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drawings/drawing5.xml" ContentType="application/vnd.openxmlformats-officedocument.drawing+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ay-moh\DATA\MOH\Single Family Team\Inclusionary Program\OWNERSHIP PROGRAM\Homeownership NOFA\Final NOFA and Forms\"/>
    </mc:Choice>
  </mc:AlternateContent>
  <workbookProtection workbookAlgorithmName="SHA-512" workbookHashValue="gdAjnTRwKXtnyQEQY7EGwCfnCVEmyF9ctMvHL6widDzb9CVm7BDxs+kLF2G3CRHMLrjpU+5oMeVyrDZ6JUVRFg==" workbookSaltValue="6HNd8A5PGrhrL9W3m3XqIw==" workbookSpinCount="100000" lockStructure="1"/>
  <bookViews>
    <workbookView xWindow="0" yWindow="0" windowWidth="30720" windowHeight="11925" tabRatio="935"/>
  </bookViews>
  <sheets>
    <sheet name="Instructions" sheetId="42" r:id="rId1"/>
    <sheet name="1.GeneralProjectInfo" sheetId="29" r:id="rId2"/>
    <sheet name="2.Utilities&amp;OtherIncome" sheetId="27" r:id="rId3"/>
    <sheet name="3a.NewProj-Rent&amp;UnitMix" sheetId="26" r:id="rId4"/>
    <sheet name="3b.ExistingProj-RentRoll" sheetId="24" r:id="rId5"/>
    <sheet name="x4a.PredevS&amp;U" sheetId="33" state="hidden" r:id="rId6"/>
    <sheet name="4a.PredevS&amp;U" sheetId="41" r:id="rId7"/>
    <sheet name="4b.PermS&amp;U" sheetId="32" r:id="rId8"/>
    <sheet name="CNA" sheetId="38" state="hidden" r:id="rId9"/>
    <sheet name="4c.CommS&amp;U" sheetId="46" r:id="rId10"/>
    <sheet name="5.CommOp.Budget" sheetId="16" r:id="rId11"/>
    <sheet name="6.1stYrOpBudget" sheetId="2" r:id="rId12"/>
    <sheet name="7a.20YrDetails" sheetId="30" r:id="rId13"/>
    <sheet name="7b.20YrSummary" sheetId="28" r:id="rId14"/>
    <sheet name="Exhibit A" sheetId="36" state="hidden" r:id="rId15"/>
    <sheet name="Lists" sheetId="14" state="hidden" r:id="rId16"/>
    <sheet name="RentsUA" sheetId="15" state="hidden" r:id="rId17"/>
    <sheet name="Fiscal Staging Area" sheetId="25" state="hidden" r:id="rId18"/>
    <sheet name="8.DevFeeCalc" sheetId="47" r:id="rId19"/>
    <sheet name="Sheet1" sheetId="39" r:id="rId20"/>
    <sheet name="Sheet2" sheetId="40" r:id="rId21"/>
    <sheet name="Sheet3" sheetId="43" r:id="rId22"/>
    <sheet name="Sheet4" sheetId="44" r:id="rId23"/>
    <sheet name="Sheet5" sheetId="45" r:id="rId24"/>
  </sheets>
  <externalReferences>
    <externalReference r:id="rId25"/>
  </externalReferences>
  <definedNames>
    <definedName name="_xlnm._FilterDatabase" localSheetId="4" hidden="1">'3b.ExistingProj-RentRoll'!$B$10:$AK$412</definedName>
    <definedName name="AMIType" localSheetId="0">[1]Lists!$M$3:$M$4</definedName>
    <definedName name="AMIType">Lists!$M$3:$M$4</definedName>
    <definedName name="BldgType" localSheetId="0">OFFSET([1]Lists!$D$3,0,0,COUNTA([1]Lists!$D$3:$D$15),1)</definedName>
    <definedName name="BldgType">OFFSET(Lists!$D$3,0,0,COUNTA(Lists!$D$3:$D$15),1)</definedName>
    <definedName name="CYAMR" localSheetId="0">OFFSET('[1]Fiscal Staging Area'!$A$3,0,0,2,COUNTA('[1]Fiscal Staging Area'!$A$3:$OK$3))</definedName>
    <definedName name="CYAMR">OFFSET('Fiscal Staging Area'!$A$3,0,0,2,COUNTA('Fiscal Staging Area'!$A$3:$OK$3))</definedName>
    <definedName name="ExDevtAMI" localSheetId="0">[1]Lists!$Q$3:$Q$5</definedName>
    <definedName name="ExDevtAMI">Lists!$Q$3:$Q$5</definedName>
    <definedName name="Financing" localSheetId="0">'[1]1.GeneralProjectInfo'!$B$43:$L$52</definedName>
    <definedName name="Financing">'1.GeneralProjectInfo'!$B$43:$L$52</definedName>
    <definedName name="HAPContract" localSheetId="0">[1]Lists!$I$3:$I$4</definedName>
    <definedName name="HAPContract">Lists!$I$3:$I$4</definedName>
    <definedName name="HHSize" localSheetId="0">[1]Lists!$S$3:$S$11</definedName>
    <definedName name="HHSize">Lists!$S$3:$S$11</definedName>
    <definedName name="IncomeLevel" localSheetId="0">OFFSET([1]Lists!$L$3,0,0,COUNTA([1]Lists!$L$3:$L$34),1)</definedName>
    <definedName name="IncomeLevel">OFFSET(Lists!$L$3,0,0,COUNTA(Lists!$L$3:$L$34),1)</definedName>
    <definedName name="Lenders" localSheetId="0">OFFSET('[1]1.GeneralProjectInfo'!$B$43,0,0,COUNTA('[1]1.GeneralProjectInfo'!$B$43:$B$52),1)</definedName>
    <definedName name="Lenders">OFFSET('1.GeneralProjectInfo'!$B$43,0,0,COUNTA('1.GeneralProjectInfo'!$B$43:$B$52),1)</definedName>
    <definedName name="LOSP" localSheetId="0">'[1]1.GeneralProjectInfo'!$N$15</definedName>
    <definedName name="LOSP">'1.GeneralProjectInfo'!$N$15</definedName>
    <definedName name="Neighborhood" localSheetId="0">OFFSET([1]Lists!$A$3,0,0,COUNTA([1]Lists!$A$3:$A$70),1)</definedName>
    <definedName name="Neighborhood">OFFSET(Lists!$A$3,0,0,COUNTA(Lists!$A$3:$A$70),1)</definedName>
    <definedName name="OccupancyType" localSheetId="0">OFFSET([1]Lists!$E$3,0,0,COUNTA([1]Lists!$E$3:$E$15),1)</definedName>
    <definedName name="OccupancyType">OFFSET(Lists!$E$3,0,0,COUNTA(Lists!$E$3:$E$15),1)</definedName>
    <definedName name="OwnerType" localSheetId="0">OFFSET([1]Lists!$F$3,0,0,COUNTA([1]Lists!$F$3:$F$10),1)</definedName>
    <definedName name="OwnerType">OFFSET(Lists!$F$3,0,0,COUNTA(Lists!$F$3:$F$10),1)</definedName>
    <definedName name="_xlnm.Print_Area" localSheetId="1">'1.GeneralProjectInfo'!$A$1:$L$75</definedName>
    <definedName name="_xlnm.Print_Area" localSheetId="2">'2.Utilities&amp;OtherIncome'!$A$1:$L$48</definedName>
    <definedName name="_xlnm.Print_Area" localSheetId="3">'3a.NewProj-Rent&amp;UnitMix'!$A$1:$M$68,'3a.NewProj-Rent&amp;UnitMix'!$A$71:$O$171</definedName>
    <definedName name="_xlnm.Print_Area" localSheetId="4">'3b.ExistingProj-RentRoll'!$AU$8:$BM$23,'3b.ExistingProj-RentRoll'!$A$2:$AS$412</definedName>
    <definedName name="_xlnm.Print_Area" localSheetId="6">'4a.PredevS&amp;U'!$A$1:$L$147</definedName>
    <definedName name="_xlnm.Print_Area" localSheetId="7">'4b.PermS&amp;U'!$A$1:$L$147</definedName>
    <definedName name="_xlnm.Print_Area" localSheetId="9">'4c.CommS&amp;U'!$A$1:$K$141</definedName>
    <definedName name="_xlnm.Print_Area" localSheetId="10">'5.CommOp.Budget'!$A$2:$X$168</definedName>
    <definedName name="_xlnm.Print_Area" localSheetId="11">'6.1stYrOpBudget'!$A$4:$M$156</definedName>
    <definedName name="_xlnm.Print_Area" localSheetId="12">'7a.20YrDetails'!$C$2:$BO$187</definedName>
    <definedName name="_xlnm.Print_Area" localSheetId="13">'7b.20YrSummary'!$A$1:$BO$192</definedName>
    <definedName name="_xlnm.Print_Area" localSheetId="18">'8.DevFeeCalc'!$A$1:$E$60</definedName>
    <definedName name="_xlnm.Print_Area" localSheetId="8">CNA!$A$1:$AE$137</definedName>
    <definedName name="_xlnm.Print_Area" localSheetId="14">'Exhibit A'!$M$2:$T$24</definedName>
    <definedName name="_xlnm.Print_Area" localSheetId="0">Instructions!$A$1:$D$60</definedName>
    <definedName name="_xlnm.Print_Titles" localSheetId="3">'3a.NewProj-Rent&amp;UnitMix'!$1:$5</definedName>
    <definedName name="_xlnm.Print_Titles" localSheetId="4">'3b.ExistingProj-RentRoll'!$A:$B</definedName>
    <definedName name="_xlnm.Print_Titles" localSheetId="10">'5.CommOp.Budget'!$A:$D,'5.CommOp.Budget'!$3:$6</definedName>
    <definedName name="_xlnm.Print_Titles" localSheetId="11">'6.1stYrOpBudget'!$A:$B,'6.1stYrOpBudget'!$4:$7</definedName>
    <definedName name="_xlnm.Print_Titles" localSheetId="12">'7a.20YrDetails'!$C:$G,'7a.20YrDetails'!$4:$8</definedName>
    <definedName name="_xlnm.Print_Titles" localSheetId="13">'7b.20YrSummary'!$C:$F,'7b.20YrSummary'!$1:$8</definedName>
    <definedName name="_xlnm.Print_Titles" localSheetId="8">CNA!$A:$J,CNA!$1:$11</definedName>
    <definedName name="ProposedRentTypes" localSheetId="0">[1]Lists!$U$3:$U$6</definedName>
    <definedName name="ProposedRentTypes">Lists!$U$3:$U$6</definedName>
    <definedName name="REDistricts" localSheetId="0">[1]Lists!$C$3:$C$12</definedName>
    <definedName name="REDistricts">Lists!$C$3:$C$12</definedName>
    <definedName name="Restriction" localSheetId="0">[1]Lists!$P$3:$P$5</definedName>
    <definedName name="Restriction">Lists!$P$3:$P$5</definedName>
    <definedName name="SmallSites" localSheetId="0">'[1]1.GeneralProjectInfo'!$N$14</definedName>
    <definedName name="SmallSites">'1.GeneralProjectInfo'!$N$14</definedName>
    <definedName name="Subsidy" localSheetId="0">OFFSET([1]Lists!$T$3,0,0,COUNTA([1]Lists!$T$3:$T$22),1)</definedName>
    <definedName name="Subsidy">OFFSET(Lists!$T$3,0,0,COUNTA(Lists!$T$3:$T$22),1)</definedName>
    <definedName name="SubsidyType" localSheetId="0">OFFSET([1]Lists!$N$3,0,0,COUNTA([1]Lists!$N$3:$N$22),1)</definedName>
    <definedName name="SubsidyType">OFFSET(Lists!$N$3,0,0,COUNTA(Lists!$N$3:$N$22),1)</definedName>
    <definedName name="SupeDistrict" localSheetId="0">[1]Lists!$B$3:$B$13</definedName>
    <definedName name="SupeDistrict">Lists!$B$3:$B$13</definedName>
    <definedName name="UA" localSheetId="0">'[1]2.Utilities&amp;OtherIncome'!$F$7:$L$13</definedName>
    <definedName name="UA">'2.Utilities&amp;OtherIncome'!$F$7:$L$13</definedName>
    <definedName name="UnitType" localSheetId="0">[1]Lists!$R$3:$R$9</definedName>
    <definedName name="UnitType">Lists!$R$3:$R$9</definedName>
    <definedName name="UtilityType" localSheetId="0">[1]Lists!$K$3:$K$4</definedName>
    <definedName name="UtilityType">Lists!$K$3:$K$4</definedName>
    <definedName name="wrn.Board._.Commitment._.Package." localSheetId="9"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18"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0" hidden="1">{"Project Summary",#N/A,FALSE,"Project Summary";"Rent Summary",#N/A,FALSE,"Rent Summary";"Operating Budget Detail",#N/A,FALSE,"Operations";"Operating Budget Summary",#N/A,FALSE,"Operations";"Sources and Uses",#N/A,FALSE,"Sources &amp; Uses";"Cash Flow",#N/A,FALSE,"Cash Flow"}</definedName>
    <definedName name="wrn.Board._.Commitment._.Package." hidden="1">{"Project Summary",#N/A,FALSE,"Project Summary";"Rent Summary",#N/A,FALSE,"Rent Summary";"Operating Budget Detail",#N/A,FALSE,"Operations";"Operating Budget Summary",#N/A,FALSE,"Operations";"Sources and Uses",#N/A,FALSE,"Sources &amp; Uses";"Cash Flow",#N/A,FALSE,"Cash Flow"}</definedName>
    <definedName name="wrn.Cash._.Flow." localSheetId="9" hidden="1">{"Cash Flow",#N/A,FALSE,"Cash Flow"}</definedName>
    <definedName name="wrn.Cash._.Flow." localSheetId="18" hidden="1">{"Cash Flow",#N/A,FALSE,"Cash Flow"}</definedName>
    <definedName name="wrn.Cash._.Flow." localSheetId="0" hidden="1">{"Cash Flow",#N/A,FALSE,"Cash Flow"}</definedName>
    <definedName name="wrn.Cash._.Flow." hidden="1">{"Cash Flow",#N/A,FALSE,"Cash Flow"}</definedName>
    <definedName name="wrn.Construction._.Draws." localSheetId="9" hidden="1">{"Construction Draws",#N/A,FALSE,"Hard Cost Breakdown";"Hard Cost Disbursement Summary",#N/A,FALSE,"Hard Cost Breakdown"}</definedName>
    <definedName name="wrn.Construction._.Draws." localSheetId="18" hidden="1">{"Construction Draws",#N/A,FALSE,"Hard Cost Breakdown";"Hard Cost Disbursement Summary",#N/A,FALSE,"Hard Cost Breakdown"}</definedName>
    <definedName name="wrn.Construction._.Draws." localSheetId="0" hidden="1">{"Construction Draws",#N/A,FALSE,"Hard Cost Breakdown";"Hard Cost Disbursement Summary",#N/A,FALSE,"Hard Cost Breakdown"}</definedName>
    <definedName name="wrn.Construction._.Draws." hidden="1">{"Construction Draws",#N/A,FALSE,"Hard Cost Breakdown";"Hard Cost Disbursement Summary",#N/A,FALSE,"Hard Cost Breakdown"}</definedName>
    <definedName name="wrn.Construction._.Sources._.and._.Uses." localSheetId="9" hidden="1">{"Sources and Uses - Construction",#N/A,FALSE,"Construction S &amp; U"}</definedName>
    <definedName name="wrn.Construction._.Sources._.and._.Uses." localSheetId="18" hidden="1">{"Sources and Uses - Construction",#N/A,FALSE,"Construction S &amp; U"}</definedName>
    <definedName name="wrn.Construction._.Sources._.and._.Uses." localSheetId="0" hidden="1">{"Sources and Uses - Construction",#N/A,FALSE,"Construction S &amp; U"}</definedName>
    <definedName name="wrn.Construction._.Sources._.and._.Uses." hidden="1">{"Sources and Uses - Construction",#N/A,FALSE,"Construction S &amp; U"}</definedName>
    <definedName name="wrn.Exhibit._.D._.to._.Constr.._.Loan._.Agmt." localSheetId="9" hidden="1">{"Construction Sources &amp; Uses Ex. D",#N/A,FALSE,"Construction S &amp; U"}</definedName>
    <definedName name="wrn.Exhibit._.D._.to._.Constr.._.Loan._.Agmt." localSheetId="18" hidden="1">{"Construction Sources &amp; Uses Ex. D",#N/A,FALSE,"Construction S &amp; U"}</definedName>
    <definedName name="wrn.Exhibit._.D._.to._.Constr.._.Loan._.Agmt." localSheetId="0" hidden="1">{"Construction Sources &amp; Uses Ex. D",#N/A,FALSE,"Construction S &amp; U"}</definedName>
    <definedName name="wrn.Exhibit._.D._.to._.Constr.._.Loan._.Agmt." hidden="1">{"Construction Sources &amp; Uses Ex. D",#N/A,FALSE,"Construction S &amp; U"}</definedName>
    <definedName name="wrn.Input._.Information." localSheetId="9" hidden="1">{"Input Pages 1 and 2",#N/A,FALSE,"Input";"Input Pages 3 and 4",#N/A,FALSE,"Input"}</definedName>
    <definedName name="wrn.Input._.Information." localSheetId="18" hidden="1">{"Input Pages 1 and 2",#N/A,FALSE,"Input";"Input Pages 3 and 4",#N/A,FALSE,"Input"}</definedName>
    <definedName name="wrn.Input._.Information." localSheetId="0" hidden="1">{"Input Pages 1 and 2",#N/A,FALSE,"Input";"Input Pages 3 and 4",#N/A,FALSE,"Input"}</definedName>
    <definedName name="wrn.Input._.Information." hidden="1">{"Input Pages 1 and 2",#N/A,FALSE,"Input";"Input Pages 3 and 4",#N/A,FALSE,"Input"}</definedName>
    <definedName name="wrn.Operating._.Budget." localSheetId="9" hidden="1">{"Operating Budget Detail",#N/A,FALSE,"Operations"}</definedName>
    <definedName name="wrn.Operating._.Budget." localSheetId="18" hidden="1">{"Operating Budget Detail",#N/A,FALSE,"Operations"}</definedName>
    <definedName name="wrn.Operating._.Budget." localSheetId="0" hidden="1">{"Operating Budget Detail",#N/A,FALSE,"Operations"}</definedName>
    <definedName name="wrn.Operating._.Budget." hidden="1">{"Operating Budget Detail",#N/A,FALSE,"Operations"}</definedName>
    <definedName name="wrn.Perm._.Sources._.and._.Uses." localSheetId="9" hidden="1">{"Sources and Uses with Eligible Basis",#N/A,FALSE,"Sources &amp; Uses";"Disbursement Schedule",#N/A,FALSE,"Sources &amp; Uses"}</definedName>
    <definedName name="wrn.Perm._.Sources._.and._.Uses." localSheetId="18" hidden="1">{"Sources and Uses with Eligible Basis",#N/A,FALSE,"Sources &amp; Uses";"Disbursement Schedule",#N/A,FALSE,"Sources &amp; Uses"}</definedName>
    <definedName name="wrn.Perm._.Sources._.and._.Uses." localSheetId="0" hidden="1">{"Sources and Uses with Eligible Basis",#N/A,FALSE,"Sources &amp; Uses";"Disbursement Schedule",#N/A,FALSE,"Sources &amp; Uses"}</definedName>
    <definedName name="wrn.Perm._.Sources._.and._.Uses." hidden="1">{"Sources and Uses with Eligible Basis",#N/A,FALSE,"Sources &amp; Uses";"Disbursement Schedule",#N/A,FALSE,"Sources &amp; Uses"}</definedName>
    <definedName name="wrn.Rent._.Calcs." localSheetId="9" hidden="1">{"Rent Calcs - all rents and two subsidies",#N/A,FALSE,"Rent Calcs";"Income Limits and Maximum Rents",#N/A,FALSE,"Rent Calcs"}</definedName>
    <definedName name="wrn.Rent._.Calcs." localSheetId="18" hidden="1">{"Rent Calcs - all rents and two subsidies",#N/A,FALSE,"Rent Calcs";"Income Limits and Maximum Rents",#N/A,FALSE,"Rent Calcs"}</definedName>
    <definedName name="wrn.Rent._.Calcs." localSheetId="0" hidden="1">{"Rent Calcs - all rents and two subsidies",#N/A,FALSE,"Rent Calcs";"Income Limits and Maximum Rents",#N/A,FALSE,"Rent Calcs"}</definedName>
    <definedName name="wrn.Rent._.Calcs." hidden="1">{"Rent Calcs - all rents and two subsidies",#N/A,FALSE,"Rent Calcs";"Income Limits and Maximum Rents",#N/A,FALSE,"Rent Calcs"}</definedName>
    <definedName name="wrn.Rent._.Summary." localSheetId="9"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18"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0"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hidden="1">{"Rent Summary",#N/A,FALSE,"Rent Summary";"Regulated Units by Agency",#N/A,FALSE,"Rent Calcs";"Rent Calcs - all rents and two subsidies",#N/A,FALSE,"Rent Calcs";"Rent Calcs - CalHFA and TCAC",#N/A,FALSE,"Rent Calcs";"Rent Calcs - HUD Income Limits and Rents",#N/A,FALSE,"Rent Calcs"}</definedName>
    <definedName name="wrn.Sources._.and._.Uses." localSheetId="9" hidden="1">{"Sources and Uses",#N/A,FALSE,"Sources &amp; Uses";"Construction Sources &amp; Uses Ex. D",#N/A,FALSE,"Sources &amp; Uses"}</definedName>
    <definedName name="wrn.Sources._.and._.Uses." localSheetId="18" hidden="1">{"Sources and Uses",#N/A,FALSE,"Sources &amp; Uses";"Construction Sources &amp; Uses Ex. D",#N/A,FALSE,"Sources &amp; Uses"}</definedName>
    <definedName name="wrn.Sources._.and._.Uses." localSheetId="0" hidden="1">{"Sources and Uses",#N/A,FALSE,"Sources &amp; Uses";"Construction Sources &amp; Uses Ex. D",#N/A,FALSE,"Sources &amp; Uses"}</definedName>
    <definedName name="wrn.Sources._.and._.Uses." hidden="1">{"Sources and Uses",#N/A,FALSE,"Sources &amp; Uses";"Construction Sources &amp; Uses Ex. D",#N/A,FALSE,"Sources &amp; Uses"}</definedName>
    <definedName name="wrn.Subsidy._.Costs._.to._.CalHFA." localSheetId="9" hidden="1">{"Subsidy",#N/A,FALSE,"Subisdy"}</definedName>
    <definedName name="wrn.Subsidy._.Costs._.to._.CalHFA." localSheetId="18" hidden="1">{"Subsidy",#N/A,FALSE,"Subisdy"}</definedName>
    <definedName name="wrn.Subsidy._.Costs._.to._.CalHFA." localSheetId="0" hidden="1">{"Subsidy",#N/A,FALSE,"Subisdy"}</definedName>
    <definedName name="wrn.Subsidy._.Costs._.to._.CalHFA." hidden="1">{"Subsidy",#N/A,FALSE,"Subisdy"}</definedName>
    <definedName name="wrn.TEFRA._.INFO." localSheetId="9" hidden="1">{"TEFRA INFO",#N/A,FALSE,"Input"}</definedName>
    <definedName name="wrn.TEFRA._.INFO." localSheetId="18" hidden="1">{"TEFRA INFO",#N/A,FALSE,"Input"}</definedName>
    <definedName name="wrn.TEFRA._.INFO." localSheetId="0" hidden="1">{"TEFRA INFO",#N/A,FALSE,"Input"}</definedName>
    <definedName name="wrn.TEFRA._.INFO." hidden="1">{"TEFRA INFO",#N/A,FALSE,"Input"}</definedName>
    <definedName name="wrn.Underwriting._.View." localSheetId="9"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18"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0"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YesNo" localSheetId="0">[1]Lists!$V$3:$V$4</definedName>
    <definedName name="YesNo">Lists!$V$3:$V$4</definedName>
    <definedName name="Z_0143EE5C_119A_422C_9F8E_B8F2C96B0859_.wvu.Cols" localSheetId="12" hidden="1">'7a.20YrDetails'!$D:$D,'7a.20YrDetails'!$BP:$XFD</definedName>
    <definedName name="Z_0143EE5C_119A_422C_9F8E_B8F2C96B0859_.wvu.PrintArea" localSheetId="12" hidden="1">'7a.20YrDetails'!$C$1:$BO$187</definedName>
    <definedName name="Z_0143EE5C_119A_422C_9F8E_B8F2C96B0859_.wvu.PrintTitles" localSheetId="12" hidden="1">'7a.20YrDetails'!$C:$G,'7a.20YrDetails'!$1:$8</definedName>
    <definedName name="Z_0143EE5C_119A_422C_9F8E_B8F2C96B0859_.wvu.Rows" localSheetId="12" hidden="1">'7a.20YrDetails'!$207:$1048576,'7a.20YrDetails'!$1:$1,'7a.20YrDetails'!$22:$22,'7a.20YrDetails'!$126:$138,'7a.20YrDetails'!$197:$208</definedName>
    <definedName name="Z_332023D0_60C3_4A29_9DCC_CDA10E0C090D_.wvu.Cols" localSheetId="1" hidden="1">'1.GeneralProjectInfo'!#REF!,'1.GeneralProjectInfo'!$M:$M</definedName>
    <definedName name="Z_332023D0_60C3_4A29_9DCC_CDA10E0C090D_.wvu.Cols" localSheetId="2" hidden="1">'2.Utilities&amp;OtherIncome'!$M:$XFD</definedName>
    <definedName name="Z_332023D0_60C3_4A29_9DCC_CDA10E0C090D_.wvu.Cols" localSheetId="3" hidden="1">'3a.NewProj-Rent&amp;UnitMix'!$N:$N,'3a.NewProj-Rent&amp;UnitMix'!$S:$XFD</definedName>
    <definedName name="Z_332023D0_60C3_4A29_9DCC_CDA10E0C090D_.wvu.Cols" localSheetId="4" hidden="1">'3b.ExistingProj-RentRoll'!$BN:$XFD</definedName>
    <definedName name="Z_332023D0_60C3_4A29_9DCC_CDA10E0C090D_.wvu.Cols" localSheetId="10" hidden="1">'5.CommOp.Budget'!$B:$B,'5.CommOp.Budget'!$Y:$XFD</definedName>
    <definedName name="Z_332023D0_60C3_4A29_9DCC_CDA10E0C090D_.wvu.Cols" localSheetId="11" hidden="1">'6.1stYrOpBudget'!$C:$C,'6.1stYrOpBudget'!$S:$XFD</definedName>
    <definedName name="Z_332023D0_60C3_4A29_9DCC_CDA10E0C090D_.wvu.Cols" localSheetId="12" hidden="1">'7a.20YrDetails'!$D:$D,'7a.20YrDetails'!$H:$I,'7a.20YrDetails'!$K:$L,'7a.20YrDetails'!$N:$O,'7a.20YrDetails'!$Q:$R,'7a.20YrDetails'!$T:$U,'7a.20YrDetails'!$W:$X,'7a.20YrDetails'!$Z:$AA,'7a.20YrDetails'!$AC:$AD,'7a.20YrDetails'!$AF:$AG,'7a.20YrDetails'!$AI:$AJ,'7a.20YrDetails'!$AL:$AM,'7a.20YrDetails'!$AO:$AP,'7a.20YrDetails'!$AR:$AS,'7a.20YrDetails'!$AU:$AV,'7a.20YrDetails'!$AX:$AY,'7a.20YrDetails'!$BA:$BB,'7a.20YrDetails'!$BD:$BE,'7a.20YrDetails'!$BG:$BH,'7a.20YrDetails'!$BJ:$BK,'7a.20YrDetails'!$BM:$BN</definedName>
    <definedName name="Z_332023D0_60C3_4A29_9DCC_CDA10E0C090D_.wvu.Cols" localSheetId="13" hidden="1">'7b.20YrSummary'!$D:$D,'7b.20YrSummary'!$G:$G,'7b.20YrSummary'!$BP:$XFD</definedName>
    <definedName name="Z_332023D0_60C3_4A29_9DCC_CDA10E0C090D_.wvu.FilterData" localSheetId="4" hidden="1">'3b.ExistingProj-RentRoll'!$BP$12:$BS$412</definedName>
    <definedName name="Z_332023D0_60C3_4A29_9DCC_CDA10E0C090D_.wvu.PrintArea" localSheetId="2" hidden="1">'2.Utilities&amp;OtherIncome'!$A$1:$L$46</definedName>
    <definedName name="Z_332023D0_60C3_4A29_9DCC_CDA10E0C090D_.wvu.PrintArea" localSheetId="3" hidden="1">'3a.NewProj-Rent&amp;UnitMix'!$A$1:$K$68,'3a.NewProj-Rent&amp;UnitMix'!$A$71:$O$171</definedName>
    <definedName name="Z_332023D0_60C3_4A29_9DCC_CDA10E0C090D_.wvu.PrintArea" localSheetId="4" hidden="1">'3b.ExistingProj-RentRoll'!$AU$5:$BM$23,'3b.ExistingProj-RentRoll'!$A$2:$AI$412</definedName>
    <definedName name="Z_332023D0_60C3_4A29_9DCC_CDA10E0C090D_.wvu.PrintArea" localSheetId="10" hidden="1">'5.CommOp.Budget'!$A$3:$X$168</definedName>
    <definedName name="Z_332023D0_60C3_4A29_9DCC_CDA10E0C090D_.wvu.PrintArea" localSheetId="11" hidden="1">'6.1stYrOpBudget'!$A$4:$I$156</definedName>
    <definedName name="Z_332023D0_60C3_4A29_9DCC_CDA10E0C090D_.wvu.PrintArea" localSheetId="12" hidden="1">'7a.20YrDetails'!$C$2:$BO$187</definedName>
    <definedName name="Z_332023D0_60C3_4A29_9DCC_CDA10E0C090D_.wvu.PrintArea" localSheetId="0" hidden="1">Instructions!$A$1:$D$65</definedName>
    <definedName name="Z_332023D0_60C3_4A29_9DCC_CDA10E0C090D_.wvu.PrintTitles" localSheetId="3" hidden="1">'3a.NewProj-Rent&amp;UnitMix'!$1:$5</definedName>
    <definedName name="Z_332023D0_60C3_4A29_9DCC_CDA10E0C090D_.wvu.PrintTitles" localSheetId="10" hidden="1">'5.CommOp.Budget'!$A:$D,'5.CommOp.Budget'!$3:$6</definedName>
    <definedName name="Z_332023D0_60C3_4A29_9DCC_CDA10E0C090D_.wvu.PrintTitles" localSheetId="11" hidden="1">'6.1stYrOpBudget'!$4:$7</definedName>
    <definedName name="Z_332023D0_60C3_4A29_9DCC_CDA10E0C090D_.wvu.PrintTitles" localSheetId="12" hidden="1">'7a.20YrDetails'!$C:$G,'7a.20YrDetails'!$1:$8</definedName>
    <definedName name="Z_332023D0_60C3_4A29_9DCC_CDA10E0C090D_.wvu.Rows" localSheetId="2" hidden="1">'2.Utilities&amp;OtherIncome'!$188:$1048576,'2.Utilities&amp;OtherIncome'!$48:$185</definedName>
    <definedName name="Z_332023D0_60C3_4A29_9DCC_CDA10E0C090D_.wvu.Rows" localSheetId="3" hidden="1">'3a.NewProj-Rent&amp;UnitMix'!$259:$1048576,'3a.NewProj-Rent&amp;UnitMix'!#REF!,'3a.NewProj-Rent&amp;UnitMix'!#REF!,'3a.NewProj-Rent&amp;UnitMix'!$172:$257</definedName>
    <definedName name="Z_332023D0_60C3_4A29_9DCC_CDA10E0C090D_.wvu.Rows" localSheetId="4" hidden="1">'3b.ExistingProj-RentRoll'!$416:$1048576,'3b.ExistingProj-RentRoll'!$413:$415</definedName>
    <definedName name="Z_332023D0_60C3_4A29_9DCC_CDA10E0C090D_.wvu.Rows" localSheetId="10" hidden="1">'5.CommOp.Budget'!$195:$1048576,'5.CommOp.Budget'!$1:$1,'5.CommOp.Budget'!$5:$5,'5.CommOp.Budget'!$14:$14,'5.CommOp.Budget'!$20:$40,'5.CommOp.Budget'!$68:$69,'5.CommOp.Budget'!$72:$73,'5.CommOp.Budget'!$89:$89,'5.CommOp.Budget'!$92:$97,'5.CommOp.Budget'!$100:$141,'5.CommOp.Budget'!$169:$193</definedName>
    <definedName name="Z_332023D0_60C3_4A29_9DCC_CDA10E0C090D_.wvu.Rows" localSheetId="11" hidden="1">'6.1stYrOpBudget'!$413:$1048576,'6.1stYrOpBudget'!$22:$22,'6.1stYrOpBudget'!$157:$412</definedName>
    <definedName name="Z_332023D0_60C3_4A29_9DCC_CDA10E0C090D_.wvu.Rows" localSheetId="12" hidden="1">'7a.20YrDetails'!$207:$1048576,'7a.20YrDetails'!$1:$1,'7a.20YrDetails'!$3:$6,'7a.20YrDetails'!$22:$22,'7a.20YrDetails'!$126:$138,'7a.20YrDetails'!$197:$208</definedName>
    <definedName name="Z_332023D0_60C3_4A29_9DCC_CDA10E0C090D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332023D0_60C3_4A29_9DCC_CDA10E0C090D_.wvu.Rows" localSheetId="17" hidden="1">'Fiscal Staging Area'!$10:$15,'Fiscal Staging Area'!$18:$52</definedName>
    <definedName name="Z_3FCD2E41_B3D6_4AD1_9CEC_423B2DF3E9BC_.wvu.PrintArea" localSheetId="10" hidden="1">'5.CommOp.Budget'!$A$3:$X$168</definedName>
    <definedName name="Z_3FCD2E41_B3D6_4AD1_9CEC_423B2DF3E9BC_.wvu.PrintArea" localSheetId="11" hidden="1">'6.1stYrOpBudget'!$A$4:$I$156</definedName>
    <definedName name="Z_3FCD2E41_B3D6_4AD1_9CEC_423B2DF3E9BC_.wvu.PrintArea" localSheetId="12" hidden="1">'7a.20YrDetails'!$C$1:$BO$187</definedName>
    <definedName name="Z_3FCD2E41_B3D6_4AD1_9CEC_423B2DF3E9BC_.wvu.PrintArea" localSheetId="0" hidden="1">Instructions!$B$1:$D$65</definedName>
    <definedName name="Z_3FCD2E41_B3D6_4AD1_9CEC_423B2DF3E9BC_.wvu.PrintTitles" localSheetId="10" hidden="1">'5.CommOp.Budget'!$A:$D,'5.CommOp.Budget'!$3:$6</definedName>
    <definedName name="Z_3FCD2E41_B3D6_4AD1_9CEC_423B2DF3E9BC_.wvu.PrintTitles" localSheetId="12" hidden="1">'7a.20YrDetails'!$C:$G,'7a.20YrDetails'!$1:$8</definedName>
    <definedName name="Z_5728A54A_2E9E_45EC_8FCB_0A9B459E0E09_.wvu.Cols" localSheetId="10" hidden="1">'5.CommOp.Budget'!$B:$B,'5.CommOp.Budget'!$AA:$XFD</definedName>
    <definedName name="Z_5728A54A_2E9E_45EC_8FCB_0A9B459E0E09_.wvu.PrintArea" localSheetId="10" hidden="1">'5.CommOp.Budget'!$A$3:$K$168</definedName>
    <definedName name="Z_5728A54A_2E9E_45EC_8FCB_0A9B459E0E09_.wvu.PrintTitles" localSheetId="10" hidden="1">'5.CommOp.Budget'!$A:$C,'5.CommOp.Budget'!$3:$6</definedName>
    <definedName name="Z_5728A54A_2E9E_45EC_8FCB_0A9B459E0E09_.wvu.Rows" localSheetId="10" hidden="1">'5.CommOp.Budget'!$170:$1048576</definedName>
    <definedName name="Z_B92ED4D4_4566_4043_8B76_FD708F820076_.wvu.Cols" localSheetId="1" hidden="1">'1.GeneralProjectInfo'!#REF!,'1.GeneralProjectInfo'!$M:$XFD</definedName>
    <definedName name="Z_B92ED4D4_4566_4043_8B76_FD708F820076_.wvu.Cols" localSheetId="2" hidden="1">'2.Utilities&amp;OtherIncome'!$M:$XFD</definedName>
    <definedName name="Z_B92ED4D4_4566_4043_8B76_FD708F820076_.wvu.Cols" localSheetId="3" hidden="1">'3a.NewProj-Rent&amp;UnitMix'!$N:$N,'3a.NewProj-Rent&amp;UnitMix'!$S:$XFD</definedName>
    <definedName name="Z_B92ED4D4_4566_4043_8B76_FD708F820076_.wvu.Cols" localSheetId="6" hidden="1">'4a.PredevS&amp;U'!$M:$XFD</definedName>
    <definedName name="Z_B92ED4D4_4566_4043_8B76_FD708F820076_.wvu.Cols" localSheetId="7" hidden="1">'4b.PermS&amp;U'!$M:$XFD</definedName>
    <definedName name="Z_B92ED4D4_4566_4043_8B76_FD708F820076_.wvu.Cols" localSheetId="10" hidden="1">'5.CommOp.Budget'!$B:$B,'5.CommOp.Budget'!$Y:$XFD</definedName>
    <definedName name="Z_B92ED4D4_4566_4043_8B76_FD708F820076_.wvu.Cols" localSheetId="11" hidden="1">'6.1stYrOpBudget'!$C:$C,'6.1stYrOpBudget'!$R:$XFD</definedName>
    <definedName name="Z_B92ED4D4_4566_4043_8B76_FD708F820076_.wvu.Cols" localSheetId="12" hidden="1">'7a.20YrDetails'!$D:$D</definedName>
    <definedName name="Z_B92ED4D4_4566_4043_8B76_FD708F820076_.wvu.Cols" localSheetId="13" hidden="1">'7b.20YrSummary'!$D:$D,'7b.20YrSummary'!$G:$G,'7b.20YrSummary'!$BP:$XFD</definedName>
    <definedName name="Z_B92ED4D4_4566_4043_8B76_FD708F820076_.wvu.Cols" localSheetId="5" hidden="1">'x4a.PredevS&amp;U'!$K:$XFD</definedName>
    <definedName name="Z_B92ED4D4_4566_4043_8B76_FD708F820076_.wvu.FilterData" localSheetId="4" hidden="1">'3b.ExistingProj-RentRoll'!$BP$12:$BS$412</definedName>
    <definedName name="Z_B92ED4D4_4566_4043_8B76_FD708F820076_.wvu.PrintArea" localSheetId="1" hidden="1">'1.GeneralProjectInfo'!$A$1:$L$69</definedName>
    <definedName name="Z_B92ED4D4_4566_4043_8B76_FD708F820076_.wvu.PrintArea" localSheetId="2" hidden="1">'2.Utilities&amp;OtherIncome'!$A$1:$L$46</definedName>
    <definedName name="Z_B92ED4D4_4566_4043_8B76_FD708F820076_.wvu.PrintArea" localSheetId="3" hidden="1">'3a.NewProj-Rent&amp;UnitMix'!$A$1:$K$68,'3a.NewProj-Rent&amp;UnitMix'!$A$71:$O$171</definedName>
    <definedName name="Z_B92ED4D4_4566_4043_8B76_FD708F820076_.wvu.PrintArea" localSheetId="4" hidden="1">'3b.ExistingProj-RentRoll'!$AU$9:$BM$23,'3b.ExistingProj-RentRoll'!$A$2:$AI$412</definedName>
    <definedName name="Z_B92ED4D4_4566_4043_8B76_FD708F820076_.wvu.PrintArea" localSheetId="10" hidden="1">'5.CommOp.Budget'!$A$3:$X$168</definedName>
    <definedName name="Z_B92ED4D4_4566_4043_8B76_FD708F820076_.wvu.PrintArea" localSheetId="11" hidden="1">'6.1stYrOpBudget'!$A$4:$I$156</definedName>
    <definedName name="Z_B92ED4D4_4566_4043_8B76_FD708F820076_.wvu.PrintArea" localSheetId="12" hidden="1">'7a.20YrDetails'!$C$2:$BO$187</definedName>
    <definedName name="Z_B92ED4D4_4566_4043_8B76_FD708F820076_.wvu.PrintArea" localSheetId="0" hidden="1">Instructions!$A$1:$D$65</definedName>
    <definedName name="Z_B92ED4D4_4566_4043_8B76_FD708F820076_.wvu.PrintTitles" localSheetId="3" hidden="1">'3a.NewProj-Rent&amp;UnitMix'!$1:$5</definedName>
    <definedName name="Z_B92ED4D4_4566_4043_8B76_FD708F820076_.wvu.PrintTitles" localSheetId="10" hidden="1">'5.CommOp.Budget'!$A:$D,'5.CommOp.Budget'!$3:$6</definedName>
    <definedName name="Z_B92ED4D4_4566_4043_8B76_FD708F820076_.wvu.PrintTitles" localSheetId="11" hidden="1">'6.1stYrOpBudget'!$4:$7</definedName>
    <definedName name="Z_B92ED4D4_4566_4043_8B76_FD708F820076_.wvu.PrintTitles" localSheetId="12" hidden="1">'7a.20YrDetails'!$C:$G,'7a.20YrDetails'!$1:$8</definedName>
    <definedName name="Z_B92ED4D4_4566_4043_8B76_FD708F820076_.wvu.Rows" localSheetId="1" hidden="1">'1.GeneralProjectInfo'!$71:$1048576</definedName>
    <definedName name="Z_B92ED4D4_4566_4043_8B76_FD708F820076_.wvu.Rows" localSheetId="2" hidden="1">'2.Utilities&amp;OtherIncome'!$212:$1048576,'2.Utilities&amp;OtherIncome'!$48:$209</definedName>
    <definedName name="Z_B92ED4D4_4566_4043_8B76_FD708F820076_.wvu.Rows" localSheetId="3" hidden="1">'3a.NewProj-Rent&amp;UnitMix'!$267:$1048576,'3a.NewProj-Rent&amp;UnitMix'!$172:$257</definedName>
    <definedName name="Z_B92ED4D4_4566_4043_8B76_FD708F820076_.wvu.Rows" localSheetId="4" hidden="1">'3b.ExistingProj-RentRoll'!$416:$1048576,'3b.ExistingProj-RentRoll'!$413:$415</definedName>
    <definedName name="Z_B92ED4D4_4566_4043_8B76_FD708F820076_.wvu.Rows" localSheetId="6" hidden="1">'4a.PredevS&amp;U'!$475:$1048576,'4a.PredevS&amp;U'!$124:$474</definedName>
    <definedName name="Z_B92ED4D4_4566_4043_8B76_FD708F820076_.wvu.Rows" localSheetId="7" hidden="1">'4b.PermS&amp;U'!$475:$1048576,'4b.PermS&amp;U'!$124:$474</definedName>
    <definedName name="Z_B92ED4D4_4566_4043_8B76_FD708F820076_.wvu.Rows" localSheetId="10" hidden="1">'5.CommOp.Budget'!$195:$1048576,'5.CommOp.Budget'!$1:$1,'5.CommOp.Budget'!$5:$5,'5.CommOp.Budget'!$14:$14,'5.CommOp.Budget'!$20:$40,'5.CommOp.Budget'!$68:$69,'5.CommOp.Budget'!$72:$73,'5.CommOp.Budget'!$89:$89,'5.CommOp.Budget'!$92:$97,'5.CommOp.Budget'!$100:$141,'5.CommOp.Budget'!$169:$193</definedName>
    <definedName name="Z_B92ED4D4_4566_4043_8B76_FD708F820076_.wvu.Rows" localSheetId="11" hidden="1">'6.1stYrOpBudget'!$413:$1048576,'6.1stYrOpBudget'!$22:$22,'6.1stYrOpBudget'!$157:$412</definedName>
    <definedName name="Z_B92ED4D4_4566_4043_8B76_FD708F820076_.wvu.Rows" localSheetId="12" hidden="1">'7a.20YrDetails'!$207:$1048576,'7a.20YrDetails'!$1:$1,'7a.20YrDetails'!$6:$8,'7a.20YrDetails'!$22:$22,'7a.20YrDetails'!$126:$138,'7a.20YrDetails'!$197:$208</definedName>
    <definedName name="Z_B92ED4D4_4566_4043_8B76_FD708F820076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B92ED4D4_4566_4043_8B76_FD708F820076_.wvu.Rows" localSheetId="17" hidden="1">'Fiscal Staging Area'!$10:$15,'Fiscal Staging Area'!$18:$52</definedName>
    <definedName name="Z_B92ED4D4_4566_4043_8B76_FD708F820076_.wvu.Rows" localSheetId="5" hidden="1">'x4a.PredevS&amp;U'!$444:$1048576,'x4a.PredevS&amp;U'!$100:$443</definedName>
    <definedName name="Z_C8DD1FB6_7B01_40B9_BFB4_B21C0B0BB0A1_.wvu.PrintArea" localSheetId="10" hidden="1">'5.CommOp.Budget'!$A$3:$X$168</definedName>
    <definedName name="Z_C8DD1FB6_7B01_40B9_BFB4_B21C0B0BB0A1_.wvu.PrintArea" localSheetId="11" hidden="1">'6.1stYrOpBudget'!$A$4:$I$156</definedName>
    <definedName name="Z_C8DD1FB6_7B01_40B9_BFB4_B21C0B0BB0A1_.wvu.PrintArea" localSheetId="12" hidden="1">'7a.20YrDetails'!$C$1:$BO$187</definedName>
    <definedName name="Z_C8DD1FB6_7B01_40B9_BFB4_B21C0B0BB0A1_.wvu.PrintArea" localSheetId="0" hidden="1">Instructions!$A$1:$D$65</definedName>
    <definedName name="Z_C8DD1FB6_7B01_40B9_BFB4_B21C0B0BB0A1_.wvu.PrintTitles" localSheetId="10" hidden="1">'5.CommOp.Budget'!$A:$D,'5.CommOp.Budget'!$3:$6</definedName>
    <definedName name="Z_C8DD1FB6_7B01_40B9_BFB4_B21C0B0BB0A1_.wvu.PrintTitles" localSheetId="12" hidden="1">'7a.20YrDetails'!$C:$G,'7a.20YrDetails'!$1:$8</definedName>
    <definedName name="Z_D9224301_6086_492A_A02E_C1000EC017A3_.wvu.PrintArea" localSheetId="10" hidden="1">'5.CommOp.Budget'!$A$3:$X$168</definedName>
    <definedName name="Z_D9224301_6086_492A_A02E_C1000EC017A3_.wvu.PrintArea" localSheetId="11" hidden="1">'6.1stYrOpBudget'!$A$4:$I$156</definedName>
    <definedName name="Z_D9224301_6086_492A_A02E_C1000EC017A3_.wvu.PrintArea" localSheetId="12" hidden="1">'7a.20YrDetails'!$C$1:$BO$187</definedName>
    <definedName name="Z_D9224301_6086_492A_A02E_C1000EC017A3_.wvu.PrintArea" localSheetId="0" hidden="1">Instructions!$B$1:$D$65</definedName>
    <definedName name="Z_D9224301_6086_492A_A02E_C1000EC017A3_.wvu.PrintTitles" localSheetId="10" hidden="1">'5.CommOp.Budget'!$A:$D,'5.CommOp.Budget'!$3:$6</definedName>
    <definedName name="Z_D9224301_6086_492A_A02E_C1000EC017A3_.wvu.PrintTitles" localSheetId="11" hidden="1">'6.1stYrOpBudget'!$4:$7</definedName>
    <definedName name="Z_D9224301_6086_492A_A02E_C1000EC017A3_.wvu.PrintTitles" localSheetId="12" hidden="1">'7a.20YrDetails'!$C:$G,'7a.20YrDetails'!$1:$8</definedName>
    <definedName name="Z_E6CC0A4E_F930_49CF_9945_EC2E8926E122_.wvu.PrintArea" localSheetId="10" hidden="1">'5.CommOp.Budget'!$A$3:$X$168</definedName>
    <definedName name="Z_E6CC0A4E_F930_49CF_9945_EC2E8926E122_.wvu.PrintArea" localSheetId="11" hidden="1">'6.1stYrOpBudget'!$A$4:$I$156</definedName>
    <definedName name="Z_E6CC0A4E_F930_49CF_9945_EC2E8926E122_.wvu.PrintArea" localSheetId="12" hidden="1">'7a.20YrDetails'!$C$1:$BO$187</definedName>
    <definedName name="Z_E6CC0A4E_F930_49CF_9945_EC2E8926E122_.wvu.PrintArea" localSheetId="0" hidden="1">Instructions!$B$1:$D$65</definedName>
    <definedName name="Z_E6CC0A4E_F930_49CF_9945_EC2E8926E122_.wvu.PrintTitles" localSheetId="10" hidden="1">'5.CommOp.Budget'!$A:$D,'5.CommOp.Budget'!$3:$6</definedName>
    <definedName name="Z_E6CC0A4E_F930_49CF_9945_EC2E8926E122_.wvu.PrintTitles" localSheetId="12" hidden="1">'7a.20YrDetails'!$C:$G,'7a.20YrDetails'!$1:$8</definedName>
  </definedNames>
  <calcPr calcId="162913"/>
  <customWorkbookViews>
    <customWorkbookView name="20 Yr LOSP" guid="{B92ED4D4-4566-4043-8B76-FD708F820076}" xWindow="19" yWindow="37" windowWidth="1244" windowHeight="731" tabRatio="905" activeSheetId="30"/>
    <customWorkbookView name="20 Yr Totals" guid="{332023D0-60C3-4A29-9DCC-CDA10E0C090D}" xWindow="9" yWindow="31" windowWidth="1229" windowHeight="731" tabRatio="876" activeSheetId="30"/>
    <customWorkbookView name="20YrDetail -for loan docs" guid="{C8DD1FB6-7B01-40B9-BFB4-B21C0B0BB0A1}" includeHiddenRowCol="0" maximized="1" windowWidth="1266" windowHeight="763" tabRatio="876" activeSheetId="23"/>
    <customWorkbookView name="1stYrOpBudget - for Loan Docs" guid="{D9224301-6086-492A-A02E-C1000EC017A3}" includeHiddenRowCol="0" xWindow="9" yWindow="31" windowWidth="1229" windowHeight="732" tabRatio="876" activeSheetId="2"/>
    <customWorkbookView name="1stYrOpBudget - 1pg" guid="{3FCD2E41-B3D6-4AD1-9CEC-423B2DF3E9BC}" includeHiddenRowCol="0" xWindow="9" yWindow="31" windowWidth="1229" windowHeight="732" tabRatio="876" activeSheetId="2"/>
    <customWorkbookView name="20YrDetail-2pg" guid="{E6CC0A4E-F930-49CF-9945-EC2E8926E122}" includeHiddenRowCol="0" xWindow="9" yWindow="31" windowWidth="1229" windowHeight="732" tabRatio="876" activeSheetId="23"/>
  </customWorkbookViews>
</workbook>
</file>

<file path=xl/calcChain.xml><?xml version="1.0" encoding="utf-8"?>
<calcChain xmlns="http://schemas.openxmlformats.org/spreadsheetml/2006/main">
  <c r="E6" i="30" l="1"/>
  <c r="D41" i="47" l="1"/>
  <c r="D40" i="47"/>
  <c r="D14" i="47" l="1"/>
  <c r="G39" i="47" l="1"/>
  <c r="J119" i="32"/>
  <c r="D4" i="46"/>
  <c r="D3" i="46"/>
  <c r="D2" i="46"/>
  <c r="D1" i="46"/>
  <c r="D44" i="47" l="1"/>
  <c r="P52" i="47" l="1"/>
  <c r="O52" i="47"/>
  <c r="N52" i="47"/>
  <c r="M52" i="47"/>
  <c r="L52" i="47"/>
  <c r="K52" i="47"/>
  <c r="J52" i="47"/>
  <c r="I52" i="47"/>
  <c r="H52" i="47"/>
  <c r="G52" i="47"/>
  <c r="F52" i="47"/>
  <c r="P51" i="47"/>
  <c r="P53" i="47" s="1"/>
  <c r="O51" i="47"/>
  <c r="O53" i="47" s="1"/>
  <c r="N51" i="47"/>
  <c r="N53" i="47" s="1"/>
  <c r="M51" i="47"/>
  <c r="M54" i="47" s="1"/>
  <c r="L51" i="47"/>
  <c r="L54" i="47" s="1"/>
  <c r="K51" i="47"/>
  <c r="K54" i="47" s="1"/>
  <c r="J51" i="47"/>
  <c r="J53" i="47" s="1"/>
  <c r="I51" i="47"/>
  <c r="I54" i="47" s="1"/>
  <c r="H51" i="47"/>
  <c r="H54" i="47" s="1"/>
  <c r="G51" i="47"/>
  <c r="G54" i="47" s="1"/>
  <c r="F51" i="47"/>
  <c r="F54" i="47" s="1"/>
  <c r="F50" i="47"/>
  <c r="I53" i="47"/>
  <c r="H53" i="47"/>
  <c r="M53" i="47"/>
  <c r="D45" i="47"/>
  <c r="B41" i="47"/>
  <c r="B40" i="47"/>
  <c r="D39" i="47"/>
  <c r="B39" i="47"/>
  <c r="C33" i="47"/>
  <c r="D32" i="47"/>
  <c r="D31" i="47"/>
  <c r="D30" i="47"/>
  <c r="D29" i="47"/>
  <c r="C26" i="47"/>
  <c r="D21" i="47"/>
  <c r="D20" i="47"/>
  <c r="D19" i="47"/>
  <c r="D18" i="47"/>
  <c r="D17" i="47"/>
  <c r="D16" i="47"/>
  <c r="C15" i="47"/>
  <c r="C22" i="47" s="1"/>
  <c r="D8" i="47"/>
  <c r="I135" i="46"/>
  <c r="M55" i="47" l="1"/>
  <c r="D42" i="47"/>
  <c r="D46" i="47" s="1"/>
  <c r="D48" i="47" s="1"/>
  <c r="O54" i="47"/>
  <c r="O55" i="47" s="1"/>
  <c r="D10" i="47"/>
  <c r="C7" i="47"/>
  <c r="C6" i="47"/>
  <c r="C4" i="47"/>
  <c r="C3" i="47"/>
  <c r="C5" i="47"/>
  <c r="N54" i="47"/>
  <c r="N55" i="47" s="1"/>
  <c r="G50" i="47"/>
  <c r="H50" i="47" s="1"/>
  <c r="I50" i="47" s="1"/>
  <c r="J50" i="47" s="1"/>
  <c r="K50" i="47" s="1"/>
  <c r="L50" i="47" s="1"/>
  <c r="M50" i="47" s="1"/>
  <c r="N50" i="47" s="1"/>
  <c r="O50" i="47" s="1"/>
  <c r="P50" i="47" s="1"/>
  <c r="D33" i="47"/>
  <c r="D22" i="47"/>
  <c r="Q52" i="47"/>
  <c r="D52" i="47" s="1"/>
  <c r="I55" i="47"/>
  <c r="H55" i="47"/>
  <c r="G53" i="47"/>
  <c r="G55" i="47" s="1"/>
  <c r="I18" i="47"/>
  <c r="D23" i="47"/>
  <c r="K53" i="47"/>
  <c r="K55" i="47" s="1"/>
  <c r="J54" i="47"/>
  <c r="J55" i="47" s="1"/>
  <c r="P54" i="47"/>
  <c r="P55" i="47" s="1"/>
  <c r="D24" i="47"/>
  <c r="F53" i="47"/>
  <c r="L53" i="47"/>
  <c r="L55" i="47" s="1"/>
  <c r="D25" i="47"/>
  <c r="Q51" i="47"/>
  <c r="D51" i="47" s="1"/>
  <c r="E146" i="46"/>
  <c r="F144" i="46"/>
  <c r="E140" i="46"/>
  <c r="E139" i="46"/>
  <c r="E138" i="46"/>
  <c r="H126" i="46"/>
  <c r="G126" i="46"/>
  <c r="F126" i="46"/>
  <c r="E126" i="46"/>
  <c r="D126" i="46"/>
  <c r="I126" i="46" s="1"/>
  <c r="I125" i="46"/>
  <c r="I124" i="46"/>
  <c r="I123" i="46"/>
  <c r="H120" i="46"/>
  <c r="G120" i="46"/>
  <c r="I120" i="46" s="1"/>
  <c r="F120" i="46"/>
  <c r="E120" i="46"/>
  <c r="D120" i="46"/>
  <c r="I119" i="46"/>
  <c r="I118" i="46"/>
  <c r="I117" i="46"/>
  <c r="I116" i="46"/>
  <c r="I115" i="46"/>
  <c r="I111" i="46"/>
  <c r="H109" i="46"/>
  <c r="G109" i="46"/>
  <c r="F109" i="46"/>
  <c r="E109" i="46"/>
  <c r="D109" i="46"/>
  <c r="I108" i="46"/>
  <c r="I107" i="46"/>
  <c r="I106" i="46"/>
  <c r="I105" i="46"/>
  <c r="I104" i="46"/>
  <c r="I103" i="46"/>
  <c r="I102" i="46"/>
  <c r="I101" i="46"/>
  <c r="I100" i="46"/>
  <c r="I99" i="46"/>
  <c r="I98" i="46"/>
  <c r="I97" i="46"/>
  <c r="I96" i="46"/>
  <c r="I95" i="46"/>
  <c r="I109" i="46" s="1"/>
  <c r="I94" i="46"/>
  <c r="I93" i="46"/>
  <c r="I92" i="46"/>
  <c r="I91" i="46"/>
  <c r="H89" i="46"/>
  <c r="I89" i="46" s="1"/>
  <c r="G89" i="46"/>
  <c r="F89" i="46"/>
  <c r="E89" i="46"/>
  <c r="D89" i="46"/>
  <c r="I88" i="46"/>
  <c r="I87" i="46"/>
  <c r="I86" i="46"/>
  <c r="I85" i="46"/>
  <c r="I84" i="46"/>
  <c r="I83" i="46"/>
  <c r="I82" i="46"/>
  <c r="E80" i="46"/>
  <c r="I79" i="46"/>
  <c r="H79" i="46"/>
  <c r="G79" i="46"/>
  <c r="F79" i="46"/>
  <c r="F80" i="46" s="1"/>
  <c r="E79" i="46"/>
  <c r="D79" i="46"/>
  <c r="D80" i="46" s="1"/>
  <c r="I78" i="46"/>
  <c r="I77" i="46"/>
  <c r="I76" i="46"/>
  <c r="I75" i="46"/>
  <c r="H73" i="46"/>
  <c r="H80" i="46" s="1"/>
  <c r="G73" i="46"/>
  <c r="G80" i="46" s="1"/>
  <c r="F73" i="46"/>
  <c r="E73" i="46"/>
  <c r="D73" i="46"/>
  <c r="I72" i="46"/>
  <c r="I71" i="46"/>
  <c r="I70" i="46"/>
  <c r="I69" i="46"/>
  <c r="I68" i="46"/>
  <c r="I67" i="46"/>
  <c r="I66" i="46"/>
  <c r="H63" i="46"/>
  <c r="I63" i="46" s="1"/>
  <c r="G63" i="46"/>
  <c r="F63" i="46"/>
  <c r="E63" i="46"/>
  <c r="D63" i="46"/>
  <c r="I62" i="46"/>
  <c r="I61" i="46"/>
  <c r="I60" i="46"/>
  <c r="I59" i="46"/>
  <c r="I58" i="46"/>
  <c r="I57" i="46"/>
  <c r="I56" i="46"/>
  <c r="I53" i="46"/>
  <c r="H52" i="46"/>
  <c r="H54" i="46" s="1"/>
  <c r="H112" i="46" s="1"/>
  <c r="G52" i="46"/>
  <c r="G54" i="46" s="1"/>
  <c r="F52" i="46"/>
  <c r="F54" i="46" s="1"/>
  <c r="E52" i="46"/>
  <c r="E54" i="46" s="1"/>
  <c r="E112" i="46" s="1"/>
  <c r="D52" i="46"/>
  <c r="I52" i="46" s="1"/>
  <c r="I54" i="46" s="1"/>
  <c r="I51" i="46"/>
  <c r="I50" i="46"/>
  <c r="I49" i="46"/>
  <c r="I48" i="46"/>
  <c r="I47" i="46"/>
  <c r="I46" i="46"/>
  <c r="D42" i="46"/>
  <c r="D134" i="46" s="1"/>
  <c r="H41" i="46"/>
  <c r="G41" i="46"/>
  <c r="F41" i="46"/>
  <c r="E41" i="46"/>
  <c r="E42" i="46" s="1"/>
  <c r="D41" i="46"/>
  <c r="I40" i="46"/>
  <c r="K40" i="46" s="1"/>
  <c r="I39" i="46"/>
  <c r="K39" i="46" s="1"/>
  <c r="I38" i="46"/>
  <c r="K38" i="46" s="1"/>
  <c r="I37" i="46"/>
  <c r="I41" i="46" s="1"/>
  <c r="H36" i="46"/>
  <c r="H42" i="46" s="1"/>
  <c r="G36" i="46"/>
  <c r="G42" i="46" s="1"/>
  <c r="F36" i="46"/>
  <c r="I36" i="46" s="1"/>
  <c r="I42" i="46" s="1"/>
  <c r="E36" i="46"/>
  <c r="D36" i="46"/>
  <c r="I35" i="46"/>
  <c r="K35" i="46" s="1"/>
  <c r="I34" i="46"/>
  <c r="K34" i="46" s="1"/>
  <c r="I33" i="46"/>
  <c r="K33" i="46" s="1"/>
  <c r="I32" i="46"/>
  <c r="I31" i="46"/>
  <c r="I30" i="46"/>
  <c r="I29" i="46"/>
  <c r="I28" i="46"/>
  <c r="I27" i="46"/>
  <c r="I26" i="46"/>
  <c r="I25" i="46"/>
  <c r="I24" i="46"/>
  <c r="H20" i="46"/>
  <c r="H132" i="46" s="1"/>
  <c r="G20" i="46"/>
  <c r="G132" i="46" s="1"/>
  <c r="F20" i="46"/>
  <c r="F132" i="46" s="1"/>
  <c r="E20" i="46"/>
  <c r="E132" i="46" s="1"/>
  <c r="D20" i="46"/>
  <c r="D132" i="46" s="1"/>
  <c r="I19" i="46"/>
  <c r="I18" i="46"/>
  <c r="I17" i="46"/>
  <c r="I16" i="46"/>
  <c r="I8" i="46"/>
  <c r="E5" i="46"/>
  <c r="I20" i="46" l="1"/>
  <c r="I132" i="46" s="1"/>
  <c r="A146" i="46"/>
  <c r="D26" i="47"/>
  <c r="D35" i="47" s="1"/>
  <c r="C8" i="47"/>
  <c r="Q54" i="47"/>
  <c r="D54" i="47" s="1"/>
  <c r="D144" i="46"/>
  <c r="E144" i="46"/>
  <c r="I144" i="46"/>
  <c r="F55" i="47"/>
  <c r="Q53" i="47"/>
  <c r="D53" i="47" s="1"/>
  <c r="A144" i="46"/>
  <c r="I134" i="46"/>
  <c r="G135" i="46"/>
  <c r="G134" i="46"/>
  <c r="H135" i="46"/>
  <c r="H134" i="46"/>
  <c r="H128" i="46"/>
  <c r="E135" i="46"/>
  <c r="E134" i="46"/>
  <c r="E128" i="46"/>
  <c r="F112" i="46"/>
  <c r="G112" i="46"/>
  <c r="G128" i="46" s="1"/>
  <c r="D54" i="46"/>
  <c r="D112" i="46" s="1"/>
  <c r="D128" i="46" s="1"/>
  <c r="F42" i="46"/>
  <c r="I73" i="46"/>
  <c r="I80" i="46" s="1"/>
  <c r="K111" i="46" s="1"/>
  <c r="A143" i="46"/>
  <c r="G144" i="46"/>
  <c r="K37" i="46"/>
  <c r="I143" i="46"/>
  <c r="H144" i="46"/>
  <c r="D135" i="46"/>
  <c r="D55" i="47" l="1"/>
  <c r="D56" i="47"/>
  <c r="D58" i="47" s="1"/>
  <c r="D60" i="47" s="1"/>
  <c r="Q55" i="47"/>
  <c r="D11" i="46"/>
  <c r="D129" i="46"/>
  <c r="G11" i="46"/>
  <c r="G129" i="46"/>
  <c r="H129" i="46"/>
  <c r="H11" i="46"/>
  <c r="F135" i="46"/>
  <c r="F134" i="46"/>
  <c r="F128" i="46"/>
  <c r="E11" i="46"/>
  <c r="E129" i="46"/>
  <c r="I112" i="46"/>
  <c r="I128" i="46" s="1"/>
  <c r="I129" i="46" s="1"/>
  <c r="I130" i="46" s="1"/>
  <c r="D135" i="41"/>
  <c r="D135" i="32"/>
  <c r="G130" i="46" l="1"/>
  <c r="D130" i="46"/>
  <c r="E130" i="46"/>
  <c r="H130" i="46"/>
  <c r="F11" i="46"/>
  <c r="I11" i="46" s="1"/>
  <c r="F129" i="46"/>
  <c r="F130" i="46" s="1"/>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P14" i="24"/>
  <c r="P13"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44" i="24"/>
  <c r="O343" i="24"/>
  <c r="O342" i="24"/>
  <c r="O341" i="24"/>
  <c r="O340" i="24"/>
  <c r="O339" i="24"/>
  <c r="O338" i="24"/>
  <c r="O337" i="24"/>
  <c r="O336"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2" i="24"/>
  <c r="O271" i="24"/>
  <c r="O270" i="24"/>
  <c r="O269" i="24"/>
  <c r="O268" i="24"/>
  <c r="O267" i="24"/>
  <c r="O266" i="24"/>
  <c r="O265" i="24"/>
  <c r="O264" i="24"/>
  <c r="O263" i="24"/>
  <c r="O262" i="24"/>
  <c r="O261" i="24"/>
  <c r="O260" i="24"/>
  <c r="O259" i="24"/>
  <c r="O258" i="24"/>
  <c r="O257" i="24"/>
  <c r="O256" i="24"/>
  <c r="O255" i="24"/>
  <c r="O254" i="24"/>
  <c r="O253" i="24"/>
  <c r="O252" i="24"/>
  <c r="O251" i="24"/>
  <c r="O250" i="24"/>
  <c r="O249" i="24"/>
  <c r="O248" i="24"/>
  <c r="O247" i="24"/>
  <c r="O246" i="24"/>
  <c r="O245" i="24"/>
  <c r="O244" i="24"/>
  <c r="O243" i="24"/>
  <c r="O242" i="24"/>
  <c r="O241" i="24"/>
  <c r="O240" i="24"/>
  <c r="O239" i="24"/>
  <c r="O238" i="24"/>
  <c r="O237" i="24"/>
  <c r="O236" i="24"/>
  <c r="O235" i="24"/>
  <c r="O234" i="24"/>
  <c r="O233"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4" i="24"/>
  <c r="O143" i="24"/>
  <c r="O142" i="24"/>
  <c r="O141" i="24"/>
  <c r="O140" i="24"/>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O14" i="24"/>
  <c r="O13" i="24"/>
  <c r="P130" i="26" l="1"/>
  <c r="P129" i="26"/>
  <c r="P128" i="26"/>
  <c r="P127" i="26"/>
  <c r="P126" i="26"/>
  <c r="P125" i="26"/>
  <c r="P124" i="26"/>
  <c r="P120" i="26"/>
  <c r="P119" i="26"/>
  <c r="P118" i="26"/>
  <c r="P117" i="26"/>
  <c r="P116" i="26"/>
  <c r="P115" i="26"/>
  <c r="P114" i="26"/>
  <c r="P110" i="26"/>
  <c r="P109" i="26"/>
  <c r="P108" i="26"/>
  <c r="P107" i="26"/>
  <c r="P106" i="26"/>
  <c r="P105" i="26"/>
  <c r="P104" i="26"/>
  <c r="P100" i="26"/>
  <c r="P99" i="26"/>
  <c r="P98" i="26"/>
  <c r="P97" i="26"/>
  <c r="P96" i="26"/>
  <c r="P95" i="26"/>
  <c r="P94" i="26"/>
  <c r="P90" i="26"/>
  <c r="P89" i="26"/>
  <c r="P88" i="26"/>
  <c r="P87" i="26"/>
  <c r="P86" i="26"/>
  <c r="P85" i="26"/>
  <c r="P84" i="26"/>
  <c r="P80" i="26"/>
  <c r="P79" i="26"/>
  <c r="P78" i="26"/>
  <c r="P77" i="26"/>
  <c r="P76" i="26"/>
  <c r="P75" i="26"/>
  <c r="P74" i="26"/>
  <c r="F65" i="26" l="1"/>
  <c r="F64" i="26"/>
  <c r="F63" i="26"/>
  <c r="F62" i="26"/>
  <c r="F61" i="26"/>
  <c r="F60" i="26"/>
  <c r="F59" i="26"/>
  <c r="F55" i="26"/>
  <c r="F54" i="26"/>
  <c r="F53" i="26"/>
  <c r="F52" i="26"/>
  <c r="F51" i="26"/>
  <c r="F50" i="26"/>
  <c r="F49" i="26"/>
  <c r="L26" i="15"/>
  <c r="C26" i="15" s="1"/>
  <c r="M26" i="15"/>
  <c r="D26" i="15" s="1"/>
  <c r="N26" i="15"/>
  <c r="E26" i="15" s="1"/>
  <c r="O26" i="15"/>
  <c r="F26" i="15" s="1"/>
  <c r="P26" i="15"/>
  <c r="G26" i="15" s="1"/>
  <c r="Q26" i="15"/>
  <c r="H26" i="15" s="1"/>
  <c r="K26" i="15" l="1"/>
  <c r="B26" i="15" s="1"/>
  <c r="J120" i="32"/>
  <c r="J121" i="32"/>
  <c r="L172" i="26" l="1"/>
  <c r="K172" i="26"/>
  <c r="K169" i="26" l="1"/>
  <c r="J169" i="26"/>
  <c r="K168" i="26"/>
  <c r="J168" i="26"/>
  <c r="K167" i="26"/>
  <c r="J167" i="26"/>
  <c r="K166" i="26"/>
  <c r="J166" i="26"/>
  <c r="K165" i="26"/>
  <c r="J165" i="26"/>
  <c r="K164" i="26"/>
  <c r="J164" i="26"/>
  <c r="L179" i="26"/>
  <c r="K179" i="26"/>
  <c r="L178" i="26"/>
  <c r="K178" i="26"/>
  <c r="L177" i="26"/>
  <c r="K177" i="26"/>
  <c r="L176" i="26"/>
  <c r="K176" i="26"/>
  <c r="L175" i="26"/>
  <c r="K175" i="26"/>
  <c r="L174" i="26"/>
  <c r="K174" i="26"/>
  <c r="L173" i="26"/>
  <c r="K173" i="26"/>
  <c r="K163" i="26"/>
  <c r="K170" i="26" s="1"/>
  <c r="J163" i="26"/>
  <c r="K162" i="26"/>
  <c r="J162" i="26"/>
  <c r="E183" i="26"/>
  <c r="F183" i="26"/>
  <c r="A183" i="26"/>
  <c r="A184" i="26"/>
  <c r="A185" i="26"/>
  <c r="A186" i="26"/>
  <c r="A187" i="26"/>
  <c r="A188" i="26"/>
  <c r="A189" i="26"/>
  <c r="A190" i="26"/>
  <c r="A191" i="26"/>
  <c r="A172" i="26"/>
  <c r="A173" i="26"/>
  <c r="A174" i="26"/>
  <c r="A175" i="26"/>
  <c r="A176" i="26"/>
  <c r="A177" i="26"/>
  <c r="A178" i="26"/>
  <c r="A179" i="26"/>
  <c r="A180" i="26"/>
  <c r="K180" i="26" l="1"/>
  <c r="L180" i="26"/>
  <c r="J170" i="26"/>
  <c r="H131" i="26"/>
  <c r="E131" i="26"/>
  <c r="A131" i="26"/>
  <c r="AC130" i="26"/>
  <c r="AB130" i="26"/>
  <c r="AA130" i="26"/>
  <c r="Z130" i="26"/>
  <c r="K130" i="26"/>
  <c r="I130" i="26"/>
  <c r="G130" i="26"/>
  <c r="J130" i="26" s="1"/>
  <c r="AC129" i="26"/>
  <c r="AB129" i="26"/>
  <c r="AA129" i="26"/>
  <c r="Z129" i="26"/>
  <c r="K129" i="26"/>
  <c r="I129" i="26"/>
  <c r="G129" i="26"/>
  <c r="J129" i="26" s="1"/>
  <c r="AC128" i="26"/>
  <c r="AB128" i="26"/>
  <c r="AA128" i="26"/>
  <c r="Z128" i="26"/>
  <c r="W128" i="26"/>
  <c r="K128" i="26"/>
  <c r="I128" i="26"/>
  <c r="G128" i="26"/>
  <c r="J128" i="26" s="1"/>
  <c r="AC127" i="26"/>
  <c r="AB127" i="26"/>
  <c r="AA127" i="26"/>
  <c r="Z127" i="26"/>
  <c r="K127" i="26"/>
  <c r="I127" i="26"/>
  <c r="G127" i="26"/>
  <c r="J127" i="26" s="1"/>
  <c r="AC126" i="26"/>
  <c r="AB126" i="26"/>
  <c r="AA126" i="26"/>
  <c r="Z126" i="26"/>
  <c r="K126" i="26"/>
  <c r="I126" i="26"/>
  <c r="G126" i="26"/>
  <c r="J126" i="26" s="1"/>
  <c r="AC125" i="26"/>
  <c r="AB125" i="26"/>
  <c r="AA125" i="26"/>
  <c r="Z125" i="26"/>
  <c r="K125" i="26"/>
  <c r="I125" i="26"/>
  <c r="G125" i="26"/>
  <c r="J125" i="26" s="1"/>
  <c r="AC124" i="26"/>
  <c r="AB124" i="26"/>
  <c r="AA124" i="26"/>
  <c r="K124" i="26"/>
  <c r="I124" i="26"/>
  <c r="G124" i="26"/>
  <c r="J124" i="26" s="1"/>
  <c r="C124" i="26"/>
  <c r="F123" i="26"/>
  <c r="H121" i="26"/>
  <c r="E121" i="26"/>
  <c r="A121" i="26"/>
  <c r="AC120" i="26"/>
  <c r="AB120" i="26"/>
  <c r="AA120" i="26"/>
  <c r="Z120" i="26"/>
  <c r="K120" i="26"/>
  <c r="I120" i="26"/>
  <c r="G120" i="26"/>
  <c r="J120" i="26" s="1"/>
  <c r="AC119" i="26"/>
  <c r="AB119" i="26"/>
  <c r="AA119" i="26"/>
  <c r="Z119" i="26"/>
  <c r="K119" i="26"/>
  <c r="I119" i="26"/>
  <c r="G119" i="26"/>
  <c r="J119" i="26" s="1"/>
  <c r="AC118" i="26"/>
  <c r="AB118" i="26"/>
  <c r="AA118" i="26"/>
  <c r="Z118" i="26"/>
  <c r="W118" i="26"/>
  <c r="K118" i="26"/>
  <c r="I118" i="26"/>
  <c r="G118" i="26"/>
  <c r="J118" i="26" s="1"/>
  <c r="AC117" i="26"/>
  <c r="AB117" i="26"/>
  <c r="AA117" i="26"/>
  <c r="Z117" i="26"/>
  <c r="K117" i="26"/>
  <c r="I117" i="26"/>
  <c r="G117" i="26"/>
  <c r="J117" i="26" s="1"/>
  <c r="AC116" i="26"/>
  <c r="AB116" i="26"/>
  <c r="AA116" i="26"/>
  <c r="Z116" i="26"/>
  <c r="K116" i="26"/>
  <c r="I116" i="26"/>
  <c r="G116" i="26"/>
  <c r="J116" i="26" s="1"/>
  <c r="AC115" i="26"/>
  <c r="AB115" i="26"/>
  <c r="AA115" i="26"/>
  <c r="Z115" i="26"/>
  <c r="K115" i="26"/>
  <c r="I115" i="26"/>
  <c r="G115" i="26"/>
  <c r="J115" i="26" s="1"/>
  <c r="AC114" i="26"/>
  <c r="AB114" i="26"/>
  <c r="AA114" i="26"/>
  <c r="K114" i="26"/>
  <c r="I114" i="26"/>
  <c r="G114" i="26"/>
  <c r="J114" i="26" s="1"/>
  <c r="C114" i="26"/>
  <c r="F113" i="26"/>
  <c r="P121" i="26" l="1"/>
  <c r="I121" i="26"/>
  <c r="K121" i="26"/>
  <c r="AC121" i="26"/>
  <c r="AC131" i="26"/>
  <c r="I131" i="26"/>
  <c r="K131" i="26"/>
  <c r="P131" i="26"/>
  <c r="J131" i="26"/>
  <c r="J121" i="26"/>
  <c r="F135" i="2"/>
  <c r="AF23" i="36" l="1"/>
  <c r="Z23" i="36"/>
  <c r="AF22" i="36"/>
  <c r="Z22" i="36"/>
  <c r="AF21" i="36"/>
  <c r="Z21" i="36"/>
  <c r="AF20" i="36"/>
  <c r="Z20" i="36"/>
  <c r="AF19" i="36"/>
  <c r="Z19" i="36"/>
  <c r="AF18" i="36"/>
  <c r="Z18" i="36"/>
  <c r="AF17" i="36"/>
  <c r="Z17" i="36"/>
  <c r="AF16" i="36"/>
  <c r="Z16" i="36"/>
  <c r="AF15" i="36"/>
  <c r="Z15" i="36"/>
  <c r="AF14" i="36"/>
  <c r="Z14" i="36"/>
  <c r="AF13" i="36"/>
  <c r="Z13" i="36"/>
  <c r="AF12" i="36"/>
  <c r="Z12" i="36"/>
  <c r="AF11" i="36"/>
  <c r="Z11" i="36"/>
  <c r="X11" i="36"/>
  <c r="X12" i="36" s="1"/>
  <c r="X13" i="36" s="1"/>
  <c r="X14" i="36" s="1"/>
  <c r="X15" i="36" s="1"/>
  <c r="X16" i="36" s="1"/>
  <c r="X17" i="36" s="1"/>
  <c r="X18" i="36" s="1"/>
  <c r="X19" i="36" s="1"/>
  <c r="X20" i="36" s="1"/>
  <c r="X21" i="36" s="1"/>
  <c r="X22" i="36" s="1"/>
  <c r="X23" i="36" s="1"/>
  <c r="AF10" i="36"/>
  <c r="AD10" i="36"/>
  <c r="AD11" i="36" s="1"/>
  <c r="AD12" i="36" s="1"/>
  <c r="AD13" i="36" s="1"/>
  <c r="AD14" i="36" s="1"/>
  <c r="AD15" i="36" s="1"/>
  <c r="AD16" i="36" s="1"/>
  <c r="AD17" i="36" s="1"/>
  <c r="AD18" i="36" s="1"/>
  <c r="AD19" i="36" s="1"/>
  <c r="AD20" i="36" s="1"/>
  <c r="AD21" i="36" s="1"/>
  <c r="AD22" i="36" s="1"/>
  <c r="AD23" i="36" s="1"/>
  <c r="Z10" i="36"/>
  <c r="AF9" i="36"/>
  <c r="C9" i="41" l="1"/>
  <c r="D9" i="32"/>
  <c r="C9" i="32"/>
  <c r="D10" i="41"/>
  <c r="K10" i="32" s="1"/>
  <c r="C10" i="41"/>
  <c r="K11" i="32" l="1"/>
  <c r="H56" i="26"/>
  <c r="E56" i="26"/>
  <c r="A56" i="26"/>
  <c r="J55" i="26"/>
  <c r="H55" i="26"/>
  <c r="K55" i="26" s="1"/>
  <c r="G55" i="26"/>
  <c r="J54" i="26"/>
  <c r="G54" i="26"/>
  <c r="H54" i="26" s="1"/>
  <c r="K54" i="26" s="1"/>
  <c r="J53" i="26"/>
  <c r="G53" i="26"/>
  <c r="H53" i="26" s="1"/>
  <c r="K53" i="26" s="1"/>
  <c r="J52" i="26"/>
  <c r="G52" i="26"/>
  <c r="H52" i="26" s="1"/>
  <c r="K52" i="26" s="1"/>
  <c r="J51" i="26"/>
  <c r="G51" i="26"/>
  <c r="H51" i="26" s="1"/>
  <c r="K51" i="26" s="1"/>
  <c r="J50" i="26"/>
  <c r="G50" i="26"/>
  <c r="H50" i="26" s="1"/>
  <c r="K50" i="26" s="1"/>
  <c r="J49" i="26"/>
  <c r="G49" i="26"/>
  <c r="H49" i="26" s="1"/>
  <c r="K49" i="26" s="1"/>
  <c r="K56" i="26" l="1"/>
  <c r="J56" i="26"/>
  <c r="B57" i="15"/>
  <c r="B56" i="15"/>
  <c r="B55" i="15"/>
  <c r="B54" i="15"/>
  <c r="B53" i="15"/>
  <c r="B52" i="15"/>
  <c r="B18" i="25" l="1"/>
  <c r="B17" i="25" s="1"/>
  <c r="U80" i="2" s="1"/>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15" i="25"/>
  <c r="B14" i="25"/>
  <c r="B13" i="25"/>
  <c r="B54" i="25"/>
  <c r="B11" i="25"/>
  <c r="B10" i="25"/>
  <c r="B9" i="25" s="1"/>
  <c r="U20" i="2" s="1"/>
  <c r="H77" i="15"/>
  <c r="G77" i="15"/>
  <c r="F77" i="15"/>
  <c r="E77" i="15"/>
  <c r="D77" i="15"/>
  <c r="C77" i="15"/>
  <c r="B77" i="15" s="1"/>
  <c r="H76" i="15"/>
  <c r="G76" i="15"/>
  <c r="F76" i="15"/>
  <c r="E76" i="15"/>
  <c r="D76" i="15"/>
  <c r="C76" i="15"/>
  <c r="B76" i="15" s="1"/>
  <c r="H75" i="15"/>
  <c r="G75" i="15"/>
  <c r="F75" i="15"/>
  <c r="E75" i="15"/>
  <c r="D75" i="15"/>
  <c r="C75" i="15"/>
  <c r="B75" i="15" s="1"/>
  <c r="B74" i="15"/>
  <c r="B73" i="15"/>
  <c r="B72" i="15"/>
  <c r="B71" i="15"/>
  <c r="B70" i="15"/>
  <c r="B69" i="15"/>
  <c r="B68" i="15"/>
  <c r="B67" i="15"/>
  <c r="H66" i="15"/>
  <c r="G66" i="15"/>
  <c r="F66" i="15"/>
  <c r="E66" i="15"/>
  <c r="D66" i="15"/>
  <c r="C66" i="15"/>
  <c r="B66" i="15" s="1"/>
  <c r="H65" i="15"/>
  <c r="G65" i="15"/>
  <c r="F65" i="15"/>
  <c r="E65" i="15"/>
  <c r="D65" i="15"/>
  <c r="C65" i="15"/>
  <c r="B65" i="15" s="1"/>
  <c r="B64" i="15"/>
  <c r="H63" i="15"/>
  <c r="G63" i="15"/>
  <c r="F63" i="15"/>
  <c r="E63" i="15"/>
  <c r="D63" i="15"/>
  <c r="C63" i="15"/>
  <c r="B63" i="15" s="1"/>
  <c r="B62" i="15"/>
  <c r="I57" i="15"/>
  <c r="H57" i="15"/>
  <c r="G57" i="15"/>
  <c r="F57" i="15"/>
  <c r="E57" i="15"/>
  <c r="D57" i="15"/>
  <c r="C57" i="15"/>
  <c r="I56" i="15"/>
  <c r="H56" i="15"/>
  <c r="G56" i="15"/>
  <c r="F56" i="15"/>
  <c r="E56" i="15"/>
  <c r="D56" i="15"/>
  <c r="C56" i="15"/>
  <c r="I55" i="15"/>
  <c r="H55" i="15"/>
  <c r="G55" i="15"/>
  <c r="F55" i="15"/>
  <c r="E55" i="15"/>
  <c r="D55" i="15"/>
  <c r="C55" i="15"/>
  <c r="I54" i="15"/>
  <c r="H54" i="15"/>
  <c r="G54" i="15"/>
  <c r="F54" i="15"/>
  <c r="E54" i="15"/>
  <c r="D54" i="15"/>
  <c r="C54" i="15"/>
  <c r="I53" i="15"/>
  <c r="H53" i="15"/>
  <c r="G53" i="15"/>
  <c r="F53" i="15"/>
  <c r="E53" i="15"/>
  <c r="D53" i="15"/>
  <c r="C53" i="15"/>
  <c r="I52" i="15"/>
  <c r="H52" i="15"/>
  <c r="G52" i="15"/>
  <c r="F52" i="15"/>
  <c r="E52" i="15"/>
  <c r="D52" i="15"/>
  <c r="C52" i="15"/>
  <c r="Q35" i="15"/>
  <c r="H35" i="15" s="1"/>
  <c r="P35" i="15"/>
  <c r="G35" i="15" s="1"/>
  <c r="O35" i="15"/>
  <c r="F35" i="15" s="1"/>
  <c r="N35" i="15"/>
  <c r="E35" i="15" s="1"/>
  <c r="M35" i="15"/>
  <c r="D35" i="15" s="1"/>
  <c r="L35" i="15"/>
  <c r="K35" i="15" s="1"/>
  <c r="B35" i="15" s="1"/>
  <c r="Q34" i="15"/>
  <c r="H34" i="15" s="1"/>
  <c r="P34" i="15"/>
  <c r="G34" i="15" s="1"/>
  <c r="O34" i="15"/>
  <c r="F34" i="15" s="1"/>
  <c r="N34" i="15"/>
  <c r="E34" i="15" s="1"/>
  <c r="M34" i="15"/>
  <c r="D34" i="15" s="1"/>
  <c r="L34" i="15"/>
  <c r="K34" i="15" s="1"/>
  <c r="B34" i="15" s="1"/>
  <c r="Q33" i="15"/>
  <c r="H33" i="15" s="1"/>
  <c r="P33" i="15"/>
  <c r="G33" i="15" s="1"/>
  <c r="O33" i="15"/>
  <c r="F33" i="15" s="1"/>
  <c r="N33" i="15"/>
  <c r="E33" i="15" s="1"/>
  <c r="M33" i="15"/>
  <c r="D33" i="15" s="1"/>
  <c r="L33" i="15"/>
  <c r="K33" i="15" s="1"/>
  <c r="B33" i="15" s="1"/>
  <c r="Q32" i="15"/>
  <c r="H32" i="15" s="1"/>
  <c r="P32" i="15"/>
  <c r="G32" i="15" s="1"/>
  <c r="O32" i="15"/>
  <c r="F32" i="15" s="1"/>
  <c r="N32" i="15"/>
  <c r="E32" i="15" s="1"/>
  <c r="M32" i="15"/>
  <c r="D32" i="15" s="1"/>
  <c r="L32" i="15"/>
  <c r="C32" i="15" s="1"/>
  <c r="Q31" i="15"/>
  <c r="H31" i="15" s="1"/>
  <c r="P31" i="15"/>
  <c r="G31" i="15" s="1"/>
  <c r="O31" i="15"/>
  <c r="F31" i="15" s="1"/>
  <c r="N31" i="15"/>
  <c r="E31" i="15" s="1"/>
  <c r="M31" i="15"/>
  <c r="D31" i="15" s="1"/>
  <c r="L31" i="15"/>
  <c r="C31" i="15" s="1"/>
  <c r="Q30" i="15"/>
  <c r="P30" i="15"/>
  <c r="O30" i="15"/>
  <c r="N30" i="15"/>
  <c r="M30" i="15"/>
  <c r="L30" i="15"/>
  <c r="Q29" i="15"/>
  <c r="H29" i="15" s="1"/>
  <c r="P29" i="15"/>
  <c r="G29" i="15" s="1"/>
  <c r="O29" i="15"/>
  <c r="F29" i="15" s="1"/>
  <c r="N29" i="15"/>
  <c r="E29" i="15" s="1"/>
  <c r="M29" i="15"/>
  <c r="D29" i="15" s="1"/>
  <c r="L29" i="15"/>
  <c r="Q28" i="15"/>
  <c r="H28" i="15" s="1"/>
  <c r="P28" i="15"/>
  <c r="G28" i="15" s="1"/>
  <c r="O28" i="15"/>
  <c r="F28" i="15" s="1"/>
  <c r="N28" i="15"/>
  <c r="E28" i="15" s="1"/>
  <c r="M28" i="15"/>
  <c r="D28" i="15" s="1"/>
  <c r="L28" i="15"/>
  <c r="K28" i="15" s="1"/>
  <c r="B28" i="15" s="1"/>
  <c r="Q27" i="15"/>
  <c r="H27" i="15" s="1"/>
  <c r="P27" i="15"/>
  <c r="G27" i="15" s="1"/>
  <c r="O27" i="15"/>
  <c r="F27" i="15" s="1"/>
  <c r="N27" i="15"/>
  <c r="E27" i="15" s="1"/>
  <c r="M27" i="15"/>
  <c r="D27" i="15" s="1"/>
  <c r="L27" i="15"/>
  <c r="K27" i="15" s="1"/>
  <c r="B27" i="15" s="1"/>
  <c r="Q25" i="15"/>
  <c r="H25" i="15" s="1"/>
  <c r="P25" i="15"/>
  <c r="G25" i="15" s="1"/>
  <c r="O25" i="15"/>
  <c r="F25" i="15" s="1"/>
  <c r="N25" i="15"/>
  <c r="E25" i="15" s="1"/>
  <c r="M25" i="15"/>
  <c r="D25" i="15" s="1"/>
  <c r="L25" i="15"/>
  <c r="K25" i="15" s="1"/>
  <c r="B25" i="15" s="1"/>
  <c r="Q24" i="15"/>
  <c r="H24" i="15" s="1"/>
  <c r="P24" i="15"/>
  <c r="G24" i="15" s="1"/>
  <c r="O24" i="15"/>
  <c r="F24" i="15" s="1"/>
  <c r="N24" i="15"/>
  <c r="E24" i="15" s="1"/>
  <c r="M24" i="15"/>
  <c r="D24" i="15" s="1"/>
  <c r="L24" i="15"/>
  <c r="K24" i="15" s="1"/>
  <c r="B24" i="15" s="1"/>
  <c r="Q23" i="15"/>
  <c r="H23" i="15" s="1"/>
  <c r="P23" i="15"/>
  <c r="G23" i="15" s="1"/>
  <c r="O23" i="15"/>
  <c r="F23" i="15" s="1"/>
  <c r="N23" i="15"/>
  <c r="E23" i="15" s="1"/>
  <c r="M23" i="15"/>
  <c r="D23" i="15" s="1"/>
  <c r="L23" i="15"/>
  <c r="Q22" i="15"/>
  <c r="H22" i="15" s="1"/>
  <c r="P22" i="15"/>
  <c r="G22" i="15" s="1"/>
  <c r="O22" i="15"/>
  <c r="F22" i="15" s="1"/>
  <c r="N22" i="15"/>
  <c r="E22" i="15" s="1"/>
  <c r="M22" i="15"/>
  <c r="D22" i="15" s="1"/>
  <c r="L22" i="15"/>
  <c r="C22" i="15" s="1"/>
  <c r="Q21" i="15"/>
  <c r="H21" i="15" s="1"/>
  <c r="P21" i="15"/>
  <c r="G21" i="15" s="1"/>
  <c r="O21" i="15"/>
  <c r="F21" i="15" s="1"/>
  <c r="N21" i="15"/>
  <c r="E21" i="15" s="1"/>
  <c r="M21" i="15"/>
  <c r="D21" i="15" s="1"/>
  <c r="L21" i="15"/>
  <c r="K21" i="15" s="1"/>
  <c r="B21" i="15" s="1"/>
  <c r="Q20" i="15"/>
  <c r="H20" i="15" s="1"/>
  <c r="P20" i="15"/>
  <c r="G20" i="15" s="1"/>
  <c r="O20" i="15"/>
  <c r="F20" i="15" s="1"/>
  <c r="N20" i="15"/>
  <c r="E20" i="15" s="1"/>
  <c r="M20" i="15"/>
  <c r="D20" i="15" s="1"/>
  <c r="L20" i="15"/>
  <c r="C20" i="15" s="1"/>
  <c r="Q19" i="15"/>
  <c r="H19" i="15" s="1"/>
  <c r="P19" i="15"/>
  <c r="G19" i="15" s="1"/>
  <c r="O19" i="15"/>
  <c r="F19" i="15" s="1"/>
  <c r="N19" i="15"/>
  <c r="E19" i="15" s="1"/>
  <c r="M19" i="15"/>
  <c r="D19" i="15" s="1"/>
  <c r="L19" i="15"/>
  <c r="Q18" i="15"/>
  <c r="H18" i="15" s="1"/>
  <c r="P18" i="15"/>
  <c r="G18" i="15" s="1"/>
  <c r="O18" i="15"/>
  <c r="F18" i="15" s="1"/>
  <c r="N18" i="15"/>
  <c r="E18" i="15" s="1"/>
  <c r="M18" i="15"/>
  <c r="D18" i="15" s="1"/>
  <c r="L18" i="15"/>
  <c r="Q17" i="15"/>
  <c r="H17" i="15" s="1"/>
  <c r="P17" i="15"/>
  <c r="G17" i="15" s="1"/>
  <c r="O17" i="15"/>
  <c r="F17" i="15" s="1"/>
  <c r="N17" i="15"/>
  <c r="E17" i="15" s="1"/>
  <c r="M17" i="15"/>
  <c r="D17" i="15" s="1"/>
  <c r="L17" i="15"/>
  <c r="K17" i="15" s="1"/>
  <c r="B17" i="15" s="1"/>
  <c r="Q16" i="15"/>
  <c r="H16" i="15" s="1"/>
  <c r="P16" i="15"/>
  <c r="G16" i="15" s="1"/>
  <c r="O16" i="15"/>
  <c r="F16" i="15" s="1"/>
  <c r="N16" i="15"/>
  <c r="E16" i="15" s="1"/>
  <c r="M16" i="15"/>
  <c r="D16" i="15" s="1"/>
  <c r="L16" i="15"/>
  <c r="K16" i="15" s="1"/>
  <c r="B16" i="15" s="1"/>
  <c r="Q15" i="15"/>
  <c r="H15" i="15" s="1"/>
  <c r="P15" i="15"/>
  <c r="G15" i="15" s="1"/>
  <c r="O15" i="15"/>
  <c r="F15" i="15" s="1"/>
  <c r="N15" i="15"/>
  <c r="E15" i="15" s="1"/>
  <c r="M15" i="15"/>
  <c r="D15" i="15" s="1"/>
  <c r="L15" i="15"/>
  <c r="Q14" i="15"/>
  <c r="H14" i="15" s="1"/>
  <c r="P14" i="15"/>
  <c r="G14" i="15" s="1"/>
  <c r="O14" i="15"/>
  <c r="F14" i="15" s="1"/>
  <c r="N14" i="15"/>
  <c r="E14" i="15" s="1"/>
  <c r="M14" i="15"/>
  <c r="D14" i="15" s="1"/>
  <c r="L14" i="15"/>
  <c r="E9" i="15"/>
  <c r="H9" i="15" s="1"/>
  <c r="C8" i="15"/>
  <c r="D8" i="15" s="1"/>
  <c r="E8" i="15" s="1"/>
  <c r="F8" i="15" s="1"/>
  <c r="G4" i="36"/>
  <c r="E32" i="36" s="1"/>
  <c r="E50" i="36" s="1"/>
  <c r="K50" i="36" s="1"/>
  <c r="D5" i="2"/>
  <c r="F10" i="2"/>
  <c r="E21" i="27"/>
  <c r="E22" i="27"/>
  <c r="F13" i="2" s="1"/>
  <c r="J13" i="30" s="1"/>
  <c r="E33" i="27"/>
  <c r="F14" i="2" s="1"/>
  <c r="J14" i="30" s="1"/>
  <c r="M14" i="30" s="1"/>
  <c r="P14" i="30" s="1"/>
  <c r="E47" i="27"/>
  <c r="E48" i="27"/>
  <c r="F16" i="2" s="1"/>
  <c r="J16" i="30" s="1"/>
  <c r="M16" i="30" s="1"/>
  <c r="P16" i="30" s="1"/>
  <c r="S16" i="30" s="1"/>
  <c r="V16" i="30" s="1"/>
  <c r="Y16" i="30" s="1"/>
  <c r="AB16" i="30" s="1"/>
  <c r="AE16" i="30" s="1"/>
  <c r="AH16" i="30" s="1"/>
  <c r="AK16" i="30" s="1"/>
  <c r="AN16" i="30" s="1"/>
  <c r="AQ16" i="30" s="1"/>
  <c r="AT16" i="30" s="1"/>
  <c r="AW16" i="30" s="1"/>
  <c r="AZ16" i="30" s="1"/>
  <c r="BC16" i="30" s="1"/>
  <c r="BF16" i="30" s="1"/>
  <c r="E38" i="27"/>
  <c r="F17" i="2"/>
  <c r="J17" i="30" s="1"/>
  <c r="M17" i="30" s="1"/>
  <c r="P17" i="30" s="1"/>
  <c r="S17" i="30" s="1"/>
  <c r="V17" i="30" s="1"/>
  <c r="Y17" i="30" s="1"/>
  <c r="AB17" i="30" s="1"/>
  <c r="L24" i="27"/>
  <c r="L25" i="27" s="1"/>
  <c r="F18" i="2" s="1"/>
  <c r="L37" i="27"/>
  <c r="L38" i="27"/>
  <c r="F19" i="2" s="1"/>
  <c r="J19" i="30" s="1"/>
  <c r="M19" i="30" s="1"/>
  <c r="P19" i="30" s="1"/>
  <c r="S19" i="30" s="1"/>
  <c r="V19" i="30" s="1"/>
  <c r="Y19" i="30" s="1"/>
  <c r="AB19" i="30" s="1"/>
  <c r="AE19" i="30" s="1"/>
  <c r="D24" i="2"/>
  <c r="H24" i="30" s="1"/>
  <c r="H24" i="28" s="1"/>
  <c r="L47" i="27"/>
  <c r="L48" i="27" s="1"/>
  <c r="E12" i="16" s="1"/>
  <c r="F12" i="16" s="1"/>
  <c r="G12" i="16" s="1"/>
  <c r="G13" i="16" s="1"/>
  <c r="G16" i="16" s="1"/>
  <c r="E13" i="16"/>
  <c r="E16" i="16" s="1"/>
  <c r="E15" i="16"/>
  <c r="E23" i="16"/>
  <c r="E46" i="16"/>
  <c r="E51" i="16"/>
  <c r="E57" i="16"/>
  <c r="E67" i="16"/>
  <c r="E78" i="16"/>
  <c r="E90" i="16"/>
  <c r="F85" i="2"/>
  <c r="F99" i="2"/>
  <c r="D99" i="2" s="1"/>
  <c r="E99" i="2" s="1"/>
  <c r="I99" i="30" s="1"/>
  <c r="I99" i="28" s="1"/>
  <c r="F100" i="2"/>
  <c r="J100" i="30" s="1"/>
  <c r="M100" i="30" s="1"/>
  <c r="F101" i="2"/>
  <c r="J101" i="30" s="1"/>
  <c r="F102" i="2"/>
  <c r="D121" i="2"/>
  <c r="H9" i="30"/>
  <c r="E9" i="30"/>
  <c r="A10" i="30"/>
  <c r="M13" i="30"/>
  <c r="P13" i="30" s="1"/>
  <c r="S13" i="30" s="1"/>
  <c r="V13" i="30" s="1"/>
  <c r="Y13" i="30" s="1"/>
  <c r="AB13" i="30" s="1"/>
  <c r="AE13" i="30" s="1"/>
  <c r="AH13" i="30" s="1"/>
  <c r="AK13" i="30" s="1"/>
  <c r="AN13" i="30" s="1"/>
  <c r="AQ13" i="30" s="1"/>
  <c r="AT13" i="30" s="1"/>
  <c r="AW13" i="30" s="1"/>
  <c r="AZ13" i="30" s="1"/>
  <c r="BC13" i="30" s="1"/>
  <c r="BF13" i="30" s="1"/>
  <c r="BI13" i="30" s="1"/>
  <c r="BL13" i="30" s="1"/>
  <c r="BO13" i="30" s="1"/>
  <c r="A15" i="30"/>
  <c r="J15" i="30"/>
  <c r="M15" i="30" s="1"/>
  <c r="AE17" i="30"/>
  <c r="AH17" i="30" s="1"/>
  <c r="AK17" i="30" s="1"/>
  <c r="AN17" i="30" s="1"/>
  <c r="AQ17" i="30" s="1"/>
  <c r="AT17" i="30" s="1"/>
  <c r="AW17" i="30" s="1"/>
  <c r="AZ17" i="30" s="1"/>
  <c r="BC17" i="30" s="1"/>
  <c r="BF17" i="30" s="1"/>
  <c r="BI17" i="30" s="1"/>
  <c r="BL17" i="30" s="1"/>
  <c r="BO17" i="30" s="1"/>
  <c r="AH19" i="30"/>
  <c r="AK19" i="30" s="1"/>
  <c r="AN19" i="30" s="1"/>
  <c r="AQ19" i="30" s="1"/>
  <c r="AT19" i="30" s="1"/>
  <c r="AW19" i="30" s="1"/>
  <c r="AZ19" i="30" s="1"/>
  <c r="BC19" i="30" s="1"/>
  <c r="BF19" i="30" s="1"/>
  <c r="BI19" i="30" s="1"/>
  <c r="BL19" i="30" s="1"/>
  <c r="BO19" i="30" s="1"/>
  <c r="A21" i="30"/>
  <c r="A110" i="30"/>
  <c r="H12" i="16"/>
  <c r="S15" i="16"/>
  <c r="F21" i="16"/>
  <c r="G21" i="16"/>
  <c r="H21" i="16" s="1"/>
  <c r="F42" i="16"/>
  <c r="G42" i="16" s="1"/>
  <c r="H42" i="16"/>
  <c r="I42" i="16"/>
  <c r="F43" i="16"/>
  <c r="G43" i="16" s="1"/>
  <c r="F44" i="16"/>
  <c r="G44" i="16" s="1"/>
  <c r="H44" i="16" s="1"/>
  <c r="I44" i="16" s="1"/>
  <c r="J44" i="16" s="1"/>
  <c r="K44" i="16" s="1"/>
  <c r="L44" i="16" s="1"/>
  <c r="M44" i="16" s="1"/>
  <c r="N44" i="16" s="1"/>
  <c r="O44" i="16" s="1"/>
  <c r="P44" i="16" s="1"/>
  <c r="Q44" i="16" s="1"/>
  <c r="R44" i="16" s="1"/>
  <c r="S44" i="16" s="1"/>
  <c r="T44" i="16" s="1"/>
  <c r="U44" i="16" s="1"/>
  <c r="V44" i="16" s="1"/>
  <c r="W44" i="16" s="1"/>
  <c r="X44" i="16" s="1"/>
  <c r="F45" i="16"/>
  <c r="F48" i="16"/>
  <c r="G48" i="16" s="1"/>
  <c r="G51" i="16" s="1"/>
  <c r="F49" i="16"/>
  <c r="G49" i="16" s="1"/>
  <c r="H49" i="16" s="1"/>
  <c r="I49" i="16"/>
  <c r="J49" i="16" s="1"/>
  <c r="K49" i="16" s="1"/>
  <c r="L49" i="16" s="1"/>
  <c r="M49" i="16" s="1"/>
  <c r="N49" i="16" s="1"/>
  <c r="O49" i="16" s="1"/>
  <c r="P49" i="16" s="1"/>
  <c r="Q49" i="16" s="1"/>
  <c r="R49" i="16" s="1"/>
  <c r="S49" i="16" s="1"/>
  <c r="T49" i="16" s="1"/>
  <c r="U49" i="16" s="1"/>
  <c r="V49" i="16" s="1"/>
  <c r="W49" i="16" s="1"/>
  <c r="X49" i="16" s="1"/>
  <c r="F50" i="16"/>
  <c r="G50" i="16" s="1"/>
  <c r="H50" i="16" s="1"/>
  <c r="I50" i="16" s="1"/>
  <c r="J50" i="16" s="1"/>
  <c r="K50" i="16" s="1"/>
  <c r="L50" i="16" s="1"/>
  <c r="M50" i="16" s="1"/>
  <c r="N50" i="16" s="1"/>
  <c r="O50" i="16" s="1"/>
  <c r="P50" i="16" s="1"/>
  <c r="Q50" i="16" s="1"/>
  <c r="R50" i="16" s="1"/>
  <c r="S50" i="16" s="1"/>
  <c r="T50" i="16" s="1"/>
  <c r="U50" i="16" s="1"/>
  <c r="V50" i="16" s="1"/>
  <c r="W50" i="16" s="1"/>
  <c r="X50" i="16" s="1"/>
  <c r="F53" i="16"/>
  <c r="G53" i="16" s="1"/>
  <c r="H53" i="16" s="1"/>
  <c r="I53" i="16"/>
  <c r="J53" i="16" s="1"/>
  <c r="K53" i="16" s="1"/>
  <c r="L53" i="16" s="1"/>
  <c r="M53" i="16" s="1"/>
  <c r="N53" i="16" s="1"/>
  <c r="O53" i="16" s="1"/>
  <c r="P53" i="16" s="1"/>
  <c r="Q53" i="16" s="1"/>
  <c r="R53" i="16" s="1"/>
  <c r="S53" i="16" s="1"/>
  <c r="F54" i="16"/>
  <c r="G54" i="16" s="1"/>
  <c r="H54" i="16" s="1"/>
  <c r="F55" i="16"/>
  <c r="G55" i="16" s="1"/>
  <c r="H55" i="16" s="1"/>
  <c r="I55" i="16"/>
  <c r="J55" i="16" s="1"/>
  <c r="K55" i="16" s="1"/>
  <c r="L55" i="16" s="1"/>
  <c r="M55" i="16" s="1"/>
  <c r="N55" i="16" s="1"/>
  <c r="O55" i="16" s="1"/>
  <c r="P55" i="16" s="1"/>
  <c r="Q55" i="16" s="1"/>
  <c r="R55" i="16" s="1"/>
  <c r="S55" i="16" s="1"/>
  <c r="T55" i="16" s="1"/>
  <c r="F56" i="16"/>
  <c r="G56" i="16" s="1"/>
  <c r="H56" i="16" s="1"/>
  <c r="I56" i="16" s="1"/>
  <c r="J56" i="16" s="1"/>
  <c r="K56" i="16" s="1"/>
  <c r="L56" i="16" s="1"/>
  <c r="M56" i="16" s="1"/>
  <c r="N56" i="16" s="1"/>
  <c r="O56" i="16"/>
  <c r="P56" i="16" s="1"/>
  <c r="Q56" i="16" s="1"/>
  <c r="R56" i="16" s="1"/>
  <c r="S56" i="16" s="1"/>
  <c r="T56" i="16" s="1"/>
  <c r="U56" i="16" s="1"/>
  <c r="V56" i="16" s="1"/>
  <c r="F59" i="16"/>
  <c r="G59" i="16"/>
  <c r="H59" i="16"/>
  <c r="I59" i="16" s="1"/>
  <c r="J59" i="16" s="1"/>
  <c r="K59" i="16" s="1"/>
  <c r="L59" i="16" s="1"/>
  <c r="M59" i="16" s="1"/>
  <c r="N59" i="16" s="1"/>
  <c r="O59" i="16" s="1"/>
  <c r="P59" i="16" s="1"/>
  <c r="F60" i="16"/>
  <c r="G60" i="16" s="1"/>
  <c r="H60" i="16" s="1"/>
  <c r="I60" i="16" s="1"/>
  <c r="J60" i="16" s="1"/>
  <c r="K60" i="16" s="1"/>
  <c r="F61" i="16"/>
  <c r="F62" i="16"/>
  <c r="G62" i="16" s="1"/>
  <c r="H62" i="16" s="1"/>
  <c r="I62" i="16"/>
  <c r="J62" i="16" s="1"/>
  <c r="K62" i="16" s="1"/>
  <c r="L62" i="16" s="1"/>
  <c r="M62" i="16" s="1"/>
  <c r="N62" i="16" s="1"/>
  <c r="O62" i="16" s="1"/>
  <c r="P62" i="16" s="1"/>
  <c r="Q62" i="16" s="1"/>
  <c r="R62" i="16" s="1"/>
  <c r="S62" i="16" s="1"/>
  <c r="T62" i="16" s="1"/>
  <c r="U62" i="16" s="1"/>
  <c r="V62" i="16" s="1"/>
  <c r="W62" i="16" s="1"/>
  <c r="X62" i="16" s="1"/>
  <c r="F63" i="16"/>
  <c r="G63" i="16" s="1"/>
  <c r="H63" i="16" s="1"/>
  <c r="I63" i="16" s="1"/>
  <c r="J63" i="16" s="1"/>
  <c r="K63" i="16"/>
  <c r="L63" i="16" s="1"/>
  <c r="M63" i="16" s="1"/>
  <c r="N63" i="16" s="1"/>
  <c r="O63" i="16" s="1"/>
  <c r="P63" i="16" s="1"/>
  <c r="Q63" i="16" s="1"/>
  <c r="R63" i="16" s="1"/>
  <c r="S63" i="16" s="1"/>
  <c r="T63" i="16" s="1"/>
  <c r="U63" i="16" s="1"/>
  <c r="V63" i="16" s="1"/>
  <c r="W63" i="16" s="1"/>
  <c r="X63" i="16" s="1"/>
  <c r="F64" i="16"/>
  <c r="G64" i="16" s="1"/>
  <c r="H64" i="16" s="1"/>
  <c r="I64" i="16" s="1"/>
  <c r="J64" i="16" s="1"/>
  <c r="K64" i="16" s="1"/>
  <c r="L64" i="16" s="1"/>
  <c r="M64" i="16" s="1"/>
  <c r="N64" i="16" s="1"/>
  <c r="O64" i="16" s="1"/>
  <c r="P64" i="16" s="1"/>
  <c r="Q64" i="16" s="1"/>
  <c r="R64" i="16" s="1"/>
  <c r="S64" i="16" s="1"/>
  <c r="T64" i="16" s="1"/>
  <c r="U64" i="16" s="1"/>
  <c r="F65" i="16"/>
  <c r="G65" i="16" s="1"/>
  <c r="H65" i="16" s="1"/>
  <c r="I65" i="16" s="1"/>
  <c r="J65" i="16" s="1"/>
  <c r="K65" i="16" s="1"/>
  <c r="L65" i="16" s="1"/>
  <c r="M65" i="16" s="1"/>
  <c r="N65" i="16" s="1"/>
  <c r="O65" i="16" s="1"/>
  <c r="P65" i="16" s="1"/>
  <c r="Q65" i="16" s="1"/>
  <c r="R65" i="16" s="1"/>
  <c r="S65" i="16" s="1"/>
  <c r="T65" i="16" s="1"/>
  <c r="U65" i="16" s="1"/>
  <c r="V65" i="16" s="1"/>
  <c r="F66" i="16"/>
  <c r="G66" i="16" s="1"/>
  <c r="H66" i="16" s="1"/>
  <c r="I66" i="16" s="1"/>
  <c r="J66" i="16" s="1"/>
  <c r="K66" i="16" s="1"/>
  <c r="L66" i="16" s="1"/>
  <c r="M66" i="16" s="1"/>
  <c r="N66" i="16" s="1"/>
  <c r="O66" i="16" s="1"/>
  <c r="P66" i="16" s="1"/>
  <c r="Q66" i="16" s="1"/>
  <c r="R66" i="16" s="1"/>
  <c r="S66" i="16" s="1"/>
  <c r="T66" i="16" s="1"/>
  <c r="U66" i="16" s="1"/>
  <c r="V66" i="16" s="1"/>
  <c r="W66" i="16" s="1"/>
  <c r="X66" i="16" s="1"/>
  <c r="S78" i="16"/>
  <c r="S90" i="16"/>
  <c r="AZ103" i="30" s="1"/>
  <c r="AZ103" i="28" s="1"/>
  <c r="A31" i="30"/>
  <c r="J31" i="30"/>
  <c r="A32" i="30"/>
  <c r="J32" i="30"/>
  <c r="M32" i="30" s="1"/>
  <c r="P32" i="30" s="1"/>
  <c r="S32" i="30" s="1"/>
  <c r="V32" i="30" s="1"/>
  <c r="A35" i="30"/>
  <c r="J35" i="30"/>
  <c r="M35" i="30" s="1"/>
  <c r="A36" i="30"/>
  <c r="J36" i="30"/>
  <c r="M36" i="30" s="1"/>
  <c r="P36" i="30" s="1"/>
  <c r="S36" i="30" s="1"/>
  <c r="V36" i="30" s="1"/>
  <c r="Y36" i="30" s="1"/>
  <c r="AB36" i="30" s="1"/>
  <c r="AE36" i="30" s="1"/>
  <c r="AH36" i="30" s="1"/>
  <c r="AK36" i="30" s="1"/>
  <c r="AN36" i="30" s="1"/>
  <c r="AQ36" i="30" s="1"/>
  <c r="AT36" i="30"/>
  <c r="AW36" i="30" s="1"/>
  <c r="AZ36" i="30" s="1"/>
  <c r="BC36" i="30" s="1"/>
  <c r="BF36" i="30" s="1"/>
  <c r="BI36" i="30" s="1"/>
  <c r="BL36" i="30" s="1"/>
  <c r="BO36" i="30" s="1"/>
  <c r="A37" i="30"/>
  <c r="J37" i="30"/>
  <c r="M37" i="30" s="1"/>
  <c r="P37" i="30" s="1"/>
  <c r="S37" i="30"/>
  <c r="A38" i="30"/>
  <c r="J38" i="30"/>
  <c r="M38" i="30" s="1"/>
  <c r="P38" i="30" s="1"/>
  <c r="S38" i="30"/>
  <c r="V38" i="30" s="1"/>
  <c r="Y38" i="30" s="1"/>
  <c r="AB38" i="30" s="1"/>
  <c r="AE38" i="30" s="1"/>
  <c r="AH38" i="30" s="1"/>
  <c r="AK38" i="30" s="1"/>
  <c r="AN38" i="30" s="1"/>
  <c r="AQ38" i="30" s="1"/>
  <c r="AT38" i="30" s="1"/>
  <c r="AW38" i="30" s="1"/>
  <c r="AZ38" i="30" s="1"/>
  <c r="BC38" i="30" s="1"/>
  <c r="A39" i="30"/>
  <c r="J39" i="30"/>
  <c r="M39" i="30" s="1"/>
  <c r="P39" i="30" s="1"/>
  <c r="J42" i="30"/>
  <c r="M42" i="30" s="1"/>
  <c r="J43" i="30"/>
  <c r="M43" i="30" s="1"/>
  <c r="P43" i="30" s="1"/>
  <c r="S43" i="30" s="1"/>
  <c r="V43" i="30" s="1"/>
  <c r="Y43" i="30"/>
  <c r="AB43" i="30" s="1"/>
  <c r="AE43" i="30" s="1"/>
  <c r="AH43" i="30" s="1"/>
  <c r="AK43" i="30" s="1"/>
  <c r="AN43" i="30" s="1"/>
  <c r="AQ43" i="30" s="1"/>
  <c r="AT43" i="30" s="1"/>
  <c r="AW43" i="30" s="1"/>
  <c r="AZ43" i="30" s="1"/>
  <c r="BC43" i="30" s="1"/>
  <c r="BF43" i="30" s="1"/>
  <c r="BI43" i="30" s="1"/>
  <c r="BL43" i="30" s="1"/>
  <c r="BO43" i="30" s="1"/>
  <c r="J44" i="30"/>
  <c r="M44" i="30" s="1"/>
  <c r="P44" i="30" s="1"/>
  <c r="S44" i="30"/>
  <c r="V44" i="30" s="1"/>
  <c r="Y44" i="30" s="1"/>
  <c r="AB44" i="30"/>
  <c r="AE44" i="30" s="1"/>
  <c r="K45" i="2"/>
  <c r="A45" i="30" s="1"/>
  <c r="J45" i="30"/>
  <c r="M45" i="30" s="1"/>
  <c r="P45" i="30" s="1"/>
  <c r="S45" i="30" s="1"/>
  <c r="V45" i="30" s="1"/>
  <c r="Y45" i="30" s="1"/>
  <c r="AB45" i="30" s="1"/>
  <c r="AE45" i="30" s="1"/>
  <c r="AH45" i="30" s="1"/>
  <c r="AK45" i="30" s="1"/>
  <c r="AN45" i="30" s="1"/>
  <c r="AQ45" i="30" s="1"/>
  <c r="AT45" i="30" s="1"/>
  <c r="AW45" i="30" s="1"/>
  <c r="AZ45" i="30" s="1"/>
  <c r="BC45" i="30" s="1"/>
  <c r="J46" i="30"/>
  <c r="M46" i="30" s="1"/>
  <c r="P46" i="30" s="1"/>
  <c r="S46" i="30" s="1"/>
  <c r="V46" i="30"/>
  <c r="Y46" i="30" s="1"/>
  <c r="AB46" i="30" s="1"/>
  <c r="AE46" i="30" s="1"/>
  <c r="AH46" i="30" s="1"/>
  <c r="AK46" i="30" s="1"/>
  <c r="AN46" i="30" s="1"/>
  <c r="AQ46" i="30" s="1"/>
  <c r="AT46" i="30" s="1"/>
  <c r="AW46" i="30" s="1"/>
  <c r="AZ46" i="30" s="1"/>
  <c r="BC46" i="30" s="1"/>
  <c r="BF46" i="30" s="1"/>
  <c r="BI46" i="30" s="1"/>
  <c r="BL46" i="30" s="1"/>
  <c r="BO46" i="30" s="1"/>
  <c r="J47" i="30"/>
  <c r="M47" i="30" s="1"/>
  <c r="K48" i="2"/>
  <c r="A48" i="30" s="1"/>
  <c r="J48" i="30"/>
  <c r="M48" i="30"/>
  <c r="P48" i="30" s="1"/>
  <c r="S48" i="30" s="1"/>
  <c r="V48" i="30" s="1"/>
  <c r="Y48" i="30" s="1"/>
  <c r="AB48" i="30" s="1"/>
  <c r="AE48" i="30" s="1"/>
  <c r="AH48" i="30" s="1"/>
  <c r="AK48" i="30" s="1"/>
  <c r="AN48" i="30" s="1"/>
  <c r="AQ48" i="30" s="1"/>
  <c r="AT48" i="30" s="1"/>
  <c r="AW48" i="30" s="1"/>
  <c r="AZ48" i="30" s="1"/>
  <c r="BC48" i="30" s="1"/>
  <c r="J49" i="30"/>
  <c r="M49" i="30"/>
  <c r="P49" i="30" s="1"/>
  <c r="S49" i="30" s="1"/>
  <c r="K52" i="2"/>
  <c r="A52" i="30" s="1"/>
  <c r="J52" i="30"/>
  <c r="M52" i="30" s="1"/>
  <c r="P52" i="30" s="1"/>
  <c r="S52" i="30" s="1"/>
  <c r="J53" i="30"/>
  <c r="M53" i="30" s="1"/>
  <c r="P53" i="30" s="1"/>
  <c r="S53" i="30" s="1"/>
  <c r="V53" i="30" s="1"/>
  <c r="Y53" i="30" s="1"/>
  <c r="AB53" i="30" s="1"/>
  <c r="AE53" i="30" s="1"/>
  <c r="AH53" i="30" s="1"/>
  <c r="AK53" i="30" s="1"/>
  <c r="AN53" i="30" s="1"/>
  <c r="AQ53" i="30" s="1"/>
  <c r="AT53" i="30" s="1"/>
  <c r="AW53" i="30" s="1"/>
  <c r="AZ53" i="30" s="1"/>
  <c r="BC53" i="30" s="1"/>
  <c r="BF53" i="30" s="1"/>
  <c r="BI53" i="30" s="1"/>
  <c r="BL53" i="30" s="1"/>
  <c r="J54" i="30"/>
  <c r="M54" i="30"/>
  <c r="P54" i="30" s="1"/>
  <c r="S54" i="30" s="1"/>
  <c r="V54" i="30" s="1"/>
  <c r="Y54" i="30" s="1"/>
  <c r="AB54" i="30" s="1"/>
  <c r="AE54" i="30" s="1"/>
  <c r="AH54" i="30" s="1"/>
  <c r="AK54" i="30" s="1"/>
  <c r="AN54" i="30" s="1"/>
  <c r="AQ54" i="30" s="1"/>
  <c r="AT54" i="30" s="1"/>
  <c r="AW54" i="30" s="1"/>
  <c r="AZ54" i="30" s="1"/>
  <c r="BC54" i="30" s="1"/>
  <c r="J55" i="30"/>
  <c r="M55" i="30" s="1"/>
  <c r="P55" i="30" s="1"/>
  <c r="S55" i="30" s="1"/>
  <c r="V55" i="30" s="1"/>
  <c r="Y55" i="30" s="1"/>
  <c r="AB55" i="30" s="1"/>
  <c r="AE55" i="30" s="1"/>
  <c r="AH55" i="30" s="1"/>
  <c r="AK55" i="30" s="1"/>
  <c r="AN55" i="30" s="1"/>
  <c r="AQ55" i="30" s="1"/>
  <c r="AT55" i="30" s="1"/>
  <c r="AW55" i="30"/>
  <c r="A58" i="30"/>
  <c r="J58" i="30"/>
  <c r="M58" i="30"/>
  <c r="A59" i="30"/>
  <c r="J59" i="30"/>
  <c r="M59" i="30" s="1"/>
  <c r="P59" i="30" s="1"/>
  <c r="S59" i="30" s="1"/>
  <c r="V59" i="30" s="1"/>
  <c r="Y59" i="30" s="1"/>
  <c r="AB59" i="30" s="1"/>
  <c r="AE59" i="30" s="1"/>
  <c r="AH59" i="30" s="1"/>
  <c r="AK59" i="30" s="1"/>
  <c r="AN59" i="30" s="1"/>
  <c r="AQ59" i="30" s="1"/>
  <c r="AT59" i="30" s="1"/>
  <c r="AW59" i="30" s="1"/>
  <c r="AZ59" i="30" s="1"/>
  <c r="BC59" i="30" s="1"/>
  <c r="BF59" i="30" s="1"/>
  <c r="BI59" i="30" s="1"/>
  <c r="BL59" i="30" s="1"/>
  <c r="BO59" i="30" s="1"/>
  <c r="J60" i="30"/>
  <c r="M60" i="30" s="1"/>
  <c r="P60" i="30" s="1"/>
  <c r="S60" i="30" s="1"/>
  <c r="V60" i="30" s="1"/>
  <c r="Y60" i="30" s="1"/>
  <c r="AB60" i="30" s="1"/>
  <c r="AE60" i="30" s="1"/>
  <c r="AH60" i="30" s="1"/>
  <c r="AK60" i="30" s="1"/>
  <c r="AN60" i="30" s="1"/>
  <c r="AQ60" i="30" s="1"/>
  <c r="AT60" i="30" s="1"/>
  <c r="AW60" i="30" s="1"/>
  <c r="AZ60" i="30" s="1"/>
  <c r="BC60" i="30" s="1"/>
  <c r="J63" i="30"/>
  <c r="M63" i="30"/>
  <c r="J64" i="30"/>
  <c r="M64" i="30"/>
  <c r="P64" i="30" s="1"/>
  <c r="S64" i="30" s="1"/>
  <c r="V64" i="30" s="1"/>
  <c r="Y64" i="30" s="1"/>
  <c r="AB64" i="30" s="1"/>
  <c r="AE64" i="30" s="1"/>
  <c r="AH64" i="30" s="1"/>
  <c r="AK64" i="30" s="1"/>
  <c r="AN64" i="30" s="1"/>
  <c r="AQ64" i="30" s="1"/>
  <c r="AT64" i="30" s="1"/>
  <c r="AW64" i="30" s="1"/>
  <c r="AZ64" i="30" s="1"/>
  <c r="BC64" i="30" s="1"/>
  <c r="BF64" i="30" s="1"/>
  <c r="BI64" i="30" s="1"/>
  <c r="BL64" i="30" s="1"/>
  <c r="BO64" i="30" s="1"/>
  <c r="A65" i="30"/>
  <c r="J65" i="30"/>
  <c r="M65" i="30"/>
  <c r="P65" i="30"/>
  <c r="J66" i="30"/>
  <c r="M66" i="30" s="1"/>
  <c r="P66" i="30" s="1"/>
  <c r="S66" i="30"/>
  <c r="V66" i="30" s="1"/>
  <c r="Y66" i="30"/>
  <c r="AB66" i="30" s="1"/>
  <c r="AE66" i="30" s="1"/>
  <c r="AH66" i="30" s="1"/>
  <c r="AK66" i="30" s="1"/>
  <c r="AN66" i="30" s="1"/>
  <c r="AQ66" i="30" s="1"/>
  <c r="AT66" i="30" s="1"/>
  <c r="AW66" i="30" s="1"/>
  <c r="AZ66" i="30" s="1"/>
  <c r="BC66" i="30" s="1"/>
  <c r="BF66" i="30" s="1"/>
  <c r="BI66" i="30" s="1"/>
  <c r="BL66" i="30" s="1"/>
  <c r="BO66" i="30" s="1"/>
  <c r="BO66" i="28" s="1"/>
  <c r="J69" i="30"/>
  <c r="M69" i="30" s="1"/>
  <c r="P69" i="30" s="1"/>
  <c r="S69" i="30" s="1"/>
  <c r="V69" i="30" s="1"/>
  <c r="J70" i="30"/>
  <c r="M70" i="30" s="1"/>
  <c r="P70" i="30" s="1"/>
  <c r="S70" i="30" s="1"/>
  <c r="V70" i="30"/>
  <c r="Y70" i="30"/>
  <c r="AB70" i="30" s="1"/>
  <c r="AE70" i="30" s="1"/>
  <c r="AH70" i="30" s="1"/>
  <c r="AK70" i="30" s="1"/>
  <c r="AN70" i="30" s="1"/>
  <c r="AQ70" i="30" s="1"/>
  <c r="AT70" i="30" s="1"/>
  <c r="AW70" i="30" s="1"/>
  <c r="AZ70" i="30" s="1"/>
  <c r="BC70" i="30" s="1"/>
  <c r="BF70" i="30" s="1"/>
  <c r="BI70" i="30" s="1"/>
  <c r="BL70" i="30" s="1"/>
  <c r="BO70" i="30" s="1"/>
  <c r="A71" i="30"/>
  <c r="J71" i="30"/>
  <c r="M71" i="30" s="1"/>
  <c r="P71" i="30" s="1"/>
  <c r="S71" i="30" s="1"/>
  <c r="V71" i="30"/>
  <c r="Y71" i="30" s="1"/>
  <c r="AB71" i="30" s="1"/>
  <c r="AE71" i="30" s="1"/>
  <c r="AH71" i="30" s="1"/>
  <c r="AK71" i="30" s="1"/>
  <c r="AN71" i="30" s="1"/>
  <c r="AQ71" i="30" s="1"/>
  <c r="AT71" i="30" s="1"/>
  <c r="AW71" i="30" s="1"/>
  <c r="AZ71" i="30" s="1"/>
  <c r="BC71" i="30" s="1"/>
  <c r="BF71" i="30" s="1"/>
  <c r="BI71" i="30" s="1"/>
  <c r="J72" i="30"/>
  <c r="M72" i="30" s="1"/>
  <c r="A73" i="30"/>
  <c r="J73" i="30"/>
  <c r="M73" i="30"/>
  <c r="P73" i="30" s="1"/>
  <c r="S73" i="30" s="1"/>
  <c r="V73" i="30" s="1"/>
  <c r="Y73" i="30" s="1"/>
  <c r="AB73" i="30" s="1"/>
  <c r="AE73" i="30" s="1"/>
  <c r="AH73" i="30" s="1"/>
  <c r="AK73" i="30" s="1"/>
  <c r="AN73" i="30" s="1"/>
  <c r="AQ73" i="30" s="1"/>
  <c r="AT73" i="30" s="1"/>
  <c r="AW73" i="30" s="1"/>
  <c r="AZ73" i="30" s="1"/>
  <c r="BC73" i="30" s="1"/>
  <c r="BF73" i="30" s="1"/>
  <c r="BI73" i="30" s="1"/>
  <c r="BL73" i="30" s="1"/>
  <c r="BO73" i="30" s="1"/>
  <c r="J74" i="30"/>
  <c r="M74" i="30"/>
  <c r="J75" i="30"/>
  <c r="J76" i="30"/>
  <c r="M76" i="30" s="1"/>
  <c r="A79" i="30"/>
  <c r="J79" i="30"/>
  <c r="M79" i="30"/>
  <c r="P79" i="30" s="1"/>
  <c r="J86" i="30"/>
  <c r="A87" i="30"/>
  <c r="J87" i="30"/>
  <c r="J160" i="30" s="1"/>
  <c r="J160" i="28" s="1"/>
  <c r="M87" i="30"/>
  <c r="A88" i="30"/>
  <c r="J88" i="30"/>
  <c r="A89" i="30"/>
  <c r="J89" i="30"/>
  <c r="J90" i="30"/>
  <c r="M90" i="30" s="1"/>
  <c r="P90" i="30"/>
  <c r="A99" i="30"/>
  <c r="J99" i="30"/>
  <c r="M99" i="30" s="1"/>
  <c r="A100" i="30"/>
  <c r="A101" i="30"/>
  <c r="A102" i="30"/>
  <c r="J102" i="30"/>
  <c r="M102" i="30" s="1"/>
  <c r="A118" i="30"/>
  <c r="A119" i="30"/>
  <c r="A121" i="30"/>
  <c r="AX121" i="30" s="1"/>
  <c r="AY121" i="30" s="1"/>
  <c r="AY115" i="28" s="1"/>
  <c r="H47" i="36"/>
  <c r="K46" i="36"/>
  <c r="R15" i="16"/>
  <c r="R78" i="16"/>
  <c r="AW91" i="30" s="1"/>
  <c r="AW91" i="28" s="1"/>
  <c r="R90" i="16"/>
  <c r="AU121" i="30"/>
  <c r="AV121" i="30" s="1"/>
  <c r="AV115" i="28" s="1"/>
  <c r="K45" i="36"/>
  <c r="Q15" i="16"/>
  <c r="Q78" i="16"/>
  <c r="Q90" i="16"/>
  <c r="AT103" i="30" s="1"/>
  <c r="AT103" i="28" s="1"/>
  <c r="K44" i="36"/>
  <c r="P15" i="16"/>
  <c r="AQ26" i="30" s="1"/>
  <c r="P78" i="16"/>
  <c r="P90" i="16"/>
  <c r="AO121" i="30"/>
  <c r="AO115" i="28" s="1"/>
  <c r="K43" i="36"/>
  <c r="O15" i="16"/>
  <c r="AN26" i="30" s="1"/>
  <c r="O78" i="16"/>
  <c r="O90" i="16"/>
  <c r="K42" i="36"/>
  <c r="N15" i="16"/>
  <c r="N78" i="16"/>
  <c r="N90" i="16"/>
  <c r="AK103" i="30" s="1"/>
  <c r="K41" i="36"/>
  <c r="M15" i="16"/>
  <c r="AH26" i="30" s="1"/>
  <c r="M78" i="16"/>
  <c r="M90" i="16"/>
  <c r="AF121" i="30"/>
  <c r="AF115" i="28" s="1"/>
  <c r="K40" i="36"/>
  <c r="L15" i="16"/>
  <c r="L78" i="16"/>
  <c r="AE91" i="30" s="1"/>
  <c r="L90" i="16"/>
  <c r="AC121" i="30"/>
  <c r="AC115" i="28" s="1"/>
  <c r="K39" i="36"/>
  <c r="K15" i="16"/>
  <c r="K78" i="16"/>
  <c r="AB91" i="30" s="1"/>
  <c r="K90" i="16"/>
  <c r="Z121" i="30"/>
  <c r="K38" i="36"/>
  <c r="J15" i="16"/>
  <c r="J78" i="16"/>
  <c r="J90" i="16"/>
  <c r="W121" i="30"/>
  <c r="W115" i="28" s="1"/>
  <c r="K37" i="36"/>
  <c r="I15" i="16"/>
  <c r="V26" i="30" s="1"/>
  <c r="V26" i="28" s="1"/>
  <c r="I78" i="16"/>
  <c r="I90" i="16"/>
  <c r="V103" i="30" s="1"/>
  <c r="V103" i="28" s="1"/>
  <c r="K36" i="36"/>
  <c r="H15" i="16"/>
  <c r="H78" i="16"/>
  <c r="S91" i="30" s="1"/>
  <c r="S91" i="28" s="1"/>
  <c r="H90" i="16"/>
  <c r="K35" i="36"/>
  <c r="G15" i="16"/>
  <c r="G23" i="16"/>
  <c r="G78" i="16"/>
  <c r="G90" i="16"/>
  <c r="P103" i="30" s="1"/>
  <c r="P103" i="28" s="1"/>
  <c r="K34" i="36"/>
  <c r="F13" i="16"/>
  <c r="F16" i="16" s="1"/>
  <c r="F15" i="16"/>
  <c r="F23" i="16"/>
  <c r="F51" i="16"/>
  <c r="F78" i="16"/>
  <c r="M91" i="30" s="1"/>
  <c r="M91" i="28" s="1"/>
  <c r="F90" i="16"/>
  <c r="I33" i="36"/>
  <c r="H33" i="36"/>
  <c r="H9" i="36"/>
  <c r="I31" i="36" s="1"/>
  <c r="C31" i="36"/>
  <c r="C30" i="36"/>
  <c r="T15" i="16"/>
  <c r="T53" i="16"/>
  <c r="U53" i="16" s="1"/>
  <c r="V53" i="16" s="1"/>
  <c r="T78" i="16"/>
  <c r="T90" i="16"/>
  <c r="BC103" i="30" s="1"/>
  <c r="BC103" i="28" s="1"/>
  <c r="BA121" i="30"/>
  <c r="BA115" i="28" s="1"/>
  <c r="M9" i="36"/>
  <c r="M10" i="36" s="1"/>
  <c r="M11" i="36" s="1"/>
  <c r="M12" i="36" s="1"/>
  <c r="M13" i="36" s="1"/>
  <c r="M14" i="36" s="1"/>
  <c r="M15" i="36" s="1"/>
  <c r="M16" i="36" s="1"/>
  <c r="M17" i="36" s="1"/>
  <c r="M18" i="36" s="1"/>
  <c r="M19" i="36" s="1"/>
  <c r="M20" i="36" s="1"/>
  <c r="M21" i="36" s="1"/>
  <c r="M22" i="36" s="1"/>
  <c r="M23" i="36" s="1"/>
  <c r="I9" i="36"/>
  <c r="G3" i="36"/>
  <c r="P3" i="36" s="1"/>
  <c r="M2" i="36"/>
  <c r="J190" i="30"/>
  <c r="J121" i="30"/>
  <c r="M191" i="30"/>
  <c r="M191" i="28" s="1"/>
  <c r="P191" i="30"/>
  <c r="P191" i="28" s="1"/>
  <c r="S191" i="30"/>
  <c r="V191" i="30"/>
  <c r="V191" i="28" s="1"/>
  <c r="Y191" i="30"/>
  <c r="Y191" i="28" s="1"/>
  <c r="AB191" i="30"/>
  <c r="AB191" i="28" s="1"/>
  <c r="AE191" i="30"/>
  <c r="AE191" i="28" s="1"/>
  <c r="AH191" i="30"/>
  <c r="AH191" i="28" s="1"/>
  <c r="AK191" i="30"/>
  <c r="AK191" i="28" s="1"/>
  <c r="AN191" i="30"/>
  <c r="AN191" i="28" s="1"/>
  <c r="AQ191" i="30"/>
  <c r="AT191" i="30"/>
  <c r="AT191" i="28" s="1"/>
  <c r="AW191" i="30"/>
  <c r="AW191" i="28" s="1"/>
  <c r="AZ191" i="30"/>
  <c r="AZ191" i="28" s="1"/>
  <c r="BC191" i="30"/>
  <c r="BC191" i="28" s="1"/>
  <c r="BF191" i="30"/>
  <c r="BF191" i="28" s="1"/>
  <c r="BI191" i="30"/>
  <c r="BI191" i="28" s="1"/>
  <c r="BL191" i="30"/>
  <c r="BO191" i="30"/>
  <c r="BO191" i="28" s="1"/>
  <c r="C192" i="28"/>
  <c r="BL191" i="28"/>
  <c r="AQ191" i="28"/>
  <c r="S191" i="28"/>
  <c r="C191" i="28"/>
  <c r="J190" i="28"/>
  <c r="C190" i="28"/>
  <c r="C189" i="28"/>
  <c r="M184" i="30"/>
  <c r="M184" i="28" s="1"/>
  <c r="C187" i="28"/>
  <c r="BO186" i="28"/>
  <c r="BL186" i="28"/>
  <c r="BI186" i="28"/>
  <c r="BF186" i="28"/>
  <c r="BC186" i="28"/>
  <c r="AZ186" i="28"/>
  <c r="AW186" i="28"/>
  <c r="AT186" i="28"/>
  <c r="AQ186" i="28"/>
  <c r="AN186" i="28"/>
  <c r="AK186" i="28"/>
  <c r="AH186" i="28"/>
  <c r="AE186" i="28"/>
  <c r="AB186" i="28"/>
  <c r="Y186" i="28"/>
  <c r="V186" i="28"/>
  <c r="S186" i="28"/>
  <c r="P186" i="28"/>
  <c r="M186" i="28"/>
  <c r="J186" i="28"/>
  <c r="G186" i="28"/>
  <c r="C186" i="28"/>
  <c r="BO185" i="28"/>
  <c r="BL185" i="28"/>
  <c r="BI185" i="28"/>
  <c r="BF185" i="28"/>
  <c r="BC185" i="28"/>
  <c r="AZ185" i="28"/>
  <c r="AW185" i="28"/>
  <c r="AT185" i="28"/>
  <c r="AQ185" i="28"/>
  <c r="AN185" i="28"/>
  <c r="AK185" i="28"/>
  <c r="AH185" i="28"/>
  <c r="AE185" i="28"/>
  <c r="AB185" i="28"/>
  <c r="Y185" i="28"/>
  <c r="V185" i="28"/>
  <c r="S185" i="28"/>
  <c r="P185" i="28"/>
  <c r="M185" i="28"/>
  <c r="J185" i="28"/>
  <c r="G185" i="28"/>
  <c r="C185" i="28"/>
  <c r="G184" i="28"/>
  <c r="C184" i="28"/>
  <c r="J183" i="28"/>
  <c r="G183" i="28"/>
  <c r="C183" i="28"/>
  <c r="C182" i="28"/>
  <c r="C180" i="28"/>
  <c r="BO179" i="28"/>
  <c r="BL179" i="28"/>
  <c r="BI179" i="28"/>
  <c r="BF179" i="28"/>
  <c r="BC179" i="28"/>
  <c r="AZ179" i="28"/>
  <c r="AW179" i="28"/>
  <c r="AT179" i="28"/>
  <c r="AQ179" i="28"/>
  <c r="AN179" i="28"/>
  <c r="AK179" i="28"/>
  <c r="AH179" i="28"/>
  <c r="AE179" i="28"/>
  <c r="AB179" i="28"/>
  <c r="Y179" i="28"/>
  <c r="V179" i="28"/>
  <c r="S179" i="28"/>
  <c r="P179" i="28"/>
  <c r="M179" i="28"/>
  <c r="J179" i="28"/>
  <c r="G179" i="28"/>
  <c r="C179" i="28"/>
  <c r="BO178" i="28"/>
  <c r="BL178" i="28"/>
  <c r="BI178" i="28"/>
  <c r="BF178" i="28"/>
  <c r="BC178" i="28"/>
  <c r="AZ178" i="28"/>
  <c r="AW178" i="28"/>
  <c r="AT178" i="28"/>
  <c r="AQ178" i="28"/>
  <c r="AN178" i="28"/>
  <c r="AK178" i="28"/>
  <c r="AH178" i="28"/>
  <c r="AE178" i="28"/>
  <c r="AB178" i="28"/>
  <c r="Y178" i="28"/>
  <c r="V178" i="28"/>
  <c r="S178" i="28"/>
  <c r="P178" i="28"/>
  <c r="M178" i="28"/>
  <c r="J178" i="28"/>
  <c r="G178" i="28"/>
  <c r="C178" i="28"/>
  <c r="G177" i="28"/>
  <c r="C177" i="28"/>
  <c r="J176" i="28"/>
  <c r="G176" i="28"/>
  <c r="C176" i="28"/>
  <c r="C175" i="28"/>
  <c r="J169" i="30"/>
  <c r="J169" i="28" s="1"/>
  <c r="C173" i="28"/>
  <c r="BO172" i="28"/>
  <c r="BL172" i="28"/>
  <c r="BI172" i="28"/>
  <c r="BF172" i="28"/>
  <c r="BC172" i="28"/>
  <c r="AZ172" i="28"/>
  <c r="AW172" i="28"/>
  <c r="AT172" i="28"/>
  <c r="AQ172" i="28"/>
  <c r="AN172" i="28"/>
  <c r="AK172" i="28"/>
  <c r="AH172" i="28"/>
  <c r="AE172" i="28"/>
  <c r="AB172" i="28"/>
  <c r="Y172" i="28"/>
  <c r="V172" i="28"/>
  <c r="S172" i="28"/>
  <c r="P172" i="28"/>
  <c r="M172" i="28"/>
  <c r="J172" i="28"/>
  <c r="G172" i="28"/>
  <c r="C172" i="28"/>
  <c r="BO171" i="28"/>
  <c r="BL171" i="28"/>
  <c r="BI171" i="28"/>
  <c r="BF171" i="28"/>
  <c r="BC171" i="28"/>
  <c r="AZ171" i="28"/>
  <c r="AW171" i="28"/>
  <c r="AT171" i="28"/>
  <c r="AQ171" i="28"/>
  <c r="AN171" i="28"/>
  <c r="AK171" i="28"/>
  <c r="AH171" i="28"/>
  <c r="AE171" i="28"/>
  <c r="AB171" i="28"/>
  <c r="Y171" i="28"/>
  <c r="V171" i="28"/>
  <c r="S171" i="28"/>
  <c r="P171" i="28"/>
  <c r="M171" i="28"/>
  <c r="J171" i="28"/>
  <c r="G171" i="28"/>
  <c r="C171" i="28"/>
  <c r="G170" i="28"/>
  <c r="C170" i="28"/>
  <c r="G169" i="28"/>
  <c r="C169" i="28"/>
  <c r="C168" i="28"/>
  <c r="C166" i="28"/>
  <c r="BO165" i="28"/>
  <c r="BL165" i="28"/>
  <c r="BI165" i="28"/>
  <c r="BF165" i="28"/>
  <c r="BC165" i="28"/>
  <c r="AZ165" i="28"/>
  <c r="AW165" i="28"/>
  <c r="AT165" i="28"/>
  <c r="AQ165" i="28"/>
  <c r="AN165" i="28"/>
  <c r="AK165" i="28"/>
  <c r="AH165" i="28"/>
  <c r="AE165" i="28"/>
  <c r="AB165" i="28"/>
  <c r="Y165" i="28"/>
  <c r="V165" i="28"/>
  <c r="S165" i="28"/>
  <c r="P165" i="28"/>
  <c r="M165" i="28"/>
  <c r="J165" i="28"/>
  <c r="G165" i="28"/>
  <c r="C165" i="28"/>
  <c r="G164" i="28"/>
  <c r="C164" i="28"/>
  <c r="C163" i="28"/>
  <c r="C162" i="28"/>
  <c r="J161" i="28"/>
  <c r="C161" i="28"/>
  <c r="G160" i="28"/>
  <c r="C160" i="28"/>
  <c r="G159" i="28"/>
  <c r="C159" i="28"/>
  <c r="C158" i="28"/>
  <c r="F9" i="2"/>
  <c r="G25" i="2" s="1"/>
  <c r="BI16" i="30"/>
  <c r="BL16" i="30" s="1"/>
  <c r="BO16" i="30" s="1"/>
  <c r="X15" i="16"/>
  <c r="BO26" i="30" s="1"/>
  <c r="U55" i="16"/>
  <c r="V55" i="16" s="1"/>
  <c r="W55" i="16" s="1"/>
  <c r="X55" i="16" s="1"/>
  <c r="W56" i="16"/>
  <c r="X56" i="16" s="1"/>
  <c r="V64" i="16"/>
  <c r="W64" i="16" s="1"/>
  <c r="X64" i="16" s="1"/>
  <c r="W65" i="16"/>
  <c r="X65" i="16" s="1"/>
  <c r="X78" i="16"/>
  <c r="X90" i="16"/>
  <c r="BF38" i="30"/>
  <c r="BI38" i="30" s="1"/>
  <c r="BL38" i="30" s="1"/>
  <c r="BO38" i="30" s="1"/>
  <c r="BF45" i="30"/>
  <c r="BI45" i="30" s="1"/>
  <c r="BL45" i="30"/>
  <c r="BO45" i="30" s="1"/>
  <c r="BF48" i="30"/>
  <c r="BI48" i="30" s="1"/>
  <c r="BL48" i="30" s="1"/>
  <c r="BO48" i="30" s="1"/>
  <c r="BF54" i="30"/>
  <c r="BI54" i="30" s="1"/>
  <c r="BL54" i="30" s="1"/>
  <c r="BO54" i="30" s="1"/>
  <c r="BF60" i="30"/>
  <c r="BI60" i="30" s="1"/>
  <c r="BL60" i="30" s="1"/>
  <c r="BO60" i="30" s="1"/>
  <c r="BL71" i="30"/>
  <c r="BO12" i="30"/>
  <c r="BO25" i="30"/>
  <c r="BO103" i="30"/>
  <c r="BO123" i="30"/>
  <c r="F128" i="2"/>
  <c r="F128" i="30" s="1"/>
  <c r="F127" i="28" s="1"/>
  <c r="F129" i="2"/>
  <c r="G130" i="2" s="1"/>
  <c r="G132" i="30" s="1"/>
  <c r="G133" i="30" s="1"/>
  <c r="H7" i="30"/>
  <c r="K7" i="30" s="1"/>
  <c r="W15" i="16"/>
  <c r="BL26" i="30" s="1"/>
  <c r="W78" i="16"/>
  <c r="BL91" i="30" s="1"/>
  <c r="W90" i="16"/>
  <c r="BL103" i="30" s="1"/>
  <c r="BL12" i="30"/>
  <c r="BL12" i="28" s="1"/>
  <c r="BL25" i="30"/>
  <c r="BL123" i="30"/>
  <c r="BL122" i="28" s="1"/>
  <c r="V15" i="16"/>
  <c r="V78" i="16"/>
  <c r="V90" i="16"/>
  <c r="BG121" i="30"/>
  <c r="BI12" i="30"/>
  <c r="BI25" i="30"/>
  <c r="BI26" i="30"/>
  <c r="BI103" i="30"/>
  <c r="BI123" i="30"/>
  <c r="U15" i="16"/>
  <c r="BF26" i="30" s="1"/>
  <c r="BF26" i="28" s="1"/>
  <c r="U78" i="16"/>
  <c r="U90" i="16"/>
  <c r="BF103" i="30" s="1"/>
  <c r="BF103" i="28" s="1"/>
  <c r="BD121" i="30"/>
  <c r="BD115" i="28" s="1"/>
  <c r="BF12" i="30"/>
  <c r="BF25" i="30"/>
  <c r="BF123" i="30"/>
  <c r="BF122" i="28" s="1"/>
  <c r="BC12" i="30"/>
  <c r="BC25" i="30"/>
  <c r="BC26" i="30"/>
  <c r="BC123" i="30"/>
  <c r="AZ12" i="30"/>
  <c r="AZ25" i="30"/>
  <c r="AZ26" i="30"/>
  <c r="AZ123" i="30"/>
  <c r="AZ122" i="28" s="1"/>
  <c r="AW12" i="30"/>
  <c r="AW25" i="30"/>
  <c r="AW25" i="28" s="1"/>
  <c r="AW26" i="30"/>
  <c r="AW103" i="30"/>
  <c r="AW103" i="28" s="1"/>
  <c r="AW123" i="30"/>
  <c r="AT12" i="30"/>
  <c r="AT25" i="30"/>
  <c r="AT26" i="30"/>
  <c r="AT123" i="30"/>
  <c r="AT122" i="28" s="1"/>
  <c r="AQ12" i="30"/>
  <c r="AQ12" i="28" s="1"/>
  <c r="AQ25" i="30"/>
  <c r="AQ103" i="30"/>
  <c r="AQ123" i="30"/>
  <c r="AN12" i="30"/>
  <c r="AN12" i="28" s="1"/>
  <c r="AN25" i="30"/>
  <c r="AN103" i="30"/>
  <c r="AN123" i="30"/>
  <c r="AN122" i="28" s="1"/>
  <c r="AK12" i="30"/>
  <c r="AK25" i="30"/>
  <c r="AK25" i="28" s="1"/>
  <c r="AK26" i="30"/>
  <c r="AK123" i="30"/>
  <c r="AK122" i="28" s="1"/>
  <c r="AH12" i="30"/>
  <c r="AH25" i="30"/>
  <c r="AH103" i="30"/>
  <c r="AH123" i="30"/>
  <c r="AH122" i="28" s="1"/>
  <c r="AE12" i="30"/>
  <c r="AE25" i="30"/>
  <c r="AE26" i="30"/>
  <c r="AE103" i="30"/>
  <c r="AE123" i="30"/>
  <c r="AB12" i="30"/>
  <c r="AB25" i="30"/>
  <c r="AB26" i="30"/>
  <c r="AB103" i="30"/>
  <c r="AB123" i="30"/>
  <c r="AB122" i="28" s="1"/>
  <c r="Y12" i="30"/>
  <c r="Y25" i="30"/>
  <c r="Y25" i="28" s="1"/>
  <c r="Y26" i="30"/>
  <c r="Y103" i="30"/>
  <c r="Y103" i="28" s="1"/>
  <c r="Y123" i="30"/>
  <c r="V12" i="30"/>
  <c r="V25" i="30"/>
  <c r="V123" i="30"/>
  <c r="V122" i="28" s="1"/>
  <c r="S12" i="30"/>
  <c r="S25" i="30"/>
  <c r="S26" i="30"/>
  <c r="S103" i="30"/>
  <c r="S123" i="30"/>
  <c r="P12" i="30"/>
  <c r="P20" i="30"/>
  <c r="P25" i="30"/>
  <c r="P26" i="30"/>
  <c r="P56" i="30"/>
  <c r="P123" i="30"/>
  <c r="P122" i="28" s="1"/>
  <c r="M12" i="30"/>
  <c r="M12" i="28" s="1"/>
  <c r="M20" i="30"/>
  <c r="M25" i="30"/>
  <c r="M25" i="28" s="1"/>
  <c r="M26" i="30"/>
  <c r="M56" i="30"/>
  <c r="M103" i="30"/>
  <c r="M123" i="30"/>
  <c r="M122" i="28" s="1"/>
  <c r="F12" i="2"/>
  <c r="F20" i="2"/>
  <c r="F26" i="2"/>
  <c r="F33" i="2"/>
  <c r="F40" i="2"/>
  <c r="F50" i="2"/>
  <c r="F56" i="2"/>
  <c r="F61" i="2"/>
  <c r="F67" i="2"/>
  <c r="F77" i="2"/>
  <c r="J77" i="30" s="1"/>
  <c r="F91" i="2"/>
  <c r="F123" i="2"/>
  <c r="J123" i="30" s="1"/>
  <c r="J122" i="28" s="1"/>
  <c r="C156" i="30"/>
  <c r="C156" i="28" s="1"/>
  <c r="BO155" i="28"/>
  <c r="BL155" i="28"/>
  <c r="BI155" i="28"/>
  <c r="BF155" i="28"/>
  <c r="BC155" i="28"/>
  <c r="AZ155" i="28"/>
  <c r="AW155" i="28"/>
  <c r="AT155" i="28"/>
  <c r="AQ155" i="28"/>
  <c r="AN155" i="28"/>
  <c r="AK155" i="28"/>
  <c r="AH155" i="28"/>
  <c r="AE155" i="28"/>
  <c r="AB155" i="28"/>
  <c r="Y155" i="28"/>
  <c r="V155" i="28"/>
  <c r="S155" i="28"/>
  <c r="P155" i="28"/>
  <c r="M155" i="28"/>
  <c r="J155" i="30"/>
  <c r="J155" i="28"/>
  <c r="G155" i="28"/>
  <c r="C155" i="30"/>
  <c r="C155" i="28" s="1"/>
  <c r="G154" i="28"/>
  <c r="C154" i="30"/>
  <c r="C154" i="28"/>
  <c r="C153" i="30"/>
  <c r="C153" i="28" s="1"/>
  <c r="C151" i="30"/>
  <c r="C151" i="28" s="1"/>
  <c r="H138" i="2"/>
  <c r="I138" i="2" s="1"/>
  <c r="F150" i="30" s="1"/>
  <c r="C150" i="30"/>
  <c r="C150" i="28" s="1"/>
  <c r="H137" i="2"/>
  <c r="I137" i="2" s="1"/>
  <c r="F149" i="30" s="1"/>
  <c r="C149" i="30"/>
  <c r="C149" i="28" s="1"/>
  <c r="H136" i="2"/>
  <c r="I136" i="2" s="1"/>
  <c r="F148" i="30" s="1"/>
  <c r="F148" i="28" s="1"/>
  <c r="A148" i="2"/>
  <c r="C148" i="30" s="1"/>
  <c r="C148" i="28" s="1"/>
  <c r="C147" i="30"/>
  <c r="C147" i="28"/>
  <c r="G145" i="28"/>
  <c r="C145" i="30"/>
  <c r="C145" i="28" s="1"/>
  <c r="C144" i="30"/>
  <c r="C144" i="28" s="1"/>
  <c r="I128" i="2"/>
  <c r="G143" i="28"/>
  <c r="C143" i="30"/>
  <c r="C143" i="28" s="1"/>
  <c r="C142" i="30"/>
  <c r="C142" i="28"/>
  <c r="C141" i="30"/>
  <c r="C141" i="28" s="1"/>
  <c r="F140" i="28"/>
  <c r="C140" i="30"/>
  <c r="C140" i="28" s="1"/>
  <c r="F136" i="28"/>
  <c r="L62" i="29"/>
  <c r="BU81" i="29" s="1"/>
  <c r="F61" i="29"/>
  <c r="C129" i="30"/>
  <c r="C128" i="28" s="1"/>
  <c r="C128" i="30"/>
  <c r="C127" i="28" s="1"/>
  <c r="E121" i="2"/>
  <c r="C125" i="30"/>
  <c r="C124" i="28" s="1"/>
  <c r="BO122" i="28"/>
  <c r="BI122" i="28"/>
  <c r="BC122" i="28"/>
  <c r="AW122" i="28"/>
  <c r="AQ122" i="28"/>
  <c r="AE122" i="28"/>
  <c r="Y122" i="28"/>
  <c r="S122" i="28"/>
  <c r="C123" i="30"/>
  <c r="C122" i="28"/>
  <c r="BO121" i="28"/>
  <c r="BL121" i="28"/>
  <c r="BI121" i="28"/>
  <c r="BF121" i="28"/>
  <c r="BC121" i="28"/>
  <c r="AZ121" i="28"/>
  <c r="AW121" i="28"/>
  <c r="AT121" i="28"/>
  <c r="AQ121" i="28"/>
  <c r="AN121" i="28"/>
  <c r="AK121" i="28"/>
  <c r="AH121" i="28"/>
  <c r="AE121" i="28"/>
  <c r="AB121" i="28"/>
  <c r="Y121" i="28"/>
  <c r="V121" i="28"/>
  <c r="S121" i="28"/>
  <c r="P121" i="28"/>
  <c r="M121" i="28"/>
  <c r="J120" i="30"/>
  <c r="J121" i="28"/>
  <c r="G121" i="28"/>
  <c r="C121" i="28"/>
  <c r="BO120" i="28"/>
  <c r="BL120" i="28"/>
  <c r="BI120" i="28"/>
  <c r="BF120" i="28"/>
  <c r="BC120" i="28"/>
  <c r="AZ120" i="28"/>
  <c r="AW120" i="28"/>
  <c r="AT120" i="28"/>
  <c r="AQ120" i="28"/>
  <c r="AN120" i="28"/>
  <c r="AK120" i="28"/>
  <c r="AH120" i="28"/>
  <c r="AE120" i="28"/>
  <c r="AB120" i="28"/>
  <c r="Y120" i="28"/>
  <c r="V120" i="28"/>
  <c r="S120" i="28"/>
  <c r="P120" i="28"/>
  <c r="M120" i="28"/>
  <c r="J119" i="30"/>
  <c r="J120" i="28" s="1"/>
  <c r="G120" i="28"/>
  <c r="C120" i="28"/>
  <c r="BO119" i="28"/>
  <c r="BL119" i="28"/>
  <c r="BI119" i="28"/>
  <c r="BF119" i="28"/>
  <c r="BC119" i="28"/>
  <c r="AZ119" i="28"/>
  <c r="AW119" i="28"/>
  <c r="AT119" i="28"/>
  <c r="AQ119" i="28"/>
  <c r="AN119" i="28"/>
  <c r="AK119" i="28"/>
  <c r="AH119" i="28"/>
  <c r="AE119" i="28"/>
  <c r="AB119" i="28"/>
  <c r="Y119" i="28"/>
  <c r="V119" i="28"/>
  <c r="S119" i="28"/>
  <c r="P119" i="28"/>
  <c r="M119" i="28"/>
  <c r="J118" i="30"/>
  <c r="J119" i="28"/>
  <c r="G119" i="28"/>
  <c r="C118" i="30"/>
  <c r="C119" i="28" s="1"/>
  <c r="BO118" i="28"/>
  <c r="BL118" i="28"/>
  <c r="BI118" i="28"/>
  <c r="BF118" i="28"/>
  <c r="BC118" i="28"/>
  <c r="AZ118" i="28"/>
  <c r="AW118" i="28"/>
  <c r="AT118" i="28"/>
  <c r="AQ118" i="28"/>
  <c r="AN118" i="28"/>
  <c r="AK118" i="28"/>
  <c r="AH118" i="28"/>
  <c r="AE118" i="28"/>
  <c r="AB118" i="28"/>
  <c r="Y118" i="28"/>
  <c r="V118" i="28"/>
  <c r="S118" i="28"/>
  <c r="P118" i="28"/>
  <c r="M118" i="28"/>
  <c r="J117" i="30"/>
  <c r="J118" i="28" s="1"/>
  <c r="G118" i="28"/>
  <c r="C117" i="30"/>
  <c r="C118" i="28" s="1"/>
  <c r="BO117" i="28"/>
  <c r="BL117" i="28"/>
  <c r="BI117" i="28"/>
  <c r="BF117" i="28"/>
  <c r="BC117" i="28"/>
  <c r="AZ117" i="28"/>
  <c r="AW117" i="28"/>
  <c r="AT117" i="28"/>
  <c r="AQ117" i="28"/>
  <c r="AN117" i="28"/>
  <c r="AK117" i="28"/>
  <c r="AH117" i="28"/>
  <c r="AE117" i="28"/>
  <c r="AB117" i="28"/>
  <c r="Y117" i="28"/>
  <c r="V117" i="28"/>
  <c r="S117" i="28"/>
  <c r="P117" i="28"/>
  <c r="M117" i="28"/>
  <c r="J116" i="30"/>
  <c r="J117" i="28"/>
  <c r="G117" i="28"/>
  <c r="F117" i="28"/>
  <c r="E116" i="30"/>
  <c r="E117" i="28" s="1"/>
  <c r="C116" i="30"/>
  <c r="C117" i="28" s="1"/>
  <c r="BO116" i="28"/>
  <c r="BL116" i="28"/>
  <c r="BI116" i="28"/>
  <c r="BF116" i="28"/>
  <c r="BC116" i="28"/>
  <c r="AZ116" i="28"/>
  <c r="AW116" i="28"/>
  <c r="AT116" i="28"/>
  <c r="AQ116" i="28"/>
  <c r="AN116" i="28"/>
  <c r="AK116" i="28"/>
  <c r="AH116" i="28"/>
  <c r="AE116" i="28"/>
  <c r="AB116" i="28"/>
  <c r="Y116" i="28"/>
  <c r="V116" i="28"/>
  <c r="S116" i="28"/>
  <c r="P116" i="28"/>
  <c r="M116" i="28"/>
  <c r="J115" i="30"/>
  <c r="J116" i="28"/>
  <c r="G116" i="28"/>
  <c r="F116" i="28"/>
  <c r="E115" i="30"/>
  <c r="E116" i="28" s="1"/>
  <c r="C115" i="30"/>
  <c r="C116" i="28" s="1"/>
  <c r="BO115" i="28"/>
  <c r="BL115" i="28"/>
  <c r="BI115" i="28"/>
  <c r="BF115" i="28"/>
  <c r="BC115" i="28"/>
  <c r="AZ115" i="28"/>
  <c r="AW115" i="28"/>
  <c r="AT115" i="28"/>
  <c r="AQ115" i="28"/>
  <c r="AN115" i="28"/>
  <c r="AK115" i="28"/>
  <c r="AH115" i="28"/>
  <c r="AE115" i="28"/>
  <c r="AB115" i="28"/>
  <c r="Y115" i="28"/>
  <c r="V115" i="28"/>
  <c r="S115" i="28"/>
  <c r="P115" i="28"/>
  <c r="M115" i="28"/>
  <c r="H121" i="30"/>
  <c r="H115" i="28" s="1"/>
  <c r="G115" i="28"/>
  <c r="C115" i="28"/>
  <c r="C114" i="30"/>
  <c r="C114" i="28" s="1"/>
  <c r="C113" i="30"/>
  <c r="C113" i="28" s="1"/>
  <c r="C111" i="28"/>
  <c r="C110" i="30"/>
  <c r="C110" i="28" s="1"/>
  <c r="G108" i="28"/>
  <c r="C108" i="30"/>
  <c r="C108" i="28" s="1"/>
  <c r="G106" i="28"/>
  <c r="C106" i="30"/>
  <c r="C106" i="28" s="1"/>
  <c r="C104" i="30"/>
  <c r="C104" i="28" s="1"/>
  <c r="BO103" i="28"/>
  <c r="BN103" i="28"/>
  <c r="BM103" i="28"/>
  <c r="BL103" i="28"/>
  <c r="BK103" i="28"/>
  <c r="BJ103" i="28"/>
  <c r="BI103" i="28"/>
  <c r="BH103" i="28"/>
  <c r="BG103" i="28"/>
  <c r="BE103" i="28"/>
  <c r="BD103" i="28"/>
  <c r="BB103" i="28"/>
  <c r="BA103" i="28"/>
  <c r="AY103" i="28"/>
  <c r="AX103" i="28"/>
  <c r="AV103" i="28"/>
  <c r="AU103" i="28"/>
  <c r="AS103" i="28"/>
  <c r="AR103" i="28"/>
  <c r="AQ103" i="28"/>
  <c r="AP103" i="28"/>
  <c r="AO103" i="28"/>
  <c r="AN103" i="28"/>
  <c r="AM103" i="28"/>
  <c r="AL103" i="28"/>
  <c r="AK103" i="28"/>
  <c r="AJ103" i="28"/>
  <c r="AI103" i="28"/>
  <c r="AH103" i="28"/>
  <c r="AG103" i="28"/>
  <c r="AF103" i="28"/>
  <c r="AE103" i="28"/>
  <c r="AD103" i="28"/>
  <c r="AC103" i="28"/>
  <c r="AB103" i="28"/>
  <c r="AA103" i="28"/>
  <c r="Z103" i="28"/>
  <c r="X103" i="28"/>
  <c r="W103" i="28"/>
  <c r="U103" i="28"/>
  <c r="T103" i="28"/>
  <c r="S103" i="28"/>
  <c r="R103" i="28"/>
  <c r="Q103" i="28"/>
  <c r="O103" i="28"/>
  <c r="N103" i="28"/>
  <c r="M103" i="28"/>
  <c r="L103" i="28"/>
  <c r="K103" i="28"/>
  <c r="J103" i="30"/>
  <c r="J103" i="28" s="1"/>
  <c r="I103" i="28"/>
  <c r="H103" i="28"/>
  <c r="G103" i="28"/>
  <c r="C103" i="30"/>
  <c r="C103" i="28" s="1"/>
  <c r="G102" i="28"/>
  <c r="C102" i="30"/>
  <c r="C102" i="28" s="1"/>
  <c r="G101" i="28"/>
  <c r="A101" i="2"/>
  <c r="C101" i="30" s="1"/>
  <c r="C101" i="28" s="1"/>
  <c r="G100" i="28"/>
  <c r="A100" i="2"/>
  <c r="C100" i="30" s="1"/>
  <c r="C100" i="28" s="1"/>
  <c r="G99" i="28"/>
  <c r="C99" i="30"/>
  <c r="C99" i="28" s="1"/>
  <c r="C98" i="30"/>
  <c r="C98" i="28"/>
  <c r="G96" i="28"/>
  <c r="C96" i="30"/>
  <c r="C96" i="28"/>
  <c r="BO95" i="28"/>
  <c r="BL95" i="28"/>
  <c r="BI95" i="28"/>
  <c r="BF95" i="28"/>
  <c r="BC95" i="28"/>
  <c r="AZ95" i="28"/>
  <c r="AW95" i="28"/>
  <c r="AT95" i="28"/>
  <c r="AQ95" i="28"/>
  <c r="AN95" i="28"/>
  <c r="AK95" i="28"/>
  <c r="AH95" i="28"/>
  <c r="AE95" i="28"/>
  <c r="AB95" i="28"/>
  <c r="Y95" i="28"/>
  <c r="V95" i="28"/>
  <c r="S95" i="28"/>
  <c r="P95" i="28"/>
  <c r="M95" i="28"/>
  <c r="C95" i="28"/>
  <c r="C94" i="30"/>
  <c r="C94" i="28" s="1"/>
  <c r="G92" i="28"/>
  <c r="C92" i="30"/>
  <c r="C92" i="28" s="1"/>
  <c r="BO91" i="30"/>
  <c r="BO91" i="28" s="1"/>
  <c r="BL91" i="28"/>
  <c r="BI91" i="30"/>
  <c r="BI91" i="28" s="1"/>
  <c r="BF91" i="30"/>
  <c r="BF91" i="28" s="1"/>
  <c r="BC91" i="30"/>
  <c r="BC91" i="28" s="1"/>
  <c r="AZ91" i="30"/>
  <c r="AZ91" i="28"/>
  <c r="AT91" i="30"/>
  <c r="AT91" i="28" s="1"/>
  <c r="AQ91" i="30"/>
  <c r="AQ91" i="28"/>
  <c r="AN91" i="30"/>
  <c r="AN91" i="28" s="1"/>
  <c r="AK91" i="30"/>
  <c r="AK91" i="28" s="1"/>
  <c r="AH91" i="30"/>
  <c r="AH91" i="28" s="1"/>
  <c r="AE91" i="28"/>
  <c r="AB91" i="28"/>
  <c r="Y91" i="30"/>
  <c r="Y91" i="28" s="1"/>
  <c r="V91" i="30"/>
  <c r="V91" i="28" s="1"/>
  <c r="P91" i="30"/>
  <c r="P91" i="28"/>
  <c r="J91" i="30"/>
  <c r="J91" i="28" s="1"/>
  <c r="I91" i="30"/>
  <c r="I91" i="28"/>
  <c r="H91" i="30"/>
  <c r="H91" i="28" s="1"/>
  <c r="G91" i="28"/>
  <c r="C91" i="30"/>
  <c r="C91" i="28" s="1"/>
  <c r="M90" i="28"/>
  <c r="J90" i="28"/>
  <c r="G90" i="28"/>
  <c r="C90" i="30"/>
  <c r="C90" i="28" s="1"/>
  <c r="G89" i="28"/>
  <c r="C89" i="30"/>
  <c r="C89" i="28" s="1"/>
  <c r="G88" i="28"/>
  <c r="C88" i="30"/>
  <c r="C88" i="28"/>
  <c r="M87" i="28"/>
  <c r="J87" i="28"/>
  <c r="G87" i="28"/>
  <c r="C87" i="30"/>
  <c r="C87" i="28" s="1"/>
  <c r="G86" i="28"/>
  <c r="C86" i="30"/>
  <c r="C86" i="28" s="1"/>
  <c r="G85" i="28"/>
  <c r="C85" i="30"/>
  <c r="C85" i="28" s="1"/>
  <c r="C84" i="30"/>
  <c r="C84" i="28" s="1"/>
  <c r="BO83" i="28"/>
  <c r="BL83" i="28"/>
  <c r="BI83" i="28"/>
  <c r="BF83" i="28"/>
  <c r="BC83" i="28"/>
  <c r="AZ83" i="28"/>
  <c r="AW83" i="28"/>
  <c r="AT83" i="28"/>
  <c r="AQ83" i="28"/>
  <c r="AN83" i="28"/>
  <c r="AK83" i="28"/>
  <c r="AH83" i="28"/>
  <c r="AE83" i="28"/>
  <c r="AB83" i="28"/>
  <c r="Y83" i="28"/>
  <c r="V83" i="28"/>
  <c r="S83" i="28"/>
  <c r="P83" i="28"/>
  <c r="M83" i="28"/>
  <c r="C83" i="28"/>
  <c r="C82" i="30"/>
  <c r="C82" i="28" s="1"/>
  <c r="BN80" i="28"/>
  <c r="BM80" i="28"/>
  <c r="BK80" i="28"/>
  <c r="BJ80" i="28"/>
  <c r="BH80" i="28"/>
  <c r="BG80" i="28"/>
  <c r="BE80" i="28"/>
  <c r="BD80" i="28"/>
  <c r="BB80" i="28"/>
  <c r="BA80" i="28"/>
  <c r="AY80" i="28"/>
  <c r="AX80" i="28"/>
  <c r="AV80" i="28"/>
  <c r="AU80" i="28"/>
  <c r="AS80" i="28"/>
  <c r="AR80" i="28"/>
  <c r="AP80" i="28"/>
  <c r="AO80" i="28"/>
  <c r="AM80" i="28"/>
  <c r="AL80" i="28"/>
  <c r="AJ80" i="28"/>
  <c r="AI80" i="28"/>
  <c r="AG80" i="28"/>
  <c r="AF80" i="28"/>
  <c r="AD80" i="28"/>
  <c r="AC80" i="28"/>
  <c r="AA80" i="28"/>
  <c r="Z80" i="28"/>
  <c r="X80" i="28"/>
  <c r="W80" i="28"/>
  <c r="U80" i="28"/>
  <c r="T80" i="28"/>
  <c r="R80" i="28"/>
  <c r="Q80" i="28"/>
  <c r="O80" i="28"/>
  <c r="N80" i="28"/>
  <c r="L80" i="28"/>
  <c r="K80" i="28"/>
  <c r="I80" i="28"/>
  <c r="H80" i="28"/>
  <c r="G80" i="28"/>
  <c r="D80" i="28"/>
  <c r="C80" i="30"/>
  <c r="C80" i="28" s="1"/>
  <c r="M79" i="28"/>
  <c r="J79" i="28"/>
  <c r="G79" i="28"/>
  <c r="F79" i="28"/>
  <c r="E79" i="30"/>
  <c r="E79" i="28" s="1"/>
  <c r="D79" i="28"/>
  <c r="C79" i="30"/>
  <c r="C79" i="28" s="1"/>
  <c r="J77" i="28"/>
  <c r="J68" i="28" s="1"/>
  <c r="C77" i="30"/>
  <c r="C77" i="28" s="1"/>
  <c r="J76" i="28"/>
  <c r="G76" i="28"/>
  <c r="F76" i="28"/>
  <c r="E76" i="30"/>
  <c r="E76" i="28" s="1"/>
  <c r="D76" i="28"/>
  <c r="C76" i="30"/>
  <c r="C76" i="28" s="1"/>
  <c r="G75" i="28"/>
  <c r="F75" i="28"/>
  <c r="E75" i="30"/>
  <c r="E75" i="28"/>
  <c r="D75" i="28"/>
  <c r="C75" i="30"/>
  <c r="C75" i="28" s="1"/>
  <c r="J74" i="28"/>
  <c r="G74" i="28"/>
  <c r="F74" i="28"/>
  <c r="E74" i="30"/>
  <c r="E74" i="28" s="1"/>
  <c r="D74" i="28"/>
  <c r="C74" i="30"/>
  <c r="C74" i="28" s="1"/>
  <c r="BO73" i="28"/>
  <c r="BL73" i="28"/>
  <c r="BI73" i="28"/>
  <c r="BF73" i="28"/>
  <c r="BC73" i="28"/>
  <c r="AZ73" i="28"/>
  <c r="AW73" i="28"/>
  <c r="AT73" i="28"/>
  <c r="AQ73" i="28"/>
  <c r="AN73" i="28"/>
  <c r="AK73" i="28"/>
  <c r="AH73" i="28"/>
  <c r="AE73" i="28"/>
  <c r="AB73" i="28"/>
  <c r="Y73" i="28"/>
  <c r="V73" i="28"/>
  <c r="S73" i="28"/>
  <c r="P73" i="28"/>
  <c r="M73" i="28"/>
  <c r="J73" i="28"/>
  <c r="G73" i="28"/>
  <c r="F73" i="28"/>
  <c r="E73" i="30"/>
  <c r="E73" i="28" s="1"/>
  <c r="D73" i="28"/>
  <c r="C73" i="30"/>
  <c r="C73" i="28" s="1"/>
  <c r="G72" i="28"/>
  <c r="F72" i="28"/>
  <c r="E72" i="30"/>
  <c r="E72" i="28" s="1"/>
  <c r="D72" i="28"/>
  <c r="C72" i="30"/>
  <c r="C72" i="28" s="1"/>
  <c r="BI71" i="28"/>
  <c r="BF71" i="28"/>
  <c r="BC71" i="28"/>
  <c r="AZ71" i="28"/>
  <c r="AW71" i="28"/>
  <c r="AT71" i="28"/>
  <c r="AQ71" i="28"/>
  <c r="AN71" i="28"/>
  <c r="AK71" i="28"/>
  <c r="AH71" i="28"/>
  <c r="AE71" i="28"/>
  <c r="AB71" i="28"/>
  <c r="Y71" i="28"/>
  <c r="V71" i="28"/>
  <c r="S71" i="28"/>
  <c r="P71" i="28"/>
  <c r="M71" i="28"/>
  <c r="J71" i="28"/>
  <c r="G71" i="28"/>
  <c r="F71" i="28"/>
  <c r="E71" i="30"/>
  <c r="E71" i="28" s="1"/>
  <c r="D71" i="28"/>
  <c r="C71" i="30"/>
  <c r="C71" i="28" s="1"/>
  <c r="BO70" i="28"/>
  <c r="BL70" i="28"/>
  <c r="BI70" i="28"/>
  <c r="BF70" i="28"/>
  <c r="BC70" i="28"/>
  <c r="AZ70" i="28"/>
  <c r="AW70" i="28"/>
  <c r="AT70" i="28"/>
  <c r="AQ70" i="28"/>
  <c r="AN70" i="28"/>
  <c r="AK70" i="28"/>
  <c r="AH70" i="28"/>
  <c r="AE70" i="28"/>
  <c r="AB70" i="28"/>
  <c r="Y70" i="28"/>
  <c r="V70" i="28"/>
  <c r="S70" i="28"/>
  <c r="P70" i="28"/>
  <c r="M70" i="28"/>
  <c r="J70" i="28"/>
  <c r="G70" i="28"/>
  <c r="F70" i="28"/>
  <c r="E70" i="30"/>
  <c r="E70" i="28" s="1"/>
  <c r="D70" i="28"/>
  <c r="C70" i="30"/>
  <c r="C70" i="28" s="1"/>
  <c r="V69" i="28"/>
  <c r="S69" i="28"/>
  <c r="P69" i="28"/>
  <c r="M69" i="28"/>
  <c r="J69" i="28"/>
  <c r="G69" i="28"/>
  <c r="F69" i="28"/>
  <c r="F68" i="28" s="1"/>
  <c r="E69" i="30"/>
  <c r="E69" i="28" s="1"/>
  <c r="E68" i="28" s="1"/>
  <c r="D69" i="28"/>
  <c r="C69" i="30"/>
  <c r="C69" i="28" s="1"/>
  <c r="C68" i="30"/>
  <c r="C68" i="28"/>
  <c r="J67" i="30"/>
  <c r="J67" i="28"/>
  <c r="C67" i="30"/>
  <c r="C67" i="28" s="1"/>
  <c r="BF66" i="28"/>
  <c r="AW66" i="28"/>
  <c r="AN66" i="28"/>
  <c r="AK66" i="28"/>
  <c r="AH66" i="28"/>
  <c r="AE66" i="28"/>
  <c r="AB66" i="28"/>
  <c r="Y66" i="28"/>
  <c r="V66" i="28"/>
  <c r="S66" i="28"/>
  <c r="P66" i="28"/>
  <c r="M66" i="28"/>
  <c r="J66" i="28"/>
  <c r="G66" i="28"/>
  <c r="F66" i="28"/>
  <c r="E66" i="30"/>
  <c r="E66" i="28" s="1"/>
  <c r="D66" i="28"/>
  <c r="C66" i="30"/>
  <c r="C66" i="28" s="1"/>
  <c r="M65" i="28"/>
  <c r="J65" i="28"/>
  <c r="G65" i="28"/>
  <c r="F65" i="28"/>
  <c r="E65" i="30"/>
  <c r="E65" i="28" s="1"/>
  <c r="D65" i="28"/>
  <c r="C65" i="30"/>
  <c r="C65" i="28"/>
  <c r="BO64" i="28"/>
  <c r="BL64" i="28"/>
  <c r="BI64" i="28"/>
  <c r="BF64" i="28"/>
  <c r="BC64" i="28"/>
  <c r="AZ64" i="28"/>
  <c r="AW64" i="28"/>
  <c r="AT64" i="28"/>
  <c r="AQ64" i="28"/>
  <c r="AN64" i="28"/>
  <c r="AK64" i="28"/>
  <c r="AH64" i="28"/>
  <c r="AE64" i="28"/>
  <c r="AB64" i="28"/>
  <c r="Y64" i="28"/>
  <c r="V64" i="28"/>
  <c r="S64" i="28"/>
  <c r="P64" i="28"/>
  <c r="M64" i="28"/>
  <c r="J64" i="28"/>
  <c r="G64" i="28"/>
  <c r="F64" i="28"/>
  <c r="E64" i="30"/>
  <c r="E64" i="28"/>
  <c r="D64" i="28"/>
  <c r="C64" i="30"/>
  <c r="C64" i="28"/>
  <c r="J63" i="28"/>
  <c r="G63" i="28"/>
  <c r="F63" i="28"/>
  <c r="F62" i="28" s="1"/>
  <c r="E63" i="30"/>
  <c r="E63" i="28" s="1"/>
  <c r="D63" i="28"/>
  <c r="C63" i="30"/>
  <c r="C63" i="28" s="1"/>
  <c r="J62" i="28"/>
  <c r="E62" i="28"/>
  <c r="C62" i="30"/>
  <c r="C62" i="28" s="1"/>
  <c r="J61" i="30"/>
  <c r="J61" i="28"/>
  <c r="J57" i="28" s="1"/>
  <c r="C61" i="30"/>
  <c r="C61" i="28" s="1"/>
  <c r="BO60" i="28"/>
  <c r="BL60" i="28"/>
  <c r="BI60" i="28"/>
  <c r="BF60" i="28"/>
  <c r="BC60" i="28"/>
  <c r="AZ60" i="28"/>
  <c r="AW60" i="28"/>
  <c r="AT60" i="28"/>
  <c r="AQ60" i="28"/>
  <c r="AN60" i="28"/>
  <c r="AK60" i="28"/>
  <c r="AH60" i="28"/>
  <c r="AE60" i="28"/>
  <c r="AB60" i="28"/>
  <c r="Y60" i="28"/>
  <c r="V60" i="28"/>
  <c r="S60" i="28"/>
  <c r="P60" i="28"/>
  <c r="M60" i="28"/>
  <c r="J60" i="28"/>
  <c r="G60" i="28"/>
  <c r="F60" i="28"/>
  <c r="E60" i="30"/>
  <c r="E60" i="28" s="1"/>
  <c r="D60" i="28"/>
  <c r="C60" i="30"/>
  <c r="C60" i="28"/>
  <c r="BO59" i="28"/>
  <c r="BL59" i="28"/>
  <c r="BI59" i="28"/>
  <c r="BF59" i="28"/>
  <c r="BC59" i="28"/>
  <c r="AZ59" i="28"/>
  <c r="AW59" i="28"/>
  <c r="AT59" i="28"/>
  <c r="AQ59" i="28"/>
  <c r="AN59" i="28"/>
  <c r="AK59" i="28"/>
  <c r="AH59" i="28"/>
  <c r="AE59" i="28"/>
  <c r="AB59" i="28"/>
  <c r="Y59" i="28"/>
  <c r="V59" i="28"/>
  <c r="S59" i="28"/>
  <c r="P59" i="28"/>
  <c r="M59" i="28"/>
  <c r="J59" i="28"/>
  <c r="G59" i="28"/>
  <c r="F59" i="28"/>
  <c r="E59" i="30"/>
  <c r="E59" i="28"/>
  <c r="D59" i="28"/>
  <c r="C59" i="30"/>
  <c r="C59" i="28" s="1"/>
  <c r="J58" i="28"/>
  <c r="G58" i="28"/>
  <c r="F58" i="28"/>
  <c r="F57" i="28" s="1"/>
  <c r="E58" i="30"/>
  <c r="E58" i="28" s="1"/>
  <c r="E57" i="28" s="1"/>
  <c r="D58" i="28"/>
  <c r="C58" i="30"/>
  <c r="C58" i="28" s="1"/>
  <c r="C57" i="30"/>
  <c r="C57" i="28" s="1"/>
  <c r="P56" i="28"/>
  <c r="M56" i="28"/>
  <c r="M51" i="28" s="1"/>
  <c r="J56" i="30"/>
  <c r="J56" i="28" s="1"/>
  <c r="J51" i="28" s="1"/>
  <c r="C56" i="30"/>
  <c r="C56" i="28" s="1"/>
  <c r="AW55" i="28"/>
  <c r="AT55" i="28"/>
  <c r="AQ55" i="28"/>
  <c r="AN55" i="28"/>
  <c r="AK55" i="28"/>
  <c r="AH55" i="28"/>
  <c r="AE55" i="28"/>
  <c r="AB55" i="28"/>
  <c r="Y55" i="28"/>
  <c r="V55" i="28"/>
  <c r="S55" i="28"/>
  <c r="P55" i="28"/>
  <c r="M55" i="28"/>
  <c r="J55" i="28"/>
  <c r="G55" i="28"/>
  <c r="F55" i="28"/>
  <c r="E55" i="30"/>
  <c r="E55" i="28" s="1"/>
  <c r="D55" i="28"/>
  <c r="C55" i="30"/>
  <c r="C55" i="28" s="1"/>
  <c r="BO54" i="28"/>
  <c r="BL54" i="28"/>
  <c r="BI54" i="28"/>
  <c r="BF54" i="28"/>
  <c r="BC54" i="28"/>
  <c r="AZ54" i="28"/>
  <c r="AW54" i="28"/>
  <c r="AT54" i="28"/>
  <c r="AQ54" i="28"/>
  <c r="AN54" i="28"/>
  <c r="AK54" i="28"/>
  <c r="AH54" i="28"/>
  <c r="AE54" i="28"/>
  <c r="AB54" i="28"/>
  <c r="Y54" i="28"/>
  <c r="V54" i="28"/>
  <c r="S54" i="28"/>
  <c r="P54" i="28"/>
  <c r="M54" i="28"/>
  <c r="J54" i="28"/>
  <c r="G54" i="28"/>
  <c r="F54" i="28"/>
  <c r="E54" i="30"/>
  <c r="E54" i="28" s="1"/>
  <c r="D54" i="28"/>
  <c r="C54" i="30"/>
  <c r="C54" i="28" s="1"/>
  <c r="BI53" i="28"/>
  <c r="BF53" i="28"/>
  <c r="BC53" i="28"/>
  <c r="AZ53" i="28"/>
  <c r="AW53" i="28"/>
  <c r="AT53" i="28"/>
  <c r="AQ53" i="28"/>
  <c r="AN53" i="28"/>
  <c r="AK53" i="28"/>
  <c r="AH53" i="28"/>
  <c r="AE53" i="28"/>
  <c r="AB53" i="28"/>
  <c r="Y53" i="28"/>
  <c r="V53" i="28"/>
  <c r="S53" i="28"/>
  <c r="P53" i="28"/>
  <c r="M53" i="28"/>
  <c r="J53" i="28"/>
  <c r="G53" i="28"/>
  <c r="F53" i="28"/>
  <c r="E53" i="30"/>
  <c r="E53" i="28" s="1"/>
  <c r="D53" i="28"/>
  <c r="C53" i="30"/>
  <c r="C53" i="28" s="1"/>
  <c r="S52" i="28"/>
  <c r="P52" i="28"/>
  <c r="M52" i="28"/>
  <c r="J52" i="28"/>
  <c r="G52" i="28"/>
  <c r="F52" i="28"/>
  <c r="E52" i="30"/>
  <c r="E52" i="28"/>
  <c r="E51" i="28" s="1"/>
  <c r="D52" i="28"/>
  <c r="C52" i="30"/>
  <c r="C52" i="28" s="1"/>
  <c r="P51" i="28"/>
  <c r="F51" i="28"/>
  <c r="C51" i="30"/>
  <c r="C51" i="28" s="1"/>
  <c r="J50" i="30"/>
  <c r="J50" i="28" s="1"/>
  <c r="J41" i="28" s="1"/>
  <c r="C50" i="30"/>
  <c r="C50" i="28" s="1"/>
  <c r="P49" i="28"/>
  <c r="M49" i="28"/>
  <c r="J49" i="28"/>
  <c r="G49" i="28"/>
  <c r="F49" i="28"/>
  <c r="E49" i="30"/>
  <c r="E49" i="28" s="1"/>
  <c r="D49" i="28"/>
  <c r="C49" i="30"/>
  <c r="C49" i="28" s="1"/>
  <c r="BO48" i="28"/>
  <c r="BL48" i="28"/>
  <c r="BI48" i="28"/>
  <c r="BF48" i="28"/>
  <c r="BC48" i="28"/>
  <c r="AZ48" i="28"/>
  <c r="AW48" i="28"/>
  <c r="AT48" i="28"/>
  <c r="AQ48" i="28"/>
  <c r="AN48" i="28"/>
  <c r="AK48" i="28"/>
  <c r="AH48" i="28"/>
  <c r="AE48" i="28"/>
  <c r="AB48" i="28"/>
  <c r="Y48" i="28"/>
  <c r="V48" i="28"/>
  <c r="S48" i="28"/>
  <c r="P48" i="28"/>
  <c r="M48" i="28"/>
  <c r="J48" i="28"/>
  <c r="G48" i="28"/>
  <c r="F48" i="28"/>
  <c r="E48" i="30"/>
  <c r="E48" i="28" s="1"/>
  <c r="D48" i="28"/>
  <c r="C48" i="30"/>
  <c r="C48" i="28" s="1"/>
  <c r="J47" i="28"/>
  <c r="G47" i="28"/>
  <c r="F47" i="28"/>
  <c r="E47" i="30"/>
  <c r="E47" i="28" s="1"/>
  <c r="D47" i="28"/>
  <c r="C47" i="30"/>
  <c r="C47" i="28" s="1"/>
  <c r="BO46" i="28"/>
  <c r="BL46" i="28"/>
  <c r="BI46" i="28"/>
  <c r="BF46" i="28"/>
  <c r="BC46" i="28"/>
  <c r="AZ46" i="28"/>
  <c r="AW46" i="28"/>
  <c r="AT46" i="28"/>
  <c r="AQ46" i="28"/>
  <c r="AN46" i="28"/>
  <c r="AK46" i="28"/>
  <c r="AH46" i="28"/>
  <c r="AE46" i="28"/>
  <c r="AB46" i="28"/>
  <c r="Y46" i="28"/>
  <c r="V46" i="28"/>
  <c r="S46" i="28"/>
  <c r="P46" i="28"/>
  <c r="M46" i="28"/>
  <c r="J46" i="28"/>
  <c r="G46" i="28"/>
  <c r="F46" i="28"/>
  <c r="E46" i="30"/>
  <c r="E46" i="28" s="1"/>
  <c r="D46" i="28"/>
  <c r="C46" i="30"/>
  <c r="C46" i="28" s="1"/>
  <c r="BO45" i="28"/>
  <c r="BL45" i="28"/>
  <c r="BI45" i="28"/>
  <c r="BF45" i="28"/>
  <c r="BC45" i="28"/>
  <c r="AZ45" i="28"/>
  <c r="AW45" i="28"/>
  <c r="AT45" i="28"/>
  <c r="AQ45" i="28"/>
  <c r="AN45" i="28"/>
  <c r="AK45" i="28"/>
  <c r="AH45" i="28"/>
  <c r="AE45" i="28"/>
  <c r="AB45" i="28"/>
  <c r="Y45" i="28"/>
  <c r="V45" i="28"/>
  <c r="S45" i="28"/>
  <c r="P45" i="28"/>
  <c r="M45" i="28"/>
  <c r="J45" i="28"/>
  <c r="G45" i="28"/>
  <c r="F45" i="28"/>
  <c r="E45" i="30"/>
  <c r="E45" i="28" s="1"/>
  <c r="D45" i="28"/>
  <c r="C45" i="30"/>
  <c r="C45" i="28" s="1"/>
  <c r="AB44" i="28"/>
  <c r="Y44" i="28"/>
  <c r="V44" i="28"/>
  <c r="S44" i="28"/>
  <c r="P44" i="28"/>
  <c r="M44" i="28"/>
  <c r="J44" i="28"/>
  <c r="G44" i="28"/>
  <c r="F44" i="28"/>
  <c r="E44" i="30"/>
  <c r="E44" i="28" s="1"/>
  <c r="D44" i="28"/>
  <c r="C44" i="30"/>
  <c r="C44" i="28" s="1"/>
  <c r="BO43" i="28"/>
  <c r="BL43" i="28"/>
  <c r="BI43" i="28"/>
  <c r="BF43" i="28"/>
  <c r="BC43" i="28"/>
  <c r="AZ43" i="28"/>
  <c r="AW43" i="28"/>
  <c r="AT43" i="28"/>
  <c r="AQ43" i="28"/>
  <c r="AN43" i="28"/>
  <c r="AK43" i="28"/>
  <c r="AH43" i="28"/>
  <c r="AE43" i="28"/>
  <c r="AB43" i="28"/>
  <c r="Y43" i="28"/>
  <c r="V43" i="28"/>
  <c r="S43" i="28"/>
  <c r="P43" i="28"/>
  <c r="M43" i="28"/>
  <c r="J43" i="28"/>
  <c r="G43" i="28"/>
  <c r="F43" i="28"/>
  <c r="E43" i="30"/>
  <c r="E43" i="28" s="1"/>
  <c r="D43" i="28"/>
  <c r="C43" i="30"/>
  <c r="C43" i="28" s="1"/>
  <c r="M42" i="28"/>
  <c r="J42" i="28"/>
  <c r="G42" i="28"/>
  <c r="F42" i="28"/>
  <c r="E42" i="30"/>
  <c r="E42" i="28" s="1"/>
  <c r="E41" i="28" s="1"/>
  <c r="D42" i="28"/>
  <c r="C42" i="30"/>
  <c r="C42" i="28" s="1"/>
  <c r="F41" i="28"/>
  <c r="C41" i="30"/>
  <c r="C41" i="28" s="1"/>
  <c r="J40" i="30"/>
  <c r="J40" i="28" s="1"/>
  <c r="J34" i="28" s="1"/>
  <c r="C40" i="30"/>
  <c r="C40" i="28" s="1"/>
  <c r="M39" i="28"/>
  <c r="J39" i="28"/>
  <c r="G39" i="28"/>
  <c r="F39" i="28"/>
  <c r="E39" i="30"/>
  <c r="E39" i="28" s="1"/>
  <c r="D39" i="28"/>
  <c r="C39" i="30"/>
  <c r="C39" i="28" s="1"/>
  <c r="BO38" i="28"/>
  <c r="BL38" i="28"/>
  <c r="BI38" i="28"/>
  <c r="BF38" i="28"/>
  <c r="BC38" i="28"/>
  <c r="AZ38" i="28"/>
  <c r="AW38" i="28"/>
  <c r="AT38" i="28"/>
  <c r="AQ38" i="28"/>
  <c r="AN38" i="28"/>
  <c r="AK38" i="28"/>
  <c r="AH38" i="28"/>
  <c r="AE38" i="28"/>
  <c r="AB38" i="28"/>
  <c r="Y38" i="28"/>
  <c r="V38" i="28"/>
  <c r="S38" i="28"/>
  <c r="P38" i="28"/>
  <c r="M38" i="28"/>
  <c r="J38" i="28"/>
  <c r="G38" i="28"/>
  <c r="F38" i="28"/>
  <c r="E38" i="30"/>
  <c r="E38" i="28" s="1"/>
  <c r="D38" i="28"/>
  <c r="C38" i="30"/>
  <c r="C38" i="28" s="1"/>
  <c r="P37" i="28"/>
  <c r="M37" i="28"/>
  <c r="J37" i="28"/>
  <c r="G37" i="28"/>
  <c r="F37" i="28"/>
  <c r="E37" i="30"/>
  <c r="E37" i="28" s="1"/>
  <c r="D37" i="28"/>
  <c r="C37" i="30"/>
  <c r="C37" i="28" s="1"/>
  <c r="BO36" i="28"/>
  <c r="BL36" i="28"/>
  <c r="BI36" i="28"/>
  <c r="BF36" i="28"/>
  <c r="BC36" i="28"/>
  <c r="AZ36" i="28"/>
  <c r="AW36" i="28"/>
  <c r="AT36" i="28"/>
  <c r="AQ36" i="28"/>
  <c r="AN36" i="28"/>
  <c r="AK36" i="28"/>
  <c r="AH36" i="28"/>
  <c r="AE36" i="28"/>
  <c r="AB36" i="28"/>
  <c r="Y36" i="28"/>
  <c r="V36" i="28"/>
  <c r="S36" i="28"/>
  <c r="P36" i="28"/>
  <c r="M36" i="28"/>
  <c r="J36" i="28"/>
  <c r="G36" i="28"/>
  <c r="F36" i="28"/>
  <c r="E36" i="30"/>
  <c r="E36" i="28" s="1"/>
  <c r="D36" i="28"/>
  <c r="C36" i="30"/>
  <c r="C36" i="28" s="1"/>
  <c r="M35" i="28"/>
  <c r="J35" i="28"/>
  <c r="G35" i="28"/>
  <c r="F35" i="28"/>
  <c r="F34" i="28" s="1"/>
  <c r="E35" i="30"/>
  <c r="E35" i="28" s="1"/>
  <c r="E34" i="28" s="1"/>
  <c r="D35" i="28"/>
  <c r="C35" i="30"/>
  <c r="C35" i="28" s="1"/>
  <c r="C34" i="30"/>
  <c r="C34" i="28" s="1"/>
  <c r="J33" i="30"/>
  <c r="J33" i="28" s="1"/>
  <c r="J30" i="28" s="1"/>
  <c r="C33" i="30"/>
  <c r="C33" i="28" s="1"/>
  <c r="S32" i="28"/>
  <c r="P32" i="28"/>
  <c r="M32" i="28"/>
  <c r="J32" i="28"/>
  <c r="G32" i="28"/>
  <c r="F32" i="28"/>
  <c r="E32" i="30"/>
  <c r="E32" i="28" s="1"/>
  <c r="D32" i="28"/>
  <c r="C32" i="30"/>
  <c r="C32" i="28" s="1"/>
  <c r="G31" i="28"/>
  <c r="F31" i="28"/>
  <c r="F30" i="28" s="1"/>
  <c r="E31" i="30"/>
  <c r="E31" i="28" s="1"/>
  <c r="E30" i="28" s="1"/>
  <c r="D31" i="28"/>
  <c r="C31" i="30"/>
  <c r="C31" i="28" s="1"/>
  <c r="C30" i="30"/>
  <c r="C30" i="28" s="1"/>
  <c r="C29" i="30"/>
  <c r="C29" i="28" s="1"/>
  <c r="C27" i="30"/>
  <c r="C27" i="28"/>
  <c r="BO26" i="28"/>
  <c r="BN26" i="28"/>
  <c r="BM26" i="28"/>
  <c r="BL26" i="28"/>
  <c r="BK26" i="28"/>
  <c r="BJ26" i="28"/>
  <c r="BI26" i="28"/>
  <c r="BH26" i="28"/>
  <c r="BG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U26" i="28"/>
  <c r="T26" i="28"/>
  <c r="S26" i="28"/>
  <c r="R26" i="28"/>
  <c r="Q26" i="28"/>
  <c r="P26" i="28"/>
  <c r="O26" i="28"/>
  <c r="N26" i="28"/>
  <c r="M26" i="28"/>
  <c r="L26" i="28"/>
  <c r="K26" i="28"/>
  <c r="J26" i="30"/>
  <c r="J26" i="28" s="1"/>
  <c r="I26" i="28"/>
  <c r="H26" i="28"/>
  <c r="G26" i="28"/>
  <c r="F26" i="28"/>
  <c r="E26" i="28"/>
  <c r="D26" i="28"/>
  <c r="C26" i="30"/>
  <c r="C26" i="28"/>
  <c r="BO25" i="28"/>
  <c r="BL25" i="28"/>
  <c r="BI25" i="28"/>
  <c r="BF25" i="28"/>
  <c r="BC25" i="28"/>
  <c r="AZ25" i="28"/>
  <c r="AT25" i="28"/>
  <c r="AQ25" i="28"/>
  <c r="AN25" i="28"/>
  <c r="AH25" i="28"/>
  <c r="AE25" i="28"/>
  <c r="AB25" i="28"/>
  <c r="V25" i="28"/>
  <c r="S25" i="28"/>
  <c r="P25" i="28"/>
  <c r="G25" i="28"/>
  <c r="F25" i="28"/>
  <c r="E25" i="28"/>
  <c r="D25" i="28"/>
  <c r="C25" i="30"/>
  <c r="C25" i="28" s="1"/>
  <c r="G24" i="28"/>
  <c r="F24" i="28"/>
  <c r="E24" i="28"/>
  <c r="D24" i="28"/>
  <c r="C24" i="30"/>
  <c r="C24" i="28"/>
  <c r="C23" i="30"/>
  <c r="C23" i="28" s="1"/>
  <c r="BO22" i="28"/>
  <c r="BN22" i="28"/>
  <c r="BM22" i="28"/>
  <c r="BL22" i="28"/>
  <c r="BK22" i="28"/>
  <c r="BJ22" i="28"/>
  <c r="BI22" i="28"/>
  <c r="BH22" i="28"/>
  <c r="BG22" i="28"/>
  <c r="BF22" i="28"/>
  <c r="BE22" i="28"/>
  <c r="BD22" i="28"/>
  <c r="BC22" i="28"/>
  <c r="BB22" i="28"/>
  <c r="BA22" i="28"/>
  <c r="AZ22" i="28"/>
  <c r="AY22" i="28"/>
  <c r="AX22" i="28"/>
  <c r="AW22" i="28"/>
  <c r="AV22" i="28"/>
  <c r="AU22" i="28"/>
  <c r="AT22" i="28"/>
  <c r="AS22" i="28"/>
  <c r="AR22" i="28"/>
  <c r="AQ22" i="28"/>
  <c r="AP22" i="28"/>
  <c r="AO22" i="28"/>
  <c r="AN22" i="28"/>
  <c r="AM22" i="28"/>
  <c r="AL22" i="28"/>
  <c r="AK22" i="28"/>
  <c r="AJ22" i="28"/>
  <c r="AI22" i="28"/>
  <c r="AH22" i="28"/>
  <c r="AG22" i="28"/>
  <c r="AF22" i="28"/>
  <c r="AE22" i="28"/>
  <c r="AD22" i="28"/>
  <c r="AC22" i="28"/>
  <c r="AB22" i="28"/>
  <c r="AA22" i="28"/>
  <c r="Z22" i="28"/>
  <c r="Y22" i="28"/>
  <c r="X22" i="28"/>
  <c r="W22" i="28"/>
  <c r="V22" i="28"/>
  <c r="U22" i="28"/>
  <c r="T22" i="28"/>
  <c r="S22" i="28"/>
  <c r="R22" i="28"/>
  <c r="Q22" i="28"/>
  <c r="P22" i="28"/>
  <c r="O22" i="28"/>
  <c r="N22" i="28"/>
  <c r="M22" i="28"/>
  <c r="L22" i="28"/>
  <c r="K22" i="28"/>
  <c r="J22" i="28"/>
  <c r="I22" i="28"/>
  <c r="H22" i="28"/>
  <c r="G22" i="28"/>
  <c r="D22" i="28"/>
  <c r="C22" i="30"/>
  <c r="C22" i="28" s="1"/>
  <c r="BO21" i="28"/>
  <c r="BL21" i="28"/>
  <c r="BI21" i="28"/>
  <c r="BF21" i="28"/>
  <c r="BC21" i="28"/>
  <c r="AZ21" i="28"/>
  <c r="AW21" i="28"/>
  <c r="AT21" i="28"/>
  <c r="AQ21" i="28"/>
  <c r="AN21" i="28"/>
  <c r="AK21" i="28"/>
  <c r="AH21" i="28"/>
  <c r="AE21" i="28"/>
  <c r="AB21" i="28"/>
  <c r="Y21" i="28"/>
  <c r="V21" i="28"/>
  <c r="S21" i="28"/>
  <c r="P21" i="28"/>
  <c r="M21" i="28"/>
  <c r="J21" i="30"/>
  <c r="J21" i="28"/>
  <c r="G21" i="28"/>
  <c r="F21" i="28"/>
  <c r="E21" i="28"/>
  <c r="D21" i="28"/>
  <c r="C21" i="30"/>
  <c r="C21" i="28" s="1"/>
  <c r="BN20" i="28"/>
  <c r="BM20" i="28"/>
  <c r="BK20" i="28"/>
  <c r="BJ20" i="28"/>
  <c r="BH20" i="28"/>
  <c r="BG20" i="28"/>
  <c r="BE20" i="28"/>
  <c r="BD20" i="28"/>
  <c r="BB20" i="28"/>
  <c r="BA20" i="28"/>
  <c r="AY20" i="28"/>
  <c r="AX20" i="28"/>
  <c r="AV20" i="28"/>
  <c r="AU20" i="28"/>
  <c r="AS20" i="28"/>
  <c r="AR20" i="28"/>
  <c r="AP20" i="28"/>
  <c r="AO20" i="28"/>
  <c r="AM20" i="28"/>
  <c r="AL20" i="28"/>
  <c r="AJ20" i="28"/>
  <c r="AI20" i="28"/>
  <c r="AG20" i="28"/>
  <c r="AF20" i="28"/>
  <c r="AD20" i="28"/>
  <c r="AC20" i="28"/>
  <c r="AA20" i="28"/>
  <c r="Z20" i="28"/>
  <c r="X20" i="28"/>
  <c r="W20" i="28"/>
  <c r="U20" i="28"/>
  <c r="T20" i="28"/>
  <c r="R20" i="28"/>
  <c r="Q20" i="28"/>
  <c r="P20" i="28"/>
  <c r="O20" i="28"/>
  <c r="N20" i="28"/>
  <c r="M20" i="28"/>
  <c r="L20" i="28"/>
  <c r="K20" i="28"/>
  <c r="J20" i="30"/>
  <c r="J20" i="28"/>
  <c r="I20" i="28"/>
  <c r="H20" i="28"/>
  <c r="G20" i="28"/>
  <c r="F20" i="30"/>
  <c r="F20" i="28" s="1"/>
  <c r="E20" i="28"/>
  <c r="D20" i="28"/>
  <c r="C20" i="30"/>
  <c r="C20" i="28" s="1"/>
  <c r="BO19" i="28"/>
  <c r="BL19" i="28"/>
  <c r="BI19" i="28"/>
  <c r="BF19" i="28"/>
  <c r="BC19" i="28"/>
  <c r="AZ19" i="28"/>
  <c r="AW19" i="28"/>
  <c r="AT19" i="28"/>
  <c r="AQ19" i="28"/>
  <c r="AN19" i="28"/>
  <c r="AK19" i="28"/>
  <c r="AH19" i="28"/>
  <c r="AE19" i="28"/>
  <c r="AB19" i="28"/>
  <c r="Y19" i="28"/>
  <c r="V19" i="28"/>
  <c r="S19" i="28"/>
  <c r="P19" i="28"/>
  <c r="M19" i="28"/>
  <c r="J19" i="28"/>
  <c r="G19" i="28"/>
  <c r="F19" i="28"/>
  <c r="E19" i="30"/>
  <c r="E19" i="28" s="1"/>
  <c r="D19" i="28"/>
  <c r="C19" i="30"/>
  <c r="C19" i="28" s="1"/>
  <c r="G18" i="28"/>
  <c r="F18" i="28"/>
  <c r="E18" i="30"/>
  <c r="E18" i="28" s="1"/>
  <c r="D18" i="28"/>
  <c r="C18" i="30"/>
  <c r="C18" i="28" s="1"/>
  <c r="BO17" i="28"/>
  <c r="BL17" i="28"/>
  <c r="BI17" i="28"/>
  <c r="BF17" i="28"/>
  <c r="BC17" i="28"/>
  <c r="AZ17" i="28"/>
  <c r="AW17" i="28"/>
  <c r="AT17" i="28"/>
  <c r="AQ17" i="28"/>
  <c r="AN17" i="28"/>
  <c r="AK17" i="28"/>
  <c r="AH17" i="28"/>
  <c r="AE17" i="28"/>
  <c r="AB17" i="28"/>
  <c r="Y17" i="28"/>
  <c r="V17" i="28"/>
  <c r="S17" i="28"/>
  <c r="P17" i="28"/>
  <c r="M17" i="28"/>
  <c r="J17" i="28"/>
  <c r="G17" i="28"/>
  <c r="F17" i="28"/>
  <c r="E17" i="30"/>
  <c r="E17" i="28" s="1"/>
  <c r="D17" i="28"/>
  <c r="C17" i="30"/>
  <c r="C17" i="28" s="1"/>
  <c r="BO16" i="28"/>
  <c r="BL16" i="28"/>
  <c r="BI16" i="28"/>
  <c r="BF16" i="28"/>
  <c r="BC16" i="28"/>
  <c r="AZ16" i="28"/>
  <c r="AW16" i="28"/>
  <c r="AT16" i="28"/>
  <c r="AQ16" i="28"/>
  <c r="AN16" i="28"/>
  <c r="AK16" i="28"/>
  <c r="AH16" i="28"/>
  <c r="AE16" i="28"/>
  <c r="AB16" i="28"/>
  <c r="Y16" i="28"/>
  <c r="V16" i="28"/>
  <c r="S16" i="28"/>
  <c r="P16" i="28"/>
  <c r="M16" i="28"/>
  <c r="J16" i="28"/>
  <c r="G16" i="28"/>
  <c r="F16" i="28"/>
  <c r="E16" i="30"/>
  <c r="E16" i="28" s="1"/>
  <c r="D16" i="28"/>
  <c r="C16" i="30"/>
  <c r="C16" i="28" s="1"/>
  <c r="J15" i="28"/>
  <c r="G15" i="28"/>
  <c r="F15" i="28"/>
  <c r="E15" i="30"/>
  <c r="E15" i="28" s="1"/>
  <c r="D15" i="28"/>
  <c r="C15" i="30"/>
  <c r="C15" i="28" s="1"/>
  <c r="M14" i="28"/>
  <c r="G14" i="28"/>
  <c r="F14" i="28"/>
  <c r="E14" i="30"/>
  <c r="E14" i="28"/>
  <c r="D14" i="28"/>
  <c r="C14" i="30"/>
  <c r="C14" i="28" s="1"/>
  <c r="BO13" i="28"/>
  <c r="BL13" i="28"/>
  <c r="BI13" i="28"/>
  <c r="BF13" i="28"/>
  <c r="BC13" i="28"/>
  <c r="AZ13" i="28"/>
  <c r="AW13" i="28"/>
  <c r="AT13" i="28"/>
  <c r="AQ13" i="28"/>
  <c r="AN13" i="28"/>
  <c r="AK13" i="28"/>
  <c r="AH13" i="28"/>
  <c r="AE13" i="28"/>
  <c r="AB13" i="28"/>
  <c r="Y13" i="28"/>
  <c r="V13" i="28"/>
  <c r="S13" i="28"/>
  <c r="P13" i="28"/>
  <c r="M13" i="28"/>
  <c r="J13" i="28"/>
  <c r="G13" i="28"/>
  <c r="F13" i="28"/>
  <c r="E13" i="30"/>
  <c r="E13" i="28" s="1"/>
  <c r="D13" i="28"/>
  <c r="C13" i="30"/>
  <c r="C13" i="28" s="1"/>
  <c r="BO12" i="28"/>
  <c r="BN12" i="28"/>
  <c r="BM12" i="28"/>
  <c r="BK12" i="28"/>
  <c r="BJ12" i="28"/>
  <c r="BI12" i="28"/>
  <c r="BH12" i="28"/>
  <c r="BG12" i="28"/>
  <c r="BF12" i="28"/>
  <c r="BE12" i="28"/>
  <c r="BD12" i="28"/>
  <c r="BC12" i="28"/>
  <c r="BB12" i="28"/>
  <c r="BA12" i="28"/>
  <c r="AZ12" i="28"/>
  <c r="AY12" i="28"/>
  <c r="AX12" i="28"/>
  <c r="AW12" i="28"/>
  <c r="AV12" i="28"/>
  <c r="AU12" i="28"/>
  <c r="AT12" i="28"/>
  <c r="AS12" i="28"/>
  <c r="AR12" i="28"/>
  <c r="AP12" i="28"/>
  <c r="AO12" i="28"/>
  <c r="AM12" i="28"/>
  <c r="AL12" i="28"/>
  <c r="AK12" i="28"/>
  <c r="AJ12" i="28"/>
  <c r="AI12" i="28"/>
  <c r="AH12" i="28"/>
  <c r="AG12" i="28"/>
  <c r="AF12" i="28"/>
  <c r="AE12" i="28"/>
  <c r="AD12" i="28"/>
  <c r="AC12" i="28"/>
  <c r="AB12" i="28"/>
  <c r="AA12" i="28"/>
  <c r="Z12" i="28"/>
  <c r="Y12" i="28"/>
  <c r="X12" i="28"/>
  <c r="W12" i="28"/>
  <c r="V12" i="28"/>
  <c r="U12" i="28"/>
  <c r="T12" i="28"/>
  <c r="S12" i="28"/>
  <c r="R12" i="28"/>
  <c r="Q12" i="28"/>
  <c r="P12" i="28"/>
  <c r="O12" i="28"/>
  <c r="N12" i="28"/>
  <c r="L12" i="28"/>
  <c r="K12" i="28"/>
  <c r="J12" i="30"/>
  <c r="J12" i="28" s="1"/>
  <c r="I12" i="28"/>
  <c r="H12" i="28"/>
  <c r="G12" i="28"/>
  <c r="F12" i="30"/>
  <c r="F12" i="28" s="1"/>
  <c r="E12" i="28"/>
  <c r="D12" i="28"/>
  <c r="C12" i="30"/>
  <c r="C12" i="28" s="1"/>
  <c r="BN11" i="28"/>
  <c r="BK11" i="28"/>
  <c r="BH11" i="28"/>
  <c r="BE11" i="28"/>
  <c r="BB11" i="28"/>
  <c r="AY11" i="28"/>
  <c r="AV11" i="28"/>
  <c r="AS11" i="28"/>
  <c r="AP11" i="28"/>
  <c r="AM11" i="28"/>
  <c r="AJ11" i="28"/>
  <c r="AG11" i="28"/>
  <c r="AD11" i="28"/>
  <c r="AA11" i="28"/>
  <c r="X11" i="28"/>
  <c r="U11" i="28"/>
  <c r="R11" i="28"/>
  <c r="O11" i="28"/>
  <c r="L11" i="28"/>
  <c r="I11" i="28"/>
  <c r="G11" i="28"/>
  <c r="F11" i="28"/>
  <c r="E11" i="28"/>
  <c r="D11" i="28"/>
  <c r="C11" i="30"/>
  <c r="C11" i="28" s="1"/>
  <c r="BO10" i="28"/>
  <c r="BL10" i="28"/>
  <c r="BI10" i="28"/>
  <c r="BF10" i="28"/>
  <c r="BC10" i="28"/>
  <c r="AZ10" i="28"/>
  <c r="AW10" i="28"/>
  <c r="AT10" i="28"/>
  <c r="AQ10" i="28"/>
  <c r="AN10" i="28"/>
  <c r="AK10" i="28"/>
  <c r="AH10" i="28"/>
  <c r="AE10" i="28"/>
  <c r="AB10" i="28"/>
  <c r="Y10" i="28"/>
  <c r="V10" i="28"/>
  <c r="S10" i="28"/>
  <c r="P10" i="28"/>
  <c r="M10" i="28"/>
  <c r="G10" i="28"/>
  <c r="F10" i="28"/>
  <c r="E10" i="28"/>
  <c r="D10" i="28"/>
  <c r="C10" i="30"/>
  <c r="C10" i="28" s="1"/>
  <c r="G9" i="28"/>
  <c r="F9" i="28"/>
  <c r="E9" i="28"/>
  <c r="D9" i="28"/>
  <c r="C9" i="30"/>
  <c r="C9" i="28" s="1"/>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D8" i="28"/>
  <c r="C8" i="30"/>
  <c r="C8" i="28" s="1"/>
  <c r="B5" i="2"/>
  <c r="C6" i="28" s="1"/>
  <c r="K6" i="30"/>
  <c r="N6" i="30" s="1"/>
  <c r="H6" i="28"/>
  <c r="E6" i="28"/>
  <c r="J5" i="30"/>
  <c r="M5" i="30" s="1"/>
  <c r="C5" i="28"/>
  <c r="J4" i="30"/>
  <c r="K11" i="38" s="1"/>
  <c r="L11" i="38" s="1"/>
  <c r="M11" i="38" s="1"/>
  <c r="N11" i="38" s="1"/>
  <c r="O11" i="38" s="1"/>
  <c r="P11" i="38" s="1"/>
  <c r="Q11" i="38" s="1"/>
  <c r="R11" i="38" s="1"/>
  <c r="S11" i="38" s="1"/>
  <c r="T11" i="38" s="1"/>
  <c r="U11" i="38" s="1"/>
  <c r="V11" i="38" s="1"/>
  <c r="W11" i="38" s="1"/>
  <c r="X11" i="38" s="1"/>
  <c r="Y11" i="38" s="1"/>
  <c r="Z11" i="38" s="1"/>
  <c r="AA11" i="38" s="1"/>
  <c r="AB11" i="38" s="1"/>
  <c r="AC11" i="38" s="1"/>
  <c r="AD11" i="38" s="1"/>
  <c r="E4" i="2"/>
  <c r="F4" i="28" s="1"/>
  <c r="D4" i="2"/>
  <c r="H4" i="2"/>
  <c r="C4" i="28" s="1"/>
  <c r="C3" i="28"/>
  <c r="C4" i="30"/>
  <c r="F2" i="28" s="1"/>
  <c r="J202" i="30"/>
  <c r="M202" i="30" s="1"/>
  <c r="P202" i="30" s="1"/>
  <c r="S202" i="30" s="1"/>
  <c r="V202" i="30" s="1"/>
  <c r="Y202" i="30" s="1"/>
  <c r="AB202" i="30" s="1"/>
  <c r="AE202" i="30" s="1"/>
  <c r="AH202" i="30" s="1"/>
  <c r="AK202" i="30" s="1"/>
  <c r="AN202" i="30" s="1"/>
  <c r="AQ202" i="30" s="1"/>
  <c r="AT202" i="30" s="1"/>
  <c r="AW202" i="30" s="1"/>
  <c r="AZ202" i="30" s="1"/>
  <c r="BC202" i="30" s="1"/>
  <c r="BF202" i="30" s="1"/>
  <c r="BI202" i="30" s="1"/>
  <c r="BL202" i="30" s="1"/>
  <c r="BO202" i="30" s="1"/>
  <c r="R202" i="30"/>
  <c r="U202" i="30" s="1"/>
  <c r="BN203" i="30"/>
  <c r="BK203" i="30"/>
  <c r="BH203" i="30"/>
  <c r="BE203" i="30"/>
  <c r="BB203" i="30"/>
  <c r="AY203" i="30"/>
  <c r="AV203" i="30"/>
  <c r="AS203" i="30"/>
  <c r="AP203" i="30"/>
  <c r="AM203" i="30"/>
  <c r="AJ203" i="30"/>
  <c r="AG203" i="30"/>
  <c r="AD203" i="30"/>
  <c r="AA203" i="30"/>
  <c r="X203" i="30"/>
  <c r="U203" i="30"/>
  <c r="R203" i="30"/>
  <c r="Q202" i="30"/>
  <c r="T202" i="30" s="1"/>
  <c r="BM203" i="30"/>
  <c r="BJ203" i="30"/>
  <c r="BG203" i="30"/>
  <c r="BD203" i="30"/>
  <c r="BA203" i="30"/>
  <c r="AX203" i="30"/>
  <c r="AU203" i="30"/>
  <c r="AR203" i="30"/>
  <c r="AO203" i="30"/>
  <c r="AL203" i="30"/>
  <c r="AI203" i="30"/>
  <c r="AF203" i="30"/>
  <c r="AC203" i="30"/>
  <c r="Z203" i="30"/>
  <c r="W203" i="30"/>
  <c r="T203" i="30"/>
  <c r="Q203" i="30"/>
  <c r="Q204" i="30" s="1"/>
  <c r="Q205" i="30" s="1"/>
  <c r="O204" i="30"/>
  <c r="N204" i="30"/>
  <c r="L204" i="30"/>
  <c r="K204" i="30"/>
  <c r="J198" i="30"/>
  <c r="M198" i="30" s="1"/>
  <c r="P198" i="30" s="1"/>
  <c r="R198" i="30"/>
  <c r="U198" i="30" s="1"/>
  <c r="X198" i="30" s="1"/>
  <c r="AA198" i="30" s="1"/>
  <c r="AD198" i="30" s="1"/>
  <c r="AG198" i="30" s="1"/>
  <c r="AJ198" i="30" s="1"/>
  <c r="AM198" i="30" s="1"/>
  <c r="AP198" i="30" s="1"/>
  <c r="AS198" i="30" s="1"/>
  <c r="AV198" i="30" s="1"/>
  <c r="AY198" i="30" s="1"/>
  <c r="BB198" i="30" s="1"/>
  <c r="BE198" i="30" s="1"/>
  <c r="BH198" i="30" s="1"/>
  <c r="BK198" i="30" s="1"/>
  <c r="BN198" i="30" s="1"/>
  <c r="Q198" i="30"/>
  <c r="T198" i="30" s="1"/>
  <c r="W198" i="30" s="1"/>
  <c r="Z198" i="30" s="1"/>
  <c r="AC198" i="30" s="1"/>
  <c r="AF198" i="30" s="1"/>
  <c r="AI198" i="30" s="1"/>
  <c r="AL198" i="30" s="1"/>
  <c r="AO198" i="30" s="1"/>
  <c r="AR198" i="30" s="1"/>
  <c r="AU198" i="30" s="1"/>
  <c r="AX198" i="30" s="1"/>
  <c r="BA198" i="30" s="1"/>
  <c r="BD198" i="30" s="1"/>
  <c r="BG198" i="30" s="1"/>
  <c r="BJ198" i="30" s="1"/>
  <c r="BM198" i="30" s="1"/>
  <c r="O200" i="30"/>
  <c r="N200" i="30"/>
  <c r="L200" i="30"/>
  <c r="K200" i="30"/>
  <c r="C6" i="30"/>
  <c r="J133" i="30"/>
  <c r="M133" i="30" s="1"/>
  <c r="F131" i="2"/>
  <c r="F130" i="2" s="1"/>
  <c r="L121" i="2"/>
  <c r="B121" i="30" s="1"/>
  <c r="L119" i="2"/>
  <c r="B119" i="30" s="1"/>
  <c r="L118" i="2"/>
  <c r="B118" i="30" s="1"/>
  <c r="L110" i="2"/>
  <c r="B110" i="30" s="1"/>
  <c r="L102" i="2"/>
  <c r="B102" i="30" s="1"/>
  <c r="L101" i="2"/>
  <c r="B101" i="30" s="1"/>
  <c r="L100" i="2"/>
  <c r="B100" i="30" s="1"/>
  <c r="L99" i="2"/>
  <c r="B99" i="30" s="1"/>
  <c r="L89" i="2"/>
  <c r="B89" i="30" s="1"/>
  <c r="L88" i="2"/>
  <c r="B88" i="30" s="1"/>
  <c r="L87" i="2"/>
  <c r="B87" i="30" s="1"/>
  <c r="L79" i="2"/>
  <c r="B79" i="30" s="1"/>
  <c r="L73" i="2"/>
  <c r="B73" i="30" s="1"/>
  <c r="L71" i="2"/>
  <c r="B71" i="30" s="1"/>
  <c r="L70" i="2"/>
  <c r="B70" i="30" s="1"/>
  <c r="K70" i="2"/>
  <c r="A70" i="30" s="1"/>
  <c r="L65" i="2"/>
  <c r="B65" i="30" s="1"/>
  <c r="L59" i="2"/>
  <c r="B59" i="30" s="1"/>
  <c r="L58" i="2"/>
  <c r="B58" i="30" s="1"/>
  <c r="L52" i="2"/>
  <c r="B52" i="30" s="1"/>
  <c r="L48" i="2"/>
  <c r="B48" i="30" s="1"/>
  <c r="L45" i="2"/>
  <c r="B45" i="30" s="1"/>
  <c r="L39" i="2"/>
  <c r="B39" i="30" s="1"/>
  <c r="L38" i="2"/>
  <c r="B38" i="30" s="1"/>
  <c r="L37" i="2"/>
  <c r="B37" i="30" s="1"/>
  <c r="L36" i="2"/>
  <c r="B36" i="30" s="1"/>
  <c r="L35" i="2"/>
  <c r="B35" i="30" s="1"/>
  <c r="L32" i="2"/>
  <c r="B32" i="30" s="1"/>
  <c r="L31" i="2"/>
  <c r="B31" i="30" s="1"/>
  <c r="L21" i="2"/>
  <c r="B21" i="30" s="1"/>
  <c r="L15" i="2"/>
  <c r="B15" i="30" s="1"/>
  <c r="L10" i="2"/>
  <c r="B10" i="30" s="1"/>
  <c r="F5" i="30"/>
  <c r="C5" i="30"/>
  <c r="F3" i="30"/>
  <c r="C3" i="30"/>
  <c r="G7" i="2"/>
  <c r="P2" i="30" s="1"/>
  <c r="G406" i="2"/>
  <c r="G405" i="2"/>
  <c r="G150" i="2"/>
  <c r="G149" i="2"/>
  <c r="A136" i="2"/>
  <c r="S134" i="2"/>
  <c r="N134" i="2"/>
  <c r="H123" i="2"/>
  <c r="G123" i="2"/>
  <c r="F122" i="2"/>
  <c r="S121" i="2"/>
  <c r="J121" i="2"/>
  <c r="N120" i="2"/>
  <c r="S120" i="2" s="1"/>
  <c r="N119" i="2"/>
  <c r="S119" i="2" s="1"/>
  <c r="J119" i="2"/>
  <c r="N118" i="2"/>
  <c r="S118" i="2" s="1"/>
  <c r="J118" i="2"/>
  <c r="N117" i="2"/>
  <c r="S117" i="2" s="1"/>
  <c r="N116" i="2"/>
  <c r="S116" i="2" s="1"/>
  <c r="N115" i="2"/>
  <c r="S115" i="2" s="1"/>
  <c r="J110" i="2"/>
  <c r="H104" i="2"/>
  <c r="G104" i="2"/>
  <c r="S102" i="2"/>
  <c r="J102" i="2"/>
  <c r="S101" i="2"/>
  <c r="J101" i="2"/>
  <c r="S100" i="2"/>
  <c r="J100" i="2"/>
  <c r="S99" i="2"/>
  <c r="J99" i="2"/>
  <c r="I97" i="2"/>
  <c r="G92" i="2"/>
  <c r="N91" i="2"/>
  <c r="R90" i="2"/>
  <c r="N90" i="2"/>
  <c r="R89" i="2"/>
  <c r="N89" i="2"/>
  <c r="J89" i="2"/>
  <c r="U88" i="2"/>
  <c r="N88" i="2"/>
  <c r="J88" i="2"/>
  <c r="U87" i="2"/>
  <c r="N87" i="2"/>
  <c r="J87" i="2"/>
  <c r="N86" i="2"/>
  <c r="U85" i="2"/>
  <c r="G85" i="2"/>
  <c r="U82" i="2"/>
  <c r="H82" i="2"/>
  <c r="G82" i="2"/>
  <c r="U79" i="2"/>
  <c r="W79" i="2" s="1"/>
  <c r="N79" i="2"/>
  <c r="J79" i="2"/>
  <c r="U69" i="2"/>
  <c r="V69" i="2" s="1"/>
  <c r="U70" i="2"/>
  <c r="V70" i="2" s="1"/>
  <c r="U71" i="2"/>
  <c r="U72" i="2"/>
  <c r="W72" i="2" s="1"/>
  <c r="U73" i="2"/>
  <c r="W73" i="2" s="1"/>
  <c r="U74" i="2"/>
  <c r="W74" i="2" s="1"/>
  <c r="U75" i="2"/>
  <c r="W75" i="2" s="1"/>
  <c r="U76" i="2"/>
  <c r="V76" i="2" s="1"/>
  <c r="H77" i="2"/>
  <c r="G77" i="2"/>
  <c r="N76" i="2"/>
  <c r="N75" i="2"/>
  <c r="N74" i="2"/>
  <c r="N73" i="2"/>
  <c r="J73" i="2"/>
  <c r="N72" i="2"/>
  <c r="N71" i="2"/>
  <c r="J71" i="2"/>
  <c r="N70" i="2"/>
  <c r="J70" i="2"/>
  <c r="N69" i="2"/>
  <c r="U63" i="2"/>
  <c r="V63" i="2" s="1"/>
  <c r="U64" i="2"/>
  <c r="V64" i="2" s="1"/>
  <c r="U65" i="2"/>
  <c r="W65" i="2" s="1"/>
  <c r="U66" i="2"/>
  <c r="W66" i="2" s="1"/>
  <c r="H67" i="2"/>
  <c r="G67" i="2"/>
  <c r="N66" i="2"/>
  <c r="N65" i="2"/>
  <c r="J65" i="2"/>
  <c r="N64" i="2"/>
  <c r="N63" i="2"/>
  <c r="U58" i="2"/>
  <c r="W58" i="2" s="1"/>
  <c r="U59" i="2"/>
  <c r="V59" i="2" s="1"/>
  <c r="U60" i="2"/>
  <c r="V60" i="2" s="1"/>
  <c r="H61" i="2"/>
  <c r="G61" i="2"/>
  <c r="N60" i="2"/>
  <c r="N59" i="2"/>
  <c r="J59" i="2"/>
  <c r="N58" i="2"/>
  <c r="J58" i="2"/>
  <c r="U52" i="2"/>
  <c r="W52" i="2" s="1"/>
  <c r="U53" i="2"/>
  <c r="V53" i="2" s="1"/>
  <c r="U54" i="2"/>
  <c r="U55" i="2"/>
  <c r="H56" i="2"/>
  <c r="G56" i="2"/>
  <c r="O55" i="2"/>
  <c r="N55" i="2"/>
  <c r="O54" i="2"/>
  <c r="N54" i="2"/>
  <c r="O53" i="2"/>
  <c r="N53" i="2"/>
  <c r="O52" i="2"/>
  <c r="N52" i="2"/>
  <c r="J52" i="2"/>
  <c r="U42" i="2"/>
  <c r="W42" i="2" s="1"/>
  <c r="U43" i="2"/>
  <c r="U44" i="2"/>
  <c r="V44" i="2" s="1"/>
  <c r="U45" i="2"/>
  <c r="W45" i="2" s="1"/>
  <c r="U46" i="2"/>
  <c r="W46" i="2" s="1"/>
  <c r="U47" i="2"/>
  <c r="W47" i="2" s="1"/>
  <c r="U48" i="2"/>
  <c r="W48" i="2" s="1"/>
  <c r="U49" i="2"/>
  <c r="W49" i="2" s="1"/>
  <c r="H50" i="2"/>
  <c r="G50" i="2"/>
  <c r="N49" i="2"/>
  <c r="N48" i="2"/>
  <c r="J48" i="2"/>
  <c r="N47" i="2"/>
  <c r="N46" i="2"/>
  <c r="N45" i="2"/>
  <c r="J45" i="2"/>
  <c r="N44" i="2"/>
  <c r="N43" i="2"/>
  <c r="N42" i="2"/>
  <c r="U35" i="2"/>
  <c r="U40" i="2" s="1"/>
  <c r="U36" i="2"/>
  <c r="W36" i="2" s="1"/>
  <c r="U37" i="2"/>
  <c r="V37" i="2" s="1"/>
  <c r="U38" i="2"/>
  <c r="V38" i="2" s="1"/>
  <c r="U39" i="2"/>
  <c r="W39" i="2" s="1"/>
  <c r="H40" i="2"/>
  <c r="G40" i="2"/>
  <c r="N39" i="2"/>
  <c r="J39" i="2"/>
  <c r="N38" i="2"/>
  <c r="J38" i="2"/>
  <c r="N37" i="2"/>
  <c r="J37" i="2"/>
  <c r="N36" i="2"/>
  <c r="J36" i="2"/>
  <c r="N35" i="2"/>
  <c r="J35" i="2"/>
  <c r="U31" i="2"/>
  <c r="W31" i="2" s="1"/>
  <c r="U32" i="2"/>
  <c r="W32" i="2" s="1"/>
  <c r="G33" i="2"/>
  <c r="N32" i="2"/>
  <c r="J32" i="2"/>
  <c r="O31" i="2"/>
  <c r="N31" i="2"/>
  <c r="J31" i="2"/>
  <c r="U9" i="2"/>
  <c r="U10" i="2"/>
  <c r="U12" i="2"/>
  <c r="V12" i="2" s="1"/>
  <c r="U13" i="2"/>
  <c r="W13" i="2" s="1"/>
  <c r="U14" i="2"/>
  <c r="U15" i="2"/>
  <c r="W15" i="2" s="1"/>
  <c r="U16" i="2"/>
  <c r="W16" i="2" s="1"/>
  <c r="U17" i="2"/>
  <c r="V17" i="2" s="1"/>
  <c r="U18" i="2"/>
  <c r="W18" i="2" s="1"/>
  <c r="U19" i="2"/>
  <c r="W19" i="2" s="1"/>
  <c r="U24" i="2"/>
  <c r="G27" i="2"/>
  <c r="W26" i="2"/>
  <c r="V26" i="2"/>
  <c r="N26" i="2"/>
  <c r="V22" i="2"/>
  <c r="N21" i="2"/>
  <c r="J21" i="2"/>
  <c r="N20" i="2"/>
  <c r="N19" i="2"/>
  <c r="N18" i="2"/>
  <c r="J18" i="2"/>
  <c r="N17" i="2"/>
  <c r="N16" i="2"/>
  <c r="N15" i="2"/>
  <c r="J15" i="2"/>
  <c r="N13" i="2"/>
  <c r="N12" i="2"/>
  <c r="J10" i="2"/>
  <c r="G9" i="2"/>
  <c r="G10" i="2" s="1"/>
  <c r="A7" i="2"/>
  <c r="U6" i="2"/>
  <c r="H6" i="2"/>
  <c r="B6" i="2"/>
  <c r="H5" i="2"/>
  <c r="B4" i="2"/>
  <c r="E165" i="16"/>
  <c r="E168" i="16"/>
  <c r="F164" i="16"/>
  <c r="F168" i="16" s="1"/>
  <c r="G164" i="16" s="1"/>
  <c r="G168" i="16" s="1"/>
  <c r="H164" i="16" s="1"/>
  <c r="H168" i="16" s="1"/>
  <c r="I164" i="16" s="1"/>
  <c r="I168" i="16" s="1"/>
  <c r="J164" i="16" s="1"/>
  <c r="J168" i="16" s="1"/>
  <c r="K164" i="16" s="1"/>
  <c r="F165" i="16"/>
  <c r="G165" i="16"/>
  <c r="H165" i="16"/>
  <c r="I165" i="16"/>
  <c r="J165" i="16"/>
  <c r="K165" i="16"/>
  <c r="L165" i="16"/>
  <c r="M165" i="16"/>
  <c r="N165" i="16"/>
  <c r="O165" i="16"/>
  <c r="P165" i="16"/>
  <c r="Q165" i="16"/>
  <c r="R165" i="16"/>
  <c r="S165" i="16"/>
  <c r="T165" i="16"/>
  <c r="U165" i="16"/>
  <c r="V165" i="16"/>
  <c r="W165" i="16"/>
  <c r="X165" i="16"/>
  <c r="Y165" i="16"/>
  <c r="AB165" i="16"/>
  <c r="AE165" i="16"/>
  <c r="AH165" i="16"/>
  <c r="AK165" i="16"/>
  <c r="AN165" i="16"/>
  <c r="AQ165" i="16"/>
  <c r="AT165" i="16"/>
  <c r="AW165" i="16"/>
  <c r="AZ165" i="16"/>
  <c r="E158" i="16"/>
  <c r="E161" i="16" s="1"/>
  <c r="F157" i="16" s="1"/>
  <c r="F161" i="16" s="1"/>
  <c r="G157" i="16" s="1"/>
  <c r="G161" i="16" s="1"/>
  <c r="H157" i="16" s="1"/>
  <c r="H161" i="16" s="1"/>
  <c r="I157" i="16" s="1"/>
  <c r="I161" i="16" s="1"/>
  <c r="J157" i="16" s="1"/>
  <c r="J161" i="16" s="1"/>
  <c r="K157" i="16" s="1"/>
  <c r="K161" i="16" s="1"/>
  <c r="L157" i="16" s="1"/>
  <c r="F158" i="16"/>
  <c r="G158" i="16"/>
  <c r="H158" i="16"/>
  <c r="I158" i="16"/>
  <c r="J158" i="16"/>
  <c r="K158" i="16"/>
  <c r="L158" i="16"/>
  <c r="M158" i="16"/>
  <c r="N158" i="16"/>
  <c r="O158" i="16"/>
  <c r="P158" i="16"/>
  <c r="Q158" i="16"/>
  <c r="R158" i="16"/>
  <c r="S158" i="16"/>
  <c r="T158" i="16"/>
  <c r="U158" i="16"/>
  <c r="V158" i="16"/>
  <c r="W158" i="16"/>
  <c r="X158" i="16"/>
  <c r="Y158" i="16"/>
  <c r="AB158" i="16"/>
  <c r="AE158" i="16"/>
  <c r="AH158" i="16"/>
  <c r="AK158" i="16"/>
  <c r="AN158" i="16"/>
  <c r="AQ158" i="16"/>
  <c r="AT158" i="16"/>
  <c r="AW158" i="16"/>
  <c r="AZ158" i="16"/>
  <c r="E151" i="16"/>
  <c r="E154" i="16"/>
  <c r="F150" i="16" s="1"/>
  <c r="F154" i="16" s="1"/>
  <c r="G150" i="16" s="1"/>
  <c r="G154" i="16" s="1"/>
  <c r="H150" i="16" s="1"/>
  <c r="F151" i="16"/>
  <c r="G151" i="16"/>
  <c r="H151" i="16"/>
  <c r="I151" i="16"/>
  <c r="J151" i="16"/>
  <c r="K151" i="16"/>
  <c r="L151" i="16"/>
  <c r="M151" i="16"/>
  <c r="N151" i="16"/>
  <c r="O151" i="16"/>
  <c r="P151" i="16"/>
  <c r="Q151" i="16"/>
  <c r="R151" i="16"/>
  <c r="S151" i="16"/>
  <c r="T151" i="16"/>
  <c r="U151" i="16"/>
  <c r="V151" i="16"/>
  <c r="W151" i="16"/>
  <c r="X151" i="16"/>
  <c r="Y151" i="16"/>
  <c r="AB151" i="16"/>
  <c r="AE151" i="16"/>
  <c r="AH151" i="16"/>
  <c r="AK151" i="16"/>
  <c r="AN151" i="16"/>
  <c r="AQ151" i="16"/>
  <c r="AT151" i="16"/>
  <c r="AW151" i="16"/>
  <c r="AZ151" i="16"/>
  <c r="E145" i="16"/>
  <c r="E148" i="16" s="1"/>
  <c r="F144" i="16" s="1"/>
  <c r="F148" i="16" s="1"/>
  <c r="G144" i="16" s="1"/>
  <c r="G148" i="16" s="1"/>
  <c r="H144" i="16" s="1"/>
  <c r="H148" i="16" s="1"/>
  <c r="I144" i="16" s="1"/>
  <c r="I148" i="16" s="1"/>
  <c r="J144" i="16" s="1"/>
  <c r="J148" i="16" s="1"/>
  <c r="K144" i="16" s="1"/>
  <c r="K148" i="16" s="1"/>
  <c r="L144" i="16" s="1"/>
  <c r="L148" i="16" s="1"/>
  <c r="M144" i="16" s="1"/>
  <c r="M148" i="16" s="1"/>
  <c r="N144" i="16" s="1"/>
  <c r="N148" i="16" s="1"/>
  <c r="O144" i="16" s="1"/>
  <c r="O148" i="16" s="1"/>
  <c r="P144" i="16" s="1"/>
  <c r="P148" i="16" s="1"/>
  <c r="Q144" i="16" s="1"/>
  <c r="Q148" i="16" s="1"/>
  <c r="R144" i="16" s="1"/>
  <c r="R148" i="16" s="1"/>
  <c r="S144" i="16" s="1"/>
  <c r="S148" i="16" s="1"/>
  <c r="T144" i="16" s="1"/>
  <c r="T148" i="16" s="1"/>
  <c r="U144" i="16" s="1"/>
  <c r="U148" i="16" s="1"/>
  <c r="V144" i="16" s="1"/>
  <c r="V148" i="16" s="1"/>
  <c r="W144" i="16" s="1"/>
  <c r="W148" i="16" s="1"/>
  <c r="X144" i="16" s="1"/>
  <c r="X148" i="16" s="1"/>
  <c r="Y144" i="16" s="1"/>
  <c r="Y148" i="16" s="1"/>
  <c r="AB144" i="16" s="1"/>
  <c r="AB148" i="16" s="1"/>
  <c r="AE144" i="16" s="1"/>
  <c r="AE148" i="16" s="1"/>
  <c r="AH144" i="16" s="1"/>
  <c r="AH148" i="16" s="1"/>
  <c r="AK144" i="16" s="1"/>
  <c r="AK148" i="16" s="1"/>
  <c r="AN144" i="16" s="1"/>
  <c r="AN148" i="16" s="1"/>
  <c r="AQ144" i="16" s="1"/>
  <c r="AQ148" i="16" s="1"/>
  <c r="AT144" i="16" s="1"/>
  <c r="AT148" i="16" s="1"/>
  <c r="AW144" i="16" s="1"/>
  <c r="AW148" i="16" s="1"/>
  <c r="AZ144" i="16" s="1"/>
  <c r="AZ148" i="16" s="1"/>
  <c r="F145" i="16"/>
  <c r="G145" i="16"/>
  <c r="H145" i="16"/>
  <c r="I145" i="16"/>
  <c r="J145" i="16"/>
  <c r="K145" i="16"/>
  <c r="L145" i="16"/>
  <c r="M145" i="16"/>
  <c r="N145" i="16"/>
  <c r="O145" i="16"/>
  <c r="P145" i="16"/>
  <c r="Q145" i="16"/>
  <c r="R145" i="16"/>
  <c r="S145" i="16"/>
  <c r="T145" i="16"/>
  <c r="U145" i="16"/>
  <c r="V145" i="16"/>
  <c r="W145" i="16"/>
  <c r="X145" i="16"/>
  <c r="Y145" i="16"/>
  <c r="AB145" i="16"/>
  <c r="AE145" i="16"/>
  <c r="AH145" i="16"/>
  <c r="AK145" i="16"/>
  <c r="AN145" i="16"/>
  <c r="AQ145" i="16"/>
  <c r="AT145" i="16"/>
  <c r="AW145" i="16"/>
  <c r="AZ145" i="16"/>
  <c r="AZ136" i="16"/>
  <c r="AZ137" i="16"/>
  <c r="AW136" i="16"/>
  <c r="AW137" i="16"/>
  <c r="AT136" i="16"/>
  <c r="AT137" i="16"/>
  <c r="AQ136" i="16"/>
  <c r="AQ137" i="16"/>
  <c r="AN136" i="16"/>
  <c r="AN137" i="16"/>
  <c r="AK136" i="16"/>
  <c r="AK137" i="16"/>
  <c r="AH136" i="16"/>
  <c r="AH137" i="16"/>
  <c r="AE136" i="16"/>
  <c r="AE137" i="16"/>
  <c r="AE138" i="16" s="1"/>
  <c r="AB136" i="16"/>
  <c r="AB137" i="16"/>
  <c r="Y136" i="16"/>
  <c r="Y137" i="16"/>
  <c r="X136" i="16"/>
  <c r="X137" i="16"/>
  <c r="W136" i="16"/>
  <c r="W137" i="16"/>
  <c r="W138" i="16" s="1"/>
  <c r="V136" i="16"/>
  <c r="V137" i="16"/>
  <c r="U136" i="16"/>
  <c r="U137" i="16"/>
  <c r="T136" i="16"/>
  <c r="T137" i="16"/>
  <c r="S136" i="16"/>
  <c r="S137" i="16"/>
  <c r="R136" i="16"/>
  <c r="R137" i="16"/>
  <c r="Q136" i="16"/>
  <c r="Q137" i="16"/>
  <c r="P136" i="16"/>
  <c r="P137" i="16"/>
  <c r="O136" i="16"/>
  <c r="O137" i="16"/>
  <c r="O138" i="16" s="1"/>
  <c r="N136" i="16"/>
  <c r="N137" i="16"/>
  <c r="M136" i="16"/>
  <c r="M137" i="16"/>
  <c r="L136" i="16"/>
  <c r="L137" i="16"/>
  <c r="K136" i="16"/>
  <c r="K137" i="16"/>
  <c r="K138" i="16" s="1"/>
  <c r="J136" i="16"/>
  <c r="J137" i="16"/>
  <c r="I136" i="16"/>
  <c r="I137" i="16"/>
  <c r="H136" i="16"/>
  <c r="H137" i="16"/>
  <c r="G136" i="16"/>
  <c r="G137" i="16"/>
  <c r="F136" i="16"/>
  <c r="F137" i="16"/>
  <c r="A141" i="16"/>
  <c r="A140" i="16"/>
  <c r="A139" i="16"/>
  <c r="A138" i="16"/>
  <c r="A137" i="16"/>
  <c r="A136" i="16"/>
  <c r="AZ135" i="16"/>
  <c r="AW135" i="16"/>
  <c r="AT135" i="16"/>
  <c r="AQ135" i="16"/>
  <c r="AN135" i="16"/>
  <c r="AK135" i="16"/>
  <c r="AH135" i="16"/>
  <c r="AE135" i="16"/>
  <c r="AB135" i="16"/>
  <c r="Y135" i="16"/>
  <c r="X135" i="16"/>
  <c r="W135" i="16"/>
  <c r="V135" i="16"/>
  <c r="U135" i="16"/>
  <c r="T135" i="16"/>
  <c r="S135" i="16"/>
  <c r="R135" i="16"/>
  <c r="Q135" i="16"/>
  <c r="P135" i="16"/>
  <c r="O135" i="16"/>
  <c r="N135" i="16"/>
  <c r="M135" i="16"/>
  <c r="L135" i="16"/>
  <c r="K135" i="16"/>
  <c r="J135" i="16"/>
  <c r="I135" i="16"/>
  <c r="H135" i="16"/>
  <c r="G135" i="16"/>
  <c r="F135" i="16"/>
  <c r="E135" i="16"/>
  <c r="A135" i="16"/>
  <c r="A134" i="16"/>
  <c r="AZ98" i="16"/>
  <c r="AZ116" i="16" s="1"/>
  <c r="AZ114" i="16"/>
  <c r="AZ122" i="16"/>
  <c r="AZ129" i="16"/>
  <c r="AW98" i="16"/>
  <c r="AW116" i="16" s="1"/>
  <c r="AW114" i="16"/>
  <c r="AW122" i="16"/>
  <c r="AW129" i="16" s="1"/>
  <c r="AT98" i="16"/>
  <c r="AT114" i="16"/>
  <c r="AT122" i="16"/>
  <c r="AT129" i="16" s="1"/>
  <c r="AQ98" i="16"/>
  <c r="AQ116" i="16" s="1"/>
  <c r="AQ114" i="16"/>
  <c r="AQ122" i="16"/>
  <c r="AQ129" i="16" s="1"/>
  <c r="AN98" i="16"/>
  <c r="AN114" i="16"/>
  <c r="AN122" i="16"/>
  <c r="AN129" i="16" s="1"/>
  <c r="AK98" i="16"/>
  <c r="AK116" i="16" s="1"/>
  <c r="AK114" i="16"/>
  <c r="AK122" i="16"/>
  <c r="AK129" i="16" s="1"/>
  <c r="AH98" i="16"/>
  <c r="AH114" i="16"/>
  <c r="AH116" i="16" s="1"/>
  <c r="AH122" i="16"/>
  <c r="AH129" i="16" s="1"/>
  <c r="AE98" i="16"/>
  <c r="AE114" i="16"/>
  <c r="AE116" i="16" s="1"/>
  <c r="AE122" i="16"/>
  <c r="AE129" i="16"/>
  <c r="AB98" i="16"/>
  <c r="AB116" i="16" s="1"/>
  <c r="AB114" i="16"/>
  <c r="AB122" i="16"/>
  <c r="AB129" i="16"/>
  <c r="Y98" i="16"/>
  <c r="Y116" i="16" s="1"/>
  <c r="Y114" i="16"/>
  <c r="Y122" i="16"/>
  <c r="Y129" i="16" s="1"/>
  <c r="X114" i="16"/>
  <c r="X122" i="16"/>
  <c r="X129" i="16" s="1"/>
  <c r="W114" i="16"/>
  <c r="W122" i="16"/>
  <c r="W129" i="16" s="1"/>
  <c r="V114" i="16"/>
  <c r="V122" i="16"/>
  <c r="V129" i="16" s="1"/>
  <c r="U114" i="16"/>
  <c r="U122" i="16"/>
  <c r="U129" i="16" s="1"/>
  <c r="T114" i="16"/>
  <c r="T122" i="16"/>
  <c r="T129" i="16" s="1"/>
  <c r="S114" i="16"/>
  <c r="S122" i="16"/>
  <c r="S129" i="16" s="1"/>
  <c r="R114" i="16"/>
  <c r="R122" i="16"/>
  <c r="R129" i="16" s="1"/>
  <c r="Q114" i="16"/>
  <c r="Q122" i="16"/>
  <c r="Q129" i="16" s="1"/>
  <c r="P114" i="16"/>
  <c r="P122" i="16"/>
  <c r="P129" i="16" s="1"/>
  <c r="O114" i="16"/>
  <c r="O122" i="16"/>
  <c r="O129" i="16" s="1"/>
  <c r="N114" i="16"/>
  <c r="N122" i="16"/>
  <c r="N129" i="16" s="1"/>
  <c r="M114" i="16"/>
  <c r="M122" i="16"/>
  <c r="M129" i="16" s="1"/>
  <c r="L114" i="16"/>
  <c r="L122" i="16"/>
  <c r="L129" i="16" s="1"/>
  <c r="K114" i="16"/>
  <c r="K122" i="16"/>
  <c r="K129" i="16" s="1"/>
  <c r="J114" i="16"/>
  <c r="J122" i="16"/>
  <c r="J129" i="16" s="1"/>
  <c r="I114" i="16"/>
  <c r="I122" i="16"/>
  <c r="I129" i="16" s="1"/>
  <c r="H114" i="16"/>
  <c r="H122" i="16"/>
  <c r="H129" i="16" s="1"/>
  <c r="G114" i="16"/>
  <c r="G122" i="16"/>
  <c r="G129" i="16" s="1"/>
  <c r="F114" i="16"/>
  <c r="F122" i="16"/>
  <c r="F129" i="16" s="1"/>
  <c r="A133" i="16"/>
  <c r="A132" i="16"/>
  <c r="A131" i="16"/>
  <c r="A130" i="16"/>
  <c r="A129" i="16"/>
  <c r="A128" i="16"/>
  <c r="A127" i="16"/>
  <c r="A126" i="16"/>
  <c r="A125" i="16"/>
  <c r="A124" i="16"/>
  <c r="A123" i="16"/>
  <c r="A122" i="16"/>
  <c r="A121" i="16"/>
  <c r="A120" i="16"/>
  <c r="A119" i="16"/>
  <c r="A118" i="16"/>
  <c r="A117" i="16"/>
  <c r="A116" i="16"/>
  <c r="E114" i="16"/>
  <c r="A113" i="16"/>
  <c r="A112" i="16"/>
  <c r="A111" i="16"/>
  <c r="A110" i="16"/>
  <c r="A109" i="16"/>
  <c r="A108" i="16"/>
  <c r="A107" i="16"/>
  <c r="AZ101" i="16"/>
  <c r="AW101" i="16"/>
  <c r="AT101" i="16"/>
  <c r="AQ101" i="16"/>
  <c r="AN101" i="16"/>
  <c r="AK101" i="16"/>
  <c r="AH101" i="16"/>
  <c r="AE101" i="16"/>
  <c r="AB101" i="16"/>
  <c r="Y101" i="16"/>
  <c r="X101" i="16"/>
  <c r="W101" i="16"/>
  <c r="V101" i="16"/>
  <c r="U101" i="16"/>
  <c r="T101" i="16"/>
  <c r="S101" i="16"/>
  <c r="R101" i="16"/>
  <c r="Q101" i="16"/>
  <c r="P101" i="16"/>
  <c r="O101" i="16"/>
  <c r="N101" i="16"/>
  <c r="M101" i="16"/>
  <c r="L101" i="16"/>
  <c r="K101" i="16"/>
  <c r="J101" i="16"/>
  <c r="I101" i="16"/>
  <c r="H101" i="16"/>
  <c r="G101" i="16"/>
  <c r="F101" i="16"/>
  <c r="A101" i="16"/>
  <c r="A98" i="16"/>
  <c r="X96" i="16"/>
  <c r="W96" i="16"/>
  <c r="V96" i="16"/>
  <c r="U96" i="16"/>
  <c r="T96" i="16"/>
  <c r="S96" i="16"/>
  <c r="R96" i="16"/>
  <c r="Q96" i="16"/>
  <c r="P96" i="16"/>
  <c r="O96" i="16"/>
  <c r="N96" i="16"/>
  <c r="M96" i="16"/>
  <c r="L96" i="16"/>
  <c r="K96" i="16"/>
  <c r="J96" i="16"/>
  <c r="I96" i="16"/>
  <c r="H96" i="16"/>
  <c r="G96" i="16"/>
  <c r="F96" i="16"/>
  <c r="E96" i="16"/>
  <c r="A96" i="16"/>
  <c r="E95" i="16"/>
  <c r="A95" i="16"/>
  <c r="E94" i="16"/>
  <c r="A94" i="16"/>
  <c r="E93" i="16"/>
  <c r="A93" i="16"/>
  <c r="A92" i="16"/>
  <c r="A90" i="16"/>
  <c r="A89" i="16"/>
  <c r="A88" i="16"/>
  <c r="A85" i="16"/>
  <c r="A84" i="16"/>
  <c r="AZ78" i="16"/>
  <c r="AW78" i="16"/>
  <c r="AT78" i="16"/>
  <c r="AQ78" i="16"/>
  <c r="AN78" i="16"/>
  <c r="AK78" i="16"/>
  <c r="AH78" i="16"/>
  <c r="AE78" i="16"/>
  <c r="AB78" i="16"/>
  <c r="Y78" i="16"/>
  <c r="A78" i="16"/>
  <c r="A77" i="16"/>
  <c r="A76" i="16"/>
  <c r="A75" i="16"/>
  <c r="A74" i="16"/>
  <c r="A73" i="16"/>
  <c r="A72" i="16"/>
  <c r="A71"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F32" i="16"/>
  <c r="F33" i="16"/>
  <c r="G33" i="16" s="1"/>
  <c r="H33" i="16" s="1"/>
  <c r="I33" i="16" s="1"/>
  <c r="J33" i="16" s="1"/>
  <c r="K33" i="16" s="1"/>
  <c r="L33" i="16" s="1"/>
  <c r="M33" i="16" s="1"/>
  <c r="N33" i="16" s="1"/>
  <c r="O33" i="16" s="1"/>
  <c r="P33" i="16" s="1"/>
  <c r="Q33" i="16" s="1"/>
  <c r="R33" i="16" s="1"/>
  <c r="S33" i="16" s="1"/>
  <c r="T33" i="16" s="1"/>
  <c r="U33" i="16" s="1"/>
  <c r="V33" i="16" s="1"/>
  <c r="W33" i="16" s="1"/>
  <c r="X33" i="16" s="1"/>
  <c r="F34" i="16"/>
  <c r="G34" i="16" s="1"/>
  <c r="H34" i="16" s="1"/>
  <c r="I34" i="16" s="1"/>
  <c r="J34" i="16" s="1"/>
  <c r="K34" i="16" s="1"/>
  <c r="L34" i="16" s="1"/>
  <c r="M34" i="16" s="1"/>
  <c r="N34" i="16" s="1"/>
  <c r="O34" i="16" s="1"/>
  <c r="P34" i="16" s="1"/>
  <c r="Q34" i="16" s="1"/>
  <c r="R34" i="16" s="1"/>
  <c r="S34" i="16" s="1"/>
  <c r="T34" i="16" s="1"/>
  <c r="U34" i="16" s="1"/>
  <c r="V34" i="16" s="1"/>
  <c r="W34" i="16" s="1"/>
  <c r="X34" i="16" s="1"/>
  <c r="F35" i="16"/>
  <c r="G35" i="16" s="1"/>
  <c r="H35" i="16" s="1"/>
  <c r="I35" i="16" s="1"/>
  <c r="J35" i="16" s="1"/>
  <c r="K35" i="16" s="1"/>
  <c r="L35" i="16" s="1"/>
  <c r="M35" i="16" s="1"/>
  <c r="N35" i="16" s="1"/>
  <c r="O35" i="16" s="1"/>
  <c r="P35" i="16" s="1"/>
  <c r="Q35" i="16" s="1"/>
  <c r="R35" i="16" s="1"/>
  <c r="S35" i="16" s="1"/>
  <c r="T35" i="16" s="1"/>
  <c r="U35" i="16" s="1"/>
  <c r="V35" i="16" s="1"/>
  <c r="W35" i="16" s="1"/>
  <c r="X35" i="16" s="1"/>
  <c r="F36" i="16"/>
  <c r="G36" i="16"/>
  <c r="H36" i="16" s="1"/>
  <c r="I36" i="16" s="1"/>
  <c r="J36" i="16" s="1"/>
  <c r="K36" i="16" s="1"/>
  <c r="L36" i="16" s="1"/>
  <c r="M36" i="16" s="1"/>
  <c r="N36" i="16" s="1"/>
  <c r="O36" i="16" s="1"/>
  <c r="P36" i="16" s="1"/>
  <c r="Q36" i="16" s="1"/>
  <c r="R36" i="16" s="1"/>
  <c r="S36" i="16" s="1"/>
  <c r="T36" i="16" s="1"/>
  <c r="U36" i="16" s="1"/>
  <c r="V36" i="16" s="1"/>
  <c r="W36" i="16" s="1"/>
  <c r="X36" i="16" s="1"/>
  <c r="F37" i="16"/>
  <c r="G37" i="16"/>
  <c r="H37" i="16"/>
  <c r="I37" i="16" s="1"/>
  <c r="J37" i="16" s="1"/>
  <c r="K37" i="16" s="1"/>
  <c r="L37" i="16" s="1"/>
  <c r="M37" i="16" s="1"/>
  <c r="N37" i="16" s="1"/>
  <c r="O37" i="16" s="1"/>
  <c r="P37" i="16" s="1"/>
  <c r="Q37" i="16" s="1"/>
  <c r="R37" i="16" s="1"/>
  <c r="S37" i="16" s="1"/>
  <c r="T37" i="16" s="1"/>
  <c r="U37" i="16" s="1"/>
  <c r="V37" i="16" s="1"/>
  <c r="W37" i="16" s="1"/>
  <c r="X37" i="16" s="1"/>
  <c r="F38" i="16"/>
  <c r="G38" i="16"/>
  <c r="H38" i="16" s="1"/>
  <c r="I38" i="16" s="1"/>
  <c r="J38" i="16" s="1"/>
  <c r="K38" i="16" s="1"/>
  <c r="L38" i="16"/>
  <c r="M38" i="16"/>
  <c r="N38" i="16" s="1"/>
  <c r="O38" i="16" s="1"/>
  <c r="P38" i="16" s="1"/>
  <c r="Q38" i="16" s="1"/>
  <c r="R38" i="16" s="1"/>
  <c r="S38" i="16" s="1"/>
  <c r="T38" i="16" s="1"/>
  <c r="U38" i="16" s="1"/>
  <c r="V38" i="16" s="1"/>
  <c r="W38" i="16" s="1"/>
  <c r="X38" i="16" s="1"/>
  <c r="F39" i="16"/>
  <c r="G39" i="16" s="1"/>
  <c r="H39" i="16" s="1"/>
  <c r="I39" i="16" s="1"/>
  <c r="J39" i="16" s="1"/>
  <c r="K39" i="16" s="1"/>
  <c r="L39" i="16" s="1"/>
  <c r="M39" i="16" s="1"/>
  <c r="N39" i="16" s="1"/>
  <c r="O39" i="16" s="1"/>
  <c r="P39" i="16" s="1"/>
  <c r="Q39" i="16" s="1"/>
  <c r="R39" i="16" s="1"/>
  <c r="S39" i="16" s="1"/>
  <c r="T39" i="16" s="1"/>
  <c r="U39" i="16" s="1"/>
  <c r="V39" i="16" s="1"/>
  <c r="W39" i="16" s="1"/>
  <c r="X39" i="16" s="1"/>
  <c r="A40" i="16"/>
  <c r="A39" i="16"/>
  <c r="A38" i="16"/>
  <c r="A37" i="16"/>
  <c r="A36" i="16"/>
  <c r="A35" i="16"/>
  <c r="A34" i="16"/>
  <c r="A33" i="16"/>
  <c r="A32" i="16"/>
  <c r="A31" i="16"/>
  <c r="F25" i="16"/>
  <c r="G25" i="16" s="1"/>
  <c r="F26" i="16"/>
  <c r="G26" i="16"/>
  <c r="H26" i="16" s="1"/>
  <c r="I26" i="16"/>
  <c r="J26" i="16" s="1"/>
  <c r="K26" i="16" s="1"/>
  <c r="L26" i="16" s="1"/>
  <c r="M26" i="16" s="1"/>
  <c r="N26" i="16" s="1"/>
  <c r="O26" i="16" s="1"/>
  <c r="P26" i="16" s="1"/>
  <c r="Q26" i="16" s="1"/>
  <c r="R26" i="16" s="1"/>
  <c r="S26" i="16" s="1"/>
  <c r="T26" i="16" s="1"/>
  <c r="U26" i="16" s="1"/>
  <c r="V26" i="16" s="1"/>
  <c r="W26" i="16" s="1"/>
  <c r="X26" i="16" s="1"/>
  <c r="F27" i="16"/>
  <c r="G27" i="16" s="1"/>
  <c r="H27" i="16" s="1"/>
  <c r="I27" i="16" s="1"/>
  <c r="J27" i="16" s="1"/>
  <c r="K27" i="16"/>
  <c r="L27" i="16"/>
  <c r="M27" i="16" s="1"/>
  <c r="N27" i="16"/>
  <c r="O27" i="16" s="1"/>
  <c r="P27" i="16" s="1"/>
  <c r="Q27" i="16" s="1"/>
  <c r="R27" i="16" s="1"/>
  <c r="S27" i="16" s="1"/>
  <c r="T27" i="16" s="1"/>
  <c r="U27" i="16" s="1"/>
  <c r="V27" i="16" s="1"/>
  <c r="W27" i="16" s="1"/>
  <c r="X27" i="16" s="1"/>
  <c r="F28" i="16"/>
  <c r="G28" i="16" s="1"/>
  <c r="H28" i="16" s="1"/>
  <c r="I28" i="16" s="1"/>
  <c r="J28" i="16" s="1"/>
  <c r="K28" i="16" s="1"/>
  <c r="L28" i="16" s="1"/>
  <c r="M28" i="16" s="1"/>
  <c r="N28" i="16" s="1"/>
  <c r="O28" i="16" s="1"/>
  <c r="P28" i="16" s="1"/>
  <c r="Q28" i="16" s="1"/>
  <c r="R28" i="16" s="1"/>
  <c r="S28" i="16" s="1"/>
  <c r="T28" i="16" s="1"/>
  <c r="U28" i="16" s="1"/>
  <c r="V28" i="16" s="1"/>
  <c r="W28" i="16" s="1"/>
  <c r="X28" i="16" s="1"/>
  <c r="F29" i="16"/>
  <c r="G29" i="16" s="1"/>
  <c r="H29" i="16" s="1"/>
  <c r="I29" i="16" s="1"/>
  <c r="J29" i="16" s="1"/>
  <c r="K29" i="16" s="1"/>
  <c r="L29" i="16" s="1"/>
  <c r="M29" i="16" s="1"/>
  <c r="N29" i="16" s="1"/>
  <c r="O29" i="16" s="1"/>
  <c r="P29" i="16" s="1"/>
  <c r="Q29" i="16" s="1"/>
  <c r="R29" i="16" s="1"/>
  <c r="S29" i="16" s="1"/>
  <c r="T29" i="16" s="1"/>
  <c r="U29" i="16" s="1"/>
  <c r="V29" i="16" s="1"/>
  <c r="W29" i="16" s="1"/>
  <c r="X29" i="16" s="1"/>
  <c r="A30" i="16"/>
  <c r="A29" i="16"/>
  <c r="A28" i="16"/>
  <c r="A27" i="16"/>
  <c r="A26" i="16"/>
  <c r="A25" i="16"/>
  <c r="A24" i="16"/>
  <c r="A23" i="16"/>
  <c r="F22" i="16"/>
  <c r="G22" i="16"/>
  <c r="H22" i="16" s="1"/>
  <c r="I22" i="16" s="1"/>
  <c r="J22" i="16" s="1"/>
  <c r="K22" i="16" s="1"/>
  <c r="L22" i="16" s="1"/>
  <c r="M22" i="16" s="1"/>
  <c r="N22" i="16" s="1"/>
  <c r="O22" i="16" s="1"/>
  <c r="P22" i="16" s="1"/>
  <c r="Q22" i="16" s="1"/>
  <c r="R22" i="16" s="1"/>
  <c r="S22" i="16" s="1"/>
  <c r="T22" i="16" s="1"/>
  <c r="U22" i="16" s="1"/>
  <c r="V22" i="16" s="1"/>
  <c r="W22" i="16" s="1"/>
  <c r="X22" i="16" s="1"/>
  <c r="A22" i="16"/>
  <c r="A20" i="16"/>
  <c r="A18" i="16"/>
  <c r="A16" i="16"/>
  <c r="A15" i="16"/>
  <c r="X14" i="16"/>
  <c r="W14" i="16"/>
  <c r="V14" i="16"/>
  <c r="U14" i="16"/>
  <c r="T14" i="16"/>
  <c r="S14" i="16"/>
  <c r="R14" i="16"/>
  <c r="Q14" i="16"/>
  <c r="P14" i="16"/>
  <c r="O14" i="16"/>
  <c r="N14" i="16"/>
  <c r="M14" i="16"/>
  <c r="L14" i="16"/>
  <c r="K14" i="16"/>
  <c r="J14" i="16"/>
  <c r="I14" i="16"/>
  <c r="H14" i="16"/>
  <c r="G14" i="16"/>
  <c r="F14" i="16"/>
  <c r="E14" i="16"/>
  <c r="A13" i="16"/>
  <c r="A12" i="16"/>
  <c r="A6" i="16"/>
  <c r="E4" i="16"/>
  <c r="F4" i="16" s="1"/>
  <c r="G4" i="16" s="1"/>
  <c r="H4" i="16" s="1"/>
  <c r="I4" i="16" s="1"/>
  <c r="J4" i="16" s="1"/>
  <c r="K4" i="16" s="1"/>
  <c r="L4" i="16" s="1"/>
  <c r="M4" i="16" s="1"/>
  <c r="N4" i="16" s="1"/>
  <c r="O4" i="16" s="1"/>
  <c r="P4" i="16" s="1"/>
  <c r="Q4" i="16" s="1"/>
  <c r="R4" i="16" s="1"/>
  <c r="S4" i="16" s="1"/>
  <c r="T4" i="16" s="1"/>
  <c r="U4" i="16" s="1"/>
  <c r="V4" i="16" s="1"/>
  <c r="W4" i="16" s="1"/>
  <c r="X4" i="16" s="1"/>
  <c r="Y4" i="16" s="1"/>
  <c r="AB4" i="16" s="1"/>
  <c r="AE4" i="16" s="1"/>
  <c r="AH4" i="16" s="1"/>
  <c r="AK4" i="16" s="1"/>
  <c r="AN4" i="16" s="1"/>
  <c r="AQ4" i="16" s="1"/>
  <c r="AT4" i="16" s="1"/>
  <c r="AW4" i="16" s="1"/>
  <c r="AZ4" i="16" s="1"/>
  <c r="C4" i="16"/>
  <c r="A4" i="16"/>
  <c r="F3" i="16"/>
  <c r="G3" i="16" s="1"/>
  <c r="H3" i="16" s="1"/>
  <c r="I3" i="16" s="1"/>
  <c r="J3" i="16" s="1"/>
  <c r="K3" i="16" s="1"/>
  <c r="L3" i="16" s="1"/>
  <c r="M3" i="16" s="1"/>
  <c r="N3" i="16" s="1"/>
  <c r="O3" i="16" s="1"/>
  <c r="P3" i="16" s="1"/>
  <c r="Q3" i="16" s="1"/>
  <c r="R3" i="16" s="1"/>
  <c r="S3" i="16" s="1"/>
  <c r="T3" i="16" s="1"/>
  <c r="U3" i="16" s="1"/>
  <c r="V3" i="16" s="1"/>
  <c r="W3" i="16" s="1"/>
  <c r="X3" i="16" s="1"/>
  <c r="Y3" i="16" s="1"/>
  <c r="AB3" i="16" s="1"/>
  <c r="AE3" i="16" s="1"/>
  <c r="AH3" i="16" s="1"/>
  <c r="AK3" i="16" s="1"/>
  <c r="AN3" i="16" s="1"/>
  <c r="AQ3" i="16" s="1"/>
  <c r="AT3" i="16" s="1"/>
  <c r="AW3" i="16" s="1"/>
  <c r="AZ3" i="16" s="1"/>
  <c r="A3" i="16"/>
  <c r="C2" i="16"/>
  <c r="AE136" i="38"/>
  <c r="AE135" i="38"/>
  <c r="AE134" i="38"/>
  <c r="AE133" i="38"/>
  <c r="AE132" i="38"/>
  <c r="AE131" i="38"/>
  <c r="AE130" i="38"/>
  <c r="AE129" i="38"/>
  <c r="AE128" i="38"/>
  <c r="AE127" i="38"/>
  <c r="AE126" i="38"/>
  <c r="AE125" i="38"/>
  <c r="AE124" i="38"/>
  <c r="AE123" i="38"/>
  <c r="AE122" i="38"/>
  <c r="AE121" i="38"/>
  <c r="AE120" i="38"/>
  <c r="AE119" i="38"/>
  <c r="AE118" i="38"/>
  <c r="AE117" i="38"/>
  <c r="AE116" i="38"/>
  <c r="AE115" i="38"/>
  <c r="AE114" i="38"/>
  <c r="AE113" i="38"/>
  <c r="AE112" i="38"/>
  <c r="AE111" i="38"/>
  <c r="AE110" i="38"/>
  <c r="AE109" i="38"/>
  <c r="AE108" i="38"/>
  <c r="AE107" i="38"/>
  <c r="AE106" i="38"/>
  <c r="AE105" i="38"/>
  <c r="AE104" i="38"/>
  <c r="AE103" i="38"/>
  <c r="AE102" i="38"/>
  <c r="AE101" i="38"/>
  <c r="AE100" i="38"/>
  <c r="AE99" i="38"/>
  <c r="AE98" i="38"/>
  <c r="AE97" i="38"/>
  <c r="AE96" i="38"/>
  <c r="AE95" i="38"/>
  <c r="AE94" i="38"/>
  <c r="AE93" i="38"/>
  <c r="AE92" i="38"/>
  <c r="AE91" i="38"/>
  <c r="AE90" i="38"/>
  <c r="AE89" i="38"/>
  <c r="AE88" i="38"/>
  <c r="AE87" i="38"/>
  <c r="AE86" i="38"/>
  <c r="AE85" i="38"/>
  <c r="AE84" i="38"/>
  <c r="AE83" i="38"/>
  <c r="AE82" i="38"/>
  <c r="AE81" i="38"/>
  <c r="AE80" i="38"/>
  <c r="AE79" i="38"/>
  <c r="AE78" i="38"/>
  <c r="AE77" i="38"/>
  <c r="AE76" i="38"/>
  <c r="AE75" i="38"/>
  <c r="AE74" i="38"/>
  <c r="AE73" i="38"/>
  <c r="AE72" i="38"/>
  <c r="AE71" i="38"/>
  <c r="AE70" i="38"/>
  <c r="AE69" i="38"/>
  <c r="AE68" i="38"/>
  <c r="AE67" i="38"/>
  <c r="AE66" i="38"/>
  <c r="AE63" i="38"/>
  <c r="AE62" i="38"/>
  <c r="AE61" i="38"/>
  <c r="AE60" i="38"/>
  <c r="AE59" i="38"/>
  <c r="AE58" i="38"/>
  <c r="AE57" i="38"/>
  <c r="AE56" i="38"/>
  <c r="AE55" i="38"/>
  <c r="AE54" i="38"/>
  <c r="AE53" i="38"/>
  <c r="AE52" i="38"/>
  <c r="AE51" i="38"/>
  <c r="AE50" i="38"/>
  <c r="AE49" i="38"/>
  <c r="AE48" i="38"/>
  <c r="AE47" i="38"/>
  <c r="AE46" i="38"/>
  <c r="AE45" i="38"/>
  <c r="AE44" i="38"/>
  <c r="AE43" i="38"/>
  <c r="AE42" i="38"/>
  <c r="AE41" i="38"/>
  <c r="AE40" i="38"/>
  <c r="AE39" i="38"/>
  <c r="AE38" i="38"/>
  <c r="AE37" i="38"/>
  <c r="AE36" i="38"/>
  <c r="AE35" i="38"/>
  <c r="AE34" i="38"/>
  <c r="AE33" i="38"/>
  <c r="AE32" i="38"/>
  <c r="AE31" i="38"/>
  <c r="AE30" i="38"/>
  <c r="AE29" i="38"/>
  <c r="AE28" i="38"/>
  <c r="AE27" i="38"/>
  <c r="AE26" i="38"/>
  <c r="AE25" i="38"/>
  <c r="AE24" i="38"/>
  <c r="AE23" i="38"/>
  <c r="AE22" i="38"/>
  <c r="AE21" i="38"/>
  <c r="AE20" i="38"/>
  <c r="AE19" i="38"/>
  <c r="AE18" i="38"/>
  <c r="AE17" i="38"/>
  <c r="AE16" i="38"/>
  <c r="AE15" i="38"/>
  <c r="AE14" i="38"/>
  <c r="AE13" i="38"/>
  <c r="K6" i="38"/>
  <c r="L6" i="38"/>
  <c r="M6" i="38"/>
  <c r="N6" i="38"/>
  <c r="O6" i="38"/>
  <c r="P6" i="38"/>
  <c r="Q6" i="38"/>
  <c r="R6" i="38"/>
  <c r="S6" i="38"/>
  <c r="T6" i="38"/>
  <c r="U6" i="38"/>
  <c r="V6" i="38"/>
  <c r="W6" i="38"/>
  <c r="X6" i="38"/>
  <c r="Y6" i="38"/>
  <c r="Z6" i="38"/>
  <c r="AA6" i="38"/>
  <c r="AB6" i="38"/>
  <c r="AC6" i="38"/>
  <c r="AD6" i="38"/>
  <c r="A8" i="38"/>
  <c r="AE6" i="38"/>
  <c r="J6" i="38"/>
  <c r="B5" i="38"/>
  <c r="B4" i="38"/>
  <c r="B1" i="38"/>
  <c r="D147" i="32"/>
  <c r="E147" i="32" s="1"/>
  <c r="A143" i="32"/>
  <c r="A145" i="32" s="1"/>
  <c r="E141" i="32"/>
  <c r="E140" i="32"/>
  <c r="E139" i="32"/>
  <c r="E138" i="32"/>
  <c r="D16" i="32"/>
  <c r="D31" i="32"/>
  <c r="D37" i="32" s="1"/>
  <c r="D133" i="32" s="1"/>
  <c r="D36" i="32"/>
  <c r="D46" i="32"/>
  <c r="D48" i="32"/>
  <c r="D57" i="32"/>
  <c r="D67" i="32"/>
  <c r="D73" i="32" s="1"/>
  <c r="D72" i="32"/>
  <c r="D82" i="32"/>
  <c r="D102" i="32"/>
  <c r="D114" i="32"/>
  <c r="D124" i="32"/>
  <c r="H1" i="32"/>
  <c r="E130" i="32" s="1"/>
  <c r="E31" i="32"/>
  <c r="F31" i="32"/>
  <c r="F37" i="32" s="1"/>
  <c r="F133" i="32" s="1"/>
  <c r="G31" i="32"/>
  <c r="H31" i="32"/>
  <c r="I31" i="32"/>
  <c r="J32" i="32"/>
  <c r="J33" i="32"/>
  <c r="J34" i="32"/>
  <c r="J35" i="32"/>
  <c r="I36" i="32"/>
  <c r="I37" i="32"/>
  <c r="I133" i="32"/>
  <c r="H36" i="32"/>
  <c r="H37" i="32"/>
  <c r="G36" i="32"/>
  <c r="G37" i="32" s="1"/>
  <c r="G133" i="32" s="1"/>
  <c r="F36" i="32"/>
  <c r="E36" i="32"/>
  <c r="J12" i="32"/>
  <c r="E16" i="32"/>
  <c r="F16" i="32"/>
  <c r="G16" i="32"/>
  <c r="H16" i="32"/>
  <c r="I16" i="32"/>
  <c r="E46" i="32"/>
  <c r="F46" i="32"/>
  <c r="J46" i="32" s="1"/>
  <c r="J48" i="32" s="1"/>
  <c r="G46" i="32"/>
  <c r="G48" i="32" s="1"/>
  <c r="H46" i="32"/>
  <c r="H48" i="32" s="1"/>
  <c r="I46" i="32"/>
  <c r="J47" i="32"/>
  <c r="E57" i="32"/>
  <c r="J57" i="32" s="1"/>
  <c r="F57" i="32"/>
  <c r="G57" i="32"/>
  <c r="H57" i="32"/>
  <c r="I57" i="32"/>
  <c r="E67" i="32"/>
  <c r="E73" i="32" s="1"/>
  <c r="E104" i="32" s="1"/>
  <c r="E105" i="32" s="1"/>
  <c r="F67" i="32"/>
  <c r="F73" i="32" s="1"/>
  <c r="G67" i="32"/>
  <c r="H67" i="32"/>
  <c r="I67" i="32"/>
  <c r="E72" i="32"/>
  <c r="F72" i="32"/>
  <c r="G72" i="32"/>
  <c r="G73" i="32" s="1"/>
  <c r="H72" i="32"/>
  <c r="I72" i="32"/>
  <c r="E82" i="32"/>
  <c r="F82" i="32"/>
  <c r="G82" i="32"/>
  <c r="H82" i="32"/>
  <c r="I82" i="32"/>
  <c r="J84" i="32"/>
  <c r="J85" i="32"/>
  <c r="J86" i="32"/>
  <c r="J87" i="32"/>
  <c r="J88" i="32"/>
  <c r="J89" i="32"/>
  <c r="J90" i="32"/>
  <c r="J91" i="32"/>
  <c r="J92" i="32"/>
  <c r="J93" i="32"/>
  <c r="J94" i="32"/>
  <c r="J95" i="32"/>
  <c r="J96" i="32"/>
  <c r="J97" i="32"/>
  <c r="J98" i="32"/>
  <c r="J99" i="32"/>
  <c r="J100" i="32"/>
  <c r="J101" i="32"/>
  <c r="E48" i="32"/>
  <c r="E102" i="32"/>
  <c r="F48" i="32"/>
  <c r="F102" i="32"/>
  <c r="G102" i="32"/>
  <c r="H102" i="32"/>
  <c r="I48" i="32"/>
  <c r="I73" i="32"/>
  <c r="I104" i="32" s="1"/>
  <c r="I102" i="32"/>
  <c r="E114" i="32"/>
  <c r="F114" i="32"/>
  <c r="G114" i="32"/>
  <c r="H114" i="32"/>
  <c r="I114" i="32"/>
  <c r="E124" i="32"/>
  <c r="F124" i="32"/>
  <c r="G124" i="32"/>
  <c r="H124" i="32"/>
  <c r="I124" i="32"/>
  <c r="J124" i="32" s="1"/>
  <c r="J123" i="32"/>
  <c r="J122" i="32"/>
  <c r="J118" i="32"/>
  <c r="J117" i="32"/>
  <c r="J113" i="32"/>
  <c r="J112" i="32"/>
  <c r="J111" i="32"/>
  <c r="J110" i="32"/>
  <c r="J109" i="32"/>
  <c r="J108" i="32"/>
  <c r="J81" i="32"/>
  <c r="J80" i="32"/>
  <c r="J79" i="32"/>
  <c r="J78" i="32"/>
  <c r="J77" i="32"/>
  <c r="J76" i="32"/>
  <c r="J75" i="32"/>
  <c r="J71" i="32"/>
  <c r="J70" i="32"/>
  <c r="J69" i="32"/>
  <c r="J66" i="32"/>
  <c r="J65" i="32"/>
  <c r="J64" i="32"/>
  <c r="J63" i="32"/>
  <c r="J62" i="32"/>
  <c r="J61" i="32"/>
  <c r="J60" i="32"/>
  <c r="J56" i="32"/>
  <c r="J55" i="32"/>
  <c r="J54" i="32"/>
  <c r="J53" i="32"/>
  <c r="J52" i="32"/>
  <c r="J51" i="32"/>
  <c r="J50" i="32"/>
  <c r="J45" i="32"/>
  <c r="J44" i="32"/>
  <c r="J43" i="32"/>
  <c r="J42" i="32"/>
  <c r="J41" i="32"/>
  <c r="J20" i="32"/>
  <c r="J21" i="32"/>
  <c r="J22" i="32"/>
  <c r="J23" i="32"/>
  <c r="J24" i="32"/>
  <c r="J25" i="32"/>
  <c r="J26" i="32"/>
  <c r="J27" i="32"/>
  <c r="L35" i="32"/>
  <c r="J30" i="32"/>
  <c r="J29" i="32"/>
  <c r="J28" i="32"/>
  <c r="J15" i="32"/>
  <c r="J14" i="32"/>
  <c r="J13" i="32"/>
  <c r="E5" i="32"/>
  <c r="D4" i="32"/>
  <c r="J3" i="32"/>
  <c r="D3" i="32"/>
  <c r="K2" i="32"/>
  <c r="D2" i="32"/>
  <c r="K1" i="32"/>
  <c r="D1" i="32"/>
  <c r="D147" i="41"/>
  <c r="E147" i="41" s="1"/>
  <c r="A143" i="41"/>
  <c r="J145" i="41" s="1"/>
  <c r="E141" i="41"/>
  <c r="E140" i="41"/>
  <c r="E139" i="41"/>
  <c r="E138" i="41"/>
  <c r="D16" i="41"/>
  <c r="D31" i="41"/>
  <c r="D36" i="41"/>
  <c r="D46" i="41"/>
  <c r="D57" i="41"/>
  <c r="D67" i="41"/>
  <c r="D73" i="41" s="1"/>
  <c r="D72" i="41"/>
  <c r="D82" i="41"/>
  <c r="D102" i="41"/>
  <c r="D114" i="41"/>
  <c r="D124" i="41"/>
  <c r="H1" i="41"/>
  <c r="E31" i="41"/>
  <c r="F31" i="41"/>
  <c r="F37" i="41" s="1"/>
  <c r="F133" i="41" s="1"/>
  <c r="G31" i="41"/>
  <c r="G37" i="41" s="1"/>
  <c r="G133" i="41" s="1"/>
  <c r="H31" i="41"/>
  <c r="I31" i="41"/>
  <c r="J32" i="41"/>
  <c r="J33" i="41"/>
  <c r="J34" i="41"/>
  <c r="J35" i="41"/>
  <c r="I36" i="41"/>
  <c r="H36" i="41"/>
  <c r="G36" i="41"/>
  <c r="F36" i="41"/>
  <c r="E36" i="41"/>
  <c r="E37" i="41" s="1"/>
  <c r="E133" i="41" s="1"/>
  <c r="J12" i="41"/>
  <c r="E16" i="41"/>
  <c r="F16" i="41"/>
  <c r="G16" i="41"/>
  <c r="H16" i="41"/>
  <c r="I16" i="41"/>
  <c r="E46" i="41"/>
  <c r="E48" i="41" s="1"/>
  <c r="F46" i="41"/>
  <c r="F48" i="41" s="1"/>
  <c r="G46" i="41"/>
  <c r="H46" i="41"/>
  <c r="H48" i="41" s="1"/>
  <c r="I46" i="41"/>
  <c r="J47" i="41"/>
  <c r="E57" i="41"/>
  <c r="F57" i="41"/>
  <c r="G57" i="41"/>
  <c r="H57" i="41"/>
  <c r="I57" i="41"/>
  <c r="E67" i="41"/>
  <c r="F67" i="41"/>
  <c r="J67" i="41" s="1"/>
  <c r="J73" i="41" s="1"/>
  <c r="G67" i="41"/>
  <c r="H67" i="41"/>
  <c r="I67" i="41"/>
  <c r="E72" i="41"/>
  <c r="F72" i="41"/>
  <c r="J72" i="41" s="1"/>
  <c r="G72" i="41"/>
  <c r="H72" i="41"/>
  <c r="I72" i="41"/>
  <c r="I73" i="41" s="1"/>
  <c r="E82" i="41"/>
  <c r="F82" i="41"/>
  <c r="G82" i="41"/>
  <c r="H82" i="41"/>
  <c r="I82" i="41"/>
  <c r="J84" i="41"/>
  <c r="J85" i="41"/>
  <c r="J86" i="41"/>
  <c r="J87" i="41"/>
  <c r="J88" i="41"/>
  <c r="J89" i="41"/>
  <c r="J90" i="41"/>
  <c r="J91" i="41"/>
  <c r="J92" i="41"/>
  <c r="J93" i="41"/>
  <c r="J94" i="41"/>
  <c r="J95" i="41"/>
  <c r="J96" i="41"/>
  <c r="J97" i="41"/>
  <c r="J98" i="41"/>
  <c r="J99" i="41"/>
  <c r="J100" i="41"/>
  <c r="J101" i="41"/>
  <c r="E102" i="41"/>
  <c r="F73" i="41"/>
  <c r="F102" i="41"/>
  <c r="G48" i="41"/>
  <c r="G102" i="41"/>
  <c r="H73" i="41"/>
  <c r="H102" i="41"/>
  <c r="I48" i="41"/>
  <c r="I102" i="41"/>
  <c r="E114" i="41"/>
  <c r="F114" i="41"/>
  <c r="G114" i="41"/>
  <c r="H114" i="41"/>
  <c r="I114" i="41"/>
  <c r="E124" i="41"/>
  <c r="F124" i="41"/>
  <c r="G124" i="41"/>
  <c r="H124" i="41"/>
  <c r="I124" i="41"/>
  <c r="J123" i="41"/>
  <c r="J122" i="41"/>
  <c r="J121" i="41"/>
  <c r="J118" i="41"/>
  <c r="J117" i="41"/>
  <c r="J113" i="41"/>
  <c r="J112" i="41"/>
  <c r="J111" i="41"/>
  <c r="J110" i="41"/>
  <c r="J109" i="41"/>
  <c r="J108" i="41"/>
  <c r="J81" i="41"/>
  <c r="J80" i="41"/>
  <c r="J79" i="41"/>
  <c r="J78" i="41"/>
  <c r="J77" i="41"/>
  <c r="J76" i="41"/>
  <c r="J75" i="41"/>
  <c r="J71" i="41"/>
  <c r="J70" i="41"/>
  <c r="J69" i="41"/>
  <c r="J66" i="41"/>
  <c r="J65" i="41"/>
  <c r="J64" i="41"/>
  <c r="J63" i="41"/>
  <c r="J62" i="41"/>
  <c r="J61" i="41"/>
  <c r="J60" i="41"/>
  <c r="J56" i="41"/>
  <c r="J55" i="41"/>
  <c r="J54" i="41"/>
  <c r="J53" i="41"/>
  <c r="J52" i="41"/>
  <c r="J51" i="41"/>
  <c r="J50" i="41"/>
  <c r="J45" i="41"/>
  <c r="J44" i="41"/>
  <c r="J43" i="41"/>
  <c r="J42" i="41"/>
  <c r="J41" i="41"/>
  <c r="J20" i="41"/>
  <c r="J21" i="41"/>
  <c r="J22" i="41"/>
  <c r="J23" i="41"/>
  <c r="J24" i="41"/>
  <c r="J25" i="41"/>
  <c r="J26" i="41"/>
  <c r="J27" i="41"/>
  <c r="J30" i="41"/>
  <c r="J29" i="41"/>
  <c r="J28" i="41"/>
  <c r="J15" i="41"/>
  <c r="J14" i="41"/>
  <c r="J13" i="41"/>
  <c r="E5" i="41"/>
  <c r="D4" i="41"/>
  <c r="J3" i="41"/>
  <c r="D3" i="41"/>
  <c r="K2" i="41"/>
  <c r="D2" i="41"/>
  <c r="K1" i="41"/>
  <c r="D1" i="41"/>
  <c r="H102" i="33"/>
  <c r="D100" i="33"/>
  <c r="E100" i="33"/>
  <c r="F100" i="33"/>
  <c r="G100" i="33"/>
  <c r="D16" i="33"/>
  <c r="D23" i="33"/>
  <c r="D28" i="33" s="1"/>
  <c r="D37" i="33"/>
  <c r="D42" i="33"/>
  <c r="D48" i="33"/>
  <c r="H48" i="33" s="1"/>
  <c r="D53" i="33"/>
  <c r="D58" i="33"/>
  <c r="D64" i="33"/>
  <c r="D87" i="33"/>
  <c r="H87" i="33" s="1"/>
  <c r="D96" i="33"/>
  <c r="E16" i="33"/>
  <c r="E23" i="33"/>
  <c r="E28" i="33" s="1"/>
  <c r="E37" i="33"/>
  <c r="E42" i="33"/>
  <c r="E48" i="33"/>
  <c r="E53" i="33"/>
  <c r="E58" i="33"/>
  <c r="E64" i="33"/>
  <c r="E87" i="33"/>
  <c r="E96" i="33"/>
  <c r="F16" i="33"/>
  <c r="F23" i="33"/>
  <c r="F28" i="33" s="1"/>
  <c r="F37" i="33"/>
  <c r="F42" i="33"/>
  <c r="F48" i="33"/>
  <c r="F53" i="33"/>
  <c r="F59" i="33" s="1"/>
  <c r="F77" i="33" s="1"/>
  <c r="F79" i="33" s="1"/>
  <c r="F58" i="33"/>
  <c r="F64" i="33"/>
  <c r="F87" i="33"/>
  <c r="F96" i="33"/>
  <c r="G16" i="33"/>
  <c r="H16" i="33" s="1"/>
  <c r="G23" i="33"/>
  <c r="G28" i="33" s="1"/>
  <c r="G37" i="33"/>
  <c r="G42" i="33"/>
  <c r="G48" i="33"/>
  <c r="G53" i="33"/>
  <c r="G59" i="33" s="1"/>
  <c r="G58" i="33"/>
  <c r="G64" i="33"/>
  <c r="G87" i="33"/>
  <c r="G96" i="33"/>
  <c r="H97" i="33"/>
  <c r="H96" i="33"/>
  <c r="H95" i="33"/>
  <c r="H94" i="33"/>
  <c r="H93" i="33"/>
  <c r="H92" i="33"/>
  <c r="H91" i="33"/>
  <c r="H90" i="33"/>
  <c r="H86" i="33"/>
  <c r="H85" i="33"/>
  <c r="H84" i="33"/>
  <c r="H83" i="33"/>
  <c r="H82" i="33"/>
  <c r="H81" i="33"/>
  <c r="H78" i="33"/>
  <c r="H76" i="33"/>
  <c r="H75" i="33"/>
  <c r="H74" i="33"/>
  <c r="H73" i="33"/>
  <c r="H72" i="33"/>
  <c r="H71" i="33"/>
  <c r="H70" i="33"/>
  <c r="H69" i="33"/>
  <c r="H68" i="33"/>
  <c r="H67" i="33"/>
  <c r="H66" i="33"/>
  <c r="H65" i="33"/>
  <c r="H63" i="33"/>
  <c r="H62" i="33"/>
  <c r="H61" i="33"/>
  <c r="H57" i="33"/>
  <c r="H56" i="33"/>
  <c r="H55" i="33"/>
  <c r="H52" i="33"/>
  <c r="H51" i="33"/>
  <c r="H50" i="33"/>
  <c r="H47" i="33"/>
  <c r="H46" i="33"/>
  <c r="H45" i="33"/>
  <c r="H42" i="33"/>
  <c r="H41" i="33"/>
  <c r="H40" i="33"/>
  <c r="H39" i="33"/>
  <c r="H30" i="33"/>
  <c r="H27" i="33"/>
  <c r="H26" i="33"/>
  <c r="H25" i="33"/>
  <c r="H24" i="33"/>
  <c r="H22" i="33"/>
  <c r="H21" i="33"/>
  <c r="H20" i="33"/>
  <c r="H15" i="33"/>
  <c r="H14" i="33"/>
  <c r="H13" i="33"/>
  <c r="H12" i="33"/>
  <c r="D4" i="33"/>
  <c r="H3" i="33"/>
  <c r="D3" i="33"/>
  <c r="I2" i="33"/>
  <c r="D2" i="33"/>
  <c r="I1" i="33"/>
  <c r="H1" i="33"/>
  <c r="D1" i="33"/>
  <c r="BR412" i="24"/>
  <c r="BP412" i="24"/>
  <c r="AF412" i="24"/>
  <c r="L412" i="24"/>
  <c r="AA412" i="24"/>
  <c r="Y412" i="24"/>
  <c r="Z412" i="24" s="1"/>
  <c r="V412" i="24"/>
  <c r="R412" i="24"/>
  <c r="A14" i="24"/>
  <c r="A15" i="24"/>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BR411" i="24"/>
  <c r="BP411" i="24"/>
  <c r="AF411" i="24"/>
  <c r="L411" i="24"/>
  <c r="AA411" i="24"/>
  <c r="Y411" i="24"/>
  <c r="Z411" i="24" s="1"/>
  <c r="V411" i="24"/>
  <c r="R411" i="24"/>
  <c r="BR410" i="24"/>
  <c r="BP410" i="24"/>
  <c r="AF410" i="24"/>
  <c r="L410" i="24"/>
  <c r="N410" i="24" s="1"/>
  <c r="AA410" i="24"/>
  <c r="Y410" i="24"/>
  <c r="Z410" i="24" s="1"/>
  <c r="V410" i="24"/>
  <c r="R410" i="24"/>
  <c r="BR409" i="24"/>
  <c r="BP409" i="24"/>
  <c r="AF409" i="24"/>
  <c r="L409" i="24"/>
  <c r="N409" i="24" s="1"/>
  <c r="AA409" i="24"/>
  <c r="Y409" i="24"/>
  <c r="Z409" i="24" s="1"/>
  <c r="V409" i="24"/>
  <c r="R409" i="24"/>
  <c r="BR408" i="24"/>
  <c r="BP408" i="24"/>
  <c r="AF408" i="24"/>
  <c r="L408" i="24"/>
  <c r="N408" i="24" s="1"/>
  <c r="AA408" i="24"/>
  <c r="Y408" i="24"/>
  <c r="Z408" i="24" s="1"/>
  <c r="V408" i="24"/>
  <c r="R408" i="24"/>
  <c r="BR407" i="24"/>
  <c r="BP407" i="24"/>
  <c r="AF407" i="24"/>
  <c r="L407" i="24"/>
  <c r="AA407" i="24"/>
  <c r="Y407" i="24"/>
  <c r="Z407" i="24" s="1"/>
  <c r="V407" i="24"/>
  <c r="R407" i="24"/>
  <c r="BR406" i="24"/>
  <c r="BP406" i="24"/>
  <c r="AF406" i="24"/>
  <c r="AJ406" i="24" s="1"/>
  <c r="L406" i="24"/>
  <c r="N406" i="24" s="1"/>
  <c r="AA406" i="24"/>
  <c r="Y406" i="24"/>
  <c r="Z406" i="24" s="1"/>
  <c r="V406" i="24"/>
  <c r="R406" i="24"/>
  <c r="BR405" i="24"/>
  <c r="BP405" i="24"/>
  <c r="AF405" i="24"/>
  <c r="L405" i="24"/>
  <c r="N405" i="24" s="1"/>
  <c r="AA405" i="24"/>
  <c r="Y405" i="24"/>
  <c r="Z405" i="24" s="1"/>
  <c r="V405" i="24"/>
  <c r="R405" i="24"/>
  <c r="BR404" i="24"/>
  <c r="BP404" i="24"/>
  <c r="AF404" i="24"/>
  <c r="L404" i="24"/>
  <c r="N404" i="24" s="1"/>
  <c r="AA404" i="24"/>
  <c r="Y404" i="24"/>
  <c r="Z404" i="24" s="1"/>
  <c r="V404" i="24"/>
  <c r="R404" i="24"/>
  <c r="BR403" i="24"/>
  <c r="BP403" i="24"/>
  <c r="AF403" i="24"/>
  <c r="AJ403" i="24" s="1"/>
  <c r="L403" i="24"/>
  <c r="N403" i="24" s="1"/>
  <c r="AA403" i="24"/>
  <c r="Y403" i="24"/>
  <c r="Z403" i="24" s="1"/>
  <c r="V403" i="24"/>
  <c r="R403" i="24"/>
  <c r="BR402" i="24"/>
  <c r="BP402" i="24"/>
  <c r="AF402" i="24"/>
  <c r="L402" i="24"/>
  <c r="N402" i="24" s="1"/>
  <c r="AA402" i="24"/>
  <c r="Y402" i="24"/>
  <c r="Z402" i="24" s="1"/>
  <c r="V402" i="24"/>
  <c r="R402" i="24"/>
  <c r="BR401" i="24"/>
  <c r="BP401" i="24"/>
  <c r="AF401" i="24"/>
  <c r="L401" i="24"/>
  <c r="N401" i="24" s="1"/>
  <c r="AA401" i="24"/>
  <c r="Y401" i="24"/>
  <c r="Z401" i="24" s="1"/>
  <c r="V401" i="24"/>
  <c r="R401" i="24"/>
  <c r="BR400" i="24"/>
  <c r="BP400" i="24"/>
  <c r="AF400" i="24"/>
  <c r="L400" i="24"/>
  <c r="N400" i="24" s="1"/>
  <c r="AA400" i="24"/>
  <c r="Y400" i="24"/>
  <c r="Z400" i="24" s="1"/>
  <c r="V400" i="24"/>
  <c r="R400" i="24"/>
  <c r="BR399" i="24"/>
  <c r="BP399" i="24"/>
  <c r="AF399" i="24"/>
  <c r="L399" i="24"/>
  <c r="N399" i="24" s="1"/>
  <c r="AA399" i="24"/>
  <c r="Y399" i="24"/>
  <c r="Z399" i="24" s="1"/>
  <c r="V399" i="24"/>
  <c r="R399" i="24"/>
  <c r="BR398" i="24"/>
  <c r="BP398" i="24"/>
  <c r="AF398" i="24"/>
  <c r="L398" i="24"/>
  <c r="N398" i="24" s="1"/>
  <c r="AA398" i="24"/>
  <c r="Y398" i="24"/>
  <c r="Z398" i="24" s="1"/>
  <c r="V398" i="24"/>
  <c r="R398" i="24"/>
  <c r="BR397" i="24"/>
  <c r="BP397" i="24"/>
  <c r="AF397" i="24"/>
  <c r="L397" i="24"/>
  <c r="N397" i="24" s="1"/>
  <c r="AA397" i="24"/>
  <c r="Y397" i="24"/>
  <c r="Z397" i="24" s="1"/>
  <c r="V397" i="24"/>
  <c r="R397" i="24"/>
  <c r="BR396" i="24"/>
  <c r="BP396" i="24"/>
  <c r="AF396" i="24"/>
  <c r="L396" i="24"/>
  <c r="N396" i="24" s="1"/>
  <c r="AA396" i="24"/>
  <c r="Y396" i="24"/>
  <c r="Z396" i="24" s="1"/>
  <c r="V396" i="24"/>
  <c r="R396" i="24"/>
  <c r="BR395" i="24"/>
  <c r="BP395" i="24"/>
  <c r="AF395" i="24"/>
  <c r="L395" i="24"/>
  <c r="N395" i="24" s="1"/>
  <c r="AA395" i="24"/>
  <c r="Y395" i="24"/>
  <c r="Z395" i="24" s="1"/>
  <c r="V395" i="24"/>
  <c r="R395" i="24"/>
  <c r="BR394" i="24"/>
  <c r="BP394" i="24"/>
  <c r="AF394" i="24"/>
  <c r="L394" i="24"/>
  <c r="N394" i="24" s="1"/>
  <c r="AA394" i="24"/>
  <c r="Y394" i="24"/>
  <c r="Z394" i="24" s="1"/>
  <c r="V394" i="24"/>
  <c r="R394" i="24"/>
  <c r="BR393" i="24"/>
  <c r="BP393" i="24"/>
  <c r="AF393" i="24"/>
  <c r="L393" i="24"/>
  <c r="N393" i="24" s="1"/>
  <c r="AA393" i="24"/>
  <c r="Y393" i="24"/>
  <c r="Z393" i="24" s="1"/>
  <c r="V393" i="24"/>
  <c r="R393" i="24"/>
  <c r="BR392" i="24"/>
  <c r="BP392" i="24"/>
  <c r="AF392" i="24"/>
  <c r="L392" i="24"/>
  <c r="N392" i="24" s="1"/>
  <c r="AA392" i="24"/>
  <c r="Y392" i="24"/>
  <c r="Z392" i="24" s="1"/>
  <c r="V392" i="24"/>
  <c r="R392" i="24"/>
  <c r="BR391" i="24"/>
  <c r="BP391" i="24"/>
  <c r="AF391" i="24"/>
  <c r="L391" i="24"/>
  <c r="N391" i="24" s="1"/>
  <c r="AA391" i="24"/>
  <c r="Y391" i="24"/>
  <c r="Z391" i="24" s="1"/>
  <c r="V391" i="24"/>
  <c r="R391" i="24"/>
  <c r="BR390" i="24"/>
  <c r="BP390" i="24"/>
  <c r="AF390" i="24"/>
  <c r="L390" i="24"/>
  <c r="N390" i="24" s="1"/>
  <c r="AA390" i="24"/>
  <c r="Y390" i="24"/>
  <c r="Z390" i="24" s="1"/>
  <c r="V390" i="24"/>
  <c r="R390" i="24"/>
  <c r="BR389" i="24"/>
  <c r="BP389" i="24"/>
  <c r="AF389" i="24"/>
  <c r="L389" i="24"/>
  <c r="N389" i="24" s="1"/>
  <c r="AA389" i="24"/>
  <c r="Y389" i="24"/>
  <c r="Z389" i="24" s="1"/>
  <c r="V389" i="24"/>
  <c r="R389" i="24"/>
  <c r="I389" i="24"/>
  <c r="BR388" i="24"/>
  <c r="BP388" i="24"/>
  <c r="AF388" i="24"/>
  <c r="L388" i="24"/>
  <c r="N388" i="24" s="1"/>
  <c r="AA388" i="24"/>
  <c r="Y388" i="24"/>
  <c r="Z388" i="24" s="1"/>
  <c r="V388" i="24"/>
  <c r="R388" i="24"/>
  <c r="BR387" i="24"/>
  <c r="BP387" i="24"/>
  <c r="AF387" i="24"/>
  <c r="L387" i="24"/>
  <c r="N387" i="24" s="1"/>
  <c r="AA387" i="24"/>
  <c r="Y387" i="24"/>
  <c r="Z387" i="24" s="1"/>
  <c r="V387" i="24"/>
  <c r="R387" i="24"/>
  <c r="BR386" i="24"/>
  <c r="BP386" i="24"/>
  <c r="AF386" i="24"/>
  <c r="L386" i="24"/>
  <c r="AA386" i="24"/>
  <c r="Y386" i="24"/>
  <c r="Z386" i="24" s="1"/>
  <c r="V386" i="24"/>
  <c r="R386" i="24"/>
  <c r="BR385" i="24"/>
  <c r="BP385" i="24"/>
  <c r="AF385" i="24"/>
  <c r="L385" i="24"/>
  <c r="N385" i="24" s="1"/>
  <c r="AA385" i="24"/>
  <c r="Y385" i="24"/>
  <c r="Z385" i="24" s="1"/>
  <c r="V385" i="24"/>
  <c r="R385" i="24"/>
  <c r="I385" i="24"/>
  <c r="BR384" i="24"/>
  <c r="BP384" i="24"/>
  <c r="AF384" i="24"/>
  <c r="L384" i="24"/>
  <c r="N384" i="24" s="1"/>
  <c r="AA384" i="24"/>
  <c r="Y384" i="24"/>
  <c r="Z384" i="24" s="1"/>
  <c r="V384" i="24"/>
  <c r="R384" i="24"/>
  <c r="BR383" i="24"/>
  <c r="BP383" i="24"/>
  <c r="AF383" i="24"/>
  <c r="AJ383" i="24" s="1"/>
  <c r="L383" i="24"/>
  <c r="AA383" i="24"/>
  <c r="Y383" i="24"/>
  <c r="Z383" i="24" s="1"/>
  <c r="V383" i="24"/>
  <c r="R383" i="24"/>
  <c r="I383" i="24"/>
  <c r="BR382" i="24"/>
  <c r="BP382" i="24"/>
  <c r="AF382" i="24"/>
  <c r="L382" i="24"/>
  <c r="N382" i="24" s="1"/>
  <c r="AA382" i="24"/>
  <c r="Y382" i="24"/>
  <c r="Z382" i="24" s="1"/>
  <c r="V382" i="24"/>
  <c r="R382" i="24"/>
  <c r="BR381" i="24"/>
  <c r="BP381" i="24"/>
  <c r="AF381" i="24"/>
  <c r="L381" i="24"/>
  <c r="N381" i="24" s="1"/>
  <c r="AA381" i="24"/>
  <c r="Y381" i="24"/>
  <c r="Z381" i="24" s="1"/>
  <c r="V381" i="24"/>
  <c r="R381" i="24"/>
  <c r="BR380" i="24"/>
  <c r="BP380" i="24"/>
  <c r="AF380" i="24"/>
  <c r="L380" i="24"/>
  <c r="N380" i="24" s="1"/>
  <c r="AA380" i="24"/>
  <c r="Y380" i="24"/>
  <c r="Z380" i="24" s="1"/>
  <c r="V380" i="24"/>
  <c r="R380" i="24"/>
  <c r="BR379" i="24"/>
  <c r="BP379" i="24"/>
  <c r="AF379" i="24"/>
  <c r="L379" i="24"/>
  <c r="N379" i="24" s="1"/>
  <c r="AA379" i="24"/>
  <c r="Y379" i="24"/>
  <c r="Z379" i="24" s="1"/>
  <c r="V379" i="24"/>
  <c r="R379" i="24"/>
  <c r="BR378" i="24"/>
  <c r="BP378" i="24"/>
  <c r="AF378" i="24"/>
  <c r="L378" i="24"/>
  <c r="N378" i="24" s="1"/>
  <c r="AA378" i="24"/>
  <c r="Y378" i="24"/>
  <c r="Z378" i="24" s="1"/>
  <c r="V378" i="24"/>
  <c r="R378" i="24"/>
  <c r="BR377" i="24"/>
  <c r="BP377" i="24"/>
  <c r="AF377" i="24"/>
  <c r="L377" i="24"/>
  <c r="N377" i="24" s="1"/>
  <c r="AA377" i="24"/>
  <c r="Y377" i="24"/>
  <c r="Z377" i="24" s="1"/>
  <c r="V377" i="24"/>
  <c r="R377" i="24"/>
  <c r="BR376" i="24"/>
  <c r="BP376" i="24"/>
  <c r="AF376" i="24"/>
  <c r="L376" i="24"/>
  <c r="N376" i="24" s="1"/>
  <c r="AA376" i="24"/>
  <c r="Y376" i="24"/>
  <c r="Z376" i="24" s="1"/>
  <c r="V376" i="24"/>
  <c r="R376" i="24"/>
  <c r="BR375" i="24"/>
  <c r="BP375" i="24"/>
  <c r="AF375" i="24"/>
  <c r="L375" i="24"/>
  <c r="N375" i="24" s="1"/>
  <c r="AA375" i="24"/>
  <c r="Y375" i="24"/>
  <c r="Z375" i="24" s="1"/>
  <c r="V375" i="24"/>
  <c r="R375" i="24"/>
  <c r="BR374" i="24"/>
  <c r="BP374" i="24"/>
  <c r="AF374" i="24"/>
  <c r="L374" i="24"/>
  <c r="N374" i="24" s="1"/>
  <c r="AA374" i="24"/>
  <c r="Y374" i="24"/>
  <c r="Z374" i="24" s="1"/>
  <c r="V374" i="24"/>
  <c r="R374" i="24"/>
  <c r="I374" i="24"/>
  <c r="BR373" i="24"/>
  <c r="BP373" i="24"/>
  <c r="AF373" i="24"/>
  <c r="L373" i="24"/>
  <c r="N373" i="24" s="1"/>
  <c r="AA373" i="24"/>
  <c r="Y373" i="24"/>
  <c r="Z373" i="24" s="1"/>
  <c r="V373" i="24"/>
  <c r="R373" i="24"/>
  <c r="BR372" i="24"/>
  <c r="BP372" i="24"/>
  <c r="AF372" i="24"/>
  <c r="L372" i="24"/>
  <c r="N372" i="24" s="1"/>
  <c r="AA372" i="24"/>
  <c r="Y372" i="24"/>
  <c r="Z372" i="24" s="1"/>
  <c r="V372" i="24"/>
  <c r="R372" i="24"/>
  <c r="BR371" i="24"/>
  <c r="BP371" i="24"/>
  <c r="AF371" i="24"/>
  <c r="L371" i="24"/>
  <c r="N371" i="24" s="1"/>
  <c r="AA371" i="24"/>
  <c r="Y371" i="24"/>
  <c r="Z371" i="24" s="1"/>
  <c r="V371" i="24"/>
  <c r="R371" i="24"/>
  <c r="BR370" i="24"/>
  <c r="BP370" i="24"/>
  <c r="AF370" i="24"/>
  <c r="L370" i="24"/>
  <c r="N370" i="24" s="1"/>
  <c r="AA370" i="24"/>
  <c r="Y370" i="24"/>
  <c r="Z370" i="24" s="1"/>
  <c r="V370" i="24"/>
  <c r="R370" i="24"/>
  <c r="BR369" i="24"/>
  <c r="BP369" i="24"/>
  <c r="AF369" i="24"/>
  <c r="L369" i="24"/>
  <c r="AA369" i="24"/>
  <c r="Y369" i="24"/>
  <c r="Z369" i="24" s="1"/>
  <c r="V369" i="24"/>
  <c r="R369" i="24"/>
  <c r="BR368" i="24"/>
  <c r="BP368" i="24"/>
  <c r="AF368" i="24"/>
  <c r="L368" i="24"/>
  <c r="N368" i="24" s="1"/>
  <c r="AA368" i="24"/>
  <c r="Y368" i="24"/>
  <c r="Z368" i="24" s="1"/>
  <c r="V368" i="24"/>
  <c r="R368" i="24"/>
  <c r="BR367" i="24"/>
  <c r="BP367" i="24"/>
  <c r="AF367" i="24"/>
  <c r="L367" i="24"/>
  <c r="N367" i="24" s="1"/>
  <c r="AA367" i="24"/>
  <c r="Y367" i="24"/>
  <c r="Z367" i="24" s="1"/>
  <c r="V367" i="24"/>
  <c r="R367" i="24"/>
  <c r="BR366" i="24"/>
  <c r="BP366" i="24"/>
  <c r="AF366" i="24"/>
  <c r="L366" i="24"/>
  <c r="N366" i="24" s="1"/>
  <c r="AA366" i="24"/>
  <c r="Y366" i="24"/>
  <c r="Z366" i="24" s="1"/>
  <c r="V366" i="24"/>
  <c r="R366" i="24"/>
  <c r="BR365" i="24"/>
  <c r="BP365" i="24"/>
  <c r="AF365" i="24"/>
  <c r="L365" i="24"/>
  <c r="AA365" i="24"/>
  <c r="Y365" i="24"/>
  <c r="Z365" i="24" s="1"/>
  <c r="V365" i="24"/>
  <c r="R365" i="24"/>
  <c r="BR364" i="24"/>
  <c r="BP364" i="24"/>
  <c r="AF364" i="24"/>
  <c r="L364" i="24"/>
  <c r="N364" i="24" s="1"/>
  <c r="AA364" i="24"/>
  <c r="Y364" i="24"/>
  <c r="Z364" i="24" s="1"/>
  <c r="V364" i="24"/>
  <c r="R364" i="24"/>
  <c r="BR363" i="24"/>
  <c r="BP363" i="24"/>
  <c r="AF363" i="24"/>
  <c r="AJ363" i="24" s="1"/>
  <c r="L363" i="24"/>
  <c r="AA363" i="24"/>
  <c r="Y363" i="24"/>
  <c r="Z363" i="24" s="1"/>
  <c r="V363" i="24"/>
  <c r="R363" i="24"/>
  <c r="BR362" i="24"/>
  <c r="BP362" i="24"/>
  <c r="AF362" i="24"/>
  <c r="L362" i="24"/>
  <c r="N362" i="24" s="1"/>
  <c r="AA362" i="24"/>
  <c r="Y362" i="24"/>
  <c r="Z362" i="24" s="1"/>
  <c r="V362" i="24"/>
  <c r="R362" i="24"/>
  <c r="BR361" i="24"/>
  <c r="BP361" i="24"/>
  <c r="AF361" i="24"/>
  <c r="L361" i="24"/>
  <c r="AA361" i="24"/>
  <c r="Y361" i="24"/>
  <c r="Z361" i="24" s="1"/>
  <c r="V361" i="24"/>
  <c r="R361" i="24"/>
  <c r="BR360" i="24"/>
  <c r="BP360" i="24"/>
  <c r="AF360" i="24"/>
  <c r="L360" i="24"/>
  <c r="N360" i="24" s="1"/>
  <c r="AA360" i="24"/>
  <c r="Y360" i="24"/>
  <c r="Z360" i="24" s="1"/>
  <c r="V360" i="24"/>
  <c r="R360" i="24"/>
  <c r="BR359" i="24"/>
  <c r="BP359" i="24"/>
  <c r="AF359" i="24"/>
  <c r="L359" i="24"/>
  <c r="N359" i="24" s="1"/>
  <c r="AA359" i="24"/>
  <c r="Y359" i="24"/>
  <c r="Z359" i="24" s="1"/>
  <c r="V359" i="24"/>
  <c r="R359" i="24"/>
  <c r="I359" i="24"/>
  <c r="BR358" i="24"/>
  <c r="BP358" i="24"/>
  <c r="AF358" i="24"/>
  <c r="L358" i="24"/>
  <c r="N358" i="24" s="1"/>
  <c r="AA358" i="24"/>
  <c r="Y358" i="24"/>
  <c r="Z358" i="24" s="1"/>
  <c r="V358" i="24"/>
  <c r="R358" i="24"/>
  <c r="BR357" i="24"/>
  <c r="BP357" i="24"/>
  <c r="AF357" i="24"/>
  <c r="L357" i="24"/>
  <c r="N357" i="24" s="1"/>
  <c r="AA357" i="24"/>
  <c r="Y357" i="24"/>
  <c r="Z357" i="24" s="1"/>
  <c r="V357" i="24"/>
  <c r="R357" i="24"/>
  <c r="BR356" i="24"/>
  <c r="BP356" i="24"/>
  <c r="AF356" i="24"/>
  <c r="L356" i="24"/>
  <c r="N356" i="24" s="1"/>
  <c r="AA356" i="24"/>
  <c r="Y356" i="24"/>
  <c r="Z356" i="24" s="1"/>
  <c r="V356" i="24"/>
  <c r="R356" i="24"/>
  <c r="I356" i="24"/>
  <c r="BR355" i="24"/>
  <c r="BP355" i="24"/>
  <c r="AF355" i="24"/>
  <c r="AJ355" i="24" s="1"/>
  <c r="L355" i="24"/>
  <c r="N355" i="24" s="1"/>
  <c r="AA355" i="24"/>
  <c r="Y355" i="24"/>
  <c r="Z355" i="24" s="1"/>
  <c r="V355" i="24"/>
  <c r="R355" i="24"/>
  <c r="BR354" i="24"/>
  <c r="BP354" i="24"/>
  <c r="AF354" i="24"/>
  <c r="L354" i="24"/>
  <c r="N354" i="24" s="1"/>
  <c r="AA354" i="24"/>
  <c r="Y354" i="24"/>
  <c r="Z354" i="24" s="1"/>
  <c r="V354" i="24"/>
  <c r="R354" i="24"/>
  <c r="BR353" i="24"/>
  <c r="BP353" i="24"/>
  <c r="AF353" i="24"/>
  <c r="L353" i="24"/>
  <c r="N353" i="24" s="1"/>
  <c r="AA353" i="24"/>
  <c r="Y353" i="24"/>
  <c r="Z353" i="24" s="1"/>
  <c r="V353" i="24"/>
  <c r="R353" i="24"/>
  <c r="BR352" i="24"/>
  <c r="BP352" i="24"/>
  <c r="AF352" i="24"/>
  <c r="AJ352" i="24" s="1"/>
  <c r="L352" i="24"/>
  <c r="N352" i="24" s="1"/>
  <c r="AA352" i="24"/>
  <c r="Y352" i="24"/>
  <c r="Z352" i="24" s="1"/>
  <c r="V352" i="24"/>
  <c r="R352" i="24"/>
  <c r="BR351" i="24"/>
  <c r="BP351" i="24"/>
  <c r="AF351" i="24"/>
  <c r="L351" i="24"/>
  <c r="AA351" i="24"/>
  <c r="Y351" i="24"/>
  <c r="Z351" i="24" s="1"/>
  <c r="V351" i="24"/>
  <c r="R351" i="24"/>
  <c r="BR350" i="24"/>
  <c r="BP350" i="24"/>
  <c r="AF350" i="24"/>
  <c r="L350" i="24"/>
  <c r="N350" i="24" s="1"/>
  <c r="AA350" i="24"/>
  <c r="Y350" i="24"/>
  <c r="Z350" i="24" s="1"/>
  <c r="V350" i="24"/>
  <c r="R350" i="24"/>
  <c r="BR349" i="24"/>
  <c r="BP349" i="24"/>
  <c r="AF349" i="24"/>
  <c r="AJ349" i="24" s="1"/>
  <c r="L349" i="24"/>
  <c r="N349" i="24" s="1"/>
  <c r="AA349" i="24"/>
  <c r="Y349" i="24"/>
  <c r="Z349" i="24" s="1"/>
  <c r="V349" i="24"/>
  <c r="R349" i="24"/>
  <c r="I349" i="24"/>
  <c r="BR348" i="24"/>
  <c r="BP348" i="24"/>
  <c r="AF348" i="24"/>
  <c r="L348" i="24"/>
  <c r="N348" i="24" s="1"/>
  <c r="AA348" i="24"/>
  <c r="Y348" i="24"/>
  <c r="Z348" i="24" s="1"/>
  <c r="V348" i="24"/>
  <c r="R348" i="24"/>
  <c r="I348" i="24"/>
  <c r="BR347" i="24"/>
  <c r="BP347" i="24"/>
  <c r="AF347" i="24"/>
  <c r="AJ347" i="24" s="1"/>
  <c r="L347" i="24"/>
  <c r="N347" i="24" s="1"/>
  <c r="AA347" i="24"/>
  <c r="Y347" i="24"/>
  <c r="Z347" i="24" s="1"/>
  <c r="V347" i="24"/>
  <c r="R347" i="24"/>
  <c r="BR346" i="24"/>
  <c r="BP346" i="24"/>
  <c r="AF346" i="24"/>
  <c r="L346" i="24"/>
  <c r="N346" i="24" s="1"/>
  <c r="AA346" i="24"/>
  <c r="Y346" i="24"/>
  <c r="Z346" i="24" s="1"/>
  <c r="V346" i="24"/>
  <c r="R346" i="24"/>
  <c r="I346" i="24"/>
  <c r="BR345" i="24"/>
  <c r="BP345" i="24"/>
  <c r="AF345" i="24"/>
  <c r="L345" i="24"/>
  <c r="N345" i="24" s="1"/>
  <c r="AA345" i="24"/>
  <c r="Y345" i="24"/>
  <c r="Z345" i="24" s="1"/>
  <c r="V345" i="24"/>
  <c r="R345" i="24"/>
  <c r="BR344" i="24"/>
  <c r="BP344" i="24"/>
  <c r="AF344" i="24"/>
  <c r="L344" i="24"/>
  <c r="N344" i="24" s="1"/>
  <c r="AA344" i="24"/>
  <c r="Y344" i="24"/>
  <c r="Z344" i="24" s="1"/>
  <c r="V344" i="24"/>
  <c r="R344" i="24"/>
  <c r="I344" i="24"/>
  <c r="BR343" i="24"/>
  <c r="BP343" i="24"/>
  <c r="AF343" i="24"/>
  <c r="L343" i="24"/>
  <c r="N343" i="24" s="1"/>
  <c r="AA343" i="24"/>
  <c r="Y343" i="24"/>
  <c r="Z343" i="24" s="1"/>
  <c r="V343" i="24"/>
  <c r="R343" i="24"/>
  <c r="I343" i="24"/>
  <c r="BR342" i="24"/>
  <c r="BP342" i="24"/>
  <c r="AF342" i="24"/>
  <c r="L342" i="24"/>
  <c r="N342" i="24" s="1"/>
  <c r="AA342" i="24"/>
  <c r="Y342" i="24"/>
  <c r="Z342" i="24" s="1"/>
  <c r="V342" i="24"/>
  <c r="R342" i="24"/>
  <c r="BR341" i="24"/>
  <c r="BP341" i="24"/>
  <c r="AF341" i="24"/>
  <c r="L341" i="24"/>
  <c r="N341" i="24" s="1"/>
  <c r="AA341" i="24"/>
  <c r="Y341" i="24"/>
  <c r="Z341" i="24" s="1"/>
  <c r="V341" i="24"/>
  <c r="R341" i="24"/>
  <c r="BR340" i="24"/>
  <c r="BP340" i="24"/>
  <c r="AF340" i="24"/>
  <c r="L340" i="24"/>
  <c r="N340" i="24" s="1"/>
  <c r="AA340" i="24"/>
  <c r="Y340" i="24"/>
  <c r="Z340" i="24" s="1"/>
  <c r="V340" i="24"/>
  <c r="R340" i="24"/>
  <c r="I340" i="24"/>
  <c r="BR339" i="24"/>
  <c r="BP339" i="24"/>
  <c r="AF339" i="24"/>
  <c r="L339" i="24"/>
  <c r="N339" i="24" s="1"/>
  <c r="AA339" i="24"/>
  <c r="Y339" i="24"/>
  <c r="Z339" i="24" s="1"/>
  <c r="V339" i="24"/>
  <c r="R339" i="24"/>
  <c r="I339" i="24"/>
  <c r="BR338" i="24"/>
  <c r="BP338" i="24"/>
  <c r="AF338" i="24"/>
  <c r="L338" i="24"/>
  <c r="N338" i="24" s="1"/>
  <c r="AA338" i="24"/>
  <c r="Y338" i="24"/>
  <c r="Z338" i="24" s="1"/>
  <c r="V338" i="24"/>
  <c r="R338" i="24"/>
  <c r="BR337" i="24"/>
  <c r="BP337" i="24"/>
  <c r="AF337" i="24"/>
  <c r="L337" i="24"/>
  <c r="N337" i="24" s="1"/>
  <c r="AA337" i="24"/>
  <c r="Y337" i="24"/>
  <c r="Z337" i="24" s="1"/>
  <c r="V337" i="24"/>
  <c r="R337" i="24"/>
  <c r="BR336" i="24"/>
  <c r="BP336" i="24"/>
  <c r="AF336" i="24"/>
  <c r="L336" i="24"/>
  <c r="N336" i="24" s="1"/>
  <c r="AA336" i="24"/>
  <c r="Y336" i="24"/>
  <c r="Z336" i="24" s="1"/>
  <c r="V336" i="24"/>
  <c r="R336" i="24"/>
  <c r="I336" i="24"/>
  <c r="BR335" i="24"/>
  <c r="BP335" i="24"/>
  <c r="AF335" i="24"/>
  <c r="AJ335" i="24" s="1"/>
  <c r="L335" i="24"/>
  <c r="AA335" i="24"/>
  <c r="Y335" i="24"/>
  <c r="Z335" i="24" s="1"/>
  <c r="V335" i="24"/>
  <c r="R335" i="24"/>
  <c r="I335" i="24"/>
  <c r="BR334" i="24"/>
  <c r="BP334" i="24"/>
  <c r="AF334" i="24"/>
  <c r="L334" i="24"/>
  <c r="N334" i="24" s="1"/>
  <c r="AA334" i="24"/>
  <c r="Y334" i="24"/>
  <c r="Z334" i="24" s="1"/>
  <c r="V334" i="24"/>
  <c r="R334" i="24"/>
  <c r="I334" i="24"/>
  <c r="BR333" i="24"/>
  <c r="BP333" i="24"/>
  <c r="AF333" i="24"/>
  <c r="AJ333" i="24" s="1"/>
  <c r="L333" i="24"/>
  <c r="N333" i="24" s="1"/>
  <c r="AA333" i="24"/>
  <c r="Y333" i="24"/>
  <c r="Z333" i="24" s="1"/>
  <c r="V333" i="24"/>
  <c r="R333" i="24"/>
  <c r="I333" i="24"/>
  <c r="BR332" i="24"/>
  <c r="BP332" i="24"/>
  <c r="AF332" i="24"/>
  <c r="L332" i="24"/>
  <c r="N332" i="24" s="1"/>
  <c r="AA332" i="24"/>
  <c r="Y332" i="24"/>
  <c r="Z332" i="24" s="1"/>
  <c r="V332" i="24"/>
  <c r="R332" i="24"/>
  <c r="BR331" i="24"/>
  <c r="BP331" i="24"/>
  <c r="AF331" i="24"/>
  <c r="L331" i="24"/>
  <c r="N331" i="24" s="1"/>
  <c r="AA331" i="24"/>
  <c r="Y331" i="24"/>
  <c r="Z331" i="24" s="1"/>
  <c r="V331" i="24"/>
  <c r="R331" i="24"/>
  <c r="I331" i="24"/>
  <c r="BR330" i="24"/>
  <c r="BP330" i="24"/>
  <c r="AF330" i="24"/>
  <c r="L330" i="24"/>
  <c r="N330" i="24" s="1"/>
  <c r="AA330" i="24"/>
  <c r="Y330" i="24"/>
  <c r="Z330" i="24" s="1"/>
  <c r="V330" i="24"/>
  <c r="R330" i="24"/>
  <c r="I330" i="24"/>
  <c r="BR329" i="24"/>
  <c r="BP329" i="24"/>
  <c r="AF329" i="24"/>
  <c r="L329" i="24"/>
  <c r="N329" i="24" s="1"/>
  <c r="AA329" i="24"/>
  <c r="Y329" i="24"/>
  <c r="Z329" i="24" s="1"/>
  <c r="V329" i="24"/>
  <c r="R329" i="24"/>
  <c r="I329" i="24"/>
  <c r="BR328" i="24"/>
  <c r="BP328" i="24"/>
  <c r="AF328" i="24"/>
  <c r="L328" i="24"/>
  <c r="N328" i="24" s="1"/>
  <c r="AA328" i="24"/>
  <c r="Y328" i="24"/>
  <c r="Z328" i="24" s="1"/>
  <c r="V328" i="24"/>
  <c r="R328" i="24"/>
  <c r="I328" i="24"/>
  <c r="BR327" i="24"/>
  <c r="BP327" i="24"/>
  <c r="AF327" i="24"/>
  <c r="L327" i="24"/>
  <c r="N327" i="24" s="1"/>
  <c r="AA327" i="24"/>
  <c r="Y327" i="24"/>
  <c r="Z327" i="24" s="1"/>
  <c r="V327" i="24"/>
  <c r="R327" i="24"/>
  <c r="I327" i="24"/>
  <c r="BR326" i="24"/>
  <c r="BP326" i="24"/>
  <c r="AF326" i="24"/>
  <c r="L326" i="24"/>
  <c r="N326" i="24" s="1"/>
  <c r="AA326" i="24"/>
  <c r="Y326" i="24"/>
  <c r="Z326" i="24" s="1"/>
  <c r="V326" i="24"/>
  <c r="R326" i="24"/>
  <c r="BR325" i="24"/>
  <c r="BP325" i="24"/>
  <c r="AF325" i="24"/>
  <c r="L325" i="24"/>
  <c r="N325" i="24" s="1"/>
  <c r="AA325" i="24"/>
  <c r="Y325" i="24"/>
  <c r="Z325" i="24" s="1"/>
  <c r="V325" i="24"/>
  <c r="R325" i="24"/>
  <c r="BR324" i="24"/>
  <c r="BP324" i="24"/>
  <c r="AF324" i="24"/>
  <c r="AJ324" i="24" s="1"/>
  <c r="L324" i="24"/>
  <c r="N324" i="24" s="1"/>
  <c r="AA324" i="24"/>
  <c r="Y324" i="24"/>
  <c r="Z324" i="24" s="1"/>
  <c r="V324" i="24"/>
  <c r="R324" i="24"/>
  <c r="I324" i="24"/>
  <c r="BR323" i="24"/>
  <c r="BP323" i="24"/>
  <c r="AF323" i="24"/>
  <c r="L323" i="24"/>
  <c r="N323" i="24" s="1"/>
  <c r="AA323" i="24"/>
  <c r="Y323" i="24"/>
  <c r="Z323" i="24" s="1"/>
  <c r="V323" i="24"/>
  <c r="R323" i="24"/>
  <c r="I323" i="24"/>
  <c r="BR322" i="24"/>
  <c r="BP322" i="24"/>
  <c r="AF322" i="24"/>
  <c r="AJ322" i="24" s="1"/>
  <c r="L322" i="24"/>
  <c r="N322" i="24" s="1"/>
  <c r="AA322" i="24"/>
  <c r="Y322" i="24"/>
  <c r="Z322" i="24" s="1"/>
  <c r="V322" i="24"/>
  <c r="R322" i="24"/>
  <c r="I322" i="24"/>
  <c r="BR321" i="24"/>
  <c r="BP321" i="24"/>
  <c r="AF321" i="24"/>
  <c r="L321" i="24"/>
  <c r="N321" i="24" s="1"/>
  <c r="AA321" i="24"/>
  <c r="Y321" i="24"/>
  <c r="Z321" i="24" s="1"/>
  <c r="V321" i="24"/>
  <c r="R321" i="24"/>
  <c r="I321" i="24"/>
  <c r="BR320" i="24"/>
  <c r="BP320" i="24"/>
  <c r="AF320" i="24"/>
  <c r="L320" i="24"/>
  <c r="N320" i="24" s="1"/>
  <c r="AA320" i="24"/>
  <c r="Y320" i="24"/>
  <c r="Z320" i="24" s="1"/>
  <c r="V320" i="24"/>
  <c r="R320" i="24"/>
  <c r="I320" i="24"/>
  <c r="BR319" i="24"/>
  <c r="BP319" i="24"/>
  <c r="AF319" i="24"/>
  <c r="L319" i="24"/>
  <c r="AA319" i="24"/>
  <c r="Y319" i="24"/>
  <c r="Z319" i="24" s="1"/>
  <c r="V319" i="24"/>
  <c r="R319" i="24"/>
  <c r="I319" i="24"/>
  <c r="BR318" i="24"/>
  <c r="BP318" i="24"/>
  <c r="AF318" i="24"/>
  <c r="L318" i="24"/>
  <c r="N318" i="24" s="1"/>
  <c r="AA318" i="24"/>
  <c r="Y318" i="24"/>
  <c r="Z318" i="24" s="1"/>
  <c r="V318" i="24"/>
  <c r="R318" i="24"/>
  <c r="I318" i="24"/>
  <c r="BR317" i="24"/>
  <c r="BP317" i="24"/>
  <c r="AF317" i="24"/>
  <c r="L317" i="24"/>
  <c r="N317" i="24" s="1"/>
  <c r="AA317" i="24"/>
  <c r="Y317" i="24"/>
  <c r="Z317" i="24" s="1"/>
  <c r="V317" i="24"/>
  <c r="R317" i="24"/>
  <c r="I317" i="24"/>
  <c r="BR316" i="24"/>
  <c r="BP316" i="24"/>
  <c r="AF316" i="24"/>
  <c r="AJ316" i="24" s="1"/>
  <c r="L316" i="24"/>
  <c r="N316" i="24" s="1"/>
  <c r="AA316" i="24"/>
  <c r="Y316" i="24"/>
  <c r="Z316" i="24" s="1"/>
  <c r="V316" i="24"/>
  <c r="R316" i="24"/>
  <c r="I316" i="24"/>
  <c r="BR315" i="24"/>
  <c r="BP315" i="24"/>
  <c r="AF315" i="24"/>
  <c r="L315" i="24"/>
  <c r="AA315" i="24"/>
  <c r="Y315" i="24"/>
  <c r="Z315" i="24" s="1"/>
  <c r="V315" i="24"/>
  <c r="R315" i="24"/>
  <c r="I315" i="24"/>
  <c r="BR314" i="24"/>
  <c r="BP314" i="24"/>
  <c r="AF314" i="24"/>
  <c r="AJ314" i="24" s="1"/>
  <c r="L314" i="24"/>
  <c r="N314" i="24" s="1"/>
  <c r="AA314" i="24"/>
  <c r="Y314" i="24"/>
  <c r="Z314" i="24" s="1"/>
  <c r="V314" i="24"/>
  <c r="R314" i="24"/>
  <c r="I314" i="24"/>
  <c r="BR313" i="24"/>
  <c r="BP313" i="24"/>
  <c r="AF313" i="24"/>
  <c r="L313" i="24"/>
  <c r="N313" i="24" s="1"/>
  <c r="AA313" i="24"/>
  <c r="Y313" i="24"/>
  <c r="Z313" i="24" s="1"/>
  <c r="V313" i="24"/>
  <c r="R313" i="24"/>
  <c r="I313" i="24"/>
  <c r="BR312" i="24"/>
  <c r="BP312" i="24"/>
  <c r="AF312" i="24"/>
  <c r="L312" i="24"/>
  <c r="N312" i="24" s="1"/>
  <c r="AA312" i="24"/>
  <c r="Y312" i="24"/>
  <c r="Z312" i="24" s="1"/>
  <c r="V312" i="24"/>
  <c r="R312" i="24"/>
  <c r="I312" i="24"/>
  <c r="BR311" i="24"/>
  <c r="BP311" i="24"/>
  <c r="AF311" i="24"/>
  <c r="L311" i="24"/>
  <c r="N311" i="24" s="1"/>
  <c r="AA311" i="24"/>
  <c r="Y311" i="24"/>
  <c r="Z311" i="24" s="1"/>
  <c r="V311" i="24"/>
  <c r="R311" i="24"/>
  <c r="I311" i="24"/>
  <c r="BR310" i="24"/>
  <c r="BP310" i="24"/>
  <c r="AF310" i="24"/>
  <c r="L310" i="24"/>
  <c r="N310" i="24" s="1"/>
  <c r="AA310" i="24"/>
  <c r="Y310" i="24"/>
  <c r="Z310" i="24" s="1"/>
  <c r="V310" i="24"/>
  <c r="R310" i="24"/>
  <c r="I310" i="24"/>
  <c r="BR309" i="24"/>
  <c r="BP309" i="24"/>
  <c r="AF309" i="24"/>
  <c r="L309" i="24"/>
  <c r="N309" i="24" s="1"/>
  <c r="AA309" i="24"/>
  <c r="Y309" i="24"/>
  <c r="Z309" i="24" s="1"/>
  <c r="V309" i="24"/>
  <c r="R309" i="24"/>
  <c r="I309" i="24"/>
  <c r="BR308" i="24"/>
  <c r="BP308" i="24"/>
  <c r="AF308" i="24"/>
  <c r="AJ308" i="24" s="1"/>
  <c r="L308" i="24"/>
  <c r="N308" i="24" s="1"/>
  <c r="AA308" i="24"/>
  <c r="Y308" i="24"/>
  <c r="Z308" i="24" s="1"/>
  <c r="V308" i="24"/>
  <c r="R308" i="24"/>
  <c r="I308" i="24"/>
  <c r="BR307" i="24"/>
  <c r="BP307" i="24"/>
  <c r="AF307" i="24"/>
  <c r="L307" i="24"/>
  <c r="N307" i="24" s="1"/>
  <c r="AA307" i="24"/>
  <c r="Y307" i="24"/>
  <c r="Z307" i="24" s="1"/>
  <c r="V307" i="24"/>
  <c r="R307" i="24"/>
  <c r="I307" i="24"/>
  <c r="BR306" i="24"/>
  <c r="BP306" i="24"/>
  <c r="AF306" i="24"/>
  <c r="AJ306" i="24" s="1"/>
  <c r="L306" i="24"/>
  <c r="N306" i="24" s="1"/>
  <c r="AA306" i="24"/>
  <c r="Y306" i="24"/>
  <c r="Z306" i="24" s="1"/>
  <c r="V306" i="24"/>
  <c r="R306" i="24"/>
  <c r="I306" i="24"/>
  <c r="BR305" i="24"/>
  <c r="BP305" i="24"/>
  <c r="AF305" i="24"/>
  <c r="L305" i="24"/>
  <c r="N305" i="24" s="1"/>
  <c r="AA305" i="24"/>
  <c r="Y305" i="24"/>
  <c r="Z305" i="24" s="1"/>
  <c r="V305" i="24"/>
  <c r="R305" i="24"/>
  <c r="I305" i="24"/>
  <c r="BR304" i="24"/>
  <c r="BP304" i="24"/>
  <c r="AF304" i="24"/>
  <c r="L304" i="24"/>
  <c r="N304" i="24" s="1"/>
  <c r="AA304" i="24"/>
  <c r="Y304" i="24"/>
  <c r="Z304" i="24" s="1"/>
  <c r="V304" i="24"/>
  <c r="R304" i="24"/>
  <c r="I304" i="24"/>
  <c r="BR303" i="24"/>
  <c r="BP303" i="24"/>
  <c r="AF303" i="24"/>
  <c r="L303" i="24"/>
  <c r="N303" i="24" s="1"/>
  <c r="AA303" i="24"/>
  <c r="Y303" i="24"/>
  <c r="Z303" i="24" s="1"/>
  <c r="V303" i="24"/>
  <c r="R303" i="24"/>
  <c r="I303" i="24"/>
  <c r="BR302" i="24"/>
  <c r="BP302" i="24"/>
  <c r="AF302" i="24"/>
  <c r="L302" i="24"/>
  <c r="N302" i="24" s="1"/>
  <c r="AA302" i="24"/>
  <c r="Y302" i="24"/>
  <c r="Z302" i="24" s="1"/>
  <c r="V302" i="24"/>
  <c r="R302" i="24"/>
  <c r="I302" i="24"/>
  <c r="BR301" i="24"/>
  <c r="BP301" i="24"/>
  <c r="AF301" i="24"/>
  <c r="L301" i="24"/>
  <c r="N301" i="24" s="1"/>
  <c r="AA301" i="24"/>
  <c r="Y301" i="24"/>
  <c r="Z301" i="24" s="1"/>
  <c r="V301" i="24"/>
  <c r="R301" i="24"/>
  <c r="I301" i="24"/>
  <c r="BR300" i="24"/>
  <c r="BP300" i="24"/>
  <c r="AF300" i="24"/>
  <c r="AJ300" i="24" s="1"/>
  <c r="L300" i="24"/>
  <c r="N300" i="24" s="1"/>
  <c r="AA300" i="24"/>
  <c r="Y300" i="24"/>
  <c r="Z300" i="24" s="1"/>
  <c r="V300" i="24"/>
  <c r="R300" i="24"/>
  <c r="I300" i="24"/>
  <c r="BR299" i="24"/>
  <c r="BP299" i="24"/>
  <c r="AF299" i="24"/>
  <c r="L299" i="24"/>
  <c r="N299" i="24" s="1"/>
  <c r="AA299" i="24"/>
  <c r="Y299" i="24"/>
  <c r="Z299" i="24" s="1"/>
  <c r="V299" i="24"/>
  <c r="R299" i="24"/>
  <c r="I299" i="24"/>
  <c r="BR298" i="24"/>
  <c r="BP298" i="24"/>
  <c r="AF298" i="24"/>
  <c r="AJ298" i="24" s="1"/>
  <c r="L298" i="24"/>
  <c r="N298" i="24" s="1"/>
  <c r="AA298" i="24"/>
  <c r="Y298" i="24"/>
  <c r="Z298" i="24" s="1"/>
  <c r="V298" i="24"/>
  <c r="R298" i="24"/>
  <c r="I298" i="24"/>
  <c r="BR297" i="24"/>
  <c r="BP297" i="24"/>
  <c r="AF297" i="24"/>
  <c r="L297" i="24"/>
  <c r="N297" i="24" s="1"/>
  <c r="AA297" i="24"/>
  <c r="Y297" i="24"/>
  <c r="Z297" i="24" s="1"/>
  <c r="V297" i="24"/>
  <c r="R297" i="24"/>
  <c r="I297" i="24"/>
  <c r="BR296" i="24"/>
  <c r="BP296" i="24"/>
  <c r="AF296" i="24"/>
  <c r="L296" i="24"/>
  <c r="N296" i="24" s="1"/>
  <c r="AA296" i="24"/>
  <c r="Y296" i="24"/>
  <c r="Z296" i="24" s="1"/>
  <c r="V296" i="24"/>
  <c r="R296" i="24"/>
  <c r="I296" i="24"/>
  <c r="BR295" i="24"/>
  <c r="BP295" i="24"/>
  <c r="AF295" i="24"/>
  <c r="L295" i="24"/>
  <c r="N295" i="24" s="1"/>
  <c r="AA295" i="24"/>
  <c r="Y295" i="24"/>
  <c r="Z295" i="24" s="1"/>
  <c r="V295" i="24"/>
  <c r="R295" i="24"/>
  <c r="I295" i="24"/>
  <c r="BR294" i="24"/>
  <c r="BP294" i="24"/>
  <c r="AF294" i="24"/>
  <c r="L294" i="24"/>
  <c r="N294" i="24" s="1"/>
  <c r="AA294" i="24"/>
  <c r="Y294" i="24"/>
  <c r="Z294" i="24" s="1"/>
  <c r="V294" i="24"/>
  <c r="R294" i="24"/>
  <c r="I294" i="24"/>
  <c r="BR293" i="24"/>
  <c r="BP293" i="24"/>
  <c r="AF293" i="24"/>
  <c r="L293" i="24"/>
  <c r="AA293" i="24"/>
  <c r="Y293" i="24"/>
  <c r="Z293" i="24" s="1"/>
  <c r="V293" i="24"/>
  <c r="R293" i="24"/>
  <c r="I293" i="24"/>
  <c r="BR292" i="24"/>
  <c r="BP292" i="24"/>
  <c r="AF292" i="24"/>
  <c r="AJ292" i="24" s="1"/>
  <c r="L292" i="24"/>
  <c r="N292" i="24" s="1"/>
  <c r="AA292" i="24"/>
  <c r="Y292" i="24"/>
  <c r="Z292" i="24" s="1"/>
  <c r="V292" i="24"/>
  <c r="R292" i="24"/>
  <c r="I292" i="24"/>
  <c r="BR291" i="24"/>
  <c r="BP291" i="24"/>
  <c r="AF291" i="24"/>
  <c r="L291" i="24"/>
  <c r="N291" i="24" s="1"/>
  <c r="AA291" i="24"/>
  <c r="Y291" i="24"/>
  <c r="Z291" i="24" s="1"/>
  <c r="V291" i="24"/>
  <c r="R291" i="24"/>
  <c r="I291" i="24"/>
  <c r="BR290" i="24"/>
  <c r="BP290" i="24"/>
  <c r="AF290" i="24"/>
  <c r="AJ290" i="24" s="1"/>
  <c r="L290" i="24"/>
  <c r="N290" i="24" s="1"/>
  <c r="AA290" i="24"/>
  <c r="Y290" i="24"/>
  <c r="Z290" i="24" s="1"/>
  <c r="V290" i="24"/>
  <c r="R290" i="24"/>
  <c r="I290" i="24"/>
  <c r="BR289" i="24"/>
  <c r="BP289" i="24"/>
  <c r="AF289" i="24"/>
  <c r="L289" i="24"/>
  <c r="N289" i="24" s="1"/>
  <c r="AA289" i="24"/>
  <c r="Y289" i="24"/>
  <c r="Z289" i="24" s="1"/>
  <c r="V289" i="24"/>
  <c r="R289" i="24"/>
  <c r="I289" i="24"/>
  <c r="BR288" i="24"/>
  <c r="BP288" i="24"/>
  <c r="AF288" i="24"/>
  <c r="L288" i="24"/>
  <c r="N288" i="24" s="1"/>
  <c r="AA288" i="24"/>
  <c r="Y288" i="24"/>
  <c r="Z288" i="24" s="1"/>
  <c r="V288" i="24"/>
  <c r="R288" i="24"/>
  <c r="I288" i="24"/>
  <c r="BR287" i="24"/>
  <c r="BP287" i="24"/>
  <c r="AF287" i="24"/>
  <c r="L287" i="24"/>
  <c r="AA287" i="24"/>
  <c r="Y287" i="24"/>
  <c r="Z287" i="24" s="1"/>
  <c r="V287" i="24"/>
  <c r="R287" i="24"/>
  <c r="I287" i="24"/>
  <c r="BR286" i="24"/>
  <c r="BP286" i="24"/>
  <c r="AF286" i="24"/>
  <c r="L286" i="24"/>
  <c r="N286" i="24" s="1"/>
  <c r="AA286" i="24"/>
  <c r="Y286" i="24"/>
  <c r="Z286" i="24" s="1"/>
  <c r="V286" i="24"/>
  <c r="R286" i="24"/>
  <c r="I286" i="24"/>
  <c r="BR285" i="24"/>
  <c r="BP285" i="24"/>
  <c r="AF285" i="24"/>
  <c r="L285" i="24"/>
  <c r="N285" i="24" s="1"/>
  <c r="AA285" i="24"/>
  <c r="Y285" i="24"/>
  <c r="Z285" i="24" s="1"/>
  <c r="V285" i="24"/>
  <c r="R285" i="24"/>
  <c r="I285" i="24"/>
  <c r="BR284" i="24"/>
  <c r="BP284" i="24"/>
  <c r="AF284" i="24"/>
  <c r="AJ284" i="24" s="1"/>
  <c r="L284" i="24"/>
  <c r="N284" i="24" s="1"/>
  <c r="AA284" i="24"/>
  <c r="Y284" i="24"/>
  <c r="Z284" i="24" s="1"/>
  <c r="V284" i="24"/>
  <c r="R284" i="24"/>
  <c r="I284" i="24"/>
  <c r="BR283" i="24"/>
  <c r="BP283" i="24"/>
  <c r="AF283" i="24"/>
  <c r="L283" i="24"/>
  <c r="AA283" i="24"/>
  <c r="Y283" i="24"/>
  <c r="Z283" i="24" s="1"/>
  <c r="V283" i="24"/>
  <c r="R283" i="24"/>
  <c r="I283" i="24"/>
  <c r="BR282" i="24"/>
  <c r="BP282" i="24"/>
  <c r="AF282" i="24"/>
  <c r="AJ282" i="24" s="1"/>
  <c r="L282" i="24"/>
  <c r="N282" i="24" s="1"/>
  <c r="AA282" i="24"/>
  <c r="Y282" i="24"/>
  <c r="Z282" i="24" s="1"/>
  <c r="V282" i="24"/>
  <c r="R282" i="24"/>
  <c r="I282" i="24"/>
  <c r="BR281" i="24"/>
  <c r="BP281" i="24"/>
  <c r="AF281" i="24"/>
  <c r="L281" i="24"/>
  <c r="N281" i="24" s="1"/>
  <c r="AA281" i="24"/>
  <c r="Y281" i="24"/>
  <c r="Z281" i="24" s="1"/>
  <c r="V281" i="24"/>
  <c r="R281" i="24"/>
  <c r="I281" i="24"/>
  <c r="BR280" i="24"/>
  <c r="BP280" i="24"/>
  <c r="AF280" i="24"/>
  <c r="L280" i="24"/>
  <c r="N280" i="24" s="1"/>
  <c r="AA280" i="24"/>
  <c r="Y280" i="24"/>
  <c r="Z280" i="24" s="1"/>
  <c r="V280" i="24"/>
  <c r="R280" i="24"/>
  <c r="I280" i="24"/>
  <c r="BR279" i="24"/>
  <c r="BP279" i="24"/>
  <c r="AF279" i="24"/>
  <c r="L279" i="24"/>
  <c r="AA279" i="24"/>
  <c r="Y279" i="24"/>
  <c r="Z279" i="24" s="1"/>
  <c r="V279" i="24"/>
  <c r="R279" i="24"/>
  <c r="I279" i="24"/>
  <c r="BR278" i="24"/>
  <c r="BP278" i="24"/>
  <c r="AF278" i="24"/>
  <c r="L278" i="24"/>
  <c r="N278" i="24" s="1"/>
  <c r="AA278" i="24"/>
  <c r="Y278" i="24"/>
  <c r="Z278" i="24" s="1"/>
  <c r="V278" i="24"/>
  <c r="R278" i="24"/>
  <c r="I278" i="24"/>
  <c r="BR277" i="24"/>
  <c r="BP277" i="24"/>
  <c r="AF277" i="24"/>
  <c r="L277" i="24"/>
  <c r="AA277" i="24"/>
  <c r="Y277" i="24"/>
  <c r="Z277" i="24" s="1"/>
  <c r="V277" i="24"/>
  <c r="R277" i="24"/>
  <c r="I277" i="24"/>
  <c r="BR276" i="24"/>
  <c r="BP276" i="24"/>
  <c r="AF276" i="24"/>
  <c r="AJ276" i="24" s="1"/>
  <c r="L276" i="24"/>
  <c r="N276" i="24" s="1"/>
  <c r="AA276" i="24"/>
  <c r="Y276" i="24"/>
  <c r="Z276" i="24" s="1"/>
  <c r="V276" i="24"/>
  <c r="R276" i="24"/>
  <c r="I276" i="24"/>
  <c r="BR275" i="24"/>
  <c r="BP275" i="24"/>
  <c r="AF275" i="24"/>
  <c r="L275" i="24"/>
  <c r="N275" i="24" s="1"/>
  <c r="AA275" i="24"/>
  <c r="Y275" i="24"/>
  <c r="Z275" i="24" s="1"/>
  <c r="V275" i="24"/>
  <c r="R275" i="24"/>
  <c r="I275" i="24"/>
  <c r="BR274" i="24"/>
  <c r="BP274" i="24"/>
  <c r="AF274" i="24"/>
  <c r="AJ274" i="24" s="1"/>
  <c r="L274" i="24"/>
  <c r="N274" i="24" s="1"/>
  <c r="AA274" i="24"/>
  <c r="Y274" i="24"/>
  <c r="Z274" i="24" s="1"/>
  <c r="V274" i="24"/>
  <c r="R274" i="24"/>
  <c r="I274" i="24"/>
  <c r="BR273" i="24"/>
  <c r="BP273" i="24"/>
  <c r="AF273" i="24"/>
  <c r="L273" i="24"/>
  <c r="N273" i="24" s="1"/>
  <c r="AA273" i="24"/>
  <c r="Y273" i="24"/>
  <c r="Z273" i="24" s="1"/>
  <c r="V273" i="24"/>
  <c r="R273" i="24"/>
  <c r="I273" i="24"/>
  <c r="BR272" i="24"/>
  <c r="BP272" i="24"/>
  <c r="AF272" i="24"/>
  <c r="AJ272" i="24" s="1"/>
  <c r="L272" i="24"/>
  <c r="N272" i="24" s="1"/>
  <c r="AA272" i="24"/>
  <c r="Y272" i="24"/>
  <c r="Z272" i="24" s="1"/>
  <c r="V272" i="24"/>
  <c r="R272" i="24"/>
  <c r="I272" i="24"/>
  <c r="BR271" i="24"/>
  <c r="BP271" i="24"/>
  <c r="AF271" i="24"/>
  <c r="L271" i="24"/>
  <c r="N271" i="24" s="1"/>
  <c r="AA271" i="24"/>
  <c r="Y271" i="24"/>
  <c r="Z271" i="24" s="1"/>
  <c r="V271" i="24"/>
  <c r="R271" i="24"/>
  <c r="I271" i="24"/>
  <c r="BR270" i="24"/>
  <c r="BP270" i="24"/>
  <c r="AF270" i="24"/>
  <c r="AJ270" i="24" s="1"/>
  <c r="L270" i="24"/>
  <c r="N270" i="24" s="1"/>
  <c r="AA270" i="24"/>
  <c r="Y270" i="24"/>
  <c r="Z270" i="24" s="1"/>
  <c r="V270" i="24"/>
  <c r="R270" i="24"/>
  <c r="I270" i="24"/>
  <c r="BR269" i="24"/>
  <c r="BP269" i="24"/>
  <c r="AF269" i="24"/>
  <c r="L269" i="24"/>
  <c r="N269" i="24" s="1"/>
  <c r="AA269" i="24"/>
  <c r="Y269" i="24"/>
  <c r="Z269" i="24" s="1"/>
  <c r="V269" i="24"/>
  <c r="R269" i="24"/>
  <c r="I269" i="24"/>
  <c r="BR268" i="24"/>
  <c r="BP268" i="24"/>
  <c r="AF268" i="24"/>
  <c r="AJ268" i="24" s="1"/>
  <c r="L268" i="24"/>
  <c r="N268" i="24" s="1"/>
  <c r="AA268" i="24"/>
  <c r="Y268" i="24"/>
  <c r="Z268" i="24" s="1"/>
  <c r="V268" i="24"/>
  <c r="R268" i="24"/>
  <c r="I268" i="24"/>
  <c r="BR267" i="24"/>
  <c r="BP267" i="24"/>
  <c r="AF267" i="24"/>
  <c r="L267" i="24"/>
  <c r="N267" i="24" s="1"/>
  <c r="AA267" i="24"/>
  <c r="Y267" i="24"/>
  <c r="Z267" i="24" s="1"/>
  <c r="V267" i="24"/>
  <c r="R267" i="24"/>
  <c r="I267" i="24"/>
  <c r="BR266" i="24"/>
  <c r="BP266" i="24"/>
  <c r="AF266" i="24"/>
  <c r="AJ266" i="24" s="1"/>
  <c r="L266" i="24"/>
  <c r="N266" i="24" s="1"/>
  <c r="AA266" i="24"/>
  <c r="Y266" i="24"/>
  <c r="Z266" i="24" s="1"/>
  <c r="V266" i="24"/>
  <c r="R266" i="24"/>
  <c r="I266" i="24"/>
  <c r="BR265" i="24"/>
  <c r="BP265" i="24"/>
  <c r="AF265" i="24"/>
  <c r="L265" i="24"/>
  <c r="AA265" i="24"/>
  <c r="Y265" i="24"/>
  <c r="Z265" i="24" s="1"/>
  <c r="V265" i="24"/>
  <c r="R265" i="24"/>
  <c r="I265" i="24"/>
  <c r="BR264" i="24"/>
  <c r="BP264" i="24"/>
  <c r="AF264" i="24"/>
  <c r="AJ264" i="24" s="1"/>
  <c r="L264" i="24"/>
  <c r="N264" i="24" s="1"/>
  <c r="AA264" i="24"/>
  <c r="Y264" i="24"/>
  <c r="Z264" i="24" s="1"/>
  <c r="V264" i="24"/>
  <c r="R264" i="24"/>
  <c r="I264" i="24"/>
  <c r="BR263" i="24"/>
  <c r="BP263" i="24"/>
  <c r="AF263" i="24"/>
  <c r="L263" i="24"/>
  <c r="N263" i="24" s="1"/>
  <c r="AA263" i="24"/>
  <c r="Y263" i="24"/>
  <c r="Z263" i="24" s="1"/>
  <c r="V263" i="24"/>
  <c r="R263" i="24"/>
  <c r="I263" i="24"/>
  <c r="BR262" i="24"/>
  <c r="BP262" i="24"/>
  <c r="AF262" i="24"/>
  <c r="AJ262" i="24" s="1"/>
  <c r="L262" i="24"/>
  <c r="N262" i="24" s="1"/>
  <c r="AA262" i="24"/>
  <c r="Y262" i="24"/>
  <c r="Z262" i="24" s="1"/>
  <c r="V262" i="24"/>
  <c r="R262" i="24"/>
  <c r="I262" i="24"/>
  <c r="BR261" i="24"/>
  <c r="BP261" i="24"/>
  <c r="AF261" i="24"/>
  <c r="L261" i="24"/>
  <c r="N261" i="24" s="1"/>
  <c r="AA261" i="24"/>
  <c r="Y261" i="24"/>
  <c r="Z261" i="24" s="1"/>
  <c r="V261" i="24"/>
  <c r="R261" i="24"/>
  <c r="I261" i="24"/>
  <c r="BR260" i="24"/>
  <c r="BP260" i="24"/>
  <c r="AF260" i="24"/>
  <c r="AJ260" i="24" s="1"/>
  <c r="L260" i="24"/>
  <c r="N260" i="24" s="1"/>
  <c r="AA260" i="24"/>
  <c r="Y260" i="24"/>
  <c r="Z260" i="24" s="1"/>
  <c r="V260" i="24"/>
  <c r="R260" i="24"/>
  <c r="I260" i="24"/>
  <c r="BR259" i="24"/>
  <c r="BP259" i="24"/>
  <c r="AF259" i="24"/>
  <c r="L259" i="24"/>
  <c r="N259" i="24" s="1"/>
  <c r="AA259" i="24"/>
  <c r="Y259" i="24"/>
  <c r="Z259" i="24" s="1"/>
  <c r="V259" i="24"/>
  <c r="R259" i="24"/>
  <c r="I259" i="24"/>
  <c r="BR258" i="24"/>
  <c r="BP258" i="24"/>
  <c r="AF258" i="24"/>
  <c r="AJ258" i="24" s="1"/>
  <c r="L258" i="24"/>
  <c r="N258" i="24" s="1"/>
  <c r="AA258" i="24"/>
  <c r="Y258" i="24"/>
  <c r="Z258" i="24" s="1"/>
  <c r="V258" i="24"/>
  <c r="R258" i="24"/>
  <c r="I258" i="24"/>
  <c r="BR257" i="24"/>
  <c r="BP257" i="24"/>
  <c r="AF257" i="24"/>
  <c r="L257" i="24"/>
  <c r="N257" i="24" s="1"/>
  <c r="AA257" i="24"/>
  <c r="Y257" i="24"/>
  <c r="Z257" i="24" s="1"/>
  <c r="V257" i="24"/>
  <c r="R257" i="24"/>
  <c r="I257" i="24"/>
  <c r="BR256" i="24"/>
  <c r="BP256" i="24"/>
  <c r="AF256" i="24"/>
  <c r="AJ256" i="24" s="1"/>
  <c r="L256" i="24"/>
  <c r="N256" i="24" s="1"/>
  <c r="AA256" i="24"/>
  <c r="Y256" i="24"/>
  <c r="Z256" i="24" s="1"/>
  <c r="V256" i="24"/>
  <c r="R256" i="24"/>
  <c r="I256" i="24"/>
  <c r="BR255" i="24"/>
  <c r="BP255" i="24"/>
  <c r="AF255" i="24"/>
  <c r="L255" i="24"/>
  <c r="N255" i="24" s="1"/>
  <c r="AA255" i="24"/>
  <c r="Y255" i="24"/>
  <c r="Z255" i="24" s="1"/>
  <c r="V255" i="24"/>
  <c r="R255" i="24"/>
  <c r="I255" i="24"/>
  <c r="BR254" i="24"/>
  <c r="BP254" i="24"/>
  <c r="AF254" i="24"/>
  <c r="AJ254" i="24" s="1"/>
  <c r="L254" i="24"/>
  <c r="N254" i="24" s="1"/>
  <c r="AA254" i="24"/>
  <c r="Y254" i="24"/>
  <c r="Z254" i="24" s="1"/>
  <c r="V254" i="24"/>
  <c r="R254" i="24"/>
  <c r="I254" i="24"/>
  <c r="BR253" i="24"/>
  <c r="BP253" i="24"/>
  <c r="AF253" i="24"/>
  <c r="L253" i="24"/>
  <c r="N253" i="24" s="1"/>
  <c r="AA253" i="24"/>
  <c r="Y253" i="24"/>
  <c r="Z253" i="24" s="1"/>
  <c r="V253" i="24"/>
  <c r="R253" i="24"/>
  <c r="I253" i="24"/>
  <c r="BR252" i="24"/>
  <c r="BP252" i="24"/>
  <c r="AF252" i="24"/>
  <c r="AJ252" i="24" s="1"/>
  <c r="L252" i="24"/>
  <c r="N252" i="24" s="1"/>
  <c r="AA252" i="24"/>
  <c r="Y252" i="24"/>
  <c r="Z252" i="24" s="1"/>
  <c r="V252" i="24"/>
  <c r="R252" i="24"/>
  <c r="I252" i="24"/>
  <c r="BR251" i="24"/>
  <c r="BP251" i="24"/>
  <c r="AF251" i="24"/>
  <c r="L251" i="24"/>
  <c r="N251" i="24" s="1"/>
  <c r="AA251" i="24"/>
  <c r="Y251" i="24"/>
  <c r="Z251" i="24" s="1"/>
  <c r="V251" i="24"/>
  <c r="R251" i="24"/>
  <c r="I251" i="24"/>
  <c r="BR250" i="24"/>
  <c r="BP250" i="24"/>
  <c r="AF250" i="24"/>
  <c r="AJ250" i="24" s="1"/>
  <c r="L250" i="24"/>
  <c r="N250" i="24" s="1"/>
  <c r="AA250" i="24"/>
  <c r="Y250" i="24"/>
  <c r="Z250" i="24" s="1"/>
  <c r="V250" i="24"/>
  <c r="R250" i="24"/>
  <c r="I250" i="24"/>
  <c r="BR249" i="24"/>
  <c r="BP249" i="24"/>
  <c r="AF249" i="24"/>
  <c r="L249" i="24"/>
  <c r="AA249" i="24"/>
  <c r="Y249" i="24"/>
  <c r="Z249" i="24" s="1"/>
  <c r="V249" i="24"/>
  <c r="R249" i="24"/>
  <c r="I249" i="24"/>
  <c r="BR248" i="24"/>
  <c r="BP248" i="24"/>
  <c r="AF248" i="24"/>
  <c r="AJ248" i="24" s="1"/>
  <c r="L248" i="24"/>
  <c r="N248" i="24" s="1"/>
  <c r="AA248" i="24"/>
  <c r="Y248" i="24"/>
  <c r="Z248" i="24" s="1"/>
  <c r="V248" i="24"/>
  <c r="R248" i="24"/>
  <c r="I248" i="24"/>
  <c r="BR247" i="24"/>
  <c r="BP247" i="24"/>
  <c r="AF247" i="24"/>
  <c r="L247" i="24"/>
  <c r="N247" i="24" s="1"/>
  <c r="AA247" i="24"/>
  <c r="Y247" i="24"/>
  <c r="Z247" i="24" s="1"/>
  <c r="V247" i="24"/>
  <c r="R247" i="24"/>
  <c r="I247" i="24"/>
  <c r="BR246" i="24"/>
  <c r="BP246" i="24"/>
  <c r="AF246" i="24"/>
  <c r="AJ246" i="24" s="1"/>
  <c r="L246" i="24"/>
  <c r="N246" i="24" s="1"/>
  <c r="AA246" i="24"/>
  <c r="Y246" i="24"/>
  <c r="Z246" i="24" s="1"/>
  <c r="V246" i="24"/>
  <c r="R246" i="24"/>
  <c r="I246" i="24"/>
  <c r="BR245" i="24"/>
  <c r="BP245" i="24"/>
  <c r="AF245" i="24"/>
  <c r="L245" i="24"/>
  <c r="N245" i="24" s="1"/>
  <c r="AA245" i="24"/>
  <c r="Y245" i="24"/>
  <c r="Z245" i="24" s="1"/>
  <c r="V245" i="24"/>
  <c r="R245" i="24"/>
  <c r="I245" i="24"/>
  <c r="BR244" i="24"/>
  <c r="BP244" i="24"/>
  <c r="AF244" i="24"/>
  <c r="AJ244" i="24" s="1"/>
  <c r="L244" i="24"/>
  <c r="N244" i="24" s="1"/>
  <c r="AA244" i="24"/>
  <c r="Y244" i="24"/>
  <c r="Z244" i="24" s="1"/>
  <c r="V244" i="24"/>
  <c r="R244" i="24"/>
  <c r="I244" i="24"/>
  <c r="BR243" i="24"/>
  <c r="BP243" i="24"/>
  <c r="AF243" i="24"/>
  <c r="L243" i="24"/>
  <c r="AA243" i="24"/>
  <c r="Y243" i="24"/>
  <c r="Z243" i="24" s="1"/>
  <c r="V243" i="24"/>
  <c r="R243" i="24"/>
  <c r="I243" i="24"/>
  <c r="BR242" i="24"/>
  <c r="BP242" i="24"/>
  <c r="AF242" i="24"/>
  <c r="AJ242" i="24" s="1"/>
  <c r="L242" i="24"/>
  <c r="N242" i="24" s="1"/>
  <c r="AA242" i="24"/>
  <c r="Y242" i="24"/>
  <c r="Z242" i="24" s="1"/>
  <c r="V242" i="24"/>
  <c r="R242" i="24"/>
  <c r="I242" i="24"/>
  <c r="BR241" i="24"/>
  <c r="BP241" i="24"/>
  <c r="AF241" i="24"/>
  <c r="L241" i="24"/>
  <c r="N241" i="24" s="1"/>
  <c r="AA241" i="24"/>
  <c r="Y241" i="24"/>
  <c r="Z241" i="24" s="1"/>
  <c r="V241" i="24"/>
  <c r="R241" i="24"/>
  <c r="I241" i="24"/>
  <c r="BR240" i="24"/>
  <c r="BP240" i="24"/>
  <c r="AF240" i="24"/>
  <c r="AJ240" i="24" s="1"/>
  <c r="L240" i="24"/>
  <c r="N240" i="24" s="1"/>
  <c r="AA240" i="24"/>
  <c r="Y240" i="24"/>
  <c r="Z240" i="24" s="1"/>
  <c r="V240" i="24"/>
  <c r="R240" i="24"/>
  <c r="I240" i="24"/>
  <c r="BR239" i="24"/>
  <c r="BP239" i="24"/>
  <c r="AF239" i="24"/>
  <c r="L239" i="24"/>
  <c r="N239" i="24" s="1"/>
  <c r="AA239" i="24"/>
  <c r="Y239" i="24"/>
  <c r="Z239" i="24" s="1"/>
  <c r="V239" i="24"/>
  <c r="R239" i="24"/>
  <c r="I239" i="24"/>
  <c r="BR238" i="24"/>
  <c r="BP238" i="24"/>
  <c r="AF238" i="24"/>
  <c r="AJ238" i="24" s="1"/>
  <c r="L238" i="24"/>
  <c r="N238" i="24" s="1"/>
  <c r="AA238" i="24"/>
  <c r="Y238" i="24"/>
  <c r="Z238" i="24" s="1"/>
  <c r="V238" i="24"/>
  <c r="R238" i="24"/>
  <c r="I238" i="24"/>
  <c r="BR237" i="24"/>
  <c r="BP237" i="24"/>
  <c r="AF237" i="24"/>
  <c r="L237" i="24"/>
  <c r="N237" i="24" s="1"/>
  <c r="AA237" i="24"/>
  <c r="Y237" i="24"/>
  <c r="Z237" i="24" s="1"/>
  <c r="V237" i="24"/>
  <c r="R237" i="24"/>
  <c r="I237" i="24"/>
  <c r="BR236" i="24"/>
  <c r="BP236" i="24"/>
  <c r="AF236" i="24"/>
  <c r="AJ236" i="24" s="1"/>
  <c r="L236" i="24"/>
  <c r="N236" i="24" s="1"/>
  <c r="AA236" i="24"/>
  <c r="Y236" i="24"/>
  <c r="Z236" i="24" s="1"/>
  <c r="V236" i="24"/>
  <c r="R236" i="24"/>
  <c r="I236" i="24"/>
  <c r="BR235" i="24"/>
  <c r="BP235" i="24"/>
  <c r="AF235" i="24"/>
  <c r="L235" i="24"/>
  <c r="AA235" i="24"/>
  <c r="Y235" i="24"/>
  <c r="Z235" i="24" s="1"/>
  <c r="V235" i="24"/>
  <c r="R235" i="24"/>
  <c r="I235" i="24"/>
  <c r="BR234" i="24"/>
  <c r="BP234" i="24"/>
  <c r="AF234" i="24"/>
  <c r="AJ234" i="24" s="1"/>
  <c r="L234" i="24"/>
  <c r="N234" i="24" s="1"/>
  <c r="AA234" i="24"/>
  <c r="Y234" i="24"/>
  <c r="Z234" i="24" s="1"/>
  <c r="V234" i="24"/>
  <c r="R234" i="24"/>
  <c r="I234" i="24"/>
  <c r="BR233" i="24"/>
  <c r="BP233" i="24"/>
  <c r="AF233" i="24"/>
  <c r="L233" i="24"/>
  <c r="AA233" i="24"/>
  <c r="Y233" i="24"/>
  <c r="Z233" i="24" s="1"/>
  <c r="V233" i="24"/>
  <c r="R233" i="24"/>
  <c r="I233" i="24"/>
  <c r="BR232" i="24"/>
  <c r="BP232" i="24"/>
  <c r="AF232" i="24"/>
  <c r="AJ232" i="24" s="1"/>
  <c r="L232" i="24"/>
  <c r="N232" i="24" s="1"/>
  <c r="AA232" i="24"/>
  <c r="Y232" i="24"/>
  <c r="Z232" i="24" s="1"/>
  <c r="V232" i="24"/>
  <c r="R232" i="24"/>
  <c r="I232" i="24"/>
  <c r="BR231" i="24"/>
  <c r="BP231" i="24"/>
  <c r="AF231" i="24"/>
  <c r="L231" i="24"/>
  <c r="AA231" i="24"/>
  <c r="Y231" i="24"/>
  <c r="Z231" i="24" s="1"/>
  <c r="V231" i="24"/>
  <c r="R231" i="24"/>
  <c r="I231" i="24"/>
  <c r="BR230" i="24"/>
  <c r="BP230" i="24"/>
  <c r="AF230" i="24"/>
  <c r="AJ230" i="24" s="1"/>
  <c r="L230" i="24"/>
  <c r="N230" i="24" s="1"/>
  <c r="AA230" i="24"/>
  <c r="Y230" i="24"/>
  <c r="Z230" i="24" s="1"/>
  <c r="V230" i="24"/>
  <c r="R230" i="24"/>
  <c r="I230" i="24"/>
  <c r="BR229" i="24"/>
  <c r="BP229" i="24"/>
  <c r="AF229" i="24"/>
  <c r="L229" i="24"/>
  <c r="N229" i="24" s="1"/>
  <c r="AA229" i="24"/>
  <c r="Y229" i="24"/>
  <c r="Z229" i="24" s="1"/>
  <c r="V229" i="24"/>
  <c r="R229" i="24"/>
  <c r="I229" i="24"/>
  <c r="BR228" i="24"/>
  <c r="BP228" i="24"/>
  <c r="AF228" i="24"/>
  <c r="AJ228" i="24" s="1"/>
  <c r="L228" i="24"/>
  <c r="N228" i="24" s="1"/>
  <c r="AA228" i="24"/>
  <c r="Y228" i="24"/>
  <c r="Z228" i="24" s="1"/>
  <c r="V228" i="24"/>
  <c r="R228" i="24"/>
  <c r="I228" i="24"/>
  <c r="BR227" i="24"/>
  <c r="BP227" i="24"/>
  <c r="AF227" i="24"/>
  <c r="L227" i="24"/>
  <c r="AA227" i="24"/>
  <c r="Y227" i="24"/>
  <c r="Z227" i="24" s="1"/>
  <c r="V227" i="24"/>
  <c r="R227" i="24"/>
  <c r="I227" i="24"/>
  <c r="BR226" i="24"/>
  <c r="BP226" i="24"/>
  <c r="AF226" i="24"/>
  <c r="AJ226" i="24" s="1"/>
  <c r="L226" i="24"/>
  <c r="N226" i="24" s="1"/>
  <c r="AA226" i="24"/>
  <c r="Y226" i="24"/>
  <c r="Z226" i="24" s="1"/>
  <c r="V226" i="24"/>
  <c r="R226" i="24"/>
  <c r="I226" i="24"/>
  <c r="BR225" i="24"/>
  <c r="BP225" i="24"/>
  <c r="AF225" i="24"/>
  <c r="L225" i="24"/>
  <c r="N225" i="24" s="1"/>
  <c r="AA225" i="24"/>
  <c r="Y225" i="24"/>
  <c r="Z225" i="24" s="1"/>
  <c r="V225" i="24"/>
  <c r="R225" i="24"/>
  <c r="I225" i="24"/>
  <c r="BR224" i="24"/>
  <c r="BP224" i="24"/>
  <c r="AF224" i="24"/>
  <c r="AJ224" i="24" s="1"/>
  <c r="L224" i="24"/>
  <c r="AA224" i="24"/>
  <c r="Y224" i="24"/>
  <c r="Z224" i="24" s="1"/>
  <c r="V224" i="24"/>
  <c r="R224" i="24"/>
  <c r="I224" i="24"/>
  <c r="BR223" i="24"/>
  <c r="BP223" i="24"/>
  <c r="AF223" i="24"/>
  <c r="L223" i="24"/>
  <c r="AA223" i="24"/>
  <c r="Y223" i="24"/>
  <c r="Z223" i="24" s="1"/>
  <c r="V223" i="24"/>
  <c r="R223" i="24"/>
  <c r="I223" i="24"/>
  <c r="BR222" i="24"/>
  <c r="BP222" i="24"/>
  <c r="AF222" i="24"/>
  <c r="AJ222" i="24" s="1"/>
  <c r="L222" i="24"/>
  <c r="N222" i="24" s="1"/>
  <c r="AA222" i="24"/>
  <c r="Y222" i="24"/>
  <c r="Z222" i="24" s="1"/>
  <c r="V222" i="24"/>
  <c r="R222" i="24"/>
  <c r="I222" i="24"/>
  <c r="BR221" i="24"/>
  <c r="BP221" i="24"/>
  <c r="AF221" i="24"/>
  <c r="L221" i="24"/>
  <c r="N221" i="24" s="1"/>
  <c r="AA221" i="24"/>
  <c r="Y221" i="24"/>
  <c r="Z221" i="24" s="1"/>
  <c r="V221" i="24"/>
  <c r="R221" i="24"/>
  <c r="I221" i="24"/>
  <c r="BR220" i="24"/>
  <c r="BP220" i="24"/>
  <c r="AF220" i="24"/>
  <c r="AJ220" i="24" s="1"/>
  <c r="L220" i="24"/>
  <c r="N220" i="24" s="1"/>
  <c r="AA220" i="24"/>
  <c r="Y220" i="24"/>
  <c r="Z220" i="24" s="1"/>
  <c r="V220" i="24"/>
  <c r="R220" i="24"/>
  <c r="I220" i="24"/>
  <c r="BR219" i="24"/>
  <c r="BP219" i="24"/>
  <c r="AF219" i="24"/>
  <c r="L219" i="24"/>
  <c r="N219" i="24" s="1"/>
  <c r="AA219" i="24"/>
  <c r="Y219" i="24"/>
  <c r="Z219" i="24" s="1"/>
  <c r="V219" i="24"/>
  <c r="R219" i="24"/>
  <c r="I219" i="24"/>
  <c r="BR218" i="24"/>
  <c r="BP218" i="24"/>
  <c r="AF218" i="24"/>
  <c r="AJ218" i="24" s="1"/>
  <c r="L218" i="24"/>
  <c r="AA218" i="24"/>
  <c r="Y218" i="24"/>
  <c r="Z218" i="24" s="1"/>
  <c r="V218" i="24"/>
  <c r="R218" i="24"/>
  <c r="I218" i="24"/>
  <c r="BR217" i="24"/>
  <c r="BP217" i="24"/>
  <c r="AF217" i="24"/>
  <c r="L217" i="24"/>
  <c r="N217" i="24" s="1"/>
  <c r="AA217" i="24"/>
  <c r="Y217" i="24"/>
  <c r="Z217" i="24" s="1"/>
  <c r="V217" i="24"/>
  <c r="R217" i="24"/>
  <c r="I217" i="24"/>
  <c r="BR216" i="24"/>
  <c r="BP216" i="24"/>
  <c r="AF216" i="24"/>
  <c r="AJ216" i="24" s="1"/>
  <c r="L216" i="24"/>
  <c r="AA216" i="24"/>
  <c r="Y216" i="24"/>
  <c r="Z216" i="24" s="1"/>
  <c r="V216" i="24"/>
  <c r="R216" i="24"/>
  <c r="I216" i="24"/>
  <c r="BR215" i="24"/>
  <c r="BP215" i="24"/>
  <c r="AF215" i="24"/>
  <c r="L215" i="24"/>
  <c r="N215" i="24" s="1"/>
  <c r="AA215" i="24"/>
  <c r="Y215" i="24"/>
  <c r="Z215" i="24" s="1"/>
  <c r="V215" i="24"/>
  <c r="R215" i="24"/>
  <c r="I215" i="24"/>
  <c r="BR214" i="24"/>
  <c r="BP214" i="24"/>
  <c r="AF214" i="24"/>
  <c r="AJ214" i="24" s="1"/>
  <c r="L214" i="24"/>
  <c r="N214" i="24" s="1"/>
  <c r="AA214" i="24"/>
  <c r="Y214" i="24"/>
  <c r="Z214" i="24" s="1"/>
  <c r="V214" i="24"/>
  <c r="R214" i="24"/>
  <c r="I214" i="24"/>
  <c r="BR213" i="24"/>
  <c r="BP213" i="24"/>
  <c r="AF213" i="24"/>
  <c r="L213" i="24"/>
  <c r="AA213" i="24"/>
  <c r="Y213" i="24"/>
  <c r="Z213" i="24" s="1"/>
  <c r="V213" i="24"/>
  <c r="R213" i="24"/>
  <c r="I213" i="24"/>
  <c r="BR212" i="24"/>
  <c r="BP212" i="24"/>
  <c r="AF212" i="24"/>
  <c r="AJ212" i="24" s="1"/>
  <c r="L212" i="24"/>
  <c r="N212" i="24" s="1"/>
  <c r="AA212" i="24"/>
  <c r="Y212" i="24"/>
  <c r="Z212" i="24" s="1"/>
  <c r="V212" i="24"/>
  <c r="R212" i="24"/>
  <c r="I212" i="24"/>
  <c r="BR211" i="24"/>
  <c r="BP211" i="24"/>
  <c r="AF211" i="24"/>
  <c r="L211" i="24"/>
  <c r="N211" i="24" s="1"/>
  <c r="AA211" i="24"/>
  <c r="Y211" i="24"/>
  <c r="Z211" i="24" s="1"/>
  <c r="V211" i="24"/>
  <c r="R211" i="24"/>
  <c r="I211" i="24"/>
  <c r="BR210" i="24"/>
  <c r="BP210" i="24"/>
  <c r="AF210" i="24"/>
  <c r="AJ210" i="24" s="1"/>
  <c r="L210" i="24"/>
  <c r="N210" i="24" s="1"/>
  <c r="AA210" i="24"/>
  <c r="Y210" i="24"/>
  <c r="Z210" i="24" s="1"/>
  <c r="V210" i="24"/>
  <c r="R210" i="24"/>
  <c r="I210" i="24"/>
  <c r="BR209" i="24"/>
  <c r="BP209" i="24"/>
  <c r="AF209" i="24"/>
  <c r="L209" i="24"/>
  <c r="N209" i="24" s="1"/>
  <c r="AA209" i="24"/>
  <c r="Y209" i="24"/>
  <c r="Z209" i="24" s="1"/>
  <c r="V209" i="24"/>
  <c r="R209" i="24"/>
  <c r="I209" i="24"/>
  <c r="BR208" i="24"/>
  <c r="BP208" i="24"/>
  <c r="AF208" i="24"/>
  <c r="AJ208" i="24" s="1"/>
  <c r="L208" i="24"/>
  <c r="N208" i="24" s="1"/>
  <c r="AA208" i="24"/>
  <c r="Y208" i="24"/>
  <c r="Z208" i="24" s="1"/>
  <c r="V208" i="24"/>
  <c r="R208" i="24"/>
  <c r="I208" i="24"/>
  <c r="BR207" i="24"/>
  <c r="BP207" i="24"/>
  <c r="AF207" i="24"/>
  <c r="L207" i="24"/>
  <c r="AA207" i="24"/>
  <c r="Y207" i="24"/>
  <c r="Z207" i="24" s="1"/>
  <c r="V207" i="24"/>
  <c r="R207" i="24"/>
  <c r="I207" i="24"/>
  <c r="BR206" i="24"/>
  <c r="BP206" i="24"/>
  <c r="AF206" i="24"/>
  <c r="AJ206" i="24" s="1"/>
  <c r="L206" i="24"/>
  <c r="N206" i="24" s="1"/>
  <c r="AA206" i="24"/>
  <c r="Y206" i="24"/>
  <c r="Z206" i="24" s="1"/>
  <c r="V206" i="24"/>
  <c r="R206" i="24"/>
  <c r="I206" i="24"/>
  <c r="BR205" i="24"/>
  <c r="BP205" i="24"/>
  <c r="AF205" i="24"/>
  <c r="L205" i="24"/>
  <c r="AA205" i="24"/>
  <c r="Y205" i="24"/>
  <c r="Z205" i="24" s="1"/>
  <c r="V205" i="24"/>
  <c r="R205" i="24"/>
  <c r="I205" i="24"/>
  <c r="BR204" i="24"/>
  <c r="BP204" i="24"/>
  <c r="AF204" i="24"/>
  <c r="AJ204" i="24" s="1"/>
  <c r="L204" i="24"/>
  <c r="N204" i="24" s="1"/>
  <c r="AA204" i="24"/>
  <c r="Y204" i="24"/>
  <c r="Z204" i="24" s="1"/>
  <c r="V204" i="24"/>
  <c r="R204" i="24"/>
  <c r="I204" i="24"/>
  <c r="BR203" i="24"/>
  <c r="BP203" i="24"/>
  <c r="AF203" i="24"/>
  <c r="L203" i="24"/>
  <c r="AA203" i="24"/>
  <c r="Y203" i="24"/>
  <c r="Z203" i="24" s="1"/>
  <c r="V203" i="24"/>
  <c r="R203" i="24"/>
  <c r="I203" i="24"/>
  <c r="BR202" i="24"/>
  <c r="BP202" i="24"/>
  <c r="AF202" i="24"/>
  <c r="AJ202" i="24" s="1"/>
  <c r="L202" i="24"/>
  <c r="N202" i="24" s="1"/>
  <c r="AA202" i="24"/>
  <c r="Y202" i="24"/>
  <c r="Z202" i="24" s="1"/>
  <c r="V202" i="24"/>
  <c r="R202" i="24"/>
  <c r="I202" i="24"/>
  <c r="BR201" i="24"/>
  <c r="BP201" i="24"/>
  <c r="AF201" i="24"/>
  <c r="L201" i="24"/>
  <c r="N201" i="24" s="1"/>
  <c r="AA201" i="24"/>
  <c r="Y201" i="24"/>
  <c r="Z201" i="24" s="1"/>
  <c r="V201" i="24"/>
  <c r="R201" i="24"/>
  <c r="I201" i="24"/>
  <c r="BR200" i="24"/>
  <c r="BP200" i="24"/>
  <c r="AF200" i="24"/>
  <c r="AJ200" i="24" s="1"/>
  <c r="L200" i="24"/>
  <c r="N200" i="24" s="1"/>
  <c r="AA200" i="24"/>
  <c r="Y200" i="24"/>
  <c r="Z200" i="24" s="1"/>
  <c r="V200" i="24"/>
  <c r="R200" i="24"/>
  <c r="I200" i="24"/>
  <c r="BR199" i="24"/>
  <c r="BP199" i="24"/>
  <c r="AF199" i="24"/>
  <c r="L199" i="24"/>
  <c r="AA199" i="24"/>
  <c r="Y199" i="24"/>
  <c r="Z199" i="24" s="1"/>
  <c r="V199" i="24"/>
  <c r="R199" i="24"/>
  <c r="I199" i="24"/>
  <c r="BR198" i="24"/>
  <c r="BP198" i="24"/>
  <c r="AF198" i="24"/>
  <c r="AJ198" i="24" s="1"/>
  <c r="L198" i="24"/>
  <c r="N198" i="24" s="1"/>
  <c r="AA198" i="24"/>
  <c r="Y198" i="24"/>
  <c r="Z198" i="24" s="1"/>
  <c r="V198" i="24"/>
  <c r="R198" i="24"/>
  <c r="I198" i="24"/>
  <c r="BR197" i="24"/>
  <c r="BP197" i="24"/>
  <c r="AF197" i="24"/>
  <c r="L197" i="24"/>
  <c r="N197" i="24" s="1"/>
  <c r="AA197" i="24"/>
  <c r="Y197" i="24"/>
  <c r="Z197" i="24" s="1"/>
  <c r="V197" i="24"/>
  <c r="R197" i="24"/>
  <c r="I197" i="24"/>
  <c r="BR196" i="24"/>
  <c r="BP196" i="24"/>
  <c r="AF196" i="24"/>
  <c r="AJ196" i="24" s="1"/>
  <c r="L196" i="24"/>
  <c r="N196" i="24" s="1"/>
  <c r="AA196" i="24"/>
  <c r="Y196" i="24"/>
  <c r="Z196" i="24" s="1"/>
  <c r="V196" i="24"/>
  <c r="R196" i="24"/>
  <c r="I196" i="24"/>
  <c r="BR195" i="24"/>
  <c r="BP195" i="24"/>
  <c r="AF195" i="24"/>
  <c r="L195" i="24"/>
  <c r="N195" i="24" s="1"/>
  <c r="AA195" i="24"/>
  <c r="Y195" i="24"/>
  <c r="Z195" i="24" s="1"/>
  <c r="V195" i="24"/>
  <c r="R195" i="24"/>
  <c r="I195" i="24"/>
  <c r="BR194" i="24"/>
  <c r="BP194" i="24"/>
  <c r="AF194" i="24"/>
  <c r="AJ194" i="24" s="1"/>
  <c r="L194" i="24"/>
  <c r="N194" i="24" s="1"/>
  <c r="AA194" i="24"/>
  <c r="Y194" i="24"/>
  <c r="Z194" i="24" s="1"/>
  <c r="V194" i="24"/>
  <c r="R194" i="24"/>
  <c r="I194" i="24"/>
  <c r="BR193" i="24"/>
  <c r="BP193" i="24"/>
  <c r="AF193" i="24"/>
  <c r="L193" i="24"/>
  <c r="N193" i="24" s="1"/>
  <c r="AA193" i="24"/>
  <c r="Y193" i="24"/>
  <c r="Z193" i="24" s="1"/>
  <c r="V193" i="24"/>
  <c r="R193" i="24"/>
  <c r="I193" i="24"/>
  <c r="BR192" i="24"/>
  <c r="BP192" i="24"/>
  <c r="AF192" i="24"/>
  <c r="AJ192" i="24" s="1"/>
  <c r="L192" i="24"/>
  <c r="N192" i="24" s="1"/>
  <c r="AA192" i="24"/>
  <c r="Y192" i="24"/>
  <c r="Z192" i="24" s="1"/>
  <c r="V192" i="24"/>
  <c r="R192" i="24"/>
  <c r="I192" i="24"/>
  <c r="BR191" i="24"/>
  <c r="BP191" i="24"/>
  <c r="AF191" i="24"/>
  <c r="L191" i="24"/>
  <c r="AA191" i="24"/>
  <c r="Y191" i="24"/>
  <c r="Z191" i="24" s="1"/>
  <c r="V191" i="24"/>
  <c r="R191" i="24"/>
  <c r="I191" i="24"/>
  <c r="BR190" i="24"/>
  <c r="BP190" i="24"/>
  <c r="AF190" i="24"/>
  <c r="AJ190" i="24" s="1"/>
  <c r="L190" i="24"/>
  <c r="N190" i="24" s="1"/>
  <c r="AA190" i="24"/>
  <c r="Y190" i="24"/>
  <c r="Z190" i="24" s="1"/>
  <c r="V190" i="24"/>
  <c r="R190" i="24"/>
  <c r="I190" i="24"/>
  <c r="BR189" i="24"/>
  <c r="BP189" i="24"/>
  <c r="AF189" i="24"/>
  <c r="L189" i="24"/>
  <c r="N189" i="24" s="1"/>
  <c r="AA189" i="24"/>
  <c r="Y189" i="24"/>
  <c r="Z189" i="24" s="1"/>
  <c r="V189" i="24"/>
  <c r="R189" i="24"/>
  <c r="I189" i="24"/>
  <c r="BR188" i="24"/>
  <c r="BP188" i="24"/>
  <c r="AF188" i="24"/>
  <c r="AJ188" i="24" s="1"/>
  <c r="L188" i="24"/>
  <c r="N188" i="24" s="1"/>
  <c r="AA188" i="24"/>
  <c r="Y188" i="24"/>
  <c r="Z188" i="24" s="1"/>
  <c r="V188" i="24"/>
  <c r="R188" i="24"/>
  <c r="I188" i="24"/>
  <c r="BR187" i="24"/>
  <c r="BP187" i="24"/>
  <c r="AF187" i="24"/>
  <c r="L187" i="24"/>
  <c r="AA187" i="24"/>
  <c r="Y187" i="24"/>
  <c r="Z187" i="24" s="1"/>
  <c r="V187" i="24"/>
  <c r="R187" i="24"/>
  <c r="I187" i="24"/>
  <c r="BR186" i="24"/>
  <c r="BP186" i="24"/>
  <c r="AF186" i="24"/>
  <c r="AJ186" i="24" s="1"/>
  <c r="L186" i="24"/>
  <c r="N186" i="24" s="1"/>
  <c r="AA186" i="24"/>
  <c r="Y186" i="24"/>
  <c r="Z186" i="24" s="1"/>
  <c r="V186" i="24"/>
  <c r="R186" i="24"/>
  <c r="I186" i="24"/>
  <c r="BR185" i="24"/>
  <c r="BP185" i="24"/>
  <c r="AF185" i="24"/>
  <c r="L185" i="24"/>
  <c r="N185" i="24" s="1"/>
  <c r="AA185" i="24"/>
  <c r="Y185" i="24"/>
  <c r="Z185" i="24" s="1"/>
  <c r="V185" i="24"/>
  <c r="R185" i="24"/>
  <c r="I185" i="24"/>
  <c r="BR184" i="24"/>
  <c r="BP184" i="24"/>
  <c r="AF184" i="24"/>
  <c r="AJ184" i="24" s="1"/>
  <c r="L184" i="24"/>
  <c r="N184" i="24" s="1"/>
  <c r="AA184" i="24"/>
  <c r="Y184" i="24"/>
  <c r="Z184" i="24" s="1"/>
  <c r="V184" i="24"/>
  <c r="R184" i="24"/>
  <c r="I184" i="24"/>
  <c r="BR183" i="24"/>
  <c r="BP183" i="24"/>
  <c r="AF183" i="24"/>
  <c r="L183" i="24"/>
  <c r="AA183" i="24"/>
  <c r="Y183" i="24"/>
  <c r="Z183" i="24" s="1"/>
  <c r="V183" i="24"/>
  <c r="R183" i="24"/>
  <c r="I183" i="24"/>
  <c r="BR182" i="24"/>
  <c r="BP182" i="24"/>
  <c r="AF182" i="24"/>
  <c r="AJ182" i="24" s="1"/>
  <c r="L182" i="24"/>
  <c r="N182" i="24" s="1"/>
  <c r="AA182" i="24"/>
  <c r="Y182" i="24"/>
  <c r="Z182" i="24" s="1"/>
  <c r="V182" i="24"/>
  <c r="R182" i="24"/>
  <c r="I182" i="24"/>
  <c r="BR181" i="24"/>
  <c r="BP181" i="24"/>
  <c r="AF181" i="24"/>
  <c r="L181" i="24"/>
  <c r="N181" i="24" s="1"/>
  <c r="AA181" i="24"/>
  <c r="Y181" i="24"/>
  <c r="Z181" i="24" s="1"/>
  <c r="V181" i="24"/>
  <c r="R181" i="24"/>
  <c r="I181" i="24"/>
  <c r="BR180" i="24"/>
  <c r="BP180" i="24"/>
  <c r="AF180" i="24"/>
  <c r="AJ180" i="24" s="1"/>
  <c r="L180" i="24"/>
  <c r="N180" i="24" s="1"/>
  <c r="AA180" i="24"/>
  <c r="Y180" i="24"/>
  <c r="Z180" i="24" s="1"/>
  <c r="V180" i="24"/>
  <c r="R180" i="24"/>
  <c r="I180" i="24"/>
  <c r="BR179" i="24"/>
  <c r="BP179" i="24"/>
  <c r="AF179" i="24"/>
  <c r="L179" i="24"/>
  <c r="AA179" i="24"/>
  <c r="Y179" i="24"/>
  <c r="Z179" i="24" s="1"/>
  <c r="V179" i="24"/>
  <c r="R179" i="24"/>
  <c r="I179" i="24"/>
  <c r="BR178" i="24"/>
  <c r="BP178" i="24"/>
  <c r="AF178" i="24"/>
  <c r="AJ178" i="24" s="1"/>
  <c r="L178" i="24"/>
  <c r="N178" i="24" s="1"/>
  <c r="AA178" i="24"/>
  <c r="Y178" i="24"/>
  <c r="Z178" i="24" s="1"/>
  <c r="V178" i="24"/>
  <c r="R178" i="24"/>
  <c r="I178" i="24"/>
  <c r="BR177" i="24"/>
  <c r="BP177" i="24"/>
  <c r="AF177" i="24"/>
  <c r="L177" i="24"/>
  <c r="N177" i="24" s="1"/>
  <c r="AA177" i="24"/>
  <c r="Y177" i="24"/>
  <c r="Z177" i="24" s="1"/>
  <c r="V177" i="24"/>
  <c r="R177" i="24"/>
  <c r="I177" i="24"/>
  <c r="BR176" i="24"/>
  <c r="BP176" i="24"/>
  <c r="AF176" i="24"/>
  <c r="AJ176" i="24" s="1"/>
  <c r="L176" i="24"/>
  <c r="N176" i="24" s="1"/>
  <c r="AA176" i="24"/>
  <c r="Y176" i="24"/>
  <c r="Z176" i="24" s="1"/>
  <c r="V176" i="24"/>
  <c r="R176" i="24"/>
  <c r="I176" i="24"/>
  <c r="BR175" i="24"/>
  <c r="BP175" i="24"/>
  <c r="AF175" i="24"/>
  <c r="L175" i="24"/>
  <c r="AA175" i="24"/>
  <c r="Y175" i="24"/>
  <c r="Z175" i="24" s="1"/>
  <c r="V175" i="24"/>
  <c r="R175" i="24"/>
  <c r="I175" i="24"/>
  <c r="BR174" i="24"/>
  <c r="BP174" i="24"/>
  <c r="AF174" i="24"/>
  <c r="AJ174" i="24" s="1"/>
  <c r="L174" i="24"/>
  <c r="N174" i="24" s="1"/>
  <c r="AA174" i="24"/>
  <c r="Y174" i="24"/>
  <c r="Z174" i="24" s="1"/>
  <c r="V174" i="24"/>
  <c r="R174" i="24"/>
  <c r="I174" i="24"/>
  <c r="BR173" i="24"/>
  <c r="BP173" i="24"/>
  <c r="AF173" i="24"/>
  <c r="L173" i="24"/>
  <c r="N173" i="24" s="1"/>
  <c r="AA173" i="24"/>
  <c r="Y173" i="24"/>
  <c r="Z173" i="24" s="1"/>
  <c r="V173" i="24"/>
  <c r="R173" i="24"/>
  <c r="I173" i="24"/>
  <c r="BR172" i="24"/>
  <c r="BP172" i="24"/>
  <c r="AF172" i="24"/>
  <c r="AJ172" i="24" s="1"/>
  <c r="L172" i="24"/>
  <c r="N172" i="24" s="1"/>
  <c r="AA172" i="24"/>
  <c r="Y172" i="24"/>
  <c r="Z172" i="24" s="1"/>
  <c r="V172" i="24"/>
  <c r="R172" i="24"/>
  <c r="I172" i="24"/>
  <c r="BR171" i="24"/>
  <c r="BP171" i="24"/>
  <c r="AF171" i="24"/>
  <c r="L171" i="24"/>
  <c r="N171" i="24" s="1"/>
  <c r="AA171" i="24"/>
  <c r="Y171" i="24"/>
  <c r="Z171" i="24" s="1"/>
  <c r="V171" i="24"/>
  <c r="R171" i="24"/>
  <c r="I171" i="24"/>
  <c r="BR170" i="24"/>
  <c r="BP170" i="24"/>
  <c r="AF170" i="24"/>
  <c r="AJ170" i="24" s="1"/>
  <c r="L170" i="24"/>
  <c r="N170" i="24" s="1"/>
  <c r="AA170" i="24"/>
  <c r="Y170" i="24"/>
  <c r="Z170" i="24" s="1"/>
  <c r="V170" i="24"/>
  <c r="R170" i="24"/>
  <c r="I170" i="24"/>
  <c r="BR169" i="24"/>
  <c r="BP169" i="24"/>
  <c r="AF169" i="24"/>
  <c r="L169" i="24"/>
  <c r="N169" i="24" s="1"/>
  <c r="AA169" i="24"/>
  <c r="Y169" i="24"/>
  <c r="Z169" i="24" s="1"/>
  <c r="V169" i="24"/>
  <c r="R169" i="24"/>
  <c r="I169" i="24"/>
  <c r="BR168" i="24"/>
  <c r="BP168" i="24"/>
  <c r="AF168" i="24"/>
  <c r="AJ168" i="24" s="1"/>
  <c r="L168" i="24"/>
  <c r="N168" i="24" s="1"/>
  <c r="AA168" i="24"/>
  <c r="Y168" i="24"/>
  <c r="Z168" i="24" s="1"/>
  <c r="V168" i="24"/>
  <c r="R168" i="24"/>
  <c r="I168" i="24"/>
  <c r="BR167" i="24"/>
  <c r="BP167" i="24"/>
  <c r="AF167" i="24"/>
  <c r="L167" i="24"/>
  <c r="AA167" i="24"/>
  <c r="Y167" i="24"/>
  <c r="Z167" i="24" s="1"/>
  <c r="V167" i="24"/>
  <c r="R167" i="24"/>
  <c r="I167" i="24"/>
  <c r="BR166" i="24"/>
  <c r="BP166" i="24"/>
  <c r="AF166" i="24"/>
  <c r="AJ166" i="24" s="1"/>
  <c r="L166" i="24"/>
  <c r="N166" i="24" s="1"/>
  <c r="AA166" i="24"/>
  <c r="Y166" i="24"/>
  <c r="Z166" i="24" s="1"/>
  <c r="V166" i="24"/>
  <c r="R166" i="24"/>
  <c r="I166" i="24"/>
  <c r="BR165" i="24"/>
  <c r="BP165" i="24"/>
  <c r="AF165" i="24"/>
  <c r="L165" i="24"/>
  <c r="N165" i="24" s="1"/>
  <c r="AA165" i="24"/>
  <c r="Y165" i="24"/>
  <c r="Z165" i="24" s="1"/>
  <c r="V165" i="24"/>
  <c r="R165" i="24"/>
  <c r="I165" i="24"/>
  <c r="BR164" i="24"/>
  <c r="BP164" i="24"/>
  <c r="AF164" i="24"/>
  <c r="AJ164" i="24" s="1"/>
  <c r="L164" i="24"/>
  <c r="N164" i="24" s="1"/>
  <c r="AA164" i="24"/>
  <c r="Y164" i="24"/>
  <c r="Z164" i="24" s="1"/>
  <c r="V164" i="24"/>
  <c r="R164" i="24"/>
  <c r="I164" i="24"/>
  <c r="BR163" i="24"/>
  <c r="BP163" i="24"/>
  <c r="AF163" i="24"/>
  <c r="L163" i="24"/>
  <c r="AA163" i="24"/>
  <c r="Y163" i="24"/>
  <c r="Z163" i="24" s="1"/>
  <c r="V163" i="24"/>
  <c r="R163" i="24"/>
  <c r="I163" i="24"/>
  <c r="BR162" i="24"/>
  <c r="BP162" i="24"/>
  <c r="AF162" i="24"/>
  <c r="AJ162" i="24" s="1"/>
  <c r="L162" i="24"/>
  <c r="N162" i="24" s="1"/>
  <c r="AA162" i="24"/>
  <c r="Y162" i="24"/>
  <c r="Z162" i="24" s="1"/>
  <c r="V162" i="24"/>
  <c r="R162" i="24"/>
  <c r="I162" i="24"/>
  <c r="BR161" i="24"/>
  <c r="BP161" i="24"/>
  <c r="AF161" i="24"/>
  <c r="L161" i="24"/>
  <c r="AA161" i="24"/>
  <c r="Y161" i="24"/>
  <c r="Z161" i="24" s="1"/>
  <c r="V161" i="24"/>
  <c r="R161" i="24"/>
  <c r="I161" i="24"/>
  <c r="BR160" i="24"/>
  <c r="BP160" i="24"/>
  <c r="AF160" i="24"/>
  <c r="AJ160" i="24" s="1"/>
  <c r="L160" i="24"/>
  <c r="N160" i="24" s="1"/>
  <c r="AA160" i="24"/>
  <c r="Y160" i="24"/>
  <c r="Z160" i="24" s="1"/>
  <c r="V160" i="24"/>
  <c r="R160" i="24"/>
  <c r="I160" i="24"/>
  <c r="BR159" i="24"/>
  <c r="BP159" i="24"/>
  <c r="AF159" i="24"/>
  <c r="L159" i="24"/>
  <c r="N159" i="24" s="1"/>
  <c r="AA159" i="24"/>
  <c r="Y159" i="24"/>
  <c r="Z159" i="24" s="1"/>
  <c r="V159" i="24"/>
  <c r="R159" i="24"/>
  <c r="I159" i="24"/>
  <c r="BR158" i="24"/>
  <c r="BP158" i="24"/>
  <c r="AF158" i="24"/>
  <c r="AJ158" i="24" s="1"/>
  <c r="L158" i="24"/>
  <c r="N158" i="24" s="1"/>
  <c r="AA158" i="24"/>
  <c r="Y158" i="24"/>
  <c r="Z158" i="24" s="1"/>
  <c r="V158" i="24"/>
  <c r="R158" i="24"/>
  <c r="I158" i="24"/>
  <c r="BR157" i="24"/>
  <c r="BP157" i="24"/>
  <c r="AF157" i="24"/>
  <c r="L157" i="24"/>
  <c r="N157" i="24" s="1"/>
  <c r="AA157" i="24"/>
  <c r="Y157" i="24"/>
  <c r="Z157" i="24" s="1"/>
  <c r="V157" i="24"/>
  <c r="R157" i="24"/>
  <c r="I157" i="24"/>
  <c r="BR156" i="24"/>
  <c r="BP156" i="24"/>
  <c r="AF156" i="24"/>
  <c r="AJ156" i="24" s="1"/>
  <c r="L156" i="24"/>
  <c r="N156" i="24" s="1"/>
  <c r="AA156" i="24"/>
  <c r="Y156" i="24"/>
  <c r="Z156" i="24" s="1"/>
  <c r="V156" i="24"/>
  <c r="R156" i="24"/>
  <c r="I156" i="24"/>
  <c r="BR155" i="24"/>
  <c r="BP155" i="24"/>
  <c r="AF155" i="24"/>
  <c r="L155" i="24"/>
  <c r="AA155" i="24"/>
  <c r="Y155" i="24"/>
  <c r="Z155" i="24" s="1"/>
  <c r="V155" i="24"/>
  <c r="R155" i="24"/>
  <c r="I155" i="24"/>
  <c r="BR154" i="24"/>
  <c r="BP154" i="24"/>
  <c r="AF154" i="24"/>
  <c r="AJ154" i="24" s="1"/>
  <c r="L154" i="24"/>
  <c r="N154" i="24" s="1"/>
  <c r="AA154" i="24"/>
  <c r="Y154" i="24"/>
  <c r="Z154" i="24" s="1"/>
  <c r="V154" i="24"/>
  <c r="R154" i="24"/>
  <c r="I154" i="24"/>
  <c r="BR153" i="24"/>
  <c r="BP153" i="24"/>
  <c r="AF153" i="24"/>
  <c r="L153" i="24"/>
  <c r="N153" i="24" s="1"/>
  <c r="AA153" i="24"/>
  <c r="Y153" i="24"/>
  <c r="Z153" i="24" s="1"/>
  <c r="V153" i="24"/>
  <c r="R153" i="24"/>
  <c r="I153" i="24"/>
  <c r="BR152" i="24"/>
  <c r="BP152" i="24"/>
  <c r="AF152" i="24"/>
  <c r="AJ152" i="24" s="1"/>
  <c r="L152" i="24"/>
  <c r="N152" i="24" s="1"/>
  <c r="AA152" i="24"/>
  <c r="Y152" i="24"/>
  <c r="Z152" i="24" s="1"/>
  <c r="V152" i="24"/>
  <c r="R152" i="24"/>
  <c r="I152" i="24"/>
  <c r="BR151" i="24"/>
  <c r="BP151" i="24"/>
  <c r="AF151" i="24"/>
  <c r="L151" i="24"/>
  <c r="AA151" i="24"/>
  <c r="Y151" i="24"/>
  <c r="Z151" i="24" s="1"/>
  <c r="V151" i="24"/>
  <c r="R151" i="24"/>
  <c r="I151" i="24"/>
  <c r="BR150" i="24"/>
  <c r="BP150" i="24"/>
  <c r="AF150" i="24"/>
  <c r="AJ150" i="24" s="1"/>
  <c r="L150" i="24"/>
  <c r="N150" i="24" s="1"/>
  <c r="AA150" i="24"/>
  <c r="Y150" i="24"/>
  <c r="Z150" i="24" s="1"/>
  <c r="V150" i="24"/>
  <c r="R150" i="24"/>
  <c r="I150" i="24"/>
  <c r="BR149" i="24"/>
  <c r="BP149" i="24"/>
  <c r="AF149" i="24"/>
  <c r="L149" i="24"/>
  <c r="AA149" i="24"/>
  <c r="Y149" i="24"/>
  <c r="Z149" i="24" s="1"/>
  <c r="V149" i="24"/>
  <c r="R149" i="24"/>
  <c r="I149" i="24"/>
  <c r="BR148" i="24"/>
  <c r="BP148" i="24"/>
  <c r="AF148" i="24"/>
  <c r="AJ148" i="24" s="1"/>
  <c r="L148" i="24"/>
  <c r="AA148" i="24"/>
  <c r="Y148" i="24"/>
  <c r="Z148" i="24" s="1"/>
  <c r="V148" i="24"/>
  <c r="R148" i="24"/>
  <c r="I148" i="24"/>
  <c r="BR147" i="24"/>
  <c r="BP147" i="24"/>
  <c r="AF147" i="24"/>
  <c r="L147" i="24"/>
  <c r="AA147" i="24"/>
  <c r="Y147" i="24"/>
  <c r="Z147" i="24" s="1"/>
  <c r="V147" i="24"/>
  <c r="R147" i="24"/>
  <c r="I147" i="24"/>
  <c r="BR146" i="24"/>
  <c r="BP146" i="24"/>
  <c r="AF146" i="24"/>
  <c r="AJ146" i="24" s="1"/>
  <c r="L146" i="24"/>
  <c r="AA146" i="24"/>
  <c r="Y146" i="24"/>
  <c r="Z146" i="24" s="1"/>
  <c r="V146" i="24"/>
  <c r="R146" i="24"/>
  <c r="I146" i="24"/>
  <c r="BR145" i="24"/>
  <c r="BP145" i="24"/>
  <c r="AF145" i="24"/>
  <c r="L145" i="24"/>
  <c r="AA145" i="24"/>
  <c r="Y145" i="24"/>
  <c r="Z145" i="24" s="1"/>
  <c r="V145" i="24"/>
  <c r="R145" i="24"/>
  <c r="I145" i="24"/>
  <c r="BR144" i="24"/>
  <c r="BP144" i="24"/>
  <c r="AF144" i="24"/>
  <c r="AJ144" i="24" s="1"/>
  <c r="L144" i="24"/>
  <c r="AA144" i="24"/>
  <c r="Y144" i="24"/>
  <c r="Z144" i="24" s="1"/>
  <c r="V144" i="24"/>
  <c r="R144" i="24"/>
  <c r="I144" i="24"/>
  <c r="BR143" i="24"/>
  <c r="BP143" i="24"/>
  <c r="AF143" i="24"/>
  <c r="L143" i="24"/>
  <c r="AA143" i="24"/>
  <c r="Y143" i="24"/>
  <c r="Z143" i="24" s="1"/>
  <c r="V143" i="24"/>
  <c r="R143" i="24"/>
  <c r="I143" i="24"/>
  <c r="BR142" i="24"/>
  <c r="BP142" i="24"/>
  <c r="AF142" i="24"/>
  <c r="AJ142" i="24" s="1"/>
  <c r="L142" i="24"/>
  <c r="AA142" i="24"/>
  <c r="Y142" i="24"/>
  <c r="Z142" i="24" s="1"/>
  <c r="V142" i="24"/>
  <c r="R142" i="24"/>
  <c r="I142" i="24"/>
  <c r="BR141" i="24"/>
  <c r="BP141" i="24"/>
  <c r="AF141" i="24"/>
  <c r="L141" i="24"/>
  <c r="AA141" i="24"/>
  <c r="Y141" i="24"/>
  <c r="Z141" i="24" s="1"/>
  <c r="V141" i="24"/>
  <c r="R141" i="24"/>
  <c r="I141" i="24"/>
  <c r="BR140" i="24"/>
  <c r="BP140" i="24"/>
  <c r="AF140" i="24"/>
  <c r="AJ140" i="24" s="1"/>
  <c r="L140" i="24"/>
  <c r="AA140" i="24"/>
  <c r="Y140" i="24"/>
  <c r="Z140" i="24" s="1"/>
  <c r="V140" i="24"/>
  <c r="R140" i="24"/>
  <c r="I140" i="24"/>
  <c r="BR139" i="24"/>
  <c r="BP139" i="24"/>
  <c r="AF139" i="24"/>
  <c r="L139" i="24"/>
  <c r="AA139" i="24"/>
  <c r="Y139" i="24"/>
  <c r="Z139" i="24" s="1"/>
  <c r="V139" i="24"/>
  <c r="R139" i="24"/>
  <c r="I139" i="24"/>
  <c r="BR138" i="24"/>
  <c r="BP138" i="24"/>
  <c r="AF138" i="24"/>
  <c r="AJ138" i="24" s="1"/>
  <c r="L138" i="24"/>
  <c r="AA138" i="24"/>
  <c r="Y138" i="24"/>
  <c r="Z138" i="24" s="1"/>
  <c r="V138" i="24"/>
  <c r="R138" i="24"/>
  <c r="I138" i="24"/>
  <c r="BR137" i="24"/>
  <c r="BP137" i="24"/>
  <c r="AF137" i="24"/>
  <c r="L137" i="24"/>
  <c r="AA137" i="24"/>
  <c r="Y137" i="24"/>
  <c r="Z137" i="24" s="1"/>
  <c r="V137" i="24"/>
  <c r="R137" i="24"/>
  <c r="I137" i="24"/>
  <c r="BR136" i="24"/>
  <c r="BP136" i="24"/>
  <c r="AF136" i="24"/>
  <c r="AJ136" i="24" s="1"/>
  <c r="L136" i="24"/>
  <c r="AA136" i="24"/>
  <c r="Y136" i="24"/>
  <c r="Z136" i="24" s="1"/>
  <c r="V136" i="24"/>
  <c r="R136" i="24"/>
  <c r="I136" i="24"/>
  <c r="BR135" i="24"/>
  <c r="BP135" i="24"/>
  <c r="AF135" i="24"/>
  <c r="L135" i="24"/>
  <c r="AA135" i="24"/>
  <c r="Y135" i="24"/>
  <c r="Z135" i="24" s="1"/>
  <c r="V135" i="24"/>
  <c r="R135" i="24"/>
  <c r="I135" i="24"/>
  <c r="BR134" i="24"/>
  <c r="BP134" i="24"/>
  <c r="AF134" i="24"/>
  <c r="AJ134" i="24" s="1"/>
  <c r="L134" i="24"/>
  <c r="AA134" i="24"/>
  <c r="Y134" i="24"/>
  <c r="Z134" i="24" s="1"/>
  <c r="V134" i="24"/>
  <c r="R134" i="24"/>
  <c r="I134" i="24"/>
  <c r="BR133" i="24"/>
  <c r="BP133" i="24"/>
  <c r="AF133" i="24"/>
  <c r="L133" i="24"/>
  <c r="AA133" i="24"/>
  <c r="Y133" i="24"/>
  <c r="Z133" i="24" s="1"/>
  <c r="V133" i="24"/>
  <c r="R133" i="24"/>
  <c r="I133" i="24"/>
  <c r="BR132" i="24"/>
  <c r="BP132" i="24"/>
  <c r="AF132" i="24"/>
  <c r="AJ132" i="24" s="1"/>
  <c r="L132" i="24"/>
  <c r="AA132" i="24"/>
  <c r="Y132" i="24"/>
  <c r="Z132" i="24" s="1"/>
  <c r="V132" i="24"/>
  <c r="R132" i="24"/>
  <c r="I132" i="24"/>
  <c r="BR131" i="24"/>
  <c r="BP131" i="24"/>
  <c r="AF131" i="24"/>
  <c r="L131" i="24"/>
  <c r="AA131" i="24"/>
  <c r="Y131" i="24"/>
  <c r="Z131" i="24" s="1"/>
  <c r="V131" i="24"/>
  <c r="R131" i="24"/>
  <c r="I131" i="24"/>
  <c r="BR130" i="24"/>
  <c r="BP130" i="24"/>
  <c r="AF130" i="24"/>
  <c r="AJ130" i="24" s="1"/>
  <c r="L130" i="24"/>
  <c r="AA130" i="24"/>
  <c r="Y130" i="24"/>
  <c r="Z130" i="24" s="1"/>
  <c r="V130" i="24"/>
  <c r="R130" i="24"/>
  <c r="I130" i="24"/>
  <c r="BR129" i="24"/>
  <c r="BP129" i="24"/>
  <c r="AF129" i="24"/>
  <c r="L129" i="24"/>
  <c r="AA129" i="24"/>
  <c r="Y129" i="24"/>
  <c r="Z129" i="24" s="1"/>
  <c r="V129" i="24"/>
  <c r="R129" i="24"/>
  <c r="I129" i="24"/>
  <c r="BR128" i="24"/>
  <c r="BP128" i="24"/>
  <c r="AF128" i="24"/>
  <c r="AJ128" i="24" s="1"/>
  <c r="L128" i="24"/>
  <c r="AA128" i="24"/>
  <c r="Y128" i="24"/>
  <c r="Z128" i="24" s="1"/>
  <c r="V128" i="24"/>
  <c r="R128" i="24"/>
  <c r="I128" i="24"/>
  <c r="BR127" i="24"/>
  <c r="BP127" i="24"/>
  <c r="AF127" i="24"/>
  <c r="L127" i="24"/>
  <c r="AA127" i="24"/>
  <c r="Y127" i="24"/>
  <c r="Z127" i="24" s="1"/>
  <c r="V127" i="24"/>
  <c r="R127" i="24"/>
  <c r="I127" i="24"/>
  <c r="BR126" i="24"/>
  <c r="BP126" i="24"/>
  <c r="AF126" i="24"/>
  <c r="AJ126" i="24" s="1"/>
  <c r="L126" i="24"/>
  <c r="AA126" i="24"/>
  <c r="Y126" i="24"/>
  <c r="Z126" i="24" s="1"/>
  <c r="V126" i="24"/>
  <c r="R126" i="24"/>
  <c r="I126" i="24"/>
  <c r="BR125" i="24"/>
  <c r="BP125" i="24"/>
  <c r="AF125" i="24"/>
  <c r="L125" i="24"/>
  <c r="AA125" i="24"/>
  <c r="Y125" i="24"/>
  <c r="Z125" i="24" s="1"/>
  <c r="V125" i="24"/>
  <c r="R125" i="24"/>
  <c r="I125" i="24"/>
  <c r="BR124" i="24"/>
  <c r="BP124" i="24"/>
  <c r="AF124" i="24"/>
  <c r="AJ124" i="24" s="1"/>
  <c r="L124" i="24"/>
  <c r="AA124" i="24"/>
  <c r="Y124" i="24"/>
  <c r="Z124" i="24" s="1"/>
  <c r="V124" i="24"/>
  <c r="R124" i="24"/>
  <c r="I124" i="24"/>
  <c r="BR123" i="24"/>
  <c r="BP123" i="24"/>
  <c r="AF123" i="24"/>
  <c r="L123" i="24"/>
  <c r="AA123" i="24"/>
  <c r="Y123" i="24"/>
  <c r="Z123" i="24" s="1"/>
  <c r="V123" i="24"/>
  <c r="R123" i="24"/>
  <c r="I123" i="24"/>
  <c r="BR122" i="24"/>
  <c r="BP122" i="24"/>
  <c r="AF122" i="24"/>
  <c r="AJ122" i="24" s="1"/>
  <c r="L122" i="24"/>
  <c r="AA122" i="24"/>
  <c r="Y122" i="24"/>
  <c r="Z122" i="24" s="1"/>
  <c r="V122" i="24"/>
  <c r="R122" i="24"/>
  <c r="I122" i="24"/>
  <c r="BR121" i="24"/>
  <c r="BP121" i="24"/>
  <c r="AF121" i="24"/>
  <c r="L121" i="24"/>
  <c r="AA121" i="24"/>
  <c r="Y121" i="24"/>
  <c r="Z121" i="24" s="1"/>
  <c r="V121" i="24"/>
  <c r="R121" i="24"/>
  <c r="I121" i="24"/>
  <c r="BR120" i="24"/>
  <c r="BP120" i="24"/>
  <c r="AF120" i="24"/>
  <c r="AJ120" i="24" s="1"/>
  <c r="L120" i="24"/>
  <c r="AA120" i="24"/>
  <c r="Y120" i="24"/>
  <c r="Z120" i="24" s="1"/>
  <c r="V120" i="24"/>
  <c r="R120" i="24"/>
  <c r="I120" i="24"/>
  <c r="BR119" i="24"/>
  <c r="BP119" i="24"/>
  <c r="AF119" i="24"/>
  <c r="L119" i="24"/>
  <c r="AA119" i="24"/>
  <c r="Y119" i="24"/>
  <c r="Z119" i="24" s="1"/>
  <c r="V119" i="24"/>
  <c r="R119" i="24"/>
  <c r="I119" i="24"/>
  <c r="BR118" i="24"/>
  <c r="BP118" i="24"/>
  <c r="AF118" i="24"/>
  <c r="AJ118" i="24" s="1"/>
  <c r="L118" i="24"/>
  <c r="AA118" i="24"/>
  <c r="Y118" i="24"/>
  <c r="Z118" i="24" s="1"/>
  <c r="V118" i="24"/>
  <c r="R118" i="24"/>
  <c r="I118" i="24"/>
  <c r="BR117" i="24"/>
  <c r="BP117" i="24"/>
  <c r="AF117" i="24"/>
  <c r="L117" i="24"/>
  <c r="AA117" i="24"/>
  <c r="Y117" i="24"/>
  <c r="Z117" i="24" s="1"/>
  <c r="V117" i="24"/>
  <c r="R117" i="24"/>
  <c r="I117" i="24"/>
  <c r="BR116" i="24"/>
  <c r="BP116" i="24"/>
  <c r="AF116" i="24"/>
  <c r="AJ116" i="24" s="1"/>
  <c r="L116" i="24"/>
  <c r="AA116" i="24"/>
  <c r="Y116" i="24"/>
  <c r="Z116" i="24" s="1"/>
  <c r="V116" i="24"/>
  <c r="R116" i="24"/>
  <c r="I116" i="24"/>
  <c r="BR115" i="24"/>
  <c r="BP115" i="24"/>
  <c r="AF115" i="24"/>
  <c r="L115" i="24"/>
  <c r="AA115" i="24"/>
  <c r="Y115" i="24"/>
  <c r="Z115" i="24" s="1"/>
  <c r="V115" i="24"/>
  <c r="R115" i="24"/>
  <c r="I115" i="24"/>
  <c r="BR114" i="24"/>
  <c r="BP114" i="24"/>
  <c r="AF114" i="24"/>
  <c r="AJ114" i="24" s="1"/>
  <c r="L114" i="24"/>
  <c r="AA114" i="24"/>
  <c r="Y114" i="24"/>
  <c r="Z114" i="24" s="1"/>
  <c r="V114" i="24"/>
  <c r="R114" i="24"/>
  <c r="I114" i="24"/>
  <c r="BR113" i="24"/>
  <c r="BP113" i="24"/>
  <c r="AF113" i="24"/>
  <c r="L113" i="24"/>
  <c r="AA113" i="24"/>
  <c r="Y113" i="24"/>
  <c r="Z113" i="24" s="1"/>
  <c r="V113" i="24"/>
  <c r="R113" i="24"/>
  <c r="I113" i="24"/>
  <c r="BR112" i="24"/>
  <c r="BP112" i="24"/>
  <c r="AF112" i="24"/>
  <c r="AJ112" i="24" s="1"/>
  <c r="L112" i="24"/>
  <c r="AA112" i="24"/>
  <c r="Y112" i="24"/>
  <c r="Z112" i="24" s="1"/>
  <c r="V112" i="24"/>
  <c r="R112" i="24"/>
  <c r="I112" i="24"/>
  <c r="BR111" i="24"/>
  <c r="BP111" i="24"/>
  <c r="AF111" i="24"/>
  <c r="L111" i="24"/>
  <c r="AA111" i="24"/>
  <c r="Y111" i="24"/>
  <c r="Z111" i="24" s="1"/>
  <c r="V111" i="24"/>
  <c r="R111" i="24"/>
  <c r="I111" i="24"/>
  <c r="BR110" i="24"/>
  <c r="BP110" i="24"/>
  <c r="AF110" i="24"/>
  <c r="AJ110" i="24" s="1"/>
  <c r="L110" i="24"/>
  <c r="AA110" i="24"/>
  <c r="Y110" i="24"/>
  <c r="Z110" i="24" s="1"/>
  <c r="V110" i="24"/>
  <c r="R110" i="24"/>
  <c r="I110" i="24"/>
  <c r="BR109" i="24"/>
  <c r="BP109" i="24"/>
  <c r="AF109" i="24"/>
  <c r="L109" i="24"/>
  <c r="AA109" i="24"/>
  <c r="Y109" i="24"/>
  <c r="Z109" i="24" s="1"/>
  <c r="V109" i="24"/>
  <c r="R109" i="24"/>
  <c r="I109" i="24"/>
  <c r="BR108" i="24"/>
  <c r="BP108" i="24"/>
  <c r="AF108" i="24"/>
  <c r="AJ108" i="24" s="1"/>
  <c r="L108" i="24"/>
  <c r="AA108" i="24"/>
  <c r="Y108" i="24"/>
  <c r="Z108" i="24" s="1"/>
  <c r="V108" i="24"/>
  <c r="R108" i="24"/>
  <c r="I108" i="24"/>
  <c r="BR107" i="24"/>
  <c r="BP107" i="24"/>
  <c r="AF107" i="24"/>
  <c r="L107" i="24"/>
  <c r="AA107" i="24"/>
  <c r="Y107" i="24"/>
  <c r="Z107" i="24" s="1"/>
  <c r="V107" i="24"/>
  <c r="R107" i="24"/>
  <c r="I107" i="24"/>
  <c r="BR106" i="24"/>
  <c r="BP106" i="24"/>
  <c r="AF106" i="24"/>
  <c r="AJ106" i="24" s="1"/>
  <c r="L106" i="24"/>
  <c r="AA106" i="24"/>
  <c r="Y106" i="24"/>
  <c r="Z106" i="24" s="1"/>
  <c r="V106" i="24"/>
  <c r="R106" i="24"/>
  <c r="I106" i="24"/>
  <c r="BR105" i="24"/>
  <c r="BP105" i="24"/>
  <c r="AF105" i="24"/>
  <c r="L105" i="24"/>
  <c r="AA105" i="24"/>
  <c r="Y105" i="24"/>
  <c r="Z105" i="24" s="1"/>
  <c r="V105" i="24"/>
  <c r="R105" i="24"/>
  <c r="I105" i="24"/>
  <c r="BR104" i="24"/>
  <c r="BP104" i="24"/>
  <c r="AF104" i="24"/>
  <c r="AJ104" i="24" s="1"/>
  <c r="L104" i="24"/>
  <c r="AA104" i="24"/>
  <c r="Y104" i="24"/>
  <c r="Z104" i="24" s="1"/>
  <c r="V104" i="24"/>
  <c r="R104" i="24"/>
  <c r="I104" i="24"/>
  <c r="BR103" i="24"/>
  <c r="BP103" i="24"/>
  <c r="AF103" i="24"/>
  <c r="L103" i="24"/>
  <c r="AA103" i="24"/>
  <c r="Y103" i="24"/>
  <c r="Z103" i="24" s="1"/>
  <c r="V103" i="24"/>
  <c r="R103" i="24"/>
  <c r="I103" i="24"/>
  <c r="BR102" i="24"/>
  <c r="BP102" i="24"/>
  <c r="AF102" i="24"/>
  <c r="AJ102" i="24" s="1"/>
  <c r="L102" i="24"/>
  <c r="AA102" i="24"/>
  <c r="Y102" i="24"/>
  <c r="Z102" i="24" s="1"/>
  <c r="V102" i="24"/>
  <c r="R102" i="24"/>
  <c r="I102" i="24"/>
  <c r="BR101" i="24"/>
  <c r="BP101" i="24"/>
  <c r="AF101" i="24"/>
  <c r="L101" i="24"/>
  <c r="AA101" i="24"/>
  <c r="Y101" i="24"/>
  <c r="Z101" i="24" s="1"/>
  <c r="V101" i="24"/>
  <c r="R101" i="24"/>
  <c r="I101" i="24"/>
  <c r="BR100" i="24"/>
  <c r="BP100" i="24"/>
  <c r="AF100" i="24"/>
  <c r="AJ100" i="24" s="1"/>
  <c r="L100" i="24"/>
  <c r="AA100" i="24"/>
  <c r="Y100" i="24"/>
  <c r="Z100" i="24" s="1"/>
  <c r="V100" i="24"/>
  <c r="R100" i="24"/>
  <c r="I100" i="24"/>
  <c r="BR99" i="24"/>
  <c r="BP99" i="24"/>
  <c r="AF99" i="24"/>
  <c r="L99" i="24"/>
  <c r="AA99" i="24"/>
  <c r="Y99" i="24"/>
  <c r="Z99" i="24" s="1"/>
  <c r="V99" i="24"/>
  <c r="R99" i="24"/>
  <c r="I99" i="24"/>
  <c r="BR98" i="24"/>
  <c r="BP98" i="24"/>
  <c r="AF98" i="24"/>
  <c r="AJ98" i="24" s="1"/>
  <c r="L98" i="24"/>
  <c r="AA98" i="24"/>
  <c r="Y98" i="24"/>
  <c r="Z98" i="24" s="1"/>
  <c r="V98" i="24"/>
  <c r="R98" i="24"/>
  <c r="I98" i="24"/>
  <c r="BR97" i="24"/>
  <c r="BP97" i="24"/>
  <c r="AF97" i="24"/>
  <c r="L97" i="24"/>
  <c r="AA97" i="24"/>
  <c r="Y97" i="24"/>
  <c r="Z97" i="24" s="1"/>
  <c r="V97" i="24"/>
  <c r="R97" i="24"/>
  <c r="I97" i="24"/>
  <c r="BR96" i="24"/>
  <c r="BP96" i="24"/>
  <c r="AF96" i="24"/>
  <c r="AJ96" i="24" s="1"/>
  <c r="L96" i="24"/>
  <c r="AA96" i="24"/>
  <c r="Y96" i="24"/>
  <c r="Z96" i="24" s="1"/>
  <c r="V96" i="24"/>
  <c r="R96" i="24"/>
  <c r="I96" i="24"/>
  <c r="BR95" i="24"/>
  <c r="BP95" i="24"/>
  <c r="AF95" i="24"/>
  <c r="L95" i="24"/>
  <c r="AA95" i="24"/>
  <c r="Y95" i="24"/>
  <c r="Z95" i="24" s="1"/>
  <c r="V95" i="24"/>
  <c r="R95" i="24"/>
  <c r="I95" i="24"/>
  <c r="BR94" i="24"/>
  <c r="BP94" i="24"/>
  <c r="AF94" i="24"/>
  <c r="AJ94" i="24" s="1"/>
  <c r="L94" i="24"/>
  <c r="AA94" i="24"/>
  <c r="Y94" i="24"/>
  <c r="Z94" i="24" s="1"/>
  <c r="V94" i="24"/>
  <c r="R94" i="24"/>
  <c r="I94" i="24"/>
  <c r="BR93" i="24"/>
  <c r="BP93" i="24"/>
  <c r="AF93" i="24"/>
  <c r="L93" i="24"/>
  <c r="AA93" i="24"/>
  <c r="Y93" i="24"/>
  <c r="Z93" i="24" s="1"/>
  <c r="V93" i="24"/>
  <c r="R93" i="24"/>
  <c r="I93" i="24"/>
  <c r="BR92" i="24"/>
  <c r="BP92" i="24"/>
  <c r="AF92" i="24"/>
  <c r="AJ92" i="24" s="1"/>
  <c r="L92" i="24"/>
  <c r="AA92" i="24"/>
  <c r="Y92" i="24"/>
  <c r="Z92" i="24" s="1"/>
  <c r="V92" i="24"/>
  <c r="R92" i="24"/>
  <c r="I92" i="24"/>
  <c r="BR91" i="24"/>
  <c r="BP91" i="24"/>
  <c r="AF91" i="24"/>
  <c r="L91" i="24"/>
  <c r="AA91" i="24"/>
  <c r="Y91" i="24"/>
  <c r="Z91" i="24" s="1"/>
  <c r="V91" i="24"/>
  <c r="R91" i="24"/>
  <c r="I91" i="24"/>
  <c r="BR90" i="24"/>
  <c r="BP90" i="24"/>
  <c r="AF90" i="24"/>
  <c r="AJ90" i="24" s="1"/>
  <c r="L90" i="24"/>
  <c r="AA90" i="24"/>
  <c r="Y90" i="24"/>
  <c r="Z90" i="24" s="1"/>
  <c r="V90" i="24"/>
  <c r="R90" i="24"/>
  <c r="I90" i="24"/>
  <c r="BR89" i="24"/>
  <c r="BP89" i="24"/>
  <c r="AF89" i="24"/>
  <c r="L89" i="24"/>
  <c r="AA89" i="24"/>
  <c r="Y89" i="24"/>
  <c r="Z89" i="24" s="1"/>
  <c r="V89" i="24"/>
  <c r="R89" i="24"/>
  <c r="I89" i="24"/>
  <c r="BR88" i="24"/>
  <c r="BP88" i="24"/>
  <c r="AF88" i="24"/>
  <c r="AJ88" i="24" s="1"/>
  <c r="L88" i="24"/>
  <c r="AA88" i="24"/>
  <c r="Y88" i="24"/>
  <c r="Z88" i="24" s="1"/>
  <c r="V88" i="24"/>
  <c r="R88" i="24"/>
  <c r="I88" i="24"/>
  <c r="BR87" i="24"/>
  <c r="BP87" i="24"/>
  <c r="AF87" i="24"/>
  <c r="L87" i="24"/>
  <c r="AA87" i="24"/>
  <c r="Y87" i="24"/>
  <c r="Z87" i="24" s="1"/>
  <c r="V87" i="24"/>
  <c r="R87" i="24"/>
  <c r="I87" i="24"/>
  <c r="BR86" i="24"/>
  <c r="BP86" i="24"/>
  <c r="AF86" i="24"/>
  <c r="AJ86" i="24" s="1"/>
  <c r="L86" i="24"/>
  <c r="AA86" i="24"/>
  <c r="Y86" i="24"/>
  <c r="Z86" i="24" s="1"/>
  <c r="V86" i="24"/>
  <c r="R86" i="24"/>
  <c r="I86" i="24"/>
  <c r="BR85" i="24"/>
  <c r="BP85" i="24"/>
  <c r="AF85" i="24"/>
  <c r="L85" i="24"/>
  <c r="AA85" i="24"/>
  <c r="Y85" i="24"/>
  <c r="Z85" i="24" s="1"/>
  <c r="V85" i="24"/>
  <c r="R85" i="24"/>
  <c r="I85" i="24"/>
  <c r="BR84" i="24"/>
  <c r="BP84" i="24"/>
  <c r="AF84" i="24"/>
  <c r="AJ84" i="24" s="1"/>
  <c r="L84" i="24"/>
  <c r="AA84" i="24"/>
  <c r="Y84" i="24"/>
  <c r="Z84" i="24" s="1"/>
  <c r="V84" i="24"/>
  <c r="R84" i="24"/>
  <c r="I84" i="24"/>
  <c r="BR83" i="24"/>
  <c r="BP83" i="24"/>
  <c r="AF83" i="24"/>
  <c r="L83" i="24"/>
  <c r="AA83" i="24"/>
  <c r="Y83" i="24"/>
  <c r="Z83" i="24" s="1"/>
  <c r="V83" i="24"/>
  <c r="R83" i="24"/>
  <c r="I83" i="24"/>
  <c r="BR82" i="24"/>
  <c r="BP82" i="24"/>
  <c r="AF82" i="24"/>
  <c r="AJ82" i="24" s="1"/>
  <c r="L82" i="24"/>
  <c r="AA82" i="24"/>
  <c r="Y82" i="24"/>
  <c r="Z82" i="24" s="1"/>
  <c r="V82" i="24"/>
  <c r="R82" i="24"/>
  <c r="I82" i="24"/>
  <c r="BR81" i="24"/>
  <c r="BP81" i="24"/>
  <c r="AF81" i="24"/>
  <c r="L81" i="24"/>
  <c r="AA81" i="24"/>
  <c r="Y81" i="24"/>
  <c r="Z81" i="24" s="1"/>
  <c r="V81" i="24"/>
  <c r="R81" i="24"/>
  <c r="I81" i="24"/>
  <c r="BR80" i="24"/>
  <c r="BP80" i="24"/>
  <c r="AF80" i="24"/>
  <c r="AJ80" i="24" s="1"/>
  <c r="L80" i="24"/>
  <c r="AA80" i="24"/>
  <c r="Y80" i="24"/>
  <c r="Z80" i="24" s="1"/>
  <c r="V80" i="24"/>
  <c r="R80" i="24"/>
  <c r="I80" i="24"/>
  <c r="BR79" i="24"/>
  <c r="BP79" i="24"/>
  <c r="AF79" i="24"/>
  <c r="L79" i="24"/>
  <c r="AA79" i="24"/>
  <c r="Y79" i="24"/>
  <c r="Z79" i="24" s="1"/>
  <c r="V79" i="24"/>
  <c r="R79" i="24"/>
  <c r="I79" i="24"/>
  <c r="BR78" i="24"/>
  <c r="BP78" i="24"/>
  <c r="AF78" i="24"/>
  <c r="AJ78" i="24" s="1"/>
  <c r="L78" i="24"/>
  <c r="AA78" i="24"/>
  <c r="Y78" i="24"/>
  <c r="Z78" i="24" s="1"/>
  <c r="V78" i="24"/>
  <c r="R78" i="24"/>
  <c r="I78" i="24"/>
  <c r="BR77" i="24"/>
  <c r="BP77" i="24"/>
  <c r="AF77" i="24"/>
  <c r="L77" i="24"/>
  <c r="AA77" i="24"/>
  <c r="Y77" i="24"/>
  <c r="Z77" i="24" s="1"/>
  <c r="V77" i="24"/>
  <c r="R77" i="24"/>
  <c r="I77" i="24"/>
  <c r="BR76" i="24"/>
  <c r="BP76" i="24"/>
  <c r="AF76" i="24"/>
  <c r="AJ76" i="24" s="1"/>
  <c r="L76" i="24"/>
  <c r="AA76" i="24"/>
  <c r="Y76" i="24"/>
  <c r="Z76" i="24" s="1"/>
  <c r="V76" i="24"/>
  <c r="R76" i="24"/>
  <c r="I76" i="24"/>
  <c r="BR75" i="24"/>
  <c r="BP75" i="24"/>
  <c r="AF75" i="24"/>
  <c r="L75" i="24"/>
  <c r="AA75" i="24"/>
  <c r="Y75" i="24"/>
  <c r="Z75" i="24" s="1"/>
  <c r="V75" i="24"/>
  <c r="R75" i="24"/>
  <c r="I75" i="24"/>
  <c r="BR74" i="24"/>
  <c r="BP74" i="24"/>
  <c r="AF74" i="24"/>
  <c r="AJ74" i="24" s="1"/>
  <c r="L74" i="24"/>
  <c r="AA74" i="24"/>
  <c r="Y74" i="24"/>
  <c r="Z74" i="24" s="1"/>
  <c r="V74" i="24"/>
  <c r="R74" i="24"/>
  <c r="I74" i="24"/>
  <c r="BR73" i="24"/>
  <c r="BP73" i="24"/>
  <c r="AF73" i="24"/>
  <c r="L73" i="24"/>
  <c r="AA73" i="24"/>
  <c r="Y73" i="24"/>
  <c r="Z73" i="24" s="1"/>
  <c r="V73" i="24"/>
  <c r="R73" i="24"/>
  <c r="I73" i="24"/>
  <c r="BR72" i="24"/>
  <c r="BP72" i="24"/>
  <c r="AF72" i="24"/>
  <c r="AJ72" i="24" s="1"/>
  <c r="L72" i="24"/>
  <c r="AA72" i="24"/>
  <c r="Y72" i="24"/>
  <c r="Z72" i="24" s="1"/>
  <c r="V72" i="24"/>
  <c r="R72" i="24"/>
  <c r="I72" i="24"/>
  <c r="BR71" i="24"/>
  <c r="BP71" i="24"/>
  <c r="AF71" i="24"/>
  <c r="L71" i="24"/>
  <c r="AA71" i="24"/>
  <c r="Y71" i="24"/>
  <c r="Z71" i="24" s="1"/>
  <c r="V71" i="24"/>
  <c r="R71" i="24"/>
  <c r="I71" i="24"/>
  <c r="BR70" i="24"/>
  <c r="BP70" i="24"/>
  <c r="AF70" i="24"/>
  <c r="AJ70" i="24" s="1"/>
  <c r="L70" i="24"/>
  <c r="AA70" i="24"/>
  <c r="Y70" i="24"/>
  <c r="Z70" i="24" s="1"/>
  <c r="V70" i="24"/>
  <c r="R70" i="24"/>
  <c r="I70" i="24"/>
  <c r="BR69" i="24"/>
  <c r="BP69" i="24"/>
  <c r="AF69" i="24"/>
  <c r="L69" i="24"/>
  <c r="AA69" i="24"/>
  <c r="Y69" i="24"/>
  <c r="Z69" i="24" s="1"/>
  <c r="V69" i="24"/>
  <c r="R69" i="24"/>
  <c r="I69" i="24"/>
  <c r="BR68" i="24"/>
  <c r="BP68" i="24"/>
  <c r="AF68" i="24"/>
  <c r="AJ68" i="24" s="1"/>
  <c r="L68" i="24"/>
  <c r="AA68" i="24"/>
  <c r="Y68" i="24"/>
  <c r="Z68" i="24" s="1"/>
  <c r="V68" i="24"/>
  <c r="R68" i="24"/>
  <c r="I68" i="24"/>
  <c r="BR67" i="24"/>
  <c r="BP67" i="24"/>
  <c r="AF67" i="24"/>
  <c r="L67" i="24"/>
  <c r="AA67" i="24"/>
  <c r="Y67" i="24"/>
  <c r="Z67" i="24" s="1"/>
  <c r="V67" i="24"/>
  <c r="R67" i="24"/>
  <c r="I67" i="24"/>
  <c r="BR66" i="24"/>
  <c r="BP66" i="24"/>
  <c r="AF66" i="24"/>
  <c r="AJ66" i="24" s="1"/>
  <c r="L66" i="24"/>
  <c r="AA66" i="24"/>
  <c r="Y66" i="24"/>
  <c r="Z66" i="24" s="1"/>
  <c r="V66" i="24"/>
  <c r="R66" i="24"/>
  <c r="I66" i="24"/>
  <c r="BR65" i="24"/>
  <c r="BP65" i="24"/>
  <c r="AF65" i="24"/>
  <c r="L65" i="24"/>
  <c r="AA65" i="24"/>
  <c r="Y65" i="24"/>
  <c r="Z65" i="24" s="1"/>
  <c r="V65" i="24"/>
  <c r="R65" i="24"/>
  <c r="I65" i="24"/>
  <c r="BR64" i="24"/>
  <c r="BP64" i="24"/>
  <c r="AF64" i="24"/>
  <c r="AJ64" i="24" s="1"/>
  <c r="L64" i="24"/>
  <c r="AA64" i="24"/>
  <c r="Y64" i="24"/>
  <c r="Z64" i="24" s="1"/>
  <c r="V64" i="24"/>
  <c r="R64" i="24"/>
  <c r="I64" i="24"/>
  <c r="BR63" i="24"/>
  <c r="BP63" i="24"/>
  <c r="AF63" i="24"/>
  <c r="L63" i="24"/>
  <c r="AA63" i="24"/>
  <c r="Y63" i="24"/>
  <c r="Z63" i="24" s="1"/>
  <c r="V63" i="24"/>
  <c r="R63" i="24"/>
  <c r="I63" i="24"/>
  <c r="BR62" i="24"/>
  <c r="BP62" i="24"/>
  <c r="AS62" i="24"/>
  <c r="AF62" i="24"/>
  <c r="L62" i="24"/>
  <c r="N62" i="24" s="1"/>
  <c r="AA62" i="24"/>
  <c r="Y62" i="24"/>
  <c r="Z62" i="24" s="1"/>
  <c r="V62" i="24"/>
  <c r="R62" i="24"/>
  <c r="I62" i="24"/>
  <c r="BR61" i="24"/>
  <c r="BP61" i="24"/>
  <c r="AS61" i="24"/>
  <c r="AF61" i="24"/>
  <c r="L61" i="24"/>
  <c r="AA61" i="24"/>
  <c r="Y61" i="24"/>
  <c r="Z61" i="24" s="1"/>
  <c r="V61" i="24"/>
  <c r="R61" i="24"/>
  <c r="I61" i="24"/>
  <c r="BR60" i="24"/>
  <c r="BP60" i="24"/>
  <c r="AS60" i="24"/>
  <c r="AF60" i="24"/>
  <c r="L60" i="24"/>
  <c r="AA60" i="24"/>
  <c r="Y60" i="24"/>
  <c r="Z60" i="24" s="1"/>
  <c r="V60" i="24"/>
  <c r="R60" i="24"/>
  <c r="I60" i="24"/>
  <c r="BR59" i="24"/>
  <c r="BP59" i="24"/>
  <c r="AS59" i="24"/>
  <c r="AF59" i="24"/>
  <c r="AJ59" i="24" s="1"/>
  <c r="L59" i="24"/>
  <c r="AA59" i="24"/>
  <c r="Y59" i="24"/>
  <c r="Z59" i="24" s="1"/>
  <c r="V59" i="24"/>
  <c r="R59" i="24"/>
  <c r="I59" i="24"/>
  <c r="BR58" i="24"/>
  <c r="BP58" i="24"/>
  <c r="AS58" i="24"/>
  <c r="AF58" i="24"/>
  <c r="L58" i="24"/>
  <c r="N58" i="24" s="1"/>
  <c r="AA58" i="24"/>
  <c r="Y58" i="24"/>
  <c r="Z58" i="24" s="1"/>
  <c r="V58" i="24"/>
  <c r="R58" i="24"/>
  <c r="I58" i="24"/>
  <c r="BR57" i="24"/>
  <c r="BP57" i="24"/>
  <c r="AS57" i="24"/>
  <c r="AF57" i="24"/>
  <c r="L57" i="24"/>
  <c r="AA57" i="24"/>
  <c r="Y57" i="24"/>
  <c r="Z57" i="24" s="1"/>
  <c r="V57" i="24"/>
  <c r="R57" i="24"/>
  <c r="I57" i="24"/>
  <c r="BR56" i="24"/>
  <c r="BP56" i="24"/>
  <c r="AS56" i="24"/>
  <c r="AF56" i="24"/>
  <c r="L56" i="24"/>
  <c r="N56" i="24" s="1"/>
  <c r="AA56" i="24"/>
  <c r="Y56" i="24"/>
  <c r="Z56" i="24" s="1"/>
  <c r="V56" i="24"/>
  <c r="R56" i="24"/>
  <c r="I56" i="24"/>
  <c r="BR55" i="24"/>
  <c r="BP55" i="24"/>
  <c r="AS55" i="24"/>
  <c r="AF55" i="24"/>
  <c r="L55" i="24"/>
  <c r="AA55" i="24"/>
  <c r="Y55" i="24"/>
  <c r="Z55" i="24" s="1"/>
  <c r="V55" i="24"/>
  <c r="R55" i="24"/>
  <c r="I55" i="24"/>
  <c r="BR54" i="24"/>
  <c r="BP54" i="24"/>
  <c r="AS54" i="24"/>
  <c r="AF54" i="24"/>
  <c r="L54" i="24"/>
  <c r="N54" i="24" s="1"/>
  <c r="AA54" i="24"/>
  <c r="Y54" i="24"/>
  <c r="Z54" i="24" s="1"/>
  <c r="V54" i="24"/>
  <c r="R54" i="24"/>
  <c r="I54" i="24"/>
  <c r="BR53" i="24"/>
  <c r="BP53" i="24"/>
  <c r="AS53" i="24"/>
  <c r="AF53" i="24"/>
  <c r="AJ53" i="24" s="1"/>
  <c r="L53" i="24"/>
  <c r="AA53" i="24"/>
  <c r="Y53" i="24"/>
  <c r="Z53" i="24" s="1"/>
  <c r="V53" i="24"/>
  <c r="R53" i="24"/>
  <c r="I53" i="24"/>
  <c r="BR52" i="24"/>
  <c r="BP52" i="24"/>
  <c r="AS52" i="24"/>
  <c r="AF52" i="24"/>
  <c r="L52" i="24"/>
  <c r="N52" i="24" s="1"/>
  <c r="AA52" i="24"/>
  <c r="Y52" i="24"/>
  <c r="Z52" i="24" s="1"/>
  <c r="V52" i="24"/>
  <c r="R52" i="24"/>
  <c r="I52" i="24"/>
  <c r="BR51" i="24"/>
  <c r="BP51" i="24"/>
  <c r="AS51" i="24"/>
  <c r="AF51" i="24"/>
  <c r="L51" i="24"/>
  <c r="AA51" i="24"/>
  <c r="Y51" i="24"/>
  <c r="Z51" i="24" s="1"/>
  <c r="V51" i="24"/>
  <c r="R51" i="24"/>
  <c r="I51" i="24"/>
  <c r="BR50" i="24"/>
  <c r="BP50" i="24"/>
  <c r="AS50" i="24"/>
  <c r="AF50" i="24"/>
  <c r="AJ50" i="24" s="1"/>
  <c r="L50" i="24"/>
  <c r="AA50" i="24"/>
  <c r="Y50" i="24"/>
  <c r="Z50" i="24" s="1"/>
  <c r="V50" i="24"/>
  <c r="R50" i="24"/>
  <c r="I50" i="24"/>
  <c r="BR49" i="24"/>
  <c r="BP49" i="24"/>
  <c r="AS49" i="24"/>
  <c r="AF49" i="24"/>
  <c r="L49" i="24"/>
  <c r="AA49" i="24"/>
  <c r="Y49" i="24"/>
  <c r="Z49" i="24" s="1"/>
  <c r="V49" i="24"/>
  <c r="R49" i="24"/>
  <c r="I49" i="24"/>
  <c r="BR48" i="24"/>
  <c r="BP48" i="24"/>
  <c r="AS48" i="24"/>
  <c r="AF48" i="24"/>
  <c r="L48" i="24"/>
  <c r="AA48" i="24"/>
  <c r="Y48" i="24"/>
  <c r="Z48" i="24" s="1"/>
  <c r="V48" i="24"/>
  <c r="R48" i="24"/>
  <c r="I48" i="24"/>
  <c r="BR47" i="24"/>
  <c r="BP47" i="24"/>
  <c r="AS47" i="24"/>
  <c r="AF47" i="24"/>
  <c r="AJ47" i="24" s="1"/>
  <c r="L47" i="24"/>
  <c r="AA47" i="24"/>
  <c r="Y47" i="24"/>
  <c r="Z47" i="24" s="1"/>
  <c r="V47" i="24"/>
  <c r="R47" i="24"/>
  <c r="I47" i="24"/>
  <c r="BR46" i="24"/>
  <c r="BP46" i="24"/>
  <c r="AS46" i="24"/>
  <c r="AF46" i="24"/>
  <c r="L46" i="24"/>
  <c r="N46" i="24" s="1"/>
  <c r="AA46" i="24"/>
  <c r="Y46" i="24"/>
  <c r="Z46" i="24" s="1"/>
  <c r="V46" i="24"/>
  <c r="R46" i="24"/>
  <c r="I46" i="24"/>
  <c r="BR45" i="24"/>
  <c r="BP45" i="24"/>
  <c r="AS45" i="24"/>
  <c r="AF45" i="24"/>
  <c r="L45" i="24"/>
  <c r="AA45" i="24"/>
  <c r="Y45" i="24"/>
  <c r="Z45" i="24" s="1"/>
  <c r="V45" i="24"/>
  <c r="R45" i="24"/>
  <c r="I45" i="24"/>
  <c r="BR44" i="24"/>
  <c r="BP44" i="24"/>
  <c r="AS44" i="24"/>
  <c r="AF44" i="24"/>
  <c r="AJ44" i="24" s="1"/>
  <c r="L44" i="24"/>
  <c r="AA44" i="24"/>
  <c r="Y44" i="24"/>
  <c r="Z44" i="24" s="1"/>
  <c r="V44" i="24"/>
  <c r="R44" i="24"/>
  <c r="I44" i="24"/>
  <c r="BR43" i="24"/>
  <c r="BP43" i="24"/>
  <c r="AS43" i="24"/>
  <c r="AF43" i="24"/>
  <c r="L43" i="24"/>
  <c r="N43" i="24" s="1"/>
  <c r="AA43" i="24"/>
  <c r="Y43" i="24"/>
  <c r="Z43" i="24" s="1"/>
  <c r="V43" i="24"/>
  <c r="R43" i="24"/>
  <c r="I43" i="24"/>
  <c r="BR42" i="24"/>
  <c r="BP42" i="24"/>
  <c r="AS42" i="24"/>
  <c r="AF42" i="24"/>
  <c r="L42" i="24"/>
  <c r="AA42" i="24"/>
  <c r="Y42" i="24"/>
  <c r="Z42" i="24" s="1"/>
  <c r="V42" i="24"/>
  <c r="R42" i="24"/>
  <c r="I42" i="24"/>
  <c r="BR41" i="24"/>
  <c r="BP41" i="24"/>
  <c r="AS41" i="24"/>
  <c r="AF41" i="24"/>
  <c r="AJ41" i="24" s="1"/>
  <c r="L41" i="24"/>
  <c r="AA41" i="24"/>
  <c r="Y41" i="24"/>
  <c r="Z41" i="24" s="1"/>
  <c r="V41" i="24"/>
  <c r="R41" i="24"/>
  <c r="I41" i="24"/>
  <c r="BR40" i="24"/>
  <c r="BP40" i="24"/>
  <c r="AS40" i="24"/>
  <c r="AF40" i="24"/>
  <c r="L40" i="24"/>
  <c r="N40" i="24" s="1"/>
  <c r="AA40" i="24"/>
  <c r="Y40" i="24"/>
  <c r="Z40" i="24" s="1"/>
  <c r="V40" i="24"/>
  <c r="R40" i="24"/>
  <c r="I40" i="24"/>
  <c r="BR39" i="24"/>
  <c r="BP39" i="24"/>
  <c r="AS39" i="24"/>
  <c r="AF39" i="24"/>
  <c r="L39" i="24"/>
  <c r="AA39" i="24"/>
  <c r="Y39" i="24"/>
  <c r="Z39" i="24" s="1"/>
  <c r="V39" i="24"/>
  <c r="R39" i="24"/>
  <c r="I39" i="24"/>
  <c r="BR38" i="24"/>
  <c r="BP38" i="24"/>
  <c r="AS38" i="24"/>
  <c r="AF38" i="24"/>
  <c r="AJ38" i="24" s="1"/>
  <c r="L38" i="24"/>
  <c r="AA38" i="24"/>
  <c r="Y38" i="24"/>
  <c r="Z38" i="24" s="1"/>
  <c r="V38" i="24"/>
  <c r="R38" i="24"/>
  <c r="I38" i="24"/>
  <c r="BR37" i="24"/>
  <c r="BP37" i="24"/>
  <c r="AS37" i="24"/>
  <c r="AF37" i="24"/>
  <c r="L37" i="24"/>
  <c r="AA37" i="24"/>
  <c r="Y37" i="24"/>
  <c r="Z37" i="24" s="1"/>
  <c r="V37" i="24"/>
  <c r="R37" i="24"/>
  <c r="I37" i="24"/>
  <c r="BR36" i="24"/>
  <c r="BP36" i="24"/>
  <c r="AS36" i="24"/>
  <c r="AF36" i="24"/>
  <c r="L36" i="24"/>
  <c r="N36" i="24" s="1"/>
  <c r="AA36" i="24"/>
  <c r="Y36" i="24"/>
  <c r="Z36" i="24" s="1"/>
  <c r="V36" i="24"/>
  <c r="R36" i="24"/>
  <c r="I36" i="24"/>
  <c r="BR35" i="24"/>
  <c r="BP35" i="24"/>
  <c r="AS35" i="24"/>
  <c r="AF35" i="24"/>
  <c r="AJ35" i="24" s="1"/>
  <c r="L35" i="24"/>
  <c r="AA35" i="24"/>
  <c r="Y35" i="24"/>
  <c r="Z35" i="24" s="1"/>
  <c r="V35" i="24"/>
  <c r="R35" i="24"/>
  <c r="I35" i="24"/>
  <c r="BR34" i="24"/>
  <c r="BP34" i="24"/>
  <c r="AS34" i="24"/>
  <c r="AF34" i="24"/>
  <c r="L34" i="24"/>
  <c r="AA34" i="24"/>
  <c r="Y34" i="24"/>
  <c r="Z34" i="24" s="1"/>
  <c r="V34" i="24"/>
  <c r="R34" i="24"/>
  <c r="I34" i="24"/>
  <c r="BR33" i="24"/>
  <c r="BP33" i="24"/>
  <c r="AS33" i="24"/>
  <c r="AF33" i="24"/>
  <c r="L33" i="24"/>
  <c r="AA33" i="24"/>
  <c r="Y33" i="24"/>
  <c r="Z33" i="24" s="1"/>
  <c r="V33" i="24"/>
  <c r="R33" i="24"/>
  <c r="I33" i="24"/>
  <c r="BR32" i="24"/>
  <c r="BP32" i="24"/>
  <c r="AS32" i="24"/>
  <c r="AF32" i="24"/>
  <c r="AJ32" i="24" s="1"/>
  <c r="L32" i="24"/>
  <c r="AA32" i="24"/>
  <c r="Y32" i="24"/>
  <c r="Z32" i="24" s="1"/>
  <c r="V32" i="24"/>
  <c r="R32" i="24"/>
  <c r="I32" i="24"/>
  <c r="BR31" i="24"/>
  <c r="BP31" i="24"/>
  <c r="AS31" i="24"/>
  <c r="AF31" i="24"/>
  <c r="L31" i="24"/>
  <c r="N31" i="24" s="1"/>
  <c r="AA31" i="24"/>
  <c r="Y31" i="24"/>
  <c r="Z31" i="24" s="1"/>
  <c r="V31" i="24"/>
  <c r="R31" i="24"/>
  <c r="I31" i="24"/>
  <c r="BR30" i="24"/>
  <c r="BP30" i="24"/>
  <c r="AS30" i="24"/>
  <c r="AF30" i="24"/>
  <c r="L30" i="24"/>
  <c r="AA30" i="24"/>
  <c r="Y30" i="24"/>
  <c r="Z30" i="24" s="1"/>
  <c r="V30" i="24"/>
  <c r="R30" i="24"/>
  <c r="I30" i="24"/>
  <c r="BR29" i="24"/>
  <c r="BP29" i="24"/>
  <c r="AS29" i="24"/>
  <c r="AF29" i="24"/>
  <c r="AJ29" i="24" s="1"/>
  <c r="L29" i="24"/>
  <c r="AA29" i="24"/>
  <c r="Y29" i="24"/>
  <c r="Z29" i="24" s="1"/>
  <c r="V29" i="24"/>
  <c r="R29" i="24"/>
  <c r="I29" i="24"/>
  <c r="BR28" i="24"/>
  <c r="BP28" i="24"/>
  <c r="AS28" i="24"/>
  <c r="AF28" i="24"/>
  <c r="L28" i="24"/>
  <c r="AA28" i="24"/>
  <c r="Y28" i="24"/>
  <c r="Z28" i="24" s="1"/>
  <c r="V28" i="24"/>
  <c r="R28" i="24"/>
  <c r="I28" i="24"/>
  <c r="BR27" i="24"/>
  <c r="BP27" i="24"/>
  <c r="AS27" i="24"/>
  <c r="AF27" i="24"/>
  <c r="L27" i="24"/>
  <c r="N27" i="24" s="1"/>
  <c r="AA27" i="24"/>
  <c r="Y27" i="24"/>
  <c r="Z27" i="24" s="1"/>
  <c r="V27" i="24"/>
  <c r="R27" i="24"/>
  <c r="I27" i="24"/>
  <c r="BR26" i="24"/>
  <c r="BP26" i="24"/>
  <c r="AS26" i="24"/>
  <c r="AF26" i="24"/>
  <c r="AJ26" i="24" s="1"/>
  <c r="L26" i="24"/>
  <c r="AA26" i="24"/>
  <c r="Y26" i="24"/>
  <c r="Z26" i="24" s="1"/>
  <c r="V26" i="24"/>
  <c r="R26" i="24"/>
  <c r="I26" i="24"/>
  <c r="BR25" i="24"/>
  <c r="BP25" i="24"/>
  <c r="AS25" i="24"/>
  <c r="AF25" i="24"/>
  <c r="L25" i="24"/>
  <c r="AA25" i="24"/>
  <c r="Y25" i="24"/>
  <c r="Z25" i="24" s="1"/>
  <c r="V25" i="24"/>
  <c r="R25" i="24"/>
  <c r="I25" i="24"/>
  <c r="BR24" i="24"/>
  <c r="BP24" i="24"/>
  <c r="AS24" i="24"/>
  <c r="AF24" i="24"/>
  <c r="L24" i="24"/>
  <c r="AA24" i="24"/>
  <c r="Y24" i="24"/>
  <c r="Z24" i="24" s="1"/>
  <c r="V24" i="24"/>
  <c r="R24" i="24"/>
  <c r="I24" i="24"/>
  <c r="BR23" i="24"/>
  <c r="BP23" i="24"/>
  <c r="AF13" i="24"/>
  <c r="AJ13" i="24" s="1"/>
  <c r="L13" i="24"/>
  <c r="AF14" i="24"/>
  <c r="L14" i="24"/>
  <c r="N14" i="24" s="1"/>
  <c r="AF15" i="24"/>
  <c r="L15" i="24"/>
  <c r="N15" i="24" s="1"/>
  <c r="AF16" i="24"/>
  <c r="AJ16" i="24" s="1"/>
  <c r="L16" i="24"/>
  <c r="N16" i="24" s="1"/>
  <c r="AF17" i="24"/>
  <c r="L17" i="24"/>
  <c r="AF18" i="24"/>
  <c r="L18" i="24"/>
  <c r="N18" i="24" s="1"/>
  <c r="AF19" i="24"/>
  <c r="AJ19" i="24" s="1"/>
  <c r="L19" i="24"/>
  <c r="N19" i="24" s="1"/>
  <c r="AF20" i="24"/>
  <c r="L20" i="24"/>
  <c r="N20" i="24" s="1"/>
  <c r="AF21" i="24"/>
  <c r="L21" i="24"/>
  <c r="AF22" i="24"/>
  <c r="AJ22" i="24" s="1"/>
  <c r="L22" i="24"/>
  <c r="N22" i="24" s="1"/>
  <c r="AF23" i="24"/>
  <c r="L23" i="24"/>
  <c r="N23" i="24" s="1"/>
  <c r="AU23" i="24"/>
  <c r="AS23" i="24"/>
  <c r="AA23" i="24"/>
  <c r="Y23" i="24"/>
  <c r="Z23" i="24" s="1"/>
  <c r="V23" i="24"/>
  <c r="R23" i="24"/>
  <c r="I23" i="24"/>
  <c r="BR22" i="24"/>
  <c r="BP22" i="24"/>
  <c r="AU22" i="24"/>
  <c r="AS22" i="24"/>
  <c r="AA22" i="24"/>
  <c r="Y22" i="24"/>
  <c r="Z22" i="24" s="1"/>
  <c r="V22" i="24"/>
  <c r="R22" i="24"/>
  <c r="I22" i="24"/>
  <c r="BR21" i="24"/>
  <c r="BP21" i="24"/>
  <c r="AS21" i="24"/>
  <c r="AA21" i="24"/>
  <c r="Y21" i="24"/>
  <c r="Z21" i="24" s="1"/>
  <c r="V21" i="24"/>
  <c r="R21" i="24"/>
  <c r="I21" i="24"/>
  <c r="BR20" i="24"/>
  <c r="BP20" i="24"/>
  <c r="BR13" i="24"/>
  <c r="BS13" i="24" a="1"/>
  <c r="BS13" i="24" s="1"/>
  <c r="AU13" i="24"/>
  <c r="BG13" i="24" s="1"/>
  <c r="BR14" i="24"/>
  <c r="BR15" i="24"/>
  <c r="BR16" i="24"/>
  <c r="BR17" i="24"/>
  <c r="BR18" i="24"/>
  <c r="BR19" i="24"/>
  <c r="AU14" i="24"/>
  <c r="AU15" i="24"/>
  <c r="BH15" i="24" s="1"/>
  <c r="AU16" i="24"/>
  <c r="AU17" i="24"/>
  <c r="AU18" i="24"/>
  <c r="AU19" i="24"/>
  <c r="BH19" i="24" s="1"/>
  <c r="BP13" i="24"/>
  <c r="BQ13" i="24" s="1" a="1"/>
  <c r="BQ13" i="24" s="1"/>
  <c r="BP14" i="24"/>
  <c r="BP15" i="24"/>
  <c r="BP16" i="24"/>
  <c r="BP17" i="24"/>
  <c r="BP18" i="24"/>
  <c r="BP19" i="24"/>
  <c r="AW13" i="24"/>
  <c r="AW14" i="24"/>
  <c r="AW15" i="24"/>
  <c r="AW16" i="24"/>
  <c r="AW17" i="24"/>
  <c r="AW18" i="24"/>
  <c r="AW19" i="24"/>
  <c r="AS20" i="24"/>
  <c r="AA20" i="24"/>
  <c r="Y20" i="24"/>
  <c r="Z20" i="24" s="1"/>
  <c r="V20" i="24"/>
  <c r="R20" i="24"/>
  <c r="I20" i="24"/>
  <c r="AS19" i="24"/>
  <c r="AA19" i="24"/>
  <c r="Y19" i="24"/>
  <c r="Z19" i="24" s="1"/>
  <c r="V19" i="24"/>
  <c r="R19" i="24"/>
  <c r="I19" i="24"/>
  <c r="AS18" i="24"/>
  <c r="AA18" i="24"/>
  <c r="Y18" i="24"/>
  <c r="Z18" i="24" s="1"/>
  <c r="V18" i="24"/>
  <c r="R18" i="24"/>
  <c r="I18" i="24"/>
  <c r="AS17" i="24"/>
  <c r="AA17" i="24"/>
  <c r="Y17" i="24"/>
  <c r="Z17" i="24" s="1"/>
  <c r="V17" i="24"/>
  <c r="R17" i="24"/>
  <c r="I17" i="24"/>
  <c r="AS16" i="24"/>
  <c r="AA16" i="24"/>
  <c r="Y16" i="24"/>
  <c r="Z16" i="24" s="1"/>
  <c r="V16" i="24"/>
  <c r="R16" i="24"/>
  <c r="I16" i="24"/>
  <c r="AS15" i="24"/>
  <c r="AA15" i="24"/>
  <c r="Y15" i="24"/>
  <c r="Z15" i="24" s="1"/>
  <c r="V15" i="24"/>
  <c r="R15" i="24"/>
  <c r="I15" i="24"/>
  <c r="AS14" i="24"/>
  <c r="AA14" i="24"/>
  <c r="Y14" i="24"/>
  <c r="Z14" i="24" s="1"/>
  <c r="V14" i="24"/>
  <c r="R14" i="24"/>
  <c r="I14" i="24"/>
  <c r="AS13" i="24"/>
  <c r="AA13" i="24"/>
  <c r="Y13" i="24"/>
  <c r="Z13" i="24" s="1"/>
  <c r="V13" i="24"/>
  <c r="R13" i="24"/>
  <c r="I13" i="24"/>
  <c r="AA11" i="24"/>
  <c r="BM10" i="24"/>
  <c r="M10" i="24"/>
  <c r="C6" i="24"/>
  <c r="V5" i="24" s="1"/>
  <c r="BM9" i="24" s="1"/>
  <c r="K5" i="24"/>
  <c r="AU9" i="24" s="1"/>
  <c r="V9" i="24"/>
  <c r="H9" i="24"/>
  <c r="C9" i="24"/>
  <c r="AI7" i="24" s="1"/>
  <c r="A4" i="24"/>
  <c r="AU8" i="24" s="1"/>
  <c r="AI8" i="24"/>
  <c r="AF8" i="24"/>
  <c r="AB8" i="24"/>
  <c r="K7" i="24"/>
  <c r="K8" i="24" s="1"/>
  <c r="H8" i="24"/>
  <c r="AH7" i="24"/>
  <c r="AE7" i="24"/>
  <c r="V7" i="24"/>
  <c r="C7" i="27"/>
  <c r="C7" i="24" s="1"/>
  <c r="AQ4" i="24" s="1"/>
  <c r="AQ6" i="24"/>
  <c r="AI6" i="24"/>
  <c r="AH6" i="24"/>
  <c r="AE6" i="24"/>
  <c r="AQ5" i="24"/>
  <c r="AH5" i="24"/>
  <c r="C5" i="24"/>
  <c r="AQ2" i="24" s="1"/>
  <c r="AH4" i="24"/>
  <c r="V4" i="24"/>
  <c r="F4" i="24"/>
  <c r="AI3" i="24"/>
  <c r="AH3" i="24"/>
  <c r="J173" i="26"/>
  <c r="J174" i="26"/>
  <c r="J175" i="26"/>
  <c r="J176" i="26"/>
  <c r="J177" i="26"/>
  <c r="J178" i="26"/>
  <c r="J179" i="26"/>
  <c r="I173" i="26"/>
  <c r="I174" i="26"/>
  <c r="I175" i="26"/>
  <c r="I176" i="26"/>
  <c r="I177" i="26"/>
  <c r="I178" i="26"/>
  <c r="I179" i="26"/>
  <c r="H173" i="26"/>
  <c r="H174" i="26"/>
  <c r="H175" i="26"/>
  <c r="H176" i="26"/>
  <c r="H177" i="26"/>
  <c r="H178" i="26"/>
  <c r="H179" i="26"/>
  <c r="G173" i="26"/>
  <c r="G174" i="26"/>
  <c r="G175" i="26"/>
  <c r="G176" i="26"/>
  <c r="G177" i="26"/>
  <c r="G178" i="26"/>
  <c r="G179" i="26"/>
  <c r="I163" i="26"/>
  <c r="I164" i="26"/>
  <c r="I165" i="26"/>
  <c r="I166" i="26"/>
  <c r="I167" i="26"/>
  <c r="I168" i="26"/>
  <c r="I169" i="26"/>
  <c r="H163" i="26"/>
  <c r="H164" i="26"/>
  <c r="H165" i="26"/>
  <c r="H166" i="26"/>
  <c r="H167" i="26"/>
  <c r="H168" i="26"/>
  <c r="H169" i="26"/>
  <c r="G163" i="26"/>
  <c r="G164" i="26"/>
  <c r="G165" i="26"/>
  <c r="G166" i="26"/>
  <c r="G167" i="26"/>
  <c r="G168" i="26"/>
  <c r="G169" i="26"/>
  <c r="F163" i="26"/>
  <c r="F164" i="26"/>
  <c r="F165" i="26"/>
  <c r="F166" i="26"/>
  <c r="F167" i="26"/>
  <c r="E167" i="26" s="1"/>
  <c r="F168" i="26"/>
  <c r="F169" i="26"/>
  <c r="D184" i="26"/>
  <c r="D185" i="26"/>
  <c r="D186" i="26"/>
  <c r="D187" i="26"/>
  <c r="D188" i="26"/>
  <c r="D189" i="26"/>
  <c r="D190" i="26"/>
  <c r="C184" i="26"/>
  <c r="C185" i="26"/>
  <c r="C186" i="26"/>
  <c r="C187" i="26"/>
  <c r="C188" i="26"/>
  <c r="C189" i="26"/>
  <c r="C190" i="26"/>
  <c r="J172" i="26"/>
  <c r="I172" i="26"/>
  <c r="H172" i="26"/>
  <c r="G172" i="26"/>
  <c r="I162" i="26"/>
  <c r="H162" i="26"/>
  <c r="G162" i="26"/>
  <c r="F162" i="26"/>
  <c r="G146" i="26"/>
  <c r="G147" i="26"/>
  <c r="G148" i="26"/>
  <c r="G149" i="26"/>
  <c r="G150" i="26"/>
  <c r="G151" i="26"/>
  <c r="G152" i="26"/>
  <c r="G153" i="26"/>
  <c r="G154" i="26"/>
  <c r="G155" i="26"/>
  <c r="E156" i="26"/>
  <c r="G74" i="26"/>
  <c r="J74" i="26" s="1"/>
  <c r="G75" i="26"/>
  <c r="J75" i="26" s="1"/>
  <c r="G76" i="26"/>
  <c r="J76" i="26" s="1"/>
  <c r="G77" i="26"/>
  <c r="J77" i="26" s="1"/>
  <c r="G78" i="26"/>
  <c r="J78" i="26" s="1"/>
  <c r="G79" i="26"/>
  <c r="J79" i="26" s="1"/>
  <c r="G80" i="26"/>
  <c r="J80" i="26" s="1"/>
  <c r="G84" i="26"/>
  <c r="J84" i="26" s="1"/>
  <c r="G85" i="26"/>
  <c r="J85" i="26" s="1"/>
  <c r="G86" i="26"/>
  <c r="J86" i="26" s="1"/>
  <c r="G87" i="26"/>
  <c r="J87" i="26" s="1"/>
  <c r="G88" i="26"/>
  <c r="J88" i="26" s="1"/>
  <c r="G89" i="26"/>
  <c r="J89" i="26" s="1"/>
  <c r="G90" i="26"/>
  <c r="J90" i="26" s="1"/>
  <c r="G94" i="26"/>
  <c r="J94" i="26" s="1"/>
  <c r="G95" i="26"/>
  <c r="J95" i="26" s="1"/>
  <c r="G96" i="26"/>
  <c r="J96" i="26" s="1"/>
  <c r="G97" i="26"/>
  <c r="J97" i="26" s="1"/>
  <c r="G98" i="26"/>
  <c r="J98" i="26" s="1"/>
  <c r="G99" i="26"/>
  <c r="J99" i="26" s="1"/>
  <c r="G100" i="26"/>
  <c r="J100" i="26" s="1"/>
  <c r="G104" i="26"/>
  <c r="J104" i="26" s="1"/>
  <c r="G105" i="26"/>
  <c r="J105" i="26" s="1"/>
  <c r="G106" i="26"/>
  <c r="J106" i="26" s="1"/>
  <c r="G107" i="26"/>
  <c r="J107" i="26" s="1"/>
  <c r="G108" i="26"/>
  <c r="J108" i="26" s="1"/>
  <c r="G109" i="26"/>
  <c r="J109" i="26" s="1"/>
  <c r="G110" i="26"/>
  <c r="J110" i="26" s="1"/>
  <c r="J9" i="26"/>
  <c r="J10" i="26"/>
  <c r="J11" i="26"/>
  <c r="J12" i="26"/>
  <c r="J13" i="26"/>
  <c r="J14" i="26"/>
  <c r="J15" i="26"/>
  <c r="J19" i="26"/>
  <c r="J20" i="26"/>
  <c r="J21" i="26"/>
  <c r="J22" i="26"/>
  <c r="J23" i="26"/>
  <c r="J24" i="26"/>
  <c r="J25" i="26"/>
  <c r="J29" i="26"/>
  <c r="J30" i="26"/>
  <c r="J31" i="26"/>
  <c r="J32" i="26"/>
  <c r="J33" i="26"/>
  <c r="J34" i="26"/>
  <c r="J35" i="26"/>
  <c r="J39" i="26"/>
  <c r="J40" i="26"/>
  <c r="J41" i="26"/>
  <c r="J42" i="26"/>
  <c r="J43" i="26"/>
  <c r="J44" i="26"/>
  <c r="J45" i="26"/>
  <c r="J59" i="26"/>
  <c r="J60" i="26"/>
  <c r="J61" i="26"/>
  <c r="J62" i="26"/>
  <c r="J63" i="26"/>
  <c r="J64" i="26"/>
  <c r="J65" i="26"/>
  <c r="I74" i="26"/>
  <c r="I75" i="26"/>
  <c r="I76" i="26"/>
  <c r="I77" i="26"/>
  <c r="I78" i="26"/>
  <c r="I79" i="26"/>
  <c r="I80" i="26"/>
  <c r="I84" i="26"/>
  <c r="I85" i="26"/>
  <c r="I86" i="26"/>
  <c r="I87" i="26"/>
  <c r="I88" i="26"/>
  <c r="I89" i="26"/>
  <c r="I90" i="26"/>
  <c r="I94" i="26"/>
  <c r="I95" i="26"/>
  <c r="I96" i="26"/>
  <c r="I97" i="26"/>
  <c r="I98" i="26"/>
  <c r="I99" i="26"/>
  <c r="I100" i="26"/>
  <c r="I104" i="26"/>
  <c r="I105" i="26"/>
  <c r="I106" i="26"/>
  <c r="I107" i="26"/>
  <c r="I108" i="26"/>
  <c r="I109" i="26"/>
  <c r="I110" i="26"/>
  <c r="P148" i="26"/>
  <c r="H81" i="26"/>
  <c r="H91" i="26"/>
  <c r="H101" i="26"/>
  <c r="H111" i="26"/>
  <c r="W78" i="26"/>
  <c r="W88" i="26"/>
  <c r="W98" i="26"/>
  <c r="W108" i="26"/>
  <c r="AC104" i="26"/>
  <c r="AC105" i="26"/>
  <c r="AC106" i="26"/>
  <c r="AC107" i="26"/>
  <c r="AC108" i="26"/>
  <c r="AC109" i="26"/>
  <c r="AC110" i="26"/>
  <c r="K104" i="26"/>
  <c r="K105" i="26"/>
  <c r="K106" i="26"/>
  <c r="K107" i="26"/>
  <c r="K108" i="26"/>
  <c r="K109" i="26"/>
  <c r="K110" i="26"/>
  <c r="E111" i="26"/>
  <c r="A111" i="26"/>
  <c r="AB110" i="26"/>
  <c r="AA110" i="26"/>
  <c r="Z110" i="26"/>
  <c r="AB109" i="26"/>
  <c r="AA109" i="26"/>
  <c r="Z109" i="26"/>
  <c r="AB108" i="26"/>
  <c r="AA108" i="26"/>
  <c r="Z108" i="26"/>
  <c r="AB107" i="26"/>
  <c r="AA107" i="26"/>
  <c r="Z107" i="26"/>
  <c r="AB106" i="26"/>
  <c r="AA106" i="26"/>
  <c r="Z106" i="26"/>
  <c r="AB105" i="26"/>
  <c r="AA105" i="26"/>
  <c r="Z105" i="26"/>
  <c r="AB104" i="26"/>
  <c r="AA104" i="26"/>
  <c r="C104" i="26"/>
  <c r="F103" i="26"/>
  <c r="AC94" i="26"/>
  <c r="AC95" i="26"/>
  <c r="AC96" i="26"/>
  <c r="AC97" i="26"/>
  <c r="AC98" i="26"/>
  <c r="AC99" i="26"/>
  <c r="AC100" i="26"/>
  <c r="K94" i="26"/>
  <c r="K95" i="26"/>
  <c r="K96" i="26"/>
  <c r="K97" i="26"/>
  <c r="K98" i="26"/>
  <c r="K99" i="26"/>
  <c r="K100" i="26"/>
  <c r="E101" i="26"/>
  <c r="A101" i="26"/>
  <c r="AB100" i="26"/>
  <c r="AA100" i="26"/>
  <c r="Z100" i="26"/>
  <c r="AB99" i="26"/>
  <c r="AA99" i="26"/>
  <c r="Z99" i="26"/>
  <c r="AB98" i="26"/>
  <c r="AA98" i="26"/>
  <c r="Z98" i="26"/>
  <c r="AB97" i="26"/>
  <c r="AA97" i="26"/>
  <c r="Z97" i="26"/>
  <c r="AB96" i="26"/>
  <c r="AA96" i="26"/>
  <c r="Z96" i="26"/>
  <c r="AB95" i="26"/>
  <c r="AA95" i="26"/>
  <c r="Z95" i="26"/>
  <c r="AB94" i="26"/>
  <c r="AA94" i="26"/>
  <c r="Z94" i="26"/>
  <c r="P101" i="26"/>
  <c r="C94" i="26"/>
  <c r="F93" i="26"/>
  <c r="AC84" i="26"/>
  <c r="AC85" i="26"/>
  <c r="AC86" i="26"/>
  <c r="AC87" i="26"/>
  <c r="AC88" i="26"/>
  <c r="AC89" i="26"/>
  <c r="AC90" i="26"/>
  <c r="K84" i="26"/>
  <c r="K85" i="26"/>
  <c r="K86" i="26"/>
  <c r="K87" i="26"/>
  <c r="K88" i="26"/>
  <c r="K89" i="26"/>
  <c r="K90" i="26"/>
  <c r="E91" i="26"/>
  <c r="A91" i="26"/>
  <c r="AB90" i="26"/>
  <c r="AA90" i="26"/>
  <c r="Z90" i="26"/>
  <c r="AB89" i="26"/>
  <c r="AA89" i="26"/>
  <c r="Z89" i="26"/>
  <c r="AB88" i="26"/>
  <c r="AA88" i="26"/>
  <c r="Z88" i="26"/>
  <c r="AB87" i="26"/>
  <c r="AA87" i="26"/>
  <c r="Z87" i="26"/>
  <c r="AB86" i="26"/>
  <c r="AA86" i="26"/>
  <c r="Z86" i="26"/>
  <c r="AB85" i="26"/>
  <c r="AA85" i="26"/>
  <c r="Z85" i="26"/>
  <c r="AB84" i="26"/>
  <c r="AA84" i="26"/>
  <c r="Z84" i="26"/>
  <c r="C84" i="26"/>
  <c r="F83" i="26"/>
  <c r="AC74" i="26"/>
  <c r="AC75" i="26"/>
  <c r="AC76" i="26"/>
  <c r="AC77" i="26"/>
  <c r="AC78" i="26"/>
  <c r="AC79" i="26"/>
  <c r="AC80" i="26"/>
  <c r="K74" i="26"/>
  <c r="K75" i="26"/>
  <c r="K76" i="26"/>
  <c r="K77" i="26"/>
  <c r="K78" i="26"/>
  <c r="K79" i="26"/>
  <c r="K80" i="26"/>
  <c r="E81" i="26"/>
  <c r="A81" i="26"/>
  <c r="AB80" i="26"/>
  <c r="AA80" i="26"/>
  <c r="Z80" i="26"/>
  <c r="AB79" i="26"/>
  <c r="AA79" i="26"/>
  <c r="Z79" i="26"/>
  <c r="AB78" i="26"/>
  <c r="AA78" i="26"/>
  <c r="Z78" i="26"/>
  <c r="AB77" i="26"/>
  <c r="AA77" i="26"/>
  <c r="Z77" i="26"/>
  <c r="AB76" i="26"/>
  <c r="AA76" i="26"/>
  <c r="Z76" i="26"/>
  <c r="AB75" i="26"/>
  <c r="AA75" i="26"/>
  <c r="Z75" i="26"/>
  <c r="AB74" i="26"/>
  <c r="AA74" i="26"/>
  <c r="Z74" i="26"/>
  <c r="C74" i="26"/>
  <c r="F73" i="26"/>
  <c r="E16" i="26"/>
  <c r="E26" i="26"/>
  <c r="E36" i="26"/>
  <c r="E46" i="26"/>
  <c r="E66" i="26"/>
  <c r="K59" i="26"/>
  <c r="K60" i="26"/>
  <c r="K61" i="26"/>
  <c r="K62" i="26"/>
  <c r="K63" i="26"/>
  <c r="K64" i="26"/>
  <c r="K65" i="26"/>
  <c r="H66" i="26"/>
  <c r="A66" i="26"/>
  <c r="G65" i="26"/>
  <c r="H65" i="26"/>
  <c r="G64" i="26"/>
  <c r="H64" i="26"/>
  <c r="G63" i="26"/>
  <c r="H63" i="26"/>
  <c r="G62" i="26"/>
  <c r="H62" i="26"/>
  <c r="G61" i="26"/>
  <c r="H61" i="26"/>
  <c r="G60" i="26"/>
  <c r="H60" i="26"/>
  <c r="G59" i="26"/>
  <c r="H59" i="26"/>
  <c r="H46" i="26"/>
  <c r="A46" i="26"/>
  <c r="G45" i="26"/>
  <c r="F45" i="26"/>
  <c r="H45" i="26" s="1"/>
  <c r="K45" i="26" s="1"/>
  <c r="G44" i="26"/>
  <c r="F44" i="26"/>
  <c r="H44" i="26" s="1"/>
  <c r="K44" i="26" s="1"/>
  <c r="G43" i="26"/>
  <c r="F43" i="26"/>
  <c r="H43" i="26" s="1"/>
  <c r="K43" i="26" s="1"/>
  <c r="G42" i="26"/>
  <c r="F42" i="26"/>
  <c r="H42" i="26" s="1"/>
  <c r="K42" i="26" s="1"/>
  <c r="G41" i="26"/>
  <c r="F41" i="26"/>
  <c r="H41" i="26" s="1"/>
  <c r="K41" i="26" s="1"/>
  <c r="G40" i="26"/>
  <c r="F40" i="26"/>
  <c r="H40" i="26" s="1"/>
  <c r="K40" i="26" s="1"/>
  <c r="G39" i="26"/>
  <c r="F39" i="26"/>
  <c r="H39" i="26" s="1"/>
  <c r="K39" i="26" s="1"/>
  <c r="K29" i="26"/>
  <c r="K30" i="26"/>
  <c r="K31" i="26"/>
  <c r="K32" i="26"/>
  <c r="K33" i="26"/>
  <c r="K34" i="26"/>
  <c r="K35" i="26"/>
  <c r="H36" i="26"/>
  <c r="A36" i="26"/>
  <c r="G35" i="26"/>
  <c r="H35" i="26"/>
  <c r="F35" i="26"/>
  <c r="G34" i="26"/>
  <c r="H34" i="26"/>
  <c r="F34" i="26"/>
  <c r="G33" i="26"/>
  <c r="H33" i="26"/>
  <c r="F33" i="26"/>
  <c r="G32" i="26"/>
  <c r="H32" i="26"/>
  <c r="F32" i="26"/>
  <c r="G31" i="26"/>
  <c r="H31" i="26"/>
  <c r="F31" i="26"/>
  <c r="G30" i="26"/>
  <c r="H30" i="26"/>
  <c r="F30" i="26"/>
  <c r="G29" i="26"/>
  <c r="H29" i="26"/>
  <c r="F29" i="26"/>
  <c r="K19" i="26"/>
  <c r="K20" i="26"/>
  <c r="K21" i="26"/>
  <c r="K22" i="26"/>
  <c r="K23" i="26"/>
  <c r="K24" i="26"/>
  <c r="K25" i="26"/>
  <c r="H26" i="26"/>
  <c r="A26" i="26"/>
  <c r="G25" i="26"/>
  <c r="H25" i="26"/>
  <c r="F25" i="26"/>
  <c r="G24" i="26"/>
  <c r="H24" i="26"/>
  <c r="F24" i="26"/>
  <c r="G23" i="26"/>
  <c r="H23" i="26"/>
  <c r="F23" i="26"/>
  <c r="G22" i="26"/>
  <c r="H22" i="26"/>
  <c r="F22" i="26"/>
  <c r="G21" i="26"/>
  <c r="H21" i="26"/>
  <c r="F21" i="26"/>
  <c r="G20" i="26"/>
  <c r="H20" i="26"/>
  <c r="F20" i="26"/>
  <c r="G19" i="26"/>
  <c r="H19" i="26"/>
  <c r="F19" i="26"/>
  <c r="K9" i="26"/>
  <c r="K10" i="26"/>
  <c r="K11" i="26"/>
  <c r="K12" i="26"/>
  <c r="K13" i="26"/>
  <c r="K14" i="26"/>
  <c r="K15" i="26"/>
  <c r="H16" i="26"/>
  <c r="A16" i="26"/>
  <c r="G15" i="26"/>
  <c r="H15" i="26"/>
  <c r="F15" i="26"/>
  <c r="G14" i="26"/>
  <c r="H14" i="26"/>
  <c r="F14" i="26"/>
  <c r="G13" i="26"/>
  <c r="H13" i="26"/>
  <c r="F13" i="26"/>
  <c r="G12" i="26"/>
  <c r="H12" i="26"/>
  <c r="F12" i="26"/>
  <c r="G11" i="26"/>
  <c r="H11" i="26"/>
  <c r="F11" i="26"/>
  <c r="G10" i="26"/>
  <c r="H10" i="26"/>
  <c r="F10" i="26"/>
  <c r="G9" i="26"/>
  <c r="H9" i="26"/>
  <c r="F9" i="26"/>
  <c r="K5" i="26"/>
  <c r="K4" i="26"/>
  <c r="A4" i="26"/>
  <c r="K3" i="26"/>
  <c r="A3" i="26"/>
  <c r="K2" i="26"/>
  <c r="A2" i="26"/>
  <c r="E32" i="27"/>
  <c r="A14" i="27"/>
  <c r="N8" i="27"/>
  <c r="K8" i="27" s="1"/>
  <c r="N9" i="27"/>
  <c r="L9" i="27"/>
  <c r="N10" i="27"/>
  <c r="K10" i="27" s="1"/>
  <c r="L11" i="27"/>
  <c r="K9" i="27"/>
  <c r="K11" i="27"/>
  <c r="J8" i="27"/>
  <c r="J9" i="27"/>
  <c r="J11" i="27"/>
  <c r="I9" i="27"/>
  <c r="I11" i="27"/>
  <c r="H8" i="27"/>
  <c r="H9" i="27"/>
  <c r="H11" i="27"/>
  <c r="G9" i="27"/>
  <c r="G11" i="27"/>
  <c r="F8" i="27"/>
  <c r="F9" i="27"/>
  <c r="F11" i="27"/>
  <c r="N11" i="27"/>
  <c r="L3" i="27"/>
  <c r="A3" i="27"/>
  <c r="L2" i="27"/>
  <c r="A2" i="27"/>
  <c r="K75" i="29"/>
  <c r="H135" i="2" s="1"/>
  <c r="CE81" i="29"/>
  <c r="CD81" i="29"/>
  <c r="CC81" i="29"/>
  <c r="CB81" i="29"/>
  <c r="CA81" i="29"/>
  <c r="BZ81" i="29"/>
  <c r="BY81" i="29"/>
  <c r="F64" i="29"/>
  <c r="F66" i="29" s="1"/>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F79" i="29"/>
  <c r="CE79" i="29"/>
  <c r="CD79" i="29"/>
  <c r="CB79" i="29"/>
  <c r="CA79" i="29"/>
  <c r="BT79" i="29"/>
  <c r="BS79" i="29"/>
  <c r="BQ79" i="29"/>
  <c r="BP79" i="29"/>
  <c r="BO79" i="29"/>
  <c r="BN79" i="29"/>
  <c r="BM79" i="29"/>
  <c r="BL79" i="29"/>
  <c r="BK79" i="29"/>
  <c r="BJ79" i="29"/>
  <c r="BI79" i="29"/>
  <c r="BH79" i="29"/>
  <c r="BG79" i="29"/>
  <c r="BF79" i="29"/>
  <c r="BE79" i="29"/>
  <c r="BD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F63" i="29"/>
  <c r="J54" i="29"/>
  <c r="I54" i="29"/>
  <c r="H54" i="29"/>
  <c r="G54" i="29"/>
  <c r="F54" i="29"/>
  <c r="E54" i="29"/>
  <c r="D54" i="29"/>
  <c r="D53" i="29"/>
  <c r="N43" i="29"/>
  <c r="N44" i="29" s="1"/>
  <c r="N45" i="29" s="1"/>
  <c r="N46" i="29" s="1"/>
  <c r="N47" i="29" s="1"/>
  <c r="N48" i="29" s="1"/>
  <c r="N49" i="29" s="1"/>
  <c r="N50" i="29" s="1"/>
  <c r="N51" i="29" s="1"/>
  <c r="N52" i="29" s="1"/>
  <c r="M44" i="29"/>
  <c r="M45" i="29" s="1"/>
  <c r="M46" i="29" s="1"/>
  <c r="M47" i="29" s="1"/>
  <c r="M48" i="29" s="1"/>
  <c r="M49" i="29" s="1"/>
  <c r="M50" i="29" s="1"/>
  <c r="M51" i="29" s="1"/>
  <c r="M52" i="29" s="1"/>
  <c r="A44" i="29"/>
  <c r="A45" i="29" s="1"/>
  <c r="A46" i="29" s="1"/>
  <c r="A47" i="29" s="1"/>
  <c r="A48" i="29" s="1"/>
  <c r="A49" i="29" s="1"/>
  <c r="A50" i="29" s="1"/>
  <c r="A51" i="29" s="1"/>
  <c r="A52" i="29" s="1"/>
  <c r="N38" i="29"/>
  <c r="C36" i="29"/>
  <c r="E34" i="29" s="1"/>
  <c r="E33" i="29"/>
  <c r="D8" i="29"/>
  <c r="L2" i="29"/>
  <c r="K7" i="38"/>
  <c r="O7" i="38"/>
  <c r="AC7" i="38"/>
  <c r="AE7" i="38"/>
  <c r="R7" i="38"/>
  <c r="Z7" i="38"/>
  <c r="W7" i="38"/>
  <c r="L7" i="38"/>
  <c r="Y7" i="38"/>
  <c r="T7" i="38"/>
  <c r="Q7" i="38"/>
  <c r="V7" i="38"/>
  <c r="AD7" i="38"/>
  <c r="U7" i="38"/>
  <c r="X7" i="38"/>
  <c r="N7" i="38"/>
  <c r="AA7" i="38"/>
  <c r="J7" i="38"/>
  <c r="P7" i="38"/>
  <c r="AB7" i="38"/>
  <c r="M7" i="38"/>
  <c r="S7" i="38"/>
  <c r="I10" i="47" l="1"/>
  <c r="AJ330" i="24"/>
  <c r="AJ339" i="24"/>
  <c r="AJ346" i="24"/>
  <c r="AJ351" i="24"/>
  <c r="AJ354" i="24"/>
  <c r="AJ359" i="24"/>
  <c r="AJ365" i="24"/>
  <c r="AJ371" i="24"/>
  <c r="AJ390" i="24"/>
  <c r="AJ399" i="24"/>
  <c r="AJ402" i="24"/>
  <c r="J99" i="28"/>
  <c r="AJ327" i="24"/>
  <c r="AJ338" i="24"/>
  <c r="AJ340" i="24"/>
  <c r="AJ345" i="24"/>
  <c r="AJ358" i="24"/>
  <c r="AJ378" i="24"/>
  <c r="AJ381" i="24"/>
  <c r="AJ386" i="24"/>
  <c r="AJ412" i="24"/>
  <c r="J102" i="41"/>
  <c r="L34" i="41"/>
  <c r="L30" i="41"/>
  <c r="L28" i="41"/>
  <c r="AJ21" i="24"/>
  <c r="AJ18" i="24"/>
  <c r="AJ366" i="24"/>
  <c r="AJ24" i="24"/>
  <c r="AJ33" i="24"/>
  <c r="AJ39" i="24"/>
  <c r="AJ51" i="24"/>
  <c r="AJ54" i="24"/>
  <c r="AJ63" i="24"/>
  <c r="AJ65" i="24"/>
  <c r="AJ71" i="24"/>
  <c r="AJ73" i="24"/>
  <c r="AJ79" i="24"/>
  <c r="AJ81" i="24"/>
  <c r="AJ85" i="24"/>
  <c r="AJ91" i="24"/>
  <c r="AJ93" i="24"/>
  <c r="AJ99" i="24"/>
  <c r="AJ105" i="24"/>
  <c r="AJ107" i="24"/>
  <c r="AJ111" i="24"/>
  <c r="AJ113" i="24"/>
  <c r="AJ119" i="24"/>
  <c r="AJ121" i="24"/>
  <c r="AJ127" i="24"/>
  <c r="AJ27" i="24"/>
  <c r="AJ30" i="24"/>
  <c r="AJ42" i="24"/>
  <c r="AJ45" i="24"/>
  <c r="AJ57" i="24"/>
  <c r="AJ60" i="24"/>
  <c r="AJ67" i="24"/>
  <c r="AJ69" i="24"/>
  <c r="AJ75" i="24"/>
  <c r="AJ77" i="24"/>
  <c r="AJ83" i="24"/>
  <c r="AJ87" i="24"/>
  <c r="AJ89" i="24"/>
  <c r="AJ95" i="24"/>
  <c r="AJ97" i="24"/>
  <c r="AJ101" i="24"/>
  <c r="AJ103" i="24"/>
  <c r="AJ109" i="24"/>
  <c r="AJ115" i="24"/>
  <c r="AJ117" i="24"/>
  <c r="AJ123" i="24"/>
  <c r="AJ125" i="24"/>
  <c r="AJ135" i="24"/>
  <c r="AJ129" i="24"/>
  <c r="AJ131" i="24"/>
  <c r="AJ133" i="24"/>
  <c r="AJ137" i="24"/>
  <c r="AJ139" i="24"/>
  <c r="AJ141" i="24"/>
  <c r="AJ143" i="24"/>
  <c r="AJ145" i="24"/>
  <c r="AJ147" i="24"/>
  <c r="AJ149" i="24"/>
  <c r="AJ151" i="24"/>
  <c r="AJ153" i="24"/>
  <c r="AJ155" i="24"/>
  <c r="AJ157" i="24"/>
  <c r="AJ159" i="24"/>
  <c r="AJ161" i="24"/>
  <c r="AJ163" i="24"/>
  <c r="AJ165" i="24"/>
  <c r="AJ167" i="24"/>
  <c r="AJ169" i="24"/>
  <c r="AJ171" i="24"/>
  <c r="AJ173" i="24"/>
  <c r="AJ175" i="24"/>
  <c r="AJ177" i="24"/>
  <c r="AJ179" i="24"/>
  <c r="AJ181" i="24"/>
  <c r="AJ183" i="24"/>
  <c r="AJ185" i="24"/>
  <c r="AJ187" i="24"/>
  <c r="AJ189" i="24"/>
  <c r="AJ191" i="24"/>
  <c r="AJ193" i="24"/>
  <c r="AJ195" i="24"/>
  <c r="AJ197" i="24"/>
  <c r="AJ199" i="24"/>
  <c r="AJ201" i="24"/>
  <c r="AJ203" i="24"/>
  <c r="AJ205" i="24"/>
  <c r="AJ207" i="24"/>
  <c r="AJ209" i="24"/>
  <c r="AJ211" i="24"/>
  <c r="AJ213" i="24"/>
  <c r="AJ215" i="24"/>
  <c r="AJ217" i="24"/>
  <c r="AJ219" i="24"/>
  <c r="AJ221" i="24"/>
  <c r="AJ223" i="24"/>
  <c r="AJ225" i="24"/>
  <c r="AJ227" i="24"/>
  <c r="AJ229" i="24"/>
  <c r="AJ231" i="24"/>
  <c r="AJ233" i="24"/>
  <c r="AJ235" i="24"/>
  <c r="AJ237" i="24"/>
  <c r="AJ239" i="24"/>
  <c r="AJ241" i="24"/>
  <c r="AJ243" i="24"/>
  <c r="AJ245" i="24"/>
  <c r="AJ247" i="24"/>
  <c r="AJ249" i="24"/>
  <c r="AJ251" i="24"/>
  <c r="AJ253" i="24"/>
  <c r="AJ255" i="24"/>
  <c r="AJ257" i="24"/>
  <c r="AJ259" i="24"/>
  <c r="AJ261" i="24"/>
  <c r="AJ263" i="24"/>
  <c r="AJ265" i="24"/>
  <c r="AJ267" i="24"/>
  <c r="AJ269" i="24"/>
  <c r="AJ271" i="24"/>
  <c r="AJ273" i="24"/>
  <c r="AJ275" i="24"/>
  <c r="AJ277" i="24"/>
  <c r="AJ279" i="24"/>
  <c r="AJ281" i="24"/>
  <c r="AJ283" i="24"/>
  <c r="AJ287" i="24"/>
  <c r="AJ291" i="24"/>
  <c r="AJ297" i="24"/>
  <c r="AJ303" i="24"/>
  <c r="AJ305" i="24"/>
  <c r="AJ309" i="24"/>
  <c r="AJ315" i="24"/>
  <c r="AJ317" i="24"/>
  <c r="AJ325" i="24"/>
  <c r="AJ343" i="24"/>
  <c r="AJ353" i="24"/>
  <c r="AJ361" i="24"/>
  <c r="AJ370" i="24"/>
  <c r="AJ373" i="24"/>
  <c r="AJ384" i="24"/>
  <c r="AJ389" i="24"/>
  <c r="AJ407" i="24"/>
  <c r="AJ410" i="24"/>
  <c r="AJ332" i="24"/>
  <c r="AJ334" i="24"/>
  <c r="AJ336" i="24"/>
  <c r="AJ348" i="24"/>
  <c r="AJ356" i="24"/>
  <c r="AJ376" i="24"/>
  <c r="AJ382" i="24"/>
  <c r="AJ387" i="24"/>
  <c r="AJ23" i="24"/>
  <c r="AJ20" i="24"/>
  <c r="AJ17" i="24"/>
  <c r="AJ14" i="24"/>
  <c r="AJ342" i="24"/>
  <c r="AJ344" i="24"/>
  <c r="AJ357" i="24"/>
  <c r="AJ374" i="24"/>
  <c r="AJ380" i="24"/>
  <c r="AJ385" i="24"/>
  <c r="AJ388" i="24"/>
  <c r="AJ25" i="24"/>
  <c r="AJ28" i="24"/>
  <c r="AJ31" i="24"/>
  <c r="AJ34" i="24"/>
  <c r="AJ37" i="24"/>
  <c r="AJ43" i="24"/>
  <c r="AJ49" i="24"/>
  <c r="AJ52" i="24"/>
  <c r="AJ55" i="24"/>
  <c r="AJ61" i="24"/>
  <c r="AI285" i="24"/>
  <c r="AJ285" i="24"/>
  <c r="AI289" i="24"/>
  <c r="AJ289" i="24"/>
  <c r="AI311" i="24"/>
  <c r="AJ311" i="24"/>
  <c r="AI341" i="24"/>
  <c r="AJ341" i="24"/>
  <c r="AI379" i="24"/>
  <c r="AJ379" i="24"/>
  <c r="O23" i="26"/>
  <c r="O13" i="26"/>
  <c r="O63" i="26"/>
  <c r="O43" i="26"/>
  <c r="O53" i="26"/>
  <c r="O33" i="26"/>
  <c r="AI56" i="24"/>
  <c r="AJ56" i="24"/>
  <c r="AI62" i="24"/>
  <c r="AJ62" i="24"/>
  <c r="AI326" i="24"/>
  <c r="AJ326" i="24"/>
  <c r="AI328" i="24"/>
  <c r="AJ328" i="24"/>
  <c r="AI362" i="24"/>
  <c r="AJ362" i="24"/>
  <c r="AI368" i="24"/>
  <c r="AJ368" i="24"/>
  <c r="AI393" i="24"/>
  <c r="AJ393" i="24"/>
  <c r="AI396" i="24"/>
  <c r="AJ396" i="24"/>
  <c r="AI405" i="24"/>
  <c r="AJ405" i="24"/>
  <c r="AI408" i="24"/>
  <c r="AJ408" i="24"/>
  <c r="AI411" i="24"/>
  <c r="AJ411" i="24"/>
  <c r="O14" i="26"/>
  <c r="O64" i="26"/>
  <c r="O34" i="26"/>
  <c r="O54" i="26"/>
  <c r="O44" i="26"/>
  <c r="O24" i="26"/>
  <c r="AI293" i="24"/>
  <c r="AJ293" i="24"/>
  <c r="AI313" i="24"/>
  <c r="AJ313" i="24"/>
  <c r="AI319" i="24"/>
  <c r="AJ319" i="24"/>
  <c r="AI323" i="24"/>
  <c r="AJ323" i="24"/>
  <c r="AI337" i="24"/>
  <c r="AJ337" i="24"/>
  <c r="AI377" i="24"/>
  <c r="AJ377" i="24"/>
  <c r="O65" i="26"/>
  <c r="O55" i="26"/>
  <c r="O45" i="26"/>
  <c r="O35" i="26"/>
  <c r="O15" i="26"/>
  <c r="O25" i="26"/>
  <c r="AI295" i="24"/>
  <c r="AJ295" i="24"/>
  <c r="AI307" i="24"/>
  <c r="AJ307" i="24"/>
  <c r="AI40" i="24"/>
  <c r="AJ40" i="24"/>
  <c r="AI46" i="24"/>
  <c r="AJ46" i="24"/>
  <c r="AI58" i="24"/>
  <c r="AJ58" i="24"/>
  <c r="AI278" i="24"/>
  <c r="AJ278" i="24"/>
  <c r="AI280" i="24"/>
  <c r="AJ280" i="24"/>
  <c r="AI286" i="24"/>
  <c r="AJ286" i="24"/>
  <c r="AI288" i="24"/>
  <c r="AJ288" i="24"/>
  <c r="AI294" i="24"/>
  <c r="AJ294" i="24"/>
  <c r="AI296" i="24"/>
  <c r="AJ296" i="24"/>
  <c r="AI302" i="24"/>
  <c r="AJ302" i="24"/>
  <c r="AI304" i="24"/>
  <c r="AJ304" i="24"/>
  <c r="AI310" i="24"/>
  <c r="AJ310" i="24"/>
  <c r="AI312" i="24"/>
  <c r="AJ312" i="24"/>
  <c r="AI318" i="24"/>
  <c r="AJ318" i="24"/>
  <c r="AI320" i="24"/>
  <c r="AJ320" i="24"/>
  <c r="AI360" i="24"/>
  <c r="AJ360" i="24"/>
  <c r="AI369" i="24"/>
  <c r="AJ369" i="24"/>
  <c r="AI372" i="24"/>
  <c r="AJ372" i="24"/>
  <c r="AI391" i="24"/>
  <c r="AJ391" i="24"/>
  <c r="AI394" i="24"/>
  <c r="AJ394" i="24"/>
  <c r="AI397" i="24"/>
  <c r="AJ397" i="24"/>
  <c r="AI400" i="24"/>
  <c r="AJ400" i="24"/>
  <c r="AI409" i="24"/>
  <c r="AJ409" i="24"/>
  <c r="O50" i="26"/>
  <c r="O40" i="26"/>
  <c r="O30" i="26"/>
  <c r="O20" i="26"/>
  <c r="O10" i="26"/>
  <c r="O60" i="26"/>
  <c r="AI299" i="24"/>
  <c r="AJ299" i="24"/>
  <c r="AI301" i="24"/>
  <c r="AJ301" i="24"/>
  <c r="AI321" i="24"/>
  <c r="AJ321" i="24"/>
  <c r="AI15" i="24"/>
  <c r="AJ15" i="24"/>
  <c r="AH275" i="24"/>
  <c r="AI329" i="24"/>
  <c r="AJ329" i="24"/>
  <c r="AI331" i="24"/>
  <c r="AJ331" i="24"/>
  <c r="AI375" i="24"/>
  <c r="AJ375" i="24"/>
  <c r="O41" i="26"/>
  <c r="O31" i="26"/>
  <c r="O21" i="26"/>
  <c r="O11" i="26"/>
  <c r="O61" i="26"/>
  <c r="O51" i="26"/>
  <c r="AI36" i="24"/>
  <c r="AJ36" i="24"/>
  <c r="AI48" i="24"/>
  <c r="AJ48" i="24"/>
  <c r="AI350" i="24"/>
  <c r="AJ350" i="24"/>
  <c r="AI364" i="24"/>
  <c r="AJ364" i="24"/>
  <c r="AI367" i="24"/>
  <c r="AJ367" i="24"/>
  <c r="AI392" i="24"/>
  <c r="AJ392" i="24"/>
  <c r="AI395" i="24"/>
  <c r="AJ395" i="24"/>
  <c r="AI398" i="24"/>
  <c r="AJ398" i="24"/>
  <c r="AI401" i="24"/>
  <c r="AJ401" i="24"/>
  <c r="AI404" i="24"/>
  <c r="AJ404" i="24"/>
  <c r="O32" i="26"/>
  <c r="O22" i="26"/>
  <c r="O12" i="26"/>
  <c r="O62" i="26"/>
  <c r="O52" i="26"/>
  <c r="O42" i="26"/>
  <c r="AH21" i="24"/>
  <c r="AI21" i="24"/>
  <c r="AM18" i="24"/>
  <c r="AN18" i="24" s="1"/>
  <c r="AO18" i="24" s="1"/>
  <c r="AP18" i="24" s="1"/>
  <c r="AQ18" i="24" s="1"/>
  <c r="AI18" i="24"/>
  <c r="AL44" i="24"/>
  <c r="AI44" i="24"/>
  <c r="AM25" i="24"/>
  <c r="AN25" i="24" s="1"/>
  <c r="AO25" i="24" s="1"/>
  <c r="AP25" i="24" s="1"/>
  <c r="AQ25" i="24" s="1"/>
  <c r="AI25" i="24"/>
  <c r="AI31" i="24"/>
  <c r="AI37" i="24"/>
  <c r="AL43" i="24"/>
  <c r="AI43" i="24"/>
  <c r="AM49" i="24"/>
  <c r="AN49" i="24" s="1"/>
  <c r="AO49" i="24" s="1"/>
  <c r="AP49" i="24" s="1"/>
  <c r="AQ49" i="24" s="1"/>
  <c r="AI49" i="24"/>
  <c r="AL55" i="24"/>
  <c r="AI55" i="24"/>
  <c r="AM61" i="24"/>
  <c r="AN61" i="24" s="1"/>
  <c r="AO61" i="24" s="1"/>
  <c r="AP61" i="24" s="1"/>
  <c r="AQ61" i="24" s="1"/>
  <c r="AI61" i="24"/>
  <c r="AL65" i="24"/>
  <c r="AI65" i="24"/>
  <c r="AI68" i="24"/>
  <c r="AL71" i="24"/>
  <c r="AI71" i="24"/>
  <c r="AI74" i="24"/>
  <c r="AL77" i="24"/>
  <c r="AI77" i="24"/>
  <c r="AL80" i="24"/>
  <c r="AI80" i="24"/>
  <c r="AL83" i="24"/>
  <c r="AI83" i="24"/>
  <c r="AL86" i="24"/>
  <c r="AI86" i="24"/>
  <c r="AL89" i="24"/>
  <c r="AI89" i="24"/>
  <c r="AL92" i="24"/>
  <c r="AI92" i="24"/>
  <c r="AL95" i="24"/>
  <c r="AI95" i="24"/>
  <c r="AI98" i="24"/>
  <c r="AL101" i="24"/>
  <c r="AI101" i="24"/>
  <c r="AL104" i="24"/>
  <c r="AI104" i="24"/>
  <c r="AL107" i="24"/>
  <c r="AI107" i="24"/>
  <c r="AM110" i="24"/>
  <c r="AN110" i="24" s="1"/>
  <c r="AO110" i="24" s="1"/>
  <c r="AP110" i="24" s="1"/>
  <c r="AQ110" i="24" s="1"/>
  <c r="AI110" i="24"/>
  <c r="AM113" i="24"/>
  <c r="AN113" i="24" s="1"/>
  <c r="AO113" i="24" s="1"/>
  <c r="AP113" i="24" s="1"/>
  <c r="AQ113" i="24" s="1"/>
  <c r="AI113" i="24"/>
  <c r="AM116" i="24"/>
  <c r="AN116" i="24" s="1"/>
  <c r="AO116" i="24" s="1"/>
  <c r="AP116" i="24" s="1"/>
  <c r="AQ116" i="24" s="1"/>
  <c r="AI116" i="24"/>
  <c r="AL119" i="24"/>
  <c r="AI119" i="24"/>
  <c r="AM122" i="24"/>
  <c r="AN122" i="24" s="1"/>
  <c r="AO122" i="24" s="1"/>
  <c r="AP122" i="24" s="1"/>
  <c r="AQ122" i="24" s="1"/>
  <c r="AI122" i="24"/>
  <c r="AM125" i="24"/>
  <c r="AN125" i="24" s="1"/>
  <c r="AO125" i="24" s="1"/>
  <c r="AP125" i="24" s="1"/>
  <c r="AQ125" i="24" s="1"/>
  <c r="AI125" i="24"/>
  <c r="AM128" i="24"/>
  <c r="AN128" i="24" s="1"/>
  <c r="AO128" i="24" s="1"/>
  <c r="AP128" i="24" s="1"/>
  <c r="AQ128" i="24" s="1"/>
  <c r="AI128" i="24"/>
  <c r="AM131" i="24"/>
  <c r="AN131" i="24" s="1"/>
  <c r="AO131" i="24" s="1"/>
  <c r="AP131" i="24" s="1"/>
  <c r="AQ131" i="24" s="1"/>
  <c r="AI131" i="24"/>
  <c r="AH134" i="24"/>
  <c r="AI134" i="24"/>
  <c r="AL137" i="24"/>
  <c r="AI137" i="24"/>
  <c r="AI140" i="24"/>
  <c r="AM143" i="24"/>
  <c r="AN143" i="24" s="1"/>
  <c r="AO143" i="24" s="1"/>
  <c r="AP143" i="24" s="1"/>
  <c r="AQ143" i="24" s="1"/>
  <c r="AI143" i="24"/>
  <c r="AL146" i="24"/>
  <c r="AI146" i="24"/>
  <c r="AM149" i="24"/>
  <c r="AN149" i="24" s="1"/>
  <c r="AO149" i="24" s="1"/>
  <c r="AP149" i="24" s="1"/>
  <c r="AQ149" i="24" s="1"/>
  <c r="AI149" i="24"/>
  <c r="AI152" i="24"/>
  <c r="AL155" i="24"/>
  <c r="AI155" i="24"/>
  <c r="AI158" i="24"/>
  <c r="AM161" i="24"/>
  <c r="AN161" i="24" s="1"/>
  <c r="AO161" i="24" s="1"/>
  <c r="AP161" i="24" s="1"/>
  <c r="AQ161" i="24" s="1"/>
  <c r="AI161" i="24"/>
  <c r="AI164" i="24"/>
  <c r="AL167" i="24"/>
  <c r="AI167" i="24"/>
  <c r="AI170" i="24"/>
  <c r="AI173" i="24"/>
  <c r="AI176" i="24"/>
  <c r="AM179" i="24"/>
  <c r="AN179" i="24" s="1"/>
  <c r="AO179" i="24" s="1"/>
  <c r="AP179" i="24" s="1"/>
  <c r="AQ179" i="24" s="1"/>
  <c r="AI179" i="24"/>
  <c r="AI182" i="24"/>
  <c r="AM185" i="24"/>
  <c r="AN185" i="24" s="1"/>
  <c r="AO185" i="24" s="1"/>
  <c r="AP185" i="24" s="1"/>
  <c r="AQ185" i="24" s="1"/>
  <c r="AI185" i="24"/>
  <c r="AI188" i="24"/>
  <c r="AL191" i="24"/>
  <c r="AI191" i="24"/>
  <c r="AI194" i="24"/>
  <c r="AI197" i="24"/>
  <c r="AI200" i="24"/>
  <c r="AM203" i="24"/>
  <c r="AN203" i="24" s="1"/>
  <c r="AO203" i="24" s="1"/>
  <c r="AP203" i="24" s="1"/>
  <c r="AQ203" i="24" s="1"/>
  <c r="AI203" i="24"/>
  <c r="AI206" i="24"/>
  <c r="AI209" i="24"/>
  <c r="AI212" i="24"/>
  <c r="AI215" i="24"/>
  <c r="AI218" i="24"/>
  <c r="AI221" i="24"/>
  <c r="AH224" i="24"/>
  <c r="AI224" i="24"/>
  <c r="AL227" i="24"/>
  <c r="AI227" i="24"/>
  <c r="AI230" i="24"/>
  <c r="AI233" i="24"/>
  <c r="AH236" i="24"/>
  <c r="AI236" i="24"/>
  <c r="AL239" i="24"/>
  <c r="AI239" i="24"/>
  <c r="AH242" i="24"/>
  <c r="AI242" i="24"/>
  <c r="AI245" i="24"/>
  <c r="AI248" i="24"/>
  <c r="AI251" i="24"/>
  <c r="AI254" i="24"/>
  <c r="AI257" i="24"/>
  <c r="AH260" i="24"/>
  <c r="AI260" i="24"/>
  <c r="AM263" i="24"/>
  <c r="AN263" i="24" s="1"/>
  <c r="AO263" i="24" s="1"/>
  <c r="AP263" i="24" s="1"/>
  <c r="AQ263" i="24" s="1"/>
  <c r="AI263" i="24"/>
  <c r="AH266" i="24"/>
  <c r="AI266" i="24"/>
  <c r="AI269" i="24"/>
  <c r="AI272" i="24"/>
  <c r="AI334" i="24"/>
  <c r="AI339" i="24"/>
  <c r="AH344" i="24"/>
  <c r="AI344" i="24"/>
  <c r="AI349" i="24"/>
  <c r="AM351" i="24"/>
  <c r="AN351" i="24" s="1"/>
  <c r="AO351" i="24" s="1"/>
  <c r="AP351" i="24" s="1"/>
  <c r="AQ351" i="24" s="1"/>
  <c r="AI351" i="24"/>
  <c r="AI353" i="24"/>
  <c r="AI355" i="24"/>
  <c r="AH374" i="24"/>
  <c r="AI374" i="24"/>
  <c r="AH376" i="24"/>
  <c r="AI376" i="24"/>
  <c r="AH378" i="24"/>
  <c r="AI378" i="24"/>
  <c r="AI380" i="24"/>
  <c r="AI382" i="24"/>
  <c r="AM389" i="24"/>
  <c r="AN389" i="24" s="1"/>
  <c r="AO389" i="24" s="1"/>
  <c r="AP389" i="24" s="1"/>
  <c r="AQ389" i="24" s="1"/>
  <c r="AI389" i="24"/>
  <c r="AM399" i="24"/>
  <c r="AN399" i="24" s="1"/>
  <c r="AO399" i="24" s="1"/>
  <c r="AP399" i="24" s="1"/>
  <c r="AQ399" i="24" s="1"/>
  <c r="AI399" i="24"/>
  <c r="AM403" i="24"/>
  <c r="AN403" i="24" s="1"/>
  <c r="AO403" i="24" s="1"/>
  <c r="AP403" i="24" s="1"/>
  <c r="AQ403" i="24" s="1"/>
  <c r="AI403" i="24"/>
  <c r="AL407" i="24"/>
  <c r="AI407" i="24"/>
  <c r="AL20" i="24"/>
  <c r="AI20" i="24"/>
  <c r="AM42" i="24"/>
  <c r="AN42" i="24" s="1"/>
  <c r="AO42" i="24" s="1"/>
  <c r="AP42" i="24" s="1"/>
  <c r="AQ42" i="24" s="1"/>
  <c r="AI42" i="24"/>
  <c r="AL60" i="24"/>
  <c r="AI60" i="24"/>
  <c r="AL275" i="24"/>
  <c r="AI275" i="24"/>
  <c r="AL281" i="24"/>
  <c r="AI281" i="24"/>
  <c r="AH284" i="24"/>
  <c r="AI284" i="24"/>
  <c r="AM287" i="24"/>
  <c r="AN287" i="24" s="1"/>
  <c r="AO287" i="24" s="1"/>
  <c r="AP287" i="24" s="1"/>
  <c r="AQ287" i="24" s="1"/>
  <c r="AI287" i="24"/>
  <c r="AH290" i="24"/>
  <c r="AI290" i="24"/>
  <c r="AL305" i="24"/>
  <c r="AI305" i="24"/>
  <c r="AH308" i="24"/>
  <c r="AI308" i="24"/>
  <c r="AH314" i="24"/>
  <c r="AI314" i="24"/>
  <c r="AL317" i="24"/>
  <c r="AI317" i="24"/>
  <c r="AH346" i="24"/>
  <c r="AI346" i="24"/>
  <c r="AM357" i="24"/>
  <c r="AN357" i="24" s="1"/>
  <c r="AO357" i="24" s="1"/>
  <c r="AP357" i="24" s="1"/>
  <c r="AQ357" i="24" s="1"/>
  <c r="AI357" i="24"/>
  <c r="AI384" i="24"/>
  <c r="AM17" i="24"/>
  <c r="AN17" i="24" s="1"/>
  <c r="AO17" i="24" s="1"/>
  <c r="AP17" i="24" s="1"/>
  <c r="AQ17" i="24" s="1"/>
  <c r="AI17" i="24"/>
  <c r="AM24" i="24"/>
  <c r="AN24" i="24" s="1"/>
  <c r="AO24" i="24" s="1"/>
  <c r="AP24" i="24" s="1"/>
  <c r="AQ24" i="24" s="1"/>
  <c r="AI24" i="24"/>
  <c r="AL30" i="24"/>
  <c r="AI30" i="24"/>
  <c r="AL54" i="24"/>
  <c r="AI54" i="24"/>
  <c r="AI29" i="24"/>
  <c r="AI35" i="24"/>
  <c r="AM41" i="24"/>
  <c r="AN41" i="24" s="1"/>
  <c r="AO41" i="24" s="1"/>
  <c r="AP41" i="24" s="1"/>
  <c r="AQ41" i="24" s="1"/>
  <c r="AI41" i="24"/>
  <c r="AL47" i="24"/>
  <c r="AI47" i="24"/>
  <c r="AM53" i="24"/>
  <c r="AN53" i="24" s="1"/>
  <c r="AO53" i="24" s="1"/>
  <c r="AP53" i="24" s="1"/>
  <c r="AQ53" i="24" s="1"/>
  <c r="AI53" i="24"/>
  <c r="AI59" i="24"/>
  <c r="AL64" i="24"/>
  <c r="AI64" i="24"/>
  <c r="AL67" i="24"/>
  <c r="AI67" i="24"/>
  <c r="AL70" i="24"/>
  <c r="AI70" i="24"/>
  <c r="AL73" i="24"/>
  <c r="AI73" i="24"/>
  <c r="AI76" i="24"/>
  <c r="AL79" i="24"/>
  <c r="AI79" i="24"/>
  <c r="AL82" i="24"/>
  <c r="AI82" i="24"/>
  <c r="AL85" i="24"/>
  <c r="AI85" i="24"/>
  <c r="AL88" i="24"/>
  <c r="AI88" i="24"/>
  <c r="AL91" i="24"/>
  <c r="AI91" i="24"/>
  <c r="AL94" i="24"/>
  <c r="AI94" i="24"/>
  <c r="AI97" i="24"/>
  <c r="AL100" i="24"/>
  <c r="AI100" i="24"/>
  <c r="AL103" i="24"/>
  <c r="AI103" i="24"/>
  <c r="AL106" i="24"/>
  <c r="AI106" i="24"/>
  <c r="AM109" i="24"/>
  <c r="AN109" i="24" s="1"/>
  <c r="AO109" i="24" s="1"/>
  <c r="AP109" i="24" s="1"/>
  <c r="AQ109" i="24" s="1"/>
  <c r="AI109" i="24"/>
  <c r="AM112" i="24"/>
  <c r="AN112" i="24" s="1"/>
  <c r="AO112" i="24" s="1"/>
  <c r="AP112" i="24" s="1"/>
  <c r="AQ112" i="24" s="1"/>
  <c r="AI112" i="24"/>
  <c r="AM115" i="24"/>
  <c r="AN115" i="24" s="1"/>
  <c r="AO115" i="24" s="1"/>
  <c r="AP115" i="24" s="1"/>
  <c r="AQ115" i="24" s="1"/>
  <c r="AI115" i="24"/>
  <c r="AL118" i="24"/>
  <c r="AI118" i="24"/>
  <c r="AM121" i="24"/>
  <c r="AN121" i="24" s="1"/>
  <c r="AO121" i="24" s="1"/>
  <c r="AP121" i="24" s="1"/>
  <c r="AQ121" i="24" s="1"/>
  <c r="AI121" i="24"/>
  <c r="AI124" i="24"/>
  <c r="AM127" i="24"/>
  <c r="AN127" i="24" s="1"/>
  <c r="AO127" i="24" s="1"/>
  <c r="AP127" i="24" s="1"/>
  <c r="AQ127" i="24" s="1"/>
  <c r="AI127" i="24"/>
  <c r="AM130" i="24"/>
  <c r="AN130" i="24" s="1"/>
  <c r="AO130" i="24" s="1"/>
  <c r="AP130" i="24" s="1"/>
  <c r="AQ130" i="24" s="1"/>
  <c r="AI130" i="24"/>
  <c r="AM133" i="24"/>
  <c r="AN133" i="24" s="1"/>
  <c r="AO133" i="24" s="1"/>
  <c r="AP133" i="24" s="1"/>
  <c r="AQ133" i="24" s="1"/>
  <c r="AI133" i="24"/>
  <c r="AM136" i="24"/>
  <c r="AN136" i="24" s="1"/>
  <c r="AO136" i="24" s="1"/>
  <c r="AP136" i="24" s="1"/>
  <c r="AQ136" i="24" s="1"/>
  <c r="AI136" i="24"/>
  <c r="AM139" i="24"/>
  <c r="AN139" i="24" s="1"/>
  <c r="AO139" i="24" s="1"/>
  <c r="AP139" i="24" s="1"/>
  <c r="AQ139" i="24" s="1"/>
  <c r="AI139" i="24"/>
  <c r="AI142" i="24"/>
  <c r="AM145" i="24"/>
  <c r="AN145" i="24" s="1"/>
  <c r="AO145" i="24" s="1"/>
  <c r="AP145" i="24" s="1"/>
  <c r="AQ145" i="24" s="1"/>
  <c r="AI145" i="24"/>
  <c r="AM148" i="24"/>
  <c r="AN148" i="24" s="1"/>
  <c r="AO148" i="24" s="1"/>
  <c r="AP148" i="24" s="1"/>
  <c r="AQ148" i="24" s="1"/>
  <c r="AI148" i="24"/>
  <c r="AM151" i="24"/>
  <c r="AN151" i="24" s="1"/>
  <c r="AO151" i="24" s="1"/>
  <c r="AP151" i="24" s="1"/>
  <c r="AQ151" i="24" s="1"/>
  <c r="AI151" i="24"/>
  <c r="AI154" i="24"/>
  <c r="AM157" i="24"/>
  <c r="AN157" i="24" s="1"/>
  <c r="AO157" i="24" s="1"/>
  <c r="AP157" i="24" s="1"/>
  <c r="AQ157" i="24" s="1"/>
  <c r="AI157" i="24"/>
  <c r="AH160" i="24"/>
  <c r="AI160" i="24"/>
  <c r="AM163" i="24"/>
  <c r="AN163" i="24" s="1"/>
  <c r="AO163" i="24" s="1"/>
  <c r="AP163" i="24" s="1"/>
  <c r="AQ163" i="24" s="1"/>
  <c r="AI163" i="24"/>
  <c r="AI166" i="24"/>
  <c r="AI169" i="24"/>
  <c r="AI172" i="24"/>
  <c r="AM175" i="24"/>
  <c r="AN175" i="24" s="1"/>
  <c r="AO175" i="24" s="1"/>
  <c r="AP175" i="24" s="1"/>
  <c r="AQ175" i="24" s="1"/>
  <c r="AI175" i="24"/>
  <c r="AI178" i="24"/>
  <c r="AM181" i="24"/>
  <c r="AN181" i="24" s="1"/>
  <c r="AO181" i="24" s="1"/>
  <c r="AP181" i="24" s="1"/>
  <c r="AQ181" i="24" s="1"/>
  <c r="AI181" i="24"/>
  <c r="AI184" i="24"/>
  <c r="AM187" i="24"/>
  <c r="AN187" i="24" s="1"/>
  <c r="AO187" i="24" s="1"/>
  <c r="AP187" i="24" s="1"/>
  <c r="AQ187" i="24" s="1"/>
  <c r="AI187" i="24"/>
  <c r="AI190" i="24"/>
  <c r="AI193" i="24"/>
  <c r="AH196" i="24"/>
  <c r="AI196" i="24"/>
  <c r="AM199" i="24"/>
  <c r="AN199" i="24" s="1"/>
  <c r="AO199" i="24" s="1"/>
  <c r="AP199" i="24" s="1"/>
  <c r="AQ199" i="24" s="1"/>
  <c r="AI199" i="24"/>
  <c r="AI202" i="24"/>
  <c r="AL205" i="24"/>
  <c r="AI205" i="24"/>
  <c r="AH208" i="24"/>
  <c r="AI208" i="24"/>
  <c r="AM211" i="24"/>
  <c r="AN211" i="24" s="1"/>
  <c r="AO211" i="24" s="1"/>
  <c r="AP211" i="24" s="1"/>
  <c r="AQ211" i="24" s="1"/>
  <c r="AI211" i="24"/>
  <c r="AL214" i="24"/>
  <c r="AI214" i="24"/>
  <c r="AI217" i="24"/>
  <c r="AI220" i="24"/>
  <c r="AM223" i="24"/>
  <c r="AN223" i="24" s="1"/>
  <c r="AO223" i="24" s="1"/>
  <c r="AP223" i="24" s="1"/>
  <c r="AQ223" i="24" s="1"/>
  <c r="AI223" i="24"/>
  <c r="AH226" i="24"/>
  <c r="AI226" i="24"/>
  <c r="AL229" i="24"/>
  <c r="AI229" i="24"/>
  <c r="AI232" i="24"/>
  <c r="AI235" i="24"/>
  <c r="AI238" i="24"/>
  <c r="AI241" i="24"/>
  <c r="AH244" i="24"/>
  <c r="AI244" i="24"/>
  <c r="AL247" i="24"/>
  <c r="AI247" i="24"/>
  <c r="AH250" i="24"/>
  <c r="AI250" i="24"/>
  <c r="AI253" i="24"/>
  <c r="AI256" i="24"/>
  <c r="AI259" i="24"/>
  <c r="AI262" i="24"/>
  <c r="AM265" i="24"/>
  <c r="AN265" i="24" s="1"/>
  <c r="AO265" i="24" s="1"/>
  <c r="AP265" i="24" s="1"/>
  <c r="AQ265" i="24" s="1"/>
  <c r="AI265" i="24"/>
  <c r="AH268" i="24"/>
  <c r="AI268" i="24"/>
  <c r="AI271" i="24"/>
  <c r="AH274" i="24"/>
  <c r="AI274" i="24"/>
  <c r="AI325" i="24"/>
  <c r="AL333" i="24"/>
  <c r="AI333" i="24"/>
  <c r="AI336" i="24"/>
  <c r="AH338" i="24"/>
  <c r="AI338" i="24"/>
  <c r="AI343" i="24"/>
  <c r="AI348" i="24"/>
  <c r="AH359" i="24"/>
  <c r="AI359" i="24"/>
  <c r="AL361" i="24"/>
  <c r="AI361" i="24"/>
  <c r="AM363" i="24"/>
  <c r="AN363" i="24" s="1"/>
  <c r="AO363" i="24" s="1"/>
  <c r="AP363" i="24" s="1"/>
  <c r="AQ363" i="24" s="1"/>
  <c r="AI363" i="24"/>
  <c r="AL365" i="24"/>
  <c r="AI365" i="24"/>
  <c r="AM371" i="24"/>
  <c r="AN371" i="24" s="1"/>
  <c r="AO371" i="24" s="1"/>
  <c r="AP371" i="24" s="1"/>
  <c r="AQ371" i="24" s="1"/>
  <c r="AI371" i="24"/>
  <c r="AM373" i="24"/>
  <c r="AN373" i="24" s="1"/>
  <c r="AO373" i="24" s="1"/>
  <c r="AP373" i="24" s="1"/>
  <c r="AQ373" i="24" s="1"/>
  <c r="AI373" i="24"/>
  <c r="AM386" i="24"/>
  <c r="AN386" i="24" s="1"/>
  <c r="AO386" i="24" s="1"/>
  <c r="AP386" i="24" s="1"/>
  <c r="AQ386" i="24" s="1"/>
  <c r="AI386" i="24"/>
  <c r="AI388" i="24"/>
  <c r="AL22" i="24"/>
  <c r="AI22" i="24"/>
  <c r="AL16" i="24"/>
  <c r="AI16" i="24"/>
  <c r="AL13" i="24"/>
  <c r="AI13" i="24"/>
  <c r="AM28" i="24"/>
  <c r="AN28" i="24" s="1"/>
  <c r="AO28" i="24" s="1"/>
  <c r="AP28" i="24" s="1"/>
  <c r="AQ28" i="24" s="1"/>
  <c r="AI28" i="24"/>
  <c r="AM34" i="24"/>
  <c r="AN34" i="24" s="1"/>
  <c r="AO34" i="24" s="1"/>
  <c r="AP34" i="24" s="1"/>
  <c r="AQ34" i="24" s="1"/>
  <c r="AI34" i="24"/>
  <c r="AH52" i="24"/>
  <c r="AI52" i="24"/>
  <c r="AM277" i="24"/>
  <c r="AN277" i="24" s="1"/>
  <c r="AO277" i="24" s="1"/>
  <c r="AP277" i="24" s="1"/>
  <c r="AQ277" i="24" s="1"/>
  <c r="AI277" i="24"/>
  <c r="AL283" i="24"/>
  <c r="AI283" i="24"/>
  <c r="AH292" i="24"/>
  <c r="AI292" i="24"/>
  <c r="AH298" i="24"/>
  <c r="AI298" i="24"/>
  <c r="AH316" i="24"/>
  <c r="AI316" i="24"/>
  <c r="AH322" i="24"/>
  <c r="AI322" i="24"/>
  <c r="AL327" i="24"/>
  <c r="AI327" i="24"/>
  <c r="AH330" i="24"/>
  <c r="AI330" i="24"/>
  <c r="AL345" i="24"/>
  <c r="AI345" i="24"/>
  <c r="AH352" i="24"/>
  <c r="AI352" i="24"/>
  <c r="AH354" i="24"/>
  <c r="AI354" i="24"/>
  <c r="AL381" i="24"/>
  <c r="AI381" i="24"/>
  <c r="AL390" i="24"/>
  <c r="AI390" i="24"/>
  <c r="AL402" i="24"/>
  <c r="AI402" i="24"/>
  <c r="AL406" i="24"/>
  <c r="AI406" i="24"/>
  <c r="AH410" i="24"/>
  <c r="AI410" i="24"/>
  <c r="AL23" i="24"/>
  <c r="AI23" i="24"/>
  <c r="AM14" i="24"/>
  <c r="AN14" i="24" s="1"/>
  <c r="AO14" i="24" s="1"/>
  <c r="AP14" i="24" s="1"/>
  <c r="AQ14" i="24" s="1"/>
  <c r="AI14" i="24"/>
  <c r="AH19" i="24"/>
  <c r="AI19" i="24"/>
  <c r="AI27" i="24"/>
  <c r="AL33" i="24"/>
  <c r="AI33" i="24"/>
  <c r="AI39" i="24"/>
  <c r="AM45" i="24"/>
  <c r="AN45" i="24" s="1"/>
  <c r="AO45" i="24" s="1"/>
  <c r="AP45" i="24" s="1"/>
  <c r="AQ45" i="24" s="1"/>
  <c r="AI45" i="24"/>
  <c r="AL51" i="24"/>
  <c r="AI51" i="24"/>
  <c r="AI57" i="24"/>
  <c r="AL63" i="24"/>
  <c r="AI63" i="24"/>
  <c r="AL66" i="24"/>
  <c r="AI66" i="24"/>
  <c r="AI69" i="24"/>
  <c r="AL72" i="24"/>
  <c r="AI72" i="24"/>
  <c r="AL75" i="24"/>
  <c r="AI75" i="24"/>
  <c r="AL78" i="24"/>
  <c r="AI78" i="24"/>
  <c r="AL81" i="24"/>
  <c r="AI81" i="24"/>
  <c r="AI84" i="24"/>
  <c r="AL87" i="24"/>
  <c r="AI87" i="24"/>
  <c r="AI90" i="24"/>
  <c r="AL93" i="24"/>
  <c r="AI93" i="24"/>
  <c r="AI96" i="24"/>
  <c r="AL99" i="24"/>
  <c r="AI99" i="24"/>
  <c r="AL102" i="24"/>
  <c r="AI102" i="24"/>
  <c r="AL105" i="24"/>
  <c r="AI105" i="24"/>
  <c r="AM108" i="24"/>
  <c r="AN108" i="24" s="1"/>
  <c r="AO108" i="24" s="1"/>
  <c r="AP108" i="24" s="1"/>
  <c r="AQ108" i="24" s="1"/>
  <c r="AI108" i="24"/>
  <c r="AM111" i="24"/>
  <c r="AN111" i="24" s="1"/>
  <c r="AO111" i="24" s="1"/>
  <c r="AP111" i="24" s="1"/>
  <c r="AQ111" i="24" s="1"/>
  <c r="AI111" i="24"/>
  <c r="AM114" i="24"/>
  <c r="AN114" i="24" s="1"/>
  <c r="AO114" i="24" s="1"/>
  <c r="AP114" i="24" s="1"/>
  <c r="AQ114" i="24" s="1"/>
  <c r="AI114" i="24"/>
  <c r="AM117" i="24"/>
  <c r="AN117" i="24" s="1"/>
  <c r="AO117" i="24" s="1"/>
  <c r="AP117" i="24" s="1"/>
  <c r="AQ117" i="24" s="1"/>
  <c r="AI117" i="24"/>
  <c r="AI120" i="24"/>
  <c r="AM123" i="24"/>
  <c r="AN123" i="24" s="1"/>
  <c r="AO123" i="24" s="1"/>
  <c r="AP123" i="24" s="1"/>
  <c r="AQ123" i="24" s="1"/>
  <c r="AI123" i="24"/>
  <c r="AM126" i="24"/>
  <c r="AN126" i="24" s="1"/>
  <c r="AO126" i="24" s="1"/>
  <c r="AP126" i="24" s="1"/>
  <c r="AQ126" i="24" s="1"/>
  <c r="AI126" i="24"/>
  <c r="AI129" i="24"/>
  <c r="AM132" i="24"/>
  <c r="AN132" i="24" s="1"/>
  <c r="AO132" i="24" s="1"/>
  <c r="AP132" i="24" s="1"/>
  <c r="AQ132" i="24" s="1"/>
  <c r="AI132" i="24"/>
  <c r="AM135" i="24"/>
  <c r="AN135" i="24" s="1"/>
  <c r="AO135" i="24" s="1"/>
  <c r="AP135" i="24" s="1"/>
  <c r="AQ135" i="24" s="1"/>
  <c r="AI135" i="24"/>
  <c r="AM138" i="24"/>
  <c r="AN138" i="24" s="1"/>
  <c r="AO138" i="24" s="1"/>
  <c r="AP138" i="24" s="1"/>
  <c r="AQ138" i="24" s="1"/>
  <c r="AI138" i="24"/>
  <c r="AM141" i="24"/>
  <c r="AN141" i="24" s="1"/>
  <c r="AO141" i="24" s="1"/>
  <c r="AP141" i="24" s="1"/>
  <c r="AQ141" i="24" s="1"/>
  <c r="AI141" i="24"/>
  <c r="AM144" i="24"/>
  <c r="AN144" i="24" s="1"/>
  <c r="AO144" i="24" s="1"/>
  <c r="AP144" i="24" s="1"/>
  <c r="AQ144" i="24" s="1"/>
  <c r="AI144" i="24"/>
  <c r="AM147" i="24"/>
  <c r="AN147" i="24" s="1"/>
  <c r="AO147" i="24" s="1"/>
  <c r="AP147" i="24" s="1"/>
  <c r="AQ147" i="24" s="1"/>
  <c r="AI147" i="24"/>
  <c r="AI150" i="24"/>
  <c r="AM153" i="24"/>
  <c r="AN153" i="24" s="1"/>
  <c r="AO153" i="24" s="1"/>
  <c r="AP153" i="24" s="1"/>
  <c r="AQ153" i="24" s="1"/>
  <c r="AI153" i="24"/>
  <c r="AI156" i="24"/>
  <c r="AI159" i="24"/>
  <c r="AI162" i="24"/>
  <c r="AM165" i="24"/>
  <c r="AN165" i="24" s="1"/>
  <c r="AO165" i="24" s="1"/>
  <c r="AP165" i="24" s="1"/>
  <c r="AQ165" i="24" s="1"/>
  <c r="AI165" i="24"/>
  <c r="AI168" i="24"/>
  <c r="AI171" i="24"/>
  <c r="AI174" i="24"/>
  <c r="AI177" i="24"/>
  <c r="AH180" i="24"/>
  <c r="AI180" i="24"/>
  <c r="AM183" i="24"/>
  <c r="AN183" i="24" s="1"/>
  <c r="AO183" i="24" s="1"/>
  <c r="AP183" i="24" s="1"/>
  <c r="AQ183" i="24" s="1"/>
  <c r="AI183" i="24"/>
  <c r="AI186" i="24"/>
  <c r="AI189" i="24"/>
  <c r="AH192" i="24"/>
  <c r="AI192" i="24"/>
  <c r="AI195" i="24"/>
  <c r="AI198" i="24"/>
  <c r="AM201" i="24"/>
  <c r="AN201" i="24" s="1"/>
  <c r="AO201" i="24" s="1"/>
  <c r="AP201" i="24" s="1"/>
  <c r="AQ201" i="24" s="1"/>
  <c r="AI201" i="24"/>
  <c r="AI204" i="24"/>
  <c r="AI207" i="24"/>
  <c r="AI210" i="24"/>
  <c r="AI213" i="24"/>
  <c r="AH216" i="24"/>
  <c r="AI216" i="24"/>
  <c r="AM219" i="24"/>
  <c r="AN219" i="24" s="1"/>
  <c r="AO219" i="24" s="1"/>
  <c r="AP219" i="24" s="1"/>
  <c r="AQ219" i="24" s="1"/>
  <c r="AI219" i="24"/>
  <c r="AL222" i="24"/>
  <c r="AI222" i="24"/>
  <c r="AL225" i="24"/>
  <c r="AI225" i="24"/>
  <c r="AH228" i="24"/>
  <c r="AI228" i="24"/>
  <c r="AI231" i="24"/>
  <c r="AH234" i="24"/>
  <c r="AI234" i="24"/>
  <c r="AI237" i="24"/>
  <c r="AI240" i="24"/>
  <c r="AL243" i="24"/>
  <c r="AI243" i="24"/>
  <c r="AI246" i="24"/>
  <c r="AM249" i="24"/>
  <c r="AN249" i="24" s="1"/>
  <c r="AO249" i="24" s="1"/>
  <c r="AP249" i="24" s="1"/>
  <c r="AQ249" i="24" s="1"/>
  <c r="AI249" i="24"/>
  <c r="AH252" i="24"/>
  <c r="AI252" i="24"/>
  <c r="AI255" i="24"/>
  <c r="AH258" i="24"/>
  <c r="AI258" i="24"/>
  <c r="AI261" i="24"/>
  <c r="AI264" i="24"/>
  <c r="AI267" i="24"/>
  <c r="AI270" i="24"/>
  <c r="AI273" i="24"/>
  <c r="AH332" i="24"/>
  <c r="AI332" i="24"/>
  <c r="AL335" i="24"/>
  <c r="AI335" i="24"/>
  <c r="AH340" i="24"/>
  <c r="AI340" i="24"/>
  <c r="AH342" i="24"/>
  <c r="AI342" i="24"/>
  <c r="AI347" i="24"/>
  <c r="AI356" i="24"/>
  <c r="AI358" i="24"/>
  <c r="AM383" i="24"/>
  <c r="AN383" i="24" s="1"/>
  <c r="AO383" i="24" s="1"/>
  <c r="AP383" i="24" s="1"/>
  <c r="AQ383" i="24" s="1"/>
  <c r="AI383" i="24"/>
  <c r="AL26" i="24"/>
  <c r="AI26" i="24"/>
  <c r="AM32" i="24"/>
  <c r="AN32" i="24" s="1"/>
  <c r="AO32" i="24" s="1"/>
  <c r="AP32" i="24" s="1"/>
  <c r="AQ32" i="24" s="1"/>
  <c r="AI32" i="24"/>
  <c r="AM38" i="24"/>
  <c r="AN38" i="24" s="1"/>
  <c r="AO38" i="24" s="1"/>
  <c r="AP38" i="24" s="1"/>
  <c r="AQ38" i="24" s="1"/>
  <c r="AI38" i="24"/>
  <c r="AH50" i="24"/>
  <c r="AI50" i="24"/>
  <c r="AH276" i="24"/>
  <c r="AI276" i="24"/>
  <c r="AH279" i="24"/>
  <c r="AI279" i="24"/>
  <c r="AH282" i="24"/>
  <c r="AI282" i="24"/>
  <c r="AH291" i="24"/>
  <c r="AI291" i="24"/>
  <c r="AL297" i="24"/>
  <c r="AI297" i="24"/>
  <c r="AH300" i="24"/>
  <c r="AI300" i="24"/>
  <c r="AL303" i="24"/>
  <c r="AI303" i="24"/>
  <c r="AH306" i="24"/>
  <c r="AI306" i="24"/>
  <c r="AL309" i="24"/>
  <c r="AI309" i="24"/>
  <c r="AL315" i="24"/>
  <c r="AI315" i="24"/>
  <c r="AH324" i="24"/>
  <c r="AI324" i="24"/>
  <c r="AH366" i="24"/>
  <c r="AI366" i="24"/>
  <c r="AM370" i="24"/>
  <c r="AN370" i="24" s="1"/>
  <c r="AO370" i="24" s="1"/>
  <c r="AP370" i="24" s="1"/>
  <c r="AQ370" i="24" s="1"/>
  <c r="AI370" i="24"/>
  <c r="AL385" i="24"/>
  <c r="AI385" i="24"/>
  <c r="AM387" i="24"/>
  <c r="AN387" i="24" s="1"/>
  <c r="AO387" i="24" s="1"/>
  <c r="AP387" i="24" s="1"/>
  <c r="AQ387" i="24" s="1"/>
  <c r="AI387" i="24"/>
  <c r="AL412" i="24"/>
  <c r="AI412" i="24"/>
  <c r="G104" i="32"/>
  <c r="G105" i="32"/>
  <c r="L32" i="41"/>
  <c r="J82" i="41"/>
  <c r="E73" i="41"/>
  <c r="D37" i="41"/>
  <c r="L34" i="32"/>
  <c r="L33" i="32"/>
  <c r="E37" i="32"/>
  <c r="E133" i="32" s="1"/>
  <c r="M75" i="30"/>
  <c r="M77" i="30" s="1"/>
  <c r="M77" i="28" s="1"/>
  <c r="M68" i="28" s="1"/>
  <c r="J75" i="28"/>
  <c r="S65" i="30"/>
  <c r="P65" i="28"/>
  <c r="P63" i="30"/>
  <c r="M67" i="30"/>
  <c r="M67" i="28" s="1"/>
  <c r="M62" i="28" s="1"/>
  <c r="P58" i="30"/>
  <c r="M61" i="30"/>
  <c r="M61" i="28" s="1"/>
  <c r="M57" i="28" s="1"/>
  <c r="S14" i="30"/>
  <c r="P14" i="28"/>
  <c r="F10" i="27"/>
  <c r="F13" i="27" s="1"/>
  <c r="H10" i="27"/>
  <c r="J10" i="27"/>
  <c r="J13" i="27" s="1"/>
  <c r="L10" i="27"/>
  <c r="F179" i="26"/>
  <c r="F173" i="26"/>
  <c r="AQ3" i="24"/>
  <c r="D59" i="33"/>
  <c r="D77" i="33" s="1"/>
  <c r="J31" i="41"/>
  <c r="L28" i="32"/>
  <c r="J102" i="32"/>
  <c r="J36" i="32"/>
  <c r="J72" i="32"/>
  <c r="L161" i="16"/>
  <c r="M157" i="16" s="1"/>
  <c r="M161" i="16" s="1"/>
  <c r="N157" i="16" s="1"/>
  <c r="N161" i="16" s="1"/>
  <c r="O157" i="16" s="1"/>
  <c r="O161" i="16" s="1"/>
  <c r="P157" i="16" s="1"/>
  <c r="P161" i="16" s="1"/>
  <c r="Q157" i="16" s="1"/>
  <c r="Q161" i="16" s="1"/>
  <c r="R157" i="16" s="1"/>
  <c r="R161" i="16" s="1"/>
  <c r="S157" i="16" s="1"/>
  <c r="S161" i="16" s="1"/>
  <c r="T157" i="16" s="1"/>
  <c r="T161" i="16" s="1"/>
  <c r="U157" i="16" s="1"/>
  <c r="U161" i="16" s="1"/>
  <c r="V157" i="16" s="1"/>
  <c r="V161" i="16" s="1"/>
  <c r="W157" i="16" s="1"/>
  <c r="W161" i="16" s="1"/>
  <c r="X157" i="16" s="1"/>
  <c r="X161" i="16" s="1"/>
  <c r="Y157" i="16" s="1"/>
  <c r="Y161" i="16" s="1"/>
  <c r="AB157" i="16" s="1"/>
  <c r="AB161" i="16" s="1"/>
  <c r="AE157" i="16" s="1"/>
  <c r="AE161" i="16" s="1"/>
  <c r="AH157" i="16" s="1"/>
  <c r="AH161" i="16" s="1"/>
  <c r="AK157" i="16" s="1"/>
  <c r="AK161" i="16" s="1"/>
  <c r="AN157" i="16" s="1"/>
  <c r="AN161" i="16" s="1"/>
  <c r="AQ157" i="16" s="1"/>
  <c r="AQ161" i="16" s="1"/>
  <c r="AT157" i="16" s="1"/>
  <c r="AT161" i="16" s="1"/>
  <c r="AW157" i="16" s="1"/>
  <c r="AW161" i="16" s="1"/>
  <c r="AZ157" i="16" s="1"/>
  <c r="AZ161" i="16" s="1"/>
  <c r="K168" i="16"/>
  <c r="L164" i="16" s="1"/>
  <c r="L168" i="16" s="1"/>
  <c r="M164" i="16" s="1"/>
  <c r="M168" i="16" s="1"/>
  <c r="N164" i="16" s="1"/>
  <c r="N168" i="16" s="1"/>
  <c r="O164" i="16" s="1"/>
  <c r="O168" i="16" s="1"/>
  <c r="P164" i="16" s="1"/>
  <c r="P168" i="16" s="1"/>
  <c r="Q164" i="16" s="1"/>
  <c r="Q168" i="16" s="1"/>
  <c r="R164" i="16" s="1"/>
  <c r="R168" i="16" s="1"/>
  <c r="S164" i="16" s="1"/>
  <c r="S168" i="16" s="1"/>
  <c r="T164" i="16" s="1"/>
  <c r="T168" i="16" s="1"/>
  <c r="U164" i="16" s="1"/>
  <c r="U168" i="16" s="1"/>
  <c r="V164" i="16" s="1"/>
  <c r="V168" i="16" s="1"/>
  <c r="W164" i="16" s="1"/>
  <c r="W168" i="16" s="1"/>
  <c r="X164" i="16" s="1"/>
  <c r="X168" i="16" s="1"/>
  <c r="Y164" i="16" s="1"/>
  <c r="Y168" i="16" s="1"/>
  <c r="AB164" i="16" s="1"/>
  <c r="AB168" i="16" s="1"/>
  <c r="AE164" i="16" s="1"/>
  <c r="AE168" i="16" s="1"/>
  <c r="AH164" i="16" s="1"/>
  <c r="AH168" i="16" s="1"/>
  <c r="AK164" i="16" s="1"/>
  <c r="AK168" i="16" s="1"/>
  <c r="AN164" i="16" s="1"/>
  <c r="AN168" i="16" s="1"/>
  <c r="AQ164" i="16" s="1"/>
  <c r="AQ168" i="16" s="1"/>
  <c r="AT164" i="16" s="1"/>
  <c r="AT168" i="16" s="1"/>
  <c r="AW164" i="16" s="1"/>
  <c r="AW168" i="16" s="1"/>
  <c r="AZ164" i="16" s="1"/>
  <c r="AZ168" i="16" s="1"/>
  <c r="M63" i="28"/>
  <c r="BO84" i="28"/>
  <c r="AT84" i="28"/>
  <c r="V84" i="28"/>
  <c r="M86" i="30"/>
  <c r="J86" i="28"/>
  <c r="P74" i="30"/>
  <c r="M74" i="28"/>
  <c r="P72" i="30"/>
  <c r="I12" i="16"/>
  <c r="S20" i="30"/>
  <c r="S20" i="28" s="1"/>
  <c r="H13" i="16"/>
  <c r="H16" i="16" s="1"/>
  <c r="J18" i="30"/>
  <c r="K18" i="2"/>
  <c r="A18" i="30" s="1"/>
  <c r="L18" i="2"/>
  <c r="B18" i="30" s="1"/>
  <c r="E30" i="29"/>
  <c r="H37" i="33"/>
  <c r="H64" i="33"/>
  <c r="J114" i="41"/>
  <c r="I37" i="41"/>
  <c r="J124" i="41"/>
  <c r="L29" i="32"/>
  <c r="J31" i="32"/>
  <c r="A2" i="16"/>
  <c r="AN116" i="16"/>
  <c r="AT116" i="16"/>
  <c r="N14" i="2"/>
  <c r="BO71" i="30"/>
  <c r="BO71" i="28" s="1"/>
  <c r="BL71" i="28"/>
  <c r="J88" i="28"/>
  <c r="M88" i="30"/>
  <c r="J170" i="30"/>
  <c r="J170" i="28" s="1"/>
  <c r="P79" i="28"/>
  <c r="S79" i="30"/>
  <c r="Y69" i="30"/>
  <c r="H58" i="33"/>
  <c r="H53" i="33"/>
  <c r="H37" i="41"/>
  <c r="J57" i="41"/>
  <c r="H73" i="32"/>
  <c r="H104" i="32" s="1"/>
  <c r="H105" i="32" s="1"/>
  <c r="H126" i="32" s="1"/>
  <c r="G126" i="32"/>
  <c r="G7" i="32" s="1"/>
  <c r="J72" i="28"/>
  <c r="P42" i="30"/>
  <c r="M50" i="30"/>
  <c r="M50" i="28" s="1"/>
  <c r="M41" i="28" s="1"/>
  <c r="V37" i="30"/>
  <c r="S37" i="28"/>
  <c r="P35" i="30"/>
  <c r="M40" i="30"/>
  <c r="M40" i="28" s="1"/>
  <c r="M34" i="28" s="1"/>
  <c r="E35" i="29"/>
  <c r="G73" i="41"/>
  <c r="J46" i="41"/>
  <c r="J48" i="41" s="1"/>
  <c r="D104" i="32"/>
  <c r="D105" i="32" s="1"/>
  <c r="D126" i="32" s="1"/>
  <c r="G138" i="16"/>
  <c r="G139" i="16" s="1"/>
  <c r="G141" i="16" s="1"/>
  <c r="G118" i="16" s="1"/>
  <c r="S138" i="16"/>
  <c r="AQ138" i="16"/>
  <c r="M58" i="28"/>
  <c r="M72" i="28"/>
  <c r="S90" i="30"/>
  <c r="P90" i="28"/>
  <c r="P184" i="30"/>
  <c r="P184" i="28" s="1"/>
  <c r="AH44" i="30"/>
  <c r="AE44" i="28"/>
  <c r="S39" i="30"/>
  <c r="P39" i="28"/>
  <c r="P91" i="26"/>
  <c r="E59" i="33"/>
  <c r="E77" i="33" s="1"/>
  <c r="E79" i="33" s="1"/>
  <c r="E99" i="33" s="1"/>
  <c r="E7" i="33" s="1"/>
  <c r="L33" i="41"/>
  <c r="J114" i="32"/>
  <c r="J82" i="32"/>
  <c r="J14" i="28"/>
  <c r="V49" i="30"/>
  <c r="S49" i="28"/>
  <c r="P47" i="30"/>
  <c r="M47" i="28"/>
  <c r="Y32" i="30"/>
  <c r="V32" i="28"/>
  <c r="P87" i="30"/>
  <c r="M160" i="30"/>
  <c r="M160" i="28" s="1"/>
  <c r="H48" i="16"/>
  <c r="V14" i="2"/>
  <c r="M89" i="30"/>
  <c r="J177" i="30"/>
  <c r="J177" i="28" s="1"/>
  <c r="J89" i="28"/>
  <c r="V52" i="30"/>
  <c r="S56" i="30"/>
  <c r="S56" i="28" s="1"/>
  <c r="S51" i="28" s="1"/>
  <c r="G61" i="16"/>
  <c r="F67" i="16"/>
  <c r="I21" i="16"/>
  <c r="H23" i="16"/>
  <c r="P76" i="30"/>
  <c r="M76" i="28"/>
  <c r="F57" i="16"/>
  <c r="N121" i="30"/>
  <c r="O121" i="30" s="1"/>
  <c r="O115" i="28" s="1"/>
  <c r="AR121" i="30"/>
  <c r="AS121" i="30" s="1"/>
  <c r="AS115" i="28" s="1"/>
  <c r="J80" i="30"/>
  <c r="J80" i="28" s="1"/>
  <c r="BJ121" i="30"/>
  <c r="BK121" i="30" s="1"/>
  <c r="BK115" i="28" s="1"/>
  <c r="BM121" i="30"/>
  <c r="BN121" i="30" s="1"/>
  <c r="BN115" i="28" s="1"/>
  <c r="J184" i="30"/>
  <c r="K121" i="30"/>
  <c r="L121" i="30" s="1"/>
  <c r="L115" i="28" s="1"/>
  <c r="Q121" i="30"/>
  <c r="R121" i="30" s="1"/>
  <c r="R115" i="28" s="1"/>
  <c r="AL121" i="30"/>
  <c r="AM121" i="30" s="1"/>
  <c r="AM115" i="28" s="1"/>
  <c r="G57" i="16"/>
  <c r="T121" i="30"/>
  <c r="T115" i="28" s="1"/>
  <c r="AI121" i="30"/>
  <c r="AI115" i="28" s="1"/>
  <c r="E165" i="26"/>
  <c r="E186" i="26" s="1"/>
  <c r="C33" i="15"/>
  <c r="AG369" i="24"/>
  <c r="AK369" i="24" s="1"/>
  <c r="C27" i="15"/>
  <c r="C24" i="15"/>
  <c r="AM13" i="24"/>
  <c r="AN13" i="24" s="1"/>
  <c r="AO13" i="24" s="1"/>
  <c r="AL21" i="24"/>
  <c r="BJ12" i="24"/>
  <c r="BJ14" i="24" s="1"/>
  <c r="BS14" i="24" a="1"/>
  <c r="BS14" i="24" s="1"/>
  <c r="BS15" i="24" s="1" a="1"/>
  <c r="BS15" i="24" s="1"/>
  <c r="BL12" i="24" s="1"/>
  <c r="BB12" i="24"/>
  <c r="BB19" i="24" s="1"/>
  <c r="I104" i="41"/>
  <c r="I105" i="41" s="1"/>
  <c r="I126" i="41" s="1"/>
  <c r="E36" i="29"/>
  <c r="E164" i="26"/>
  <c r="E185" i="26" s="1"/>
  <c r="F178" i="26"/>
  <c r="V8" i="24"/>
  <c r="F99" i="33"/>
  <c r="F7" i="33" s="1"/>
  <c r="E29" i="29"/>
  <c r="C37" i="29"/>
  <c r="G10" i="27"/>
  <c r="I10" i="27"/>
  <c r="L8" i="27"/>
  <c r="P81" i="26"/>
  <c r="E163" i="26"/>
  <c r="F177" i="26"/>
  <c r="F188" i="26" s="1"/>
  <c r="H104" i="41"/>
  <c r="H105" i="41"/>
  <c r="H126" i="41" s="1"/>
  <c r="I133" i="41"/>
  <c r="D133" i="41"/>
  <c r="F176" i="26"/>
  <c r="F187" i="26" s="1"/>
  <c r="H133" i="41"/>
  <c r="E31" i="29"/>
  <c r="G8" i="27"/>
  <c r="I8" i="27"/>
  <c r="E169" i="26"/>
  <c r="P169" i="26" s="1"/>
  <c r="F175" i="26"/>
  <c r="AH13" i="24"/>
  <c r="BJ16" i="24"/>
  <c r="AH406" i="24"/>
  <c r="F104" i="41"/>
  <c r="F105" i="41"/>
  <c r="F126" i="41" s="1"/>
  <c r="E32" i="29"/>
  <c r="E168" i="26"/>
  <c r="F174" i="26"/>
  <c r="H28" i="33"/>
  <c r="J30" i="33" s="1"/>
  <c r="E104" i="41"/>
  <c r="E105" i="41" s="1"/>
  <c r="E126" i="41" s="1"/>
  <c r="BQ14" i="24" a="1"/>
  <c r="BQ14" i="24" s="1"/>
  <c r="I105" i="32"/>
  <c r="I126" i="32" s="1"/>
  <c r="I7" i="32" s="1"/>
  <c r="E166" i="26"/>
  <c r="E187" i="26" s="1"/>
  <c r="F104" i="32"/>
  <c r="F105" i="32" s="1"/>
  <c r="F126" i="32" s="1"/>
  <c r="G77" i="33"/>
  <c r="G79" i="33" s="1"/>
  <c r="G99" i="33" s="1"/>
  <c r="G7" i="33" s="1"/>
  <c r="L35" i="41"/>
  <c r="H133" i="32"/>
  <c r="L29" i="41"/>
  <c r="L30" i="32"/>
  <c r="J16" i="41"/>
  <c r="D48" i="41"/>
  <c r="J67" i="32"/>
  <c r="J73" i="32" s="1"/>
  <c r="G132" i="32"/>
  <c r="G30" i="16"/>
  <c r="H25" i="16"/>
  <c r="J36" i="41"/>
  <c r="L32" i="32"/>
  <c r="H23" i="33"/>
  <c r="G32" i="16"/>
  <c r="F40" i="16"/>
  <c r="H154" i="16"/>
  <c r="I150" i="16" s="1"/>
  <c r="I154" i="16" s="1"/>
  <c r="J150" i="16" s="1"/>
  <c r="J154" i="16" s="1"/>
  <c r="K150" i="16" s="1"/>
  <c r="K154" i="16" s="1"/>
  <c r="L150" i="16" s="1"/>
  <c r="L154" i="16" s="1"/>
  <c r="M150" i="16" s="1"/>
  <c r="M154" i="16" s="1"/>
  <c r="N150" i="16" s="1"/>
  <c r="N154" i="16" s="1"/>
  <c r="O150" i="16" s="1"/>
  <c r="O154" i="16" s="1"/>
  <c r="P150" i="16" s="1"/>
  <c r="P154" i="16" s="1"/>
  <c r="Q150" i="16" s="1"/>
  <c r="Q154" i="16" s="1"/>
  <c r="R150" i="16" s="1"/>
  <c r="R154" i="16" s="1"/>
  <c r="S150" i="16" s="1"/>
  <c r="S154" i="16" s="1"/>
  <c r="T150" i="16" s="1"/>
  <c r="T154" i="16" s="1"/>
  <c r="U150" i="16" s="1"/>
  <c r="U154" i="16" s="1"/>
  <c r="V150" i="16" s="1"/>
  <c r="V154" i="16" s="1"/>
  <c r="W150" i="16" s="1"/>
  <c r="W154" i="16" s="1"/>
  <c r="X150" i="16" s="1"/>
  <c r="X154" i="16" s="1"/>
  <c r="Y150" i="16" s="1"/>
  <c r="Y154" i="16" s="1"/>
  <c r="AB150" i="16" s="1"/>
  <c r="AB154" i="16" s="1"/>
  <c r="AE150" i="16" s="1"/>
  <c r="AE154" i="16" s="1"/>
  <c r="AH150" i="16" s="1"/>
  <c r="AH154" i="16" s="1"/>
  <c r="AK150" i="16" s="1"/>
  <c r="AK154" i="16" s="1"/>
  <c r="AN150" i="16" s="1"/>
  <c r="AN154" i="16" s="1"/>
  <c r="AQ150" i="16" s="1"/>
  <c r="AQ154" i="16" s="1"/>
  <c r="AT150" i="16" s="1"/>
  <c r="AT154" i="16" s="1"/>
  <c r="AW150" i="16" s="1"/>
  <c r="AW154" i="16" s="1"/>
  <c r="AZ150" i="16" s="1"/>
  <c r="AZ154" i="16" s="1"/>
  <c r="U204" i="30"/>
  <c r="X202" i="30"/>
  <c r="F30" i="16"/>
  <c r="H138" i="16"/>
  <c r="H139" i="16" s="1"/>
  <c r="H141" i="16" s="1"/>
  <c r="H118" i="16" s="1"/>
  <c r="L138" i="16"/>
  <c r="P138" i="16"/>
  <c r="P139" i="16" s="1"/>
  <c r="P141" i="16" s="1"/>
  <c r="P118" i="16" s="1"/>
  <c r="T138" i="16"/>
  <c r="T139" i="16" s="1"/>
  <c r="T141" i="16" s="1"/>
  <c r="T118" i="16" s="1"/>
  <c r="X138" i="16"/>
  <c r="X139" i="16" s="1"/>
  <c r="X141" i="16" s="1"/>
  <c r="X118" i="16" s="1"/>
  <c r="AH138" i="16"/>
  <c r="AH139" i="16" s="1"/>
  <c r="AH141" i="16" s="1"/>
  <c r="AH118" i="16" s="1"/>
  <c r="AH119" i="16" s="1"/>
  <c r="AH130" i="16" s="1"/>
  <c r="AT138" i="16"/>
  <c r="AT139" i="16" s="1"/>
  <c r="AT141" i="16" s="1"/>
  <c r="AT118" i="16" s="1"/>
  <c r="AT119" i="16" s="1"/>
  <c r="AT130" i="16" s="1"/>
  <c r="I138" i="16"/>
  <c r="I131" i="16" s="1"/>
  <c r="M138" i="16"/>
  <c r="M131" i="16" s="1"/>
  <c r="Q138" i="16"/>
  <c r="Q131" i="16" s="1"/>
  <c r="U138" i="16"/>
  <c r="U131" i="16" s="1"/>
  <c r="Y138" i="16"/>
  <c r="Y131" i="16" s="1"/>
  <c r="AK138" i="16"/>
  <c r="AK131" i="16" s="1"/>
  <c r="AW138" i="16"/>
  <c r="AW131" i="16" s="1"/>
  <c r="F138" i="16"/>
  <c r="F139" i="16" s="1"/>
  <c r="F141" i="16" s="1"/>
  <c r="F118" i="16" s="1"/>
  <c r="J138" i="16"/>
  <c r="N138" i="16"/>
  <c r="R138" i="16"/>
  <c r="R139" i="16" s="1"/>
  <c r="R141" i="16" s="1"/>
  <c r="R118" i="16" s="1"/>
  <c r="V138" i="16"/>
  <c r="V139" i="16" s="1"/>
  <c r="V141" i="16" s="1"/>
  <c r="V118" i="16" s="1"/>
  <c r="AB138" i="16"/>
  <c r="AB139" i="16" s="1"/>
  <c r="AB141" i="16" s="1"/>
  <c r="AB118" i="16" s="1"/>
  <c r="AB119" i="16" s="1"/>
  <c r="AB130" i="16" s="1"/>
  <c r="AN138" i="16"/>
  <c r="AN131" i="16" s="1"/>
  <c r="AZ138" i="16"/>
  <c r="T204" i="30"/>
  <c r="T205" i="30" s="1"/>
  <c r="W202" i="30"/>
  <c r="BO53" i="30"/>
  <c r="BO53" i="28" s="1"/>
  <c r="BL53" i="28"/>
  <c r="K14" i="15"/>
  <c r="B14" i="15" s="1"/>
  <c r="C14" i="15"/>
  <c r="R204" i="30"/>
  <c r="R205" i="30" s="1"/>
  <c r="AZ66" i="28"/>
  <c r="Y84" i="28"/>
  <c r="AW84" i="28"/>
  <c r="BC66" i="28"/>
  <c r="H84" i="28"/>
  <c r="AB84" i="28"/>
  <c r="AZ84" i="28"/>
  <c r="J191" i="30"/>
  <c r="J191" i="28" s="1"/>
  <c r="J115" i="28"/>
  <c r="I84" i="28"/>
  <c r="AE84" i="28"/>
  <c r="BC84" i="28"/>
  <c r="AZ55" i="30"/>
  <c r="BI66" i="28"/>
  <c r="J84" i="28"/>
  <c r="AH84" i="28"/>
  <c r="BF84" i="28"/>
  <c r="F80" i="2"/>
  <c r="W53" i="16"/>
  <c r="C2" i="30"/>
  <c r="BL66" i="28"/>
  <c r="M84" i="28"/>
  <c r="AK84" i="28"/>
  <c r="BI84" i="28"/>
  <c r="AQ66" i="28"/>
  <c r="P84" i="28"/>
  <c r="AN84" i="28"/>
  <c r="BL84" i="28"/>
  <c r="F3" i="28"/>
  <c r="AT66" i="28"/>
  <c r="S84" i="28"/>
  <c r="AQ84" i="28"/>
  <c r="I54" i="16"/>
  <c r="H57" i="16"/>
  <c r="H61" i="16"/>
  <c r="G67" i="16"/>
  <c r="H43" i="16"/>
  <c r="I43" i="16" s="1"/>
  <c r="J43" i="16" s="1"/>
  <c r="K43" i="16" s="1"/>
  <c r="L43" i="16" s="1"/>
  <c r="M43" i="16" s="1"/>
  <c r="N43" i="16" s="1"/>
  <c r="O43" i="16" s="1"/>
  <c r="P43" i="16" s="1"/>
  <c r="Q43" i="16" s="1"/>
  <c r="R43" i="16" s="1"/>
  <c r="S43" i="16" s="1"/>
  <c r="T43" i="16" s="1"/>
  <c r="U43" i="16" s="1"/>
  <c r="V43" i="16" s="1"/>
  <c r="W43" i="16" s="1"/>
  <c r="X43" i="16" s="1"/>
  <c r="L60" i="16"/>
  <c r="Q59" i="16"/>
  <c r="I48" i="16"/>
  <c r="H51" i="16"/>
  <c r="J173" i="30"/>
  <c r="J42" i="16"/>
  <c r="I46" i="16"/>
  <c r="G45" i="16"/>
  <c r="H45" i="16" s="1"/>
  <c r="I45" i="16" s="1"/>
  <c r="J45" i="16" s="1"/>
  <c r="K45" i="16" s="1"/>
  <c r="L45" i="16" s="1"/>
  <c r="M45" i="16" s="1"/>
  <c r="N45" i="16" s="1"/>
  <c r="O45" i="16" s="1"/>
  <c r="P45" i="16" s="1"/>
  <c r="Q45" i="16" s="1"/>
  <c r="R45" i="16" s="1"/>
  <c r="S45" i="16" s="1"/>
  <c r="T45" i="16" s="1"/>
  <c r="U45" i="16" s="1"/>
  <c r="V45" i="16" s="1"/>
  <c r="W45" i="16" s="1"/>
  <c r="X45" i="16" s="1"/>
  <c r="F46" i="16"/>
  <c r="H46" i="16"/>
  <c r="E80" i="16"/>
  <c r="E82" i="16" s="1"/>
  <c r="E98" i="16" s="1"/>
  <c r="K19" i="15"/>
  <c r="B19" i="15" s="1"/>
  <c r="C19" i="15"/>
  <c r="K18" i="15"/>
  <c r="B18" i="15" s="1"/>
  <c r="C18" i="15"/>
  <c r="F92" i="2"/>
  <c r="J92" i="30" s="1"/>
  <c r="J92" i="28" s="1"/>
  <c r="C28" i="15"/>
  <c r="K9" i="30"/>
  <c r="N9" i="30" s="1"/>
  <c r="O10" i="2"/>
  <c r="C16" i="15"/>
  <c r="BH17" i="24"/>
  <c r="F190" i="26"/>
  <c r="F186" i="26"/>
  <c r="F189" i="26"/>
  <c r="F184" i="26"/>
  <c r="H133" i="26"/>
  <c r="J180" i="26"/>
  <c r="J111" i="26"/>
  <c r="K101" i="26"/>
  <c r="D191" i="26"/>
  <c r="K81" i="26"/>
  <c r="G156" i="26"/>
  <c r="O144" i="26" s="1"/>
  <c r="BG14" i="24"/>
  <c r="J16" i="32"/>
  <c r="E126" i="32"/>
  <c r="E7" i="32" s="1"/>
  <c r="K91" i="26"/>
  <c r="I101" i="26"/>
  <c r="I81" i="26"/>
  <c r="F170" i="26"/>
  <c r="E188" i="26"/>
  <c r="G180" i="26"/>
  <c r="J91" i="26"/>
  <c r="I170" i="26"/>
  <c r="I180" i="26"/>
  <c r="I111" i="26"/>
  <c r="E68" i="26"/>
  <c r="K111" i="26"/>
  <c r="I91" i="26"/>
  <c r="H170" i="26"/>
  <c r="H180" i="26"/>
  <c r="AZ13" i="24"/>
  <c r="AZ14" i="24"/>
  <c r="BH14" i="24"/>
  <c r="AY14" i="24"/>
  <c r="BH18" i="24"/>
  <c r="BH13" i="24"/>
  <c r="BF13" i="24" s="1"/>
  <c r="BJ13" i="24"/>
  <c r="AY13" i="24"/>
  <c r="N10" i="2"/>
  <c r="AZ16" i="24"/>
  <c r="J10" i="30"/>
  <c r="J10" i="28" s="1"/>
  <c r="J81" i="26"/>
  <c r="J101" i="26"/>
  <c r="BG16" i="24"/>
  <c r="F25" i="2"/>
  <c r="G170" i="26"/>
  <c r="AY16" i="24"/>
  <c r="BH16" i="24"/>
  <c r="W10" i="2"/>
  <c r="G145" i="41"/>
  <c r="H9" i="28"/>
  <c r="AI4" i="24"/>
  <c r="AG337" i="24"/>
  <c r="AK337" i="24" s="1"/>
  <c r="AG375" i="24"/>
  <c r="AK375" i="24" s="1"/>
  <c r="AL219" i="24"/>
  <c r="AG227" i="24"/>
  <c r="AK227" i="24" s="1"/>
  <c r="AM283" i="24"/>
  <c r="AN283" i="24" s="1"/>
  <c r="AO283" i="24" s="1"/>
  <c r="AP283" i="24" s="1"/>
  <c r="AQ283" i="24" s="1"/>
  <c r="AL17" i="24"/>
  <c r="AG39" i="24"/>
  <c r="AK39" i="24" s="1"/>
  <c r="AM43" i="24"/>
  <c r="AN43" i="24" s="1"/>
  <c r="AO43" i="24" s="1"/>
  <c r="AP43" i="24" s="1"/>
  <c r="AQ43" i="24" s="1"/>
  <c r="AG44" i="24"/>
  <c r="AK44" i="24" s="1"/>
  <c r="AH110" i="24"/>
  <c r="AH43" i="24"/>
  <c r="AL19" i="24"/>
  <c r="AL153" i="24"/>
  <c r="AH201" i="24"/>
  <c r="AG15" i="24"/>
  <c r="AK15" i="24" s="1"/>
  <c r="AL121" i="24"/>
  <c r="AL135" i="24"/>
  <c r="AH185" i="24"/>
  <c r="AG203" i="24"/>
  <c r="AK203" i="24" s="1"/>
  <c r="AM345" i="24"/>
  <c r="AN345" i="24" s="1"/>
  <c r="AO345" i="24" s="1"/>
  <c r="AP345" i="24" s="1"/>
  <c r="AQ345" i="24" s="1"/>
  <c r="AL366" i="24"/>
  <c r="AG367" i="24"/>
  <c r="AK367" i="24" s="1"/>
  <c r="AL370" i="24"/>
  <c r="AG396" i="24"/>
  <c r="AK396" i="24" s="1"/>
  <c r="AG397" i="24"/>
  <c r="AK397" i="24" s="1"/>
  <c r="AH130" i="24"/>
  <c r="N179" i="24"/>
  <c r="AH283" i="24"/>
  <c r="AH315" i="24"/>
  <c r="AG14" i="24"/>
  <c r="AK14" i="24" s="1"/>
  <c r="AM93" i="24"/>
  <c r="AN93" i="24" s="1"/>
  <c r="AO93" i="24" s="1"/>
  <c r="AP93" i="24" s="1"/>
  <c r="AQ93" i="24" s="1"/>
  <c r="AL108" i="24"/>
  <c r="AM137" i="24"/>
  <c r="AN137" i="24" s="1"/>
  <c r="AO137" i="24" s="1"/>
  <c r="AP137" i="24" s="1"/>
  <c r="AQ137" i="24" s="1"/>
  <c r="AM155" i="24"/>
  <c r="AN155" i="24" s="1"/>
  <c r="AO155" i="24" s="1"/>
  <c r="AP155" i="24" s="1"/>
  <c r="AQ155" i="24" s="1"/>
  <c r="AG189" i="24"/>
  <c r="AK189" i="24" s="1"/>
  <c r="AL249" i="24"/>
  <c r="AG299" i="24"/>
  <c r="AK299" i="24" s="1"/>
  <c r="AM315" i="24"/>
  <c r="AN315" i="24" s="1"/>
  <c r="AO315" i="24" s="1"/>
  <c r="AP315" i="24" s="1"/>
  <c r="AQ315" i="24" s="1"/>
  <c r="AL321" i="24"/>
  <c r="AM355" i="24"/>
  <c r="AN355" i="24" s="1"/>
  <c r="AO355" i="24" s="1"/>
  <c r="AP355" i="24" s="1"/>
  <c r="AQ355" i="24" s="1"/>
  <c r="AL374" i="24"/>
  <c r="AL403" i="24"/>
  <c r="AG46" i="24"/>
  <c r="AK46" i="24" s="1"/>
  <c r="AH54" i="24"/>
  <c r="AH93" i="24"/>
  <c r="AL185" i="24"/>
  <c r="AM191" i="24"/>
  <c r="AN191" i="24" s="1"/>
  <c r="AO191" i="24" s="1"/>
  <c r="AP191" i="24" s="1"/>
  <c r="AQ191" i="24" s="1"/>
  <c r="AL265" i="24"/>
  <c r="N287" i="24"/>
  <c r="AG355" i="24"/>
  <c r="AK355" i="24" s="1"/>
  <c r="AH370" i="24"/>
  <c r="AG371" i="24"/>
  <c r="AK371" i="24" s="1"/>
  <c r="AL383" i="24"/>
  <c r="AH355" i="24"/>
  <c r="AM33" i="24"/>
  <c r="AN33" i="24" s="1"/>
  <c r="AO33" i="24" s="1"/>
  <c r="AP33" i="24" s="1"/>
  <c r="AQ33" i="24" s="1"/>
  <c r="AH45" i="24"/>
  <c r="AH95" i="24"/>
  <c r="AH100" i="24"/>
  <c r="AH105" i="24"/>
  <c r="AH106" i="24"/>
  <c r="AM119" i="24"/>
  <c r="AN119" i="24" s="1"/>
  <c r="AO119" i="24" s="1"/>
  <c r="AP119" i="24" s="1"/>
  <c r="AQ119" i="24" s="1"/>
  <c r="AL130" i="24"/>
  <c r="AL131" i="24"/>
  <c r="AL132" i="24"/>
  <c r="AH161" i="24"/>
  <c r="AH219" i="24"/>
  <c r="AH239" i="24"/>
  <c r="AG287" i="24"/>
  <c r="AK287" i="24" s="1"/>
  <c r="AH407" i="24"/>
  <c r="AL45" i="24"/>
  <c r="AH119" i="24"/>
  <c r="AH121" i="24"/>
  <c r="AH135" i="24"/>
  <c r="AH137" i="24"/>
  <c r="AG165" i="24"/>
  <c r="AK165" i="24" s="1"/>
  <c r="AM303" i="24"/>
  <c r="AN303" i="24" s="1"/>
  <c r="AO303" i="24" s="1"/>
  <c r="AP303" i="24" s="1"/>
  <c r="AQ303" i="24" s="1"/>
  <c r="AG335" i="24"/>
  <c r="AK335" i="24" s="1"/>
  <c r="AG376" i="24"/>
  <c r="AK376" i="24" s="1"/>
  <c r="AG385" i="24"/>
  <c r="AK385" i="24" s="1"/>
  <c r="I9" i="15"/>
  <c r="C21" i="15"/>
  <c r="F30" i="15"/>
  <c r="H30" i="15"/>
  <c r="AL28" i="24"/>
  <c r="AL41" i="24"/>
  <c r="AH47" i="24"/>
  <c r="AH88" i="24"/>
  <c r="AM118" i="24"/>
  <c r="AN118" i="24" s="1"/>
  <c r="AO118" i="24" s="1"/>
  <c r="AP118" i="24" s="1"/>
  <c r="AQ118" i="24" s="1"/>
  <c r="AM146" i="24"/>
  <c r="AN146" i="24" s="1"/>
  <c r="AO146" i="24" s="1"/>
  <c r="AP146" i="24" s="1"/>
  <c r="AQ146" i="24" s="1"/>
  <c r="AL163" i="24"/>
  <c r="AL175" i="24"/>
  <c r="AG179" i="24"/>
  <c r="AK179" i="24" s="1"/>
  <c r="AL187" i="24"/>
  <c r="AL211" i="24"/>
  <c r="AM243" i="24"/>
  <c r="AN243" i="24" s="1"/>
  <c r="AO243" i="24" s="1"/>
  <c r="AP243" i="24" s="1"/>
  <c r="AQ243" i="24" s="1"/>
  <c r="AG247" i="24"/>
  <c r="AK247" i="24" s="1"/>
  <c r="AM309" i="24"/>
  <c r="AN309" i="24" s="1"/>
  <c r="AO309" i="24" s="1"/>
  <c r="AP309" i="24" s="1"/>
  <c r="AQ309" i="24" s="1"/>
  <c r="AM335" i="24"/>
  <c r="AN335" i="24" s="1"/>
  <c r="AO335" i="24" s="1"/>
  <c r="AP335" i="24" s="1"/>
  <c r="AQ335" i="24" s="1"/>
  <c r="AM365" i="24"/>
  <c r="AN365" i="24" s="1"/>
  <c r="AO365" i="24" s="1"/>
  <c r="AP365" i="24" s="1"/>
  <c r="AQ365" i="24" s="1"/>
  <c r="K22" i="15"/>
  <c r="B22" i="15" s="1"/>
  <c r="G30" i="15"/>
  <c r="K31" i="15"/>
  <c r="B31" i="15" s="1"/>
  <c r="C34" i="15"/>
  <c r="AH211" i="24"/>
  <c r="D30" i="15"/>
  <c r="AH28" i="24"/>
  <c r="AH118" i="24"/>
  <c r="AH146" i="24"/>
  <c r="AH165" i="24"/>
  <c r="AM205" i="24"/>
  <c r="AN205" i="24" s="1"/>
  <c r="AO205" i="24" s="1"/>
  <c r="AP205" i="24" s="1"/>
  <c r="AQ205" i="24" s="1"/>
  <c r="AH243" i="24"/>
  <c r="AG361" i="24"/>
  <c r="AK361" i="24" s="1"/>
  <c r="B9" i="15"/>
  <c r="E30" i="15"/>
  <c r="F69" i="29"/>
  <c r="N85" i="2"/>
  <c r="CF81" i="29"/>
  <c r="F68" i="29"/>
  <c r="L66" i="29"/>
  <c r="BX81" i="29" s="1"/>
  <c r="L63" i="29"/>
  <c r="BV81" i="29" s="1"/>
  <c r="F65" i="29"/>
  <c r="L65" i="29"/>
  <c r="BW81" i="29" s="1"/>
  <c r="M101" i="30"/>
  <c r="M101" i="28" s="1"/>
  <c r="J101" i="28"/>
  <c r="E132" i="32"/>
  <c r="AZ139" i="16"/>
  <c r="AZ141" i="16" s="1"/>
  <c r="AZ118" i="16" s="1"/>
  <c r="AZ119" i="16" s="1"/>
  <c r="AZ130" i="16" s="1"/>
  <c r="AZ131" i="16"/>
  <c r="M99" i="28"/>
  <c r="K99" i="30"/>
  <c r="K99" i="28" s="1"/>
  <c r="AW20" i="24"/>
  <c r="E130" i="41"/>
  <c r="E132" i="41"/>
  <c r="G127" i="32"/>
  <c r="F130" i="32"/>
  <c r="F132" i="32"/>
  <c r="J102" i="28"/>
  <c r="J85" i="30"/>
  <c r="J199" i="30" s="1"/>
  <c r="J200" i="30" s="1"/>
  <c r="J201" i="30" s="1"/>
  <c r="G130" i="41"/>
  <c r="G132" i="41"/>
  <c r="I130" i="32"/>
  <c r="G148" i="2"/>
  <c r="G148" i="30"/>
  <c r="F104" i="2"/>
  <c r="F113" i="2" s="1"/>
  <c r="I134" i="2"/>
  <c r="I130" i="41"/>
  <c r="H7" i="28"/>
  <c r="BB121" i="30"/>
  <c r="BB115" i="28" s="1"/>
  <c r="I135" i="2"/>
  <c r="F94" i="2"/>
  <c r="J94" i="30" s="1"/>
  <c r="J95" i="30" s="1"/>
  <c r="J95" i="28" s="1"/>
  <c r="P100" i="30"/>
  <c r="S100" i="30" s="1"/>
  <c r="M100" i="28"/>
  <c r="C191" i="26"/>
  <c r="P102" i="30"/>
  <c r="S102" i="30" s="1"/>
  <c r="M102" i="28"/>
  <c r="V3" i="24"/>
  <c r="K139" i="16"/>
  <c r="K141" i="16" s="1"/>
  <c r="K118" i="16" s="1"/>
  <c r="K131" i="16"/>
  <c r="G150" i="30"/>
  <c r="F150" i="28"/>
  <c r="J145" i="32"/>
  <c r="G145" i="32"/>
  <c r="E145" i="32"/>
  <c r="H145" i="32"/>
  <c r="A144" i="32"/>
  <c r="S198" i="30"/>
  <c r="F149" i="28"/>
  <c r="G149" i="30"/>
  <c r="J100" i="28"/>
  <c r="F129" i="30"/>
  <c r="P99" i="30"/>
  <c r="G131" i="16"/>
  <c r="J130" i="32"/>
  <c r="I132" i="32"/>
  <c r="C2" i="28"/>
  <c r="K10" i="38"/>
  <c r="L10" i="38" s="1"/>
  <c r="M10" i="38" s="1"/>
  <c r="N10" i="38" s="1"/>
  <c r="O10" i="38" s="1"/>
  <c r="P10" i="38" s="1"/>
  <c r="Q10" i="38" s="1"/>
  <c r="R10" i="38" s="1"/>
  <c r="S10" i="38" s="1"/>
  <c r="T10" i="38" s="1"/>
  <c r="U10" i="38" s="1"/>
  <c r="V10" i="38" s="1"/>
  <c r="W10" i="38" s="1"/>
  <c r="X10" i="38" s="1"/>
  <c r="Y10" i="38" s="1"/>
  <c r="Z10" i="38" s="1"/>
  <c r="AA10" i="38" s="1"/>
  <c r="AB10" i="38" s="1"/>
  <c r="AC10" i="38" s="1"/>
  <c r="AD10" i="38" s="1"/>
  <c r="AD8" i="38" s="1"/>
  <c r="BO164" i="30" s="1"/>
  <c r="BO164" i="28" s="1"/>
  <c r="J5" i="28"/>
  <c r="J207" i="30"/>
  <c r="A144" i="41"/>
  <c r="A147" i="32"/>
  <c r="A147" i="41"/>
  <c r="D145" i="32"/>
  <c r="I145" i="32"/>
  <c r="E145" i="41"/>
  <c r="H99" i="30"/>
  <c r="H99" i="28" s="1"/>
  <c r="M15" i="28"/>
  <c r="P15" i="30"/>
  <c r="AN2" i="24"/>
  <c r="A145" i="41"/>
  <c r="H145" i="41"/>
  <c r="D145" i="41"/>
  <c r="I145" i="41"/>
  <c r="M169" i="30"/>
  <c r="J173" i="28"/>
  <c r="J144" i="41"/>
  <c r="F145" i="41"/>
  <c r="J144" i="32"/>
  <c r="F145" i="32"/>
  <c r="J66" i="26"/>
  <c r="J46" i="26"/>
  <c r="J16" i="26"/>
  <c r="BJ18" i="24"/>
  <c r="J26" i="26"/>
  <c r="AY18" i="24"/>
  <c r="AZ18" i="24"/>
  <c r="BG18" i="24"/>
  <c r="J36" i="26"/>
  <c r="AY19" i="24"/>
  <c r="AY15" i="24"/>
  <c r="AZ19" i="24"/>
  <c r="AZ15" i="24"/>
  <c r="BG19" i="24"/>
  <c r="BF19" i="24" s="1"/>
  <c r="BG15" i="24"/>
  <c r="BF15" i="24" s="1"/>
  <c r="BJ19" i="24"/>
  <c r="BJ17" i="24"/>
  <c r="BJ15" i="24"/>
  <c r="AY17" i="24"/>
  <c r="AZ17" i="24"/>
  <c r="BB17" i="24"/>
  <c r="BG17" i="24"/>
  <c r="AD121" i="30"/>
  <c r="AD115" i="28" s="1"/>
  <c r="AP121" i="30"/>
  <c r="AP115" i="28" s="1"/>
  <c r="F6" i="28"/>
  <c r="AX115" i="28"/>
  <c r="BE121" i="30"/>
  <c r="BE115" i="28" s="1"/>
  <c r="K6" i="28"/>
  <c r="M139" i="30"/>
  <c r="P133" i="30"/>
  <c r="AU115" i="28"/>
  <c r="X121" i="30"/>
  <c r="X115" i="28" s="1"/>
  <c r="AJ121" i="30"/>
  <c r="AK210" i="30" s="1"/>
  <c r="AQ139" i="16"/>
  <c r="AQ141" i="16" s="1"/>
  <c r="AQ118" i="16" s="1"/>
  <c r="AQ119" i="16" s="1"/>
  <c r="AQ130" i="16" s="1"/>
  <c r="AQ131" i="16"/>
  <c r="AE139" i="16"/>
  <c r="AE141" i="16" s="1"/>
  <c r="AE118" i="16" s="1"/>
  <c r="AE119" i="16" s="1"/>
  <c r="AE130" i="16" s="1"/>
  <c r="AE131" i="16"/>
  <c r="H100" i="33"/>
  <c r="D130" i="32"/>
  <c r="H130" i="32"/>
  <c r="D132" i="32"/>
  <c r="H132" i="32"/>
  <c r="F6" i="30"/>
  <c r="AG121" i="30"/>
  <c r="D7" i="2"/>
  <c r="D44" i="2" s="1"/>
  <c r="I132" i="41"/>
  <c r="G130" i="32"/>
  <c r="BM115" i="28"/>
  <c r="G94" i="2"/>
  <c r="H33" i="2"/>
  <c r="N7" i="30"/>
  <c r="K7" i="28"/>
  <c r="C7" i="36"/>
  <c r="I7" i="36" s="1"/>
  <c r="G8" i="36"/>
  <c r="G10" i="36" s="1"/>
  <c r="G11" i="36" s="1"/>
  <c r="G12" i="36" s="1"/>
  <c r="G13" i="36" s="1"/>
  <c r="G14" i="36" s="1"/>
  <c r="G15" i="36" s="1"/>
  <c r="G16" i="36" s="1"/>
  <c r="G17" i="36" s="1"/>
  <c r="G18" i="36" s="1"/>
  <c r="G19" i="36" s="1"/>
  <c r="G20" i="36" s="1"/>
  <c r="G21" i="36" s="1"/>
  <c r="G22" i="36" s="1"/>
  <c r="G23" i="36" s="1"/>
  <c r="G25" i="36" s="1"/>
  <c r="E30" i="36"/>
  <c r="K30" i="36" s="1"/>
  <c r="P8" i="36"/>
  <c r="E8" i="36"/>
  <c r="K8" i="36" s="1"/>
  <c r="V2" i="36"/>
  <c r="B7" i="36"/>
  <c r="C29" i="36" s="1"/>
  <c r="I29" i="36" s="1"/>
  <c r="V5" i="36"/>
  <c r="A32" i="36" s="1"/>
  <c r="A34" i="36" s="1"/>
  <c r="A35" i="36" s="1"/>
  <c r="A36" i="36" s="1"/>
  <c r="A37" i="36" s="1"/>
  <c r="A38" i="36" s="1"/>
  <c r="A39" i="36" s="1"/>
  <c r="A40" i="36" s="1"/>
  <c r="P4" i="36"/>
  <c r="N8" i="36"/>
  <c r="K32" i="36"/>
  <c r="E5" i="30"/>
  <c r="E4" i="28"/>
  <c r="BH121" i="30"/>
  <c r="BH115" i="28" s="1"/>
  <c r="BG115" i="28"/>
  <c r="AA121" i="30"/>
  <c r="Z115" i="28"/>
  <c r="AL115" i="28"/>
  <c r="D45" i="2"/>
  <c r="I121" i="30"/>
  <c r="I115" i="28" s="1"/>
  <c r="K130" i="2"/>
  <c r="E5" i="2"/>
  <c r="L139" i="16"/>
  <c r="L141" i="16" s="1"/>
  <c r="L118" i="16" s="1"/>
  <c r="L131" i="16"/>
  <c r="S139" i="16"/>
  <c r="S141" i="16" s="1"/>
  <c r="S118" i="16" s="1"/>
  <c r="S131" i="16"/>
  <c r="J139" i="16"/>
  <c r="J141" i="16" s="1"/>
  <c r="J118" i="16" s="1"/>
  <c r="J131" i="16"/>
  <c r="F131" i="16"/>
  <c r="N139" i="16"/>
  <c r="N141" i="16" s="1"/>
  <c r="N118" i="16" s="1"/>
  <c r="N131" i="16"/>
  <c r="W139" i="16"/>
  <c r="W141" i="16" s="1"/>
  <c r="W118" i="16" s="1"/>
  <c r="W131" i="16"/>
  <c r="AH131" i="16"/>
  <c r="O139" i="16"/>
  <c r="O141" i="16" s="1"/>
  <c r="O118" i="16" s="1"/>
  <c r="O131" i="16"/>
  <c r="R131" i="16"/>
  <c r="F130" i="41"/>
  <c r="J130" i="41"/>
  <c r="F132" i="41"/>
  <c r="I139" i="16"/>
  <c r="I141" i="16" s="1"/>
  <c r="I118" i="16" s="1"/>
  <c r="M139" i="16"/>
  <c r="M141" i="16" s="1"/>
  <c r="M118" i="16" s="1"/>
  <c r="AW139" i="16"/>
  <c r="AW141" i="16" s="1"/>
  <c r="AW118" i="16" s="1"/>
  <c r="AW119" i="16" s="1"/>
  <c r="AW130" i="16" s="1"/>
  <c r="AW133" i="16" s="1"/>
  <c r="D130" i="41"/>
  <c r="H130" i="41"/>
  <c r="D132" i="41"/>
  <c r="H132" i="41"/>
  <c r="U121" i="30"/>
  <c r="J31" i="28"/>
  <c r="M31" i="30"/>
  <c r="M4" i="30"/>
  <c r="J4" i="28"/>
  <c r="P5" i="30"/>
  <c r="M5" i="28"/>
  <c r="N6" i="28"/>
  <c r="Q6" i="30"/>
  <c r="K207" i="30"/>
  <c r="U77" i="2"/>
  <c r="V77" i="2" s="1"/>
  <c r="V13" i="2"/>
  <c r="K46" i="26"/>
  <c r="W17" i="2"/>
  <c r="U50" i="2"/>
  <c r="W50" i="2" s="1"/>
  <c r="V36" i="2"/>
  <c r="U67" i="2"/>
  <c r="W67" i="2" s="1"/>
  <c r="W63" i="2"/>
  <c r="K30" i="15"/>
  <c r="C30" i="15"/>
  <c r="AL124" i="24"/>
  <c r="AM124" i="24"/>
  <c r="AN124" i="24" s="1"/>
  <c r="AO124" i="24" s="1"/>
  <c r="AP124" i="24" s="1"/>
  <c r="AQ124" i="24" s="1"/>
  <c r="AH124" i="24"/>
  <c r="AM173" i="24"/>
  <c r="AN173" i="24" s="1"/>
  <c r="AO173" i="24" s="1"/>
  <c r="AP173" i="24" s="1"/>
  <c r="AQ173" i="24" s="1"/>
  <c r="AL173" i="24"/>
  <c r="AM289" i="24"/>
  <c r="AN289" i="24" s="1"/>
  <c r="AO289" i="24" s="1"/>
  <c r="AP289" i="24" s="1"/>
  <c r="AQ289" i="24" s="1"/>
  <c r="AG289" i="24"/>
  <c r="AK289" i="24" s="1"/>
  <c r="AG293" i="24"/>
  <c r="AK293" i="24" s="1"/>
  <c r="N293" i="24"/>
  <c r="J9" i="30"/>
  <c r="J9" i="28" s="1"/>
  <c r="F24" i="2"/>
  <c r="V24" i="2" s="1"/>
  <c r="E9" i="2"/>
  <c r="I9" i="30" s="1"/>
  <c r="G24" i="2"/>
  <c r="O9" i="2"/>
  <c r="N9" i="2"/>
  <c r="AM231" i="24"/>
  <c r="AN231" i="24" s="1"/>
  <c r="AO231" i="24" s="1"/>
  <c r="AP231" i="24" s="1"/>
  <c r="AQ231" i="24" s="1"/>
  <c r="AL231" i="24"/>
  <c r="AL57" i="24"/>
  <c r="AM57" i="24"/>
  <c r="AN57" i="24" s="1"/>
  <c r="AO57" i="24" s="1"/>
  <c r="AP57" i="24" s="1"/>
  <c r="AQ57" i="24" s="1"/>
  <c r="AH57" i="24"/>
  <c r="AL68" i="24"/>
  <c r="AH68" i="24"/>
  <c r="AL90" i="24"/>
  <c r="AH90" i="24"/>
  <c r="AG195" i="24"/>
  <c r="AK195" i="24" s="1"/>
  <c r="AH231" i="24"/>
  <c r="AL319" i="24"/>
  <c r="AM319" i="24"/>
  <c r="AN319" i="24" s="1"/>
  <c r="AO319" i="24" s="1"/>
  <c r="AP319" i="24" s="1"/>
  <c r="AQ319" i="24" s="1"/>
  <c r="AG341" i="24"/>
  <c r="AK341" i="24" s="1"/>
  <c r="AG383" i="24"/>
  <c r="AK383" i="24" s="1"/>
  <c r="N383" i="24"/>
  <c r="AH392" i="24"/>
  <c r="AG392" i="24"/>
  <c r="AK392" i="24" s="1"/>
  <c r="AL48" i="24"/>
  <c r="AH48" i="24"/>
  <c r="AM253" i="24"/>
  <c r="AN253" i="24" s="1"/>
  <c r="AO253" i="24" s="1"/>
  <c r="AP253" i="24" s="1"/>
  <c r="AQ253" i="24" s="1"/>
  <c r="AL253" i="24"/>
  <c r="AG253" i="24"/>
  <c r="AK253" i="24" s="1"/>
  <c r="AG345" i="24"/>
  <c r="AK345" i="24" s="1"/>
  <c r="AM29" i="24"/>
  <c r="AN29" i="24" s="1"/>
  <c r="AO29" i="24" s="1"/>
  <c r="AP29" i="24" s="1"/>
  <c r="AQ29" i="24" s="1"/>
  <c r="AL29" i="24"/>
  <c r="AH29" i="24"/>
  <c r="AL84" i="24"/>
  <c r="AM84" i="24"/>
  <c r="AN84" i="24" s="1"/>
  <c r="AO84" i="24" s="1"/>
  <c r="AP84" i="24" s="1"/>
  <c r="AQ84" i="24" s="1"/>
  <c r="AH84" i="24"/>
  <c r="AH173" i="24"/>
  <c r="AL213" i="24"/>
  <c r="AM213" i="24"/>
  <c r="AN213" i="24" s="1"/>
  <c r="AO213" i="24" s="1"/>
  <c r="AP213" i="24" s="1"/>
  <c r="AQ213" i="24" s="1"/>
  <c r="AL218" i="24"/>
  <c r="AM218" i="24"/>
  <c r="AN218" i="24" s="1"/>
  <c r="AO218" i="24" s="1"/>
  <c r="AP218" i="24" s="1"/>
  <c r="AQ218" i="24" s="1"/>
  <c r="AH218" i="24"/>
  <c r="AM221" i="24"/>
  <c r="AN221" i="24" s="1"/>
  <c r="AO221" i="24" s="1"/>
  <c r="AP221" i="24" s="1"/>
  <c r="AQ221" i="24" s="1"/>
  <c r="AL221" i="24"/>
  <c r="AG221" i="24"/>
  <c r="AK221" i="24" s="1"/>
  <c r="AC101" i="26"/>
  <c r="AG24" i="24"/>
  <c r="AK24" i="24" s="1"/>
  <c r="AG33" i="24"/>
  <c r="AK33" i="24" s="1"/>
  <c r="AL50" i="24"/>
  <c r="AG58" i="24"/>
  <c r="AK58" i="24" s="1"/>
  <c r="AM77" i="24"/>
  <c r="AN77" i="24" s="1"/>
  <c r="AO77" i="24" s="1"/>
  <c r="AP77" i="24" s="1"/>
  <c r="AQ77" i="24" s="1"/>
  <c r="AM104" i="24"/>
  <c r="AN104" i="24" s="1"/>
  <c r="AO104" i="24" s="1"/>
  <c r="AP104" i="24" s="1"/>
  <c r="AQ104" i="24" s="1"/>
  <c r="AL117" i="24"/>
  <c r="AL136" i="24"/>
  <c r="AL143" i="24"/>
  <c r="AL144" i="24"/>
  <c r="AL145" i="24"/>
  <c r="AM167" i="24"/>
  <c r="AN167" i="24" s="1"/>
  <c r="AO167" i="24" s="1"/>
  <c r="AP167" i="24" s="1"/>
  <c r="AQ167" i="24" s="1"/>
  <c r="AG169" i="24"/>
  <c r="AK169" i="24" s="1"/>
  <c r="AG171" i="24"/>
  <c r="AK171" i="24" s="1"/>
  <c r="AL181" i="24"/>
  <c r="AM227" i="24"/>
  <c r="AN227" i="24" s="1"/>
  <c r="AO227" i="24" s="1"/>
  <c r="AP227" i="24" s="1"/>
  <c r="AQ227" i="24" s="1"/>
  <c r="AH247" i="24"/>
  <c r="AM247" i="24"/>
  <c r="AN247" i="24" s="1"/>
  <c r="AO247" i="24" s="1"/>
  <c r="AP247" i="24" s="1"/>
  <c r="AQ247" i="24" s="1"/>
  <c r="K20" i="15"/>
  <c r="B20" i="15" s="1"/>
  <c r="K32" i="15"/>
  <c r="B32" i="15" s="1"/>
  <c r="AC91" i="26"/>
  <c r="AL161" i="24"/>
  <c r="AL165" i="24"/>
  <c r="AG225" i="24"/>
  <c r="AK225" i="24" s="1"/>
  <c r="AG303" i="24"/>
  <c r="AK303" i="24" s="1"/>
  <c r="AG309" i="24"/>
  <c r="AK309" i="24" s="1"/>
  <c r="AG321" i="24"/>
  <c r="AK321" i="24" s="1"/>
  <c r="AG339" i="24"/>
  <c r="AK339" i="24" s="1"/>
  <c r="AH383" i="24"/>
  <c r="AG401" i="24"/>
  <c r="AK401" i="24" s="1"/>
  <c r="AC81" i="26"/>
  <c r="P111" i="26"/>
  <c r="P133" i="26" s="1"/>
  <c r="AG28" i="24"/>
  <c r="AK28" i="24" s="1"/>
  <c r="AH65" i="24"/>
  <c r="AH66" i="24"/>
  <c r="AH72" i="24"/>
  <c r="AH77" i="24"/>
  <c r="AH103" i="24"/>
  <c r="AH104" i="24"/>
  <c r="AH117" i="24"/>
  <c r="AH136" i="24"/>
  <c r="AH143" i="24"/>
  <c r="AH181" i="24"/>
  <c r="AG191" i="24"/>
  <c r="AK191" i="24" s="1"/>
  <c r="AH214" i="24"/>
  <c r="AH227" i="24"/>
  <c r="AG305" i="24"/>
  <c r="AK305" i="24" s="1"/>
  <c r="AL355" i="24"/>
  <c r="N361" i="24"/>
  <c r="N369" i="24"/>
  <c r="AH399" i="24"/>
  <c r="AM142" i="24"/>
  <c r="AN142" i="24" s="1"/>
  <c r="AO142" i="24" s="1"/>
  <c r="AP142" i="24" s="1"/>
  <c r="AQ142" i="24" s="1"/>
  <c r="AH142" i="24"/>
  <c r="AL237" i="24"/>
  <c r="AM237" i="24"/>
  <c r="AN237" i="24" s="1"/>
  <c r="AO237" i="24" s="1"/>
  <c r="AP237" i="24" s="1"/>
  <c r="AQ237" i="24" s="1"/>
  <c r="AG237" i="24"/>
  <c r="AK237" i="24" s="1"/>
  <c r="AG319" i="24"/>
  <c r="AK319" i="24" s="1"/>
  <c r="N319" i="24"/>
  <c r="K26" i="26"/>
  <c r="K36" i="26"/>
  <c r="AI5" i="24"/>
  <c r="AH14" i="24"/>
  <c r="AH15" i="24"/>
  <c r="AM16" i="24"/>
  <c r="AN16" i="24" s="1"/>
  <c r="AO16" i="24" s="1"/>
  <c r="AP16" i="24" s="1"/>
  <c r="AQ16" i="24" s="1"/>
  <c r="AH17" i="24"/>
  <c r="AM21" i="24"/>
  <c r="AN21" i="24" s="1"/>
  <c r="AO21" i="24" s="1"/>
  <c r="AP21" i="24" s="1"/>
  <c r="AQ21" i="24" s="1"/>
  <c r="AM22" i="24"/>
  <c r="AN22" i="24" s="1"/>
  <c r="AO22" i="24" s="1"/>
  <c r="AP22" i="24" s="1"/>
  <c r="AQ22" i="24" s="1"/>
  <c r="AG29" i="24"/>
  <c r="AK29" i="24" s="1"/>
  <c r="AG32" i="24"/>
  <c r="AK32" i="24" s="1"/>
  <c r="AH33" i="24"/>
  <c r="AL98" i="24"/>
  <c r="AH98" i="24"/>
  <c r="AM120" i="24"/>
  <c r="AN120" i="24" s="1"/>
  <c r="AO120" i="24" s="1"/>
  <c r="AP120" i="24" s="1"/>
  <c r="AQ120" i="24" s="1"/>
  <c r="AH120" i="24"/>
  <c r="AL120" i="24"/>
  <c r="AM129" i="24"/>
  <c r="AN129" i="24" s="1"/>
  <c r="AO129" i="24" s="1"/>
  <c r="AP129" i="24" s="1"/>
  <c r="AQ129" i="24" s="1"/>
  <c r="AH129" i="24"/>
  <c r="AL134" i="24"/>
  <c r="AM134" i="24"/>
  <c r="AN134" i="24" s="1"/>
  <c r="AO134" i="24" s="1"/>
  <c r="AP134" i="24" s="1"/>
  <c r="AQ134" i="24" s="1"/>
  <c r="AG167" i="24"/>
  <c r="AK167" i="24" s="1"/>
  <c r="AM197" i="24"/>
  <c r="AN197" i="24" s="1"/>
  <c r="AO197" i="24" s="1"/>
  <c r="AP197" i="24" s="1"/>
  <c r="AQ197" i="24" s="1"/>
  <c r="AH197" i="24"/>
  <c r="AL197" i="24"/>
  <c r="AL207" i="24"/>
  <c r="AM207" i="24"/>
  <c r="AN207" i="24" s="1"/>
  <c r="AO207" i="24" s="1"/>
  <c r="AP207" i="24" s="1"/>
  <c r="AQ207" i="24" s="1"/>
  <c r="AL233" i="24"/>
  <c r="AM233" i="24"/>
  <c r="AN233" i="24" s="1"/>
  <c r="AO233" i="24" s="1"/>
  <c r="AP233" i="24" s="1"/>
  <c r="AQ233" i="24" s="1"/>
  <c r="AG243" i="24"/>
  <c r="AK243" i="24" s="1"/>
  <c r="N243" i="24"/>
  <c r="AM331" i="24"/>
  <c r="AN331" i="24" s="1"/>
  <c r="AO331" i="24" s="1"/>
  <c r="AP331" i="24" s="1"/>
  <c r="AQ331" i="24" s="1"/>
  <c r="AG331" i="24"/>
  <c r="AK331" i="24" s="1"/>
  <c r="AL331" i="24"/>
  <c r="K15" i="15"/>
  <c r="B15" i="15" s="1"/>
  <c r="C15" i="15"/>
  <c r="AH25" i="24"/>
  <c r="AL76" i="24"/>
  <c r="AH76" i="24"/>
  <c r="AM76" i="24"/>
  <c r="AN76" i="24" s="1"/>
  <c r="AO76" i="24" s="1"/>
  <c r="AP76" i="24" s="1"/>
  <c r="AQ76" i="24" s="1"/>
  <c r="AH156" i="24"/>
  <c r="N283" i="24"/>
  <c r="AG283" i="24"/>
  <c r="AK283" i="24" s="1"/>
  <c r="AL14" i="24"/>
  <c r="AL15" i="24"/>
  <c r="AH31" i="24"/>
  <c r="AL34" i="24"/>
  <c r="AG35" i="24"/>
  <c r="AK35" i="24" s="1"/>
  <c r="AL96" i="24"/>
  <c r="AH96" i="24"/>
  <c r="AM96" i="24"/>
  <c r="AN96" i="24" s="1"/>
  <c r="AO96" i="24" s="1"/>
  <c r="AP96" i="24" s="1"/>
  <c r="AQ96" i="24" s="1"/>
  <c r="AH168" i="24"/>
  <c r="AM177" i="24"/>
  <c r="AN177" i="24" s="1"/>
  <c r="AO177" i="24" s="1"/>
  <c r="AP177" i="24" s="1"/>
  <c r="AQ177" i="24" s="1"/>
  <c r="AL189" i="24"/>
  <c r="AH189" i="24"/>
  <c r="AM189" i="24"/>
  <c r="AN189" i="24" s="1"/>
  <c r="AO189" i="24" s="1"/>
  <c r="AP189" i="24" s="1"/>
  <c r="AQ189" i="24" s="1"/>
  <c r="AM215" i="24"/>
  <c r="AN215" i="24" s="1"/>
  <c r="AO215" i="24" s="1"/>
  <c r="AP215" i="24" s="1"/>
  <c r="AQ215" i="24" s="1"/>
  <c r="AG215" i="24"/>
  <c r="AK215" i="24" s="1"/>
  <c r="N231" i="24"/>
  <c r="AG231" i="24"/>
  <c r="AK231" i="24" s="1"/>
  <c r="N315" i="24"/>
  <c r="AG315" i="24"/>
  <c r="AK315" i="24" s="1"/>
  <c r="AL325" i="24"/>
  <c r="AM325" i="24"/>
  <c r="AN325" i="24" s="1"/>
  <c r="AO325" i="24" s="1"/>
  <c r="AP325" i="24" s="1"/>
  <c r="AQ325" i="24" s="1"/>
  <c r="AG325" i="24"/>
  <c r="AK325" i="24" s="1"/>
  <c r="AH331" i="24"/>
  <c r="AG395" i="24"/>
  <c r="AK395" i="24" s="1"/>
  <c r="AM395" i="24"/>
  <c r="AN395" i="24" s="1"/>
  <c r="AO395" i="24" s="1"/>
  <c r="AP395" i="24" s="1"/>
  <c r="AQ395" i="24" s="1"/>
  <c r="K23" i="15"/>
  <c r="B23" i="15" s="1"/>
  <c r="C23" i="15"/>
  <c r="AL59" i="24"/>
  <c r="AH59" i="24"/>
  <c r="AM59" i="24"/>
  <c r="AN59" i="24" s="1"/>
  <c r="AO59" i="24" s="1"/>
  <c r="AP59" i="24" s="1"/>
  <c r="AQ59" i="24" s="1"/>
  <c r="AL97" i="24"/>
  <c r="AH97" i="24"/>
  <c r="AL259" i="24"/>
  <c r="AM259" i="24"/>
  <c r="AN259" i="24" s="1"/>
  <c r="AO259" i="24" s="1"/>
  <c r="AP259" i="24" s="1"/>
  <c r="AQ259" i="24" s="1"/>
  <c r="AH259" i="24"/>
  <c r="AS7" i="24"/>
  <c r="AS8" i="24" s="1"/>
  <c r="AG31" i="24"/>
  <c r="AK31" i="24" s="1"/>
  <c r="AM37" i="24"/>
  <c r="AN37" i="24" s="1"/>
  <c r="AO37" i="24" s="1"/>
  <c r="AP37" i="24" s="1"/>
  <c r="AQ37" i="24" s="1"/>
  <c r="AL37" i="24"/>
  <c r="AL69" i="24"/>
  <c r="AH69" i="24"/>
  <c r="AM69" i="24"/>
  <c r="AN69" i="24" s="1"/>
  <c r="AO69" i="24" s="1"/>
  <c r="AP69" i="24" s="1"/>
  <c r="AQ69" i="24" s="1"/>
  <c r="AL74" i="24"/>
  <c r="AH74" i="24"/>
  <c r="AL140" i="24"/>
  <c r="AM140" i="24"/>
  <c r="AN140" i="24" s="1"/>
  <c r="AO140" i="24" s="1"/>
  <c r="AP140" i="24" s="1"/>
  <c r="AQ140" i="24" s="1"/>
  <c r="AH140" i="24"/>
  <c r="AG155" i="24"/>
  <c r="AK155" i="24" s="1"/>
  <c r="N205" i="24"/>
  <c r="AG205" i="24"/>
  <c r="AK205" i="24" s="1"/>
  <c r="AG265" i="24"/>
  <c r="AK265" i="24" s="1"/>
  <c r="AL269" i="24"/>
  <c r="AM269" i="24"/>
  <c r="AN269" i="24" s="1"/>
  <c r="AO269" i="24" s="1"/>
  <c r="AP269" i="24" s="1"/>
  <c r="AQ269" i="24" s="1"/>
  <c r="AG269" i="24"/>
  <c r="AK269" i="24" s="1"/>
  <c r="AL299" i="24"/>
  <c r="AH299" i="24"/>
  <c r="AM299" i="24"/>
  <c r="AN299" i="24" s="1"/>
  <c r="AO299" i="24" s="1"/>
  <c r="AP299" i="24" s="1"/>
  <c r="AQ299" i="24" s="1"/>
  <c r="AL349" i="24"/>
  <c r="AG349" i="24"/>
  <c r="AK349" i="24" s="1"/>
  <c r="AM349" i="24"/>
  <c r="AN349" i="24" s="1"/>
  <c r="AO349" i="24" s="1"/>
  <c r="AP349" i="24" s="1"/>
  <c r="AQ349" i="24" s="1"/>
  <c r="AG363" i="24"/>
  <c r="AK363" i="24" s="1"/>
  <c r="N363" i="24"/>
  <c r="AG43" i="24"/>
  <c r="AK43" i="24" s="1"/>
  <c r="AG50" i="24"/>
  <c r="AK50" i="24" s="1"/>
  <c r="AG52" i="24"/>
  <c r="AK52" i="24" s="1"/>
  <c r="AG60" i="24"/>
  <c r="AK60" i="24" s="1"/>
  <c r="AH61" i="24"/>
  <c r="AH63" i="24"/>
  <c r="AH64" i="24"/>
  <c r="AH80" i="24"/>
  <c r="AH82" i="24"/>
  <c r="AH85" i="24"/>
  <c r="AH92" i="24"/>
  <c r="AH101" i="24"/>
  <c r="AH113" i="24"/>
  <c r="AH114" i="24"/>
  <c r="AH126" i="24"/>
  <c r="AH133" i="24"/>
  <c r="AG153" i="24"/>
  <c r="AK153" i="24" s="1"/>
  <c r="N213" i="24"/>
  <c r="AG224" i="24"/>
  <c r="AK224" i="24" s="1"/>
  <c r="AG241" i="24"/>
  <c r="AK241" i="24" s="1"/>
  <c r="AG249" i="24"/>
  <c r="AK249" i="24" s="1"/>
  <c r="AH263" i="24"/>
  <c r="AL263" i="24"/>
  <c r="AL341" i="24"/>
  <c r="AM341" i="24"/>
  <c r="AN341" i="24" s="1"/>
  <c r="AO341" i="24" s="1"/>
  <c r="AP341" i="24" s="1"/>
  <c r="AQ341" i="24" s="1"/>
  <c r="AG351" i="24"/>
  <c r="AK351" i="24" s="1"/>
  <c r="N351" i="24"/>
  <c r="AL367" i="24"/>
  <c r="AH367" i="24"/>
  <c r="AM367" i="24"/>
  <c r="AN367" i="24" s="1"/>
  <c r="AO367" i="24" s="1"/>
  <c r="AP367" i="24" s="1"/>
  <c r="AQ367" i="24" s="1"/>
  <c r="C17" i="15"/>
  <c r="C25" i="15"/>
  <c r="C29" i="15"/>
  <c r="K29" i="15"/>
  <c r="B29" i="15" s="1"/>
  <c r="AL61" i="24"/>
  <c r="AM64" i="24"/>
  <c r="AN64" i="24" s="1"/>
  <c r="AO64" i="24" s="1"/>
  <c r="AP64" i="24" s="1"/>
  <c r="AQ64" i="24" s="1"/>
  <c r="AM85" i="24"/>
  <c r="AN85" i="24" s="1"/>
  <c r="AO85" i="24" s="1"/>
  <c r="AP85" i="24" s="1"/>
  <c r="AQ85" i="24" s="1"/>
  <c r="AM92" i="24"/>
  <c r="AN92" i="24" s="1"/>
  <c r="AO92" i="24" s="1"/>
  <c r="AP92" i="24" s="1"/>
  <c r="AQ92" i="24" s="1"/>
  <c r="AM101" i="24"/>
  <c r="AN101" i="24" s="1"/>
  <c r="AO101" i="24" s="1"/>
  <c r="AP101" i="24" s="1"/>
  <c r="AQ101" i="24" s="1"/>
  <c r="AH108" i="24"/>
  <c r="AL114" i="24"/>
  <c r="AL115" i="24"/>
  <c r="AL116" i="24"/>
  <c r="AL133" i="24"/>
  <c r="AH149" i="24"/>
  <c r="AG151" i="24"/>
  <c r="AK151" i="24" s="1"/>
  <c r="AH153" i="24"/>
  <c r="AG173" i="24"/>
  <c r="AK173" i="24" s="1"/>
  <c r="AG187" i="24"/>
  <c r="AK187" i="24" s="1"/>
  <c r="AL201" i="24"/>
  <c r="AL203" i="24"/>
  <c r="AH205" i="24"/>
  <c r="AG207" i="24"/>
  <c r="AK207" i="24" s="1"/>
  <c r="N227" i="24"/>
  <c r="AG233" i="24"/>
  <c r="AK233" i="24" s="1"/>
  <c r="AG259" i="24"/>
  <c r="AK259" i="24" s="1"/>
  <c r="AG263" i="24"/>
  <c r="AK263" i="24" s="1"/>
  <c r="AG275" i="24"/>
  <c r="AK275" i="24" s="1"/>
  <c r="AL279" i="24"/>
  <c r="AM305" i="24"/>
  <c r="AN305" i="24" s="1"/>
  <c r="AO305" i="24" s="1"/>
  <c r="AP305" i="24" s="1"/>
  <c r="AQ305" i="24" s="1"/>
  <c r="AM321" i="24"/>
  <c r="AN321" i="24" s="1"/>
  <c r="AO321" i="24" s="1"/>
  <c r="AP321" i="24" s="1"/>
  <c r="AQ321" i="24" s="1"/>
  <c r="AG323" i="24"/>
  <c r="AK323" i="24" s="1"/>
  <c r="AL344" i="24"/>
  <c r="AM344" i="24"/>
  <c r="AN344" i="24" s="1"/>
  <c r="AO344" i="24" s="1"/>
  <c r="AP344" i="24" s="1"/>
  <c r="AQ344" i="24" s="1"/>
  <c r="AH360" i="24"/>
  <c r="AG360" i="24"/>
  <c r="AK360" i="24" s="1"/>
  <c r="V54" i="2"/>
  <c r="W54" i="2"/>
  <c r="I412" i="24"/>
  <c r="I399" i="24"/>
  <c r="I390" i="24"/>
  <c r="I372" i="24"/>
  <c r="I367" i="24"/>
  <c r="I364" i="24"/>
  <c r="I355" i="24"/>
  <c r="I354" i="24"/>
  <c r="I352" i="24"/>
  <c r="I351" i="24"/>
  <c r="I403" i="24"/>
  <c r="I388" i="24"/>
  <c r="I382" i="24"/>
  <c r="I379" i="24"/>
  <c r="I373" i="24"/>
  <c r="I365" i="24"/>
  <c r="I358" i="24"/>
  <c r="I347" i="24"/>
  <c r="I401" i="24"/>
  <c r="I398" i="24"/>
  <c r="I396" i="24"/>
  <c r="I361" i="24"/>
  <c r="I357" i="24"/>
  <c r="I353" i="24"/>
  <c r="I350" i="24"/>
  <c r="I345" i="24"/>
  <c r="I342" i="24"/>
  <c r="I341" i="24"/>
  <c r="I338" i="24"/>
  <c r="I337" i="24"/>
  <c r="I332" i="24"/>
  <c r="I326" i="24"/>
  <c r="I325" i="24"/>
  <c r="AG297" i="24"/>
  <c r="AK297" i="24" s="1"/>
  <c r="AL337" i="24"/>
  <c r="AM337" i="24"/>
  <c r="AN337" i="24" s="1"/>
  <c r="AO337" i="24" s="1"/>
  <c r="AP337" i="24" s="1"/>
  <c r="AQ337" i="24" s="1"/>
  <c r="AL359" i="24"/>
  <c r="AL379" i="24"/>
  <c r="AH379" i="24"/>
  <c r="AM379" i="24"/>
  <c r="AN379" i="24" s="1"/>
  <c r="AO379" i="24" s="1"/>
  <c r="AP379" i="24" s="1"/>
  <c r="AQ379" i="24" s="1"/>
  <c r="AG379" i="24"/>
  <c r="AK379" i="24" s="1"/>
  <c r="AH345" i="24"/>
  <c r="AG381" i="24"/>
  <c r="AK381" i="24" s="1"/>
  <c r="AG387" i="24"/>
  <c r="AK387" i="24" s="1"/>
  <c r="AH396" i="24"/>
  <c r="AG403" i="24"/>
  <c r="AK403" i="24" s="1"/>
  <c r="G9" i="15"/>
  <c r="AH327" i="24"/>
  <c r="N335" i="24"/>
  <c r="AG342" i="24"/>
  <c r="AK342" i="24" s="1"/>
  <c r="AG343" i="24"/>
  <c r="AK343" i="24" s="1"/>
  <c r="AL351" i="24"/>
  <c r="AG373" i="24"/>
  <c r="AK373" i="24" s="1"/>
  <c r="AM378" i="24"/>
  <c r="AN378" i="24" s="1"/>
  <c r="AO378" i="24" s="1"/>
  <c r="AP378" i="24" s="1"/>
  <c r="AQ378" i="24" s="1"/>
  <c r="AM381" i="24"/>
  <c r="AN381" i="24" s="1"/>
  <c r="AO381" i="24" s="1"/>
  <c r="AP381" i="24" s="1"/>
  <c r="AQ381" i="24" s="1"/>
  <c r="AL386" i="24"/>
  <c r="AL399" i="24"/>
  <c r="AM402" i="24"/>
  <c r="AN402" i="24" s="1"/>
  <c r="AO402" i="24" s="1"/>
  <c r="AP402" i="24" s="1"/>
  <c r="AQ402" i="24" s="1"/>
  <c r="AH403" i="24"/>
  <c r="AH412" i="24"/>
  <c r="C35" i="15"/>
  <c r="D9" i="15"/>
  <c r="AH78" i="24"/>
  <c r="AH94" i="24"/>
  <c r="AH125" i="24"/>
  <c r="AH141" i="24"/>
  <c r="AL159" i="24"/>
  <c r="H13" i="27"/>
  <c r="K13" i="27"/>
  <c r="K16" i="26"/>
  <c r="K66" i="26"/>
  <c r="AG18" i="24"/>
  <c r="AK18" i="24" s="1"/>
  <c r="AG19" i="24"/>
  <c r="AK19" i="24" s="1"/>
  <c r="AM20" i="24"/>
  <c r="AN20" i="24" s="1"/>
  <c r="AO20" i="24" s="1"/>
  <c r="AP20" i="24" s="1"/>
  <c r="AQ20" i="24" s="1"/>
  <c r="AG21" i="24"/>
  <c r="AK21" i="24" s="1"/>
  <c r="AG22" i="24"/>
  <c r="AK22" i="24" s="1"/>
  <c r="AG17" i="24"/>
  <c r="AK17" i="24" s="1"/>
  <c r="AH24" i="24"/>
  <c r="AL24" i="24"/>
  <c r="AG25" i="24"/>
  <c r="AK25" i="24" s="1"/>
  <c r="AG26" i="24"/>
  <c r="AK26" i="24" s="1"/>
  <c r="AH30" i="24"/>
  <c r="AH32" i="24"/>
  <c r="AL32" i="24"/>
  <c r="AH37" i="24"/>
  <c r="AH41" i="24"/>
  <c r="AL42" i="24"/>
  <c r="AH44" i="24"/>
  <c r="AM47" i="24"/>
  <c r="AN47" i="24" s="1"/>
  <c r="AO47" i="24" s="1"/>
  <c r="AP47" i="24" s="1"/>
  <c r="AQ47" i="24" s="1"/>
  <c r="AL49" i="24"/>
  <c r="N50" i="24"/>
  <c r="AH51" i="24"/>
  <c r="AG56" i="24"/>
  <c r="AK56" i="24" s="1"/>
  <c r="AH58" i="24"/>
  <c r="AH60" i="24"/>
  <c r="AM63" i="24"/>
  <c r="AN63" i="24" s="1"/>
  <c r="AO63" i="24" s="1"/>
  <c r="AP63" i="24" s="1"/>
  <c r="AQ63" i="24" s="1"/>
  <c r="AM66" i="24"/>
  <c r="AN66" i="24" s="1"/>
  <c r="AO66" i="24" s="1"/>
  <c r="AP66" i="24" s="1"/>
  <c r="AQ66" i="24" s="1"/>
  <c r="AH67" i="24"/>
  <c r="AM74" i="24"/>
  <c r="AN74" i="24" s="1"/>
  <c r="AO74" i="24" s="1"/>
  <c r="AP74" i="24" s="1"/>
  <c r="AQ74" i="24" s="1"/>
  <c r="AH75" i="24"/>
  <c r="AM75" i="24"/>
  <c r="AN75" i="24" s="1"/>
  <c r="AO75" i="24" s="1"/>
  <c r="AP75" i="24" s="1"/>
  <c r="AQ75" i="24" s="1"/>
  <c r="AM82" i="24"/>
  <c r="AN82" i="24" s="1"/>
  <c r="AO82" i="24" s="1"/>
  <c r="AP82" i="24" s="1"/>
  <c r="AQ82" i="24" s="1"/>
  <c r="AH83" i="24"/>
  <c r="AM83" i="24"/>
  <c r="AN83" i="24" s="1"/>
  <c r="AO83" i="24" s="1"/>
  <c r="AP83" i="24" s="1"/>
  <c r="AQ83" i="24" s="1"/>
  <c r="AM90" i="24"/>
  <c r="AN90" i="24" s="1"/>
  <c r="AO90" i="24" s="1"/>
  <c r="AP90" i="24" s="1"/>
  <c r="AQ90" i="24" s="1"/>
  <c r="AH91" i="24"/>
  <c r="AM91" i="24"/>
  <c r="AN91" i="24" s="1"/>
  <c r="AO91" i="24" s="1"/>
  <c r="AP91" i="24" s="1"/>
  <c r="AQ91" i="24" s="1"/>
  <c r="AM95" i="24"/>
  <c r="AN95" i="24" s="1"/>
  <c r="AO95" i="24" s="1"/>
  <c r="AP95" i="24" s="1"/>
  <c r="AQ95" i="24" s="1"/>
  <c r="AM98" i="24"/>
  <c r="AN98" i="24" s="1"/>
  <c r="AO98" i="24" s="1"/>
  <c r="AP98" i="24" s="1"/>
  <c r="AQ98" i="24" s="1"/>
  <c r="AH99" i="24"/>
  <c r="AM103" i="24"/>
  <c r="AN103" i="24" s="1"/>
  <c r="AO103" i="24" s="1"/>
  <c r="AP103" i="24" s="1"/>
  <c r="AQ103" i="24" s="1"/>
  <c r="AM106" i="24"/>
  <c r="AN106" i="24" s="1"/>
  <c r="AO106" i="24" s="1"/>
  <c r="AP106" i="24" s="1"/>
  <c r="AQ106" i="24" s="1"/>
  <c r="AH107" i="24"/>
  <c r="AL110" i="24"/>
  <c r="AL111" i="24"/>
  <c r="AL112" i="24"/>
  <c r="AL113" i="24"/>
  <c r="AH115" i="24"/>
  <c r="AH116" i="24"/>
  <c r="AL126" i="24"/>
  <c r="AL127" i="24"/>
  <c r="AL128" i="24"/>
  <c r="AL129" i="24"/>
  <c r="AH131" i="24"/>
  <c r="AH132" i="24"/>
  <c r="AL142" i="24"/>
  <c r="AH144" i="24"/>
  <c r="AH145" i="24"/>
  <c r="AL149" i="24"/>
  <c r="AL157" i="24"/>
  <c r="AH157" i="24"/>
  <c r="AG159" i="24"/>
  <c r="AK159" i="24" s="1"/>
  <c r="AG175" i="24"/>
  <c r="AK175" i="24" s="1"/>
  <c r="N175" i="24"/>
  <c r="AL179" i="24"/>
  <c r="AG183" i="24"/>
  <c r="AK183" i="24" s="1"/>
  <c r="N183" i="24"/>
  <c r="AM195" i="24"/>
  <c r="AN195" i="24" s="1"/>
  <c r="AO195" i="24" s="1"/>
  <c r="AP195" i="24" s="1"/>
  <c r="AQ195" i="24" s="1"/>
  <c r="AL195" i="24"/>
  <c r="AG199" i="24"/>
  <c r="AK199" i="24" s="1"/>
  <c r="N199" i="24"/>
  <c r="N235" i="24"/>
  <c r="AG235" i="24"/>
  <c r="AK235" i="24" s="1"/>
  <c r="AM245" i="24"/>
  <c r="AN245" i="24" s="1"/>
  <c r="AO245" i="24" s="1"/>
  <c r="AP245" i="24" s="1"/>
  <c r="AQ245" i="24" s="1"/>
  <c r="AG245" i="24"/>
  <c r="AK245" i="24" s="1"/>
  <c r="AL245" i="24"/>
  <c r="AM267" i="24"/>
  <c r="AN267" i="24" s="1"/>
  <c r="AO267" i="24" s="1"/>
  <c r="AP267" i="24" s="1"/>
  <c r="AQ267" i="24" s="1"/>
  <c r="AL267" i="24"/>
  <c r="AH267" i="24"/>
  <c r="AG267" i="24"/>
  <c r="AK267" i="24" s="1"/>
  <c r="AH55" i="24"/>
  <c r="AH109" i="24"/>
  <c r="AH138" i="24"/>
  <c r="AG161" i="24"/>
  <c r="AK161" i="24" s="1"/>
  <c r="N161" i="24"/>
  <c r="AG163" i="24"/>
  <c r="AK163" i="24" s="1"/>
  <c r="N163" i="24"/>
  <c r="AM273" i="24"/>
  <c r="AN273" i="24" s="1"/>
  <c r="AO273" i="24" s="1"/>
  <c r="AP273" i="24" s="1"/>
  <c r="AQ273" i="24" s="1"/>
  <c r="AL273" i="24"/>
  <c r="AG273" i="24"/>
  <c r="AK273" i="24" s="1"/>
  <c r="V6" i="24"/>
  <c r="AC7" i="24"/>
  <c r="AL18" i="24"/>
  <c r="AH22" i="24"/>
  <c r="AH23" i="24"/>
  <c r="AG13" i="24"/>
  <c r="AK13" i="24" s="1"/>
  <c r="AL25" i="24"/>
  <c r="AH27" i="24"/>
  <c r="AG30" i="24"/>
  <c r="AK30" i="24" s="1"/>
  <c r="N34" i="24"/>
  <c r="N35" i="24"/>
  <c r="N39" i="24"/>
  <c r="N44" i="24"/>
  <c r="AH49" i="24"/>
  <c r="AL52" i="24"/>
  <c r="AL53" i="24"/>
  <c r="N60" i="24"/>
  <c r="AM65" i="24"/>
  <c r="AN65" i="24" s="1"/>
  <c r="AO65" i="24" s="1"/>
  <c r="AP65" i="24" s="1"/>
  <c r="AQ65" i="24" s="1"/>
  <c r="AM68" i="24"/>
  <c r="AN68" i="24" s="1"/>
  <c r="AO68" i="24" s="1"/>
  <c r="AP68" i="24" s="1"/>
  <c r="AQ68" i="24" s="1"/>
  <c r="AM72" i="24"/>
  <c r="AN72" i="24" s="1"/>
  <c r="AO72" i="24" s="1"/>
  <c r="AP72" i="24" s="1"/>
  <c r="AQ72" i="24" s="1"/>
  <c r="AH73" i="24"/>
  <c r="AM73" i="24"/>
  <c r="AN73" i="24" s="1"/>
  <c r="AO73" i="24" s="1"/>
  <c r="AP73" i="24" s="1"/>
  <c r="AQ73" i="24" s="1"/>
  <c r="AM80" i="24"/>
  <c r="AN80" i="24" s="1"/>
  <c r="AO80" i="24" s="1"/>
  <c r="AP80" i="24" s="1"/>
  <c r="AQ80" i="24" s="1"/>
  <c r="AH81" i="24"/>
  <c r="AM81" i="24"/>
  <c r="AN81" i="24" s="1"/>
  <c r="AO81" i="24" s="1"/>
  <c r="AP81" i="24" s="1"/>
  <c r="AQ81" i="24" s="1"/>
  <c r="AM88" i="24"/>
  <c r="AN88" i="24" s="1"/>
  <c r="AO88" i="24" s="1"/>
  <c r="AP88" i="24" s="1"/>
  <c r="AQ88" i="24" s="1"/>
  <c r="AH89" i="24"/>
  <c r="AM89" i="24"/>
  <c r="AN89" i="24" s="1"/>
  <c r="AO89" i="24" s="1"/>
  <c r="AP89" i="24" s="1"/>
  <c r="AQ89" i="24" s="1"/>
  <c r="AM97" i="24"/>
  <c r="AN97" i="24" s="1"/>
  <c r="AO97" i="24" s="1"/>
  <c r="AP97" i="24" s="1"/>
  <c r="AQ97" i="24" s="1"/>
  <c r="AM100" i="24"/>
  <c r="AN100" i="24" s="1"/>
  <c r="AO100" i="24" s="1"/>
  <c r="AP100" i="24" s="1"/>
  <c r="AQ100" i="24" s="1"/>
  <c r="AM105" i="24"/>
  <c r="AN105" i="24" s="1"/>
  <c r="AO105" i="24" s="1"/>
  <c r="AP105" i="24" s="1"/>
  <c r="AQ105" i="24" s="1"/>
  <c r="AL109" i="24"/>
  <c r="AH111" i="24"/>
  <c r="AH112" i="24"/>
  <c r="AL122" i="24"/>
  <c r="AL123" i="24"/>
  <c r="AL125" i="24"/>
  <c r="AH127" i="24"/>
  <c r="AH128" i="24"/>
  <c r="AL138" i="24"/>
  <c r="AL139" i="24"/>
  <c r="AL141" i="24"/>
  <c r="AL147" i="24"/>
  <c r="AL148" i="24"/>
  <c r="AL151" i="24"/>
  <c r="AH152" i="24"/>
  <c r="AG157" i="24"/>
  <c r="AK157" i="24" s="1"/>
  <c r="AH164" i="24"/>
  <c r="AM169" i="24"/>
  <c r="AN169" i="24" s="1"/>
  <c r="AO169" i="24" s="1"/>
  <c r="AP169" i="24" s="1"/>
  <c r="AQ169" i="24" s="1"/>
  <c r="AL169" i="24"/>
  <c r="AH169" i="24"/>
  <c r="AL177" i="24"/>
  <c r="AH177" i="24"/>
  <c r="AH184" i="24"/>
  <c r="AH200" i="24"/>
  <c r="AM257" i="24"/>
  <c r="AN257" i="24" s="1"/>
  <c r="AO257" i="24" s="1"/>
  <c r="AP257" i="24" s="1"/>
  <c r="AQ257" i="24" s="1"/>
  <c r="AL257" i="24"/>
  <c r="AG257" i="24"/>
  <c r="AK257" i="24" s="1"/>
  <c r="AM261" i="24"/>
  <c r="AN261" i="24" s="1"/>
  <c r="AO261" i="24" s="1"/>
  <c r="AP261" i="24" s="1"/>
  <c r="AQ261" i="24" s="1"/>
  <c r="AG261" i="24"/>
  <c r="AK261" i="24" s="1"/>
  <c r="AL261" i="24"/>
  <c r="AM301" i="24"/>
  <c r="AN301" i="24" s="1"/>
  <c r="AO301" i="24" s="1"/>
  <c r="AP301" i="24" s="1"/>
  <c r="AQ301" i="24" s="1"/>
  <c r="AG301" i="24"/>
  <c r="AK301" i="24" s="1"/>
  <c r="AL301" i="24"/>
  <c r="AM347" i="24"/>
  <c r="AN347" i="24" s="1"/>
  <c r="AO347" i="24" s="1"/>
  <c r="AP347" i="24" s="1"/>
  <c r="AQ347" i="24" s="1"/>
  <c r="AG347" i="24"/>
  <c r="AK347" i="24" s="1"/>
  <c r="AL347" i="24"/>
  <c r="AH70" i="24"/>
  <c r="AH86" i="24"/>
  <c r="AH102" i="24"/>
  <c r="AH122" i="24"/>
  <c r="AH147" i="24"/>
  <c r="AM193" i="24"/>
  <c r="AN193" i="24" s="1"/>
  <c r="AO193" i="24" s="1"/>
  <c r="AP193" i="24" s="1"/>
  <c r="AQ193" i="24" s="1"/>
  <c r="AG193" i="24"/>
  <c r="AK193" i="24" s="1"/>
  <c r="AL193" i="24"/>
  <c r="AH193" i="24"/>
  <c r="AM209" i="24"/>
  <c r="AN209" i="24" s="1"/>
  <c r="AO209" i="24" s="1"/>
  <c r="AP209" i="24" s="1"/>
  <c r="AQ209" i="24" s="1"/>
  <c r="AG209" i="24"/>
  <c r="AK209" i="24" s="1"/>
  <c r="AL209" i="24"/>
  <c r="AH209" i="24"/>
  <c r="AG216" i="24"/>
  <c r="AK216" i="24" s="1"/>
  <c r="N216" i="24"/>
  <c r="AG223" i="24"/>
  <c r="AK223" i="24" s="1"/>
  <c r="N223" i="24"/>
  <c r="AM251" i="24"/>
  <c r="AN251" i="24" s="1"/>
  <c r="AO251" i="24" s="1"/>
  <c r="AP251" i="24" s="1"/>
  <c r="AQ251" i="24" s="1"/>
  <c r="AL251" i="24"/>
  <c r="AH251" i="24"/>
  <c r="AG251" i="24"/>
  <c r="AK251" i="24" s="1"/>
  <c r="AC111" i="26"/>
  <c r="AH18" i="24"/>
  <c r="BC22" i="24"/>
  <c r="AG23" i="24"/>
  <c r="AK23" i="24" s="1"/>
  <c r="AH26" i="24"/>
  <c r="N38" i="24"/>
  <c r="N42" i="24"/>
  <c r="N48" i="24"/>
  <c r="AM51" i="24"/>
  <c r="AN51" i="24" s="1"/>
  <c r="AO51" i="24" s="1"/>
  <c r="AP51" i="24" s="1"/>
  <c r="AQ51" i="24" s="1"/>
  <c r="AH53" i="24"/>
  <c r="AM55" i="24"/>
  <c r="AN55" i="24" s="1"/>
  <c r="AO55" i="24" s="1"/>
  <c r="AP55" i="24" s="1"/>
  <c r="AQ55" i="24" s="1"/>
  <c r="AL58" i="24"/>
  <c r="AM67" i="24"/>
  <c r="AN67" i="24" s="1"/>
  <c r="AO67" i="24" s="1"/>
  <c r="AP67" i="24" s="1"/>
  <c r="AQ67" i="24" s="1"/>
  <c r="AM70" i="24"/>
  <c r="AN70" i="24" s="1"/>
  <c r="AO70" i="24" s="1"/>
  <c r="AP70" i="24" s="1"/>
  <c r="AQ70" i="24" s="1"/>
  <c r="AH71" i="24"/>
  <c r="AM71" i="24"/>
  <c r="AN71" i="24" s="1"/>
  <c r="AO71" i="24" s="1"/>
  <c r="AP71" i="24" s="1"/>
  <c r="AQ71" i="24" s="1"/>
  <c r="AM78" i="24"/>
  <c r="AN78" i="24" s="1"/>
  <c r="AO78" i="24" s="1"/>
  <c r="AP78" i="24" s="1"/>
  <c r="AQ78" i="24" s="1"/>
  <c r="AH79" i="24"/>
  <c r="AM79" i="24"/>
  <c r="AN79" i="24" s="1"/>
  <c r="AO79" i="24" s="1"/>
  <c r="AP79" i="24" s="1"/>
  <c r="AQ79" i="24" s="1"/>
  <c r="AM86" i="24"/>
  <c r="AN86" i="24" s="1"/>
  <c r="AO86" i="24" s="1"/>
  <c r="AP86" i="24" s="1"/>
  <c r="AQ86" i="24" s="1"/>
  <c r="AH87" i="24"/>
  <c r="AM87" i="24"/>
  <c r="AN87" i="24" s="1"/>
  <c r="AO87" i="24" s="1"/>
  <c r="AP87" i="24" s="1"/>
  <c r="AQ87" i="24" s="1"/>
  <c r="AM94" i="24"/>
  <c r="AN94" i="24" s="1"/>
  <c r="AO94" i="24" s="1"/>
  <c r="AP94" i="24" s="1"/>
  <c r="AQ94" i="24" s="1"/>
  <c r="AM99" i="24"/>
  <c r="AN99" i="24" s="1"/>
  <c r="AO99" i="24" s="1"/>
  <c r="AP99" i="24" s="1"/>
  <c r="AQ99" i="24" s="1"/>
  <c r="AM102" i="24"/>
  <c r="AN102" i="24" s="1"/>
  <c r="AO102" i="24" s="1"/>
  <c r="AP102" i="24" s="1"/>
  <c r="AQ102" i="24" s="1"/>
  <c r="AM107" i="24"/>
  <c r="AN107" i="24" s="1"/>
  <c r="AO107" i="24" s="1"/>
  <c r="AP107" i="24" s="1"/>
  <c r="AQ107" i="24" s="1"/>
  <c r="AH123" i="24"/>
  <c r="AH139" i="24"/>
  <c r="AH148" i="24"/>
  <c r="N151" i="24"/>
  <c r="AM159" i="24"/>
  <c r="AN159" i="24" s="1"/>
  <c r="AO159" i="24" s="1"/>
  <c r="AP159" i="24" s="1"/>
  <c r="AQ159" i="24" s="1"/>
  <c r="AM171" i="24"/>
  <c r="AN171" i="24" s="1"/>
  <c r="AO171" i="24" s="1"/>
  <c r="AP171" i="24" s="1"/>
  <c r="AQ171" i="24" s="1"/>
  <c r="AL171" i="24"/>
  <c r="AH172" i="24"/>
  <c r="AH176" i="24"/>
  <c r="AG177" i="24"/>
  <c r="AK177" i="24" s="1"/>
  <c r="AL226" i="24"/>
  <c r="AM226" i="24"/>
  <c r="AN226" i="24" s="1"/>
  <c r="AO226" i="24" s="1"/>
  <c r="AP226" i="24" s="1"/>
  <c r="AQ226" i="24" s="1"/>
  <c r="N155" i="24"/>
  <c r="N167" i="24"/>
  <c r="AL183" i="24"/>
  <c r="AG185" i="24"/>
  <c r="AK185" i="24" s="1"/>
  <c r="AH188" i="24"/>
  <c r="N191" i="24"/>
  <c r="AL199" i="24"/>
  <c r="AG201" i="24"/>
  <c r="AK201" i="24" s="1"/>
  <c r="AH204" i="24"/>
  <c r="N207" i="24"/>
  <c r="AG211" i="24"/>
  <c r="AK211" i="24" s="1"/>
  <c r="AG213" i="24"/>
  <c r="AK213" i="24" s="1"/>
  <c r="AG219" i="24"/>
  <c r="AK219" i="24" s="1"/>
  <c r="AH222" i="24"/>
  <c r="AM229" i="24"/>
  <c r="AN229" i="24" s="1"/>
  <c r="AO229" i="24" s="1"/>
  <c r="AP229" i="24" s="1"/>
  <c r="AQ229" i="24" s="1"/>
  <c r="AG229" i="24"/>
  <c r="AK229" i="24" s="1"/>
  <c r="AM235" i="24"/>
  <c r="AN235" i="24" s="1"/>
  <c r="AO235" i="24" s="1"/>
  <c r="AP235" i="24" s="1"/>
  <c r="AQ235" i="24" s="1"/>
  <c r="AL235" i="24"/>
  <c r="AH235" i="24"/>
  <c r="AM291" i="24"/>
  <c r="AN291" i="24" s="1"/>
  <c r="AO291" i="24" s="1"/>
  <c r="AP291" i="24" s="1"/>
  <c r="AQ291" i="24" s="1"/>
  <c r="AL291" i="24"/>
  <c r="AG291" i="24"/>
  <c r="AK291" i="24" s="1"/>
  <c r="AG181" i="24"/>
  <c r="AK181" i="24" s="1"/>
  <c r="N187" i="24"/>
  <c r="AG197" i="24"/>
  <c r="AK197" i="24" s="1"/>
  <c r="N203" i="24"/>
  <c r="AH215" i="24"/>
  <c r="AL223" i="24"/>
  <c r="AH223" i="24"/>
  <c r="N224" i="24"/>
  <c r="AM239" i="24"/>
  <c r="AN239" i="24" s="1"/>
  <c r="AO239" i="24" s="1"/>
  <c r="AP239" i="24" s="1"/>
  <c r="AQ239" i="24" s="1"/>
  <c r="AG239" i="24"/>
  <c r="AK239" i="24" s="1"/>
  <c r="N279" i="24"/>
  <c r="AL293" i="24"/>
  <c r="AM293" i="24"/>
  <c r="AN293" i="24" s="1"/>
  <c r="AO293" i="24" s="1"/>
  <c r="AP293" i="24" s="1"/>
  <c r="AQ293" i="24" s="1"/>
  <c r="AL307" i="24"/>
  <c r="AH307" i="24"/>
  <c r="AM307" i="24"/>
  <c r="AN307" i="24" s="1"/>
  <c r="AO307" i="24" s="1"/>
  <c r="AP307" i="24" s="1"/>
  <c r="AQ307" i="24" s="1"/>
  <c r="AG307" i="24"/>
  <c r="AK307" i="24" s="1"/>
  <c r="AL329" i="24"/>
  <c r="AM329" i="24"/>
  <c r="AN329" i="24" s="1"/>
  <c r="AO329" i="24" s="1"/>
  <c r="AP329" i="24" s="1"/>
  <c r="AQ329" i="24" s="1"/>
  <c r="AG329" i="24"/>
  <c r="AK329" i="24" s="1"/>
  <c r="AL353" i="24"/>
  <c r="AH353" i="24"/>
  <c r="AM353" i="24"/>
  <c r="AN353" i="24" s="1"/>
  <c r="AO353" i="24" s="1"/>
  <c r="AP353" i="24" s="1"/>
  <c r="AQ353" i="24" s="1"/>
  <c r="AG353" i="24"/>
  <c r="AK353" i="24" s="1"/>
  <c r="AL215" i="24"/>
  <c r="N218" i="24"/>
  <c r="AM241" i="24"/>
  <c r="AN241" i="24" s="1"/>
  <c r="AO241" i="24" s="1"/>
  <c r="AP241" i="24" s="1"/>
  <c r="AQ241" i="24" s="1"/>
  <c r="AL241" i="24"/>
  <c r="AM255" i="24"/>
  <c r="AN255" i="24" s="1"/>
  <c r="AO255" i="24" s="1"/>
  <c r="AP255" i="24" s="1"/>
  <c r="AQ255" i="24" s="1"/>
  <c r="AG255" i="24"/>
  <c r="AK255" i="24" s="1"/>
  <c r="AL255" i="24"/>
  <c r="AH255" i="24"/>
  <c r="AM271" i="24"/>
  <c r="AN271" i="24" s="1"/>
  <c r="AO271" i="24" s="1"/>
  <c r="AP271" i="24" s="1"/>
  <c r="AQ271" i="24" s="1"/>
  <c r="AG271" i="24"/>
  <c r="AK271" i="24" s="1"/>
  <c r="AL271" i="24"/>
  <c r="AH271" i="24"/>
  <c r="AG277" i="24"/>
  <c r="AK277" i="24" s="1"/>
  <c r="N277" i="24"/>
  <c r="AM295" i="24"/>
  <c r="AN295" i="24" s="1"/>
  <c r="AO295" i="24" s="1"/>
  <c r="AP295" i="24" s="1"/>
  <c r="AQ295" i="24" s="1"/>
  <c r="AG295" i="24"/>
  <c r="AK295" i="24" s="1"/>
  <c r="AH295" i="24"/>
  <c r="AL295" i="24"/>
  <c r="AM311" i="24"/>
  <c r="AN311" i="24" s="1"/>
  <c r="AO311" i="24" s="1"/>
  <c r="AP311" i="24" s="1"/>
  <c r="AQ311" i="24" s="1"/>
  <c r="AG311" i="24"/>
  <c r="AK311" i="24" s="1"/>
  <c r="AL311" i="24"/>
  <c r="AH311" i="24"/>
  <c r="AM362" i="24"/>
  <c r="AN362" i="24" s="1"/>
  <c r="AO362" i="24" s="1"/>
  <c r="AP362" i="24" s="1"/>
  <c r="AQ362" i="24" s="1"/>
  <c r="AH362" i="24"/>
  <c r="AL362" i="24"/>
  <c r="AG365" i="24"/>
  <c r="AK365" i="24" s="1"/>
  <c r="N365" i="24"/>
  <c r="N386" i="24"/>
  <c r="AL405" i="24"/>
  <c r="AH405" i="24"/>
  <c r="AG405" i="24"/>
  <c r="AK405" i="24" s="1"/>
  <c r="AL408" i="24"/>
  <c r="AH408" i="24"/>
  <c r="AM281" i="24"/>
  <c r="AN281" i="24" s="1"/>
  <c r="AO281" i="24" s="1"/>
  <c r="AP281" i="24" s="1"/>
  <c r="AQ281" i="24" s="1"/>
  <c r="AM285" i="24"/>
  <c r="AN285" i="24" s="1"/>
  <c r="AO285" i="24" s="1"/>
  <c r="AP285" i="24" s="1"/>
  <c r="AQ285" i="24" s="1"/>
  <c r="AG285" i="24"/>
  <c r="AK285" i="24" s="1"/>
  <c r="AL287" i="24"/>
  <c r="AH287" i="24"/>
  <c r="AL313" i="24"/>
  <c r="AM313" i="24"/>
  <c r="AN313" i="24" s="1"/>
  <c r="AO313" i="24" s="1"/>
  <c r="AP313" i="24" s="1"/>
  <c r="AQ313" i="24" s="1"/>
  <c r="AG377" i="24"/>
  <c r="AK377" i="24" s="1"/>
  <c r="AG384" i="24"/>
  <c r="AK384" i="24" s="1"/>
  <c r="AM391" i="24"/>
  <c r="AN391" i="24" s="1"/>
  <c r="AO391" i="24" s="1"/>
  <c r="AP391" i="24" s="1"/>
  <c r="AQ391" i="24" s="1"/>
  <c r="AG391" i="24"/>
  <c r="AK391" i="24" s="1"/>
  <c r="AL391" i="24"/>
  <c r="AH391" i="24"/>
  <c r="AL404" i="24"/>
  <c r="AH404" i="24"/>
  <c r="N233" i="24"/>
  <c r="N249" i="24"/>
  <c r="N265" i="24"/>
  <c r="AG281" i="24"/>
  <c r="AK281" i="24" s="1"/>
  <c r="AM297" i="24"/>
  <c r="AN297" i="24" s="1"/>
  <c r="AO297" i="24" s="1"/>
  <c r="AP297" i="24" s="1"/>
  <c r="AQ297" i="24" s="1"/>
  <c r="AM333" i="24"/>
  <c r="AN333" i="24" s="1"/>
  <c r="AO333" i="24" s="1"/>
  <c r="AP333" i="24" s="1"/>
  <c r="AQ333" i="24" s="1"/>
  <c r="AG333" i="24"/>
  <c r="AK333" i="24" s="1"/>
  <c r="AL339" i="24"/>
  <c r="AH339" i="24"/>
  <c r="AM339" i="24"/>
  <c r="AN339" i="24" s="1"/>
  <c r="AO339" i="24" s="1"/>
  <c r="AP339" i="24" s="1"/>
  <c r="AQ339" i="24" s="1"/>
  <c r="AM275" i="24"/>
  <c r="AN275" i="24" s="1"/>
  <c r="AO275" i="24" s="1"/>
  <c r="AP275" i="24" s="1"/>
  <c r="AQ275" i="24" s="1"/>
  <c r="AL277" i="24"/>
  <c r="AM279" i="24"/>
  <c r="AN279" i="24" s="1"/>
  <c r="AO279" i="24" s="1"/>
  <c r="AP279" i="24" s="1"/>
  <c r="AQ279" i="24" s="1"/>
  <c r="AG279" i="24"/>
  <c r="AK279" i="24" s="1"/>
  <c r="AL285" i="24"/>
  <c r="AL289" i="24"/>
  <c r="AG313" i="24"/>
  <c r="AK313" i="24" s="1"/>
  <c r="AM317" i="24"/>
  <c r="AN317" i="24" s="1"/>
  <c r="AO317" i="24" s="1"/>
  <c r="AP317" i="24" s="1"/>
  <c r="AQ317" i="24" s="1"/>
  <c r="AG317" i="24"/>
  <c r="AK317" i="24" s="1"/>
  <c r="AL323" i="24"/>
  <c r="AH323" i="24"/>
  <c r="AM323" i="24"/>
  <c r="AN323" i="24" s="1"/>
  <c r="AO323" i="24" s="1"/>
  <c r="AP323" i="24" s="1"/>
  <c r="AQ323" i="24" s="1"/>
  <c r="AM327" i="24"/>
  <c r="AN327" i="24" s="1"/>
  <c r="AO327" i="24" s="1"/>
  <c r="AP327" i="24" s="1"/>
  <c r="AQ327" i="24" s="1"/>
  <c r="AG327" i="24"/>
  <c r="AK327" i="24" s="1"/>
  <c r="AG407" i="24"/>
  <c r="AK407" i="24" s="1"/>
  <c r="N407" i="24"/>
  <c r="AL409" i="24"/>
  <c r="AH409" i="24"/>
  <c r="AG409" i="24"/>
  <c r="AK409" i="24" s="1"/>
  <c r="N411" i="24"/>
  <c r="AH303" i="24"/>
  <c r="AH319" i="24"/>
  <c r="AH335" i="24"/>
  <c r="AH349" i="24"/>
  <c r="AG368" i="24"/>
  <c r="AK368" i="24" s="1"/>
  <c r="AH368" i="24"/>
  <c r="I410" i="24"/>
  <c r="I409" i="24"/>
  <c r="I406" i="24"/>
  <c r="I405" i="24"/>
  <c r="I395" i="24"/>
  <c r="I392" i="24"/>
  <c r="I378" i="24"/>
  <c r="I376" i="24"/>
  <c r="I369" i="24"/>
  <c r="I363" i="24"/>
  <c r="I362" i="24"/>
  <c r="I360" i="24"/>
  <c r="I400" i="24"/>
  <c r="I397" i="24"/>
  <c r="I387" i="24"/>
  <c r="I386" i="24"/>
  <c r="I384" i="24"/>
  <c r="I381" i="24"/>
  <c r="I380" i="24"/>
  <c r="I375" i="24"/>
  <c r="I371" i="24"/>
  <c r="I366" i="24"/>
  <c r="G8" i="15"/>
  <c r="H8" i="15" s="1"/>
  <c r="I8" i="15" s="1"/>
  <c r="J8" i="15" s="1"/>
  <c r="I411" i="24"/>
  <c r="I408" i="24"/>
  <c r="I407" i="24"/>
  <c r="I404" i="24"/>
  <c r="I402" i="24"/>
  <c r="I394" i="24"/>
  <c r="I393" i="24"/>
  <c r="I391" i="24"/>
  <c r="I377" i="24"/>
  <c r="I370" i="24"/>
  <c r="I368" i="24"/>
  <c r="AG357" i="24"/>
  <c r="AK357" i="24" s="1"/>
  <c r="AL357" i="24"/>
  <c r="AM359" i="24"/>
  <c r="AN359" i="24" s="1"/>
  <c r="AO359" i="24" s="1"/>
  <c r="AP359" i="24" s="1"/>
  <c r="AQ359" i="24" s="1"/>
  <c r="AG359" i="24"/>
  <c r="AK359" i="24" s="1"/>
  <c r="AM375" i="24"/>
  <c r="AN375" i="24" s="1"/>
  <c r="AO375" i="24" s="1"/>
  <c r="AP375" i="24" s="1"/>
  <c r="AQ375" i="24" s="1"/>
  <c r="AL375" i="24"/>
  <c r="AH375" i="24"/>
  <c r="AM394" i="24"/>
  <c r="AN394" i="24" s="1"/>
  <c r="AO394" i="24" s="1"/>
  <c r="AP394" i="24" s="1"/>
  <c r="AQ394" i="24" s="1"/>
  <c r="AL394" i="24"/>
  <c r="AG411" i="24"/>
  <c r="AK411" i="24" s="1"/>
  <c r="AG389" i="24"/>
  <c r="AK389" i="24" s="1"/>
  <c r="AL410" i="24"/>
  <c r="AH411" i="24"/>
  <c r="AL411" i="24"/>
  <c r="AM412" i="24"/>
  <c r="AN412" i="24" s="1"/>
  <c r="AO412" i="24" s="1"/>
  <c r="AP412" i="24" s="1"/>
  <c r="AQ412" i="24" s="1"/>
  <c r="F9" i="15"/>
  <c r="J9" i="15"/>
  <c r="AH371" i="24"/>
  <c r="AL371" i="24"/>
  <c r="AL378" i="24"/>
  <c r="AH384" i="24"/>
  <c r="AH386" i="24"/>
  <c r="AH387" i="24"/>
  <c r="AL387" i="24"/>
  <c r="AL389" i="24"/>
  <c r="AG399" i="24"/>
  <c r="AK399" i="24" s="1"/>
  <c r="AH400" i="24"/>
  <c r="AH363" i="24"/>
  <c r="AL363" i="24"/>
  <c r="AL373" i="24"/>
  <c r="AH395" i="24"/>
  <c r="AL395" i="24"/>
  <c r="AG400" i="24"/>
  <c r="AK400" i="24" s="1"/>
  <c r="C9" i="15"/>
  <c r="Z6" i="24"/>
  <c r="Z7" i="24" s="1"/>
  <c r="AG27" i="24"/>
  <c r="AK27" i="24" s="1"/>
  <c r="AL38" i="24"/>
  <c r="AG121" i="24"/>
  <c r="AK121" i="24" s="1"/>
  <c r="N121" i="24"/>
  <c r="AG125" i="24"/>
  <c r="AK125" i="24" s="1"/>
  <c r="N125" i="24"/>
  <c r="AG143" i="24"/>
  <c r="AK143" i="24" s="1"/>
  <c r="N143" i="24"/>
  <c r="AG147" i="24"/>
  <c r="AK147" i="24" s="1"/>
  <c r="N147" i="24"/>
  <c r="AG150" i="24"/>
  <c r="AK150" i="24" s="1"/>
  <c r="AM150" i="24"/>
  <c r="AN150" i="24" s="1"/>
  <c r="AO150" i="24" s="1"/>
  <c r="AP150" i="24" s="1"/>
  <c r="AQ150" i="24" s="1"/>
  <c r="AL150" i="24"/>
  <c r="AH150" i="24"/>
  <c r="AF6" i="24"/>
  <c r="AF7" i="24" s="1"/>
  <c r="AG16" i="24"/>
  <c r="AK16" i="24" s="1"/>
  <c r="AG20" i="24"/>
  <c r="AK20" i="24" s="1"/>
  <c r="N21" i="24"/>
  <c r="N25" i="24"/>
  <c r="AM26" i="24"/>
  <c r="AN26" i="24" s="1"/>
  <c r="AO26" i="24" s="1"/>
  <c r="AP26" i="24" s="1"/>
  <c r="AQ26" i="24" s="1"/>
  <c r="AL27" i="24"/>
  <c r="N29" i="24"/>
  <c r="AM30" i="24"/>
  <c r="AN30" i="24" s="1"/>
  <c r="AO30" i="24" s="1"/>
  <c r="AP30" i="24" s="1"/>
  <c r="AQ30" i="24" s="1"/>
  <c r="AL31" i="24"/>
  <c r="N33" i="24"/>
  <c r="AG34" i="24"/>
  <c r="AK34" i="24" s="1"/>
  <c r="AL35" i="24"/>
  <c r="AH36" i="24"/>
  <c r="AG38" i="24"/>
  <c r="AK38" i="24" s="1"/>
  <c r="AL39" i="24"/>
  <c r="AH40" i="24"/>
  <c r="AG42" i="24"/>
  <c r="AK42" i="24" s="1"/>
  <c r="AM48" i="24"/>
  <c r="AN48" i="24" s="1"/>
  <c r="AO48" i="24" s="1"/>
  <c r="AP48" i="24" s="1"/>
  <c r="AQ48" i="24" s="1"/>
  <c r="AG53" i="24"/>
  <c r="AK53" i="24" s="1"/>
  <c r="N53" i="24"/>
  <c r="AM54" i="24"/>
  <c r="AN54" i="24" s="1"/>
  <c r="AO54" i="24" s="1"/>
  <c r="AP54" i="24" s="1"/>
  <c r="AQ54" i="24" s="1"/>
  <c r="AG59" i="24"/>
  <c r="AK59" i="24" s="1"/>
  <c r="N59" i="24"/>
  <c r="AG111" i="24"/>
  <c r="AK111" i="24" s="1"/>
  <c r="N111" i="24"/>
  <c r="AG115" i="24"/>
  <c r="AK115" i="24" s="1"/>
  <c r="N115" i="24"/>
  <c r="AG119" i="24"/>
  <c r="AK119" i="24" s="1"/>
  <c r="N119" i="24"/>
  <c r="AG123" i="24"/>
  <c r="AK123" i="24" s="1"/>
  <c r="N123" i="24"/>
  <c r="AG127" i="24"/>
  <c r="AK127" i="24" s="1"/>
  <c r="N127" i="24"/>
  <c r="AG131" i="24"/>
  <c r="AK131" i="24" s="1"/>
  <c r="N131" i="24"/>
  <c r="AG135" i="24"/>
  <c r="AK135" i="24" s="1"/>
  <c r="N135" i="24"/>
  <c r="AG139" i="24"/>
  <c r="AK139" i="24" s="1"/>
  <c r="N139" i="24"/>
  <c r="AG145" i="24"/>
  <c r="AK145" i="24" s="1"/>
  <c r="N145" i="24"/>
  <c r="AG149" i="24"/>
  <c r="AK149" i="24" s="1"/>
  <c r="N149" i="24"/>
  <c r="AG154" i="24"/>
  <c r="AK154" i="24" s="1"/>
  <c r="AM154" i="24"/>
  <c r="AN154" i="24" s="1"/>
  <c r="AO154" i="24" s="1"/>
  <c r="AP154" i="24" s="1"/>
  <c r="AQ154" i="24" s="1"/>
  <c r="AL154" i="24"/>
  <c r="AH154" i="24"/>
  <c r="AG162" i="24"/>
  <c r="AK162" i="24" s="1"/>
  <c r="AM162" i="24"/>
  <c r="AN162" i="24" s="1"/>
  <c r="AO162" i="24" s="1"/>
  <c r="AP162" i="24" s="1"/>
  <c r="AQ162" i="24" s="1"/>
  <c r="AL162" i="24"/>
  <c r="AH162" i="24"/>
  <c r="AG170" i="24"/>
  <c r="AK170" i="24" s="1"/>
  <c r="AM170" i="24"/>
  <c r="AN170" i="24" s="1"/>
  <c r="AO170" i="24" s="1"/>
  <c r="AP170" i="24" s="1"/>
  <c r="AQ170" i="24" s="1"/>
  <c r="AL170" i="24"/>
  <c r="AH170" i="24"/>
  <c r="AG178" i="24"/>
  <c r="AK178" i="24" s="1"/>
  <c r="AM178" i="24"/>
  <c r="AN178" i="24" s="1"/>
  <c r="AO178" i="24" s="1"/>
  <c r="AP178" i="24" s="1"/>
  <c r="AQ178" i="24" s="1"/>
  <c r="AL178" i="24"/>
  <c r="AH178" i="24"/>
  <c r="AG186" i="24"/>
  <c r="AK186" i="24" s="1"/>
  <c r="AM186" i="24"/>
  <c r="AN186" i="24" s="1"/>
  <c r="AO186" i="24" s="1"/>
  <c r="AP186" i="24" s="1"/>
  <c r="AQ186" i="24" s="1"/>
  <c r="AL186" i="24"/>
  <c r="AH186" i="24"/>
  <c r="AG194" i="24"/>
  <c r="AK194" i="24" s="1"/>
  <c r="AM194" i="24"/>
  <c r="AN194" i="24" s="1"/>
  <c r="AO194" i="24" s="1"/>
  <c r="AP194" i="24" s="1"/>
  <c r="AQ194" i="24" s="1"/>
  <c r="AL194" i="24"/>
  <c r="AH194" i="24"/>
  <c r="AG202" i="24"/>
  <c r="AK202" i="24" s="1"/>
  <c r="AM202" i="24"/>
  <c r="AN202" i="24" s="1"/>
  <c r="AO202" i="24" s="1"/>
  <c r="AP202" i="24" s="1"/>
  <c r="AQ202" i="24" s="1"/>
  <c r="AL202" i="24"/>
  <c r="AH202" i="24"/>
  <c r="AG210" i="24"/>
  <c r="AK210" i="24" s="1"/>
  <c r="AM210" i="24"/>
  <c r="AN210" i="24" s="1"/>
  <c r="AO210" i="24" s="1"/>
  <c r="AP210" i="24" s="1"/>
  <c r="AQ210" i="24" s="1"/>
  <c r="AL210" i="24"/>
  <c r="AH210" i="24"/>
  <c r="AH217" i="24"/>
  <c r="AM217" i="24"/>
  <c r="AN217" i="24" s="1"/>
  <c r="AO217" i="24" s="1"/>
  <c r="AP217" i="24" s="1"/>
  <c r="AQ217" i="24" s="1"/>
  <c r="AG217" i="24"/>
  <c r="AK217" i="24" s="1"/>
  <c r="AH393" i="24"/>
  <c r="AM393" i="24"/>
  <c r="AN393" i="24" s="1"/>
  <c r="AO393" i="24" s="1"/>
  <c r="AP393" i="24" s="1"/>
  <c r="AQ393" i="24" s="1"/>
  <c r="AG393" i="24"/>
  <c r="AK393" i="24" s="1"/>
  <c r="AL393" i="24"/>
  <c r="AG41" i="24"/>
  <c r="AK41" i="24" s="1"/>
  <c r="N41" i="24"/>
  <c r="AM62" i="24"/>
  <c r="AN62" i="24" s="1"/>
  <c r="AO62" i="24" s="1"/>
  <c r="AP62" i="24" s="1"/>
  <c r="AQ62" i="24" s="1"/>
  <c r="AG113" i="24"/>
  <c r="AK113" i="24" s="1"/>
  <c r="N113" i="24"/>
  <c r="AG117" i="24"/>
  <c r="AK117" i="24" s="1"/>
  <c r="N117" i="24"/>
  <c r="AG129" i="24"/>
  <c r="AK129" i="24" s="1"/>
  <c r="N129" i="24"/>
  <c r="AG141" i="24"/>
  <c r="AK141" i="24" s="1"/>
  <c r="N141" i="24"/>
  <c r="AG174" i="24"/>
  <c r="AK174" i="24" s="1"/>
  <c r="AM174" i="24"/>
  <c r="AN174" i="24" s="1"/>
  <c r="AO174" i="24" s="1"/>
  <c r="AP174" i="24" s="1"/>
  <c r="AQ174" i="24" s="1"/>
  <c r="AL174" i="24"/>
  <c r="AH174" i="24"/>
  <c r="N13" i="24"/>
  <c r="AH16" i="24"/>
  <c r="N17" i="24"/>
  <c r="AH20" i="24"/>
  <c r="N26" i="24"/>
  <c r="AM27" i="24"/>
  <c r="AN27" i="24" s="1"/>
  <c r="AO27" i="24" s="1"/>
  <c r="AP27" i="24" s="1"/>
  <c r="AQ27" i="24" s="1"/>
  <c r="N30" i="24"/>
  <c r="AM31" i="24"/>
  <c r="AN31" i="24" s="1"/>
  <c r="AO31" i="24" s="1"/>
  <c r="AP31" i="24" s="1"/>
  <c r="AQ31" i="24" s="1"/>
  <c r="AH34" i="24"/>
  <c r="AL36" i="24"/>
  <c r="AM36" i="24"/>
  <c r="AN36" i="24" s="1"/>
  <c r="AO36" i="24" s="1"/>
  <c r="AP36" i="24" s="1"/>
  <c r="AQ36" i="24" s="1"/>
  <c r="AH38" i="24"/>
  <c r="AL40" i="24"/>
  <c r="AM40" i="24"/>
  <c r="AN40" i="24" s="1"/>
  <c r="AO40" i="24" s="1"/>
  <c r="AP40" i="24" s="1"/>
  <c r="AQ40" i="24" s="1"/>
  <c r="AH42" i="24"/>
  <c r="AG47" i="24"/>
  <c r="AK47" i="24" s="1"/>
  <c r="N47" i="24"/>
  <c r="AM52" i="24"/>
  <c r="AN52" i="24" s="1"/>
  <c r="AO52" i="24" s="1"/>
  <c r="AP52" i="24" s="1"/>
  <c r="AQ52" i="24" s="1"/>
  <c r="AG57" i="24"/>
  <c r="AK57" i="24" s="1"/>
  <c r="N57" i="24"/>
  <c r="AM58" i="24"/>
  <c r="AN58" i="24" s="1"/>
  <c r="AO58" i="24" s="1"/>
  <c r="AP58" i="24" s="1"/>
  <c r="AQ58" i="24" s="1"/>
  <c r="AG62" i="24"/>
  <c r="AK62" i="24" s="1"/>
  <c r="AG63" i="24"/>
  <c r="AK63" i="24" s="1"/>
  <c r="N63" i="24"/>
  <c r="AG65" i="24"/>
  <c r="AK65" i="24" s="1"/>
  <c r="N65" i="24"/>
  <c r="AG67" i="24"/>
  <c r="AK67" i="24" s="1"/>
  <c r="N67" i="24"/>
  <c r="AG69" i="24"/>
  <c r="AK69" i="24" s="1"/>
  <c r="N69" i="24"/>
  <c r="AG71" i="24"/>
  <c r="AK71" i="24" s="1"/>
  <c r="N71" i="24"/>
  <c r="AG73" i="24"/>
  <c r="AK73" i="24" s="1"/>
  <c r="N73" i="24"/>
  <c r="AG75" i="24"/>
  <c r="AK75" i="24" s="1"/>
  <c r="N75" i="24"/>
  <c r="AG77" i="24"/>
  <c r="AK77" i="24" s="1"/>
  <c r="N77" i="24"/>
  <c r="AG79" i="24"/>
  <c r="AK79" i="24" s="1"/>
  <c r="N79" i="24"/>
  <c r="AG81" i="24"/>
  <c r="AK81" i="24" s="1"/>
  <c r="N81" i="24"/>
  <c r="AG83" i="24"/>
  <c r="AK83" i="24" s="1"/>
  <c r="N83" i="24"/>
  <c r="AG85" i="24"/>
  <c r="AK85" i="24" s="1"/>
  <c r="N85" i="24"/>
  <c r="AG87" i="24"/>
  <c r="AK87" i="24" s="1"/>
  <c r="N87" i="24"/>
  <c r="AG89" i="24"/>
  <c r="AK89" i="24" s="1"/>
  <c r="N89" i="24"/>
  <c r="AG91" i="24"/>
  <c r="AK91" i="24" s="1"/>
  <c r="N91" i="24"/>
  <c r="AG93" i="24"/>
  <c r="AK93" i="24" s="1"/>
  <c r="N93" i="24"/>
  <c r="AG95" i="24"/>
  <c r="AK95" i="24" s="1"/>
  <c r="N95" i="24"/>
  <c r="AG97" i="24"/>
  <c r="AK97" i="24" s="1"/>
  <c r="N97" i="24"/>
  <c r="AG99" i="24"/>
  <c r="AK99" i="24" s="1"/>
  <c r="N99" i="24"/>
  <c r="AG101" i="24"/>
  <c r="AK101" i="24" s="1"/>
  <c r="N101" i="24"/>
  <c r="AG103" i="24"/>
  <c r="AK103" i="24" s="1"/>
  <c r="N103" i="24"/>
  <c r="AG105" i="24"/>
  <c r="AK105" i="24" s="1"/>
  <c r="N105" i="24"/>
  <c r="AG107" i="24"/>
  <c r="AK107" i="24" s="1"/>
  <c r="N107" i="24"/>
  <c r="AG110" i="24"/>
  <c r="AK110" i="24" s="1"/>
  <c r="N110" i="24"/>
  <c r="AG114" i="24"/>
  <c r="AK114" i="24" s="1"/>
  <c r="N114" i="24"/>
  <c r="AG118" i="24"/>
  <c r="AK118" i="24" s="1"/>
  <c r="N118" i="24"/>
  <c r="AG122" i="24"/>
  <c r="AK122" i="24" s="1"/>
  <c r="N122" i="24"/>
  <c r="AG126" i="24"/>
  <c r="AK126" i="24" s="1"/>
  <c r="N126" i="24"/>
  <c r="AG130" i="24"/>
  <c r="AK130" i="24" s="1"/>
  <c r="N130" i="24"/>
  <c r="AG134" i="24"/>
  <c r="AK134" i="24" s="1"/>
  <c r="N134" i="24"/>
  <c r="AG138" i="24"/>
  <c r="AK138" i="24" s="1"/>
  <c r="N138" i="24"/>
  <c r="AG142" i="24"/>
  <c r="AK142" i="24" s="1"/>
  <c r="N142" i="24"/>
  <c r="AG146" i="24"/>
  <c r="AK146" i="24" s="1"/>
  <c r="N146" i="24"/>
  <c r="AG214" i="24"/>
  <c r="AK214" i="24" s="1"/>
  <c r="AM214" i="24"/>
  <c r="AN214" i="24" s="1"/>
  <c r="AO214" i="24" s="1"/>
  <c r="AP214" i="24" s="1"/>
  <c r="AQ214" i="24" s="1"/>
  <c r="AG230" i="24"/>
  <c r="AK230" i="24" s="1"/>
  <c r="AM230" i="24"/>
  <c r="AN230" i="24" s="1"/>
  <c r="AO230" i="24" s="1"/>
  <c r="AP230" i="24" s="1"/>
  <c r="AQ230" i="24" s="1"/>
  <c r="AL230" i="24"/>
  <c r="AH230" i="24"/>
  <c r="AM240" i="24"/>
  <c r="AN240" i="24" s="1"/>
  <c r="AO240" i="24" s="1"/>
  <c r="AP240" i="24" s="1"/>
  <c r="AQ240" i="24" s="1"/>
  <c r="AL240" i="24"/>
  <c r="AG240" i="24"/>
  <c r="AK240" i="24" s="1"/>
  <c r="AH240" i="24"/>
  <c r="AG262" i="24"/>
  <c r="AK262" i="24" s="1"/>
  <c r="AM262" i="24"/>
  <c r="AN262" i="24" s="1"/>
  <c r="AO262" i="24" s="1"/>
  <c r="AP262" i="24" s="1"/>
  <c r="AQ262" i="24" s="1"/>
  <c r="AL262" i="24"/>
  <c r="AH262" i="24"/>
  <c r="AM272" i="24"/>
  <c r="AN272" i="24" s="1"/>
  <c r="AO272" i="24" s="1"/>
  <c r="AP272" i="24" s="1"/>
  <c r="AQ272" i="24" s="1"/>
  <c r="AL272" i="24"/>
  <c r="AG272" i="24"/>
  <c r="AK272" i="24" s="1"/>
  <c r="AH272" i="24"/>
  <c r="AG294" i="24"/>
  <c r="AK294" i="24" s="1"/>
  <c r="AM294" i="24"/>
  <c r="AN294" i="24" s="1"/>
  <c r="AO294" i="24" s="1"/>
  <c r="AP294" i="24" s="1"/>
  <c r="AQ294" i="24" s="1"/>
  <c r="AL294" i="24"/>
  <c r="AH294" i="24"/>
  <c r="AM304" i="24"/>
  <c r="AN304" i="24" s="1"/>
  <c r="AO304" i="24" s="1"/>
  <c r="AP304" i="24" s="1"/>
  <c r="AQ304" i="24" s="1"/>
  <c r="AL304" i="24"/>
  <c r="AG304" i="24"/>
  <c r="AK304" i="24" s="1"/>
  <c r="AH304" i="24"/>
  <c r="AG326" i="24"/>
  <c r="AK326" i="24" s="1"/>
  <c r="AM326" i="24"/>
  <c r="AN326" i="24" s="1"/>
  <c r="AO326" i="24" s="1"/>
  <c r="AP326" i="24" s="1"/>
  <c r="AQ326" i="24" s="1"/>
  <c r="AL326" i="24"/>
  <c r="AH326" i="24"/>
  <c r="AM336" i="24"/>
  <c r="AN336" i="24" s="1"/>
  <c r="AO336" i="24" s="1"/>
  <c r="AP336" i="24" s="1"/>
  <c r="AQ336" i="24" s="1"/>
  <c r="AL336" i="24"/>
  <c r="AG336" i="24"/>
  <c r="AK336" i="24" s="1"/>
  <c r="AH336" i="24"/>
  <c r="AH343" i="24"/>
  <c r="AM343" i="24"/>
  <c r="AN343" i="24" s="1"/>
  <c r="AO343" i="24" s="1"/>
  <c r="AP343" i="24" s="1"/>
  <c r="AQ343" i="24" s="1"/>
  <c r="AL343" i="24"/>
  <c r="AG382" i="24"/>
  <c r="AK382" i="24" s="1"/>
  <c r="AM382" i="24"/>
  <c r="AN382" i="24" s="1"/>
  <c r="AO382" i="24" s="1"/>
  <c r="AP382" i="24" s="1"/>
  <c r="AQ382" i="24" s="1"/>
  <c r="AH382" i="24"/>
  <c r="AL382" i="24"/>
  <c r="AG37" i="24"/>
  <c r="AK37" i="24" s="1"/>
  <c r="N37" i="24"/>
  <c r="AG45" i="24"/>
  <c r="AK45" i="24" s="1"/>
  <c r="N45" i="24"/>
  <c r="AM46" i="24"/>
  <c r="AN46" i="24" s="1"/>
  <c r="AO46" i="24" s="1"/>
  <c r="AP46" i="24" s="1"/>
  <c r="AQ46" i="24" s="1"/>
  <c r="AG51" i="24"/>
  <c r="AK51" i="24" s="1"/>
  <c r="N51" i="24"/>
  <c r="AM56" i="24"/>
  <c r="AN56" i="24" s="1"/>
  <c r="AO56" i="24" s="1"/>
  <c r="AP56" i="24" s="1"/>
  <c r="AQ56" i="24" s="1"/>
  <c r="AG61" i="24"/>
  <c r="AK61" i="24" s="1"/>
  <c r="N61" i="24"/>
  <c r="AG109" i="24"/>
  <c r="AK109" i="24" s="1"/>
  <c r="N109" i="24"/>
  <c r="AG133" i="24"/>
  <c r="AK133" i="24" s="1"/>
  <c r="N133" i="24"/>
  <c r="AG137" i="24"/>
  <c r="AK137" i="24" s="1"/>
  <c r="N137" i="24"/>
  <c r="AG158" i="24"/>
  <c r="AK158" i="24" s="1"/>
  <c r="AM158" i="24"/>
  <c r="AN158" i="24" s="1"/>
  <c r="AO158" i="24" s="1"/>
  <c r="AP158" i="24" s="1"/>
  <c r="AQ158" i="24" s="1"/>
  <c r="AL158" i="24"/>
  <c r="AH158" i="24"/>
  <c r="AG166" i="24"/>
  <c r="AK166" i="24" s="1"/>
  <c r="AM166" i="24"/>
  <c r="AN166" i="24" s="1"/>
  <c r="AO166" i="24" s="1"/>
  <c r="AP166" i="24" s="1"/>
  <c r="AQ166" i="24" s="1"/>
  <c r="AL166" i="24"/>
  <c r="AH166" i="24"/>
  <c r="AG182" i="24"/>
  <c r="AK182" i="24" s="1"/>
  <c r="AM182" i="24"/>
  <c r="AN182" i="24" s="1"/>
  <c r="AO182" i="24" s="1"/>
  <c r="AP182" i="24" s="1"/>
  <c r="AQ182" i="24" s="1"/>
  <c r="AL182" i="24"/>
  <c r="AH182" i="24"/>
  <c r="AG190" i="24"/>
  <c r="AK190" i="24" s="1"/>
  <c r="AM190" i="24"/>
  <c r="AN190" i="24" s="1"/>
  <c r="AO190" i="24" s="1"/>
  <c r="AP190" i="24" s="1"/>
  <c r="AQ190" i="24" s="1"/>
  <c r="AL190" i="24"/>
  <c r="AH190" i="24"/>
  <c r="AG198" i="24"/>
  <c r="AK198" i="24" s="1"/>
  <c r="AM198" i="24"/>
  <c r="AN198" i="24" s="1"/>
  <c r="AO198" i="24" s="1"/>
  <c r="AP198" i="24" s="1"/>
  <c r="AQ198" i="24" s="1"/>
  <c r="AL198" i="24"/>
  <c r="AH198" i="24"/>
  <c r="AG206" i="24"/>
  <c r="AK206" i="24" s="1"/>
  <c r="AM206" i="24"/>
  <c r="AN206" i="24" s="1"/>
  <c r="AO206" i="24" s="1"/>
  <c r="AP206" i="24" s="1"/>
  <c r="AQ206" i="24" s="1"/>
  <c r="AL206" i="24"/>
  <c r="AH206" i="24"/>
  <c r="AM15" i="24"/>
  <c r="AN15" i="24" s="1"/>
  <c r="AO15" i="24" s="1"/>
  <c r="AP15" i="24" s="1"/>
  <c r="AQ15" i="24" s="1"/>
  <c r="AM19" i="24"/>
  <c r="AN19" i="24" s="1"/>
  <c r="AO19" i="24" s="1"/>
  <c r="AP19" i="24" s="1"/>
  <c r="AQ19" i="24" s="1"/>
  <c r="AM23" i="24"/>
  <c r="AN23" i="24" s="1"/>
  <c r="AO23" i="24" s="1"/>
  <c r="AP23" i="24" s="1"/>
  <c r="AQ23" i="24" s="1"/>
  <c r="N24" i="24"/>
  <c r="N28" i="24"/>
  <c r="N32" i="24"/>
  <c r="AH35" i="24"/>
  <c r="AM35" i="24"/>
  <c r="AN35" i="24" s="1"/>
  <c r="AO35" i="24" s="1"/>
  <c r="AP35" i="24" s="1"/>
  <c r="AQ35" i="24" s="1"/>
  <c r="AG36" i="24"/>
  <c r="AK36" i="24" s="1"/>
  <c r="AH39" i="24"/>
  <c r="AM39" i="24"/>
  <c r="AN39" i="24" s="1"/>
  <c r="AO39" i="24" s="1"/>
  <c r="AP39" i="24" s="1"/>
  <c r="AQ39" i="24" s="1"/>
  <c r="AG40" i="24"/>
  <c r="AK40" i="24" s="1"/>
  <c r="AM44" i="24"/>
  <c r="AN44" i="24" s="1"/>
  <c r="AO44" i="24" s="1"/>
  <c r="AP44" i="24" s="1"/>
  <c r="AQ44" i="24" s="1"/>
  <c r="AH46" i="24"/>
  <c r="AL46" i="24"/>
  <c r="AG48" i="24"/>
  <c r="AK48" i="24" s="1"/>
  <c r="AG49" i="24"/>
  <c r="AK49" i="24" s="1"/>
  <c r="N49" i="24"/>
  <c r="AM50" i="24"/>
  <c r="AN50" i="24" s="1"/>
  <c r="AO50" i="24" s="1"/>
  <c r="AP50" i="24" s="1"/>
  <c r="AQ50" i="24" s="1"/>
  <c r="AG54" i="24"/>
  <c r="AK54" i="24" s="1"/>
  <c r="AG55" i="24"/>
  <c r="AK55" i="24" s="1"/>
  <c r="N55" i="24"/>
  <c r="AH56" i="24"/>
  <c r="AL56" i="24"/>
  <c r="AM60" i="24"/>
  <c r="AN60" i="24" s="1"/>
  <c r="AO60" i="24" s="1"/>
  <c r="AP60" i="24" s="1"/>
  <c r="AQ60" i="24" s="1"/>
  <c r="AH62" i="24"/>
  <c r="AL62" i="24"/>
  <c r="AG64" i="24"/>
  <c r="AK64" i="24" s="1"/>
  <c r="N64" i="24"/>
  <c r="AG66" i="24"/>
  <c r="AK66" i="24" s="1"/>
  <c r="N66" i="24"/>
  <c r="AG68" i="24"/>
  <c r="AK68" i="24" s="1"/>
  <c r="N68" i="24"/>
  <c r="AG70" i="24"/>
  <c r="AK70" i="24" s="1"/>
  <c r="N70" i="24"/>
  <c r="AG72" i="24"/>
  <c r="AK72" i="24" s="1"/>
  <c r="N72" i="24"/>
  <c r="AG74" i="24"/>
  <c r="AK74" i="24" s="1"/>
  <c r="N74" i="24"/>
  <c r="AG76" i="24"/>
  <c r="AK76" i="24" s="1"/>
  <c r="N76" i="24"/>
  <c r="AG78" i="24"/>
  <c r="AK78" i="24" s="1"/>
  <c r="N78" i="24"/>
  <c r="AG80" i="24"/>
  <c r="AK80" i="24" s="1"/>
  <c r="N80" i="24"/>
  <c r="AG82" i="24"/>
  <c r="AK82" i="24" s="1"/>
  <c r="N82" i="24"/>
  <c r="AG84" i="24"/>
  <c r="AK84" i="24" s="1"/>
  <c r="N84" i="24"/>
  <c r="AG86" i="24"/>
  <c r="AK86" i="24" s="1"/>
  <c r="N86" i="24"/>
  <c r="AG88" i="24"/>
  <c r="AK88" i="24" s="1"/>
  <c r="N88" i="24"/>
  <c r="AG90" i="24"/>
  <c r="AK90" i="24" s="1"/>
  <c r="N90" i="24"/>
  <c r="AG92" i="24"/>
  <c r="AK92" i="24" s="1"/>
  <c r="N92" i="24"/>
  <c r="AG94" i="24"/>
  <c r="AK94" i="24" s="1"/>
  <c r="N94" i="24"/>
  <c r="AG96" i="24"/>
  <c r="AK96" i="24" s="1"/>
  <c r="N96" i="24"/>
  <c r="AG98" i="24"/>
  <c r="AK98" i="24" s="1"/>
  <c r="N98" i="24"/>
  <c r="AG100" i="24"/>
  <c r="AK100" i="24" s="1"/>
  <c r="N100" i="24"/>
  <c r="AG102" i="24"/>
  <c r="AK102" i="24" s="1"/>
  <c r="N102" i="24"/>
  <c r="AG104" i="24"/>
  <c r="AK104" i="24" s="1"/>
  <c r="N104" i="24"/>
  <c r="AG106" i="24"/>
  <c r="AK106" i="24" s="1"/>
  <c r="N106" i="24"/>
  <c r="AG108" i="24"/>
  <c r="AK108" i="24" s="1"/>
  <c r="N108" i="24"/>
  <c r="AG112" i="24"/>
  <c r="AK112" i="24" s="1"/>
  <c r="N112" i="24"/>
  <c r="AG116" i="24"/>
  <c r="AK116" i="24" s="1"/>
  <c r="N116" i="24"/>
  <c r="AG120" i="24"/>
  <c r="AK120" i="24" s="1"/>
  <c r="N120" i="24"/>
  <c r="AG124" i="24"/>
  <c r="AK124" i="24" s="1"/>
  <c r="N124" i="24"/>
  <c r="AG128" i="24"/>
  <c r="AK128" i="24" s="1"/>
  <c r="N128" i="24"/>
  <c r="AG132" i="24"/>
  <c r="AK132" i="24" s="1"/>
  <c r="N132" i="24"/>
  <c r="AG136" i="24"/>
  <c r="AK136" i="24" s="1"/>
  <c r="N136" i="24"/>
  <c r="AG140" i="24"/>
  <c r="AK140" i="24" s="1"/>
  <c r="N140" i="24"/>
  <c r="AG144" i="24"/>
  <c r="AK144" i="24" s="1"/>
  <c r="N144" i="24"/>
  <c r="AG148" i="24"/>
  <c r="AK148" i="24" s="1"/>
  <c r="N148" i="24"/>
  <c r="AL217" i="24"/>
  <c r="AM220" i="24"/>
  <c r="AN220" i="24" s="1"/>
  <c r="AO220" i="24" s="1"/>
  <c r="AP220" i="24" s="1"/>
  <c r="AQ220" i="24" s="1"/>
  <c r="AL220" i="24"/>
  <c r="AH220" i="24"/>
  <c r="AG220" i="24"/>
  <c r="AK220" i="24" s="1"/>
  <c r="AG246" i="24"/>
  <c r="AK246" i="24" s="1"/>
  <c r="AM246" i="24"/>
  <c r="AN246" i="24" s="1"/>
  <c r="AO246" i="24" s="1"/>
  <c r="AP246" i="24" s="1"/>
  <c r="AQ246" i="24" s="1"/>
  <c r="AL246" i="24"/>
  <c r="AH246" i="24"/>
  <c r="AM256" i="24"/>
  <c r="AN256" i="24" s="1"/>
  <c r="AO256" i="24" s="1"/>
  <c r="AP256" i="24" s="1"/>
  <c r="AQ256" i="24" s="1"/>
  <c r="AL256" i="24"/>
  <c r="AG256" i="24"/>
  <c r="AK256" i="24" s="1"/>
  <c r="AH256" i="24"/>
  <c r="AG278" i="24"/>
  <c r="AK278" i="24" s="1"/>
  <c r="AM278" i="24"/>
  <c r="AN278" i="24" s="1"/>
  <c r="AO278" i="24" s="1"/>
  <c r="AP278" i="24" s="1"/>
  <c r="AQ278" i="24" s="1"/>
  <c r="AL278" i="24"/>
  <c r="AH278" i="24"/>
  <c r="AM288" i="24"/>
  <c r="AN288" i="24" s="1"/>
  <c r="AO288" i="24" s="1"/>
  <c r="AP288" i="24" s="1"/>
  <c r="AQ288" i="24" s="1"/>
  <c r="AL288" i="24"/>
  <c r="AG288" i="24"/>
  <c r="AK288" i="24" s="1"/>
  <c r="AH288" i="24"/>
  <c r="AG310" i="24"/>
  <c r="AK310" i="24" s="1"/>
  <c r="AM310" i="24"/>
  <c r="AN310" i="24" s="1"/>
  <c r="AO310" i="24" s="1"/>
  <c r="AP310" i="24" s="1"/>
  <c r="AQ310" i="24" s="1"/>
  <c r="AL310" i="24"/>
  <c r="AH310" i="24"/>
  <c r="AM320" i="24"/>
  <c r="AN320" i="24" s="1"/>
  <c r="AO320" i="24" s="1"/>
  <c r="AP320" i="24" s="1"/>
  <c r="AQ320" i="24" s="1"/>
  <c r="AL320" i="24"/>
  <c r="AG320" i="24"/>
  <c r="AK320" i="24" s="1"/>
  <c r="AH320" i="24"/>
  <c r="AM380" i="24"/>
  <c r="AN380" i="24" s="1"/>
  <c r="AO380" i="24" s="1"/>
  <c r="AP380" i="24" s="1"/>
  <c r="AQ380" i="24" s="1"/>
  <c r="AL380" i="24"/>
  <c r="AH380" i="24"/>
  <c r="AG380" i="24"/>
  <c r="AK380" i="24" s="1"/>
  <c r="AG398" i="24"/>
  <c r="AK398" i="24" s="1"/>
  <c r="AH398" i="24"/>
  <c r="AL398" i="24"/>
  <c r="AM398" i="24"/>
  <c r="AN398" i="24" s="1"/>
  <c r="AO398" i="24" s="1"/>
  <c r="AP398" i="24" s="1"/>
  <c r="AQ398" i="24" s="1"/>
  <c r="AM212" i="24"/>
  <c r="AN212" i="24" s="1"/>
  <c r="AO212" i="24" s="1"/>
  <c r="AP212" i="24" s="1"/>
  <c r="AQ212" i="24" s="1"/>
  <c r="AL212" i="24"/>
  <c r="AG222" i="24"/>
  <c r="AK222" i="24" s="1"/>
  <c r="AH225" i="24"/>
  <c r="AM232" i="24"/>
  <c r="AN232" i="24" s="1"/>
  <c r="AO232" i="24" s="1"/>
  <c r="AP232" i="24" s="1"/>
  <c r="AQ232" i="24" s="1"/>
  <c r="AL232" i="24"/>
  <c r="AG232" i="24"/>
  <c r="AK232" i="24" s="1"/>
  <c r="AG238" i="24"/>
  <c r="AK238" i="24" s="1"/>
  <c r="AM238" i="24"/>
  <c r="AN238" i="24" s="1"/>
  <c r="AO238" i="24" s="1"/>
  <c r="AP238" i="24" s="1"/>
  <c r="AQ238" i="24" s="1"/>
  <c r="AL238" i="24"/>
  <c r="AM248" i="24"/>
  <c r="AN248" i="24" s="1"/>
  <c r="AO248" i="24" s="1"/>
  <c r="AP248" i="24" s="1"/>
  <c r="AQ248" i="24" s="1"/>
  <c r="AL248" i="24"/>
  <c r="AG248" i="24"/>
  <c r="AK248" i="24" s="1"/>
  <c r="AG254" i="24"/>
  <c r="AK254" i="24" s="1"/>
  <c r="AM254" i="24"/>
  <c r="AN254" i="24" s="1"/>
  <c r="AO254" i="24" s="1"/>
  <c r="AP254" i="24" s="1"/>
  <c r="AQ254" i="24" s="1"/>
  <c r="AL254" i="24"/>
  <c r="AM264" i="24"/>
  <c r="AN264" i="24" s="1"/>
  <c r="AO264" i="24" s="1"/>
  <c r="AP264" i="24" s="1"/>
  <c r="AQ264" i="24" s="1"/>
  <c r="AL264" i="24"/>
  <c r="AG264" i="24"/>
  <c r="AK264" i="24" s="1"/>
  <c r="AG270" i="24"/>
  <c r="AK270" i="24" s="1"/>
  <c r="AM270" i="24"/>
  <c r="AN270" i="24" s="1"/>
  <c r="AO270" i="24" s="1"/>
  <c r="AP270" i="24" s="1"/>
  <c r="AQ270" i="24" s="1"/>
  <c r="AL270" i="24"/>
  <c r="AM280" i="24"/>
  <c r="AN280" i="24" s="1"/>
  <c r="AO280" i="24" s="1"/>
  <c r="AP280" i="24" s="1"/>
  <c r="AQ280" i="24" s="1"/>
  <c r="AL280" i="24"/>
  <c r="AG280" i="24"/>
  <c r="AK280" i="24" s="1"/>
  <c r="AG286" i="24"/>
  <c r="AK286" i="24" s="1"/>
  <c r="AM286" i="24"/>
  <c r="AN286" i="24" s="1"/>
  <c r="AO286" i="24" s="1"/>
  <c r="AP286" i="24" s="1"/>
  <c r="AQ286" i="24" s="1"/>
  <c r="AL286" i="24"/>
  <c r="AM296" i="24"/>
  <c r="AN296" i="24" s="1"/>
  <c r="AO296" i="24" s="1"/>
  <c r="AP296" i="24" s="1"/>
  <c r="AQ296" i="24" s="1"/>
  <c r="AL296" i="24"/>
  <c r="AG296" i="24"/>
  <c r="AK296" i="24" s="1"/>
  <c r="AG302" i="24"/>
  <c r="AK302" i="24" s="1"/>
  <c r="AM302" i="24"/>
  <c r="AN302" i="24" s="1"/>
  <c r="AO302" i="24" s="1"/>
  <c r="AP302" i="24" s="1"/>
  <c r="AQ302" i="24" s="1"/>
  <c r="AL302" i="24"/>
  <c r="AM312" i="24"/>
  <c r="AN312" i="24" s="1"/>
  <c r="AO312" i="24" s="1"/>
  <c r="AP312" i="24" s="1"/>
  <c r="AQ312" i="24" s="1"/>
  <c r="AL312" i="24"/>
  <c r="AG312" i="24"/>
  <c r="AK312" i="24" s="1"/>
  <c r="AG318" i="24"/>
  <c r="AK318" i="24" s="1"/>
  <c r="AM318" i="24"/>
  <c r="AN318" i="24" s="1"/>
  <c r="AO318" i="24" s="1"/>
  <c r="AP318" i="24" s="1"/>
  <c r="AQ318" i="24" s="1"/>
  <c r="AL318" i="24"/>
  <c r="AM328" i="24"/>
  <c r="AN328" i="24" s="1"/>
  <c r="AO328" i="24" s="1"/>
  <c r="AP328" i="24" s="1"/>
  <c r="AQ328" i="24" s="1"/>
  <c r="AL328" i="24"/>
  <c r="AG328" i="24"/>
  <c r="AK328" i="24" s="1"/>
  <c r="AG334" i="24"/>
  <c r="AK334" i="24" s="1"/>
  <c r="AM334" i="24"/>
  <c r="AN334" i="24" s="1"/>
  <c r="AO334" i="24" s="1"/>
  <c r="AP334" i="24" s="1"/>
  <c r="AQ334" i="24" s="1"/>
  <c r="AL334" i="24"/>
  <c r="AG358" i="24"/>
  <c r="AK358" i="24" s="1"/>
  <c r="AM358" i="24"/>
  <c r="AN358" i="24" s="1"/>
  <c r="AO358" i="24" s="1"/>
  <c r="AP358" i="24" s="1"/>
  <c r="AQ358" i="24" s="1"/>
  <c r="AH358" i="24"/>
  <c r="AH151" i="24"/>
  <c r="AG152" i="24"/>
  <c r="AK152" i="24" s="1"/>
  <c r="AH155" i="24"/>
  <c r="AG156" i="24"/>
  <c r="AK156" i="24" s="1"/>
  <c r="AH159" i="24"/>
  <c r="AG160" i="24"/>
  <c r="AK160" i="24" s="1"/>
  <c r="AH163" i="24"/>
  <c r="AG164" i="24"/>
  <c r="AK164" i="24" s="1"/>
  <c r="AH167" i="24"/>
  <c r="AG168" i="24"/>
  <c r="AK168" i="24" s="1"/>
  <c r="AH171" i="24"/>
  <c r="AG172" i="24"/>
  <c r="AK172" i="24" s="1"/>
  <c r="AH175" i="24"/>
  <c r="AG176" i="24"/>
  <c r="AK176" i="24" s="1"/>
  <c r="AH179" i="24"/>
  <c r="AG180" i="24"/>
  <c r="AK180" i="24" s="1"/>
  <c r="AH183" i="24"/>
  <c r="AG184" i="24"/>
  <c r="AK184" i="24" s="1"/>
  <c r="AH187" i="24"/>
  <c r="AG188" i="24"/>
  <c r="AK188" i="24" s="1"/>
  <c r="AH191" i="24"/>
  <c r="AG192" i="24"/>
  <c r="AK192" i="24" s="1"/>
  <c r="AH195" i="24"/>
  <c r="AG196" i="24"/>
  <c r="AK196" i="24" s="1"/>
  <c r="AH199" i="24"/>
  <c r="AG200" i="24"/>
  <c r="AK200" i="24" s="1"/>
  <c r="AH203" i="24"/>
  <c r="AG204" i="24"/>
  <c r="AK204" i="24" s="1"/>
  <c r="AH207" i="24"/>
  <c r="AG208" i="24"/>
  <c r="AK208" i="24" s="1"/>
  <c r="AH212" i="24"/>
  <c r="AG218" i="24"/>
  <c r="AK218" i="24" s="1"/>
  <c r="AH221" i="24"/>
  <c r="AM224" i="24"/>
  <c r="AN224" i="24" s="1"/>
  <c r="AO224" i="24" s="1"/>
  <c r="AP224" i="24" s="1"/>
  <c r="AQ224" i="24" s="1"/>
  <c r="AL224" i="24"/>
  <c r="AM228" i="24"/>
  <c r="AN228" i="24" s="1"/>
  <c r="AO228" i="24" s="1"/>
  <c r="AP228" i="24" s="1"/>
  <c r="AQ228" i="24" s="1"/>
  <c r="AL228" i="24"/>
  <c r="AG228" i="24"/>
  <c r="AK228" i="24" s="1"/>
  <c r="AG234" i="24"/>
  <c r="AK234" i="24" s="1"/>
  <c r="AM234" i="24"/>
  <c r="AN234" i="24" s="1"/>
  <c r="AO234" i="24" s="1"/>
  <c r="AP234" i="24" s="1"/>
  <c r="AQ234" i="24" s="1"/>
  <c r="AL234" i="24"/>
  <c r="AM244" i="24"/>
  <c r="AN244" i="24" s="1"/>
  <c r="AO244" i="24" s="1"/>
  <c r="AP244" i="24" s="1"/>
  <c r="AQ244" i="24" s="1"/>
  <c r="AL244" i="24"/>
  <c r="AG244" i="24"/>
  <c r="AK244" i="24" s="1"/>
  <c r="AG250" i="24"/>
  <c r="AK250" i="24" s="1"/>
  <c r="AM250" i="24"/>
  <c r="AN250" i="24" s="1"/>
  <c r="AO250" i="24" s="1"/>
  <c r="AP250" i="24" s="1"/>
  <c r="AQ250" i="24" s="1"/>
  <c r="AL250" i="24"/>
  <c r="AM260" i="24"/>
  <c r="AN260" i="24" s="1"/>
  <c r="AO260" i="24" s="1"/>
  <c r="AP260" i="24" s="1"/>
  <c r="AQ260" i="24" s="1"/>
  <c r="AL260" i="24"/>
  <c r="AG260" i="24"/>
  <c r="AK260" i="24" s="1"/>
  <c r="AG266" i="24"/>
  <c r="AK266" i="24" s="1"/>
  <c r="AM266" i="24"/>
  <c r="AN266" i="24" s="1"/>
  <c r="AO266" i="24" s="1"/>
  <c r="AP266" i="24" s="1"/>
  <c r="AQ266" i="24" s="1"/>
  <c r="AL266" i="24"/>
  <c r="AM276" i="24"/>
  <c r="AN276" i="24" s="1"/>
  <c r="AO276" i="24" s="1"/>
  <c r="AP276" i="24" s="1"/>
  <c r="AQ276" i="24" s="1"/>
  <c r="AL276" i="24"/>
  <c r="AG276" i="24"/>
  <c r="AK276" i="24" s="1"/>
  <c r="AG282" i="24"/>
  <c r="AK282" i="24" s="1"/>
  <c r="AM282" i="24"/>
  <c r="AN282" i="24" s="1"/>
  <c r="AO282" i="24" s="1"/>
  <c r="AP282" i="24" s="1"/>
  <c r="AQ282" i="24" s="1"/>
  <c r="AL282" i="24"/>
  <c r="AM292" i="24"/>
  <c r="AN292" i="24" s="1"/>
  <c r="AO292" i="24" s="1"/>
  <c r="AP292" i="24" s="1"/>
  <c r="AQ292" i="24" s="1"/>
  <c r="AL292" i="24"/>
  <c r="AG292" i="24"/>
  <c r="AK292" i="24" s="1"/>
  <c r="AG298" i="24"/>
  <c r="AK298" i="24" s="1"/>
  <c r="AM298" i="24"/>
  <c r="AN298" i="24" s="1"/>
  <c r="AO298" i="24" s="1"/>
  <c r="AP298" i="24" s="1"/>
  <c r="AQ298" i="24" s="1"/>
  <c r="AL298" i="24"/>
  <c r="AM308" i="24"/>
  <c r="AN308" i="24" s="1"/>
  <c r="AO308" i="24" s="1"/>
  <c r="AP308" i="24" s="1"/>
  <c r="AQ308" i="24" s="1"/>
  <c r="AL308" i="24"/>
  <c r="AG308" i="24"/>
  <c r="AK308" i="24" s="1"/>
  <c r="AG314" i="24"/>
  <c r="AK314" i="24" s="1"/>
  <c r="AM314" i="24"/>
  <c r="AN314" i="24" s="1"/>
  <c r="AO314" i="24" s="1"/>
  <c r="AP314" i="24" s="1"/>
  <c r="AQ314" i="24" s="1"/>
  <c r="AL314" i="24"/>
  <c r="AM324" i="24"/>
  <c r="AN324" i="24" s="1"/>
  <c r="AO324" i="24" s="1"/>
  <c r="AP324" i="24" s="1"/>
  <c r="AQ324" i="24" s="1"/>
  <c r="AL324" i="24"/>
  <c r="AG324" i="24"/>
  <c r="AK324" i="24" s="1"/>
  <c r="AG330" i="24"/>
  <c r="AK330" i="24" s="1"/>
  <c r="AM330" i="24"/>
  <c r="AN330" i="24" s="1"/>
  <c r="AO330" i="24" s="1"/>
  <c r="AP330" i="24" s="1"/>
  <c r="AQ330" i="24" s="1"/>
  <c r="AL330" i="24"/>
  <c r="AM340" i="24"/>
  <c r="AN340" i="24" s="1"/>
  <c r="AO340" i="24" s="1"/>
  <c r="AP340" i="24" s="1"/>
  <c r="AQ340" i="24" s="1"/>
  <c r="AL340" i="24"/>
  <c r="AG340" i="24"/>
  <c r="AK340" i="24" s="1"/>
  <c r="AM348" i="24"/>
  <c r="AN348" i="24" s="1"/>
  <c r="AO348" i="24" s="1"/>
  <c r="AP348" i="24" s="1"/>
  <c r="AQ348" i="24" s="1"/>
  <c r="AL348" i="24"/>
  <c r="AG348" i="24"/>
  <c r="AK348" i="24" s="1"/>
  <c r="AH348" i="24"/>
  <c r="AG350" i="24"/>
  <c r="AK350" i="24" s="1"/>
  <c r="AM350" i="24"/>
  <c r="AN350" i="24" s="1"/>
  <c r="AO350" i="24" s="1"/>
  <c r="AP350" i="24" s="1"/>
  <c r="AQ350" i="24" s="1"/>
  <c r="AL350" i="24"/>
  <c r="AH350" i="24"/>
  <c r="AM372" i="24"/>
  <c r="AN372" i="24" s="1"/>
  <c r="AO372" i="24" s="1"/>
  <c r="AP372" i="24" s="1"/>
  <c r="AQ372" i="24" s="1"/>
  <c r="AL372" i="24"/>
  <c r="AG372" i="24"/>
  <c r="AK372" i="24" s="1"/>
  <c r="AH372" i="24"/>
  <c r="AH385" i="24"/>
  <c r="AM385" i="24"/>
  <c r="AN385" i="24" s="1"/>
  <c r="AO385" i="24" s="1"/>
  <c r="AP385" i="24" s="1"/>
  <c r="AQ385" i="24" s="1"/>
  <c r="W55" i="2"/>
  <c r="V55" i="2"/>
  <c r="AL152" i="24"/>
  <c r="AM152" i="24"/>
  <c r="AN152" i="24" s="1"/>
  <c r="AO152" i="24" s="1"/>
  <c r="AP152" i="24" s="1"/>
  <c r="AQ152" i="24" s="1"/>
  <c r="AL156" i="24"/>
  <c r="AM156" i="24"/>
  <c r="AN156" i="24" s="1"/>
  <c r="AO156" i="24" s="1"/>
  <c r="AP156" i="24" s="1"/>
  <c r="AQ156" i="24" s="1"/>
  <c r="AL160" i="24"/>
  <c r="AM160" i="24"/>
  <c r="AN160" i="24" s="1"/>
  <c r="AO160" i="24" s="1"/>
  <c r="AP160" i="24" s="1"/>
  <c r="AQ160" i="24" s="1"/>
  <c r="AL164" i="24"/>
  <c r="AM164" i="24"/>
  <c r="AN164" i="24" s="1"/>
  <c r="AO164" i="24" s="1"/>
  <c r="AP164" i="24" s="1"/>
  <c r="AQ164" i="24" s="1"/>
  <c r="AL168" i="24"/>
  <c r="AM168" i="24"/>
  <c r="AN168" i="24" s="1"/>
  <c r="AO168" i="24" s="1"/>
  <c r="AP168" i="24" s="1"/>
  <c r="AQ168" i="24" s="1"/>
  <c r="AL172" i="24"/>
  <c r="AM172" i="24"/>
  <c r="AN172" i="24" s="1"/>
  <c r="AO172" i="24" s="1"/>
  <c r="AP172" i="24" s="1"/>
  <c r="AQ172" i="24" s="1"/>
  <c r="AL176" i="24"/>
  <c r="AM176" i="24"/>
  <c r="AN176" i="24" s="1"/>
  <c r="AO176" i="24" s="1"/>
  <c r="AP176" i="24" s="1"/>
  <c r="AQ176" i="24" s="1"/>
  <c r="AL180" i="24"/>
  <c r="AM180" i="24"/>
  <c r="AN180" i="24" s="1"/>
  <c r="AO180" i="24" s="1"/>
  <c r="AP180" i="24" s="1"/>
  <c r="AQ180" i="24" s="1"/>
  <c r="AL184" i="24"/>
  <c r="AM184" i="24"/>
  <c r="AN184" i="24" s="1"/>
  <c r="AO184" i="24" s="1"/>
  <c r="AP184" i="24" s="1"/>
  <c r="AQ184" i="24" s="1"/>
  <c r="AL188" i="24"/>
  <c r="AM188" i="24"/>
  <c r="AN188" i="24" s="1"/>
  <c r="AO188" i="24" s="1"/>
  <c r="AP188" i="24" s="1"/>
  <c r="AQ188" i="24" s="1"/>
  <c r="AL192" i="24"/>
  <c r="AM192" i="24"/>
  <c r="AN192" i="24" s="1"/>
  <c r="AO192" i="24" s="1"/>
  <c r="AP192" i="24" s="1"/>
  <c r="AQ192" i="24" s="1"/>
  <c r="AL196" i="24"/>
  <c r="AM196" i="24"/>
  <c r="AN196" i="24" s="1"/>
  <c r="AO196" i="24" s="1"/>
  <c r="AP196" i="24" s="1"/>
  <c r="AQ196" i="24" s="1"/>
  <c r="AL200" i="24"/>
  <c r="AM200" i="24"/>
  <c r="AN200" i="24" s="1"/>
  <c r="AO200" i="24" s="1"/>
  <c r="AP200" i="24" s="1"/>
  <c r="AQ200" i="24" s="1"/>
  <c r="AL204" i="24"/>
  <c r="AM204" i="24"/>
  <c r="AN204" i="24" s="1"/>
  <c r="AO204" i="24" s="1"/>
  <c r="AP204" i="24" s="1"/>
  <c r="AQ204" i="24" s="1"/>
  <c r="AL208" i="24"/>
  <c r="AM208" i="24"/>
  <c r="AN208" i="24" s="1"/>
  <c r="AO208" i="24" s="1"/>
  <c r="AP208" i="24" s="1"/>
  <c r="AQ208" i="24" s="1"/>
  <c r="AG212" i="24"/>
  <c r="AK212" i="24" s="1"/>
  <c r="AH213" i="24"/>
  <c r="AM216" i="24"/>
  <c r="AN216" i="24" s="1"/>
  <c r="AO216" i="24" s="1"/>
  <c r="AP216" i="24" s="1"/>
  <c r="AQ216" i="24" s="1"/>
  <c r="AL216" i="24"/>
  <c r="AM222" i="24"/>
  <c r="AN222" i="24" s="1"/>
  <c r="AO222" i="24" s="1"/>
  <c r="AP222" i="24" s="1"/>
  <c r="AQ222" i="24" s="1"/>
  <c r="AM225" i="24"/>
  <c r="AN225" i="24" s="1"/>
  <c r="AO225" i="24" s="1"/>
  <c r="AP225" i="24" s="1"/>
  <c r="AQ225" i="24" s="1"/>
  <c r="AG226" i="24"/>
  <c r="AK226" i="24" s="1"/>
  <c r="AH232" i="24"/>
  <c r="AM236" i="24"/>
  <c r="AN236" i="24" s="1"/>
  <c r="AO236" i="24" s="1"/>
  <c r="AP236" i="24" s="1"/>
  <c r="AQ236" i="24" s="1"/>
  <c r="AL236" i="24"/>
  <c r="AG236" i="24"/>
  <c r="AK236" i="24" s="1"/>
  <c r="AH238" i="24"/>
  <c r="AG242" i="24"/>
  <c r="AK242" i="24" s="1"/>
  <c r="AM242" i="24"/>
  <c r="AN242" i="24" s="1"/>
  <c r="AO242" i="24" s="1"/>
  <c r="AP242" i="24" s="1"/>
  <c r="AQ242" i="24" s="1"/>
  <c r="AL242" i="24"/>
  <c r="AH248" i="24"/>
  <c r="AM252" i="24"/>
  <c r="AN252" i="24" s="1"/>
  <c r="AO252" i="24" s="1"/>
  <c r="AP252" i="24" s="1"/>
  <c r="AQ252" i="24" s="1"/>
  <c r="AL252" i="24"/>
  <c r="AG252" i="24"/>
  <c r="AK252" i="24" s="1"/>
  <c r="AH254" i="24"/>
  <c r="AG258" i="24"/>
  <c r="AK258" i="24" s="1"/>
  <c r="AM258" i="24"/>
  <c r="AN258" i="24" s="1"/>
  <c r="AO258" i="24" s="1"/>
  <c r="AP258" i="24" s="1"/>
  <c r="AQ258" i="24" s="1"/>
  <c r="AL258" i="24"/>
  <c r="AH264" i="24"/>
  <c r="AM268" i="24"/>
  <c r="AN268" i="24" s="1"/>
  <c r="AO268" i="24" s="1"/>
  <c r="AP268" i="24" s="1"/>
  <c r="AQ268" i="24" s="1"/>
  <c r="AL268" i="24"/>
  <c r="AG268" i="24"/>
  <c r="AK268" i="24" s="1"/>
  <c r="AH270" i="24"/>
  <c r="AG274" i="24"/>
  <c r="AK274" i="24" s="1"/>
  <c r="AM274" i="24"/>
  <c r="AN274" i="24" s="1"/>
  <c r="AO274" i="24" s="1"/>
  <c r="AP274" i="24" s="1"/>
  <c r="AQ274" i="24" s="1"/>
  <c r="AL274" i="24"/>
  <c r="AH280" i="24"/>
  <c r="AM284" i="24"/>
  <c r="AN284" i="24" s="1"/>
  <c r="AO284" i="24" s="1"/>
  <c r="AP284" i="24" s="1"/>
  <c r="AQ284" i="24" s="1"/>
  <c r="AL284" i="24"/>
  <c r="AG284" i="24"/>
  <c r="AK284" i="24" s="1"/>
  <c r="AH286" i="24"/>
  <c r="AG290" i="24"/>
  <c r="AK290" i="24" s="1"/>
  <c r="AM290" i="24"/>
  <c r="AN290" i="24" s="1"/>
  <c r="AO290" i="24" s="1"/>
  <c r="AP290" i="24" s="1"/>
  <c r="AQ290" i="24" s="1"/>
  <c r="AL290" i="24"/>
  <c r="AH296" i="24"/>
  <c r="AM300" i="24"/>
  <c r="AN300" i="24" s="1"/>
  <c r="AO300" i="24" s="1"/>
  <c r="AP300" i="24" s="1"/>
  <c r="AQ300" i="24" s="1"/>
  <c r="AL300" i="24"/>
  <c r="AG300" i="24"/>
  <c r="AK300" i="24" s="1"/>
  <c r="AH302" i="24"/>
  <c r="AG306" i="24"/>
  <c r="AK306" i="24" s="1"/>
  <c r="AM306" i="24"/>
  <c r="AN306" i="24" s="1"/>
  <c r="AO306" i="24" s="1"/>
  <c r="AP306" i="24" s="1"/>
  <c r="AQ306" i="24" s="1"/>
  <c r="AL306" i="24"/>
  <c r="AH312" i="24"/>
  <c r="AM316" i="24"/>
  <c r="AN316" i="24" s="1"/>
  <c r="AO316" i="24" s="1"/>
  <c r="AP316" i="24" s="1"/>
  <c r="AQ316" i="24" s="1"/>
  <c r="AL316" i="24"/>
  <c r="AG316" i="24"/>
  <c r="AK316" i="24" s="1"/>
  <c r="AH318" i="24"/>
  <c r="AG322" i="24"/>
  <c r="AK322" i="24" s="1"/>
  <c r="AM322" i="24"/>
  <c r="AN322" i="24" s="1"/>
  <c r="AO322" i="24" s="1"/>
  <c r="AP322" i="24" s="1"/>
  <c r="AQ322" i="24" s="1"/>
  <c r="AL322" i="24"/>
  <c r="AH328" i="24"/>
  <c r="AM332" i="24"/>
  <c r="AN332" i="24" s="1"/>
  <c r="AO332" i="24" s="1"/>
  <c r="AP332" i="24" s="1"/>
  <c r="AQ332" i="24" s="1"/>
  <c r="AL332" i="24"/>
  <c r="AG332" i="24"/>
  <c r="AK332" i="24" s="1"/>
  <c r="AH334" i="24"/>
  <c r="AG338" i="24"/>
  <c r="AK338" i="24" s="1"/>
  <c r="AM338" i="24"/>
  <c r="AN338" i="24" s="1"/>
  <c r="AO338" i="24" s="1"/>
  <c r="AP338" i="24" s="1"/>
  <c r="AQ338" i="24" s="1"/>
  <c r="AL338" i="24"/>
  <c r="AL358" i="24"/>
  <c r="AH361" i="24"/>
  <c r="AM361" i="24"/>
  <c r="AN361" i="24" s="1"/>
  <c r="AO361" i="24" s="1"/>
  <c r="AP361" i="24" s="1"/>
  <c r="AQ361" i="24" s="1"/>
  <c r="AG390" i="24"/>
  <c r="AK390" i="24" s="1"/>
  <c r="AM390" i="24"/>
  <c r="AN390" i="24" s="1"/>
  <c r="AO390" i="24" s="1"/>
  <c r="AP390" i="24" s="1"/>
  <c r="AQ390" i="24" s="1"/>
  <c r="AH390" i="24"/>
  <c r="AG344" i="24"/>
  <c r="AK344" i="24" s="1"/>
  <c r="AG354" i="24"/>
  <c r="AK354" i="24" s="1"/>
  <c r="AM354" i="24"/>
  <c r="AN354" i="24" s="1"/>
  <c r="AO354" i="24" s="1"/>
  <c r="AP354" i="24" s="1"/>
  <c r="AQ354" i="24" s="1"/>
  <c r="AL354" i="24"/>
  <c r="AM356" i="24"/>
  <c r="AN356" i="24" s="1"/>
  <c r="AO356" i="24" s="1"/>
  <c r="AP356" i="24" s="1"/>
  <c r="AQ356" i="24" s="1"/>
  <c r="AL356" i="24"/>
  <c r="AG356" i="24"/>
  <c r="AK356" i="24" s="1"/>
  <c r="AH356" i="24"/>
  <c r="AM364" i="24"/>
  <c r="AN364" i="24" s="1"/>
  <c r="AO364" i="24" s="1"/>
  <c r="AP364" i="24" s="1"/>
  <c r="AQ364" i="24" s="1"/>
  <c r="AL364" i="24"/>
  <c r="AH364" i="24"/>
  <c r="AG364" i="24"/>
  <c r="AK364" i="24" s="1"/>
  <c r="AH369" i="24"/>
  <c r="AM369" i="24"/>
  <c r="AN369" i="24" s="1"/>
  <c r="AO369" i="24" s="1"/>
  <c r="AP369" i="24" s="1"/>
  <c r="AQ369" i="24" s="1"/>
  <c r="AH377" i="24"/>
  <c r="AM377" i="24"/>
  <c r="AN377" i="24" s="1"/>
  <c r="AO377" i="24" s="1"/>
  <c r="AP377" i="24" s="1"/>
  <c r="AQ377" i="24" s="1"/>
  <c r="AH401" i="24"/>
  <c r="AM401" i="24"/>
  <c r="AN401" i="24" s="1"/>
  <c r="AO401" i="24" s="1"/>
  <c r="AP401" i="24" s="1"/>
  <c r="AQ401" i="24" s="1"/>
  <c r="AL401" i="24"/>
  <c r="AH229" i="24"/>
  <c r="AH233" i="24"/>
  <c r="AH237" i="24"/>
  <c r="AH241" i="24"/>
  <c r="AH245" i="24"/>
  <c r="AH249" i="24"/>
  <c r="AH253" i="24"/>
  <c r="AH257" i="24"/>
  <c r="AH261" i="24"/>
  <c r="AH265" i="24"/>
  <c r="AH269" i="24"/>
  <c r="AH273" i="24"/>
  <c r="AH277" i="24"/>
  <c r="AH281" i="24"/>
  <c r="AH285" i="24"/>
  <c r="AH289" i="24"/>
  <c r="AH293" i="24"/>
  <c r="AH297" i="24"/>
  <c r="AH301" i="24"/>
  <c r="AH305" i="24"/>
  <c r="AH309" i="24"/>
  <c r="AH313" i="24"/>
  <c r="AH317" i="24"/>
  <c r="AH321" i="24"/>
  <c r="AH325" i="24"/>
  <c r="AH329" i="24"/>
  <c r="AH333" i="24"/>
  <c r="AH337" i="24"/>
  <c r="AH341" i="24"/>
  <c r="AM342" i="24"/>
  <c r="AN342" i="24" s="1"/>
  <c r="AO342" i="24" s="1"/>
  <c r="AP342" i="24" s="1"/>
  <c r="AQ342" i="24" s="1"/>
  <c r="AL342" i="24"/>
  <c r="AG346" i="24"/>
  <c r="AK346" i="24" s="1"/>
  <c r="AM346" i="24"/>
  <c r="AN346" i="24" s="1"/>
  <c r="AO346" i="24" s="1"/>
  <c r="AP346" i="24" s="1"/>
  <c r="AQ346" i="24" s="1"/>
  <c r="AL346" i="24"/>
  <c r="AM352" i="24"/>
  <c r="AN352" i="24" s="1"/>
  <c r="AO352" i="24" s="1"/>
  <c r="AP352" i="24" s="1"/>
  <c r="AQ352" i="24" s="1"/>
  <c r="AL352" i="24"/>
  <c r="AG352" i="24"/>
  <c r="AK352" i="24" s="1"/>
  <c r="AG366" i="24"/>
  <c r="AK366" i="24" s="1"/>
  <c r="AM366" i="24"/>
  <c r="AN366" i="24" s="1"/>
  <c r="AO366" i="24" s="1"/>
  <c r="AP366" i="24" s="1"/>
  <c r="AQ366" i="24" s="1"/>
  <c r="AL369" i="24"/>
  <c r="AG374" i="24"/>
  <c r="AK374" i="24" s="1"/>
  <c r="AM374" i="24"/>
  <c r="AN374" i="24" s="1"/>
  <c r="AO374" i="24" s="1"/>
  <c r="AP374" i="24" s="1"/>
  <c r="AQ374" i="24" s="1"/>
  <c r="AL377" i="24"/>
  <c r="AM388" i="24"/>
  <c r="AN388" i="24" s="1"/>
  <c r="AO388" i="24" s="1"/>
  <c r="AP388" i="24" s="1"/>
  <c r="AQ388" i="24" s="1"/>
  <c r="AL388" i="24"/>
  <c r="AG388" i="24"/>
  <c r="AK388" i="24" s="1"/>
  <c r="AH388" i="24"/>
  <c r="U23" i="2"/>
  <c r="V9" i="2"/>
  <c r="AH347" i="24"/>
  <c r="AH351" i="24"/>
  <c r="AG362" i="24"/>
  <c r="AK362" i="24" s="1"/>
  <c r="AH365" i="24"/>
  <c r="AM368" i="24"/>
  <c r="AN368" i="24" s="1"/>
  <c r="AO368" i="24" s="1"/>
  <c r="AP368" i="24" s="1"/>
  <c r="AQ368" i="24" s="1"/>
  <c r="AL368" i="24"/>
  <c r="AG378" i="24"/>
  <c r="AK378" i="24" s="1"/>
  <c r="AH381" i="24"/>
  <c r="AM384" i="24"/>
  <c r="AN384" i="24" s="1"/>
  <c r="AO384" i="24" s="1"/>
  <c r="AP384" i="24" s="1"/>
  <c r="AQ384" i="24" s="1"/>
  <c r="AL384" i="24"/>
  <c r="AH397" i="24"/>
  <c r="AM397" i="24"/>
  <c r="AN397" i="24" s="1"/>
  <c r="AO397" i="24" s="1"/>
  <c r="AP397" i="24" s="1"/>
  <c r="AQ397" i="24" s="1"/>
  <c r="AL397" i="24"/>
  <c r="AG402" i="24"/>
  <c r="AK402" i="24" s="1"/>
  <c r="AH402" i="24"/>
  <c r="AM404" i="24"/>
  <c r="AN404" i="24" s="1"/>
  <c r="AO404" i="24" s="1"/>
  <c r="AP404" i="24" s="1"/>
  <c r="AQ404" i="24" s="1"/>
  <c r="AG404" i="24"/>
  <c r="AK404" i="24" s="1"/>
  <c r="AM406" i="24"/>
  <c r="AN406" i="24" s="1"/>
  <c r="AO406" i="24" s="1"/>
  <c r="AP406" i="24" s="1"/>
  <c r="AQ406" i="24" s="1"/>
  <c r="AG406" i="24"/>
  <c r="AK406" i="24" s="1"/>
  <c r="AM408" i="24"/>
  <c r="AN408" i="24" s="1"/>
  <c r="AO408" i="24" s="1"/>
  <c r="AP408" i="24" s="1"/>
  <c r="AQ408" i="24" s="1"/>
  <c r="AG408" i="24"/>
  <c r="AK408" i="24" s="1"/>
  <c r="AM410" i="24"/>
  <c r="AN410" i="24" s="1"/>
  <c r="AO410" i="24" s="1"/>
  <c r="AP410" i="24" s="1"/>
  <c r="AQ410" i="24" s="1"/>
  <c r="AG410" i="24"/>
  <c r="AK410" i="24" s="1"/>
  <c r="AH357" i="24"/>
  <c r="AM360" i="24"/>
  <c r="AN360" i="24" s="1"/>
  <c r="AO360" i="24" s="1"/>
  <c r="AP360" i="24" s="1"/>
  <c r="AQ360" i="24" s="1"/>
  <c r="AL360" i="24"/>
  <c r="AG370" i="24"/>
  <c r="AK370" i="24" s="1"/>
  <c r="AH373" i="24"/>
  <c r="AM376" i="24"/>
  <c r="AN376" i="24" s="1"/>
  <c r="AO376" i="24" s="1"/>
  <c r="AP376" i="24" s="1"/>
  <c r="AQ376" i="24" s="1"/>
  <c r="AL376" i="24"/>
  <c r="AG386" i="24"/>
  <c r="AK386" i="24" s="1"/>
  <c r="AH389" i="24"/>
  <c r="AM392" i="24"/>
  <c r="AN392" i="24" s="1"/>
  <c r="AO392" i="24" s="1"/>
  <c r="AP392" i="24" s="1"/>
  <c r="AQ392" i="24" s="1"/>
  <c r="AL392" i="24"/>
  <c r="AG394" i="24"/>
  <c r="AK394" i="24" s="1"/>
  <c r="AH394" i="24"/>
  <c r="W43" i="2"/>
  <c r="V43" i="2"/>
  <c r="AG412" i="24"/>
  <c r="AK412" i="24" s="1"/>
  <c r="N412" i="24"/>
  <c r="V71" i="2"/>
  <c r="W71" i="2"/>
  <c r="AL396" i="24"/>
  <c r="AM396" i="24"/>
  <c r="AN396" i="24" s="1"/>
  <c r="AO396" i="24" s="1"/>
  <c r="AP396" i="24" s="1"/>
  <c r="AQ396" i="24" s="1"/>
  <c r="AL400" i="24"/>
  <c r="AM400" i="24"/>
  <c r="AN400" i="24" s="1"/>
  <c r="AO400" i="24" s="1"/>
  <c r="AP400" i="24" s="1"/>
  <c r="AQ400" i="24" s="1"/>
  <c r="AM405" i="24"/>
  <c r="AN405" i="24" s="1"/>
  <c r="AO405" i="24" s="1"/>
  <c r="AP405" i="24" s="1"/>
  <c r="AQ405" i="24" s="1"/>
  <c r="AM407" i="24"/>
  <c r="AN407" i="24" s="1"/>
  <c r="AO407" i="24" s="1"/>
  <c r="AP407" i="24" s="1"/>
  <c r="AQ407" i="24" s="1"/>
  <c r="AM409" i="24"/>
  <c r="AN409" i="24" s="1"/>
  <c r="AO409" i="24" s="1"/>
  <c r="AP409" i="24" s="1"/>
  <c r="AQ409" i="24" s="1"/>
  <c r="AM411" i="24"/>
  <c r="AN411" i="24" s="1"/>
  <c r="AO411" i="24" s="1"/>
  <c r="AP411" i="24" s="1"/>
  <c r="AQ411" i="24" s="1"/>
  <c r="W69" i="2"/>
  <c r="V49" i="2"/>
  <c r="V45" i="2"/>
  <c r="V31" i="2"/>
  <c r="W37" i="2"/>
  <c r="V47" i="2"/>
  <c r="V58" i="2"/>
  <c r="W59" i="2"/>
  <c r="U61" i="2"/>
  <c r="W61" i="2" s="1"/>
  <c r="V42" i="2"/>
  <c r="V75" i="2"/>
  <c r="U33" i="2"/>
  <c r="W33" i="2" s="1"/>
  <c r="V46" i="2"/>
  <c r="V66" i="2"/>
  <c r="W14" i="2"/>
  <c r="V16" i="2"/>
  <c r="W76" i="2"/>
  <c r="W9" i="2"/>
  <c r="V18" i="2"/>
  <c r="V39" i="2"/>
  <c r="V72" i="2"/>
  <c r="V73" i="2"/>
  <c r="V35" i="2"/>
  <c r="W44" i="2"/>
  <c r="V65" i="2"/>
  <c r="V79" i="2"/>
  <c r="W20" i="2"/>
  <c r="V20" i="2"/>
  <c r="W60" i="2"/>
  <c r="W12" i="2"/>
  <c r="V15" i="2"/>
  <c r="W53" i="2"/>
  <c r="W70" i="2"/>
  <c r="K8" i="38"/>
  <c r="J164" i="30" s="1"/>
  <c r="W80" i="2"/>
  <c r="V80" i="2"/>
  <c r="V40" i="2"/>
  <c r="W40" i="2"/>
  <c r="V10" i="2"/>
  <c r="V19" i="2"/>
  <c r="V32" i="2"/>
  <c r="W35" i="2"/>
  <c r="W38" i="2"/>
  <c r="V48" i="2"/>
  <c r="W64" i="2"/>
  <c r="V74" i="2"/>
  <c r="U56" i="2"/>
  <c r="V52" i="2"/>
  <c r="D115" i="2" l="1"/>
  <c r="S210" i="30"/>
  <c r="Q115" i="28"/>
  <c r="BJ115" i="28"/>
  <c r="O8" i="38"/>
  <c r="V164" i="30" s="1"/>
  <c r="V164" i="28" s="1"/>
  <c r="M8" i="38"/>
  <c r="P164" i="30" s="1"/>
  <c r="P164" i="28" s="1"/>
  <c r="P8" i="38"/>
  <c r="Y164" i="30" s="1"/>
  <c r="Y164" i="28" s="1"/>
  <c r="Z8" i="38"/>
  <c r="BC164" i="30" s="1"/>
  <c r="BC164" i="28" s="1"/>
  <c r="B31" i="36"/>
  <c r="H31" i="36" s="1"/>
  <c r="P101" i="30"/>
  <c r="J37" i="32"/>
  <c r="L13" i="27"/>
  <c r="I13" i="27"/>
  <c r="O59" i="26"/>
  <c r="O66" i="26" s="1"/>
  <c r="O19" i="26"/>
  <c r="O26" i="26" s="1"/>
  <c r="O49" i="26"/>
  <c r="O56" i="26" s="1"/>
  <c r="O39" i="26"/>
  <c r="O46" i="26" s="1"/>
  <c r="O29" i="26"/>
  <c r="O36" i="26" s="1"/>
  <c r="O9" i="26"/>
  <c r="O16" i="26" s="1"/>
  <c r="BL18" i="24"/>
  <c r="BL13" i="24"/>
  <c r="BL16" i="24"/>
  <c r="J133" i="32"/>
  <c r="J132" i="32"/>
  <c r="J78" i="33"/>
  <c r="D79" i="33"/>
  <c r="D99" i="33" s="1"/>
  <c r="S58" i="30"/>
  <c r="P61" i="30"/>
  <c r="P61" i="28" s="1"/>
  <c r="P57" i="28" s="1"/>
  <c r="P58" i="28"/>
  <c r="AK139" i="16"/>
  <c r="AK141" i="16" s="1"/>
  <c r="AK118" i="16" s="1"/>
  <c r="AK119" i="16" s="1"/>
  <c r="AK130" i="16" s="1"/>
  <c r="AK133" i="16" s="1"/>
  <c r="D79" i="2"/>
  <c r="D116" i="2"/>
  <c r="BB16" i="24"/>
  <c r="BB13" i="24"/>
  <c r="BB14" i="24"/>
  <c r="J187" i="30"/>
  <c r="J184" i="28"/>
  <c r="M89" i="28"/>
  <c r="P89" i="30"/>
  <c r="M177" i="30"/>
  <c r="M177" i="28" s="1"/>
  <c r="AB32" i="30"/>
  <c r="Y32" i="28"/>
  <c r="V39" i="30"/>
  <c r="S39" i="28"/>
  <c r="Y37" i="30"/>
  <c r="V37" i="28"/>
  <c r="V79" i="30"/>
  <c r="S79" i="28"/>
  <c r="J12" i="16"/>
  <c r="I13" i="16"/>
  <c r="I16" i="16" s="1"/>
  <c r="V20" i="30"/>
  <c r="V20" i="28" s="1"/>
  <c r="P86" i="30"/>
  <c r="M86" i="28"/>
  <c r="D37" i="2"/>
  <c r="H37" i="30" s="1"/>
  <c r="H37" i="28" s="1"/>
  <c r="D59" i="2"/>
  <c r="H59" i="30" s="1"/>
  <c r="H59" i="28" s="1"/>
  <c r="K115" i="28"/>
  <c r="BB18" i="24"/>
  <c r="I127" i="32"/>
  <c r="J180" i="30"/>
  <c r="J180" i="28" s="1"/>
  <c r="P168" i="26"/>
  <c r="S63" i="30"/>
  <c r="P67" i="30"/>
  <c r="P67" i="28" s="1"/>
  <c r="P62" i="28" s="1"/>
  <c r="P63" i="28"/>
  <c r="AB69" i="30"/>
  <c r="Y69" i="28"/>
  <c r="P75" i="30"/>
  <c r="M75" i="28"/>
  <c r="D18" i="2"/>
  <c r="E18" i="2" s="1"/>
  <c r="I18" i="30" s="1"/>
  <c r="I18" i="28" s="1"/>
  <c r="H131" i="16"/>
  <c r="D85" i="2"/>
  <c r="E85" i="2" s="1"/>
  <c r="D48" i="2"/>
  <c r="H48" i="30" s="1"/>
  <c r="H48" i="28" s="1"/>
  <c r="P210" i="30"/>
  <c r="M210" i="30"/>
  <c r="AR115" i="28"/>
  <c r="BB15" i="24"/>
  <c r="BL15" i="24"/>
  <c r="BL14" i="24"/>
  <c r="G104" i="41"/>
  <c r="G105" i="41" s="1"/>
  <c r="G126" i="41" s="1"/>
  <c r="S47" i="30"/>
  <c r="P47" i="28"/>
  <c r="AK44" i="30"/>
  <c r="AH44" i="28"/>
  <c r="S42" i="30"/>
  <c r="P50" i="30"/>
  <c r="P50" i="28" s="1"/>
  <c r="P41" i="28" s="1"/>
  <c r="P42" i="28"/>
  <c r="S72" i="30"/>
  <c r="P77" i="30"/>
  <c r="P77" i="28" s="1"/>
  <c r="P68" i="28" s="1"/>
  <c r="P72" i="28"/>
  <c r="D10" i="2"/>
  <c r="E10" i="2" s="1"/>
  <c r="E25" i="2" s="1"/>
  <c r="I25" i="30" s="1"/>
  <c r="I25" i="28" s="1"/>
  <c r="D75" i="2"/>
  <c r="D38" i="2"/>
  <c r="N115" i="28"/>
  <c r="J192" i="30"/>
  <c r="BL17" i="24"/>
  <c r="P76" i="28"/>
  <c r="S76" i="30"/>
  <c r="Y52" i="30"/>
  <c r="V56" i="30"/>
  <c r="V56" i="28" s="1"/>
  <c r="V51" i="28" s="1"/>
  <c r="V52" i="28"/>
  <c r="H59" i="33"/>
  <c r="P88" i="30"/>
  <c r="M88" i="28"/>
  <c r="M170" i="30"/>
  <c r="M170" i="28" s="1"/>
  <c r="M18" i="30"/>
  <c r="J18" i="28"/>
  <c r="V14" i="30"/>
  <c r="S14" i="28"/>
  <c r="V65" i="30"/>
  <c r="S65" i="28"/>
  <c r="J21" i="16"/>
  <c r="I23" i="16"/>
  <c r="V90" i="30"/>
  <c r="S184" i="30"/>
  <c r="S184" i="28" s="1"/>
  <c r="S90" i="28"/>
  <c r="K9" i="28"/>
  <c r="D13" i="2"/>
  <c r="E13" i="2" s="1"/>
  <c r="D119" i="2"/>
  <c r="E119" i="2" s="1"/>
  <c r="I119" i="30" s="1"/>
  <c r="I120" i="28" s="1"/>
  <c r="D55" i="2"/>
  <c r="H55" i="30" s="1"/>
  <c r="H55" i="28" s="1"/>
  <c r="L99" i="30"/>
  <c r="L99" i="28" s="1"/>
  <c r="BL19" i="24"/>
  <c r="AZ133" i="16"/>
  <c r="J37" i="41"/>
  <c r="J133" i="41" s="1"/>
  <c r="S87" i="30"/>
  <c r="P87" i="28"/>
  <c r="P160" i="30"/>
  <c r="P160" i="28" s="1"/>
  <c r="Y49" i="30"/>
  <c r="V49" i="28"/>
  <c r="S35" i="30"/>
  <c r="P40" i="30"/>
  <c r="P40" i="28" s="1"/>
  <c r="P34" i="28" s="1"/>
  <c r="P35" i="28"/>
  <c r="S74" i="30"/>
  <c r="P74" i="28"/>
  <c r="E190" i="26"/>
  <c r="G13" i="27"/>
  <c r="H7" i="41"/>
  <c r="H127" i="41"/>
  <c r="E7" i="41"/>
  <c r="E127" i="41"/>
  <c r="F7" i="41"/>
  <c r="F127" i="41"/>
  <c r="J108" i="30"/>
  <c r="J108" i="28" s="1"/>
  <c r="F108" i="2"/>
  <c r="F7" i="32"/>
  <c r="F127" i="32"/>
  <c r="D7" i="32"/>
  <c r="J7" i="32" s="1"/>
  <c r="D127" i="32"/>
  <c r="D136" i="32"/>
  <c r="I7" i="41"/>
  <c r="I127" i="41"/>
  <c r="H7" i="32"/>
  <c r="H127" i="32"/>
  <c r="J54" i="16"/>
  <c r="I57" i="16"/>
  <c r="BC12" i="24"/>
  <c r="T131" i="16"/>
  <c r="AB131" i="16"/>
  <c r="M60" i="16"/>
  <c r="X204" i="30"/>
  <c r="X205" i="30" s="1"/>
  <c r="AA202" i="30"/>
  <c r="D17" i="2"/>
  <c r="H17" i="30" s="1"/>
  <c r="H17" i="28" s="1"/>
  <c r="D21" i="2"/>
  <c r="D74" i="2"/>
  <c r="F141" i="30"/>
  <c r="F141" i="28" s="1"/>
  <c r="E189" i="26"/>
  <c r="I61" i="16"/>
  <c r="H67" i="16"/>
  <c r="BC55" i="30"/>
  <c r="AZ55" i="28"/>
  <c r="U205" i="30"/>
  <c r="D104" i="41"/>
  <c r="J104" i="41" s="1"/>
  <c r="J104" i="32"/>
  <c r="L104" i="32" s="1"/>
  <c r="E170" i="26"/>
  <c r="E191" i="26" s="1"/>
  <c r="BK12" i="24"/>
  <c r="M176" i="30"/>
  <c r="K24" i="30"/>
  <c r="K24" i="28" s="1"/>
  <c r="P104" i="30"/>
  <c r="P113" i="30" s="1"/>
  <c r="P113" i="28" s="1"/>
  <c r="AT131" i="16"/>
  <c r="R59" i="16"/>
  <c r="X53" i="16"/>
  <c r="BQ15" i="24" a="1"/>
  <c r="BQ15" i="24" s="1"/>
  <c r="BQ16" i="24" s="1" a="1"/>
  <c r="BQ16" i="24" s="1"/>
  <c r="BE12" i="24" s="1"/>
  <c r="BS16" i="24" a="1"/>
  <c r="BS16" i="24" s="1"/>
  <c r="BS17" i="24" s="1" a="1"/>
  <c r="BS17" i="24" s="1"/>
  <c r="K42" i="16"/>
  <c r="J46" i="16"/>
  <c r="H80" i="16"/>
  <c r="H82" i="16" s="1"/>
  <c r="H98" i="16" s="1"/>
  <c r="S80" i="30"/>
  <c r="S80" i="28" s="1"/>
  <c r="H30" i="16"/>
  <c r="I25" i="16"/>
  <c r="H77" i="33"/>
  <c r="Y139" i="16"/>
  <c r="Y141" i="16" s="1"/>
  <c r="Y118" i="16" s="1"/>
  <c r="Y119" i="16" s="1"/>
  <c r="Y130" i="16" s="1"/>
  <c r="Y133" i="16" s="1"/>
  <c r="U139" i="16"/>
  <c r="U141" i="16" s="1"/>
  <c r="U118" i="16" s="1"/>
  <c r="AN139" i="16"/>
  <c r="AN141" i="16" s="1"/>
  <c r="AN118" i="16" s="1"/>
  <c r="AN119" i="16" s="1"/>
  <c r="AN130" i="16" s="1"/>
  <c r="X131" i="16"/>
  <c r="P131" i="16"/>
  <c r="V131" i="16"/>
  <c r="D58" i="2"/>
  <c r="E58" i="2" s="1"/>
  <c r="D39" i="2"/>
  <c r="H39" i="30" s="1"/>
  <c r="H39" i="28" s="1"/>
  <c r="E184" i="26"/>
  <c r="F80" i="16"/>
  <c r="F82" i="16" s="1"/>
  <c r="F98" i="16" s="1"/>
  <c r="M80" i="30"/>
  <c r="M80" i="28" s="1"/>
  <c r="G46" i="16"/>
  <c r="F82" i="2"/>
  <c r="N80" i="2"/>
  <c r="D7" i="33"/>
  <c r="H7" i="33" s="1"/>
  <c r="H99" i="33"/>
  <c r="J37" i="33"/>
  <c r="AC8" i="38"/>
  <c r="BL164" i="30" s="1"/>
  <c r="BL164" i="28" s="1"/>
  <c r="Q139" i="16"/>
  <c r="Q141" i="16" s="1"/>
  <c r="Q118" i="16" s="1"/>
  <c r="D53" i="2"/>
  <c r="E53" i="2" s="1"/>
  <c r="I53" i="30" s="1"/>
  <c r="I53" i="28" s="1"/>
  <c r="D120" i="2"/>
  <c r="J48" i="16"/>
  <c r="I51" i="16"/>
  <c r="Z202" i="30"/>
  <c r="W204" i="30"/>
  <c r="W205" i="30" s="1"/>
  <c r="H32" i="16"/>
  <c r="G40" i="16"/>
  <c r="H79" i="33"/>
  <c r="P164" i="26"/>
  <c r="F185" i="26"/>
  <c r="P163" i="26"/>
  <c r="BF17" i="24"/>
  <c r="AX14" i="24"/>
  <c r="P165" i="26"/>
  <c r="P167" i="26"/>
  <c r="F180" i="26"/>
  <c r="F191" i="26" s="1"/>
  <c r="J136" i="26"/>
  <c r="O154" i="26" s="1"/>
  <c r="O155" i="26" s="1"/>
  <c r="I136" i="26"/>
  <c r="O141" i="26" s="1"/>
  <c r="BF14" i="24"/>
  <c r="AX16" i="24"/>
  <c r="E127" i="32"/>
  <c r="AX13" i="24"/>
  <c r="BF18" i="24"/>
  <c r="BF16" i="24"/>
  <c r="J25" i="30"/>
  <c r="J25" i="28" s="1"/>
  <c r="N25" i="2"/>
  <c r="AY20" i="24"/>
  <c r="AX18" i="24"/>
  <c r="J68" i="26"/>
  <c r="O140" i="26" s="1"/>
  <c r="W24" i="2"/>
  <c r="AA8" i="38"/>
  <c r="BF164" i="30" s="1"/>
  <c r="BF164" i="28" s="1"/>
  <c r="V8" i="38"/>
  <c r="AQ164" i="30" s="1"/>
  <c r="AQ164" i="28" s="1"/>
  <c r="AB8" i="38"/>
  <c r="BI164" i="30" s="1"/>
  <c r="BI164" i="28" s="1"/>
  <c r="Y8" i="38"/>
  <c r="AZ164" i="30" s="1"/>
  <c r="AZ164" i="28" s="1"/>
  <c r="S8" i="38"/>
  <c r="AH164" i="30" s="1"/>
  <c r="AH164" i="28" s="1"/>
  <c r="N8" i="38"/>
  <c r="S164" i="30" s="1"/>
  <c r="S164" i="28" s="1"/>
  <c r="Q8" i="38"/>
  <c r="AB164" i="30" s="1"/>
  <c r="AB164" i="28" s="1"/>
  <c r="L8" i="38"/>
  <c r="M164" i="30" s="1"/>
  <c r="M164" i="28" s="1"/>
  <c r="W8" i="38"/>
  <c r="AT164" i="30" s="1"/>
  <c r="AT164" i="28" s="1"/>
  <c r="R8" i="38"/>
  <c r="AE164" i="30" s="1"/>
  <c r="AE164" i="28" s="1"/>
  <c r="T8" i="38"/>
  <c r="AK164" i="30" s="1"/>
  <c r="AK164" i="28" s="1"/>
  <c r="U8" i="38"/>
  <c r="AN164" i="30" s="1"/>
  <c r="AN164" i="28" s="1"/>
  <c r="X8" i="38"/>
  <c r="AW164" i="30" s="1"/>
  <c r="AW164" i="28" s="1"/>
  <c r="M104" i="30"/>
  <c r="M104" i="28" s="1"/>
  <c r="P102" i="28"/>
  <c r="P100" i="28"/>
  <c r="B30" i="15"/>
  <c r="F130" i="30"/>
  <c r="F129" i="28" s="1"/>
  <c r="G141" i="2"/>
  <c r="AQ133" i="16"/>
  <c r="E101" i="16"/>
  <c r="J113" i="30"/>
  <c r="J113" i="28" s="1"/>
  <c r="D19" i="2"/>
  <c r="H19" i="30" s="1"/>
  <c r="H19" i="28" s="1"/>
  <c r="D69" i="2"/>
  <c r="H69" i="30" s="1"/>
  <c r="H69" i="28" s="1"/>
  <c r="D31" i="2"/>
  <c r="D65" i="2"/>
  <c r="H65" i="30" s="1"/>
  <c r="H65" i="28" s="1"/>
  <c r="E7" i="28"/>
  <c r="D70" i="2"/>
  <c r="D32" i="2"/>
  <c r="H32" i="30" s="1"/>
  <c r="H32" i="28" s="1"/>
  <c r="J104" i="30"/>
  <c r="J104" i="28" s="1"/>
  <c r="J85" i="28"/>
  <c r="M85" i="30"/>
  <c r="M199" i="30" s="1"/>
  <c r="M200" i="30" s="1"/>
  <c r="M201" i="30" s="1"/>
  <c r="AT133" i="16"/>
  <c r="AB133" i="16"/>
  <c r="C131" i="30"/>
  <c r="F131" i="30"/>
  <c r="G128" i="30"/>
  <c r="C130" i="30"/>
  <c r="C129" i="28" s="1"/>
  <c r="F128" i="28"/>
  <c r="V198" i="30"/>
  <c r="AH133" i="16"/>
  <c r="D15" i="2"/>
  <c r="E15" i="2" s="1"/>
  <c r="I15" i="30" s="1"/>
  <c r="I15" i="28" s="1"/>
  <c r="D73" i="2"/>
  <c r="H73" i="30" s="1"/>
  <c r="H73" i="28" s="1"/>
  <c r="D47" i="2"/>
  <c r="E47" i="2" s="1"/>
  <c r="I47" i="30" s="1"/>
  <c r="I47" i="28" s="1"/>
  <c r="D89" i="2"/>
  <c r="E89" i="2" s="1"/>
  <c r="I89" i="30" s="1"/>
  <c r="I89" i="28" s="1"/>
  <c r="D60" i="2"/>
  <c r="E60" i="2" s="1"/>
  <c r="I60" i="30" s="1"/>
  <c r="I60" i="28" s="1"/>
  <c r="D35" i="2"/>
  <c r="H35" i="30" s="1"/>
  <c r="H35" i="28" s="1"/>
  <c r="D88" i="2"/>
  <c r="E88" i="2" s="1"/>
  <c r="I88" i="30" s="1"/>
  <c r="I88" i="28" s="1"/>
  <c r="D54" i="2"/>
  <c r="E54" i="2" s="1"/>
  <c r="I54" i="30" s="1"/>
  <c r="I54" i="28" s="1"/>
  <c r="D14" i="2"/>
  <c r="H14" i="30" s="1"/>
  <c r="H14" i="28" s="1"/>
  <c r="S99" i="30"/>
  <c r="P99" i="28"/>
  <c r="N99" i="30"/>
  <c r="N99" i="28" s="1"/>
  <c r="H7" i="36"/>
  <c r="G30" i="36"/>
  <c r="G32" i="36" s="1"/>
  <c r="G34" i="36" s="1"/>
  <c r="G35" i="36" s="1"/>
  <c r="G36" i="36" s="1"/>
  <c r="G37" i="36" s="1"/>
  <c r="G38" i="36" s="1"/>
  <c r="G39" i="36" s="1"/>
  <c r="G40" i="36" s="1"/>
  <c r="G41" i="36" s="1"/>
  <c r="G42" i="36" s="1"/>
  <c r="G43" i="36" s="1"/>
  <c r="G44" i="36" s="1"/>
  <c r="G45" i="36" s="1"/>
  <c r="G46" i="36" s="1"/>
  <c r="G48" i="36" s="1"/>
  <c r="P15" i="28"/>
  <c r="S15" i="30"/>
  <c r="J164" i="28"/>
  <c r="M173" i="30"/>
  <c r="M169" i="28"/>
  <c r="AZ20" i="24"/>
  <c r="BJ20" i="24"/>
  <c r="AX15" i="24"/>
  <c r="P166" i="26"/>
  <c r="AX17" i="24"/>
  <c r="AX19" i="24"/>
  <c r="AE210" i="30"/>
  <c r="AJ115" i="28"/>
  <c r="S133" i="30"/>
  <c r="P139" i="30"/>
  <c r="Y210" i="30"/>
  <c r="M190" i="30"/>
  <c r="J192" i="28"/>
  <c r="J208" i="30"/>
  <c r="J129" i="30"/>
  <c r="E24" i="2"/>
  <c r="I24" i="30" s="1"/>
  <c r="I24" i="28" s="1"/>
  <c r="AG115" i="28"/>
  <c r="AH210" i="30"/>
  <c r="AE133" i="16"/>
  <c r="E7" i="2"/>
  <c r="D87" i="2"/>
  <c r="H87" i="30" s="1"/>
  <c r="H87" i="28" s="1"/>
  <c r="D63" i="2"/>
  <c r="D43" i="2"/>
  <c r="H43" i="30" s="1"/>
  <c r="H43" i="28" s="1"/>
  <c r="D117" i="2"/>
  <c r="E117" i="2" s="1"/>
  <c r="I117" i="30" s="1"/>
  <c r="I118" i="28" s="1"/>
  <c r="D71" i="2"/>
  <c r="H71" i="30" s="1"/>
  <c r="H71" i="28" s="1"/>
  <c r="D49" i="2"/>
  <c r="D16" i="2"/>
  <c r="H16" i="30" s="1"/>
  <c r="H16" i="28" s="1"/>
  <c r="D101" i="2"/>
  <c r="E101" i="2" s="1"/>
  <c r="D64" i="2"/>
  <c r="H64" i="30" s="1"/>
  <c r="H64" i="28" s="1"/>
  <c r="D36" i="2"/>
  <c r="D66" i="2"/>
  <c r="D86" i="2"/>
  <c r="D102" i="2"/>
  <c r="D90" i="2"/>
  <c r="D46" i="2"/>
  <c r="D76" i="2"/>
  <c r="E7" i="30"/>
  <c r="D42" i="2"/>
  <c r="D118" i="2"/>
  <c r="D110" i="2"/>
  <c r="D52" i="2"/>
  <c r="D72" i="2"/>
  <c r="D100" i="2"/>
  <c r="E25" i="36"/>
  <c r="K25" i="36" s="1"/>
  <c r="A25" i="36" s="1"/>
  <c r="J94" i="28"/>
  <c r="V4" i="36"/>
  <c r="V3" i="36"/>
  <c r="E48" i="36"/>
  <c r="K48" i="36" s="1"/>
  <c r="K51" i="36" s="1"/>
  <c r="A30" i="36"/>
  <c r="Q7" i="30"/>
  <c r="N7" i="28"/>
  <c r="N9" i="36"/>
  <c r="R8" i="36"/>
  <c r="A41" i="36"/>
  <c r="A42" i="36" s="1"/>
  <c r="A43" i="36" s="1"/>
  <c r="A44" i="36" s="1"/>
  <c r="A45" i="36" s="1"/>
  <c r="A46" i="36" s="1"/>
  <c r="A48" i="36"/>
  <c r="A50" i="36" s="1"/>
  <c r="E73" i="2"/>
  <c r="I73" i="30" s="1"/>
  <c r="I73" i="28" s="1"/>
  <c r="E31" i="2"/>
  <c r="H31" i="30"/>
  <c r="H31" i="28" s="1"/>
  <c r="H85" i="30"/>
  <c r="H85" i="28" s="1"/>
  <c r="E120" i="2"/>
  <c r="I120" i="30" s="1"/>
  <c r="I121" i="28" s="1"/>
  <c r="H120" i="30"/>
  <c r="H121" i="28" s="1"/>
  <c r="H74" i="30"/>
  <c r="H74" i="28" s="1"/>
  <c r="E74" i="2"/>
  <c r="I74" i="30" s="1"/>
  <c r="I74" i="28" s="1"/>
  <c r="E115" i="2"/>
  <c r="H115" i="30"/>
  <c r="H116" i="28" s="1"/>
  <c r="H47" i="30"/>
  <c r="H47" i="28" s="1"/>
  <c r="E21" i="2"/>
  <c r="I21" i="30" s="1"/>
  <c r="I21" i="28" s="1"/>
  <c r="H21" i="30"/>
  <c r="H21" i="28" s="1"/>
  <c r="E75" i="2"/>
  <c r="I75" i="30" s="1"/>
  <c r="I75" i="28" s="1"/>
  <c r="H75" i="30"/>
  <c r="H75" i="28" s="1"/>
  <c r="E116" i="2"/>
  <c r="I116" i="30" s="1"/>
  <c r="I117" i="28" s="1"/>
  <c r="H116" i="30"/>
  <c r="H117" i="28" s="1"/>
  <c r="E70" i="2"/>
  <c r="I70" i="30" s="1"/>
  <c r="I70" i="28" s="1"/>
  <c r="H70" i="30"/>
  <c r="H70" i="28" s="1"/>
  <c r="E48" i="2"/>
  <c r="I48" i="30" s="1"/>
  <c r="I48" i="28" s="1"/>
  <c r="E14" i="2"/>
  <c r="I14" i="30" s="1"/>
  <c r="I14" i="28" s="1"/>
  <c r="E44" i="2"/>
  <c r="I44" i="30" s="1"/>
  <c r="I44" i="28" s="1"/>
  <c r="H44" i="30"/>
  <c r="H44" i="28" s="1"/>
  <c r="H79" i="30"/>
  <c r="H79" i="28" s="1"/>
  <c r="E79" i="2"/>
  <c r="I79" i="30" s="1"/>
  <c r="I79" i="28" s="1"/>
  <c r="E45" i="2"/>
  <c r="I45" i="30" s="1"/>
  <c r="I45" i="28" s="1"/>
  <c r="H45" i="30"/>
  <c r="H45" i="28" s="1"/>
  <c r="E59" i="2"/>
  <c r="I59" i="30" s="1"/>
  <c r="I59" i="28" s="1"/>
  <c r="E38" i="2"/>
  <c r="I38" i="30" s="1"/>
  <c r="I38" i="28" s="1"/>
  <c r="H38" i="30"/>
  <c r="H38" i="28" s="1"/>
  <c r="AA115" i="28"/>
  <c r="AB210" i="30"/>
  <c r="E17" i="2"/>
  <c r="I17" i="30" s="1"/>
  <c r="I17" i="28" s="1"/>
  <c r="AN133" i="16"/>
  <c r="U115" i="28"/>
  <c r="V210" i="30"/>
  <c r="P31" i="30"/>
  <c r="M33" i="30"/>
  <c r="M31" i="28"/>
  <c r="S101" i="30"/>
  <c r="P101" i="28"/>
  <c r="V100" i="30"/>
  <c r="S100" i="28"/>
  <c r="S102" i="28"/>
  <c r="V102" i="30"/>
  <c r="P4" i="30"/>
  <c r="M4" i="28"/>
  <c r="S5" i="30"/>
  <c r="P5" i="28"/>
  <c r="L207" i="30"/>
  <c r="Q9" i="30"/>
  <c r="N24" i="30"/>
  <c r="N9" i="28"/>
  <c r="T6" i="30"/>
  <c r="Q6" i="28"/>
  <c r="W77" i="2"/>
  <c r="V67" i="2"/>
  <c r="V50" i="2"/>
  <c r="N24" i="2"/>
  <c r="J24" i="30"/>
  <c r="J24" i="28" s="1"/>
  <c r="I7" i="24"/>
  <c r="U27" i="2"/>
  <c r="AC8" i="24"/>
  <c r="AN7" i="24"/>
  <c r="AN8" i="24" s="1"/>
  <c r="AP13" i="24"/>
  <c r="AO7" i="24"/>
  <c r="AO8" i="24" s="1"/>
  <c r="L9" i="30"/>
  <c r="M9" i="30" s="1"/>
  <c r="M24" i="30" s="1"/>
  <c r="I9" i="28"/>
  <c r="BC23" i="24"/>
  <c r="AM7" i="24"/>
  <c r="AM8" i="24" s="1"/>
  <c r="V61" i="2"/>
  <c r="V33" i="2"/>
  <c r="W56" i="2"/>
  <c r="V56" i="2"/>
  <c r="E55" i="2" l="1"/>
  <c r="I55" i="30" s="1"/>
  <c r="I55" i="28" s="1"/>
  <c r="E69" i="2"/>
  <c r="D61" i="2"/>
  <c r="H61" i="30" s="1"/>
  <c r="H61" i="28" s="1"/>
  <c r="H57" i="28" s="1"/>
  <c r="E64" i="2"/>
  <c r="I64" i="30" s="1"/>
  <c r="I64" i="28" s="1"/>
  <c r="H58" i="30"/>
  <c r="H58" i="28" s="1"/>
  <c r="E43" i="2"/>
  <c r="H119" i="30"/>
  <c r="H120" i="28" s="1"/>
  <c r="H88" i="30"/>
  <c r="H88" i="28" s="1"/>
  <c r="E37" i="2"/>
  <c r="I37" i="30" s="1"/>
  <c r="I37" i="28" s="1"/>
  <c r="P104" i="28"/>
  <c r="O68" i="26"/>
  <c r="I10" i="30"/>
  <c r="I10" i="28" s="1"/>
  <c r="BL20" i="24"/>
  <c r="H10" i="30"/>
  <c r="H10" i="28" s="1"/>
  <c r="BB20" i="24"/>
  <c r="D25" i="2"/>
  <c r="H25" i="30" s="1"/>
  <c r="H25" i="28" s="1"/>
  <c r="G7" i="41"/>
  <c r="G127" i="41"/>
  <c r="AB37" i="30"/>
  <c r="Y37" i="28"/>
  <c r="Y52" i="28"/>
  <c r="AB52" i="30"/>
  <c r="Y56" i="30"/>
  <c r="Y56" i="28" s="1"/>
  <c r="Y51" i="28" s="1"/>
  <c r="V47" i="30"/>
  <c r="S47" i="28"/>
  <c r="V58" i="30"/>
  <c r="S61" i="30"/>
  <c r="S61" i="28" s="1"/>
  <c r="S57" i="28" s="1"/>
  <c r="S58" i="28"/>
  <c r="H13" i="30"/>
  <c r="H13" i="28" s="1"/>
  <c r="AB49" i="30"/>
  <c r="Y49" i="28"/>
  <c r="Y65" i="30"/>
  <c r="V65" i="28"/>
  <c r="V76" i="30"/>
  <c r="S76" i="28"/>
  <c r="S75" i="30"/>
  <c r="P75" i="28"/>
  <c r="S63" i="28"/>
  <c r="S67" i="30"/>
  <c r="S67" i="28" s="1"/>
  <c r="S62" i="28" s="1"/>
  <c r="V63" i="30"/>
  <c r="K12" i="16"/>
  <c r="J13" i="16"/>
  <c r="J16" i="16" s="1"/>
  <c r="Y20" i="30"/>
  <c r="Y20" i="28" s="1"/>
  <c r="Y39" i="30"/>
  <c r="V39" i="28"/>
  <c r="H89" i="30"/>
  <c r="H89" i="28" s="1"/>
  <c r="J105" i="32"/>
  <c r="J126" i="32" s="1"/>
  <c r="J127" i="32" s="1"/>
  <c r="V74" i="30"/>
  <c r="S74" i="28"/>
  <c r="S88" i="30"/>
  <c r="P170" i="30"/>
  <c r="P170" i="28" s="1"/>
  <c r="P88" i="28"/>
  <c r="V42" i="30"/>
  <c r="S42" i="28"/>
  <c r="S50" i="30"/>
  <c r="S50" i="28" s="1"/>
  <c r="S41" i="28" s="1"/>
  <c r="M183" i="30"/>
  <c r="J187" i="28"/>
  <c r="S104" i="30"/>
  <c r="H18" i="30"/>
  <c r="H18" i="28" s="1"/>
  <c r="E35" i="2"/>
  <c r="I35" i="30" s="1"/>
  <c r="I35" i="28" s="1"/>
  <c r="E32" i="2"/>
  <c r="I32" i="30" s="1"/>
  <c r="I32" i="28" s="1"/>
  <c r="H60" i="30"/>
  <c r="H60" i="28" s="1"/>
  <c r="J132" i="41"/>
  <c r="Y90" i="30"/>
  <c r="V90" i="28"/>
  <c r="V184" i="30"/>
  <c r="V184" i="28" s="1"/>
  <c r="Y14" i="30"/>
  <c r="V14" i="28"/>
  <c r="Y79" i="30"/>
  <c r="V79" i="28"/>
  <c r="AE32" i="30"/>
  <c r="AB32" i="28"/>
  <c r="V35" i="30"/>
  <c r="S40" i="30"/>
  <c r="S40" i="28" s="1"/>
  <c r="S34" i="28" s="1"/>
  <c r="S35" i="28"/>
  <c r="K21" i="16"/>
  <c r="J23" i="16"/>
  <c r="P18" i="30"/>
  <c r="M18" i="28"/>
  <c r="V72" i="30"/>
  <c r="S77" i="30"/>
  <c r="S77" i="28" s="1"/>
  <c r="S68" i="28" s="1"/>
  <c r="S72" i="28"/>
  <c r="S89" i="30"/>
  <c r="P177" i="30"/>
  <c r="P177" i="28" s="1"/>
  <c r="P89" i="28"/>
  <c r="M113" i="30"/>
  <c r="M113" i="28" s="1"/>
  <c r="E19" i="2"/>
  <c r="I19" i="30" s="1"/>
  <c r="I19" i="28" s="1"/>
  <c r="H54" i="30"/>
  <c r="H54" i="28" s="1"/>
  <c r="V87" i="30"/>
  <c r="S160" i="30"/>
  <c r="S160" i="28" s="1"/>
  <c r="S87" i="28"/>
  <c r="AN44" i="30"/>
  <c r="AK44" i="28"/>
  <c r="AE69" i="30"/>
  <c r="AB69" i="28"/>
  <c r="S86" i="30"/>
  <c r="P86" i="28"/>
  <c r="BQ17" i="24" a="1"/>
  <c r="BQ17" i="24" s="1"/>
  <c r="BQ18" i="24" s="1" a="1"/>
  <c r="BQ18" i="24" s="1"/>
  <c r="J61" i="16"/>
  <c r="I67" i="16"/>
  <c r="V80" i="30" s="1"/>
  <c r="V80" i="28" s="1"/>
  <c r="AD202" i="30"/>
  <c r="AA204" i="30"/>
  <c r="AA205" i="30" s="1"/>
  <c r="BC13" i="24"/>
  <c r="BC17" i="24"/>
  <c r="BC18" i="24"/>
  <c r="BC16" i="24"/>
  <c r="BC14" i="24"/>
  <c r="BC15" i="24"/>
  <c r="BC19" i="24"/>
  <c r="J25" i="16"/>
  <c r="I30" i="16"/>
  <c r="BS18" i="24" a="1"/>
  <c r="BS18" i="24" s="1"/>
  <c r="D33" i="2"/>
  <c r="H33" i="30" s="1"/>
  <c r="H33" i="28" s="1"/>
  <c r="H30" i="28" s="1"/>
  <c r="AC202" i="30"/>
  <c r="Z204" i="30"/>
  <c r="Z205" i="30" s="1"/>
  <c r="K48" i="16"/>
  <c r="J51" i="16"/>
  <c r="P80" i="30"/>
  <c r="P80" i="28" s="1"/>
  <c r="G80" i="16"/>
  <c r="G82" i="16" s="1"/>
  <c r="G98" i="16" s="1"/>
  <c r="BM12" i="24"/>
  <c r="K54" i="16"/>
  <c r="J57" i="16"/>
  <c r="BE18" i="24"/>
  <c r="BE16" i="24"/>
  <c r="BE19" i="24"/>
  <c r="BE17" i="24"/>
  <c r="BE15" i="24"/>
  <c r="BE14" i="24"/>
  <c r="BE13" i="24"/>
  <c r="D105" i="41"/>
  <c r="D126" i="41" s="1"/>
  <c r="BF55" i="30"/>
  <c r="BC55" i="28"/>
  <c r="N60" i="16"/>
  <c r="BD12" i="24"/>
  <c r="S59" i="16"/>
  <c r="BK15" i="24"/>
  <c r="BK13" i="24"/>
  <c r="BK14" i="24"/>
  <c r="BK19" i="24"/>
  <c r="BK17" i="24"/>
  <c r="BK16" i="24"/>
  <c r="BK18" i="24"/>
  <c r="L104" i="41"/>
  <c r="J105" i="41"/>
  <c r="J126" i="41" s="1"/>
  <c r="J127" i="41" s="1"/>
  <c r="G128" i="41" s="1"/>
  <c r="E39" i="2"/>
  <c r="I39" i="30" s="1"/>
  <c r="I39" i="28" s="1"/>
  <c r="O142" i="26"/>
  <c r="O145" i="26" s="1"/>
  <c r="O146" i="26" s="1"/>
  <c r="O151" i="26" s="1"/>
  <c r="M108" i="30"/>
  <c r="M108" i="28" s="1"/>
  <c r="F116" i="16"/>
  <c r="F119" i="16" s="1"/>
  <c r="F130" i="16" s="1"/>
  <c r="F133" i="16" s="1"/>
  <c r="S108" i="30"/>
  <c r="S108" i="28" s="1"/>
  <c r="H116" i="16"/>
  <c r="H119" i="16" s="1"/>
  <c r="H130" i="16" s="1"/>
  <c r="H133" i="16" s="1"/>
  <c r="E71" i="2"/>
  <c r="I71" i="30" s="1"/>
  <c r="I71" i="28" s="1"/>
  <c r="H53" i="30"/>
  <c r="H53" i="28" s="1"/>
  <c r="E87" i="2"/>
  <c r="I87" i="30" s="1"/>
  <c r="I87" i="28" s="1"/>
  <c r="H40" i="16"/>
  <c r="I32" i="16"/>
  <c r="E65" i="2"/>
  <c r="I65" i="30" s="1"/>
  <c r="I65" i="28" s="1"/>
  <c r="M174" i="30"/>
  <c r="J82" i="30"/>
  <c r="W82" i="2"/>
  <c r="V82" i="2"/>
  <c r="W5" i="2" s="1"/>
  <c r="X5" i="2" s="1"/>
  <c r="L42" i="16"/>
  <c r="K46" i="16"/>
  <c r="M180" i="30"/>
  <c r="M176" i="28"/>
  <c r="BF20" i="24"/>
  <c r="AX20" i="24"/>
  <c r="AE8" i="38"/>
  <c r="T4" i="38"/>
  <c r="J159" i="30" s="1"/>
  <c r="J166" i="30" s="1"/>
  <c r="H15" i="30"/>
  <c r="H15" i="28" s="1"/>
  <c r="P85" i="30"/>
  <c r="P199" i="30" s="1"/>
  <c r="P200" i="30" s="1"/>
  <c r="P201" i="30" s="1"/>
  <c r="M92" i="30"/>
  <c r="M92" i="28" s="1"/>
  <c r="M85" i="28"/>
  <c r="D40" i="2"/>
  <c r="Y198" i="30"/>
  <c r="F130" i="28"/>
  <c r="F131" i="28"/>
  <c r="C131" i="28"/>
  <c r="C130" i="28"/>
  <c r="H101" i="30"/>
  <c r="H101" i="28" s="1"/>
  <c r="Q99" i="30"/>
  <c r="V99" i="30"/>
  <c r="S99" i="28"/>
  <c r="G129" i="30"/>
  <c r="G131" i="30" s="1"/>
  <c r="G130" i="30"/>
  <c r="O99" i="30"/>
  <c r="O99" i="28" s="1"/>
  <c r="E26" i="36"/>
  <c r="K26" i="36"/>
  <c r="H117" i="30"/>
  <c r="H118" i="28" s="1"/>
  <c r="V15" i="30"/>
  <c r="T15" i="30" s="1"/>
  <c r="S15" i="28"/>
  <c r="P169" i="30"/>
  <c r="M173" i="28"/>
  <c r="D123" i="2"/>
  <c r="H123" i="30" s="1"/>
  <c r="H122" i="28" s="1"/>
  <c r="D50" i="2"/>
  <c r="H50" i="30" s="1"/>
  <c r="H50" i="28" s="1"/>
  <c r="H41" i="28" s="1"/>
  <c r="D67" i="2"/>
  <c r="H67" i="30" s="1"/>
  <c r="H67" i="28" s="1"/>
  <c r="H62" i="28" s="1"/>
  <c r="M190" i="28"/>
  <c r="M192" i="30"/>
  <c r="V133" i="30"/>
  <c r="S139" i="30"/>
  <c r="D92" i="2"/>
  <c r="H92" i="30" s="1"/>
  <c r="H92" i="28" s="1"/>
  <c r="M9" i="28"/>
  <c r="E16" i="2"/>
  <c r="I16" i="30" s="1"/>
  <c r="I16" i="28" s="1"/>
  <c r="D77" i="2"/>
  <c r="H77" i="30" s="1"/>
  <c r="H77" i="28" s="1"/>
  <c r="H68" i="28" s="1"/>
  <c r="H52" i="30"/>
  <c r="H52" i="28" s="1"/>
  <c r="E52" i="2"/>
  <c r="D56" i="2"/>
  <c r="H56" i="30" s="1"/>
  <c r="H56" i="28" s="1"/>
  <c r="H51" i="28" s="1"/>
  <c r="AX21" i="30"/>
  <c r="AU66" i="30"/>
  <c r="AU117" i="30"/>
  <c r="AO10" i="30"/>
  <c r="AO38" i="30"/>
  <c r="AO66" i="30"/>
  <c r="AX53" i="30"/>
  <c r="AX66" i="30"/>
  <c r="AX117" i="30"/>
  <c r="AU36" i="30"/>
  <c r="AR59" i="30"/>
  <c r="AO13" i="30"/>
  <c r="AL19" i="30"/>
  <c r="AL115" i="30"/>
  <c r="AI36" i="30"/>
  <c r="AX36" i="30"/>
  <c r="AU17" i="30"/>
  <c r="AU53" i="30"/>
  <c r="AU120" i="30"/>
  <c r="AR118" i="30"/>
  <c r="AX64" i="30"/>
  <c r="AX116" i="30"/>
  <c r="AR10" i="30"/>
  <c r="AR64" i="30"/>
  <c r="AO16" i="30"/>
  <c r="AO71" i="30"/>
  <c r="AO117" i="30"/>
  <c r="AL46" i="30"/>
  <c r="AX54" i="30"/>
  <c r="AX119" i="30"/>
  <c r="AU118" i="30"/>
  <c r="AR38" i="30"/>
  <c r="AO17" i="30"/>
  <c r="AO55" i="30"/>
  <c r="AL53" i="30"/>
  <c r="AL73" i="30"/>
  <c r="AL119" i="30"/>
  <c r="AX10" i="30"/>
  <c r="AX59" i="30"/>
  <c r="AX115" i="30"/>
  <c r="AU59" i="30"/>
  <c r="AR46" i="30"/>
  <c r="AR73" i="30"/>
  <c r="AO43" i="30"/>
  <c r="AL17" i="30"/>
  <c r="AL55" i="30"/>
  <c r="AI13" i="30"/>
  <c r="AR117" i="30"/>
  <c r="AI44" i="30"/>
  <c r="AI66" i="30"/>
  <c r="AF36" i="30"/>
  <c r="AF66" i="30"/>
  <c r="AF118" i="30"/>
  <c r="AC69" i="30"/>
  <c r="AC118" i="30"/>
  <c r="Z37" i="30"/>
  <c r="W10" i="30"/>
  <c r="W38" i="30"/>
  <c r="AX16" i="30"/>
  <c r="AU54" i="30"/>
  <c r="AR16" i="30"/>
  <c r="AR70" i="30"/>
  <c r="AO21" i="30"/>
  <c r="AL66" i="30"/>
  <c r="AX70" i="30"/>
  <c r="AU46" i="30"/>
  <c r="AR13" i="30"/>
  <c r="AR71" i="30"/>
  <c r="AO118" i="30"/>
  <c r="AX60" i="30"/>
  <c r="AX118" i="30"/>
  <c r="AR19" i="30"/>
  <c r="AO70" i="30"/>
  <c r="AO120" i="30"/>
  <c r="AL59" i="30"/>
  <c r="AI48" i="30"/>
  <c r="Z46" i="30"/>
  <c r="W16" i="30"/>
  <c r="W48" i="30"/>
  <c r="AR60" i="30"/>
  <c r="AL44" i="30"/>
  <c r="AI118" i="30"/>
  <c r="AC43" i="30"/>
  <c r="AC64" i="30"/>
  <c r="Z16" i="30"/>
  <c r="Z43" i="30"/>
  <c r="W17" i="30"/>
  <c r="AX17" i="30"/>
  <c r="AU60" i="30"/>
  <c r="AR21" i="30"/>
  <c r="AX38" i="30"/>
  <c r="AU55" i="30"/>
  <c r="AR17" i="30"/>
  <c r="AI19" i="30"/>
  <c r="AX73" i="30"/>
  <c r="AU13" i="30"/>
  <c r="AU71" i="30"/>
  <c r="AR36" i="30"/>
  <c r="AL13" i="30"/>
  <c r="AL60" i="30"/>
  <c r="AI38" i="30"/>
  <c r="AU43" i="30"/>
  <c r="AR54" i="30"/>
  <c r="AO64" i="30"/>
  <c r="AL120" i="30"/>
  <c r="AI54" i="30"/>
  <c r="AC36" i="30"/>
  <c r="AC73" i="30"/>
  <c r="Z19" i="30"/>
  <c r="Z52" i="30"/>
  <c r="W21" i="30"/>
  <c r="AU70" i="30"/>
  <c r="AL64" i="30"/>
  <c r="AI45" i="30"/>
  <c r="AF43" i="30"/>
  <c r="AC19" i="30"/>
  <c r="AC70" i="30"/>
  <c r="AC115" i="30"/>
  <c r="Z21" i="30"/>
  <c r="Z71" i="30"/>
  <c r="Z116" i="30"/>
  <c r="W55" i="30"/>
  <c r="AX43" i="30"/>
  <c r="AU21" i="30"/>
  <c r="AU119" i="30"/>
  <c r="AO36" i="30"/>
  <c r="AL16" i="30"/>
  <c r="AL116" i="30"/>
  <c r="AI53" i="30"/>
  <c r="AI120" i="30"/>
  <c r="AF60" i="30"/>
  <c r="AC17" i="30"/>
  <c r="Z49" i="30"/>
  <c r="Z73" i="30"/>
  <c r="W19" i="30"/>
  <c r="AF54" i="30"/>
  <c r="AC48" i="30"/>
  <c r="W14" i="30"/>
  <c r="W64" i="30"/>
  <c r="T16" i="30"/>
  <c r="T42" i="30"/>
  <c r="T64" i="30"/>
  <c r="AX46" i="30"/>
  <c r="AR43" i="30"/>
  <c r="AR115" i="30"/>
  <c r="AO54" i="30"/>
  <c r="AL118" i="30"/>
  <c r="AX55" i="30"/>
  <c r="AU73" i="30"/>
  <c r="AR116" i="30"/>
  <c r="AX13" i="30"/>
  <c r="AU38" i="30"/>
  <c r="AR55" i="30"/>
  <c r="AO19" i="30"/>
  <c r="AO53" i="30"/>
  <c r="AL117" i="30"/>
  <c r="AX19" i="30"/>
  <c r="AU64" i="30"/>
  <c r="AL21" i="30"/>
  <c r="AI16" i="30"/>
  <c r="AI60" i="30"/>
  <c r="AI117" i="30"/>
  <c r="AF46" i="30"/>
  <c r="AC46" i="30"/>
  <c r="Z64" i="30"/>
  <c r="Z115" i="30"/>
  <c r="W32" i="30"/>
  <c r="AX120" i="30"/>
  <c r="AO46" i="30"/>
  <c r="AI73" i="30"/>
  <c r="AF19" i="30"/>
  <c r="AF115" i="30"/>
  <c r="AC119" i="30"/>
  <c r="Z32" i="30"/>
  <c r="Z53" i="30"/>
  <c r="Z120" i="30"/>
  <c r="W39" i="30"/>
  <c r="AI10" i="30"/>
  <c r="AI59" i="30"/>
  <c r="AF13" i="30"/>
  <c r="AF45" i="30"/>
  <c r="AC54" i="30"/>
  <c r="Z55" i="30"/>
  <c r="AL36" i="30"/>
  <c r="AL43" i="30"/>
  <c r="AO59" i="30"/>
  <c r="AI17" i="30"/>
  <c r="AL38" i="30"/>
  <c r="AU10" i="30"/>
  <c r="AI55" i="30"/>
  <c r="AF73" i="30"/>
  <c r="AI43" i="30"/>
  <c r="AF117" i="30"/>
  <c r="AC60" i="30"/>
  <c r="Z36" i="30"/>
  <c r="Z118" i="30"/>
  <c r="AO115" i="30"/>
  <c r="AC71" i="30"/>
  <c r="W53" i="30"/>
  <c r="T21" i="30"/>
  <c r="T52" i="30"/>
  <c r="T79" i="30"/>
  <c r="Q16" i="30"/>
  <c r="Q44" i="30"/>
  <c r="Q66" i="30"/>
  <c r="Q90" i="30"/>
  <c r="N36" i="30"/>
  <c r="N66" i="30"/>
  <c r="N118" i="30"/>
  <c r="K39" i="30"/>
  <c r="K60" i="30"/>
  <c r="AR45" i="30"/>
  <c r="AC53" i="30"/>
  <c r="W65" i="30"/>
  <c r="W90" i="30"/>
  <c r="T32" i="30"/>
  <c r="T53" i="30"/>
  <c r="T120" i="30"/>
  <c r="Q39" i="30"/>
  <c r="Q63" i="30"/>
  <c r="Q118" i="30"/>
  <c r="N37" i="30"/>
  <c r="N58" i="30"/>
  <c r="N79" i="30"/>
  <c r="K15" i="30"/>
  <c r="K49" i="30"/>
  <c r="K73" i="30"/>
  <c r="AL10" i="30"/>
  <c r="AI115" i="30"/>
  <c r="AC44" i="30"/>
  <c r="Z66" i="30"/>
  <c r="T19" i="30"/>
  <c r="T55" i="30"/>
  <c r="T87" i="30"/>
  <c r="Q110" i="30"/>
  <c r="Q53" i="30"/>
  <c r="Q74" i="30"/>
  <c r="Q120" i="30"/>
  <c r="N39" i="30"/>
  <c r="N60" i="30"/>
  <c r="N86" i="30"/>
  <c r="K17" i="30"/>
  <c r="K47" i="30"/>
  <c r="K71" i="30"/>
  <c r="T48" i="30"/>
  <c r="AR119" i="30"/>
  <c r="AR120" i="30"/>
  <c r="AC55" i="30"/>
  <c r="Z119" i="30"/>
  <c r="Z38" i="30"/>
  <c r="W45" i="30"/>
  <c r="AX48" i="30"/>
  <c r="AL54" i="30"/>
  <c r="AF17" i="30"/>
  <c r="AF71" i="30"/>
  <c r="W37" i="30"/>
  <c r="AI119" i="30"/>
  <c r="AF116" i="30"/>
  <c r="W70" i="30"/>
  <c r="W120" i="30"/>
  <c r="T37" i="30"/>
  <c r="T70" i="30"/>
  <c r="T119" i="30"/>
  <c r="Q32" i="30"/>
  <c r="Q54" i="30"/>
  <c r="Q75" i="30"/>
  <c r="N14" i="30"/>
  <c r="N46" i="30"/>
  <c r="N76" i="30"/>
  <c r="K18" i="30"/>
  <c r="K48" i="30"/>
  <c r="K72" i="30"/>
  <c r="AF38" i="30"/>
  <c r="AC16" i="30"/>
  <c r="AC116" i="30"/>
  <c r="W54" i="30"/>
  <c r="T13" i="30"/>
  <c r="T43" i="30"/>
  <c r="T65" i="30"/>
  <c r="Q17" i="30"/>
  <c r="Q49" i="30"/>
  <c r="Q76" i="30"/>
  <c r="N19" i="30"/>
  <c r="N47" i="30"/>
  <c r="N69" i="30"/>
  <c r="N115" i="30"/>
  <c r="K36" i="30"/>
  <c r="K63" i="30"/>
  <c r="AU16" i="30"/>
  <c r="AF48" i="30"/>
  <c r="W52" i="30"/>
  <c r="W73" i="30"/>
  <c r="W119" i="30"/>
  <c r="T45" i="30"/>
  <c r="T69" i="30"/>
  <c r="Q15" i="30"/>
  <c r="Q43" i="30"/>
  <c r="Q65" i="30"/>
  <c r="Q89" i="30"/>
  <c r="N17" i="30"/>
  <c r="N49" i="30"/>
  <c r="N71" i="30"/>
  <c r="N117" i="30"/>
  <c r="K38" i="30"/>
  <c r="K59" i="30"/>
  <c r="AC59" i="30"/>
  <c r="Q14" i="30"/>
  <c r="AO60" i="30"/>
  <c r="AU19" i="30"/>
  <c r="AL71" i="30"/>
  <c r="W44" i="30"/>
  <c r="AI21" i="30"/>
  <c r="AF53" i="30"/>
  <c r="Z59" i="30"/>
  <c r="W49" i="30"/>
  <c r="AI71" i="30"/>
  <c r="AC45" i="30"/>
  <c r="AC117" i="30"/>
  <c r="Z69" i="30"/>
  <c r="W43" i="30"/>
  <c r="AF16" i="30"/>
  <c r="AC10" i="30"/>
  <c r="W36" i="30"/>
  <c r="T10" i="30"/>
  <c r="T46" i="30"/>
  <c r="T74" i="30"/>
  <c r="Q10" i="30"/>
  <c r="Q38" i="30"/>
  <c r="Q60" i="30"/>
  <c r="Q86" i="30"/>
  <c r="N18" i="30"/>
  <c r="N52" i="30"/>
  <c r="N87" i="30"/>
  <c r="K35" i="30"/>
  <c r="K54" i="30"/>
  <c r="K76" i="30"/>
  <c r="AI64" i="30"/>
  <c r="AF59" i="30"/>
  <c r="AC32" i="30"/>
  <c r="Z13" i="30"/>
  <c r="Z117" i="30"/>
  <c r="W60" i="30"/>
  <c r="T17" i="30"/>
  <c r="T47" i="30"/>
  <c r="T71" i="30"/>
  <c r="T116" i="30"/>
  <c r="Q35" i="30"/>
  <c r="Q55" i="30"/>
  <c r="Q87" i="30"/>
  <c r="N53" i="30"/>
  <c r="N73" i="30"/>
  <c r="N119" i="30"/>
  <c r="K45" i="30"/>
  <c r="K69" i="30"/>
  <c r="AF70" i="30"/>
  <c r="Z44" i="30"/>
  <c r="W79" i="30"/>
  <c r="T49" i="30"/>
  <c r="T73" i="30"/>
  <c r="Q19" i="30"/>
  <c r="Q47" i="30"/>
  <c r="Q70" i="30"/>
  <c r="Q116" i="30"/>
  <c r="N35" i="30"/>
  <c r="N55" i="30"/>
  <c r="N75" i="30"/>
  <c r="K13" i="30"/>
  <c r="K43" i="30"/>
  <c r="K65" i="30"/>
  <c r="AI70" i="30"/>
  <c r="W66" i="30"/>
  <c r="AU116" i="30"/>
  <c r="AF119" i="30"/>
  <c r="AF55" i="30"/>
  <c r="W59" i="30"/>
  <c r="T115" i="30"/>
  <c r="Q117" i="30"/>
  <c r="K44" i="30"/>
  <c r="AF120" i="30"/>
  <c r="W71" i="30"/>
  <c r="N15" i="30"/>
  <c r="K19" i="30"/>
  <c r="AF10" i="30"/>
  <c r="W115" i="30"/>
  <c r="Q37" i="30"/>
  <c r="N45" i="30"/>
  <c r="K53" i="30"/>
  <c r="Q36" i="30"/>
  <c r="N16" i="30"/>
  <c r="N116" i="30"/>
  <c r="K86" i="30"/>
  <c r="BA13" i="30"/>
  <c r="BA117" i="30"/>
  <c r="BM59" i="30"/>
  <c r="BJ13" i="30"/>
  <c r="BJ45" i="30"/>
  <c r="BJ66" i="30"/>
  <c r="BJ117" i="30"/>
  <c r="BG38" i="30"/>
  <c r="BG60" i="30"/>
  <c r="BD17" i="30"/>
  <c r="AR66" i="30"/>
  <c r="W46" i="30"/>
  <c r="T35" i="30"/>
  <c r="N21" i="30"/>
  <c r="N120" i="30"/>
  <c r="K74" i="30"/>
  <c r="BA21" i="30"/>
  <c r="BM16" i="30"/>
  <c r="BM66" i="30"/>
  <c r="BJ36" i="30"/>
  <c r="BD36" i="30"/>
  <c r="AF64" i="30"/>
  <c r="Q52" i="30"/>
  <c r="N48" i="30"/>
  <c r="K85" i="30"/>
  <c r="BM73" i="30"/>
  <c r="BM119" i="30"/>
  <c r="BJ53" i="30"/>
  <c r="BJ120" i="30"/>
  <c r="AR53" i="30"/>
  <c r="AX71" i="30"/>
  <c r="W13" i="30"/>
  <c r="AC66" i="30"/>
  <c r="Q48" i="30"/>
  <c r="N72" i="30"/>
  <c r="Z54" i="30"/>
  <c r="T38" i="30"/>
  <c r="Q45" i="30"/>
  <c r="N63" i="30"/>
  <c r="T63" i="30"/>
  <c r="N90" i="30"/>
  <c r="AC21" i="30"/>
  <c r="Q79" i="30"/>
  <c r="N54" i="30"/>
  <c r="K46" i="30"/>
  <c r="K115" i="30"/>
  <c r="BA17" i="30"/>
  <c r="BM19" i="30"/>
  <c r="BM70" i="30"/>
  <c r="BM116" i="30"/>
  <c r="BJ54" i="30"/>
  <c r="BG17" i="30"/>
  <c r="BG48" i="30"/>
  <c r="BG71" i="30"/>
  <c r="BG117" i="30"/>
  <c r="BD60" i="30"/>
  <c r="W118" i="30"/>
  <c r="T76" i="30"/>
  <c r="Q64" i="30"/>
  <c r="N59" i="30"/>
  <c r="K110" i="30"/>
  <c r="K116" i="30"/>
  <c r="BA45" i="30"/>
  <c r="BA66" i="30"/>
  <c r="BA118" i="30"/>
  <c r="BM54" i="30"/>
  <c r="BJ46" i="30"/>
  <c r="BJ73" i="30"/>
  <c r="BG45" i="30"/>
  <c r="BD46" i="30"/>
  <c r="BD73" i="30"/>
  <c r="AO73" i="30"/>
  <c r="AC120" i="30"/>
  <c r="T66" i="30"/>
  <c r="Q115" i="30"/>
  <c r="K42" i="30"/>
  <c r="K102" i="30"/>
  <c r="BA38" i="30"/>
  <c r="BA48" i="30"/>
  <c r="BA71" i="30"/>
  <c r="BA120" i="30"/>
  <c r="BM64" i="30"/>
  <c r="BJ16" i="30"/>
  <c r="BG16" i="30"/>
  <c r="BG43" i="30"/>
  <c r="AI116" i="30"/>
  <c r="Z45" i="30"/>
  <c r="Z48" i="30"/>
  <c r="T58" i="30"/>
  <c r="Q71" i="30"/>
  <c r="K14" i="30"/>
  <c r="AF21" i="30"/>
  <c r="T59" i="30"/>
  <c r="Q72" i="30"/>
  <c r="N88" i="30"/>
  <c r="AL70" i="30"/>
  <c r="W69" i="30"/>
  <c r="T118" i="30"/>
  <c r="N13" i="30"/>
  <c r="K32" i="30"/>
  <c r="T72" i="30"/>
  <c r="Q119" i="30"/>
  <c r="N74" i="30"/>
  <c r="K70" i="30"/>
  <c r="K119" i="30"/>
  <c r="BA19" i="30"/>
  <c r="BA60" i="30"/>
  <c r="BM53" i="30"/>
  <c r="BM120" i="30"/>
  <c r="BJ60" i="30"/>
  <c r="BG54" i="30"/>
  <c r="BD13" i="30"/>
  <c r="BD45" i="30"/>
  <c r="BD66" i="30"/>
  <c r="BD117" i="30"/>
  <c r="T14" i="30"/>
  <c r="T117" i="30"/>
  <c r="Q88" i="30"/>
  <c r="K52" i="30"/>
  <c r="K120" i="30"/>
  <c r="BA70" i="30"/>
  <c r="BM10" i="30"/>
  <c r="BM38" i="30"/>
  <c r="BM60" i="30"/>
  <c r="BD55" i="30"/>
  <c r="AI46" i="30"/>
  <c r="T90" i="30"/>
  <c r="N10" i="30"/>
  <c r="K64" i="30"/>
  <c r="K118" i="30"/>
  <c r="BA73" i="30"/>
  <c r="BM46" i="30"/>
  <c r="BM115" i="30"/>
  <c r="BJ21" i="30"/>
  <c r="BJ48" i="30"/>
  <c r="BJ71" i="30"/>
  <c r="BJ116" i="30"/>
  <c r="BG21" i="30"/>
  <c r="AO116" i="30"/>
  <c r="AC13" i="30"/>
  <c r="N42" i="30"/>
  <c r="Q13" i="30"/>
  <c r="T36" i="30"/>
  <c r="Q58" i="30"/>
  <c r="AL48" i="30"/>
  <c r="N38" i="30"/>
  <c r="BA43" i="30"/>
  <c r="BM21" i="30"/>
  <c r="BD118" i="30"/>
  <c r="N70" i="30"/>
  <c r="BJ59" i="30"/>
  <c r="BG53" i="30"/>
  <c r="BD10" i="30"/>
  <c r="BD38" i="30"/>
  <c r="BD59" i="30"/>
  <c r="AF44" i="30"/>
  <c r="K117" i="30"/>
  <c r="BJ64" i="30"/>
  <c r="BG64" i="30"/>
  <c r="Z17" i="30"/>
  <c r="BA115" i="30"/>
  <c r="N89" i="30"/>
  <c r="BA16" i="30"/>
  <c r="BM118" i="30"/>
  <c r="T39" i="30"/>
  <c r="BG73" i="30"/>
  <c r="BM91" i="30"/>
  <c r="AO91" i="30"/>
  <c r="Z91" i="30"/>
  <c r="N91" i="30"/>
  <c r="AX91" i="30"/>
  <c r="BM45" i="30"/>
  <c r="AI91" i="30"/>
  <c r="AR48" i="30"/>
  <c r="AO45" i="30"/>
  <c r="K66" i="30"/>
  <c r="N32" i="30"/>
  <c r="BM48" i="30"/>
  <c r="K89" i="30"/>
  <c r="BD16" i="30"/>
  <c r="N44" i="30"/>
  <c r="BD43" i="30"/>
  <c r="K21" i="30"/>
  <c r="AL91" i="30"/>
  <c r="AU91" i="30"/>
  <c r="AU48" i="30"/>
  <c r="AL45" i="30"/>
  <c r="Z10" i="30"/>
  <c r="W116" i="30"/>
  <c r="K55" i="30"/>
  <c r="N65" i="30"/>
  <c r="K10" i="30"/>
  <c r="BJ17" i="30"/>
  <c r="BD54" i="30"/>
  <c r="T54" i="30"/>
  <c r="K87" i="30"/>
  <c r="BM71" i="30"/>
  <c r="BJ118" i="30"/>
  <c r="T44" i="30"/>
  <c r="BA36" i="30"/>
  <c r="BA116" i="30"/>
  <c r="BJ10" i="30"/>
  <c r="BG10" i="30"/>
  <c r="BG70" i="30"/>
  <c r="BG116" i="30"/>
  <c r="BD21" i="30"/>
  <c r="BD48" i="30"/>
  <c r="BD71" i="30"/>
  <c r="BD116" i="30"/>
  <c r="BA53" i="30"/>
  <c r="BG19" i="30"/>
  <c r="BD19" i="30"/>
  <c r="BD119" i="30"/>
  <c r="K88" i="30"/>
  <c r="BJ70" i="30"/>
  <c r="BD64" i="30"/>
  <c r="T60" i="30"/>
  <c r="K58" i="30"/>
  <c r="BG119" i="30"/>
  <c r="BA59" i="30"/>
  <c r="K37" i="30"/>
  <c r="BD91" i="30"/>
  <c r="AF91" i="30"/>
  <c r="T91" i="30"/>
  <c r="Q46" i="30"/>
  <c r="AR91" i="30"/>
  <c r="BD70" i="30"/>
  <c r="AX45" i="30"/>
  <c r="N100" i="30"/>
  <c r="BA54" i="30"/>
  <c r="BG13" i="30"/>
  <c r="BA64" i="30"/>
  <c r="BG118" i="30"/>
  <c r="BG59" i="30"/>
  <c r="Z60" i="30"/>
  <c r="BM17" i="30"/>
  <c r="BA55" i="30"/>
  <c r="BJ19" i="30"/>
  <c r="BG115" i="30"/>
  <c r="W91" i="30"/>
  <c r="K101" i="30"/>
  <c r="AO119" i="30"/>
  <c r="Q21" i="30"/>
  <c r="W117" i="30"/>
  <c r="K75" i="30"/>
  <c r="K90" i="30"/>
  <c r="BM43" i="30"/>
  <c r="BG66" i="30"/>
  <c r="Q42" i="30"/>
  <c r="BM117" i="30"/>
  <c r="Q73" i="30"/>
  <c r="BA46" i="30"/>
  <c r="BM36" i="30"/>
  <c r="BJ38" i="30"/>
  <c r="BG120" i="30"/>
  <c r="BD53" i="30"/>
  <c r="BD120" i="30"/>
  <c r="K79" i="30"/>
  <c r="BM13" i="30"/>
  <c r="BJ43" i="30"/>
  <c r="AU115" i="30"/>
  <c r="BA10" i="30"/>
  <c r="BG46" i="30"/>
  <c r="Q69" i="30"/>
  <c r="K100" i="30"/>
  <c r="BG36" i="30"/>
  <c r="BD115" i="30"/>
  <c r="BA91" i="30"/>
  <c r="AC91" i="30"/>
  <c r="Q91" i="30"/>
  <c r="BA119" i="30"/>
  <c r="BG91" i="30"/>
  <c r="AO48" i="30"/>
  <c r="AU45" i="30"/>
  <c r="Z70" i="30"/>
  <c r="N43" i="30"/>
  <c r="Q59" i="30"/>
  <c r="K16" i="30"/>
  <c r="AC38" i="30"/>
  <c r="BJ119" i="30"/>
  <c r="N64" i="30"/>
  <c r="BJ91" i="30"/>
  <c r="K91" i="30"/>
  <c r="BJ115" i="30"/>
  <c r="N102" i="30"/>
  <c r="H102" i="30"/>
  <c r="H102" i="28" s="1"/>
  <c r="E102" i="2"/>
  <c r="I102" i="30" s="1"/>
  <c r="I102" i="28" s="1"/>
  <c r="H49" i="30"/>
  <c r="H49" i="28" s="1"/>
  <c r="E49" i="2"/>
  <c r="I49" i="30" s="1"/>
  <c r="I49" i="28" s="1"/>
  <c r="E63" i="2"/>
  <c r="I63" i="30" s="1"/>
  <c r="I63" i="28" s="1"/>
  <c r="H63" i="30"/>
  <c r="H63" i="28" s="1"/>
  <c r="Q102" i="30"/>
  <c r="Q102" i="28" s="1"/>
  <c r="K31" i="30"/>
  <c r="Q100" i="30"/>
  <c r="R100" i="30" s="1"/>
  <c r="R100" i="28" s="1"/>
  <c r="N101" i="30"/>
  <c r="E100" i="2"/>
  <c r="I100" i="30" s="1"/>
  <c r="I100" i="28" s="1"/>
  <c r="H100" i="30"/>
  <c r="H100" i="28" s="1"/>
  <c r="D104" i="2"/>
  <c r="H104" i="30" s="1"/>
  <c r="H104" i="28" s="1"/>
  <c r="H118" i="30"/>
  <c r="H119" i="28" s="1"/>
  <c r="E118" i="2"/>
  <c r="I118" i="30" s="1"/>
  <c r="I119" i="28" s="1"/>
  <c r="H46" i="30"/>
  <c r="H46" i="28" s="1"/>
  <c r="E46" i="2"/>
  <c r="I46" i="30" s="1"/>
  <c r="I46" i="28" s="1"/>
  <c r="E66" i="2"/>
  <c r="I66" i="30" s="1"/>
  <c r="I66" i="28" s="1"/>
  <c r="H66" i="30"/>
  <c r="H66" i="28" s="1"/>
  <c r="F7" i="30"/>
  <c r="F7" i="28"/>
  <c r="E72" i="2"/>
  <c r="I72" i="30" s="1"/>
  <c r="I72" i="28" s="1"/>
  <c r="H72" i="30"/>
  <c r="H72" i="28" s="1"/>
  <c r="E42" i="2"/>
  <c r="I42" i="30" s="1"/>
  <c r="I42" i="28" s="1"/>
  <c r="H42" i="30"/>
  <c r="H42" i="28" s="1"/>
  <c r="E90" i="2"/>
  <c r="I90" i="30" s="1"/>
  <c r="I90" i="28" s="1"/>
  <c r="H90" i="30"/>
  <c r="H90" i="28" s="1"/>
  <c r="E36" i="2"/>
  <c r="I36" i="30" s="1"/>
  <c r="I36" i="28" s="1"/>
  <c r="H36" i="30"/>
  <c r="H36" i="28" s="1"/>
  <c r="H110" i="30"/>
  <c r="H110" i="28" s="1"/>
  <c r="E110" i="2"/>
  <c r="I110" i="30" s="1"/>
  <c r="I110" i="28" s="1"/>
  <c r="E76" i="2"/>
  <c r="I76" i="30" s="1"/>
  <c r="I76" i="28" s="1"/>
  <c r="H76" i="30"/>
  <c r="H76" i="28" s="1"/>
  <c r="E86" i="2"/>
  <c r="I86" i="30" s="1"/>
  <c r="I86" i="28" s="1"/>
  <c r="H86" i="30"/>
  <c r="H86" i="28" s="1"/>
  <c r="E51" i="36"/>
  <c r="W3" i="36"/>
  <c r="T7" i="30"/>
  <c r="Q7" i="28"/>
  <c r="T9" i="36"/>
  <c r="R9" i="36"/>
  <c r="N10" i="36"/>
  <c r="I58" i="30"/>
  <c r="I58" i="28" s="1"/>
  <c r="E61" i="2"/>
  <c r="I61" i="30" s="1"/>
  <c r="I61" i="28" s="1"/>
  <c r="I57" i="28" s="1"/>
  <c r="I85" i="30"/>
  <c r="I85" i="28" s="1"/>
  <c r="I101" i="30"/>
  <c r="I101" i="28" s="1"/>
  <c r="I115" i="30"/>
  <c r="I116" i="28" s="1"/>
  <c r="I31" i="30"/>
  <c r="I31" i="28" s="1"/>
  <c r="I43" i="30"/>
  <c r="I43" i="28" s="1"/>
  <c r="I69" i="30"/>
  <c r="I69" i="28" s="1"/>
  <c r="I13" i="30"/>
  <c r="I13" i="28" s="1"/>
  <c r="M33" i="28"/>
  <c r="M30" i="28" s="1"/>
  <c r="M82" i="30"/>
  <c r="M82" i="28" s="1"/>
  <c r="P33" i="30"/>
  <c r="S31" i="30"/>
  <c r="N31" i="30"/>
  <c r="P31" i="28"/>
  <c r="Y100" i="30"/>
  <c r="T100" i="30"/>
  <c r="V100" i="28"/>
  <c r="T102" i="30"/>
  <c r="T102" i="28" s="1"/>
  <c r="Y102" i="30"/>
  <c r="V102" i="28"/>
  <c r="S104" i="28"/>
  <c r="S113" i="30"/>
  <c r="S113" i="28" s="1"/>
  <c r="V101" i="30"/>
  <c r="S101" i="28"/>
  <c r="Q101" i="30"/>
  <c r="Q101" i="28" s="1"/>
  <c r="V5" i="30"/>
  <c r="S5" i="28"/>
  <c r="M207" i="30"/>
  <c r="W6" i="30"/>
  <c r="T6" i="28"/>
  <c r="Q24" i="30"/>
  <c r="Q24" i="28" s="1"/>
  <c r="T9" i="30"/>
  <c r="Q9" i="28"/>
  <c r="S4" i="30"/>
  <c r="P4" i="28"/>
  <c r="N24" i="28"/>
  <c r="M24" i="28"/>
  <c r="O9" i="30"/>
  <c r="P9" i="30" s="1"/>
  <c r="P9" i="28" s="1"/>
  <c r="L24" i="30"/>
  <c r="L24" i="28" s="1"/>
  <c r="L9" i="28"/>
  <c r="AQ13" i="24"/>
  <c r="AQ7" i="24" s="1"/>
  <c r="AQ8" i="24" s="1"/>
  <c r="AP7" i="24"/>
  <c r="AP8" i="24" s="1"/>
  <c r="V86" i="30" l="1"/>
  <c r="S86" i="28"/>
  <c r="Y35" i="30"/>
  <c r="V35" i="28"/>
  <c r="V40" i="30"/>
  <c r="V40" i="28" s="1"/>
  <c r="V34" i="28" s="1"/>
  <c r="AB14" i="30"/>
  <c r="Y14" i="28"/>
  <c r="V61" i="30"/>
  <c r="V61" i="28" s="1"/>
  <c r="V57" i="28" s="1"/>
  <c r="V58" i="28"/>
  <c r="Y58" i="30"/>
  <c r="E33" i="2"/>
  <c r="I33" i="30" s="1"/>
  <c r="I33" i="28" s="1"/>
  <c r="I30" i="28" s="1"/>
  <c r="S18" i="30"/>
  <c r="P18" i="28"/>
  <c r="Y74" i="30"/>
  <c r="V74" i="28"/>
  <c r="V75" i="30"/>
  <c r="S75" i="28"/>
  <c r="AE49" i="30"/>
  <c r="AB49" i="28"/>
  <c r="AE37" i="30"/>
  <c r="AB37" i="28"/>
  <c r="V87" i="28"/>
  <c r="Y87" i="30"/>
  <c r="V160" i="30"/>
  <c r="V160" i="28" s="1"/>
  <c r="S177" i="30"/>
  <c r="S177" i="28" s="1"/>
  <c r="V89" i="30"/>
  <c r="S89" i="28"/>
  <c r="AH32" i="30"/>
  <c r="AE32" i="28"/>
  <c r="Y42" i="30"/>
  <c r="V50" i="30"/>
  <c r="V50" i="28" s="1"/>
  <c r="V41" i="28" s="1"/>
  <c r="V42" i="28"/>
  <c r="J128" i="32"/>
  <c r="I128" i="32"/>
  <c r="G128" i="32"/>
  <c r="D128" i="32"/>
  <c r="L12" i="16"/>
  <c r="K13" i="16"/>
  <c r="K16" i="16" s="1"/>
  <c r="AB20" i="30"/>
  <c r="AB20" i="28" s="1"/>
  <c r="E128" i="32"/>
  <c r="Y47" i="30"/>
  <c r="V47" i="28"/>
  <c r="H128" i="32"/>
  <c r="D94" i="2"/>
  <c r="H94" i="30" s="1"/>
  <c r="H94" i="28" s="1"/>
  <c r="AH69" i="30"/>
  <c r="AE69" i="28"/>
  <c r="L21" i="16"/>
  <c r="K23" i="16"/>
  <c r="Y90" i="28"/>
  <c r="AB90" i="30"/>
  <c r="Y184" i="30"/>
  <c r="Y184" i="28" s="1"/>
  <c r="Y63" i="30"/>
  <c r="V67" i="30"/>
  <c r="V67" i="28" s="1"/>
  <c r="V62" i="28" s="1"/>
  <c r="V63" i="28"/>
  <c r="Y76" i="30"/>
  <c r="V76" i="28"/>
  <c r="BQ19" i="24" a="1"/>
  <c r="BQ19" i="24" s="1"/>
  <c r="BQ20" i="24" s="1" a="1"/>
  <c r="BQ20" i="24" s="1"/>
  <c r="BQ21" i="24" s="1" a="1"/>
  <c r="BQ21" i="24" s="1"/>
  <c r="AB79" i="30"/>
  <c r="Y79" i="28"/>
  <c r="AE52" i="30"/>
  <c r="AB56" i="30"/>
  <c r="AB56" i="28" s="1"/>
  <c r="AB51" i="28" s="1"/>
  <c r="AB52" i="28"/>
  <c r="AQ44" i="30"/>
  <c r="AN44" i="28"/>
  <c r="Y72" i="30"/>
  <c r="V72" i="28"/>
  <c r="V77" i="30"/>
  <c r="V77" i="28" s="1"/>
  <c r="V68" i="28" s="1"/>
  <c r="M183" i="28"/>
  <c r="M187" i="30"/>
  <c r="S88" i="28"/>
  <c r="S170" i="30"/>
  <c r="S170" i="28" s="1"/>
  <c r="V88" i="30"/>
  <c r="AB39" i="30"/>
  <c r="Y39" i="28"/>
  <c r="AB65" i="30"/>
  <c r="Y65" i="28"/>
  <c r="F128" i="32"/>
  <c r="J82" i="28"/>
  <c r="J83" i="30"/>
  <c r="J83" i="28" s="1"/>
  <c r="J32" i="16"/>
  <c r="I40" i="16"/>
  <c r="BI55" i="30"/>
  <c r="BF55" i="28"/>
  <c r="L48" i="16"/>
  <c r="K51" i="16"/>
  <c r="BS19" i="24" a="1"/>
  <c r="BS19" i="24" s="1"/>
  <c r="K61" i="16"/>
  <c r="J67" i="16"/>
  <c r="P176" i="30"/>
  <c r="M180" i="28"/>
  <c r="P108" i="30"/>
  <c r="G116" i="16"/>
  <c r="G119" i="16" s="1"/>
  <c r="G130" i="16" s="1"/>
  <c r="G133" i="16" s="1"/>
  <c r="BC20" i="24"/>
  <c r="D7" i="41"/>
  <c r="J7" i="41" s="1"/>
  <c r="D127" i="41"/>
  <c r="D128" i="41" s="1"/>
  <c r="D136" i="41"/>
  <c r="AC204" i="30"/>
  <c r="AC205" i="30" s="1"/>
  <c r="AF202" i="30"/>
  <c r="M42" i="16"/>
  <c r="L46" i="16"/>
  <c r="BD16" i="24"/>
  <c r="BD14" i="24"/>
  <c r="BA14" i="24" s="1"/>
  <c r="BD18" i="24"/>
  <c r="BD19" i="24"/>
  <c r="BA19" i="24" s="1"/>
  <c r="BD13" i="24"/>
  <c r="BD17" i="24"/>
  <c r="BA17" i="24" s="1"/>
  <c r="BD15" i="24"/>
  <c r="BA15" i="24" s="1"/>
  <c r="BE20" i="24"/>
  <c r="L54" i="16"/>
  <c r="K57" i="16"/>
  <c r="H40" i="30"/>
  <c r="H40" i="28" s="1"/>
  <c r="H34" i="28" s="1"/>
  <c r="J128" i="41"/>
  <c r="I128" i="41"/>
  <c r="E128" i="41"/>
  <c r="H128" i="41"/>
  <c r="F128" i="41"/>
  <c r="BK20" i="24"/>
  <c r="T59" i="16"/>
  <c r="O60" i="16"/>
  <c r="BM16" i="24"/>
  <c r="BI16" i="24" s="1"/>
  <c r="BM19" i="24"/>
  <c r="BI19" i="24" s="1"/>
  <c r="BM18" i="24"/>
  <c r="BI18" i="24" s="1"/>
  <c r="BM15" i="24"/>
  <c r="BI15" i="24" s="1"/>
  <c r="BM13" i="24"/>
  <c r="BI13" i="24" s="1"/>
  <c r="BM17" i="24"/>
  <c r="BI17" i="24" s="1"/>
  <c r="BM14" i="24"/>
  <c r="BI14" i="24" s="1"/>
  <c r="K25" i="16"/>
  <c r="J30" i="16"/>
  <c r="BA16" i="24"/>
  <c r="AG202" i="30"/>
  <c r="AD204" i="30"/>
  <c r="AD205" i="30" s="1"/>
  <c r="I80" i="16"/>
  <c r="I82" i="16" s="1"/>
  <c r="I98" i="16" s="1"/>
  <c r="E23" i="2"/>
  <c r="I23" i="30" s="1"/>
  <c r="I23" i="28" s="1"/>
  <c r="BA18" i="24"/>
  <c r="G158" i="30"/>
  <c r="J159" i="28"/>
  <c r="M94" i="30"/>
  <c r="M94" i="28" s="1"/>
  <c r="N85" i="30"/>
  <c r="N92" i="30" s="1"/>
  <c r="N92" i="28" s="1"/>
  <c r="P85" i="28"/>
  <c r="S85" i="30"/>
  <c r="S199" i="30" s="1"/>
  <c r="S200" i="30" s="1"/>
  <c r="S201" i="30" s="1"/>
  <c r="P92" i="30"/>
  <c r="P92" i="28" s="1"/>
  <c r="E40" i="2"/>
  <c r="I40" i="30" s="1"/>
  <c r="I40" i="28" s="1"/>
  <c r="I34" i="28" s="1"/>
  <c r="V99" i="28"/>
  <c r="Y99" i="30"/>
  <c r="T99" i="30"/>
  <c r="R99" i="30"/>
  <c r="R99" i="28" s="1"/>
  <c r="Q99" i="28"/>
  <c r="AB198" i="30"/>
  <c r="T8" i="36"/>
  <c r="AE8" i="36" s="1"/>
  <c r="Y9" i="36"/>
  <c r="AE9" i="36"/>
  <c r="H24" i="36"/>
  <c r="B24" i="36" s="1"/>
  <c r="C47" i="36" s="1"/>
  <c r="I47" i="36" s="1"/>
  <c r="I24" i="36"/>
  <c r="E77" i="2"/>
  <c r="I77" i="30" s="1"/>
  <c r="I77" i="28" s="1"/>
  <c r="I68" i="28" s="1"/>
  <c r="V15" i="28"/>
  <c r="Y15" i="30"/>
  <c r="M159" i="30"/>
  <c r="J166" i="28"/>
  <c r="J167" i="30"/>
  <c r="P173" i="30"/>
  <c r="P169" i="28"/>
  <c r="D82" i="2"/>
  <c r="H82" i="30" s="1"/>
  <c r="H82" i="28" s="1"/>
  <c r="K33" i="30"/>
  <c r="K33" i="28" s="1"/>
  <c r="K30" i="28" s="1"/>
  <c r="Q100" i="28"/>
  <c r="L31" i="30"/>
  <c r="L31" i="28" s="1"/>
  <c r="E50" i="2"/>
  <c r="I50" i="30" s="1"/>
  <c r="I50" i="28" s="1"/>
  <c r="I41" i="28" s="1"/>
  <c r="E123" i="2"/>
  <c r="I123" i="30" s="1"/>
  <c r="I122" i="28" s="1"/>
  <c r="K31" i="28"/>
  <c r="Y133" i="30"/>
  <c r="V139" i="30"/>
  <c r="P190" i="30"/>
  <c r="M192" i="28"/>
  <c r="K208" i="30"/>
  <c r="E92" i="2"/>
  <c r="I92" i="30" s="1"/>
  <c r="I92" i="28" s="1"/>
  <c r="P24" i="30"/>
  <c r="P24" i="28" s="1"/>
  <c r="E67" i="2"/>
  <c r="I67" i="30" s="1"/>
  <c r="I67" i="28" s="1"/>
  <c r="I62" i="28" s="1"/>
  <c r="O64" i="30"/>
  <c r="O64" i="28" s="1"/>
  <c r="N64" i="28"/>
  <c r="O43" i="30"/>
  <c r="O43" i="28" s="1"/>
  <c r="N43" i="28"/>
  <c r="K100" i="28"/>
  <c r="L100" i="30"/>
  <c r="K104" i="30"/>
  <c r="K104" i="28" s="1"/>
  <c r="BD121" i="28"/>
  <c r="BE120" i="30"/>
  <c r="BE121" i="28" s="1"/>
  <c r="BN36" i="30"/>
  <c r="BN36" i="28" s="1"/>
  <c r="BM36" i="28"/>
  <c r="R42" i="30"/>
  <c r="Q42" i="28"/>
  <c r="Q50" i="30"/>
  <c r="Q50" i="28" s="1"/>
  <c r="Q41" i="28" s="1"/>
  <c r="W118" i="28"/>
  <c r="X117" i="30"/>
  <c r="X118" i="28" s="1"/>
  <c r="AG91" i="30"/>
  <c r="AG91" i="28" s="1"/>
  <c r="AF91" i="28"/>
  <c r="BE64" i="30"/>
  <c r="BE64" i="28" s="1"/>
  <c r="BD64" i="28"/>
  <c r="BD48" i="28"/>
  <c r="BE48" i="30"/>
  <c r="BE48" i="28" s="1"/>
  <c r="AA10" i="30"/>
  <c r="Z10" i="28"/>
  <c r="Z25" i="30"/>
  <c r="Z25" i="28" s="1"/>
  <c r="AP91" i="30"/>
  <c r="AP91" i="28" s="1"/>
  <c r="AO91" i="28"/>
  <c r="BE118" i="30"/>
  <c r="BE119" i="28" s="1"/>
  <c r="BD119" i="28"/>
  <c r="BB43" i="30"/>
  <c r="BB43" i="28" s="1"/>
  <c r="BA43" i="28"/>
  <c r="AP116" i="30"/>
  <c r="AP117" i="28" s="1"/>
  <c r="AO117" i="28"/>
  <c r="AJ46" i="30"/>
  <c r="AJ46" i="28" s="1"/>
  <c r="AI46" i="28"/>
  <c r="BM38" i="28"/>
  <c r="BN38" i="30"/>
  <c r="BN38" i="28" s="1"/>
  <c r="U118" i="30"/>
  <c r="U119" i="28" s="1"/>
  <c r="T119" i="28"/>
  <c r="Z45" i="28"/>
  <c r="AA45" i="30"/>
  <c r="AA45" i="28" s="1"/>
  <c r="BB38" i="30"/>
  <c r="BB38" i="28" s="1"/>
  <c r="BA38" i="28"/>
  <c r="U76" i="30"/>
  <c r="U76" i="28" s="1"/>
  <c r="T76" i="28"/>
  <c r="X13" i="30"/>
  <c r="X13" i="28" s="1"/>
  <c r="W13" i="28"/>
  <c r="Q52" i="28"/>
  <c r="Q56" i="30"/>
  <c r="Q56" i="28" s="1"/>
  <c r="Q51" i="28" s="1"/>
  <c r="R52" i="30"/>
  <c r="BA21" i="28"/>
  <c r="BB21" i="30"/>
  <c r="BB21" i="28" s="1"/>
  <c r="BG60" i="28"/>
  <c r="BH60" i="30"/>
  <c r="BH60" i="28" s="1"/>
  <c r="K86" i="28"/>
  <c r="L86" i="30"/>
  <c r="L86" i="28" s="1"/>
  <c r="W71" i="28"/>
  <c r="X71" i="30"/>
  <c r="X71" i="28" s="1"/>
  <c r="R19" i="30"/>
  <c r="R19" i="28" s="1"/>
  <c r="Q19" i="28"/>
  <c r="N120" i="28"/>
  <c r="O119" i="30"/>
  <c r="O120" i="28" s="1"/>
  <c r="X60" i="30"/>
  <c r="X60" i="28" s="1"/>
  <c r="W60" i="28"/>
  <c r="R86" i="30"/>
  <c r="R86" i="28" s="1"/>
  <c r="Q86" i="28"/>
  <c r="K59" i="28"/>
  <c r="L59" i="30"/>
  <c r="L59" i="28" s="1"/>
  <c r="W120" i="28"/>
  <c r="X119" i="30"/>
  <c r="X120" i="28" s="1"/>
  <c r="N19" i="28"/>
  <c r="O19" i="30"/>
  <c r="O19" i="28" s="1"/>
  <c r="L48" i="30"/>
  <c r="L48" i="28" s="1"/>
  <c r="K48" i="28"/>
  <c r="X37" i="30"/>
  <c r="X37" i="28" s="1"/>
  <c r="W37" i="28"/>
  <c r="Q53" i="28"/>
  <c r="R53" i="30"/>
  <c r="R53" i="28" s="1"/>
  <c r="K49" i="28"/>
  <c r="L49" i="30"/>
  <c r="L49" i="28" s="1"/>
  <c r="X90" i="30"/>
  <c r="X90" i="28" s="1"/>
  <c r="W90" i="28"/>
  <c r="N36" i="28"/>
  <c r="O36" i="30"/>
  <c r="O36" i="28" s="1"/>
  <c r="AP115" i="30"/>
  <c r="AO116" i="28"/>
  <c r="AJ10" i="30"/>
  <c r="AI10" i="28"/>
  <c r="AI25" i="30"/>
  <c r="AI25" i="28" s="1"/>
  <c r="AA120" i="30"/>
  <c r="AA121" i="28" s="1"/>
  <c r="Z121" i="28"/>
  <c r="AI16" i="28"/>
  <c r="AJ16" i="30"/>
  <c r="AJ16" i="28" s="1"/>
  <c r="AR43" i="28"/>
  <c r="AS43" i="30"/>
  <c r="AS43" i="28" s="1"/>
  <c r="AU21" i="28"/>
  <c r="AV21" i="30"/>
  <c r="AV21" i="28" s="1"/>
  <c r="AD115" i="30"/>
  <c r="AC116" i="28"/>
  <c r="AC123" i="30"/>
  <c r="AC122" i="28" s="1"/>
  <c r="AA52" i="30"/>
  <c r="Z52" i="28"/>
  <c r="Z56" i="30"/>
  <c r="Z56" i="28" s="1"/>
  <c r="Z51" i="28" s="1"/>
  <c r="AL121" i="28"/>
  <c r="AM120" i="30"/>
  <c r="AM121" i="28" s="1"/>
  <c r="AS21" i="30"/>
  <c r="AS21" i="28" s="1"/>
  <c r="AR21" i="28"/>
  <c r="AI119" i="28"/>
  <c r="AJ118" i="30"/>
  <c r="AJ119" i="28" s="1"/>
  <c r="AJ48" i="30"/>
  <c r="AJ48" i="28" s="1"/>
  <c r="AI48" i="28"/>
  <c r="AO121" i="28"/>
  <c r="AP120" i="30"/>
  <c r="AP121" i="28" s="1"/>
  <c r="AR71" i="28"/>
  <c r="AS71" i="30"/>
  <c r="AS71" i="28" s="1"/>
  <c r="AO55" i="28"/>
  <c r="AP55" i="30"/>
  <c r="AP55" i="28" s="1"/>
  <c r="AR119" i="28"/>
  <c r="AS118" i="30"/>
  <c r="AS119" i="28" s="1"/>
  <c r="E56" i="2"/>
  <c r="I52" i="30"/>
  <c r="I52" i="28" s="1"/>
  <c r="R102" i="30"/>
  <c r="R102" i="28" s="1"/>
  <c r="L91" i="30"/>
  <c r="L91" i="28" s="1"/>
  <c r="K91" i="28"/>
  <c r="BG91" i="28"/>
  <c r="BH91" i="30"/>
  <c r="BH91" i="28" s="1"/>
  <c r="AD91" i="30"/>
  <c r="AD91" i="28" s="1"/>
  <c r="AC91" i="28"/>
  <c r="AU116" i="28"/>
  <c r="AV115" i="30"/>
  <c r="BM13" i="28"/>
  <c r="BN13" i="30"/>
  <c r="BN13" i="28" s="1"/>
  <c r="BD53" i="28"/>
  <c r="BE53" i="30"/>
  <c r="BE53" i="28" s="1"/>
  <c r="R73" i="30"/>
  <c r="R73" i="28" s="1"/>
  <c r="Q73" i="28"/>
  <c r="BH66" i="30"/>
  <c r="BH66" i="28" s="1"/>
  <c r="BG66" i="28"/>
  <c r="K75" i="28"/>
  <c r="L75" i="30"/>
  <c r="L75" i="28" s="1"/>
  <c r="AO120" i="28"/>
  <c r="AP119" i="30"/>
  <c r="AP120" i="28" s="1"/>
  <c r="BG123" i="30"/>
  <c r="BG122" i="28" s="1"/>
  <c r="BH115" i="30"/>
  <c r="BG116" i="28"/>
  <c r="BN17" i="30"/>
  <c r="BN17" i="28" s="1"/>
  <c r="BM17" i="28"/>
  <c r="BH13" i="30"/>
  <c r="BH13" i="28" s="1"/>
  <c r="BG13" i="28"/>
  <c r="Q46" i="28"/>
  <c r="R46" i="30"/>
  <c r="R46" i="28" s="1"/>
  <c r="K37" i="28"/>
  <c r="L37" i="30"/>
  <c r="L37" i="28" s="1"/>
  <c r="BG120" i="28"/>
  <c r="BH119" i="30"/>
  <c r="BH120" i="28" s="1"/>
  <c r="L58" i="30"/>
  <c r="K61" i="30"/>
  <c r="K61" i="28" s="1"/>
  <c r="K57" i="28" s="1"/>
  <c r="K58" i="28"/>
  <c r="BG19" i="28"/>
  <c r="BH19" i="30"/>
  <c r="BH19" i="28" s="1"/>
  <c r="BD117" i="28"/>
  <c r="BE116" i="30"/>
  <c r="BE117" i="28" s="1"/>
  <c r="BG117" i="28"/>
  <c r="BH116" i="30"/>
  <c r="BH117" i="28" s="1"/>
  <c r="BB116" i="30"/>
  <c r="BB117" i="28" s="1"/>
  <c r="BA117" i="28"/>
  <c r="BK118" i="30"/>
  <c r="BK119" i="28" s="1"/>
  <c r="BJ119" i="28"/>
  <c r="U54" i="30"/>
  <c r="U54" i="28" s="1"/>
  <c r="T54" i="28"/>
  <c r="AV48" i="30"/>
  <c r="AV48" i="28" s="1"/>
  <c r="AU48" i="28"/>
  <c r="L89" i="30"/>
  <c r="L89" i="28" s="1"/>
  <c r="K89" i="28"/>
  <c r="K66" i="28"/>
  <c r="L66" i="30"/>
  <c r="L66" i="28" s="1"/>
  <c r="AR48" i="28"/>
  <c r="AS48" i="30"/>
  <c r="AS48" i="28" s="1"/>
  <c r="O91" i="30"/>
  <c r="O91" i="28" s="1"/>
  <c r="N91" i="28"/>
  <c r="O89" i="30"/>
  <c r="O89" i="28" s="1"/>
  <c r="N89" i="28"/>
  <c r="BB115" i="30"/>
  <c r="BA116" i="28"/>
  <c r="BA123" i="30"/>
  <c r="BA122" i="28" s="1"/>
  <c r="BK64" i="30"/>
  <c r="BK64" i="28" s="1"/>
  <c r="BJ64" i="28"/>
  <c r="AM48" i="30"/>
  <c r="AM48" i="28" s="1"/>
  <c r="AL48" i="28"/>
  <c r="N50" i="30"/>
  <c r="N50" i="28" s="1"/>
  <c r="N41" i="28" s="1"/>
  <c r="O42" i="30"/>
  <c r="N42" i="28"/>
  <c r="BH21" i="30"/>
  <c r="BH21" i="28" s="1"/>
  <c r="BG21" i="28"/>
  <c r="BK21" i="30"/>
  <c r="BK21" i="28" s="1"/>
  <c r="BJ21" i="28"/>
  <c r="U90" i="30"/>
  <c r="U90" i="28" s="1"/>
  <c r="T90" i="28"/>
  <c r="BD55" i="28"/>
  <c r="BE55" i="30"/>
  <c r="BE55" i="28" s="1"/>
  <c r="K121" i="28"/>
  <c r="L120" i="30"/>
  <c r="L121" i="28" s="1"/>
  <c r="U117" i="30"/>
  <c r="U118" i="28" s="1"/>
  <c r="T118" i="28"/>
  <c r="BD66" i="28"/>
  <c r="BE66" i="30"/>
  <c r="BE66" i="28" s="1"/>
  <c r="BG54" i="28"/>
  <c r="BH54" i="30"/>
  <c r="BH54" i="28" s="1"/>
  <c r="K70" i="28"/>
  <c r="L70" i="30"/>
  <c r="L70" i="28" s="1"/>
  <c r="L32" i="30"/>
  <c r="L32" i="28" s="1"/>
  <c r="K32" i="28"/>
  <c r="AM70" i="30"/>
  <c r="AM70" i="28" s="1"/>
  <c r="AL70" i="28"/>
  <c r="T61" i="30"/>
  <c r="T61" i="28" s="1"/>
  <c r="T57" i="28" s="1"/>
  <c r="U58" i="30"/>
  <c r="T58" i="28"/>
  <c r="BM64" i="28"/>
  <c r="BN64" i="30"/>
  <c r="BN64" i="28" s="1"/>
  <c r="BB71" i="30"/>
  <c r="BB71" i="28" s="1"/>
  <c r="BA71" i="28"/>
  <c r="K50" i="30"/>
  <c r="K50" i="28" s="1"/>
  <c r="K41" i="28" s="1"/>
  <c r="L42" i="30"/>
  <c r="K42" i="28"/>
  <c r="AP73" i="30"/>
  <c r="AP73" i="28" s="1"/>
  <c r="AO73" i="28"/>
  <c r="BK46" i="30"/>
  <c r="BK46" i="28" s="1"/>
  <c r="BJ46" i="28"/>
  <c r="BB45" i="30"/>
  <c r="BB45" i="28" s="1"/>
  <c r="BA45" i="28"/>
  <c r="N59" i="28"/>
  <c r="O59" i="30"/>
  <c r="O59" i="28" s="1"/>
  <c r="BH117" i="30"/>
  <c r="BH118" i="28" s="1"/>
  <c r="BG118" i="28"/>
  <c r="BN70" i="30"/>
  <c r="BN70" i="28" s="1"/>
  <c r="BM70" i="28"/>
  <c r="BA17" i="28"/>
  <c r="BB17" i="30"/>
  <c r="BB17" i="28" s="1"/>
  <c r="Q79" i="28"/>
  <c r="R79" i="30"/>
  <c r="R79" i="28" s="1"/>
  <c r="T67" i="30"/>
  <c r="T67" i="28" s="1"/>
  <c r="T62" i="28" s="1"/>
  <c r="T63" i="28"/>
  <c r="U63" i="30"/>
  <c r="R45" i="30"/>
  <c r="R45" i="28" s="1"/>
  <c r="Q45" i="28"/>
  <c r="N72" i="28"/>
  <c r="O72" i="30"/>
  <c r="O72" i="28" s="1"/>
  <c r="AC66" i="28"/>
  <c r="AD66" i="30"/>
  <c r="AD66" i="28" s="1"/>
  <c r="AX71" i="28"/>
  <c r="AY71" i="30"/>
  <c r="AY71" i="28" s="1"/>
  <c r="BM73" i="28"/>
  <c r="BN73" i="30"/>
  <c r="BN73" i="28" s="1"/>
  <c r="K92" i="30"/>
  <c r="K92" i="28" s="1"/>
  <c r="K85" i="28"/>
  <c r="L85" i="30"/>
  <c r="AF64" i="28"/>
  <c r="AG64" i="30"/>
  <c r="AG64" i="28" s="1"/>
  <c r="O120" i="30"/>
  <c r="O121" i="28" s="1"/>
  <c r="N121" i="28"/>
  <c r="W46" i="28"/>
  <c r="X46" i="30"/>
  <c r="X46" i="28" s="1"/>
  <c r="BD17" i="28"/>
  <c r="BE17" i="30"/>
  <c r="BE17" i="28" s="1"/>
  <c r="BJ118" i="28"/>
  <c r="BK117" i="30"/>
  <c r="BK118" i="28" s="1"/>
  <c r="O16" i="30"/>
  <c r="O16" i="28" s="1"/>
  <c r="N16" i="28"/>
  <c r="R37" i="30"/>
  <c r="R37" i="28" s="1"/>
  <c r="Q37" i="28"/>
  <c r="O15" i="30"/>
  <c r="O15" i="28" s="1"/>
  <c r="N15" i="28"/>
  <c r="K44" i="28"/>
  <c r="L44" i="30"/>
  <c r="L44" i="28" s="1"/>
  <c r="AJ70" i="30"/>
  <c r="AJ70" i="28" s="1"/>
  <c r="AI70" i="28"/>
  <c r="O75" i="30"/>
  <c r="O75" i="28" s="1"/>
  <c r="N75" i="28"/>
  <c r="Q70" i="28"/>
  <c r="R70" i="30"/>
  <c r="R70" i="28" s="1"/>
  <c r="U49" i="30"/>
  <c r="U49" i="28" s="1"/>
  <c r="T49" i="28"/>
  <c r="Z44" i="28"/>
  <c r="AA44" i="30"/>
  <c r="AA44" i="28" s="1"/>
  <c r="K69" i="28"/>
  <c r="K77" i="30"/>
  <c r="K77" i="28" s="1"/>
  <c r="K68" i="28" s="1"/>
  <c r="L69" i="30"/>
  <c r="N53" i="28"/>
  <c r="O53" i="30"/>
  <c r="O53" i="28" s="1"/>
  <c r="Q40" i="30"/>
  <c r="Q40" i="28" s="1"/>
  <c r="Q34" i="28" s="1"/>
  <c r="Q35" i="28"/>
  <c r="R35" i="30"/>
  <c r="T17" i="28"/>
  <c r="U17" i="30"/>
  <c r="U17" i="28" s="1"/>
  <c r="AA13" i="30"/>
  <c r="AA13" i="28" s="1"/>
  <c r="Z13" i="28"/>
  <c r="K76" i="28"/>
  <c r="L76" i="30"/>
  <c r="L76" i="28" s="1"/>
  <c r="N56" i="30"/>
  <c r="N56" i="28" s="1"/>
  <c r="N51" i="28" s="1"/>
  <c r="O52" i="30"/>
  <c r="N52" i="28"/>
  <c r="Q38" i="28"/>
  <c r="R38" i="30"/>
  <c r="R38" i="28" s="1"/>
  <c r="U10" i="30"/>
  <c r="T10" i="28"/>
  <c r="T25" i="30"/>
  <c r="T25" i="28" s="1"/>
  <c r="AG16" i="30"/>
  <c r="AG16" i="28" s="1"/>
  <c r="AF16" i="28"/>
  <c r="AC45" i="28"/>
  <c r="AD45" i="30"/>
  <c r="AD45" i="28" s="1"/>
  <c r="Z59" i="28"/>
  <c r="AA59" i="30"/>
  <c r="AA59" i="28" s="1"/>
  <c r="W44" i="28"/>
  <c r="X44" i="30"/>
  <c r="X44" i="28" s="1"/>
  <c r="AL71" i="28"/>
  <c r="AM71" i="30"/>
  <c r="AM71" i="28" s="1"/>
  <c r="AU19" i="28"/>
  <c r="AV19" i="30"/>
  <c r="AV19" i="28" s="1"/>
  <c r="AC59" i="28"/>
  <c r="AD59" i="30"/>
  <c r="AD59" i="28" s="1"/>
  <c r="N118" i="28"/>
  <c r="O117" i="30"/>
  <c r="O118" i="28" s="1"/>
  <c r="R89" i="30"/>
  <c r="R89" i="28" s="1"/>
  <c r="Q89" i="28"/>
  <c r="T69" i="28"/>
  <c r="U69" i="30"/>
  <c r="W52" i="28"/>
  <c r="W56" i="30"/>
  <c r="W56" i="28" s="1"/>
  <c r="W51" i="28" s="1"/>
  <c r="X52" i="30"/>
  <c r="AV16" i="30"/>
  <c r="AV16" i="28" s="1"/>
  <c r="AU16" i="28"/>
  <c r="N69" i="28"/>
  <c r="O69" i="30"/>
  <c r="N77" i="30"/>
  <c r="N77" i="28" s="1"/>
  <c r="N68" i="28" s="1"/>
  <c r="Q49" i="28"/>
  <c r="R49" i="30"/>
  <c r="R49" i="28" s="1"/>
  <c r="T43" i="28"/>
  <c r="U43" i="30"/>
  <c r="U43" i="28" s="1"/>
  <c r="O76" i="30"/>
  <c r="O76" i="28" s="1"/>
  <c r="N76" i="28"/>
  <c r="R54" i="30"/>
  <c r="R54" i="28" s="1"/>
  <c r="Q54" i="28"/>
  <c r="U37" i="30"/>
  <c r="U37" i="28" s="1"/>
  <c r="T37" i="28"/>
  <c r="AG116" i="30"/>
  <c r="AG117" i="28" s="1"/>
  <c r="AF117" i="28"/>
  <c r="X45" i="30"/>
  <c r="X45" i="28" s="1"/>
  <c r="W45" i="28"/>
  <c r="AS120" i="30"/>
  <c r="AS121" i="28" s="1"/>
  <c r="AR121" i="28"/>
  <c r="U48" i="30"/>
  <c r="U48" i="28" s="1"/>
  <c r="T48" i="28"/>
  <c r="L17" i="30"/>
  <c r="L17" i="28" s="1"/>
  <c r="K17" i="28"/>
  <c r="Q121" i="28"/>
  <c r="R120" i="30"/>
  <c r="R121" i="28" s="1"/>
  <c r="T87" i="28"/>
  <c r="U87" i="30"/>
  <c r="U87" i="28" s="1"/>
  <c r="AM10" i="30"/>
  <c r="AL10" i="28"/>
  <c r="AL25" i="30"/>
  <c r="AL25" i="28" s="1"/>
  <c r="N79" i="28"/>
  <c r="O79" i="30"/>
  <c r="O79" i="28" s="1"/>
  <c r="Q67" i="30"/>
  <c r="Q67" i="28" s="1"/>
  <c r="Q62" i="28" s="1"/>
  <c r="Q63" i="28"/>
  <c r="R63" i="30"/>
  <c r="U53" i="30"/>
  <c r="U53" i="28" s="1"/>
  <c r="T53" i="28"/>
  <c r="O118" i="30"/>
  <c r="O119" i="28" s="1"/>
  <c r="N119" i="28"/>
  <c r="Q66" i="28"/>
  <c r="R66" i="30"/>
  <c r="R66" i="28" s="1"/>
  <c r="U52" i="30"/>
  <c r="T56" i="30"/>
  <c r="T56" i="28" s="1"/>
  <c r="T51" i="28" s="1"/>
  <c r="T52" i="28"/>
  <c r="AC71" i="28"/>
  <c r="AD71" i="30"/>
  <c r="AD71" i="28" s="1"/>
  <c r="AA36" i="30"/>
  <c r="AA36" i="28" s="1"/>
  <c r="Z36" i="28"/>
  <c r="AJ55" i="30"/>
  <c r="AJ55" i="28" s="1"/>
  <c r="AI55" i="28"/>
  <c r="AM38" i="30"/>
  <c r="AM38" i="28" s="1"/>
  <c r="AL38" i="28"/>
  <c r="AL43" i="28"/>
  <c r="AM43" i="30"/>
  <c r="AM43" i="28" s="1"/>
  <c r="Z53" i="28"/>
  <c r="AA53" i="30"/>
  <c r="AA53" i="28" s="1"/>
  <c r="X32" i="30"/>
  <c r="X32" i="28" s="1"/>
  <c r="W32" i="28"/>
  <c r="AJ117" i="30"/>
  <c r="AJ118" i="28" s="1"/>
  <c r="AI118" i="28"/>
  <c r="AO19" i="28"/>
  <c r="AP19" i="30"/>
  <c r="AP19" i="28" s="1"/>
  <c r="AP54" i="30"/>
  <c r="AP54" i="28" s="1"/>
  <c r="AO54" i="28"/>
  <c r="U42" i="30"/>
  <c r="T50" i="30"/>
  <c r="T50" i="28" s="1"/>
  <c r="T41" i="28" s="1"/>
  <c r="T42" i="28"/>
  <c r="X14" i="30"/>
  <c r="X14" i="28" s="1"/>
  <c r="W14" i="28"/>
  <c r="AO36" i="28"/>
  <c r="AP36" i="30"/>
  <c r="AP36" i="28" s="1"/>
  <c r="W55" i="28"/>
  <c r="X55" i="30"/>
  <c r="X55" i="28" s="1"/>
  <c r="AG43" i="30"/>
  <c r="AG43" i="28" s="1"/>
  <c r="AF43" i="28"/>
  <c r="AL64" i="28"/>
  <c r="AM64" i="30"/>
  <c r="AM64" i="28" s="1"/>
  <c r="X21" i="30"/>
  <c r="X21" i="28" s="1"/>
  <c r="W21" i="28"/>
  <c r="AD73" i="30"/>
  <c r="AD73" i="28" s="1"/>
  <c r="AC73" i="28"/>
  <c r="AR54" i="28"/>
  <c r="AS54" i="30"/>
  <c r="AS54" i="28" s="1"/>
  <c r="AM60" i="30"/>
  <c r="AM60" i="28" s="1"/>
  <c r="AL60" i="28"/>
  <c r="AY73" i="30"/>
  <c r="AY73" i="28" s="1"/>
  <c r="AX73" i="28"/>
  <c r="AD64" i="30"/>
  <c r="AD64" i="28" s="1"/>
  <c r="AC64" i="28"/>
  <c r="W48" i="28"/>
  <c r="X48" i="30"/>
  <c r="X48" i="28" s="1"/>
  <c r="AX119" i="28"/>
  <c r="AY118" i="30"/>
  <c r="AY119" i="28" s="1"/>
  <c r="AP118" i="30"/>
  <c r="AP119" i="28" s="1"/>
  <c r="AO119" i="28"/>
  <c r="AU46" i="28"/>
  <c r="AV46" i="30"/>
  <c r="AV46" i="28" s="1"/>
  <c r="AU54" i="28"/>
  <c r="AV54" i="30"/>
  <c r="AV54" i="28" s="1"/>
  <c r="W10" i="28"/>
  <c r="W25" i="30"/>
  <c r="W25" i="28" s="1"/>
  <c r="X10" i="30"/>
  <c r="AD118" i="30"/>
  <c r="AD119" i="28" s="1"/>
  <c r="AC119" i="28"/>
  <c r="AG66" i="30"/>
  <c r="AG66" i="28" s="1"/>
  <c r="AF66" i="28"/>
  <c r="AI44" i="28"/>
  <c r="AJ44" i="30"/>
  <c r="AJ44" i="28" s="1"/>
  <c r="AS46" i="30"/>
  <c r="AS46" i="28" s="1"/>
  <c r="AR46" i="28"/>
  <c r="AX10" i="28"/>
  <c r="AX25" i="30"/>
  <c r="AX25" i="28" s="1"/>
  <c r="AY10" i="30"/>
  <c r="AX54" i="28"/>
  <c r="AY54" i="30"/>
  <c r="AY54" i="28" s="1"/>
  <c r="AO123" i="30"/>
  <c r="AO122" i="28" s="1"/>
  <c r="AP117" i="30"/>
  <c r="AP118" i="28" s="1"/>
  <c r="AO118" i="28"/>
  <c r="AV17" i="30"/>
  <c r="AV17" i="28" s="1"/>
  <c r="AU17" i="28"/>
  <c r="AJ36" i="30"/>
  <c r="AJ36" i="28" s="1"/>
  <c r="AI36" i="28"/>
  <c r="AL19" i="28"/>
  <c r="AM19" i="30"/>
  <c r="AM19" i="28" s="1"/>
  <c r="AX53" i="28"/>
  <c r="AY53" i="30"/>
  <c r="AY53" i="28" s="1"/>
  <c r="AU66" i="28"/>
  <c r="AV66" i="30"/>
  <c r="AV66" i="28" s="1"/>
  <c r="AY21" i="30"/>
  <c r="AY21" i="28" s="1"/>
  <c r="AX21" i="28"/>
  <c r="BH120" i="30"/>
  <c r="BH121" i="28" s="1"/>
  <c r="BG121" i="28"/>
  <c r="K101" i="28"/>
  <c r="L101" i="30"/>
  <c r="L101" i="28" s="1"/>
  <c r="AA60" i="30"/>
  <c r="AA60" i="28" s="1"/>
  <c r="Z60" i="28"/>
  <c r="BD70" i="28"/>
  <c r="BE70" i="30"/>
  <c r="BE70" i="28" s="1"/>
  <c r="BA53" i="28"/>
  <c r="BB53" i="30"/>
  <c r="BB53" i="28" s="1"/>
  <c r="U44" i="30"/>
  <c r="U44" i="28" s="1"/>
  <c r="T44" i="28"/>
  <c r="O65" i="30"/>
  <c r="O65" i="28" s="1"/>
  <c r="N65" i="28"/>
  <c r="BE43" i="30"/>
  <c r="BE43" i="28" s="1"/>
  <c r="BD43" i="28"/>
  <c r="BM45" i="28"/>
  <c r="BN45" i="30"/>
  <c r="BN45" i="28" s="1"/>
  <c r="BM119" i="28"/>
  <c r="BN118" i="30"/>
  <c r="BN119" i="28" s="1"/>
  <c r="K118" i="28"/>
  <c r="L117" i="30"/>
  <c r="L118" i="28" s="1"/>
  <c r="BJ59" i="28"/>
  <c r="BK59" i="30"/>
  <c r="BK59" i="28" s="1"/>
  <c r="BK71" i="30"/>
  <c r="BK71" i="28" s="1"/>
  <c r="BJ71" i="28"/>
  <c r="L64" i="30"/>
  <c r="L64" i="28" s="1"/>
  <c r="K64" i="28"/>
  <c r="BD13" i="28"/>
  <c r="BE13" i="30"/>
  <c r="BE13" i="28" s="1"/>
  <c r="BA19" i="28"/>
  <c r="BB19" i="30"/>
  <c r="BB19" i="28" s="1"/>
  <c r="K14" i="28"/>
  <c r="L14" i="30"/>
  <c r="L14" i="28" s="1"/>
  <c r="BG16" i="28"/>
  <c r="BH16" i="30"/>
  <c r="BH16" i="28" s="1"/>
  <c r="BB120" i="30"/>
  <c r="BB121" i="28" s="1"/>
  <c r="BA121" i="28"/>
  <c r="U66" i="30"/>
  <c r="U66" i="28" s="1"/>
  <c r="T66" i="28"/>
  <c r="BE60" i="30"/>
  <c r="BE60" i="28" s="1"/>
  <c r="BD60" i="28"/>
  <c r="K46" i="28"/>
  <c r="L46" i="30"/>
  <c r="L46" i="28" s="1"/>
  <c r="Z54" i="28"/>
  <c r="AA54" i="30"/>
  <c r="AA54" i="28" s="1"/>
  <c r="BK45" i="30"/>
  <c r="BK45" i="28" s="1"/>
  <c r="BJ45" i="28"/>
  <c r="AG10" i="30"/>
  <c r="AF10" i="28"/>
  <c r="AF25" i="30"/>
  <c r="AF25" i="28" s="1"/>
  <c r="L43" i="30"/>
  <c r="L43" i="28" s="1"/>
  <c r="K43" i="28"/>
  <c r="W79" i="28"/>
  <c r="X79" i="30"/>
  <c r="X79" i="28" s="1"/>
  <c r="T71" i="28"/>
  <c r="U71" i="30"/>
  <c r="U71" i="28" s="1"/>
  <c r="K35" i="28"/>
  <c r="K40" i="30"/>
  <c r="K40" i="28" s="1"/>
  <c r="K34" i="28" s="1"/>
  <c r="L35" i="30"/>
  <c r="W36" i="28"/>
  <c r="X36" i="30"/>
  <c r="X36" i="28" s="1"/>
  <c r="AG53" i="30"/>
  <c r="AG53" i="28" s="1"/>
  <c r="AF53" i="28"/>
  <c r="AG48" i="30"/>
  <c r="AG48" i="28" s="1"/>
  <c r="AF48" i="28"/>
  <c r="AC16" i="28"/>
  <c r="AD16" i="30"/>
  <c r="AD16" i="28" s="1"/>
  <c r="O14" i="30"/>
  <c r="O14" i="28" s="1"/>
  <c r="N14" i="28"/>
  <c r="W70" i="28"/>
  <c r="X70" i="30"/>
  <c r="X70" i="28" s="1"/>
  <c r="AR120" i="28"/>
  <c r="AS119" i="30"/>
  <c r="AS120" i="28" s="1"/>
  <c r="N60" i="28"/>
  <c r="O60" i="30"/>
  <c r="O60" i="28" s="1"/>
  <c r="AC44" i="28"/>
  <c r="AD44" i="30"/>
  <c r="AD44" i="28" s="1"/>
  <c r="T121" i="28"/>
  <c r="U120" i="30"/>
  <c r="U121" i="28" s="1"/>
  <c r="L60" i="30"/>
  <c r="L60" i="28" s="1"/>
  <c r="K60" i="28"/>
  <c r="AO59" i="28"/>
  <c r="AP59" i="30"/>
  <c r="AP59" i="28" s="1"/>
  <c r="AD54" i="30"/>
  <c r="AD54" i="28" s="1"/>
  <c r="AC54" i="28"/>
  <c r="AF123" i="30"/>
  <c r="AF122" i="28" s="1"/>
  <c r="AG115" i="30"/>
  <c r="AF116" i="28"/>
  <c r="AA64" i="30"/>
  <c r="AA64" i="28" s="1"/>
  <c r="Z64" i="28"/>
  <c r="AY19" i="30"/>
  <c r="AY19" i="28" s="1"/>
  <c r="AX19" i="28"/>
  <c r="AA73" i="30"/>
  <c r="AA73" i="28" s="1"/>
  <c r="Z73" i="28"/>
  <c r="AL117" i="28"/>
  <c r="AM116" i="30"/>
  <c r="AM117" i="28" s="1"/>
  <c r="AU70" i="28"/>
  <c r="AV70" i="30"/>
  <c r="AV70" i="28" s="1"/>
  <c r="AV71" i="30"/>
  <c r="AV71" i="28" s="1"/>
  <c r="AU71" i="28"/>
  <c r="Z16" i="28"/>
  <c r="AA16" i="30"/>
  <c r="AA16" i="28" s="1"/>
  <c r="AS60" i="30"/>
  <c r="AS60" i="28" s="1"/>
  <c r="AR60" i="28"/>
  <c r="AR19" i="28"/>
  <c r="AS19" i="30"/>
  <c r="AS19" i="28" s="1"/>
  <c r="AR70" i="28"/>
  <c r="AS70" i="30"/>
  <c r="AS70" i="28" s="1"/>
  <c r="AS38" i="30"/>
  <c r="AS38" i="28" s="1"/>
  <c r="AR38" i="28"/>
  <c r="AY116" i="30"/>
  <c r="AY117" i="28" s="1"/>
  <c r="AX117" i="28"/>
  <c r="AX118" i="28"/>
  <c r="AY117" i="30"/>
  <c r="AY118" i="28" s="1"/>
  <c r="N102" i="28"/>
  <c r="O102" i="30"/>
  <c r="O102" i="28" s="1"/>
  <c r="BK91" i="30"/>
  <c r="BK91" i="28" s="1"/>
  <c r="BJ91" i="28"/>
  <c r="AD38" i="30"/>
  <c r="AD38" i="28" s="1"/>
  <c r="AC38" i="28"/>
  <c r="Q59" i="28"/>
  <c r="R59" i="30"/>
  <c r="R59" i="28" s="1"/>
  <c r="AU45" i="28"/>
  <c r="AV45" i="30"/>
  <c r="AV45" i="28" s="1"/>
  <c r="BA120" i="28"/>
  <c r="BB119" i="30"/>
  <c r="BB120" i="28" s="1"/>
  <c r="BA91" i="28"/>
  <c r="BB91" i="30"/>
  <c r="BB91" i="28" s="1"/>
  <c r="BD116" i="28"/>
  <c r="BE115" i="30"/>
  <c r="BD123" i="30"/>
  <c r="BD122" i="28" s="1"/>
  <c r="BG46" i="28"/>
  <c r="BH46" i="30"/>
  <c r="BH46" i="28" s="1"/>
  <c r="L79" i="30"/>
  <c r="L79" i="28" s="1"/>
  <c r="K79" i="28"/>
  <c r="BJ38" i="28"/>
  <c r="BK38" i="30"/>
  <c r="BK38" i="28" s="1"/>
  <c r="BG119" i="28"/>
  <c r="BH118" i="30"/>
  <c r="BH119" i="28" s="1"/>
  <c r="BB54" i="30"/>
  <c r="BB54" i="28" s="1"/>
  <c r="BA54" i="28"/>
  <c r="AX45" i="28"/>
  <c r="AY45" i="30"/>
  <c r="AY45" i="28" s="1"/>
  <c r="U91" i="30"/>
  <c r="U91" i="28" s="1"/>
  <c r="T91" i="28"/>
  <c r="BA59" i="28"/>
  <c r="BB59" i="30"/>
  <c r="BB59" i="28" s="1"/>
  <c r="T60" i="28"/>
  <c r="U60" i="30"/>
  <c r="U60" i="28" s="1"/>
  <c r="L88" i="30"/>
  <c r="L88" i="28" s="1"/>
  <c r="K88" i="28"/>
  <c r="BE71" i="30"/>
  <c r="BE71" i="28" s="1"/>
  <c r="BD71" i="28"/>
  <c r="BH70" i="30"/>
  <c r="BH70" i="28" s="1"/>
  <c r="BG70" i="28"/>
  <c r="BB36" i="30"/>
  <c r="BB36" i="28" s="1"/>
  <c r="BA36" i="28"/>
  <c r="BM71" i="28"/>
  <c r="BN71" i="30"/>
  <c r="BN71" i="28" s="1"/>
  <c r="BE54" i="30"/>
  <c r="BE54" i="28" s="1"/>
  <c r="BD54" i="28"/>
  <c r="K10" i="28"/>
  <c r="K25" i="30"/>
  <c r="K25" i="28" s="1"/>
  <c r="L10" i="30"/>
  <c r="W117" i="28"/>
  <c r="X116" i="30"/>
  <c r="X117" i="28" s="1"/>
  <c r="AU91" i="28"/>
  <c r="AV91" i="30"/>
  <c r="AV91" i="28" s="1"/>
  <c r="L21" i="30"/>
  <c r="L21" i="28" s="1"/>
  <c r="K21" i="28"/>
  <c r="BM48" i="28"/>
  <c r="BN48" i="30"/>
  <c r="BN48" i="28" s="1"/>
  <c r="AJ91" i="30"/>
  <c r="AJ91" i="28" s="1"/>
  <c r="AI91" i="28"/>
  <c r="AA91" i="30"/>
  <c r="AA91" i="28" s="1"/>
  <c r="Z91" i="28"/>
  <c r="BG73" i="28"/>
  <c r="BH73" i="30"/>
  <c r="BH73" i="28" s="1"/>
  <c r="AA17" i="30"/>
  <c r="AA17" i="28" s="1"/>
  <c r="Z17" i="28"/>
  <c r="BE59" i="30"/>
  <c r="BE59" i="28" s="1"/>
  <c r="BD59" i="28"/>
  <c r="BG53" i="28"/>
  <c r="BH53" i="30"/>
  <c r="BH53" i="28" s="1"/>
  <c r="O70" i="30"/>
  <c r="O70" i="28" s="1"/>
  <c r="N70" i="28"/>
  <c r="BM21" i="28"/>
  <c r="BN21" i="30"/>
  <c r="BN21" i="28" s="1"/>
  <c r="R58" i="30"/>
  <c r="Q61" i="30"/>
  <c r="Q61" i="28" s="1"/>
  <c r="Q57" i="28" s="1"/>
  <c r="Q58" i="28"/>
  <c r="AD13" i="30"/>
  <c r="AD13" i="28" s="1"/>
  <c r="AC13" i="28"/>
  <c r="BJ117" i="28"/>
  <c r="BK116" i="30"/>
  <c r="BK117" i="28" s="1"/>
  <c r="BM116" i="28"/>
  <c r="BN115" i="30"/>
  <c r="BM123" i="30"/>
  <c r="BM122" i="28" s="1"/>
  <c r="K119" i="28"/>
  <c r="L118" i="30"/>
  <c r="L119" i="28" s="1"/>
  <c r="BM60" i="28"/>
  <c r="BN60" i="30"/>
  <c r="BN60" i="28" s="1"/>
  <c r="BB70" i="30"/>
  <c r="BB70" i="28" s="1"/>
  <c r="BA70" i="28"/>
  <c r="L52" i="30"/>
  <c r="K52" i="28"/>
  <c r="K56" i="30"/>
  <c r="K56" i="28" s="1"/>
  <c r="K51" i="28" s="1"/>
  <c r="T14" i="28"/>
  <c r="U14" i="30"/>
  <c r="U14" i="28" s="1"/>
  <c r="BD45" i="28"/>
  <c r="BE45" i="30"/>
  <c r="BE45" i="28" s="1"/>
  <c r="BM121" i="28"/>
  <c r="BN120" i="30"/>
  <c r="BN121" i="28" s="1"/>
  <c r="BA60" i="28"/>
  <c r="BB60" i="30"/>
  <c r="BB60" i="28" s="1"/>
  <c r="N74" i="28"/>
  <c r="O74" i="30"/>
  <c r="O74" i="28" s="1"/>
  <c r="O13" i="30"/>
  <c r="O13" i="28" s="1"/>
  <c r="N13" i="28"/>
  <c r="O88" i="30"/>
  <c r="O88" i="28" s="1"/>
  <c r="N88" i="28"/>
  <c r="AG21" i="30"/>
  <c r="AG21" i="28" s="1"/>
  <c r="AF21" i="28"/>
  <c r="AA48" i="30"/>
  <c r="AA48" i="28" s="1"/>
  <c r="Z48" i="28"/>
  <c r="BH43" i="30"/>
  <c r="BH43" i="28" s="1"/>
  <c r="BG43" i="28"/>
  <c r="BB48" i="30"/>
  <c r="BB48" i="28" s="1"/>
  <c r="BA48" i="28"/>
  <c r="Q123" i="30"/>
  <c r="Q122" i="28" s="1"/>
  <c r="R115" i="30"/>
  <c r="Q116" i="28"/>
  <c r="BE73" i="30"/>
  <c r="BE73" i="28" s="1"/>
  <c r="BD73" i="28"/>
  <c r="BH45" i="30"/>
  <c r="BH45" i="28" s="1"/>
  <c r="BG45" i="28"/>
  <c r="BB118" i="30"/>
  <c r="BB119" i="28" s="1"/>
  <c r="BA119" i="28"/>
  <c r="Q64" i="28"/>
  <c r="R64" i="30"/>
  <c r="R64" i="28" s="1"/>
  <c r="BH71" i="30"/>
  <c r="BH71" i="28" s="1"/>
  <c r="BG71" i="28"/>
  <c r="BK54" i="30"/>
  <c r="BK54" i="28" s="1"/>
  <c r="BJ54" i="28"/>
  <c r="K123" i="30"/>
  <c r="K122" i="28" s="1"/>
  <c r="K116" i="28"/>
  <c r="L115" i="30"/>
  <c r="AC21" i="28"/>
  <c r="AD21" i="30"/>
  <c r="AD21" i="28" s="1"/>
  <c r="T38" i="28"/>
  <c r="U38" i="30"/>
  <c r="U38" i="28" s="1"/>
  <c r="Q48" i="28"/>
  <c r="R48" i="30"/>
  <c r="R48" i="28" s="1"/>
  <c r="AR53" i="28"/>
  <c r="AS53" i="30"/>
  <c r="AS53" i="28" s="1"/>
  <c r="BJ53" i="28"/>
  <c r="BK53" i="30"/>
  <c r="BK53" i="28" s="1"/>
  <c r="N48" i="28"/>
  <c r="O48" i="30"/>
  <c r="O48" i="28" s="1"/>
  <c r="BJ36" i="28"/>
  <c r="BK36" i="30"/>
  <c r="BK36" i="28" s="1"/>
  <c r="BM16" i="28"/>
  <c r="BN16" i="30"/>
  <c r="BN16" i="28" s="1"/>
  <c r="N21" i="28"/>
  <c r="O21" i="30"/>
  <c r="O21" i="28" s="1"/>
  <c r="AR66" i="28"/>
  <c r="AS66" i="30"/>
  <c r="AS66" i="28" s="1"/>
  <c r="BJ66" i="28"/>
  <c r="BK66" i="30"/>
  <c r="BK66" i="28" s="1"/>
  <c r="BN59" i="30"/>
  <c r="BN59" i="28" s="1"/>
  <c r="BM59" i="28"/>
  <c r="BB13" i="30"/>
  <c r="BB13" i="28" s="1"/>
  <c r="BA13" i="28"/>
  <c r="Q36" i="28"/>
  <c r="R36" i="30"/>
  <c r="R36" i="28" s="1"/>
  <c r="W116" i="28"/>
  <c r="W123" i="30"/>
  <c r="W122" i="28" s="1"/>
  <c r="X115" i="30"/>
  <c r="Q118" i="28"/>
  <c r="R117" i="30"/>
  <c r="R118" i="28" s="1"/>
  <c r="AG55" i="30"/>
  <c r="AG55" i="28" s="1"/>
  <c r="AF55" i="28"/>
  <c r="AU117" i="28"/>
  <c r="AV116" i="30"/>
  <c r="AV117" i="28" s="1"/>
  <c r="K65" i="28"/>
  <c r="L65" i="30"/>
  <c r="L65" i="28" s="1"/>
  <c r="N55" i="28"/>
  <c r="O55" i="30"/>
  <c r="O55" i="28" s="1"/>
  <c r="Q47" i="28"/>
  <c r="R47" i="30"/>
  <c r="R47" i="28" s="1"/>
  <c r="T15" i="28"/>
  <c r="U15" i="30"/>
  <c r="U15" i="28" s="1"/>
  <c r="AF70" i="28"/>
  <c r="AG70" i="30"/>
  <c r="AG70" i="28" s="1"/>
  <c r="K45" i="28"/>
  <c r="L45" i="30"/>
  <c r="L45" i="28" s="1"/>
  <c r="T117" i="28"/>
  <c r="U116" i="30"/>
  <c r="U117" i="28" s="1"/>
  <c r="AD32" i="30"/>
  <c r="AD32" i="28" s="1"/>
  <c r="AC32" i="28"/>
  <c r="K54" i="28"/>
  <c r="L54" i="30"/>
  <c r="L54" i="28" s="1"/>
  <c r="N18" i="28"/>
  <c r="O18" i="30"/>
  <c r="O18" i="28" s="1"/>
  <c r="R10" i="30"/>
  <c r="Q10" i="28"/>
  <c r="Q25" i="30"/>
  <c r="Q25" i="28" s="1"/>
  <c r="W43" i="28"/>
  <c r="X43" i="30"/>
  <c r="X43" i="28" s="1"/>
  <c r="AP60" i="30"/>
  <c r="AP60" i="28" s="1"/>
  <c r="AO60" i="28"/>
  <c r="N71" i="28"/>
  <c r="O71" i="30"/>
  <c r="O71" i="28" s="1"/>
  <c r="R65" i="30"/>
  <c r="R65" i="28" s="1"/>
  <c r="Q65" i="28"/>
  <c r="T45" i="28"/>
  <c r="U45" i="30"/>
  <c r="U45" i="28" s="1"/>
  <c r="K67" i="30"/>
  <c r="K67" i="28" s="1"/>
  <c r="K62" i="28" s="1"/>
  <c r="L63" i="30"/>
  <c r="K63" i="28"/>
  <c r="N47" i="28"/>
  <c r="O47" i="30"/>
  <c r="O47" i="28" s="1"/>
  <c r="Q17" i="28"/>
  <c r="R17" i="30"/>
  <c r="R17" i="28" s="1"/>
  <c r="T13" i="28"/>
  <c r="U13" i="30"/>
  <c r="U13" i="28" s="1"/>
  <c r="AC117" i="28"/>
  <c r="AD116" i="30"/>
  <c r="AD117" i="28" s="1"/>
  <c r="K72" i="28"/>
  <c r="L72" i="30"/>
  <c r="L72" i="28" s="1"/>
  <c r="O46" i="30"/>
  <c r="O46" i="28" s="1"/>
  <c r="N46" i="28"/>
  <c r="R32" i="30"/>
  <c r="R32" i="28" s="1"/>
  <c r="Q32" i="28"/>
  <c r="X120" i="30"/>
  <c r="X121" i="28" s="1"/>
  <c r="W121" i="28"/>
  <c r="AJ119" i="30"/>
  <c r="AJ120" i="28" s="1"/>
  <c r="AI120" i="28"/>
  <c r="AM54" i="30"/>
  <c r="AM54" i="28" s="1"/>
  <c r="AL54" i="28"/>
  <c r="Z38" i="28"/>
  <c r="AA38" i="30"/>
  <c r="AA38" i="28" s="1"/>
  <c r="AA119" i="30"/>
  <c r="AA120" i="28" s="1"/>
  <c r="Z120" i="28"/>
  <c r="N86" i="28"/>
  <c r="O86" i="30"/>
  <c r="O86" i="28" s="1"/>
  <c r="R74" i="30"/>
  <c r="R74" i="28" s="1"/>
  <c r="Q74" i="28"/>
  <c r="T55" i="28"/>
  <c r="U55" i="30"/>
  <c r="U55" i="28" s="1"/>
  <c r="Z66" i="28"/>
  <c r="AA66" i="30"/>
  <c r="AA66" i="28" s="1"/>
  <c r="K73" i="28"/>
  <c r="L73" i="30"/>
  <c r="L73" i="28" s="1"/>
  <c r="O58" i="30"/>
  <c r="N58" i="28"/>
  <c r="N61" i="30"/>
  <c r="N61" i="28" s="1"/>
  <c r="N57" i="28" s="1"/>
  <c r="Q39" i="28"/>
  <c r="R39" i="30"/>
  <c r="R39" i="28" s="1"/>
  <c r="U32" i="30"/>
  <c r="U32" i="28" s="1"/>
  <c r="T32" i="28"/>
  <c r="AS45" i="30"/>
  <c r="AS45" i="28" s="1"/>
  <c r="AR45" i="28"/>
  <c r="N66" i="28"/>
  <c r="O66" i="30"/>
  <c r="O66" i="28" s="1"/>
  <c r="Q44" i="28"/>
  <c r="R44" i="30"/>
  <c r="R44" i="28" s="1"/>
  <c r="U21" i="30"/>
  <c r="U21" i="28" s="1"/>
  <c r="T21" i="28"/>
  <c r="AD60" i="30"/>
  <c r="AD60" i="28" s="1"/>
  <c r="AC60" i="28"/>
  <c r="AJ43" i="30"/>
  <c r="AJ43" i="28" s="1"/>
  <c r="AI43" i="28"/>
  <c r="AU25" i="30"/>
  <c r="AU25" i="28" s="1"/>
  <c r="AU10" i="28"/>
  <c r="AV10" i="30"/>
  <c r="AJ17" i="30"/>
  <c r="AJ17" i="28" s="1"/>
  <c r="AI17" i="28"/>
  <c r="AI59" i="28"/>
  <c r="AJ59" i="30"/>
  <c r="AJ59" i="28" s="1"/>
  <c r="X39" i="30"/>
  <c r="X39" i="28" s="1"/>
  <c r="W39" i="28"/>
  <c r="Z32" i="28"/>
  <c r="AA32" i="30"/>
  <c r="AA32" i="28" s="1"/>
  <c r="AG19" i="30"/>
  <c r="AG19" i="28" s="1"/>
  <c r="AF19" i="28"/>
  <c r="AP46" i="30"/>
  <c r="AP46" i="28" s="1"/>
  <c r="AO46" i="28"/>
  <c r="Z116" i="28"/>
  <c r="AA115" i="30"/>
  <c r="Z123" i="30"/>
  <c r="Z122" i="28" s="1"/>
  <c r="AD46" i="30"/>
  <c r="AD46" i="28" s="1"/>
  <c r="AC46" i="28"/>
  <c r="AI60" i="28"/>
  <c r="AJ60" i="30"/>
  <c r="AJ60" i="28" s="1"/>
  <c r="AU64" i="28"/>
  <c r="AV64" i="30"/>
  <c r="AV64" i="28" s="1"/>
  <c r="AR55" i="28"/>
  <c r="AS55" i="30"/>
  <c r="AS55" i="28" s="1"/>
  <c r="AX13" i="28"/>
  <c r="AY13" i="30"/>
  <c r="AY13" i="28" s="1"/>
  <c r="AR117" i="28"/>
  <c r="AS116" i="30"/>
  <c r="AS117" i="28" s="1"/>
  <c r="AX55" i="28"/>
  <c r="AY55" i="30"/>
  <c r="AY55" i="28" s="1"/>
  <c r="AR123" i="30"/>
  <c r="AR122" i="28" s="1"/>
  <c r="AR116" i="28"/>
  <c r="AS115" i="30"/>
  <c r="AX46" i="28"/>
  <c r="AY46" i="30"/>
  <c r="AY46" i="28" s="1"/>
  <c r="U16" i="30"/>
  <c r="U16" i="28" s="1"/>
  <c r="T16" i="28"/>
  <c r="AD48" i="30"/>
  <c r="AD48" i="28" s="1"/>
  <c r="AC48" i="28"/>
  <c r="X19" i="30"/>
  <c r="X19" i="28" s="1"/>
  <c r="W19" i="28"/>
  <c r="AG60" i="30"/>
  <c r="AG60" i="28" s="1"/>
  <c r="AF60" i="28"/>
  <c r="AI53" i="28"/>
  <c r="AJ53" i="30"/>
  <c r="AJ53" i="28" s="1"/>
  <c r="AU120" i="28"/>
  <c r="AV119" i="30"/>
  <c r="AV120" i="28" s="1"/>
  <c r="Z21" i="28"/>
  <c r="AA21" i="30"/>
  <c r="AA21" i="28" s="1"/>
  <c r="AD19" i="30"/>
  <c r="AD19" i="28" s="1"/>
  <c r="AC19" i="28"/>
  <c r="AD36" i="30"/>
  <c r="AD36" i="28" s="1"/>
  <c r="AC36" i="28"/>
  <c r="AJ54" i="30"/>
  <c r="AJ54" i="28" s="1"/>
  <c r="AI54" i="28"/>
  <c r="AV43" i="30"/>
  <c r="AV43" i="28" s="1"/>
  <c r="AU43" i="28"/>
  <c r="AL13" i="28"/>
  <c r="AM13" i="30"/>
  <c r="AM13" i="28" s="1"/>
  <c r="AR36" i="28"/>
  <c r="AS36" i="30"/>
  <c r="AS36" i="28" s="1"/>
  <c r="AI19" i="28"/>
  <c r="AJ19" i="30"/>
  <c r="AJ19" i="28" s="1"/>
  <c r="AX38" i="28"/>
  <c r="AY38" i="30"/>
  <c r="AY38" i="28" s="1"/>
  <c r="AX17" i="28"/>
  <c r="AY17" i="30"/>
  <c r="AY17" i="28" s="1"/>
  <c r="AA43" i="30"/>
  <c r="AA43" i="28" s="1"/>
  <c r="Z43" i="28"/>
  <c r="AC43" i="28"/>
  <c r="AD43" i="30"/>
  <c r="AD43" i="28" s="1"/>
  <c r="AL44" i="28"/>
  <c r="AM44" i="30"/>
  <c r="AM44" i="28" s="1"/>
  <c r="W16" i="28"/>
  <c r="X16" i="30"/>
  <c r="X16" i="28" s="1"/>
  <c r="AX60" i="28"/>
  <c r="AY60" i="30"/>
  <c r="AY60" i="28" s="1"/>
  <c r="AX70" i="28"/>
  <c r="AY70" i="30"/>
  <c r="AY70" i="28" s="1"/>
  <c r="AP21" i="30"/>
  <c r="AP21" i="28" s="1"/>
  <c r="AO21" i="28"/>
  <c r="AC69" i="28"/>
  <c r="AD69" i="30"/>
  <c r="AF36" i="28"/>
  <c r="AG36" i="30"/>
  <c r="AG36" i="28" s="1"/>
  <c r="AM55" i="30"/>
  <c r="AM55" i="28" s="1"/>
  <c r="AL55" i="28"/>
  <c r="AP43" i="30"/>
  <c r="AP43" i="28" s="1"/>
  <c r="AO43" i="28"/>
  <c r="AX123" i="30"/>
  <c r="AX122" i="28" s="1"/>
  <c r="AY115" i="30"/>
  <c r="AX116" i="28"/>
  <c r="AL120" i="28"/>
  <c r="AM119" i="30"/>
  <c r="AM120" i="28" s="1"/>
  <c r="AO71" i="28"/>
  <c r="AP71" i="30"/>
  <c r="AP71" i="28" s="1"/>
  <c r="AR64" i="28"/>
  <c r="AS64" i="30"/>
  <c r="AS64" i="28" s="1"/>
  <c r="AU121" i="28"/>
  <c r="AV120" i="30"/>
  <c r="AV121" i="28" s="1"/>
  <c r="AL116" i="28"/>
  <c r="AL123" i="30"/>
  <c r="AL122" i="28" s="1"/>
  <c r="AM115" i="30"/>
  <c r="AR59" i="28"/>
  <c r="AS59" i="30"/>
  <c r="AS59" i="28" s="1"/>
  <c r="AU36" i="28"/>
  <c r="AV36" i="30"/>
  <c r="AV36" i="28" s="1"/>
  <c r="AP66" i="30"/>
  <c r="AP66" i="28" s="1"/>
  <c r="AO66" i="28"/>
  <c r="BN43" i="30"/>
  <c r="BN43" i="28" s="1"/>
  <c r="BM43" i="28"/>
  <c r="BK19" i="30"/>
  <c r="BK19" i="28" s="1"/>
  <c r="BJ19" i="28"/>
  <c r="BB64" i="30"/>
  <c r="BB64" i="28" s="1"/>
  <c r="BA64" i="28"/>
  <c r="BD120" i="28"/>
  <c r="BE119" i="30"/>
  <c r="BE120" i="28" s="1"/>
  <c r="BG10" i="28"/>
  <c r="BG25" i="30"/>
  <c r="BG25" i="28" s="1"/>
  <c r="BH10" i="30"/>
  <c r="AM91" i="30"/>
  <c r="AM91" i="28" s="1"/>
  <c r="AL91" i="28"/>
  <c r="BD16" i="28"/>
  <c r="BE16" i="30"/>
  <c r="BE16" i="28" s="1"/>
  <c r="AP45" i="30"/>
  <c r="AP45" i="28" s="1"/>
  <c r="AO45" i="28"/>
  <c r="T39" i="28"/>
  <c r="U39" i="30"/>
  <c r="U39" i="28" s="1"/>
  <c r="BE38" i="30"/>
  <c r="BE38" i="28" s="1"/>
  <c r="BD38" i="28"/>
  <c r="T36" i="28"/>
  <c r="U36" i="30"/>
  <c r="U36" i="28" s="1"/>
  <c r="BA73" i="28"/>
  <c r="BB73" i="30"/>
  <c r="BB73" i="28" s="1"/>
  <c r="Q120" i="28"/>
  <c r="R119" i="30"/>
  <c r="R120" i="28" s="1"/>
  <c r="R72" i="30"/>
  <c r="R72" i="28" s="1"/>
  <c r="Q72" i="28"/>
  <c r="BJ16" i="28"/>
  <c r="BK16" i="30"/>
  <c r="BK16" i="28" s="1"/>
  <c r="BE46" i="30"/>
  <c r="BE46" i="28" s="1"/>
  <c r="BD46" i="28"/>
  <c r="K117" i="28"/>
  <c r="L116" i="30"/>
  <c r="L117" i="28" s="1"/>
  <c r="BH48" i="30"/>
  <c r="BH48" i="28" s="1"/>
  <c r="BG48" i="28"/>
  <c r="BN19" i="30"/>
  <c r="BN19" i="28" s="1"/>
  <c r="BM19" i="28"/>
  <c r="O90" i="30"/>
  <c r="O90" i="28" s="1"/>
  <c r="N90" i="28"/>
  <c r="L53" i="30"/>
  <c r="L53" i="28" s="1"/>
  <c r="K53" i="28"/>
  <c r="T123" i="30"/>
  <c r="T122" i="28" s="1"/>
  <c r="T116" i="28"/>
  <c r="U115" i="30"/>
  <c r="N40" i="30"/>
  <c r="N40" i="28" s="1"/>
  <c r="N34" i="28" s="1"/>
  <c r="O35" i="30"/>
  <c r="N35" i="28"/>
  <c r="Q87" i="28"/>
  <c r="R87" i="30"/>
  <c r="R87" i="28" s="1"/>
  <c r="AF59" i="28"/>
  <c r="AG59" i="30"/>
  <c r="AG59" i="28" s="1"/>
  <c r="U74" i="30"/>
  <c r="U74" i="28" s="1"/>
  <c r="T74" i="28"/>
  <c r="Z69" i="28"/>
  <c r="AA69" i="30"/>
  <c r="O49" i="30"/>
  <c r="O49" i="28" s="1"/>
  <c r="N49" i="28"/>
  <c r="R43" i="30"/>
  <c r="R43" i="28" s="1"/>
  <c r="Q43" i="28"/>
  <c r="L36" i="30"/>
  <c r="L36" i="28" s="1"/>
  <c r="K36" i="28"/>
  <c r="T120" i="28"/>
  <c r="U119" i="30"/>
  <c r="U120" i="28" s="1"/>
  <c r="AG71" i="30"/>
  <c r="AG71" i="28" s="1"/>
  <c r="AF71" i="28"/>
  <c r="AC55" i="28"/>
  <c r="AD55" i="30"/>
  <c r="AD55" i="28" s="1"/>
  <c r="L71" i="30"/>
  <c r="L71" i="28" s="1"/>
  <c r="K71" i="28"/>
  <c r="T19" i="28"/>
  <c r="U19" i="30"/>
  <c r="U19" i="28" s="1"/>
  <c r="O37" i="30"/>
  <c r="O37" i="28" s="1"/>
  <c r="N37" i="28"/>
  <c r="AC53" i="28"/>
  <c r="AD53" i="30"/>
  <c r="AD53" i="28" s="1"/>
  <c r="Q16" i="28"/>
  <c r="R16" i="30"/>
  <c r="R16" i="28" s="1"/>
  <c r="AG117" i="30"/>
  <c r="AG118" i="28" s="1"/>
  <c r="AF118" i="28"/>
  <c r="AL36" i="28"/>
  <c r="AM36" i="30"/>
  <c r="AM36" i="28" s="1"/>
  <c r="AG45" i="30"/>
  <c r="AG45" i="28" s="1"/>
  <c r="AF45" i="28"/>
  <c r="AC120" i="28"/>
  <c r="AD119" i="30"/>
  <c r="AD120" i="28" s="1"/>
  <c r="AJ73" i="30"/>
  <c r="AJ73" i="28" s="1"/>
  <c r="AI73" i="28"/>
  <c r="AL119" i="28"/>
  <c r="AM118" i="30"/>
  <c r="AM119" i="28" s="1"/>
  <c r="AG54" i="30"/>
  <c r="AG54" i="28" s="1"/>
  <c r="AF54" i="28"/>
  <c r="Z117" i="28"/>
  <c r="AA116" i="30"/>
  <c r="AA117" i="28" s="1"/>
  <c r="AI38" i="28"/>
  <c r="AJ38" i="30"/>
  <c r="AJ38" i="28" s="1"/>
  <c r="AR17" i="28"/>
  <c r="AS17" i="30"/>
  <c r="AS17" i="28" s="1"/>
  <c r="X17" i="30"/>
  <c r="X17" i="28" s="1"/>
  <c r="W17" i="28"/>
  <c r="AX16" i="28"/>
  <c r="AY16" i="30"/>
  <c r="AY16" i="28" s="1"/>
  <c r="AM17" i="30"/>
  <c r="AM17" i="28" s="1"/>
  <c r="AL17" i="28"/>
  <c r="AL73" i="28"/>
  <c r="AM73" i="30"/>
  <c r="AM73" i="28" s="1"/>
  <c r="AX120" i="28"/>
  <c r="AY119" i="30"/>
  <c r="AY120" i="28" s="1"/>
  <c r="AP38" i="30"/>
  <c r="AP38" i="28" s="1"/>
  <c r="AO38" i="28"/>
  <c r="E104" i="2"/>
  <c r="I104" i="30" s="1"/>
  <c r="I104" i="28" s="1"/>
  <c r="N101" i="28"/>
  <c r="O101" i="30"/>
  <c r="O101" i="28" s="1"/>
  <c r="BJ123" i="30"/>
  <c r="BJ122" i="28" s="1"/>
  <c r="BK115" i="30"/>
  <c r="BJ116" i="28"/>
  <c r="BK119" i="30"/>
  <c r="BK120" i="28" s="1"/>
  <c r="BJ120" i="28"/>
  <c r="L16" i="30"/>
  <c r="L16" i="28" s="1"/>
  <c r="K16" i="28"/>
  <c r="Z70" i="28"/>
  <c r="AA70" i="30"/>
  <c r="AA70" i="28" s="1"/>
  <c r="AP48" i="30"/>
  <c r="AP48" i="28" s="1"/>
  <c r="AO48" i="28"/>
  <c r="Q91" i="28"/>
  <c r="R91" i="30"/>
  <c r="R91" i="28" s="1"/>
  <c r="BG36" i="28"/>
  <c r="BH36" i="30"/>
  <c r="BH36" i="28" s="1"/>
  <c r="R69" i="30"/>
  <c r="Q69" i="28"/>
  <c r="BA10" i="28"/>
  <c r="BB10" i="30"/>
  <c r="BA25" i="30"/>
  <c r="BA25" i="28" s="1"/>
  <c r="BJ43" i="28"/>
  <c r="BK43" i="30"/>
  <c r="BK43" i="28" s="1"/>
  <c r="BB46" i="30"/>
  <c r="BB46" i="28" s="1"/>
  <c r="BA46" i="28"/>
  <c r="BM118" i="28"/>
  <c r="BN117" i="30"/>
  <c r="BN118" i="28" s="1"/>
  <c r="L90" i="30"/>
  <c r="L90" i="28" s="1"/>
  <c r="K90" i="28"/>
  <c r="Q21" i="28"/>
  <c r="R21" i="30"/>
  <c r="R21" i="28" s="1"/>
  <c r="X91" i="30"/>
  <c r="X91" i="28" s="1"/>
  <c r="W91" i="28"/>
  <c r="BB55" i="30"/>
  <c r="BB55" i="28" s="1"/>
  <c r="BA55" i="28"/>
  <c r="BH59" i="30"/>
  <c r="BH59" i="28" s="1"/>
  <c r="BG59" i="28"/>
  <c r="O100" i="30"/>
  <c r="N100" i="28"/>
  <c r="N104" i="30"/>
  <c r="N104" i="28" s="1"/>
  <c r="AS91" i="30"/>
  <c r="AS91" i="28" s="1"/>
  <c r="AR91" i="28"/>
  <c r="BD91" i="28"/>
  <c r="BE91" i="30"/>
  <c r="BE91" i="28" s="1"/>
  <c r="BJ70" i="28"/>
  <c r="BK70" i="30"/>
  <c r="BK70" i="28" s="1"/>
  <c r="BE19" i="30"/>
  <c r="BE19" i="28" s="1"/>
  <c r="BD19" i="28"/>
  <c r="BE21" i="30"/>
  <c r="BE21" i="28" s="1"/>
  <c r="BD21" i="28"/>
  <c r="BK10" i="30"/>
  <c r="BJ25" i="30"/>
  <c r="BJ25" i="28" s="1"/>
  <c r="BJ10" i="28"/>
  <c r="L87" i="30"/>
  <c r="L87" i="28" s="1"/>
  <c r="K87" i="28"/>
  <c r="BK17" i="30"/>
  <c r="BK17" i="28" s="1"/>
  <c r="BJ17" i="28"/>
  <c r="L55" i="30"/>
  <c r="L55" i="28" s="1"/>
  <c r="K55" i="28"/>
  <c r="AM45" i="30"/>
  <c r="AM45" i="28" s="1"/>
  <c r="AL45" i="28"/>
  <c r="O44" i="30"/>
  <c r="O44" i="28" s="1"/>
  <c r="N44" i="28"/>
  <c r="N32" i="28"/>
  <c r="O32" i="30"/>
  <c r="O32" i="28" s="1"/>
  <c r="AX91" i="28"/>
  <c r="AY91" i="30"/>
  <c r="AY91" i="28" s="1"/>
  <c r="BN91" i="30"/>
  <c r="BN91" i="28" s="1"/>
  <c r="BM91" i="28"/>
  <c r="BB16" i="30"/>
  <c r="BB16" i="28" s="1"/>
  <c r="BA16" i="28"/>
  <c r="BH64" i="30"/>
  <c r="BH64" i="28" s="1"/>
  <c r="BG64" i="28"/>
  <c r="AG44" i="30"/>
  <c r="AG44" i="28" s="1"/>
  <c r="AF44" i="28"/>
  <c r="BD25" i="30"/>
  <c r="BD25" i="28" s="1"/>
  <c r="BD10" i="28"/>
  <c r="BE10" i="30"/>
  <c r="O38" i="30"/>
  <c r="O38" i="28" s="1"/>
  <c r="N38" i="28"/>
  <c r="R13" i="30"/>
  <c r="R13" i="28" s="1"/>
  <c r="Q13" i="28"/>
  <c r="BJ48" i="28"/>
  <c r="BK48" i="30"/>
  <c r="BK48" i="28" s="1"/>
  <c r="BN46" i="30"/>
  <c r="BN46" i="28" s="1"/>
  <c r="BM46" i="28"/>
  <c r="O10" i="30"/>
  <c r="N10" i="28"/>
  <c r="N25" i="30"/>
  <c r="N25" i="28" s="1"/>
  <c r="BM10" i="28"/>
  <c r="BM25" i="30"/>
  <c r="BM25" i="28" s="1"/>
  <c r="BN10" i="30"/>
  <c r="Q88" i="28"/>
  <c r="R88" i="30"/>
  <c r="R88" i="28" s="1"/>
  <c r="BD118" i="28"/>
  <c r="BE117" i="30"/>
  <c r="BE118" i="28" s="1"/>
  <c r="BJ60" i="28"/>
  <c r="BK60" i="30"/>
  <c r="BK60" i="28" s="1"/>
  <c r="BM53" i="28"/>
  <c r="BN53" i="30"/>
  <c r="BN53" i="28" s="1"/>
  <c r="K120" i="28"/>
  <c r="L119" i="30"/>
  <c r="L120" i="28" s="1"/>
  <c r="U72" i="30"/>
  <c r="U72" i="28" s="1"/>
  <c r="T72" i="28"/>
  <c r="X69" i="30"/>
  <c r="W69" i="28"/>
  <c r="T59" i="28"/>
  <c r="U59" i="30"/>
  <c r="U59" i="28" s="1"/>
  <c r="Q77" i="30"/>
  <c r="Q77" i="28" s="1"/>
  <c r="Q68" i="28" s="1"/>
  <c r="Q71" i="28"/>
  <c r="R71" i="30"/>
  <c r="R71" i="28" s="1"/>
  <c r="AI117" i="28"/>
  <c r="AJ116" i="30"/>
  <c r="AJ117" i="28" s="1"/>
  <c r="L102" i="30"/>
  <c r="L102" i="28" s="1"/>
  <c r="K102" i="28"/>
  <c r="AD120" i="30"/>
  <c r="AD121" i="28" s="1"/>
  <c r="AC121" i="28"/>
  <c r="BK73" i="30"/>
  <c r="BK73" i="28" s="1"/>
  <c r="BJ73" i="28"/>
  <c r="BN54" i="30"/>
  <c r="BN54" i="28" s="1"/>
  <c r="BM54" i="28"/>
  <c r="BB66" i="30"/>
  <c r="BB66" i="28" s="1"/>
  <c r="BA66" i="28"/>
  <c r="K110" i="28"/>
  <c r="L110" i="30"/>
  <c r="L110" i="28" s="1"/>
  <c r="X118" i="30"/>
  <c r="X119" i="28" s="1"/>
  <c r="W119" i="28"/>
  <c r="BH17" i="30"/>
  <c r="BH17" i="28" s="1"/>
  <c r="BG17" i="28"/>
  <c r="BN116" i="30"/>
  <c r="BN117" i="28" s="1"/>
  <c r="BM117" i="28"/>
  <c r="N54" i="28"/>
  <c r="O54" i="30"/>
  <c r="O54" i="28" s="1"/>
  <c r="N67" i="30"/>
  <c r="N67" i="28" s="1"/>
  <c r="N62" i="28" s="1"/>
  <c r="O63" i="30"/>
  <c r="N63" i="28"/>
  <c r="BJ121" i="28"/>
  <c r="BK120" i="30"/>
  <c r="BK121" i="28" s="1"/>
  <c r="BM120" i="28"/>
  <c r="BN119" i="30"/>
  <c r="BN120" i="28" s="1"/>
  <c r="BD36" i="28"/>
  <c r="BE36" i="30"/>
  <c r="BE36" i="28" s="1"/>
  <c r="BM66" i="28"/>
  <c r="BN66" i="30"/>
  <c r="BN66" i="28" s="1"/>
  <c r="K74" i="28"/>
  <c r="L74" i="30"/>
  <c r="L74" i="28" s="1"/>
  <c r="U35" i="30"/>
  <c r="T40" i="30"/>
  <c r="T40" i="28" s="1"/>
  <c r="T34" i="28" s="1"/>
  <c r="T35" i="28"/>
  <c r="BG38" i="28"/>
  <c r="BH38" i="30"/>
  <c r="BH38" i="28" s="1"/>
  <c r="BJ13" i="28"/>
  <c r="BK13" i="30"/>
  <c r="BK13" i="28" s="1"/>
  <c r="BB117" i="30"/>
  <c r="BB118" i="28" s="1"/>
  <c r="BA118" i="28"/>
  <c r="O116" i="30"/>
  <c r="O117" i="28" s="1"/>
  <c r="N117" i="28"/>
  <c r="O45" i="30"/>
  <c r="O45" i="28" s="1"/>
  <c r="N45" i="28"/>
  <c r="L19" i="30"/>
  <c r="L19" i="28" s="1"/>
  <c r="K19" i="28"/>
  <c r="AF121" i="28"/>
  <c r="AG120" i="30"/>
  <c r="AG121" i="28" s="1"/>
  <c r="W59" i="28"/>
  <c r="X59" i="30"/>
  <c r="X59" i="28" s="1"/>
  <c r="AG119" i="30"/>
  <c r="AG120" i="28" s="1"/>
  <c r="AF120" i="28"/>
  <c r="X66" i="30"/>
  <c r="X66" i="28" s="1"/>
  <c r="W66" i="28"/>
  <c r="L13" i="30"/>
  <c r="L13" i="28" s="1"/>
  <c r="K13" i="28"/>
  <c r="Q117" i="28"/>
  <c r="R116" i="30"/>
  <c r="R117" i="28" s="1"/>
  <c r="T73" i="28"/>
  <c r="U73" i="30"/>
  <c r="U73" i="28" s="1"/>
  <c r="N73" i="28"/>
  <c r="O73" i="30"/>
  <c r="O73" i="28" s="1"/>
  <c r="Q55" i="28"/>
  <c r="R55" i="30"/>
  <c r="R55" i="28" s="1"/>
  <c r="T47" i="28"/>
  <c r="U47" i="30"/>
  <c r="U47" i="28" s="1"/>
  <c r="Z118" i="28"/>
  <c r="AA117" i="30"/>
  <c r="AA118" i="28" s="1"/>
  <c r="AI64" i="28"/>
  <c r="AJ64" i="30"/>
  <c r="AJ64" i="28" s="1"/>
  <c r="N87" i="28"/>
  <c r="O87" i="30"/>
  <c r="O87" i="28" s="1"/>
  <c r="R60" i="30"/>
  <c r="R60" i="28" s="1"/>
  <c r="Q60" i="28"/>
  <c r="T46" i="28"/>
  <c r="U46" i="30"/>
  <c r="U46" i="28" s="1"/>
  <c r="AD10" i="30"/>
  <c r="AC25" i="30"/>
  <c r="AC25" i="28" s="1"/>
  <c r="AC10" i="28"/>
  <c r="AD117" i="30"/>
  <c r="AD118" i="28" s="1"/>
  <c r="AC118" i="28"/>
  <c r="AJ71" i="30"/>
  <c r="AJ71" i="28" s="1"/>
  <c r="AI71" i="28"/>
  <c r="W49" i="28"/>
  <c r="X49" i="30"/>
  <c r="X49" i="28" s="1"/>
  <c r="AI21" i="28"/>
  <c r="AJ21" i="30"/>
  <c r="AJ21" i="28" s="1"/>
  <c r="Q14" i="28"/>
  <c r="R14" i="30"/>
  <c r="R14" i="28" s="1"/>
  <c r="K38" i="28"/>
  <c r="L38" i="30"/>
  <c r="L38" i="28" s="1"/>
  <c r="O17" i="30"/>
  <c r="O17" i="28" s="1"/>
  <c r="N17" i="28"/>
  <c r="R15" i="30"/>
  <c r="R15" i="28" s="1"/>
  <c r="Q15" i="28"/>
  <c r="W73" i="28"/>
  <c r="X73" i="30"/>
  <c r="X73" i="28" s="1"/>
  <c r="N123" i="30"/>
  <c r="N122" i="28" s="1"/>
  <c r="N116" i="28"/>
  <c r="O115" i="30"/>
  <c r="Q76" i="28"/>
  <c r="R76" i="30"/>
  <c r="R76" i="28" s="1"/>
  <c r="T65" i="28"/>
  <c r="U65" i="30"/>
  <c r="U65" i="28" s="1"/>
  <c r="W54" i="28"/>
  <c r="X54" i="30"/>
  <c r="X54" i="28" s="1"/>
  <c r="AG38" i="30"/>
  <c r="AG38" i="28" s="1"/>
  <c r="AF38" i="28"/>
  <c r="L18" i="30"/>
  <c r="L18" i="28" s="1"/>
  <c r="K18" i="28"/>
  <c r="R75" i="30"/>
  <c r="R75" i="28" s="1"/>
  <c r="Q75" i="28"/>
  <c r="T70" i="28"/>
  <c r="U70" i="30"/>
  <c r="U70" i="28" s="1"/>
  <c r="AG17" i="30"/>
  <c r="AG17" i="28" s="1"/>
  <c r="AF17" i="28"/>
  <c r="AY48" i="30"/>
  <c r="AY48" i="28" s="1"/>
  <c r="AX48" i="28"/>
  <c r="L47" i="30"/>
  <c r="L47" i="28" s="1"/>
  <c r="K47" i="28"/>
  <c r="O39" i="30"/>
  <c r="O39" i="28" s="1"/>
  <c r="N39" i="28"/>
  <c r="Q110" i="28"/>
  <c r="R110" i="30"/>
  <c r="R110" i="28" s="1"/>
  <c r="AJ115" i="30"/>
  <c r="AI116" i="28"/>
  <c r="AI123" i="30"/>
  <c r="AI122" i="28" s="1"/>
  <c r="K15" i="28"/>
  <c r="L15" i="30"/>
  <c r="L15" i="28" s="1"/>
  <c r="R118" i="30"/>
  <c r="R119" i="28" s="1"/>
  <c r="Q119" i="28"/>
  <c r="X65" i="30"/>
  <c r="X65" i="28" s="1"/>
  <c r="W65" i="28"/>
  <c r="L39" i="30"/>
  <c r="L39" i="28" s="1"/>
  <c r="K39" i="28"/>
  <c r="R90" i="30"/>
  <c r="R90" i="28" s="1"/>
  <c r="Q90" i="28"/>
  <c r="U79" i="30"/>
  <c r="U79" i="28" s="1"/>
  <c r="T79" i="28"/>
  <c r="X53" i="30"/>
  <c r="X53" i="28" s="1"/>
  <c r="W53" i="28"/>
  <c r="AA118" i="30"/>
  <c r="AA119" i="28" s="1"/>
  <c r="Z119" i="28"/>
  <c r="AG73" i="30"/>
  <c r="AG73" i="28" s="1"/>
  <c r="AF73" i="28"/>
  <c r="Z55" i="28"/>
  <c r="AA55" i="30"/>
  <c r="AA55" i="28" s="1"/>
  <c r="AG13" i="30"/>
  <c r="AG13" i="28" s="1"/>
  <c r="AF13" i="28"/>
  <c r="AX121" i="28"/>
  <c r="AY120" i="30"/>
  <c r="AY121" i="28" s="1"/>
  <c r="AG46" i="30"/>
  <c r="AG46" i="28" s="1"/>
  <c r="AF46" i="28"/>
  <c r="AM21" i="30"/>
  <c r="AM21" i="28" s="1"/>
  <c r="AL21" i="28"/>
  <c r="AL118" i="28"/>
  <c r="AM117" i="30"/>
  <c r="AM118" i="28" s="1"/>
  <c r="AO53" i="28"/>
  <c r="AP53" i="30"/>
  <c r="AP53" i="28" s="1"/>
  <c r="AU38" i="28"/>
  <c r="AV38" i="30"/>
  <c r="AV38" i="28" s="1"/>
  <c r="AU73" i="28"/>
  <c r="AV73" i="30"/>
  <c r="AV73" i="28" s="1"/>
  <c r="U64" i="30"/>
  <c r="U64" i="28" s="1"/>
  <c r="T64" i="28"/>
  <c r="X64" i="30"/>
  <c r="X64" i="28" s="1"/>
  <c r="W64" i="28"/>
  <c r="AA49" i="30"/>
  <c r="AA49" i="28" s="1"/>
  <c r="Z49" i="28"/>
  <c r="AD17" i="30"/>
  <c r="AD17" i="28" s="1"/>
  <c r="AC17" i="28"/>
  <c r="AJ120" i="30"/>
  <c r="AJ121" i="28" s="1"/>
  <c r="AI121" i="28"/>
  <c r="AL16" i="28"/>
  <c r="AM16" i="30"/>
  <c r="AM16" i="28" s="1"/>
  <c r="AX43" i="28"/>
  <c r="AY43" i="30"/>
  <c r="AY43" i="28" s="1"/>
  <c r="Z71" i="28"/>
  <c r="AA71" i="30"/>
  <c r="AA71" i="28" s="1"/>
  <c r="AD70" i="30"/>
  <c r="AD70" i="28" s="1"/>
  <c r="AC70" i="28"/>
  <c r="AI45" i="28"/>
  <c r="AJ45" i="30"/>
  <c r="AJ45" i="28" s="1"/>
  <c r="Z19" i="28"/>
  <c r="AA19" i="30"/>
  <c r="AA19" i="28" s="1"/>
  <c r="AO64" i="28"/>
  <c r="AP64" i="30"/>
  <c r="AP64" i="28" s="1"/>
  <c r="AU13" i="28"/>
  <c r="AV13" i="30"/>
  <c r="AV13" i="28" s="1"/>
  <c r="AU55" i="28"/>
  <c r="AV55" i="30"/>
  <c r="AV55" i="28" s="1"/>
  <c r="AV60" i="30"/>
  <c r="AV60" i="28" s="1"/>
  <c r="AU60" i="28"/>
  <c r="AA46" i="30"/>
  <c r="AA46" i="28" s="1"/>
  <c r="Z46" i="28"/>
  <c r="AL59" i="28"/>
  <c r="AM59" i="30"/>
  <c r="AM59" i="28" s="1"/>
  <c r="AO70" i="28"/>
  <c r="AP70" i="30"/>
  <c r="AP70" i="28" s="1"/>
  <c r="AR13" i="28"/>
  <c r="AS13" i="30"/>
  <c r="AS13" i="28" s="1"/>
  <c r="AM66" i="30"/>
  <c r="AM66" i="28" s="1"/>
  <c r="AL66" i="28"/>
  <c r="AR16" i="28"/>
  <c r="AS16" i="30"/>
  <c r="AS16" i="28" s="1"/>
  <c r="X38" i="30"/>
  <c r="X38" i="28" s="1"/>
  <c r="W38" i="28"/>
  <c r="AA37" i="30"/>
  <c r="AA37" i="28" s="1"/>
  <c r="Z37" i="28"/>
  <c r="AF119" i="28"/>
  <c r="AG118" i="30"/>
  <c r="AG119" i="28" s="1"/>
  <c r="AI66" i="28"/>
  <c r="AJ66" i="30"/>
  <c r="AJ66" i="28" s="1"/>
  <c r="AS117" i="30"/>
  <c r="AS118" i="28" s="1"/>
  <c r="AR118" i="28"/>
  <c r="AJ13" i="30"/>
  <c r="AJ13" i="28" s="1"/>
  <c r="AI13" i="28"/>
  <c r="AS73" i="30"/>
  <c r="AS73" i="28" s="1"/>
  <c r="AR73" i="28"/>
  <c r="AV59" i="30"/>
  <c r="AV59" i="28" s="1"/>
  <c r="AU59" i="28"/>
  <c r="AY59" i="30"/>
  <c r="AY59" i="28" s="1"/>
  <c r="AX59" i="28"/>
  <c r="AL53" i="28"/>
  <c r="AM53" i="30"/>
  <c r="AM53" i="28" s="1"/>
  <c r="AO17" i="28"/>
  <c r="AP17" i="30"/>
  <c r="AP17" i="28" s="1"/>
  <c r="AU123" i="30"/>
  <c r="AU122" i="28" s="1"/>
  <c r="AU119" i="28"/>
  <c r="AV118" i="30"/>
  <c r="AV119" i="28" s="1"/>
  <c r="AL46" i="28"/>
  <c r="AM46" i="30"/>
  <c r="AM46" i="28" s="1"/>
  <c r="AO16" i="28"/>
  <c r="AP16" i="30"/>
  <c r="AP16" i="28" s="1"/>
  <c r="AS10" i="30"/>
  <c r="AR10" i="28"/>
  <c r="AR25" i="30"/>
  <c r="AR25" i="28" s="1"/>
  <c r="AY64" i="30"/>
  <c r="AY64" i="28" s="1"/>
  <c r="AX64" i="28"/>
  <c r="AV53" i="30"/>
  <c r="AV53" i="28" s="1"/>
  <c r="AU53" i="28"/>
  <c r="AY36" i="30"/>
  <c r="AY36" i="28" s="1"/>
  <c r="AX36" i="28"/>
  <c r="AO13" i="28"/>
  <c r="AP13" i="30"/>
  <c r="AP13" i="28" s="1"/>
  <c r="AX66" i="28"/>
  <c r="AY66" i="30"/>
  <c r="AY66" i="28" s="1"/>
  <c r="AO10" i="28"/>
  <c r="AO25" i="30"/>
  <c r="AO25" i="28" s="1"/>
  <c r="AP10" i="30"/>
  <c r="AV117" i="30"/>
  <c r="AV118" i="28" s="1"/>
  <c r="AU118" i="28"/>
  <c r="W7" i="30"/>
  <c r="T7" i="28"/>
  <c r="N11" i="36"/>
  <c r="T10" i="36"/>
  <c r="R10" i="36"/>
  <c r="U102" i="30"/>
  <c r="U102" i="28" s="1"/>
  <c r="Q104" i="30"/>
  <c r="Q104" i="28" s="1"/>
  <c r="N31" i="28"/>
  <c r="N33" i="30"/>
  <c r="S33" i="30"/>
  <c r="S31" i="28"/>
  <c r="V31" i="30"/>
  <c r="Q31" i="30"/>
  <c r="R31" i="30" s="1"/>
  <c r="O31" i="30"/>
  <c r="P82" i="30"/>
  <c r="P82" i="28" s="1"/>
  <c r="P33" i="28"/>
  <c r="P30" i="28" s="1"/>
  <c r="T101" i="30"/>
  <c r="T101" i="28" s="1"/>
  <c r="Y101" i="30"/>
  <c r="V101" i="28"/>
  <c r="W100" i="30"/>
  <c r="Y100" i="28"/>
  <c r="AB100" i="30"/>
  <c r="R101" i="30"/>
  <c r="AB102" i="30"/>
  <c r="W102" i="30"/>
  <c r="W102" i="28" s="1"/>
  <c r="Y102" i="28"/>
  <c r="V104" i="30"/>
  <c r="T100" i="28"/>
  <c r="U100" i="30"/>
  <c r="V4" i="30"/>
  <c r="S4" i="28"/>
  <c r="Z6" i="30"/>
  <c r="W6" i="28"/>
  <c r="T24" i="30"/>
  <c r="T24" i="28" s="1"/>
  <c r="W9" i="30"/>
  <c r="T9" i="28"/>
  <c r="V5" i="28"/>
  <c r="Y5" i="30"/>
  <c r="N207" i="30"/>
  <c r="O24" i="30"/>
  <c r="O24" i="28" s="1"/>
  <c r="R9" i="30"/>
  <c r="S9" i="30" s="1"/>
  <c r="S24" i="30" s="1"/>
  <c r="O9" i="28"/>
  <c r="O85" i="30" l="1"/>
  <c r="Y104" i="30"/>
  <c r="AE79" i="30"/>
  <c r="AB79" i="28"/>
  <c r="Z79" i="30"/>
  <c r="Z79" i="28" s="1"/>
  <c r="AB47" i="30"/>
  <c r="Y47" i="28"/>
  <c r="W47" i="30"/>
  <c r="AB63" i="30"/>
  <c r="Y67" i="30"/>
  <c r="Y67" i="28" s="1"/>
  <c r="Y62" i="28" s="1"/>
  <c r="Y63" i="28"/>
  <c r="W63" i="30"/>
  <c r="X63" i="30" s="1"/>
  <c r="X63" i="28" s="1"/>
  <c r="BD20" i="24"/>
  <c r="Y87" i="28"/>
  <c r="AB87" i="30"/>
  <c r="Y160" i="30"/>
  <c r="Y160" i="28" s="1"/>
  <c r="W87" i="30"/>
  <c r="AE65" i="30"/>
  <c r="AB65" i="28"/>
  <c r="Z65" i="30"/>
  <c r="M187" i="28"/>
  <c r="P183" i="30"/>
  <c r="AT44" i="30"/>
  <c r="AQ44" i="28"/>
  <c r="AO44" i="30"/>
  <c r="AK32" i="30"/>
  <c r="AH32" i="28"/>
  <c r="AF32" i="30"/>
  <c r="Y75" i="30"/>
  <c r="Y77" i="30" s="1"/>
  <c r="Y77" i="28" s="1"/>
  <c r="Y68" i="28" s="1"/>
  <c r="V75" i="28"/>
  <c r="T75" i="30"/>
  <c r="AB58" i="30"/>
  <c r="Y61" i="30"/>
  <c r="Y61" i="28" s="1"/>
  <c r="Y57" i="28" s="1"/>
  <c r="Y58" i="28"/>
  <c r="W58" i="30"/>
  <c r="AB90" i="28"/>
  <c r="AE90" i="30"/>
  <c r="AB184" i="30"/>
  <c r="AB184" i="28" s="1"/>
  <c r="Z90" i="30"/>
  <c r="AK69" i="30"/>
  <c r="AH69" i="28"/>
  <c r="AF69" i="30"/>
  <c r="AB35" i="30"/>
  <c r="Y40" i="30"/>
  <c r="Y40" i="28" s="1"/>
  <c r="Y34" i="28" s="1"/>
  <c r="Y35" i="28"/>
  <c r="W35" i="30"/>
  <c r="AE39" i="30"/>
  <c r="AB39" i="28"/>
  <c r="Z39" i="30"/>
  <c r="AB76" i="30"/>
  <c r="Y76" i="28"/>
  <c r="W76" i="30"/>
  <c r="Y89" i="30"/>
  <c r="V89" i="28"/>
  <c r="V177" i="30"/>
  <c r="V177" i="28" s="1"/>
  <c r="T89" i="30"/>
  <c r="AH37" i="30"/>
  <c r="AE37" i="28"/>
  <c r="AC37" i="30"/>
  <c r="AB74" i="30"/>
  <c r="Y74" i="28"/>
  <c r="W74" i="30"/>
  <c r="Y88" i="30"/>
  <c r="V170" i="30"/>
  <c r="V170" i="28" s="1"/>
  <c r="V88" i="28"/>
  <c r="T88" i="30"/>
  <c r="AH52" i="30"/>
  <c r="AE56" i="30"/>
  <c r="AE56" i="28" s="1"/>
  <c r="AE51" i="28" s="1"/>
  <c r="AE52" i="28"/>
  <c r="AC52" i="30"/>
  <c r="AE20" i="30"/>
  <c r="AE20" i="28" s="1"/>
  <c r="L13" i="16"/>
  <c r="L16" i="16" s="1"/>
  <c r="M12" i="16"/>
  <c r="Y86" i="30"/>
  <c r="V86" i="28"/>
  <c r="T86" i="30"/>
  <c r="Y72" i="28"/>
  <c r="AB72" i="30"/>
  <c r="W72" i="30"/>
  <c r="M21" i="16"/>
  <c r="L23" i="16"/>
  <c r="AB42" i="30"/>
  <c r="Y50" i="30"/>
  <c r="Y50" i="28" s="1"/>
  <c r="Y41" i="28" s="1"/>
  <c r="Y42" i="28"/>
  <c r="W42" i="30"/>
  <c r="AH49" i="30"/>
  <c r="AE49" i="28"/>
  <c r="AC49" i="30"/>
  <c r="V18" i="30"/>
  <c r="S18" i="28"/>
  <c r="Q18" i="30"/>
  <c r="AE14" i="30"/>
  <c r="AB14" i="28"/>
  <c r="Z14" i="30"/>
  <c r="E27" i="2"/>
  <c r="I27" i="30" s="1"/>
  <c r="I27" i="28" s="1"/>
  <c r="BI20" i="24"/>
  <c r="V108" i="30"/>
  <c r="I116" i="16"/>
  <c r="I119" i="16" s="1"/>
  <c r="I130" i="16" s="1"/>
  <c r="I133" i="16" s="1"/>
  <c r="K30" i="16"/>
  <c r="L25" i="16"/>
  <c r="BL55" i="30"/>
  <c r="BI55" i="28"/>
  <c r="BG55" i="30"/>
  <c r="P174" i="30"/>
  <c r="P176" i="28"/>
  <c r="P180" i="30"/>
  <c r="BM20" i="24"/>
  <c r="M54" i="16"/>
  <c r="L57" i="16"/>
  <c r="BS20" i="24" a="1"/>
  <c r="BS20" i="24" s="1"/>
  <c r="M48" i="16"/>
  <c r="L51" i="16"/>
  <c r="AJ202" i="30"/>
  <c r="AG204" i="30"/>
  <c r="AG205" i="30" s="1"/>
  <c r="P108" i="28"/>
  <c r="N110" i="30"/>
  <c r="J80" i="16"/>
  <c r="J82" i="16" s="1"/>
  <c r="J98" i="16" s="1"/>
  <c r="Y80" i="30"/>
  <c r="Y80" i="28" s="1"/>
  <c r="P60" i="16"/>
  <c r="N42" i="16"/>
  <c r="M46" i="16"/>
  <c r="AF204" i="30"/>
  <c r="AF205" i="30" s="1"/>
  <c r="AI202" i="30"/>
  <c r="L61" i="16"/>
  <c r="K67" i="16"/>
  <c r="AB80" i="30" s="1"/>
  <c r="AB80" i="28" s="1"/>
  <c r="K32" i="16"/>
  <c r="J40" i="16"/>
  <c r="U59" i="16"/>
  <c r="BQ22" i="24" a="1"/>
  <c r="BQ22" i="24" s="1"/>
  <c r="BA13" i="24"/>
  <c r="BA20" i="24" s="1"/>
  <c r="N85" i="28"/>
  <c r="P94" i="30"/>
  <c r="S92" i="30"/>
  <c r="S92" i="28" s="1"/>
  <c r="S85" i="28"/>
  <c r="V85" i="30"/>
  <c r="V199" i="30" s="1"/>
  <c r="V200" i="30" s="1"/>
  <c r="V201" i="30" s="1"/>
  <c r="Q85" i="30"/>
  <c r="D11" i="2"/>
  <c r="D23" i="2" s="1"/>
  <c r="H23" i="30" s="1"/>
  <c r="H23" i="28" s="1"/>
  <c r="U99" i="30"/>
  <c r="U99" i="28" s="1"/>
  <c r="T99" i="28"/>
  <c r="Y99" i="28"/>
  <c r="W99" i="30"/>
  <c r="W99" i="28" s="1"/>
  <c r="AB99" i="30"/>
  <c r="AE198" i="30"/>
  <c r="AD24" i="36"/>
  <c r="AE10" i="36"/>
  <c r="Y10" i="36"/>
  <c r="X24" i="36"/>
  <c r="B49" i="36"/>
  <c r="H49" i="36" s="1"/>
  <c r="G50" i="36" s="1"/>
  <c r="C24" i="36"/>
  <c r="AB15" i="30"/>
  <c r="Y15" i="28"/>
  <c r="W15" i="30"/>
  <c r="S169" i="30"/>
  <c r="P173" i="28"/>
  <c r="M159" i="28"/>
  <c r="O23" i="30"/>
  <c r="O23" i="28" s="1"/>
  <c r="L33" i="30"/>
  <c r="L33" i="28" s="1"/>
  <c r="L30" i="28" s="1"/>
  <c r="T104" i="30"/>
  <c r="T104" i="28" s="1"/>
  <c r="P190" i="28"/>
  <c r="P192" i="30"/>
  <c r="Y139" i="30"/>
  <c r="AB133" i="30"/>
  <c r="E82" i="2"/>
  <c r="I82" i="30" s="1"/>
  <c r="I82" i="28" s="1"/>
  <c r="K82" i="30"/>
  <c r="K82" i="28" s="1"/>
  <c r="X69" i="28"/>
  <c r="X123" i="30"/>
  <c r="X122" i="28" s="1"/>
  <c r="X116" i="28"/>
  <c r="R61" i="30"/>
  <c r="R61" i="28" s="1"/>
  <c r="R57" i="28" s="1"/>
  <c r="R58" i="28"/>
  <c r="BE123" i="30"/>
  <c r="BE122" i="28" s="1"/>
  <c r="BE116" i="28"/>
  <c r="AM10" i="28"/>
  <c r="AM25" i="30"/>
  <c r="AM25" i="28" s="1"/>
  <c r="L77" i="30"/>
  <c r="L77" i="28" s="1"/>
  <c r="L68" i="28" s="1"/>
  <c r="L69" i="28"/>
  <c r="L50" i="30"/>
  <c r="L50" i="28" s="1"/>
  <c r="L41" i="28" s="1"/>
  <c r="L42" i="28"/>
  <c r="L58" i="28"/>
  <c r="L61" i="30"/>
  <c r="L61" i="28" s="1"/>
  <c r="L57" i="28" s="1"/>
  <c r="AJ25" i="30"/>
  <c r="AJ25" i="28" s="1"/>
  <c r="AJ10" i="28"/>
  <c r="R52" i="28"/>
  <c r="R56" i="30"/>
  <c r="R56" i="28" s="1"/>
  <c r="R51" i="28" s="1"/>
  <c r="AP10" i="28"/>
  <c r="AP25" i="30"/>
  <c r="AP25" i="28" s="1"/>
  <c r="AJ116" i="28"/>
  <c r="AJ123" i="30"/>
  <c r="AJ122" i="28" s="1"/>
  <c r="O123" i="30"/>
  <c r="O122" i="28" s="1"/>
  <c r="O116" i="28"/>
  <c r="O63" i="28"/>
  <c r="O67" i="30"/>
  <c r="O67" i="28" s="1"/>
  <c r="O62" i="28" s="1"/>
  <c r="BN25" i="30"/>
  <c r="BN25" i="28" s="1"/>
  <c r="BN10" i="28"/>
  <c r="BH10" i="28"/>
  <c r="BH25" i="30"/>
  <c r="BH25" i="28" s="1"/>
  <c r="AY116" i="28"/>
  <c r="AY123" i="30"/>
  <c r="AY122" i="28" s="1"/>
  <c r="AD69" i="28"/>
  <c r="AA116" i="28"/>
  <c r="AA123" i="30"/>
  <c r="AA122" i="28" s="1"/>
  <c r="O58" i="28"/>
  <c r="O61" i="30"/>
  <c r="O61" i="28" s="1"/>
  <c r="O57" i="28" s="1"/>
  <c r="L63" i="28"/>
  <c r="L67" i="30"/>
  <c r="L67" i="28" s="1"/>
  <c r="L62" i="28" s="1"/>
  <c r="AG25" i="30"/>
  <c r="AG25" i="28" s="1"/>
  <c r="AG10" i="28"/>
  <c r="X10" i="28"/>
  <c r="X25" i="30"/>
  <c r="X25" i="28" s="1"/>
  <c r="U52" i="28"/>
  <c r="U56" i="30"/>
  <c r="U56" i="28" s="1"/>
  <c r="U51" i="28" s="1"/>
  <c r="U69" i="28"/>
  <c r="U58" i="28"/>
  <c r="U61" i="30"/>
  <c r="U61" i="28" s="1"/>
  <c r="U57" i="28" s="1"/>
  <c r="AV116" i="28"/>
  <c r="AV123" i="30"/>
  <c r="AV122" i="28" s="1"/>
  <c r="L100" i="28"/>
  <c r="L104" i="30"/>
  <c r="L104" i="28" s="1"/>
  <c r="BK25" i="30"/>
  <c r="BK25" i="28" s="1"/>
  <c r="BK10" i="28"/>
  <c r="R77" i="30"/>
  <c r="R77" i="28" s="1"/>
  <c r="R68" i="28" s="1"/>
  <c r="R69" i="28"/>
  <c r="BK123" i="30"/>
  <c r="BK122" i="28" s="1"/>
  <c r="BK116" i="28"/>
  <c r="O85" i="28"/>
  <c r="O92" i="30"/>
  <c r="O92" i="28" s="1"/>
  <c r="L52" i="28"/>
  <c r="L56" i="30"/>
  <c r="L56" i="28" s="1"/>
  <c r="L51" i="28" s="1"/>
  <c r="BN116" i="28"/>
  <c r="BN123" i="30"/>
  <c r="BN122" i="28" s="1"/>
  <c r="L25" i="30"/>
  <c r="L25" i="28" s="1"/>
  <c r="L10" i="28"/>
  <c r="L23" i="30"/>
  <c r="AG123" i="30"/>
  <c r="AG122" i="28" s="1"/>
  <c r="AG116" i="28"/>
  <c r="AA52" i="28"/>
  <c r="AA56" i="30"/>
  <c r="AA56" i="28" s="1"/>
  <c r="AA51" i="28" s="1"/>
  <c r="AA25" i="30"/>
  <c r="AA25" i="28" s="1"/>
  <c r="AA10" i="28"/>
  <c r="R42" i="28"/>
  <c r="R50" i="30"/>
  <c r="R50" i="28" s="1"/>
  <c r="R41" i="28" s="1"/>
  <c r="K94" i="30"/>
  <c r="K94" i="28" s="1"/>
  <c r="AS25" i="30"/>
  <c r="AS25" i="28" s="1"/>
  <c r="AS10" i="28"/>
  <c r="BE10" i="28"/>
  <c r="BE25" i="30"/>
  <c r="BE25" i="28" s="1"/>
  <c r="O100" i="28"/>
  <c r="O104" i="30"/>
  <c r="O104" i="28" s="1"/>
  <c r="U116" i="28"/>
  <c r="U123" i="30"/>
  <c r="U122" i="28" s="1"/>
  <c r="AM123" i="30"/>
  <c r="AM122" i="28" s="1"/>
  <c r="AM116" i="28"/>
  <c r="L123" i="30"/>
  <c r="L122" i="28" s="1"/>
  <c r="L116" i="28"/>
  <c r="L40" i="30"/>
  <c r="L40" i="28" s="1"/>
  <c r="L34" i="28" s="1"/>
  <c r="L35" i="28"/>
  <c r="AY25" i="30"/>
  <c r="AY25" i="28" s="1"/>
  <c r="AY10" i="28"/>
  <c r="O77" i="30"/>
  <c r="O77" i="28" s="1"/>
  <c r="O68" i="28" s="1"/>
  <c r="O69" i="28"/>
  <c r="X52" i="28"/>
  <c r="X56" i="30"/>
  <c r="X56" i="28" s="1"/>
  <c r="X51" i="28" s="1"/>
  <c r="U10" i="28"/>
  <c r="U25" i="30"/>
  <c r="U25" i="28" s="1"/>
  <c r="O56" i="30"/>
  <c r="O56" i="28" s="1"/>
  <c r="O51" i="28" s="1"/>
  <c r="O52" i="28"/>
  <c r="R35" i="28"/>
  <c r="R40" i="30"/>
  <c r="R40" i="28" s="1"/>
  <c r="R34" i="28" s="1"/>
  <c r="L85" i="28"/>
  <c r="L92" i="30"/>
  <c r="L92" i="28" s="1"/>
  <c r="O42" i="28"/>
  <c r="O50" i="30"/>
  <c r="O50" i="28" s="1"/>
  <c r="O41" i="28" s="1"/>
  <c r="I56" i="30"/>
  <c r="I56" i="28" s="1"/>
  <c r="I51" i="28" s="1"/>
  <c r="E94" i="2"/>
  <c r="I94" i="30" s="1"/>
  <c r="I94" i="28" s="1"/>
  <c r="AD123" i="30"/>
  <c r="AD122" i="28" s="1"/>
  <c r="AD116" i="28"/>
  <c r="AP123" i="30"/>
  <c r="AP122" i="28" s="1"/>
  <c r="AP116" i="28"/>
  <c r="AD10" i="28"/>
  <c r="AD25" i="30"/>
  <c r="AD25" i="28" s="1"/>
  <c r="AV10" i="28"/>
  <c r="AV25" i="30"/>
  <c r="AV25" i="28" s="1"/>
  <c r="U63" i="28"/>
  <c r="U67" i="30"/>
  <c r="U67" i="28" s="1"/>
  <c r="U62" i="28" s="1"/>
  <c r="BH116" i="28"/>
  <c r="BH123" i="30"/>
  <c r="BH122" i="28" s="1"/>
  <c r="U40" i="30"/>
  <c r="U40" i="28" s="1"/>
  <c r="U34" i="28" s="1"/>
  <c r="U35" i="28"/>
  <c r="O10" i="28"/>
  <c r="O25" i="30"/>
  <c r="O25" i="28" s="1"/>
  <c r="BB25" i="30"/>
  <c r="BB25" i="28" s="1"/>
  <c r="BB10" i="28"/>
  <c r="AA69" i="28"/>
  <c r="O40" i="30"/>
  <c r="O40" i="28" s="1"/>
  <c r="O34" i="28" s="1"/>
  <c r="O35" i="28"/>
  <c r="AS116" i="28"/>
  <c r="AS123" i="30"/>
  <c r="AS122" i="28" s="1"/>
  <c r="R10" i="28"/>
  <c r="R25" i="30"/>
  <c r="R25" i="28" s="1"/>
  <c r="R116" i="28"/>
  <c r="R123" i="30"/>
  <c r="R122" i="28" s="1"/>
  <c r="U42" i="28"/>
  <c r="U50" i="30"/>
  <c r="U50" i="28" s="1"/>
  <c r="U41" i="28" s="1"/>
  <c r="R67" i="30"/>
  <c r="R67" i="28" s="1"/>
  <c r="R62" i="28" s="1"/>
  <c r="R63" i="28"/>
  <c r="BB116" i="28"/>
  <c r="BB123" i="30"/>
  <c r="BB122" i="28" s="1"/>
  <c r="S9" i="28"/>
  <c r="Z7" i="30"/>
  <c r="W7" i="28"/>
  <c r="R11" i="36"/>
  <c r="N12" i="36"/>
  <c r="T11" i="36"/>
  <c r="X102" i="30"/>
  <c r="X102" i="28" s="1"/>
  <c r="U101" i="30"/>
  <c r="U101" i="28" s="1"/>
  <c r="R33" i="30"/>
  <c r="R31" i="28"/>
  <c r="Q33" i="30"/>
  <c r="Q31" i="28"/>
  <c r="S94" i="30"/>
  <c r="S82" i="30"/>
  <c r="S82" i="28" s="1"/>
  <c r="S33" i="28"/>
  <c r="S30" i="28" s="1"/>
  <c r="P94" i="28"/>
  <c r="V33" i="30"/>
  <c r="V31" i="28"/>
  <c r="Y31" i="30"/>
  <c r="T31" i="30"/>
  <c r="N33" i="28"/>
  <c r="N30" i="28" s="1"/>
  <c r="N94" i="30"/>
  <c r="N94" i="28" s="1"/>
  <c r="N82" i="30"/>
  <c r="O31" i="28"/>
  <c r="O33" i="30"/>
  <c r="U100" i="28"/>
  <c r="R101" i="28"/>
  <c r="R104" i="30"/>
  <c r="R104" i="28" s="1"/>
  <c r="Y104" i="28"/>
  <c r="Y113" i="30"/>
  <c r="Y113" i="28" s="1"/>
  <c r="Y101" i="28"/>
  <c r="AB101" i="30"/>
  <c r="W101" i="30"/>
  <c r="W101" i="28" s="1"/>
  <c r="V113" i="30"/>
  <c r="V113" i="28" s="1"/>
  <c r="V104" i="28"/>
  <c r="AB102" i="28"/>
  <c r="AE102" i="30"/>
  <c r="Z102" i="30"/>
  <c r="Z102" i="28" s="1"/>
  <c r="W100" i="28"/>
  <c r="Z100" i="30"/>
  <c r="AE100" i="30"/>
  <c r="AB100" i="28"/>
  <c r="X100" i="30"/>
  <c r="Y4" i="30"/>
  <c r="V4" i="28"/>
  <c r="AB5" i="30"/>
  <c r="Y5" i="28"/>
  <c r="O207" i="30"/>
  <c r="Z9" i="30"/>
  <c r="W24" i="30"/>
  <c r="W24" i="28" s="1"/>
  <c r="W9" i="28"/>
  <c r="Z6" i="28"/>
  <c r="AC6" i="30"/>
  <c r="S24" i="28"/>
  <c r="R24" i="30"/>
  <c r="R24" i="28" s="1"/>
  <c r="U9" i="30"/>
  <c r="V9" i="30" s="1"/>
  <c r="V24" i="30" s="1"/>
  <c r="V24" i="28" s="1"/>
  <c r="R9" i="28"/>
  <c r="AA79" i="30" l="1"/>
  <c r="AA79" i="28" s="1"/>
  <c r="U86" i="30"/>
  <c r="U86" i="28" s="1"/>
  <c r="T86" i="28"/>
  <c r="AC56" i="30"/>
  <c r="AC56" i="28" s="1"/>
  <c r="AC51" i="28" s="1"/>
  <c r="AD52" i="30"/>
  <c r="AC52" i="28"/>
  <c r="W76" i="28"/>
  <c r="X76" i="30"/>
  <c r="X76" i="28" s="1"/>
  <c r="W61" i="30"/>
  <c r="W61" i="28" s="1"/>
  <c r="W57" i="28" s="1"/>
  <c r="W58" i="28"/>
  <c r="X58" i="30"/>
  <c r="AW44" i="30"/>
  <c r="AT44" i="28"/>
  <c r="AR44" i="30"/>
  <c r="AR44" i="28" s="1"/>
  <c r="X67" i="30"/>
  <c r="X67" i="28" s="1"/>
  <c r="X62" i="28" s="1"/>
  <c r="AH14" i="30"/>
  <c r="AE14" i="28"/>
  <c r="AC14" i="30"/>
  <c r="AC14" i="28" s="1"/>
  <c r="AH49" i="28"/>
  <c r="AK49" i="30"/>
  <c r="AF49" i="30"/>
  <c r="AF49" i="28" s="1"/>
  <c r="AG49" i="30"/>
  <c r="AG49" i="28" s="1"/>
  <c r="M23" i="16"/>
  <c r="N21" i="16"/>
  <c r="Y170" i="30"/>
  <c r="Y170" i="28" s="1"/>
  <c r="Y88" i="28"/>
  <c r="AB88" i="30"/>
  <c r="W88" i="30"/>
  <c r="W88" i="28" s="1"/>
  <c r="AK37" i="30"/>
  <c r="AH37" i="28"/>
  <c r="AF37" i="30"/>
  <c r="AF37" i="28" s="1"/>
  <c r="AN69" i="30"/>
  <c r="AK69" i="28"/>
  <c r="AI69" i="30"/>
  <c r="AJ69" i="30" s="1"/>
  <c r="AG32" i="30"/>
  <c r="AG32" i="28" s="1"/>
  <c r="AF32" i="28"/>
  <c r="P187" i="30"/>
  <c r="P183" i="28"/>
  <c r="W87" i="28"/>
  <c r="X87" i="30"/>
  <c r="X87" i="28" s="1"/>
  <c r="W63" i="28"/>
  <c r="W67" i="30"/>
  <c r="W67" i="28" s="1"/>
  <c r="W62" i="28" s="1"/>
  <c r="AE47" i="30"/>
  <c r="AB47" i="28"/>
  <c r="Z47" i="30"/>
  <c r="Z47" i="28" s="1"/>
  <c r="Q18" i="28"/>
  <c r="R18" i="30"/>
  <c r="W42" i="28"/>
  <c r="W50" i="30"/>
  <c r="W50" i="28" s="1"/>
  <c r="W41" i="28" s="1"/>
  <c r="W77" i="30"/>
  <c r="W77" i="28" s="1"/>
  <c r="W68" i="28" s="1"/>
  <c r="X72" i="30"/>
  <c r="W72" i="28"/>
  <c r="AB86" i="30"/>
  <c r="Y86" i="28"/>
  <c r="W86" i="30"/>
  <c r="W86" i="28" s="1"/>
  <c r="X86" i="30"/>
  <c r="X86" i="28" s="1"/>
  <c r="X74" i="30"/>
  <c r="X74" i="28" s="1"/>
  <c r="W74" i="28"/>
  <c r="T89" i="28"/>
  <c r="U89" i="30"/>
  <c r="U89" i="28" s="1"/>
  <c r="AE76" i="30"/>
  <c r="AB76" i="28"/>
  <c r="Z76" i="30"/>
  <c r="Z76" i="28" s="1"/>
  <c r="AA90" i="30"/>
  <c r="AA90" i="28" s="1"/>
  <c r="Z90" i="28"/>
  <c r="M13" i="16"/>
  <c r="M16" i="16" s="1"/>
  <c r="AH20" i="30"/>
  <c r="AH20" i="28" s="1"/>
  <c r="N12" i="16"/>
  <c r="AK52" i="30"/>
  <c r="AH56" i="30"/>
  <c r="AH56" i="28" s="1"/>
  <c r="AH51" i="28" s="1"/>
  <c r="AH52" i="28"/>
  <c r="AF52" i="30"/>
  <c r="AG52" i="30" s="1"/>
  <c r="AA39" i="30"/>
  <c r="AA39" i="28" s="1"/>
  <c r="Z39" i="28"/>
  <c r="AE35" i="30"/>
  <c r="AB40" i="30"/>
  <c r="AB40" i="28" s="1"/>
  <c r="AB34" i="28" s="1"/>
  <c r="AB35" i="28"/>
  <c r="Z35" i="30"/>
  <c r="AA35" i="30" s="1"/>
  <c r="AE58" i="30"/>
  <c r="AB58" i="28"/>
  <c r="AB61" i="30"/>
  <c r="AB61" i="28" s="1"/>
  <c r="AB57" i="28" s="1"/>
  <c r="Z58" i="30"/>
  <c r="AA58" i="30" s="1"/>
  <c r="AN32" i="30"/>
  <c r="AK32" i="28"/>
  <c r="AI32" i="30"/>
  <c r="AI32" i="28" s="1"/>
  <c r="Z65" i="28"/>
  <c r="AA65" i="30"/>
  <c r="AA65" i="28" s="1"/>
  <c r="AE87" i="30"/>
  <c r="AB160" i="30"/>
  <c r="AB160" i="28" s="1"/>
  <c r="Z87" i="30"/>
  <c r="Z87" i="28" s="1"/>
  <c r="AB87" i="28"/>
  <c r="W35" i="28"/>
  <c r="X35" i="30"/>
  <c r="W40" i="30"/>
  <c r="W40" i="28" s="1"/>
  <c r="W34" i="28" s="1"/>
  <c r="AB75" i="30"/>
  <c r="AB77" i="30" s="1"/>
  <c r="AB77" i="28" s="1"/>
  <c r="AB68" i="28" s="1"/>
  <c r="Y75" i="28"/>
  <c r="W75" i="30"/>
  <c r="W75" i="28" s="1"/>
  <c r="X75" i="30"/>
  <c r="X75" i="28" s="1"/>
  <c r="Y18" i="30"/>
  <c r="V18" i="28"/>
  <c r="T18" i="30"/>
  <c r="T18" i="28" s="1"/>
  <c r="U18" i="30"/>
  <c r="U18" i="28" s="1"/>
  <c r="AB72" i="28"/>
  <c r="AE72" i="30"/>
  <c r="Z72" i="30"/>
  <c r="AA72" i="30" s="1"/>
  <c r="T88" i="28"/>
  <c r="U88" i="30"/>
  <c r="U88" i="28" s="1"/>
  <c r="AE74" i="30"/>
  <c r="AB74" i="28"/>
  <c r="Z74" i="30"/>
  <c r="Z74" i="28" s="1"/>
  <c r="AE90" i="28"/>
  <c r="AH90" i="30"/>
  <c r="AC90" i="30"/>
  <c r="AC90" i="28" s="1"/>
  <c r="AE184" i="30"/>
  <c r="AE184" i="28" s="1"/>
  <c r="T75" i="28"/>
  <c r="T77" i="30"/>
  <c r="T77" i="28" s="1"/>
  <c r="T68" i="28" s="1"/>
  <c r="U75" i="30"/>
  <c r="AO44" i="28"/>
  <c r="AP44" i="30"/>
  <c r="AP44" i="28" s="1"/>
  <c r="Z63" i="30"/>
  <c r="AE63" i="30"/>
  <c r="AB67" i="30"/>
  <c r="AB67" i="28" s="1"/>
  <c r="AB62" i="28" s="1"/>
  <c r="AB63" i="28"/>
  <c r="AA63" i="30"/>
  <c r="AH79" i="30"/>
  <c r="AE79" i="28"/>
  <c r="AC79" i="30"/>
  <c r="AC79" i="28" s="1"/>
  <c r="AB104" i="30"/>
  <c r="Z14" i="28"/>
  <c r="AA14" i="30"/>
  <c r="AA14" i="28" s="1"/>
  <c r="AD49" i="30"/>
  <c r="AD49" i="28" s="1"/>
  <c r="AC49" i="28"/>
  <c r="AE42" i="30"/>
  <c r="AB50" i="30"/>
  <c r="AB50" i="28" s="1"/>
  <c r="AB41" i="28" s="1"/>
  <c r="AB42" i="28"/>
  <c r="Z42" i="30"/>
  <c r="AA42" i="30"/>
  <c r="AD37" i="30"/>
  <c r="AD37" i="28" s="1"/>
  <c r="AC37" i="28"/>
  <c r="AB89" i="30"/>
  <c r="Y177" i="30"/>
  <c r="Y177" i="28" s="1"/>
  <c r="Y89" i="28"/>
  <c r="W89" i="30"/>
  <c r="W89" i="28" s="1"/>
  <c r="X89" i="30"/>
  <c r="X89" i="28" s="1"/>
  <c r="AH39" i="30"/>
  <c r="AE39" i="28"/>
  <c r="AC39" i="30"/>
  <c r="AC39" i="28" s="1"/>
  <c r="AG69" i="30"/>
  <c r="AF69" i="28"/>
  <c r="AH65" i="30"/>
  <c r="AE65" i="28"/>
  <c r="AC65" i="30"/>
  <c r="AC65" i="28" s="1"/>
  <c r="AD65" i="30"/>
  <c r="AD65" i="28" s="1"/>
  <c r="W47" i="28"/>
  <c r="X47" i="30"/>
  <c r="X47" i="28" s="1"/>
  <c r="X42" i="30"/>
  <c r="K40" i="16"/>
  <c r="L32" i="16"/>
  <c r="M61" i="16"/>
  <c r="L67" i="16"/>
  <c r="AE80" i="30" s="1"/>
  <c r="AE80" i="28" s="1"/>
  <c r="AJ204" i="30"/>
  <c r="AJ205" i="30" s="1"/>
  <c r="AM202" i="30"/>
  <c r="N48" i="16"/>
  <c r="M51" i="16"/>
  <c r="BS21" i="24" a="1"/>
  <c r="BS21" i="24" s="1"/>
  <c r="BG55" i="28"/>
  <c r="BH55" i="30"/>
  <c r="V59" i="16"/>
  <c r="V108" i="28"/>
  <c r="T110" i="30"/>
  <c r="T110" i="28" s="1"/>
  <c r="Q60" i="16"/>
  <c r="Y108" i="30"/>
  <c r="J116" i="16"/>
  <c r="J119" i="16" s="1"/>
  <c r="J130" i="16" s="1"/>
  <c r="J133" i="16" s="1"/>
  <c r="AI204" i="30"/>
  <c r="AI205" i="30" s="1"/>
  <c r="AL202" i="30"/>
  <c r="O42" i="16"/>
  <c r="N46" i="16"/>
  <c r="N110" i="28"/>
  <c r="O110" i="30"/>
  <c r="O110" i="28" s="1"/>
  <c r="BO55" i="30"/>
  <c r="BL55" i="28"/>
  <c r="BJ55" i="30"/>
  <c r="BK55" i="30" s="1"/>
  <c r="BQ23" i="24" a="1"/>
  <c r="BQ23" i="24" s="1"/>
  <c r="K80" i="16"/>
  <c r="K82" i="16" s="1"/>
  <c r="K98" i="16" s="1"/>
  <c r="N54" i="16"/>
  <c r="M57" i="16"/>
  <c r="M25" i="16"/>
  <c r="L30" i="16"/>
  <c r="S176" i="30"/>
  <c r="P180" i="28"/>
  <c r="D27" i="2"/>
  <c r="H27" i="30" s="1"/>
  <c r="H27" i="28" s="1"/>
  <c r="H11" i="30"/>
  <c r="N11" i="2"/>
  <c r="F11" i="2"/>
  <c r="J11" i="30" s="1"/>
  <c r="J11" i="28" s="1"/>
  <c r="V92" i="30"/>
  <c r="V92" i="28" s="1"/>
  <c r="V85" i="28"/>
  <c r="T85" i="30"/>
  <c r="U85" i="30" s="1"/>
  <c r="Y85" i="30"/>
  <c r="Y199" i="30" s="1"/>
  <c r="Y200" i="30" s="1"/>
  <c r="Y201" i="30" s="1"/>
  <c r="Q199" i="30"/>
  <c r="Q200" i="30" s="1"/>
  <c r="Q201" i="30" s="1"/>
  <c r="R85" i="30"/>
  <c r="Q85" i="28"/>
  <c r="Q92" i="30"/>
  <c r="Q92" i="28" s="1"/>
  <c r="AH198" i="30"/>
  <c r="X99" i="30"/>
  <c r="X99" i="28" s="1"/>
  <c r="AE99" i="30"/>
  <c r="Z99" i="30"/>
  <c r="Z99" i="28" s="1"/>
  <c r="AB99" i="28"/>
  <c r="AE11" i="36"/>
  <c r="Y11" i="36"/>
  <c r="AB15" i="28"/>
  <c r="AE15" i="30"/>
  <c r="Z15" i="30"/>
  <c r="Z15" i="28" s="1"/>
  <c r="X15" i="30"/>
  <c r="X15" i="28" s="1"/>
  <c r="W15" i="28"/>
  <c r="S173" i="30"/>
  <c r="S169" i="28"/>
  <c r="O27" i="30"/>
  <c r="O27" i="28" s="1"/>
  <c r="E96" i="2"/>
  <c r="E106" i="2" s="1"/>
  <c r="K11" i="30"/>
  <c r="AE133" i="30"/>
  <c r="AB139" i="30"/>
  <c r="L208" i="30"/>
  <c r="S190" i="30"/>
  <c r="P192" i="28"/>
  <c r="U104" i="30"/>
  <c r="U104" i="28" s="1"/>
  <c r="L94" i="30"/>
  <c r="L94" i="28" s="1"/>
  <c r="L27" i="30"/>
  <c r="L23" i="28"/>
  <c r="L82" i="30"/>
  <c r="L82" i="28" s="1"/>
  <c r="V9" i="28"/>
  <c r="AC7" i="30"/>
  <c r="Z7" i="28"/>
  <c r="T12" i="36"/>
  <c r="R12" i="36"/>
  <c r="N13" i="36"/>
  <c r="W104" i="30"/>
  <c r="W104" i="28" s="1"/>
  <c r="X101" i="30"/>
  <c r="X101" i="28" s="1"/>
  <c r="V82" i="30"/>
  <c r="V82" i="28" s="1"/>
  <c r="V33" i="28"/>
  <c r="V30" i="28" s="1"/>
  <c r="N82" i="28"/>
  <c r="N11" i="30"/>
  <c r="AB31" i="30"/>
  <c r="Y33" i="30"/>
  <c r="W31" i="30"/>
  <c r="X31" i="30" s="1"/>
  <c r="Y31" i="28"/>
  <c r="S94" i="28"/>
  <c r="T33" i="30"/>
  <c r="T31" i="28"/>
  <c r="R33" i="28"/>
  <c r="R30" i="28" s="1"/>
  <c r="R82" i="30"/>
  <c r="R82" i="28" s="1"/>
  <c r="O33" i="28"/>
  <c r="O30" i="28" s="1"/>
  <c r="O94" i="30"/>
  <c r="O94" i="28" s="1"/>
  <c r="O82" i="30"/>
  <c r="O82" i="28" s="1"/>
  <c r="U31" i="30"/>
  <c r="Q33" i="28"/>
  <c r="Q30" i="28" s="1"/>
  <c r="Q82" i="30"/>
  <c r="Z100" i="28"/>
  <c r="X100" i="28"/>
  <c r="AA100" i="30"/>
  <c r="AA102" i="30"/>
  <c r="AA102" i="28" s="1"/>
  <c r="AE101" i="30"/>
  <c r="AE104" i="30" s="1"/>
  <c r="Z101" i="30"/>
  <c r="Z101" i="28" s="1"/>
  <c r="AB101" i="28"/>
  <c r="AB113" i="30"/>
  <c r="AB113" i="28" s="1"/>
  <c r="AB104" i="28"/>
  <c r="AC102" i="30"/>
  <c r="AC102" i="28" s="1"/>
  <c r="AE102" i="28"/>
  <c r="AH102" i="30"/>
  <c r="AH100" i="30"/>
  <c r="AE100" i="28"/>
  <c r="AC100" i="30"/>
  <c r="AD100" i="30" s="1"/>
  <c r="AD100" i="28" s="1"/>
  <c r="AC9" i="30"/>
  <c r="Z24" i="30"/>
  <c r="Z24" i="28" s="1"/>
  <c r="Z9" i="28"/>
  <c r="AB4" i="30"/>
  <c r="Y4" i="28"/>
  <c r="AF6" i="30"/>
  <c r="AC6" i="28"/>
  <c r="AE5" i="30"/>
  <c r="P207" i="30"/>
  <c r="AB5" i="28"/>
  <c r="X9" i="30"/>
  <c r="Y9" i="30" s="1"/>
  <c r="Y24" i="30" s="1"/>
  <c r="Y24" i="28" s="1"/>
  <c r="U24" i="30"/>
  <c r="U24" i="28" s="1"/>
  <c r="U9" i="28"/>
  <c r="AD79" i="30" l="1"/>
  <c r="AD79" i="28" s="1"/>
  <c r="AA74" i="30"/>
  <c r="AA74" i="28" s="1"/>
  <c r="X88" i="30"/>
  <c r="X88" i="28" s="1"/>
  <c r="AS44" i="30"/>
  <c r="AS44" i="28" s="1"/>
  <c r="AJ32" i="30"/>
  <c r="AJ32" i="28" s="1"/>
  <c r="J8" i="36"/>
  <c r="I8" i="36"/>
  <c r="H32" i="36" s="1"/>
  <c r="AA35" i="28"/>
  <c r="AA40" i="30"/>
  <c r="AA40" i="28" s="1"/>
  <c r="AA34" i="28" s="1"/>
  <c r="AA42" i="28"/>
  <c r="Z63" i="28"/>
  <c r="Z67" i="30"/>
  <c r="Z67" i="28" s="1"/>
  <c r="Z62" i="28" s="1"/>
  <c r="AD90" i="30"/>
  <c r="AD90" i="28" s="1"/>
  <c r="AH58" i="30"/>
  <c r="AE61" i="30"/>
  <c r="AE61" i="28" s="1"/>
  <c r="AE57" i="28" s="1"/>
  <c r="AE58" i="28"/>
  <c r="AC58" i="30"/>
  <c r="AD58" i="30" s="1"/>
  <c r="AN52" i="30"/>
  <c r="AK56" i="30"/>
  <c r="AK56" i="28" s="1"/>
  <c r="AK51" i="28" s="1"/>
  <c r="AK52" i="28"/>
  <c r="AI52" i="30"/>
  <c r="AJ52" i="30" s="1"/>
  <c r="AA76" i="30"/>
  <c r="AA76" i="28" s="1"/>
  <c r="AG37" i="30"/>
  <c r="AG37" i="28" s="1"/>
  <c r="Z88" i="30"/>
  <c r="Z88" i="28" s="1"/>
  <c r="AB170" i="30"/>
  <c r="AB170" i="28" s="1"/>
  <c r="AB88" i="28"/>
  <c r="AE88" i="30"/>
  <c r="AK14" i="30"/>
  <c r="AH14" i="28"/>
  <c r="AF14" i="30"/>
  <c r="AF14" i="28" s="1"/>
  <c r="X58" i="28"/>
  <c r="X61" i="30"/>
  <c r="X61" i="28" s="1"/>
  <c r="X57" i="28" s="1"/>
  <c r="AD52" i="28"/>
  <c r="AD56" i="30"/>
  <c r="AD56" i="28" s="1"/>
  <c r="AD51" i="28" s="1"/>
  <c r="AE47" i="28"/>
  <c r="AH47" i="30"/>
  <c r="AC47" i="30"/>
  <c r="AC47" i="28" s="1"/>
  <c r="AC63" i="30"/>
  <c r="AH63" i="30"/>
  <c r="AE67" i="30"/>
  <c r="AE67" i="28" s="1"/>
  <c r="AE62" i="28" s="1"/>
  <c r="AE63" i="28"/>
  <c r="AA72" i="28"/>
  <c r="AE75" i="30"/>
  <c r="AE77" i="30" s="1"/>
  <c r="AE77" i="28" s="1"/>
  <c r="AE68" i="28" s="1"/>
  <c r="AB75" i="28"/>
  <c r="Z75" i="30"/>
  <c r="Z75" i="28" s="1"/>
  <c r="AH35" i="30"/>
  <c r="AE40" i="30"/>
  <c r="AE40" i="28" s="1"/>
  <c r="AE34" i="28" s="1"/>
  <c r="AE35" i="28"/>
  <c r="AC35" i="30"/>
  <c r="AD35" i="30" s="1"/>
  <c r="AE86" i="30"/>
  <c r="AB86" i="28"/>
  <c r="Z86" i="30"/>
  <c r="Z86" i="28" s="1"/>
  <c r="R18" i="28"/>
  <c r="R23" i="30"/>
  <c r="AQ69" i="30"/>
  <c r="AN69" i="28"/>
  <c r="AL69" i="30"/>
  <c r="AZ44" i="30"/>
  <c r="AW44" i="28"/>
  <c r="AU44" i="30"/>
  <c r="AU44" i="28" s="1"/>
  <c r="U23" i="30"/>
  <c r="U23" i="28" s="1"/>
  <c r="AD39" i="30"/>
  <c r="AD39" i="28" s="1"/>
  <c r="Z50" i="30"/>
  <c r="Z50" i="28" s="1"/>
  <c r="Z41" i="28" s="1"/>
  <c r="Z42" i="28"/>
  <c r="AH79" i="28"/>
  <c r="AK79" i="30"/>
  <c r="AF79" i="30"/>
  <c r="AF79" i="28" s="1"/>
  <c r="Z77" i="30"/>
  <c r="Z77" i="28" s="1"/>
  <c r="Z68" i="28" s="1"/>
  <c r="Z72" i="28"/>
  <c r="AB18" i="30"/>
  <c r="Y18" i="28"/>
  <c r="W18" i="30"/>
  <c r="W18" i="28" s="1"/>
  <c r="X35" i="28"/>
  <c r="X40" i="30"/>
  <c r="X40" i="28" s="1"/>
  <c r="X34" i="28" s="1"/>
  <c r="AC87" i="30"/>
  <c r="AC87" i="28" s="1"/>
  <c r="AD87" i="30"/>
  <c r="AD87" i="28" s="1"/>
  <c r="AH87" i="30"/>
  <c r="AE160" i="30"/>
  <c r="AE160" i="28" s="1"/>
  <c r="AE87" i="28"/>
  <c r="AQ32" i="30"/>
  <c r="AN32" i="28"/>
  <c r="AL32" i="30"/>
  <c r="AL32" i="28" s="1"/>
  <c r="O12" i="16"/>
  <c r="N13" i="16"/>
  <c r="N16" i="16" s="1"/>
  <c r="AK20" i="30"/>
  <c r="AK20" i="28" s="1"/>
  <c r="X72" i="28"/>
  <c r="X77" i="30"/>
  <c r="X77" i="28" s="1"/>
  <c r="X68" i="28" s="1"/>
  <c r="AA47" i="30"/>
  <c r="AA47" i="28" s="1"/>
  <c r="AJ69" i="28"/>
  <c r="AN49" i="30"/>
  <c r="AK49" i="28"/>
  <c r="AI49" i="30"/>
  <c r="AI49" i="28" s="1"/>
  <c r="AA61" i="30"/>
  <c r="AA61" i="28" s="1"/>
  <c r="AA57" i="28" s="1"/>
  <c r="AA58" i="28"/>
  <c r="AH39" i="28"/>
  <c r="AK39" i="30"/>
  <c r="AF39" i="30"/>
  <c r="AF39" i="28" s="1"/>
  <c r="AH42" i="30"/>
  <c r="AE50" i="30"/>
  <c r="AE50" i="28" s="1"/>
  <c r="AE41" i="28" s="1"/>
  <c r="AE42" i="28"/>
  <c r="AC42" i="30"/>
  <c r="AD42" i="30" s="1"/>
  <c r="S183" i="30"/>
  <c r="P187" i="28"/>
  <c r="AG69" i="28"/>
  <c r="AA63" i="28"/>
  <c r="AA67" i="30"/>
  <c r="AA67" i="28" s="1"/>
  <c r="AA62" i="28" s="1"/>
  <c r="AH74" i="30"/>
  <c r="AE74" i="28"/>
  <c r="AC74" i="30"/>
  <c r="AC74" i="28" s="1"/>
  <c r="AH72" i="30"/>
  <c r="AE72" i="28"/>
  <c r="AC72" i="30"/>
  <c r="AD72" i="30" s="1"/>
  <c r="Z35" i="28"/>
  <c r="Z40" i="30"/>
  <c r="Z40" i="28" s="1"/>
  <c r="Z34" i="28" s="1"/>
  <c r="AG56" i="30"/>
  <c r="AG56" i="28" s="1"/>
  <c r="AG51" i="28" s="1"/>
  <c r="AG52" i="28"/>
  <c r="X42" i="28"/>
  <c r="X50" i="30"/>
  <c r="X50" i="28" s="1"/>
  <c r="X41" i="28" s="1"/>
  <c r="AK65" i="30"/>
  <c r="AH65" i="28"/>
  <c r="AF65" i="30"/>
  <c r="AF65" i="28" s="1"/>
  <c r="AE89" i="30"/>
  <c r="AB177" i="30"/>
  <c r="AB177" i="28" s="1"/>
  <c r="AB89" i="28"/>
  <c r="Z89" i="30"/>
  <c r="Z89" i="28" s="1"/>
  <c r="U75" i="28"/>
  <c r="U77" i="30"/>
  <c r="U77" i="28" s="1"/>
  <c r="U68" i="28" s="1"/>
  <c r="AF90" i="30"/>
  <c r="AF90" i="28" s="1"/>
  <c r="AK90" i="30"/>
  <c r="AH184" i="30"/>
  <c r="AH184" i="28" s="1"/>
  <c r="AH90" i="28"/>
  <c r="AA87" i="30"/>
  <c r="AA87" i="28" s="1"/>
  <c r="Z58" i="28"/>
  <c r="Z61" i="30"/>
  <c r="Z61" i="28" s="1"/>
  <c r="Z57" i="28" s="1"/>
  <c r="AF56" i="30"/>
  <c r="AF56" i="28" s="1"/>
  <c r="AF51" i="28" s="1"/>
  <c r="AF52" i="28"/>
  <c r="AH76" i="30"/>
  <c r="AE76" i="28"/>
  <c r="AC76" i="30"/>
  <c r="AC76" i="28" s="1"/>
  <c r="AI69" i="28"/>
  <c r="AN37" i="30"/>
  <c r="AK37" i="28"/>
  <c r="AI37" i="30"/>
  <c r="AI37" i="28" s="1"/>
  <c r="N23" i="16"/>
  <c r="O21" i="16"/>
  <c r="AD14" i="30"/>
  <c r="AD14" i="28" s="1"/>
  <c r="W59" i="16"/>
  <c r="BH55" i="28"/>
  <c r="BO55" i="28"/>
  <c r="BM55" i="30"/>
  <c r="U110" i="30"/>
  <c r="U110" i="28" s="1"/>
  <c r="BS22" i="24" a="1"/>
  <c r="BS22" i="24" s="1"/>
  <c r="N61" i="16"/>
  <c r="M67" i="16"/>
  <c r="M80" i="16" s="1"/>
  <c r="M82" i="16" s="1"/>
  <c r="M98" i="16" s="1"/>
  <c r="BQ24" i="24" a="1"/>
  <c r="BQ24" i="24" s="1"/>
  <c r="AB108" i="30"/>
  <c r="K116" i="16"/>
  <c r="K119" i="16" s="1"/>
  <c r="K130" i="16" s="1"/>
  <c r="K133" i="16" s="1"/>
  <c r="P42" i="16"/>
  <c r="O46" i="16"/>
  <c r="R60" i="16"/>
  <c r="O48" i="16"/>
  <c r="N51" i="16"/>
  <c r="L40" i="16"/>
  <c r="M32" i="16"/>
  <c r="S176" i="28"/>
  <c r="S180" i="30"/>
  <c r="AO202" i="30"/>
  <c r="AL204" i="30"/>
  <c r="AL205" i="30" s="1"/>
  <c r="AM204" i="30"/>
  <c r="AM205" i="30" s="1"/>
  <c r="AP202" i="30"/>
  <c r="Y108" i="28"/>
  <c r="W110" i="30"/>
  <c r="W110" i="28" s="1"/>
  <c r="O54" i="16"/>
  <c r="N57" i="16"/>
  <c r="BK55" i="28"/>
  <c r="BJ55" i="28"/>
  <c r="L80" i="16"/>
  <c r="L82" i="16" s="1"/>
  <c r="L98" i="16" s="1"/>
  <c r="N25" i="16"/>
  <c r="M30" i="16"/>
  <c r="V11" i="2"/>
  <c r="F23" i="2"/>
  <c r="W23" i="2" s="1"/>
  <c r="D96" i="2"/>
  <c r="D106" i="2" s="1"/>
  <c r="H8" i="36"/>
  <c r="I30" i="36" s="1"/>
  <c r="J30" i="36" s="1"/>
  <c r="H11" i="28"/>
  <c r="Q94" i="30"/>
  <c r="Q94" i="28" s="1"/>
  <c r="V94" i="30"/>
  <c r="V94" i="28" s="1"/>
  <c r="W85" i="30"/>
  <c r="X85" i="30" s="1"/>
  <c r="Y85" i="28"/>
  <c r="AB85" i="30"/>
  <c r="AB199" i="30" s="1"/>
  <c r="AB200" i="30" s="1"/>
  <c r="AB201" i="30" s="1"/>
  <c r="Y92" i="30"/>
  <c r="Y92" i="28" s="1"/>
  <c r="R92" i="30"/>
  <c r="R199" i="30"/>
  <c r="R200" i="30" s="1"/>
  <c r="R201" i="30" s="1"/>
  <c r="R85" i="28"/>
  <c r="T85" i="28"/>
  <c r="T199" i="30"/>
  <c r="T200" i="30" s="1"/>
  <c r="T201" i="30" s="1"/>
  <c r="T92" i="30"/>
  <c r="T92" i="28" s="1"/>
  <c r="U92" i="30"/>
  <c r="U92" i="28" s="1"/>
  <c r="U199" i="30"/>
  <c r="U200" i="30" s="1"/>
  <c r="U85" i="28"/>
  <c r="AC99" i="30"/>
  <c r="AH99" i="30"/>
  <c r="AE99" i="28"/>
  <c r="AA99" i="30"/>
  <c r="AA99" i="28" s="1"/>
  <c r="AK198" i="30"/>
  <c r="Y12" i="36"/>
  <c r="AE12" i="36"/>
  <c r="AH15" i="30"/>
  <c r="AE15" i="28"/>
  <c r="AC15" i="30"/>
  <c r="AC15" i="28" s="1"/>
  <c r="AA15" i="30"/>
  <c r="AA15" i="28" s="1"/>
  <c r="V169" i="30"/>
  <c r="S173" i="28"/>
  <c r="S174" i="30"/>
  <c r="Y9" i="28"/>
  <c r="I96" i="30"/>
  <c r="I96" i="28" s="1"/>
  <c r="K23" i="30"/>
  <c r="K23" i="28" s="1"/>
  <c r="J10" i="36"/>
  <c r="H10" i="36" s="1"/>
  <c r="I32" i="36" s="1"/>
  <c r="J32" i="36" s="1"/>
  <c r="M11" i="30"/>
  <c r="M23" i="30" s="1"/>
  <c r="K11" i="28"/>
  <c r="S192" i="30"/>
  <c r="S190" i="28"/>
  <c r="AH133" i="30"/>
  <c r="AE139" i="30"/>
  <c r="X104" i="30"/>
  <c r="X104" i="28" s="1"/>
  <c r="AA101" i="30"/>
  <c r="AA101" i="28" s="1"/>
  <c r="L27" i="28"/>
  <c r="L96" i="30"/>
  <c r="O96" i="30"/>
  <c r="O106" i="30" s="1"/>
  <c r="AF7" i="30"/>
  <c r="AC7" i="28"/>
  <c r="T13" i="36"/>
  <c r="R13" i="36"/>
  <c r="N14" i="36"/>
  <c r="H27" i="2"/>
  <c r="I106" i="30"/>
  <c r="I106" i="28" s="1"/>
  <c r="E111" i="2"/>
  <c r="AD102" i="30"/>
  <c r="AD102" i="28" s="1"/>
  <c r="Q82" i="28"/>
  <c r="Q11" i="30"/>
  <c r="Y82" i="30"/>
  <c r="Y82" i="28" s="1"/>
  <c r="Y33" i="28"/>
  <c r="Y30" i="28" s="1"/>
  <c r="X31" i="28"/>
  <c r="X33" i="30"/>
  <c r="AB33" i="30"/>
  <c r="AE31" i="30"/>
  <c r="Z31" i="30"/>
  <c r="AA31" i="30" s="1"/>
  <c r="AB31" i="28"/>
  <c r="U31" i="28"/>
  <c r="U33" i="30"/>
  <c r="T33" i="28"/>
  <c r="T30" i="28" s="1"/>
  <c r="T82" i="30"/>
  <c r="W31" i="28"/>
  <c r="W33" i="30"/>
  <c r="J11" i="36"/>
  <c r="N23" i="30"/>
  <c r="P11" i="30"/>
  <c r="N11" i="28"/>
  <c r="AA100" i="28"/>
  <c r="AE113" i="30"/>
  <c r="AE113" i="28" s="1"/>
  <c r="AE104" i="28"/>
  <c r="AK102" i="30"/>
  <c r="AF102" i="30"/>
  <c r="AF102" i="28" s="1"/>
  <c r="AH102" i="28"/>
  <c r="AC100" i="28"/>
  <c r="AK100" i="30"/>
  <c r="AF100" i="30"/>
  <c r="AH100" i="28"/>
  <c r="AH101" i="30"/>
  <c r="AC101" i="30"/>
  <c r="AC101" i="28" s="1"/>
  <c r="AE101" i="28"/>
  <c r="Z104" i="30"/>
  <c r="AH5" i="30"/>
  <c r="AE5" i="28"/>
  <c r="Q207" i="30"/>
  <c r="AB4" i="28"/>
  <c r="AE4" i="30"/>
  <c r="AI6" i="30"/>
  <c r="AF6" i="28"/>
  <c r="AF9" i="30"/>
  <c r="AC24" i="30"/>
  <c r="AC24" i="28" s="1"/>
  <c r="AC9" i="28"/>
  <c r="AA9" i="30"/>
  <c r="AB9" i="30" s="1"/>
  <c r="AB24" i="30" s="1"/>
  <c r="AB24" i="28" s="1"/>
  <c r="X24" i="30"/>
  <c r="X24" i="28" s="1"/>
  <c r="X9" i="28"/>
  <c r="AV44" i="30" l="1"/>
  <c r="AV44" i="28" s="1"/>
  <c r="AD47" i="30"/>
  <c r="AD47" i="28" s="1"/>
  <c r="AG90" i="30"/>
  <c r="AG90" i="28" s="1"/>
  <c r="X18" i="30"/>
  <c r="AA89" i="30"/>
  <c r="AA89" i="28" s="1"/>
  <c r="AG79" i="30"/>
  <c r="AG79" i="28" s="1"/>
  <c r="U27" i="30"/>
  <c r="U27" i="28" s="1"/>
  <c r="AD35" i="28"/>
  <c r="AD40" i="30"/>
  <c r="AD40" i="28" s="1"/>
  <c r="AD34" i="28" s="1"/>
  <c r="AD42" i="28"/>
  <c r="AD50" i="30"/>
  <c r="AD50" i="28" s="1"/>
  <c r="AD41" i="28" s="1"/>
  <c r="AN79" i="30"/>
  <c r="AK79" i="28"/>
  <c r="AI79" i="30"/>
  <c r="AI79" i="28" s="1"/>
  <c r="AD58" i="28"/>
  <c r="AD61" i="30"/>
  <c r="AD61" i="28" s="1"/>
  <c r="AD57" i="28" s="1"/>
  <c r="AH80" i="30"/>
  <c r="AH80" i="28" s="1"/>
  <c r="AK72" i="30"/>
  <c r="AH72" i="28"/>
  <c r="AF72" i="30"/>
  <c r="AG72" i="30" s="1"/>
  <c r="AC50" i="30"/>
  <c r="AC50" i="28" s="1"/>
  <c r="AC41" i="28" s="1"/>
  <c r="AC42" i="28"/>
  <c r="AN39" i="30"/>
  <c r="AK39" i="28"/>
  <c r="AI39" i="30"/>
  <c r="AI39" i="28" s="1"/>
  <c r="AE18" i="30"/>
  <c r="AB18" i="28"/>
  <c r="Z18" i="30"/>
  <c r="Z18" i="28" s="1"/>
  <c r="AK35" i="30"/>
  <c r="AH35" i="28"/>
  <c r="AH40" i="30"/>
  <c r="AH40" i="28" s="1"/>
  <c r="AH34" i="28" s="1"/>
  <c r="AF35" i="30"/>
  <c r="AA88" i="30"/>
  <c r="AA88" i="28" s="1"/>
  <c r="AJ56" i="30"/>
  <c r="AJ56" i="28" s="1"/>
  <c r="AJ51" i="28" s="1"/>
  <c r="AJ52" i="28"/>
  <c r="AC61" i="30"/>
  <c r="AC61" i="28" s="1"/>
  <c r="AC57" i="28" s="1"/>
  <c r="AC58" i="28"/>
  <c r="O23" i="16"/>
  <c r="P21" i="16"/>
  <c r="AL69" i="28"/>
  <c r="AC88" i="30"/>
  <c r="AC88" i="28" s="1"/>
  <c r="AE88" i="28"/>
  <c r="AH88" i="30"/>
  <c r="AE170" i="30"/>
  <c r="AE170" i="28" s="1"/>
  <c r="AJ37" i="30"/>
  <c r="AJ37" i="28" s="1"/>
  <c r="AD76" i="30"/>
  <c r="AD76" i="28" s="1"/>
  <c r="AK184" i="30"/>
  <c r="AK184" i="28" s="1"/>
  <c r="AN90" i="30"/>
  <c r="AK90" i="28"/>
  <c r="AI90" i="30"/>
  <c r="AI90" i="28" s="1"/>
  <c r="AN65" i="30"/>
  <c r="AK65" i="28"/>
  <c r="AI65" i="30"/>
  <c r="AI65" i="28" s="1"/>
  <c r="AJ65" i="30"/>
  <c r="AJ65" i="28" s="1"/>
  <c r="AD74" i="30"/>
  <c r="AD74" i="28" s="1"/>
  <c r="AQ49" i="30"/>
  <c r="AN49" i="28"/>
  <c r="AL49" i="30"/>
  <c r="AL49" i="28" s="1"/>
  <c r="AT32" i="30"/>
  <c r="AQ32" i="28"/>
  <c r="AO32" i="30"/>
  <c r="AO32" i="28" s="1"/>
  <c r="AT69" i="30"/>
  <c r="AQ69" i="28"/>
  <c r="AO69" i="30"/>
  <c r="AP69" i="30" s="1"/>
  <c r="AH86" i="30"/>
  <c r="AE86" i="28"/>
  <c r="AC86" i="30"/>
  <c r="AC86" i="28" s="1"/>
  <c r="AA75" i="30"/>
  <c r="AH47" i="28"/>
  <c r="AK47" i="30"/>
  <c r="AF47" i="30"/>
  <c r="AF47" i="28" s="1"/>
  <c r="AG14" i="30"/>
  <c r="AG14" i="28" s="1"/>
  <c r="AI56" i="30"/>
  <c r="AI56" i="28" s="1"/>
  <c r="AI51" i="28" s="1"/>
  <c r="AI52" i="28"/>
  <c r="BC44" i="30"/>
  <c r="AZ44" i="28"/>
  <c r="AX44" i="30"/>
  <c r="AX44" i="28" s="1"/>
  <c r="AY44" i="30"/>
  <c r="AY44" i="28" s="1"/>
  <c r="R27" i="30"/>
  <c r="R27" i="28" s="1"/>
  <c r="R23" i="28"/>
  <c r="AA50" i="30"/>
  <c r="AA50" i="28" s="1"/>
  <c r="AA41" i="28" s="1"/>
  <c r="AE89" i="28"/>
  <c r="AE177" i="30"/>
  <c r="AE177" i="28" s="1"/>
  <c r="AH89" i="30"/>
  <c r="AC89" i="30"/>
  <c r="AC89" i="28" s="1"/>
  <c r="AD72" i="28"/>
  <c r="AK42" i="30"/>
  <c r="AH42" i="28"/>
  <c r="AH50" i="30"/>
  <c r="AH50" i="28" s="1"/>
  <c r="AH41" i="28" s="1"/>
  <c r="AF42" i="30"/>
  <c r="AG42" i="30" s="1"/>
  <c r="P12" i="16"/>
  <c r="O13" i="16"/>
  <c r="O16" i="16" s="1"/>
  <c r="AN20" i="30"/>
  <c r="AN20" i="28" s="1"/>
  <c r="AC40" i="30"/>
  <c r="AC40" i="28" s="1"/>
  <c r="AC34" i="28" s="1"/>
  <c r="AC35" i="28"/>
  <c r="AK63" i="30"/>
  <c r="AH67" i="30"/>
  <c r="AH67" i="28" s="1"/>
  <c r="AH62" i="28" s="1"/>
  <c r="AH63" i="28"/>
  <c r="AF63" i="30"/>
  <c r="AG63" i="30" s="1"/>
  <c r="AK58" i="30"/>
  <c r="AH61" i="30"/>
  <c r="AH61" i="28" s="1"/>
  <c r="AH57" i="28" s="1"/>
  <c r="AH58" i="28"/>
  <c r="AF58" i="30"/>
  <c r="AG58" i="30"/>
  <c r="AQ37" i="30"/>
  <c r="AN37" i="28"/>
  <c r="AL37" i="30"/>
  <c r="AL37" i="28" s="1"/>
  <c r="AK76" i="30"/>
  <c r="AH76" i="28"/>
  <c r="AF76" i="30"/>
  <c r="AF76" i="28" s="1"/>
  <c r="AG65" i="30"/>
  <c r="AG65" i="28" s="1"/>
  <c r="AC72" i="28"/>
  <c r="AK74" i="30"/>
  <c r="AH74" i="28"/>
  <c r="AF74" i="30"/>
  <c r="AF74" i="28" s="1"/>
  <c r="AG74" i="30"/>
  <c r="AG74" i="28" s="1"/>
  <c r="S183" i="28"/>
  <c r="S187" i="30"/>
  <c r="AG39" i="30"/>
  <c r="AG39" i="28" s="1"/>
  <c r="AJ49" i="30"/>
  <c r="AJ49" i="28" s="1"/>
  <c r="AM32" i="30"/>
  <c r="AM32" i="28" s="1"/>
  <c r="AH87" i="28"/>
  <c r="AF87" i="30"/>
  <c r="AF87" i="28" s="1"/>
  <c r="AK87" i="30"/>
  <c r="AH160" i="30"/>
  <c r="AH160" i="28" s="1"/>
  <c r="AM69" i="30"/>
  <c r="AA86" i="30"/>
  <c r="AA86" i="28" s="1"/>
  <c r="AH75" i="30"/>
  <c r="AE75" i="28"/>
  <c r="AC75" i="30"/>
  <c r="AC75" i="28" s="1"/>
  <c r="AD63" i="30"/>
  <c r="AC67" i="30"/>
  <c r="AC67" i="28" s="1"/>
  <c r="AC62" i="28" s="1"/>
  <c r="AC63" i="28"/>
  <c r="AN14" i="30"/>
  <c r="AK14" i="28"/>
  <c r="AI14" i="30"/>
  <c r="AI14" i="28" s="1"/>
  <c r="AQ52" i="30"/>
  <c r="AN56" i="30"/>
  <c r="AN56" i="28" s="1"/>
  <c r="AN51" i="28" s="1"/>
  <c r="AN52" i="28"/>
  <c r="AL52" i="30"/>
  <c r="AM52" i="30" s="1"/>
  <c r="AH108" i="30"/>
  <c r="M116" i="16"/>
  <c r="M119" i="16" s="1"/>
  <c r="M130" i="16" s="1"/>
  <c r="M133" i="16" s="1"/>
  <c r="P54" i="16"/>
  <c r="O57" i="16"/>
  <c r="S60" i="16"/>
  <c r="BM55" i="28"/>
  <c r="P48" i="16"/>
  <c r="O51" i="16"/>
  <c r="AR202" i="30"/>
  <c r="AO204" i="30"/>
  <c r="AO205" i="30" s="1"/>
  <c r="V176" i="30"/>
  <c r="S180" i="28"/>
  <c r="P46" i="16"/>
  <c r="Q42" i="16"/>
  <c r="AE108" i="30"/>
  <c r="L116" i="16"/>
  <c r="L119" i="16" s="1"/>
  <c r="L130" i="16" s="1"/>
  <c r="L133" i="16" s="1"/>
  <c r="BQ25" i="24" a="1"/>
  <c r="BQ25" i="24" s="1"/>
  <c r="BQ26" i="24" s="1" a="1"/>
  <c r="BQ26" i="24" s="1"/>
  <c r="BQ27" i="24" s="1" a="1"/>
  <c r="BQ27" i="24" s="1"/>
  <c r="BQ28" i="24" s="1" a="1"/>
  <c r="BQ28" i="24" s="1"/>
  <c r="BQ29" i="24" s="1" a="1"/>
  <c r="BQ29" i="24" s="1"/>
  <c r="BQ30" i="24" s="1" a="1"/>
  <c r="BQ30" i="24" s="1"/>
  <c r="BQ31" i="24" s="1" a="1"/>
  <c r="BQ31" i="24" s="1"/>
  <c r="BQ32" i="24" s="1" a="1"/>
  <c r="BQ32" i="24" s="1"/>
  <c r="BQ33" i="24" s="1" a="1"/>
  <c r="BQ33" i="24" s="1"/>
  <c r="BQ34" i="24" s="1" a="1"/>
  <c r="BQ34" i="24" s="1"/>
  <c r="BQ35" i="24" s="1" a="1"/>
  <c r="BQ35" i="24" s="1"/>
  <c r="BQ36" i="24" s="1" a="1"/>
  <c r="BQ36" i="24" s="1"/>
  <c r="BQ37" i="24" s="1" a="1"/>
  <c r="BQ37" i="24" s="1"/>
  <c r="BQ38" i="24" s="1" a="1"/>
  <c r="BQ38" i="24" s="1"/>
  <c r="BQ39" i="24" s="1" a="1"/>
  <c r="BQ39" i="24" s="1"/>
  <c r="BQ40" i="24" s="1" a="1"/>
  <c r="BQ40" i="24" s="1"/>
  <c r="BQ41" i="24" s="1" a="1"/>
  <c r="BQ41" i="24" s="1"/>
  <c r="BQ42" i="24" s="1" a="1"/>
  <c r="BQ42" i="24" s="1"/>
  <c r="BQ43" i="24" s="1" a="1"/>
  <c r="BQ43" i="24" s="1"/>
  <c r="BQ44" i="24" s="1" a="1"/>
  <c r="BQ44" i="24" s="1"/>
  <c r="BQ45" i="24" s="1" a="1"/>
  <c r="BQ45" i="24" s="1"/>
  <c r="BQ46" i="24" s="1" a="1"/>
  <c r="BQ46" i="24" s="1"/>
  <c r="BQ47" i="24" s="1" a="1"/>
  <c r="BQ47" i="24" s="1"/>
  <c r="BQ48" i="24" s="1" a="1"/>
  <c r="BQ48" i="24" s="1"/>
  <c r="BQ49" i="24" s="1" a="1"/>
  <c r="BQ49" i="24" s="1"/>
  <c r="BQ50" i="24" s="1" a="1"/>
  <c r="BQ50" i="24" s="1"/>
  <c r="BQ51" i="24" s="1" a="1"/>
  <c r="BQ51" i="24" s="1"/>
  <c r="BQ52" i="24" s="1" a="1"/>
  <c r="BQ52" i="24" s="1"/>
  <c r="BQ53" i="24" s="1" a="1"/>
  <c r="BQ53" i="24" s="1"/>
  <c r="BQ54" i="24" s="1" a="1"/>
  <c r="BQ54" i="24" s="1"/>
  <c r="BQ55" i="24" s="1" a="1"/>
  <c r="BQ55" i="24" s="1"/>
  <c r="BQ56" i="24" s="1" a="1"/>
  <c r="BQ56" i="24" s="1"/>
  <c r="BQ57" i="24" s="1" a="1"/>
  <c r="BQ57" i="24" s="1"/>
  <c r="BQ58" i="24" s="1" a="1"/>
  <c r="BQ58" i="24" s="1"/>
  <c r="BQ59" i="24" s="1" a="1"/>
  <c r="BQ59" i="24" s="1"/>
  <c r="BQ60" i="24" s="1" a="1"/>
  <c r="BQ60" i="24" s="1"/>
  <c r="BQ61" i="24" s="1" a="1"/>
  <c r="BQ61" i="24" s="1"/>
  <c r="BQ62" i="24" s="1" a="1"/>
  <c r="BQ62" i="24" s="1"/>
  <c r="BQ63" i="24" s="1" a="1"/>
  <c r="BQ63" i="24" s="1"/>
  <c r="BQ64" i="24" s="1" a="1"/>
  <c r="BQ64" i="24" s="1"/>
  <c r="BQ65" i="24" s="1" a="1"/>
  <c r="BQ65" i="24" s="1"/>
  <c r="BQ66" i="24" s="1" a="1"/>
  <c r="BQ66" i="24" s="1"/>
  <c r="BQ67" i="24" s="1" a="1"/>
  <c r="BQ67" i="24" s="1"/>
  <c r="BQ68" i="24" s="1" a="1"/>
  <c r="BQ68" i="24" s="1"/>
  <c r="BQ69" i="24" s="1" a="1"/>
  <c r="BQ69" i="24" s="1"/>
  <c r="BQ70" i="24" s="1" a="1"/>
  <c r="BQ70" i="24" s="1"/>
  <c r="BQ71" i="24" s="1" a="1"/>
  <c r="BQ71" i="24" s="1"/>
  <c r="BQ72" i="24" s="1" a="1"/>
  <c r="BQ72" i="24" s="1"/>
  <c r="BQ73" i="24" s="1" a="1"/>
  <c r="BQ73" i="24" s="1"/>
  <c r="BQ74" i="24" s="1" a="1"/>
  <c r="BQ74" i="24" s="1"/>
  <c r="BQ75" i="24" s="1" a="1"/>
  <c r="BQ75" i="24" s="1"/>
  <c r="BQ76" i="24" s="1" a="1"/>
  <c r="BQ76" i="24" s="1"/>
  <c r="BQ77" i="24" s="1" a="1"/>
  <c r="BQ77" i="24" s="1"/>
  <c r="BQ78" i="24" s="1" a="1"/>
  <c r="BQ78" i="24" s="1"/>
  <c r="BQ79" i="24" s="1" a="1"/>
  <c r="BQ79" i="24" s="1"/>
  <c r="BQ80" i="24" s="1" a="1"/>
  <c r="BQ80" i="24" s="1"/>
  <c r="BQ81" i="24" s="1" a="1"/>
  <c r="BQ81" i="24" s="1"/>
  <c r="BQ82" i="24" s="1" a="1"/>
  <c r="BQ82" i="24" s="1"/>
  <c r="BQ83" i="24" s="1" a="1"/>
  <c r="BQ83" i="24" s="1"/>
  <c r="BQ84" i="24" s="1" a="1"/>
  <c r="BQ84" i="24" s="1"/>
  <c r="BQ85" i="24" s="1" a="1"/>
  <c r="BQ85" i="24" s="1"/>
  <c r="BQ86" i="24" s="1" a="1"/>
  <c r="BQ86" i="24" s="1"/>
  <c r="BQ87" i="24" s="1" a="1"/>
  <c r="BQ87" i="24" s="1"/>
  <c r="BQ88" i="24" s="1" a="1"/>
  <c r="BQ88" i="24" s="1"/>
  <c r="BQ89" i="24" s="1" a="1"/>
  <c r="BQ89" i="24" s="1"/>
  <c r="BQ90" i="24" s="1" a="1"/>
  <c r="BQ90" i="24" s="1"/>
  <c r="BQ91" i="24" s="1" a="1"/>
  <c r="BQ91" i="24" s="1"/>
  <c r="BQ92" i="24" s="1" a="1"/>
  <c r="BQ92" i="24" s="1"/>
  <c r="BQ93" i="24" s="1" a="1"/>
  <c r="BQ93" i="24" s="1"/>
  <c r="BQ94" i="24" s="1" a="1"/>
  <c r="BQ94" i="24" s="1"/>
  <c r="BQ95" i="24" s="1" a="1"/>
  <c r="BQ95" i="24" s="1"/>
  <c r="BQ96" i="24" s="1" a="1"/>
  <c r="BQ96" i="24" s="1"/>
  <c r="BQ97" i="24" s="1" a="1"/>
  <c r="BQ97" i="24" s="1"/>
  <c r="BQ98" i="24" s="1" a="1"/>
  <c r="BQ98" i="24" s="1"/>
  <c r="BQ99" i="24" s="1" a="1"/>
  <c r="BQ99" i="24" s="1"/>
  <c r="BQ100" i="24" s="1" a="1"/>
  <c r="BQ100" i="24" s="1"/>
  <c r="BQ101" i="24" s="1" a="1"/>
  <c r="BQ101" i="24" s="1"/>
  <c r="BQ102" i="24" s="1" a="1"/>
  <c r="BQ102" i="24" s="1"/>
  <c r="BQ103" i="24" s="1" a="1"/>
  <c r="BQ103" i="24" s="1"/>
  <c r="BQ104" i="24" s="1" a="1"/>
  <c r="BQ104" i="24" s="1"/>
  <c r="BQ105" i="24" s="1" a="1"/>
  <c r="BQ105" i="24" s="1"/>
  <c r="BQ106" i="24" s="1" a="1"/>
  <c r="BQ106" i="24" s="1"/>
  <c r="BQ107" i="24" s="1" a="1"/>
  <c r="BQ107" i="24" s="1"/>
  <c r="BQ108" i="24" s="1" a="1"/>
  <c r="BQ108" i="24" s="1"/>
  <c r="BQ109" i="24" s="1" a="1"/>
  <c r="BQ109" i="24" s="1"/>
  <c r="BQ110" i="24" s="1" a="1"/>
  <c r="BQ110" i="24" s="1"/>
  <c r="BQ111" i="24" s="1" a="1"/>
  <c r="BQ111" i="24" s="1"/>
  <c r="BQ112" i="24" s="1" a="1"/>
  <c r="BQ112" i="24" s="1"/>
  <c r="BQ113" i="24" s="1" a="1"/>
  <c r="BQ113" i="24" s="1"/>
  <c r="BQ114" i="24" s="1" a="1"/>
  <c r="BQ114" i="24" s="1"/>
  <c r="BQ115" i="24" s="1" a="1"/>
  <c r="BQ115" i="24" s="1"/>
  <c r="BQ116" i="24" s="1" a="1"/>
  <c r="BQ116" i="24" s="1"/>
  <c r="BQ117" i="24" s="1" a="1"/>
  <c r="BQ117" i="24" s="1"/>
  <c r="BQ118" i="24" s="1" a="1"/>
  <c r="BQ118" i="24" s="1"/>
  <c r="BQ119" i="24" s="1" a="1"/>
  <c r="BQ119" i="24" s="1"/>
  <c r="BQ120" i="24" s="1" a="1"/>
  <c r="BQ120" i="24" s="1"/>
  <c r="BQ121" i="24" s="1" a="1"/>
  <c r="BQ121" i="24" s="1"/>
  <c r="BQ122" i="24" s="1" a="1"/>
  <c r="BQ122" i="24" s="1"/>
  <c r="BQ123" i="24" s="1" a="1"/>
  <c r="BQ123" i="24" s="1"/>
  <c r="BQ124" i="24" s="1" a="1"/>
  <c r="BQ124" i="24" s="1"/>
  <c r="BQ125" i="24" s="1" a="1"/>
  <c r="BQ125" i="24" s="1"/>
  <c r="BQ126" i="24" s="1" a="1"/>
  <c r="BQ126" i="24" s="1"/>
  <c r="BQ127" i="24" s="1" a="1"/>
  <c r="BQ127" i="24" s="1"/>
  <c r="BQ128" i="24" s="1" a="1"/>
  <c r="BQ128" i="24" s="1"/>
  <c r="BQ129" i="24" s="1" a="1"/>
  <c r="BQ129" i="24" s="1"/>
  <c r="BQ130" i="24" s="1" a="1"/>
  <c r="BQ130" i="24" s="1"/>
  <c r="BQ131" i="24" s="1" a="1"/>
  <c r="BQ131" i="24" s="1"/>
  <c r="BQ132" i="24" s="1" a="1"/>
  <c r="BQ132" i="24" s="1"/>
  <c r="BQ133" i="24" s="1" a="1"/>
  <c r="BQ133" i="24" s="1"/>
  <c r="BQ134" i="24" s="1" a="1"/>
  <c r="BQ134" i="24" s="1"/>
  <c r="BQ135" i="24" s="1" a="1"/>
  <c r="BQ135" i="24" s="1"/>
  <c r="BQ136" i="24" s="1" a="1"/>
  <c r="BQ136" i="24" s="1"/>
  <c r="BQ137" i="24" s="1" a="1"/>
  <c r="BQ137" i="24" s="1"/>
  <c r="BQ138" i="24" s="1" a="1"/>
  <c r="BQ138" i="24" s="1"/>
  <c r="BQ139" i="24" s="1" a="1"/>
  <c r="BQ139" i="24" s="1"/>
  <c r="BQ140" i="24" s="1" a="1"/>
  <c r="BQ140" i="24" s="1"/>
  <c r="BQ141" i="24" s="1" a="1"/>
  <c r="BQ141" i="24" s="1"/>
  <c r="BQ142" i="24" s="1" a="1"/>
  <c r="BQ142" i="24" s="1"/>
  <c r="BQ143" i="24" s="1" a="1"/>
  <c r="BQ143" i="24" s="1"/>
  <c r="BQ144" i="24" s="1" a="1"/>
  <c r="BQ144" i="24" s="1"/>
  <c r="BQ145" i="24" s="1" a="1"/>
  <c r="BQ145" i="24" s="1"/>
  <c r="BQ146" i="24" s="1" a="1"/>
  <c r="BQ146" i="24" s="1"/>
  <c r="BQ147" i="24" s="1" a="1"/>
  <c r="BQ147" i="24" s="1"/>
  <c r="BQ148" i="24" s="1" a="1"/>
  <c r="BQ148" i="24" s="1"/>
  <c r="BQ149" i="24" s="1" a="1"/>
  <c r="BQ149" i="24" s="1"/>
  <c r="BQ150" i="24" s="1" a="1"/>
  <c r="BQ150" i="24" s="1"/>
  <c r="BQ151" i="24" s="1" a="1"/>
  <c r="BQ151" i="24" s="1"/>
  <c r="BQ152" i="24" s="1" a="1"/>
  <c r="BQ152" i="24" s="1"/>
  <c r="BQ153" i="24" s="1" a="1"/>
  <c r="BQ153" i="24" s="1"/>
  <c r="BQ154" i="24" s="1" a="1"/>
  <c r="BQ154" i="24" s="1"/>
  <c r="BQ155" i="24" s="1" a="1"/>
  <c r="BQ155" i="24" s="1"/>
  <c r="BQ156" i="24" s="1" a="1"/>
  <c r="BQ156" i="24" s="1"/>
  <c r="BQ157" i="24" s="1" a="1"/>
  <c r="BQ157" i="24" s="1"/>
  <c r="BQ158" i="24" s="1" a="1"/>
  <c r="BQ158" i="24" s="1"/>
  <c r="BQ159" i="24" s="1" a="1"/>
  <c r="BQ159" i="24" s="1"/>
  <c r="BQ160" i="24" s="1" a="1"/>
  <c r="BQ160" i="24" s="1"/>
  <c r="BQ161" i="24" s="1" a="1"/>
  <c r="BQ161" i="24" s="1"/>
  <c r="BQ162" i="24" s="1" a="1"/>
  <c r="BQ162" i="24" s="1"/>
  <c r="BQ163" i="24" s="1" a="1"/>
  <c r="BQ163" i="24" s="1"/>
  <c r="BQ164" i="24" s="1" a="1"/>
  <c r="BQ164" i="24" s="1"/>
  <c r="BQ165" i="24" s="1" a="1"/>
  <c r="BQ165" i="24" s="1"/>
  <c r="BQ166" i="24" s="1" a="1"/>
  <c r="BQ166" i="24" s="1"/>
  <c r="BQ167" i="24" s="1" a="1"/>
  <c r="BQ167" i="24" s="1"/>
  <c r="BQ168" i="24" s="1" a="1"/>
  <c r="BQ168" i="24" s="1"/>
  <c r="BQ169" i="24" s="1" a="1"/>
  <c r="BQ169" i="24" s="1"/>
  <c r="BQ170" i="24" s="1" a="1"/>
  <c r="BQ170" i="24" s="1"/>
  <c r="BQ171" i="24" s="1" a="1"/>
  <c r="BQ171" i="24" s="1"/>
  <c r="BQ172" i="24" s="1" a="1"/>
  <c r="BQ172" i="24" s="1"/>
  <c r="BQ173" i="24" s="1" a="1"/>
  <c r="BQ173" i="24" s="1"/>
  <c r="BQ174" i="24" s="1" a="1"/>
  <c r="BQ174" i="24" s="1"/>
  <c r="BQ175" i="24" s="1" a="1"/>
  <c r="BQ175" i="24" s="1"/>
  <c r="BQ176" i="24" s="1" a="1"/>
  <c r="BQ176" i="24" s="1"/>
  <c r="BQ177" i="24" s="1" a="1"/>
  <c r="BQ177" i="24" s="1"/>
  <c r="BQ178" i="24" s="1" a="1"/>
  <c r="BQ178" i="24" s="1"/>
  <c r="BQ179" i="24" s="1" a="1"/>
  <c r="BQ179" i="24" s="1"/>
  <c r="BQ180" i="24" s="1" a="1"/>
  <c r="BQ180" i="24" s="1"/>
  <c r="BQ181" i="24" s="1" a="1"/>
  <c r="BQ181" i="24" s="1"/>
  <c r="BQ182" i="24" s="1" a="1"/>
  <c r="BQ182" i="24" s="1"/>
  <c r="BQ183" i="24" s="1" a="1"/>
  <c r="BQ183" i="24" s="1"/>
  <c r="BQ184" i="24" s="1" a="1"/>
  <c r="BQ184" i="24" s="1"/>
  <c r="BQ185" i="24" s="1" a="1"/>
  <c r="BQ185" i="24" s="1"/>
  <c r="BQ186" i="24" s="1" a="1"/>
  <c r="BQ186" i="24" s="1"/>
  <c r="BQ187" i="24" s="1" a="1"/>
  <c r="BQ187" i="24" s="1"/>
  <c r="BQ188" i="24" s="1" a="1"/>
  <c r="BQ188" i="24" s="1"/>
  <c r="BQ189" i="24" s="1" a="1"/>
  <c r="BQ189" i="24" s="1"/>
  <c r="BQ190" i="24" s="1" a="1"/>
  <c r="BQ190" i="24" s="1"/>
  <c r="BQ191" i="24" s="1" a="1"/>
  <c r="BQ191" i="24" s="1"/>
  <c r="BQ192" i="24" s="1" a="1"/>
  <c r="BQ192" i="24" s="1"/>
  <c r="BQ193" i="24" s="1" a="1"/>
  <c r="BQ193" i="24" s="1"/>
  <c r="BQ194" i="24" s="1" a="1"/>
  <c r="BQ194" i="24" s="1"/>
  <c r="BQ195" i="24" s="1" a="1"/>
  <c r="BQ195" i="24" s="1"/>
  <c r="BQ196" i="24" s="1" a="1"/>
  <c r="BQ196" i="24" s="1"/>
  <c r="BQ197" i="24" s="1" a="1"/>
  <c r="BQ197" i="24" s="1"/>
  <c r="BQ198" i="24" s="1" a="1"/>
  <c r="BQ198" i="24" s="1"/>
  <c r="BQ199" i="24" s="1" a="1"/>
  <c r="BQ199" i="24" s="1"/>
  <c r="BQ200" i="24" s="1" a="1"/>
  <c r="BQ200" i="24" s="1"/>
  <c r="BQ201" i="24" s="1" a="1"/>
  <c r="BQ201" i="24" s="1"/>
  <c r="BQ202" i="24" s="1" a="1"/>
  <c r="BQ202" i="24" s="1"/>
  <c r="BQ203" i="24" s="1" a="1"/>
  <c r="BQ203" i="24" s="1"/>
  <c r="BQ204" i="24" s="1" a="1"/>
  <c r="BQ204" i="24" s="1"/>
  <c r="BQ205" i="24" s="1" a="1"/>
  <c r="BQ205" i="24" s="1"/>
  <c r="BQ206" i="24" s="1" a="1"/>
  <c r="BQ206" i="24" s="1"/>
  <c r="BQ207" i="24" s="1" a="1"/>
  <c r="BQ207" i="24" s="1"/>
  <c r="BQ208" i="24" s="1" a="1"/>
  <c r="BQ208" i="24" s="1"/>
  <c r="BQ209" i="24" s="1" a="1"/>
  <c r="BQ209" i="24" s="1"/>
  <c r="BQ211" i="24" s="1" a="1"/>
  <c r="BQ211" i="24" s="1"/>
  <c r="BQ411" i="24" s="1" a="1"/>
  <c r="BQ411" i="24" s="1"/>
  <c r="BQ412" i="24" s="1" a="1"/>
  <c r="BQ412" i="24" s="1"/>
  <c r="O61" i="16"/>
  <c r="N67" i="16"/>
  <c r="N80" i="16" s="1"/>
  <c r="N82" i="16" s="1"/>
  <c r="N98" i="16" s="1"/>
  <c r="BS23" i="24" a="1"/>
  <c r="BS23" i="24" s="1"/>
  <c r="BS24" i="24" s="1" a="1"/>
  <c r="BS24" i="24" s="1"/>
  <c r="BS25" i="24" s="1" a="1"/>
  <c r="BS25" i="24" s="1"/>
  <c r="BS26" i="24" s="1" a="1"/>
  <c r="BS26" i="24" s="1"/>
  <c r="BS27" i="24" s="1" a="1"/>
  <c r="BS27" i="24" s="1"/>
  <c r="BS28" i="24" s="1" a="1"/>
  <c r="BS28" i="24" s="1"/>
  <c r="BS29" i="24" s="1" a="1"/>
  <c r="BS29" i="24" s="1"/>
  <c r="BS30" i="24" s="1" a="1"/>
  <c r="BS30" i="24" s="1"/>
  <c r="BS31" i="24" s="1" a="1"/>
  <c r="BS31" i="24" s="1"/>
  <c r="BS32" i="24" s="1" a="1"/>
  <c r="BS32" i="24" s="1"/>
  <c r="BS33" i="24" s="1" a="1"/>
  <c r="BS33" i="24" s="1"/>
  <c r="BS34" i="24" s="1" a="1"/>
  <c r="BS34" i="24" s="1"/>
  <c r="BS35" i="24" s="1" a="1"/>
  <c r="BS35" i="24" s="1"/>
  <c r="BS36" i="24" s="1" a="1"/>
  <c r="BS36" i="24" s="1"/>
  <c r="BS37" i="24" s="1" a="1"/>
  <c r="BS37" i="24" s="1"/>
  <c r="BS38" i="24" s="1" a="1"/>
  <c r="BS38" i="24" s="1"/>
  <c r="BS39" i="24" s="1" a="1"/>
  <c r="BS39" i="24" s="1"/>
  <c r="BS40" i="24" s="1" a="1"/>
  <c r="BS40" i="24" s="1"/>
  <c r="BS41" i="24" s="1" a="1"/>
  <c r="BS41" i="24" s="1"/>
  <c r="BS42" i="24" s="1" a="1"/>
  <c r="BS42" i="24" s="1"/>
  <c r="BS43" i="24" s="1" a="1"/>
  <c r="BS43" i="24" s="1"/>
  <c r="BS44" i="24" s="1" a="1"/>
  <c r="BS44" i="24" s="1"/>
  <c r="BS45" i="24" s="1" a="1"/>
  <c r="BS45" i="24" s="1"/>
  <c r="BS46" i="24" s="1" a="1"/>
  <c r="BS46" i="24" s="1"/>
  <c r="BS47" i="24" s="1" a="1"/>
  <c r="BS47" i="24" s="1"/>
  <c r="BS48" i="24" s="1" a="1"/>
  <c r="BS48" i="24" s="1"/>
  <c r="BS49" i="24" s="1" a="1"/>
  <c r="BS49" i="24" s="1"/>
  <c r="BS50" i="24" s="1" a="1"/>
  <c r="BS50" i="24" s="1"/>
  <c r="BS51" i="24" s="1" a="1"/>
  <c r="BS51" i="24" s="1"/>
  <c r="BS52" i="24" s="1" a="1"/>
  <c r="BS52" i="24" s="1"/>
  <c r="BS53" i="24" s="1" a="1"/>
  <c r="BS53" i="24" s="1"/>
  <c r="BS54" i="24" s="1" a="1"/>
  <c r="BS54" i="24" s="1"/>
  <c r="BS55" i="24" s="1" a="1"/>
  <c r="BS55" i="24" s="1"/>
  <c r="BS56" i="24" s="1" a="1"/>
  <c r="BS56" i="24" s="1"/>
  <c r="BS57" i="24" s="1" a="1"/>
  <c r="BS57" i="24" s="1"/>
  <c r="BS58" i="24" s="1" a="1"/>
  <c r="BS58" i="24" s="1"/>
  <c r="BS59" i="24" s="1" a="1"/>
  <c r="BS59" i="24" s="1"/>
  <c r="BS60" i="24" s="1" a="1"/>
  <c r="BS60" i="24" s="1"/>
  <c r="BS61" i="24" s="1" a="1"/>
  <c r="BS61" i="24" s="1"/>
  <c r="BS62" i="24" s="1" a="1"/>
  <c r="BS62" i="24" s="1"/>
  <c r="BS63" i="24" s="1" a="1"/>
  <c r="BS63" i="24" s="1"/>
  <c r="BS64" i="24" s="1" a="1"/>
  <c r="BS64" i="24" s="1"/>
  <c r="BS65" i="24" s="1" a="1"/>
  <c r="BS65" i="24" s="1"/>
  <c r="BS66" i="24" s="1" a="1"/>
  <c r="BS66" i="24" s="1"/>
  <c r="BS67" i="24" s="1" a="1"/>
  <c r="BS67" i="24" s="1"/>
  <c r="BS68" i="24" s="1" a="1"/>
  <c r="BS68" i="24" s="1"/>
  <c r="BS69" i="24" s="1" a="1"/>
  <c r="BS69" i="24" s="1"/>
  <c r="BS70" i="24" s="1" a="1"/>
  <c r="BS70" i="24" s="1"/>
  <c r="BS71" i="24" s="1" a="1"/>
  <c r="BS71" i="24" s="1"/>
  <c r="BS72" i="24" s="1" a="1"/>
  <c r="BS72" i="24" s="1"/>
  <c r="BS73" i="24" s="1" a="1"/>
  <c r="BS73" i="24" s="1"/>
  <c r="BS74" i="24" s="1" a="1"/>
  <c r="BS74" i="24" s="1"/>
  <c r="BS75" i="24" s="1" a="1"/>
  <c r="BS75" i="24" s="1"/>
  <c r="BS76" i="24" s="1" a="1"/>
  <c r="BS76" i="24" s="1"/>
  <c r="BS77" i="24" s="1" a="1"/>
  <c r="BS77" i="24" s="1"/>
  <c r="BS78" i="24" s="1" a="1"/>
  <c r="BS78" i="24" s="1"/>
  <c r="BS79" i="24" s="1" a="1"/>
  <c r="BS79" i="24" s="1"/>
  <c r="BS80" i="24" s="1" a="1"/>
  <c r="BS80" i="24" s="1"/>
  <c r="BS81" i="24" s="1" a="1"/>
  <c r="BS81" i="24" s="1"/>
  <c r="BS82" i="24" s="1" a="1"/>
  <c r="BS82" i="24" s="1"/>
  <c r="BS83" i="24" s="1" a="1"/>
  <c r="BS83" i="24" s="1"/>
  <c r="BS84" i="24" s="1" a="1"/>
  <c r="BS84" i="24" s="1"/>
  <c r="BS85" i="24" s="1" a="1"/>
  <c r="BS85" i="24" s="1"/>
  <c r="BS86" i="24" s="1" a="1"/>
  <c r="BS86" i="24" s="1"/>
  <c r="BS87" i="24" s="1" a="1"/>
  <c r="BS87" i="24" s="1"/>
  <c r="BS88" i="24" s="1" a="1"/>
  <c r="BS88" i="24" s="1"/>
  <c r="BS89" i="24" s="1" a="1"/>
  <c r="BS89" i="24" s="1"/>
  <c r="BS90" i="24" s="1" a="1"/>
  <c r="BS90" i="24" s="1"/>
  <c r="BS91" i="24" s="1" a="1"/>
  <c r="BS91" i="24" s="1"/>
  <c r="BS92" i="24" s="1" a="1"/>
  <c r="BS92" i="24" s="1"/>
  <c r="BS93" i="24" s="1" a="1"/>
  <c r="BS93" i="24" s="1"/>
  <c r="BS94" i="24" s="1" a="1"/>
  <c r="BS94" i="24" s="1"/>
  <c r="BS95" i="24" s="1" a="1"/>
  <c r="BS95" i="24" s="1"/>
  <c r="BS96" i="24" s="1" a="1"/>
  <c r="BS96" i="24" s="1"/>
  <c r="BS97" i="24" s="1" a="1"/>
  <c r="BS97" i="24" s="1"/>
  <c r="BS98" i="24" s="1" a="1"/>
  <c r="BS98" i="24" s="1"/>
  <c r="BS99" i="24" s="1" a="1"/>
  <c r="BS99" i="24" s="1"/>
  <c r="BS100" i="24" s="1" a="1"/>
  <c r="BS100" i="24" s="1"/>
  <c r="BS101" i="24" s="1" a="1"/>
  <c r="BS101" i="24" s="1"/>
  <c r="BS102" i="24" s="1" a="1"/>
  <c r="BS102" i="24" s="1"/>
  <c r="BS103" i="24" s="1" a="1"/>
  <c r="BS103" i="24" s="1"/>
  <c r="BS104" i="24" s="1" a="1"/>
  <c r="BS104" i="24" s="1"/>
  <c r="BS105" i="24" s="1" a="1"/>
  <c r="BS105" i="24" s="1"/>
  <c r="BS106" i="24" s="1" a="1"/>
  <c r="BS106" i="24" s="1"/>
  <c r="BS107" i="24" s="1" a="1"/>
  <c r="BS107" i="24" s="1"/>
  <c r="BS108" i="24" s="1" a="1"/>
  <c r="BS108" i="24" s="1"/>
  <c r="BS109" i="24" s="1" a="1"/>
  <c r="BS109" i="24" s="1"/>
  <c r="BS110" i="24" s="1" a="1"/>
  <c r="BS110" i="24" s="1"/>
  <c r="BS111" i="24" s="1" a="1"/>
  <c r="BS111" i="24" s="1"/>
  <c r="BS112" i="24" s="1" a="1"/>
  <c r="BS112" i="24" s="1"/>
  <c r="BS113" i="24" s="1" a="1"/>
  <c r="BS113" i="24" s="1"/>
  <c r="BS114" i="24" s="1" a="1"/>
  <c r="BS114" i="24" s="1"/>
  <c r="BS115" i="24" s="1" a="1"/>
  <c r="BS115" i="24" s="1"/>
  <c r="BS116" i="24" s="1" a="1"/>
  <c r="BS116" i="24" s="1"/>
  <c r="BS117" i="24" s="1" a="1"/>
  <c r="BS117" i="24" s="1"/>
  <c r="BS118" i="24" s="1" a="1"/>
  <c r="BS118" i="24" s="1"/>
  <c r="BS119" i="24" s="1" a="1"/>
  <c r="BS119" i="24" s="1"/>
  <c r="BS120" i="24" s="1" a="1"/>
  <c r="BS120" i="24" s="1"/>
  <c r="BS121" i="24" s="1" a="1"/>
  <c r="BS121" i="24" s="1"/>
  <c r="BS122" i="24" s="1" a="1"/>
  <c r="BS122" i="24" s="1"/>
  <c r="BS123" i="24" s="1" a="1"/>
  <c r="BS123" i="24" s="1"/>
  <c r="BS124" i="24" s="1" a="1"/>
  <c r="BS124" i="24" s="1"/>
  <c r="BS125" i="24" s="1" a="1"/>
  <c r="BS125" i="24" s="1"/>
  <c r="BS126" i="24" s="1" a="1"/>
  <c r="BS126" i="24" s="1"/>
  <c r="BS127" i="24" s="1" a="1"/>
  <c r="BS127" i="24" s="1"/>
  <c r="BS128" i="24" s="1" a="1"/>
  <c r="BS128" i="24" s="1"/>
  <c r="BS129" i="24" s="1" a="1"/>
  <c r="BS129" i="24" s="1"/>
  <c r="BS130" i="24" s="1" a="1"/>
  <c r="BS130" i="24" s="1"/>
  <c r="BS131" i="24" s="1" a="1"/>
  <c r="BS131" i="24" s="1"/>
  <c r="BS132" i="24" s="1" a="1"/>
  <c r="BS132" i="24" s="1"/>
  <c r="BS133" i="24" s="1" a="1"/>
  <c r="BS133" i="24" s="1"/>
  <c r="BS134" i="24" s="1" a="1"/>
  <c r="BS134" i="24" s="1"/>
  <c r="BS135" i="24" s="1" a="1"/>
  <c r="BS135" i="24" s="1"/>
  <c r="BS136" i="24" s="1" a="1"/>
  <c r="BS136" i="24" s="1"/>
  <c r="BS137" i="24" s="1" a="1"/>
  <c r="BS137" i="24" s="1"/>
  <c r="BS138" i="24" s="1" a="1"/>
  <c r="BS138" i="24" s="1"/>
  <c r="BS139" i="24" s="1" a="1"/>
  <c r="BS139" i="24" s="1"/>
  <c r="BS140" i="24" s="1" a="1"/>
  <c r="BS140" i="24" s="1"/>
  <c r="BS141" i="24" s="1" a="1"/>
  <c r="BS141" i="24" s="1"/>
  <c r="BS142" i="24" s="1" a="1"/>
  <c r="BS142" i="24" s="1"/>
  <c r="BS143" i="24" s="1" a="1"/>
  <c r="BS143" i="24" s="1"/>
  <c r="BS144" i="24" s="1" a="1"/>
  <c r="BS144" i="24" s="1"/>
  <c r="BS145" i="24" s="1" a="1"/>
  <c r="BS145" i="24" s="1"/>
  <c r="BS146" i="24" s="1" a="1"/>
  <c r="BS146" i="24" s="1"/>
  <c r="BS147" i="24" s="1" a="1"/>
  <c r="BS147" i="24" s="1"/>
  <c r="BS148" i="24" s="1" a="1"/>
  <c r="BS148" i="24" s="1"/>
  <c r="BS149" i="24" s="1" a="1"/>
  <c r="BS149" i="24" s="1"/>
  <c r="BS150" i="24" s="1" a="1"/>
  <c r="BS150" i="24" s="1"/>
  <c r="BS151" i="24" s="1" a="1"/>
  <c r="BS151" i="24" s="1"/>
  <c r="BS152" i="24" s="1" a="1"/>
  <c r="BS152" i="24" s="1"/>
  <c r="BS153" i="24" s="1" a="1"/>
  <c r="BS153" i="24" s="1"/>
  <c r="BS154" i="24" s="1" a="1"/>
  <c r="BS154" i="24" s="1"/>
  <c r="BS155" i="24" s="1" a="1"/>
  <c r="BS155" i="24" s="1"/>
  <c r="BS156" i="24" s="1" a="1"/>
  <c r="BS156" i="24" s="1"/>
  <c r="BS157" i="24" s="1" a="1"/>
  <c r="BS157" i="24" s="1"/>
  <c r="BS158" i="24" s="1" a="1"/>
  <c r="BS158" i="24" s="1"/>
  <c r="BS159" i="24" s="1" a="1"/>
  <c r="BS159" i="24" s="1"/>
  <c r="BS160" i="24" s="1" a="1"/>
  <c r="BS160" i="24" s="1"/>
  <c r="BS161" i="24" s="1" a="1"/>
  <c r="BS161" i="24" s="1"/>
  <c r="BS162" i="24" s="1" a="1"/>
  <c r="BS162" i="24" s="1"/>
  <c r="BS163" i="24" s="1" a="1"/>
  <c r="BS163" i="24" s="1"/>
  <c r="BS164" i="24" s="1" a="1"/>
  <c r="BS164" i="24" s="1"/>
  <c r="BS165" i="24" s="1" a="1"/>
  <c r="BS165" i="24" s="1"/>
  <c r="BS166" i="24" s="1" a="1"/>
  <c r="BS166" i="24" s="1"/>
  <c r="BS167" i="24" s="1" a="1"/>
  <c r="BS167" i="24" s="1"/>
  <c r="BS168" i="24" s="1" a="1"/>
  <c r="BS168" i="24" s="1"/>
  <c r="BS169" i="24" s="1" a="1"/>
  <c r="BS169" i="24" s="1"/>
  <c r="BS170" i="24" s="1" a="1"/>
  <c r="BS170" i="24" s="1"/>
  <c r="BS171" i="24" s="1" a="1"/>
  <c r="BS171" i="24" s="1"/>
  <c r="BS172" i="24" s="1" a="1"/>
  <c r="BS172" i="24" s="1"/>
  <c r="BS173" i="24" s="1" a="1"/>
  <c r="BS173" i="24" s="1"/>
  <c r="BS174" i="24" s="1" a="1"/>
  <c r="BS174" i="24" s="1"/>
  <c r="BS175" i="24" s="1" a="1"/>
  <c r="BS175" i="24" s="1"/>
  <c r="BS176" i="24" s="1" a="1"/>
  <c r="BS176" i="24" s="1"/>
  <c r="BS177" i="24" s="1" a="1"/>
  <c r="BS177" i="24" s="1"/>
  <c r="BS178" i="24" s="1" a="1"/>
  <c r="BS178" i="24" s="1"/>
  <c r="BS179" i="24" s="1" a="1"/>
  <c r="BS179" i="24" s="1"/>
  <c r="BS180" i="24" s="1" a="1"/>
  <c r="BS180" i="24" s="1"/>
  <c r="BS181" i="24" s="1" a="1"/>
  <c r="BS181" i="24" s="1"/>
  <c r="BS182" i="24" s="1" a="1"/>
  <c r="BS182" i="24" s="1"/>
  <c r="BS183" i="24" s="1" a="1"/>
  <c r="BS183" i="24" s="1"/>
  <c r="BS184" i="24" s="1" a="1"/>
  <c r="BS184" i="24" s="1"/>
  <c r="BS185" i="24" s="1" a="1"/>
  <c r="BS185" i="24" s="1"/>
  <c r="BS186" i="24" s="1" a="1"/>
  <c r="BS186" i="24" s="1"/>
  <c r="BS187" i="24" s="1" a="1"/>
  <c r="BS187" i="24" s="1"/>
  <c r="BS188" i="24" s="1" a="1"/>
  <c r="BS188" i="24" s="1"/>
  <c r="BS189" i="24" s="1" a="1"/>
  <c r="BS189" i="24" s="1"/>
  <c r="BS190" i="24" s="1" a="1"/>
  <c r="BS190" i="24" s="1"/>
  <c r="BS191" i="24" s="1" a="1"/>
  <c r="BS191" i="24" s="1"/>
  <c r="BS192" i="24" s="1" a="1"/>
  <c r="BS192" i="24" s="1"/>
  <c r="BS193" i="24" s="1" a="1"/>
  <c r="BS193" i="24" s="1"/>
  <c r="BS194" i="24" s="1" a="1"/>
  <c r="BS194" i="24" s="1"/>
  <c r="BS195" i="24" s="1" a="1"/>
  <c r="BS195" i="24" s="1"/>
  <c r="BS196" i="24" s="1" a="1"/>
  <c r="BS196" i="24" s="1"/>
  <c r="BS197" i="24" s="1" a="1"/>
  <c r="BS197" i="24" s="1"/>
  <c r="BS198" i="24" s="1" a="1"/>
  <c r="BS198" i="24" s="1"/>
  <c r="BS199" i="24" s="1" a="1"/>
  <c r="BS199" i="24" s="1"/>
  <c r="BS200" i="24" s="1" a="1"/>
  <c r="BS200" i="24" s="1"/>
  <c r="BS201" i="24" s="1" a="1"/>
  <c r="BS201" i="24" s="1"/>
  <c r="BS202" i="24" s="1" a="1"/>
  <c r="BS202" i="24" s="1"/>
  <c r="BS203" i="24" s="1" a="1"/>
  <c r="BS203" i="24" s="1"/>
  <c r="BS204" i="24" s="1" a="1"/>
  <c r="BS204" i="24" s="1"/>
  <c r="BS205" i="24" s="1" a="1"/>
  <c r="BS205" i="24" s="1"/>
  <c r="BS206" i="24" s="1" a="1"/>
  <c r="BS206" i="24" s="1"/>
  <c r="BS207" i="24" s="1" a="1"/>
  <c r="BS207" i="24" s="1"/>
  <c r="BS208" i="24" s="1" a="1"/>
  <c r="BS208" i="24" s="1"/>
  <c r="BS209" i="24" s="1" a="1"/>
  <c r="BS209" i="24" s="1"/>
  <c r="BS210" i="24" s="1" a="1"/>
  <c r="BS210" i="24" s="1"/>
  <c r="BS211" i="24" s="1" a="1"/>
  <c r="BS211" i="24" s="1"/>
  <c r="BS411" i="24" s="1" a="1"/>
  <c r="BS411" i="24" s="1"/>
  <c r="BS412" i="24" s="1" a="1"/>
  <c r="BS412" i="24" s="1"/>
  <c r="X59" i="16"/>
  <c r="O25" i="16"/>
  <c r="N30" i="16"/>
  <c r="X110" i="30"/>
  <c r="X110" i="28" s="1"/>
  <c r="AS202" i="30"/>
  <c r="AP204" i="30"/>
  <c r="AP205" i="30" s="1"/>
  <c r="N32" i="16"/>
  <c r="M40" i="16"/>
  <c r="AB108" i="28"/>
  <c r="Z110" i="30"/>
  <c r="Z110" i="28" s="1"/>
  <c r="BN55" i="30"/>
  <c r="J23" i="30"/>
  <c r="J23" i="28" s="1"/>
  <c r="V23" i="2"/>
  <c r="H96" i="30"/>
  <c r="H96" i="28" s="1"/>
  <c r="Y94" i="30"/>
  <c r="Y94" i="28" s="1"/>
  <c r="F27" i="2"/>
  <c r="F96" i="2" s="1"/>
  <c r="I95" i="2" s="1"/>
  <c r="I96" i="2" s="1"/>
  <c r="AB85" i="28"/>
  <c r="Z85" i="30"/>
  <c r="AE85" i="30"/>
  <c r="AE199" i="30" s="1"/>
  <c r="AE200" i="30" s="1"/>
  <c r="AE201" i="30" s="1"/>
  <c r="AB92" i="30"/>
  <c r="AB92" i="28" s="1"/>
  <c r="T94" i="30"/>
  <c r="T94" i="28" s="1"/>
  <c r="R92" i="28"/>
  <c r="R94" i="30"/>
  <c r="U201" i="30"/>
  <c r="X92" i="30"/>
  <c r="X92" i="28" s="1"/>
  <c r="X199" i="30"/>
  <c r="X200" i="30" s="1"/>
  <c r="X85" i="28"/>
  <c r="W92" i="30"/>
  <c r="W92" i="28" s="1"/>
  <c r="W85" i="28"/>
  <c r="W199" i="30"/>
  <c r="W200" i="30" s="1"/>
  <c r="W201" i="30" s="1"/>
  <c r="AH99" i="28"/>
  <c r="AK99" i="30"/>
  <c r="AF99" i="30"/>
  <c r="AH104" i="30"/>
  <c r="AH113" i="30" s="1"/>
  <c r="AH113" i="28" s="1"/>
  <c r="AN198" i="30"/>
  <c r="AD99" i="30"/>
  <c r="AD99" i="28" s="1"/>
  <c r="AC99" i="28"/>
  <c r="AE13" i="36"/>
  <c r="Y13" i="36"/>
  <c r="AK15" i="30"/>
  <c r="AH15" i="28"/>
  <c r="AF15" i="30"/>
  <c r="AF15" i="28" s="1"/>
  <c r="AD15" i="30"/>
  <c r="AD15" i="28" s="1"/>
  <c r="V173" i="30"/>
  <c r="V169" i="28"/>
  <c r="M11" i="28"/>
  <c r="O96" i="28"/>
  <c r="K27" i="30"/>
  <c r="K27" i="28" s="1"/>
  <c r="I10" i="36"/>
  <c r="H34" i="36" s="1"/>
  <c r="AA104" i="30"/>
  <c r="AA104" i="28" s="1"/>
  <c r="AK133" i="30"/>
  <c r="AH139" i="30"/>
  <c r="M208" i="30"/>
  <c r="V190" i="30"/>
  <c r="S192" i="28"/>
  <c r="AB9" i="28"/>
  <c r="L96" i="28"/>
  <c r="L106" i="30"/>
  <c r="AI7" i="30"/>
  <c r="AF7" i="28"/>
  <c r="N15" i="36"/>
  <c r="T14" i="36"/>
  <c r="R14" i="36"/>
  <c r="I111" i="30"/>
  <c r="I111" i="28" s="1"/>
  <c r="E125" i="2"/>
  <c r="I125" i="30" s="1"/>
  <c r="I124" i="28" s="1"/>
  <c r="H106" i="30"/>
  <c r="H106" i="28" s="1"/>
  <c r="D111" i="2"/>
  <c r="G96" i="2"/>
  <c r="W33" i="28"/>
  <c r="W30" i="28" s="1"/>
  <c r="W82" i="30"/>
  <c r="H11" i="36"/>
  <c r="I34" i="36" s="1"/>
  <c r="I11" i="36"/>
  <c r="H35" i="36" s="1"/>
  <c r="T82" i="28"/>
  <c r="T11" i="30"/>
  <c r="AE33" i="30"/>
  <c r="AE31" i="28"/>
  <c r="AC31" i="30"/>
  <c r="AD31" i="30" s="1"/>
  <c r="AH31" i="30"/>
  <c r="AA33" i="30"/>
  <c r="AA31" i="28"/>
  <c r="X33" i="28"/>
  <c r="X30" i="28" s="1"/>
  <c r="X82" i="30"/>
  <c r="X82" i="28" s="1"/>
  <c r="P23" i="30"/>
  <c r="P11" i="28"/>
  <c r="U94" i="30"/>
  <c r="U94" i="28" s="1"/>
  <c r="U82" i="30"/>
  <c r="U82" i="28" s="1"/>
  <c r="U33" i="28"/>
  <c r="U30" i="28" s="1"/>
  <c r="AB33" i="28"/>
  <c r="AB30" i="28" s="1"/>
  <c r="AB82" i="30"/>
  <c r="AB82" i="28" s="1"/>
  <c r="Q11" i="28"/>
  <c r="S11" i="30"/>
  <c r="Q23" i="30"/>
  <c r="J12" i="36"/>
  <c r="M27" i="30"/>
  <c r="M23" i="28"/>
  <c r="N27" i="30"/>
  <c r="N23" i="28"/>
  <c r="Z33" i="30"/>
  <c r="Z31" i="28"/>
  <c r="AD101" i="30"/>
  <c r="AF100" i="28"/>
  <c r="AC104" i="30"/>
  <c r="AC104" i="28" s="1"/>
  <c r="AG102" i="30"/>
  <c r="AG102" i="28" s="1"/>
  <c r="Z104" i="28"/>
  <c r="AI100" i="30"/>
  <c r="AJ100" i="30" s="1"/>
  <c r="AN100" i="30"/>
  <c r="AK100" i="28"/>
  <c r="AN102" i="30"/>
  <c r="AI102" i="30"/>
  <c r="AI102" i="28" s="1"/>
  <c r="AK102" i="28"/>
  <c r="AH101" i="28"/>
  <c r="AF101" i="30"/>
  <c r="AF101" i="28" s="1"/>
  <c r="AK101" i="30"/>
  <c r="AG100" i="30"/>
  <c r="AL6" i="30"/>
  <c r="AI6" i="28"/>
  <c r="AH4" i="30"/>
  <c r="AE4" i="28"/>
  <c r="AH5" i="28"/>
  <c r="AK5" i="30"/>
  <c r="R207" i="30"/>
  <c r="AF24" i="30"/>
  <c r="AF24" i="28" s="1"/>
  <c r="AI9" i="30"/>
  <c r="AF9" i="28"/>
  <c r="AA24" i="30"/>
  <c r="AA24" i="28" s="1"/>
  <c r="AD9" i="30"/>
  <c r="AE9" i="30" s="1"/>
  <c r="AE24" i="30" s="1"/>
  <c r="AE24" i="28" s="1"/>
  <c r="AA9" i="28"/>
  <c r="O111" i="30"/>
  <c r="O106" i="28"/>
  <c r="AA18" i="30" l="1"/>
  <c r="AM37" i="30"/>
  <c r="AM37" i="28" s="1"/>
  <c r="AD86" i="30"/>
  <c r="AD86" i="28" s="1"/>
  <c r="AJ90" i="30"/>
  <c r="AJ90" i="28" s="1"/>
  <c r="AC77" i="30"/>
  <c r="AC77" i="28" s="1"/>
  <c r="AC68" i="28" s="1"/>
  <c r="X18" i="28"/>
  <c r="X23" i="30"/>
  <c r="AJ39" i="30"/>
  <c r="AJ39" i="28" s="1"/>
  <c r="AJ79" i="30"/>
  <c r="AJ79" i="28" s="1"/>
  <c r="AP32" i="30"/>
  <c r="AP32" i="28" s="1"/>
  <c r="AG67" i="30"/>
  <c r="AG67" i="28" s="1"/>
  <c r="AG62" i="28" s="1"/>
  <c r="AG63" i="28"/>
  <c r="AM52" i="28"/>
  <c r="AM56" i="30"/>
  <c r="AM56" i="28" s="1"/>
  <c r="AM51" i="28" s="1"/>
  <c r="AP69" i="28"/>
  <c r="AG72" i="28"/>
  <c r="AT69" i="28"/>
  <c r="AW69" i="30"/>
  <c r="AR69" i="30"/>
  <c r="AS69" i="30" s="1"/>
  <c r="AF40" i="30"/>
  <c r="AF40" i="28" s="1"/>
  <c r="AF34" i="28" s="1"/>
  <c r="AF35" i="28"/>
  <c r="AI72" i="30"/>
  <c r="AJ72" i="30" s="1"/>
  <c r="AN72" i="30"/>
  <c r="AK72" i="28"/>
  <c r="AK77" i="30"/>
  <c r="AK77" i="28" s="1"/>
  <c r="AK68" i="28" s="1"/>
  <c r="AT52" i="30"/>
  <c r="AQ56" i="30"/>
  <c r="AQ56" i="28" s="1"/>
  <c r="AQ51" i="28" s="1"/>
  <c r="AQ52" i="28"/>
  <c r="AO52" i="30"/>
  <c r="AP52" i="30"/>
  <c r="AK63" i="28"/>
  <c r="AI63" i="30"/>
  <c r="AN63" i="30"/>
  <c r="AK67" i="30"/>
  <c r="AK67" i="28" s="1"/>
  <c r="AK62" i="28" s="1"/>
  <c r="AG42" i="28"/>
  <c r="BC44" i="28"/>
  <c r="BF44" i="30"/>
  <c r="BA44" i="30"/>
  <c r="BA44" i="28" s="1"/>
  <c r="AN47" i="30"/>
  <c r="AK47" i="28"/>
  <c r="AI47" i="30"/>
  <c r="AI47" i="28" s="1"/>
  <c r="AH86" i="28"/>
  <c r="AK86" i="30"/>
  <c r="AF86" i="30"/>
  <c r="AF86" i="28" s="1"/>
  <c r="AG86" i="30"/>
  <c r="AG86" i="28" s="1"/>
  <c r="AQ65" i="30"/>
  <c r="AN65" i="28"/>
  <c r="AL65" i="30"/>
  <c r="AL65" i="28" s="1"/>
  <c r="AH18" i="30"/>
  <c r="AE18" i="28"/>
  <c r="AC18" i="30"/>
  <c r="AC18" i="28" s="1"/>
  <c r="AQ79" i="30"/>
  <c r="AN79" i="28"/>
  <c r="AL79" i="30"/>
  <c r="AL79" i="28" s="1"/>
  <c r="AK75" i="30"/>
  <c r="AH75" i="28"/>
  <c r="AF75" i="30"/>
  <c r="AF75" i="28" s="1"/>
  <c r="Q12" i="16"/>
  <c r="AQ20" i="30"/>
  <c r="AQ20" i="28" s="1"/>
  <c r="P13" i="16"/>
  <c r="P16" i="16" s="1"/>
  <c r="AJ14" i="30"/>
  <c r="AJ14" i="28" s="1"/>
  <c r="AD67" i="30"/>
  <c r="AD67" i="28" s="1"/>
  <c r="AD62" i="28" s="1"/>
  <c r="AD63" i="28"/>
  <c r="AM69" i="28"/>
  <c r="AG76" i="30"/>
  <c r="AG76" i="28" s="1"/>
  <c r="AN58" i="30"/>
  <c r="AK58" i="28"/>
  <c r="AK61" i="30"/>
  <c r="AK61" i="28" s="1"/>
  <c r="AK57" i="28" s="1"/>
  <c r="AI58" i="30"/>
  <c r="AJ58" i="30" s="1"/>
  <c r="AF50" i="30"/>
  <c r="AF50" i="28" s="1"/>
  <c r="AF41" i="28" s="1"/>
  <c r="AF42" i="28"/>
  <c r="AD89" i="30"/>
  <c r="AD89" i="28" s="1"/>
  <c r="AT49" i="30"/>
  <c r="AQ49" i="28"/>
  <c r="AO49" i="30"/>
  <c r="AO49" i="28" s="1"/>
  <c r="AH77" i="30"/>
  <c r="AH77" i="28" s="1"/>
  <c r="AH68" i="28" s="1"/>
  <c r="AD75" i="30"/>
  <c r="AG87" i="30"/>
  <c r="AG87" i="28" s="1"/>
  <c r="AT37" i="30"/>
  <c r="AQ37" i="28"/>
  <c r="AO37" i="30"/>
  <c r="AO37" i="28" s="1"/>
  <c r="AA75" i="28"/>
  <c r="AA77" i="30"/>
  <c r="AA77" i="28" s="1"/>
  <c r="AA68" i="28" s="1"/>
  <c r="AD88" i="30"/>
  <c r="AD88" i="28" s="1"/>
  <c r="AN35" i="30"/>
  <c r="AK35" i="28"/>
  <c r="AK40" i="30"/>
  <c r="AK40" i="28" s="1"/>
  <c r="AK34" i="28" s="1"/>
  <c r="AI35" i="30"/>
  <c r="AJ35" i="30" s="1"/>
  <c r="AL52" i="28"/>
  <c r="AL56" i="30"/>
  <c r="AL56" i="28" s="1"/>
  <c r="AL51" i="28" s="1"/>
  <c r="AN74" i="30"/>
  <c r="AK74" i="28"/>
  <c r="AI74" i="30"/>
  <c r="AI74" i="28" s="1"/>
  <c r="AG61" i="30"/>
  <c r="AG61" i="28" s="1"/>
  <c r="AG57" i="28" s="1"/>
  <c r="AG58" i="28"/>
  <c r="AF63" i="28"/>
  <c r="AF67" i="30"/>
  <c r="AF67" i="28" s="1"/>
  <c r="AF62" i="28" s="1"/>
  <c r="AH177" i="30"/>
  <c r="AH177" i="28" s="1"/>
  <c r="AK89" i="30"/>
  <c r="AH89" i="28"/>
  <c r="AF89" i="30"/>
  <c r="AF89" i="28" s="1"/>
  <c r="AO69" i="28"/>
  <c r="AW32" i="30"/>
  <c r="AT32" i="28"/>
  <c r="AR32" i="30"/>
  <c r="AR32" i="28" s="1"/>
  <c r="P23" i="16"/>
  <c r="Q21" i="16"/>
  <c r="AF72" i="28"/>
  <c r="AF77" i="30"/>
  <c r="AF77" i="28" s="1"/>
  <c r="AF68" i="28" s="1"/>
  <c r="AQ14" i="30"/>
  <c r="AN14" i="28"/>
  <c r="AL14" i="30"/>
  <c r="AL14" i="28" s="1"/>
  <c r="AN87" i="30"/>
  <c r="AK160" i="30"/>
  <c r="AK160" i="28" s="1"/>
  <c r="AI87" i="30"/>
  <c r="AI87" i="28" s="1"/>
  <c r="AK87" i="28"/>
  <c r="S187" i="28"/>
  <c r="V183" i="30"/>
  <c r="AN76" i="30"/>
  <c r="AK76" i="28"/>
  <c r="AI76" i="30"/>
  <c r="AI76" i="28" s="1"/>
  <c r="AF58" i="28"/>
  <c r="AF61" i="30"/>
  <c r="AF61" i="28" s="1"/>
  <c r="AF57" i="28" s="1"/>
  <c r="AN42" i="30"/>
  <c r="AK42" i="28"/>
  <c r="AK50" i="30"/>
  <c r="AK50" i="28" s="1"/>
  <c r="AK41" i="28" s="1"/>
  <c r="AI42" i="30"/>
  <c r="AJ42" i="30" s="1"/>
  <c r="AG47" i="30"/>
  <c r="AG47" i="28" s="1"/>
  <c r="AM49" i="30"/>
  <c r="AM49" i="28" s="1"/>
  <c r="AL90" i="30"/>
  <c r="AL90" i="28" s="1"/>
  <c r="AN184" i="30"/>
  <c r="AN184" i="28" s="1"/>
  <c r="AN90" i="28"/>
  <c r="AQ90" i="30"/>
  <c r="AK88" i="30"/>
  <c r="AH170" i="30"/>
  <c r="AH170" i="28" s="1"/>
  <c r="AH88" i="28"/>
  <c r="AF88" i="30"/>
  <c r="AF88" i="28" s="1"/>
  <c r="AG35" i="30"/>
  <c r="AN39" i="28"/>
  <c r="AL39" i="30"/>
  <c r="AL39" i="28" s="1"/>
  <c r="AQ39" i="30"/>
  <c r="AK108" i="30"/>
  <c r="N116" i="16"/>
  <c r="N119" i="16" s="1"/>
  <c r="N130" i="16" s="1"/>
  <c r="N133" i="16" s="1"/>
  <c r="O32" i="16"/>
  <c r="N40" i="16"/>
  <c r="AS204" i="30"/>
  <c r="AS205" i="30" s="1"/>
  <c r="AV202" i="30"/>
  <c r="AH108" i="28"/>
  <c r="AF110" i="30"/>
  <c r="AF110" i="28" s="1"/>
  <c r="Q48" i="16"/>
  <c r="P51" i="16"/>
  <c r="V180" i="30"/>
  <c r="V176" i="28"/>
  <c r="BN55" i="28"/>
  <c r="P61" i="16"/>
  <c r="O67" i="16"/>
  <c r="AN80" i="30" s="1"/>
  <c r="AN80" i="28" s="1"/>
  <c r="AK80" i="30"/>
  <c r="AK80" i="28" s="1"/>
  <c r="AA110" i="30"/>
  <c r="AA110" i="28" s="1"/>
  <c r="AE108" i="28"/>
  <c r="AC110" i="30"/>
  <c r="AC110" i="28" s="1"/>
  <c r="AR204" i="30"/>
  <c r="AR205" i="30" s="1"/>
  <c r="AU202" i="30"/>
  <c r="O30" i="16"/>
  <c r="P25" i="16"/>
  <c r="Q54" i="16"/>
  <c r="P57" i="16"/>
  <c r="AK104" i="30"/>
  <c r="R42" i="16"/>
  <c r="Q46" i="16"/>
  <c r="T60" i="16"/>
  <c r="J96" i="30"/>
  <c r="J96" i="28" s="1"/>
  <c r="F106" i="2"/>
  <c r="G121" i="2" s="1"/>
  <c r="W94" i="30"/>
  <c r="W94" i="28" s="1"/>
  <c r="J27" i="30"/>
  <c r="J27" i="28" s="1"/>
  <c r="W27" i="2"/>
  <c r="V27" i="2"/>
  <c r="W4" i="2" s="1"/>
  <c r="X4" i="2" s="1"/>
  <c r="X94" i="30"/>
  <c r="X94" i="28" s="1"/>
  <c r="AE92" i="30"/>
  <c r="AE92" i="28" s="1"/>
  <c r="AE85" i="28"/>
  <c r="AC85" i="30"/>
  <c r="AD85" i="30" s="1"/>
  <c r="AH85" i="30"/>
  <c r="AH199" i="30" s="1"/>
  <c r="AH200" i="30" s="1"/>
  <c r="AH201" i="30" s="1"/>
  <c r="AH104" i="28"/>
  <c r="X201" i="30"/>
  <c r="Z85" i="28"/>
  <c r="Z92" i="30"/>
  <c r="Z92" i="28" s="1"/>
  <c r="Z199" i="30"/>
  <c r="Z200" i="30" s="1"/>
  <c r="Z201" i="30" s="1"/>
  <c r="AB94" i="30"/>
  <c r="AB94" i="28" s="1"/>
  <c r="R94" i="28"/>
  <c r="R96" i="30"/>
  <c r="AA85" i="30"/>
  <c r="AG99" i="30"/>
  <c r="AG99" i="28" s="1"/>
  <c r="AF99" i="28"/>
  <c r="AK99" i="28"/>
  <c r="AI99" i="30"/>
  <c r="AI99" i="28" s="1"/>
  <c r="AN99" i="30"/>
  <c r="AQ198" i="30"/>
  <c r="Y14" i="36"/>
  <c r="AE14" i="36"/>
  <c r="AG15" i="30"/>
  <c r="AG15" i="28" s="1"/>
  <c r="AK15" i="28"/>
  <c r="AN15" i="30"/>
  <c r="AI15" i="30"/>
  <c r="AI15" i="28" s="1"/>
  <c r="Y169" i="30"/>
  <c r="V173" i="28"/>
  <c r="V174" i="30"/>
  <c r="J34" i="36"/>
  <c r="K96" i="30"/>
  <c r="K106" i="30" s="1"/>
  <c r="U96" i="30"/>
  <c r="U96" i="28" s="1"/>
  <c r="V192" i="30"/>
  <c r="V190" i="28"/>
  <c r="AK139" i="30"/>
  <c r="AN133" i="30"/>
  <c r="AE9" i="28"/>
  <c r="L111" i="30"/>
  <c r="L106" i="28"/>
  <c r="AL7" i="30"/>
  <c r="AI7" i="28"/>
  <c r="R15" i="36"/>
  <c r="N16" i="36"/>
  <c r="T15" i="36"/>
  <c r="H111" i="30"/>
  <c r="H111" i="28" s="1"/>
  <c r="D125" i="2"/>
  <c r="H125" i="30" s="1"/>
  <c r="H124" i="28" s="1"/>
  <c r="AA33" i="28"/>
  <c r="AA30" i="28" s="1"/>
  <c r="AD31" i="28"/>
  <c r="AD33" i="30"/>
  <c r="W82" i="28"/>
  <c r="W11" i="30"/>
  <c r="Z33" i="28"/>
  <c r="Z30" i="28" s="1"/>
  <c r="Z82" i="30"/>
  <c r="N96" i="30"/>
  <c r="N27" i="28"/>
  <c r="Q23" i="28"/>
  <c r="Q27" i="30"/>
  <c r="J13" i="36"/>
  <c r="T11" i="28"/>
  <c r="T23" i="30"/>
  <c r="V11" i="30"/>
  <c r="P27" i="30"/>
  <c r="P23" i="28"/>
  <c r="S23" i="30"/>
  <c r="S11" i="28"/>
  <c r="M27" i="28"/>
  <c r="M96" i="30"/>
  <c r="AH33" i="30"/>
  <c r="AF31" i="30"/>
  <c r="AH31" i="28"/>
  <c r="AK31" i="30"/>
  <c r="AE94" i="30"/>
  <c r="AE33" i="28"/>
  <c r="AE30" i="28" s="1"/>
  <c r="AE82" i="30"/>
  <c r="AE82" i="28" s="1"/>
  <c r="H12" i="36"/>
  <c r="I35" i="36" s="1"/>
  <c r="J35" i="36" s="1"/>
  <c r="I12" i="36"/>
  <c r="H36" i="36" s="1"/>
  <c r="AC33" i="30"/>
  <c r="AC31" i="28"/>
  <c r="AK113" i="30"/>
  <c r="AK113" i="28" s="1"/>
  <c r="AK104" i="28"/>
  <c r="AJ100" i="28"/>
  <c r="AG100" i="28"/>
  <c r="AG101" i="30"/>
  <c r="AG101" i="28" s="1"/>
  <c r="AJ102" i="30"/>
  <c r="AJ102" i="28" s="1"/>
  <c r="AD101" i="28"/>
  <c r="AD104" i="30"/>
  <c r="AD104" i="28" s="1"/>
  <c r="AN102" i="28"/>
  <c r="AQ102" i="30"/>
  <c r="AL102" i="30"/>
  <c r="AL102" i="28" s="1"/>
  <c r="AI100" i="28"/>
  <c r="AN101" i="30"/>
  <c r="AI101" i="30"/>
  <c r="AI101" i="28" s="1"/>
  <c r="AK101" i="28"/>
  <c r="AQ100" i="30"/>
  <c r="AL100" i="30"/>
  <c r="AM100" i="30" s="1"/>
  <c r="AN100" i="28"/>
  <c r="AF104" i="30"/>
  <c r="AF104" i="28" s="1"/>
  <c r="AK4" i="30"/>
  <c r="AH4" i="28"/>
  <c r="AL6" i="28"/>
  <c r="AO6" i="30"/>
  <c r="AL9" i="30"/>
  <c r="AI24" i="30"/>
  <c r="AI24" i="28" s="1"/>
  <c r="AI9" i="28"/>
  <c r="AN5" i="30"/>
  <c r="AK5" i="28"/>
  <c r="S207" i="30"/>
  <c r="AD24" i="30"/>
  <c r="AD24" i="28" s="1"/>
  <c r="AG9" i="30"/>
  <c r="AH9" i="30" s="1"/>
  <c r="AH9" i="28" s="1"/>
  <c r="AD9" i="28"/>
  <c r="O111" i="28"/>
  <c r="O125" i="30"/>
  <c r="O124" i="28" s="1"/>
  <c r="AA18" i="28" l="1"/>
  <c r="AA23" i="30"/>
  <c r="AJ87" i="30"/>
  <c r="AJ87" i="28" s="1"/>
  <c r="AS32" i="30"/>
  <c r="AS32" i="28" s="1"/>
  <c r="AG88" i="30"/>
  <c r="AG88" i="28" s="1"/>
  <c r="AP49" i="30"/>
  <c r="AP49" i="28" s="1"/>
  <c r="AM14" i="30"/>
  <c r="AM14" i="28" s="1"/>
  <c r="X23" i="28"/>
  <c r="X27" i="30"/>
  <c r="AM79" i="30"/>
  <c r="AM79" i="28" s="1"/>
  <c r="AA82" i="30"/>
  <c r="AA82" i="28" s="1"/>
  <c r="AG89" i="30"/>
  <c r="AG89" i="28" s="1"/>
  <c r="AJ40" i="30"/>
  <c r="AJ40" i="28" s="1"/>
  <c r="AJ34" i="28" s="1"/>
  <c r="AJ35" i="28"/>
  <c r="AS69" i="28"/>
  <c r="AK88" i="28"/>
  <c r="AI88" i="30"/>
  <c r="AI88" i="28" s="1"/>
  <c r="AN88" i="30"/>
  <c r="AK170" i="30"/>
  <c r="AK170" i="28" s="1"/>
  <c r="AQ42" i="30"/>
  <c r="AN42" i="28"/>
  <c r="AN50" i="30"/>
  <c r="AN50" i="28" s="1"/>
  <c r="AN41" i="28" s="1"/>
  <c r="AL42" i="30"/>
  <c r="AM42" i="30" s="1"/>
  <c r="AQ76" i="30"/>
  <c r="AN76" i="28"/>
  <c r="AL76" i="30"/>
  <c r="AL76" i="28" s="1"/>
  <c r="AW37" i="30"/>
  <c r="AT37" i="28"/>
  <c r="AR37" i="30"/>
  <c r="AR37" i="28" s="1"/>
  <c r="AI58" i="28"/>
  <c r="AI61" i="30"/>
  <c r="AI61" i="28" s="1"/>
  <c r="AI57" i="28" s="1"/>
  <c r="R12" i="16"/>
  <c r="Q13" i="16"/>
  <c r="Q16" i="16" s="1"/>
  <c r="AT20" i="30"/>
  <c r="AT20" i="28" s="1"/>
  <c r="AK18" i="30"/>
  <c r="AH18" i="28"/>
  <c r="AF18" i="30"/>
  <c r="AF18" i="28" s="1"/>
  <c r="AQ47" i="30"/>
  <c r="AN47" i="28"/>
  <c r="AL47" i="30"/>
  <c r="AL47" i="28" s="1"/>
  <c r="AM47" i="30"/>
  <c r="AM47" i="28" s="1"/>
  <c r="AG50" i="30"/>
  <c r="AG50" i="28" s="1"/>
  <c r="AG41" i="28" s="1"/>
  <c r="AO52" i="28"/>
  <c r="AO56" i="30"/>
  <c r="AO56" i="28" s="1"/>
  <c r="AO51" i="28" s="1"/>
  <c r="AG40" i="30"/>
  <c r="AG40" i="28" s="1"/>
  <c r="AG34" i="28" s="1"/>
  <c r="AG35" i="28"/>
  <c r="AM90" i="30"/>
  <c r="AM90" i="28" s="1"/>
  <c r="V187" i="30"/>
  <c r="V183" i="28"/>
  <c r="AQ87" i="30"/>
  <c r="AN160" i="30"/>
  <c r="AN160" i="28" s="1"/>
  <c r="AN87" i="28"/>
  <c r="AL87" i="30"/>
  <c r="AL87" i="28" s="1"/>
  <c r="AZ32" i="30"/>
  <c r="AW32" i="28"/>
  <c r="AU32" i="30"/>
  <c r="AU32" i="28" s="1"/>
  <c r="AK177" i="30"/>
  <c r="AK177" i="28" s="1"/>
  <c r="AI89" i="30"/>
  <c r="AI89" i="28" s="1"/>
  <c r="AN89" i="30"/>
  <c r="AK89" i="28"/>
  <c r="AJ74" i="30"/>
  <c r="AJ74" i="28" s="1"/>
  <c r="AW49" i="30"/>
  <c r="AT49" i="28"/>
  <c r="AR49" i="30"/>
  <c r="AR49" i="28" s="1"/>
  <c r="AG75" i="30"/>
  <c r="AM65" i="30"/>
  <c r="AM65" i="28" s="1"/>
  <c r="AN86" i="30"/>
  <c r="AK86" i="28"/>
  <c r="AI86" i="30"/>
  <c r="AI86" i="28" s="1"/>
  <c r="BB44" i="30"/>
  <c r="BB44" i="28" s="1"/>
  <c r="AN72" i="28"/>
  <c r="AL72" i="30"/>
  <c r="AQ72" i="30"/>
  <c r="AM72" i="30"/>
  <c r="AR69" i="28"/>
  <c r="AO39" i="30"/>
  <c r="AO39" i="28" s="1"/>
  <c r="AT39" i="30"/>
  <c r="AQ39" i="28"/>
  <c r="AQ184" i="30"/>
  <c r="AQ184" i="28" s="1"/>
  <c r="AQ90" i="28"/>
  <c r="AO90" i="30"/>
  <c r="AO90" i="28" s="1"/>
  <c r="AT90" i="30"/>
  <c r="AJ42" i="28"/>
  <c r="Q23" i="16"/>
  <c r="R21" i="16"/>
  <c r="AI35" i="28"/>
  <c r="AI40" i="30"/>
  <c r="AI40" i="28" s="1"/>
  <c r="AI34" i="28" s="1"/>
  <c r="AD75" i="28"/>
  <c r="AD77" i="30"/>
  <c r="AD77" i="28" s="1"/>
  <c r="AD68" i="28" s="1"/>
  <c r="AT79" i="30"/>
  <c r="AQ79" i="28"/>
  <c r="AO79" i="30"/>
  <c r="AO79" i="28" s="1"/>
  <c r="AP79" i="30"/>
  <c r="AP79" i="28" s="1"/>
  <c r="AQ63" i="30"/>
  <c r="AN67" i="30"/>
  <c r="AN67" i="28" s="1"/>
  <c r="AN62" i="28" s="1"/>
  <c r="AN63" i="28"/>
  <c r="AL63" i="30"/>
  <c r="AI72" i="28"/>
  <c r="AW69" i="28"/>
  <c r="AZ69" i="30"/>
  <c r="AU69" i="30"/>
  <c r="AV69" i="30" s="1"/>
  <c r="AQ74" i="30"/>
  <c r="AN74" i="28"/>
  <c r="AL74" i="30"/>
  <c r="AL74" i="28" s="1"/>
  <c r="AM39" i="30"/>
  <c r="AM39" i="28" s="1"/>
  <c r="AI50" i="30"/>
  <c r="AI50" i="28" s="1"/>
  <c r="AI41" i="28" s="1"/>
  <c r="AI42" i="28"/>
  <c r="AJ76" i="30"/>
  <c r="AJ76" i="28" s="1"/>
  <c r="AP37" i="30"/>
  <c r="AP37" i="28" s="1"/>
  <c r="AN58" i="28"/>
  <c r="AQ58" i="30"/>
  <c r="AN61" i="30"/>
  <c r="AN61" i="28" s="1"/>
  <c r="AN57" i="28" s="1"/>
  <c r="AL58" i="30"/>
  <c r="AM58" i="30" s="1"/>
  <c r="AD18" i="30"/>
  <c r="AJ47" i="30"/>
  <c r="AJ47" i="28" s="1"/>
  <c r="BI44" i="30"/>
  <c r="BF44" i="28"/>
  <c r="BD44" i="30"/>
  <c r="BD44" i="28" s="1"/>
  <c r="AJ63" i="30"/>
  <c r="AI67" i="30"/>
  <c r="AI67" i="28" s="1"/>
  <c r="AI62" i="28" s="1"/>
  <c r="AI63" i="28"/>
  <c r="AW52" i="30"/>
  <c r="AT52" i="28"/>
  <c r="AT56" i="30"/>
  <c r="AT56" i="28" s="1"/>
  <c r="AT51" i="28" s="1"/>
  <c r="AR52" i="30"/>
  <c r="AS52" i="30" s="1"/>
  <c r="AN75" i="30"/>
  <c r="AK75" i="28"/>
  <c r="AI75" i="30"/>
  <c r="AI75" i="28" s="1"/>
  <c r="AT65" i="30"/>
  <c r="AQ65" i="28"/>
  <c r="AO65" i="30"/>
  <c r="AO65" i="28" s="1"/>
  <c r="AT14" i="30"/>
  <c r="AQ14" i="28"/>
  <c r="AO14" i="30"/>
  <c r="AO14" i="28" s="1"/>
  <c r="AQ35" i="30"/>
  <c r="AN35" i="28"/>
  <c r="AL35" i="30"/>
  <c r="AM35" i="30" s="1"/>
  <c r="AN40" i="30"/>
  <c r="AN40" i="28" s="1"/>
  <c r="AN34" i="28" s="1"/>
  <c r="AJ58" i="28"/>
  <c r="AJ61" i="30"/>
  <c r="AJ61" i="28" s="1"/>
  <c r="AJ57" i="28" s="1"/>
  <c r="AP52" i="28"/>
  <c r="AP56" i="30"/>
  <c r="AP56" i="28" s="1"/>
  <c r="AP51" i="28" s="1"/>
  <c r="AJ72" i="28"/>
  <c r="S42" i="16"/>
  <c r="R46" i="16"/>
  <c r="R54" i="16"/>
  <c r="Q57" i="16"/>
  <c r="R48" i="16"/>
  <c r="Q51" i="16"/>
  <c r="P32" i="16"/>
  <c r="O40" i="16"/>
  <c r="AX202" i="30"/>
  <c r="AU204" i="30"/>
  <c r="AU205" i="30" s="1"/>
  <c r="U60" i="16"/>
  <c r="P30" i="16"/>
  <c r="Q25" i="16"/>
  <c r="O80" i="16"/>
  <c r="O82" i="16" s="1"/>
  <c r="O98" i="16" s="1"/>
  <c r="AD110" i="30"/>
  <c r="AD110" i="28" s="1"/>
  <c r="Q61" i="16"/>
  <c r="P67" i="16"/>
  <c r="P80" i="16" s="1"/>
  <c r="P82" i="16" s="1"/>
  <c r="P98" i="16" s="1"/>
  <c r="Y176" i="30"/>
  <c r="V180" i="28"/>
  <c r="AK108" i="28"/>
  <c r="AI110" i="30"/>
  <c r="AI110" i="28" s="1"/>
  <c r="AG110" i="30"/>
  <c r="AG110" i="28" s="1"/>
  <c r="AV204" i="30"/>
  <c r="AV205" i="30" s="1"/>
  <c r="AY202" i="30"/>
  <c r="J106" i="30"/>
  <c r="J194" i="30" s="1"/>
  <c r="F111" i="2"/>
  <c r="J111" i="30" s="1"/>
  <c r="J111" i="28" s="1"/>
  <c r="F125" i="2"/>
  <c r="F150" i="2" s="1"/>
  <c r="J150" i="30" s="1"/>
  <c r="J150" i="28" s="1"/>
  <c r="Z94" i="30"/>
  <c r="Z94" i="28" s="1"/>
  <c r="U106" i="30"/>
  <c r="U106" i="28" s="1"/>
  <c r="AH85" i="28"/>
  <c r="AF85" i="30"/>
  <c r="AH92" i="30"/>
  <c r="AH92" i="28" s="1"/>
  <c r="AK85" i="30"/>
  <c r="AK199" i="30" s="1"/>
  <c r="AK200" i="30" s="1"/>
  <c r="AK201" i="30" s="1"/>
  <c r="AC92" i="30"/>
  <c r="AC92" i="28" s="1"/>
  <c r="AC85" i="28"/>
  <c r="AC199" i="30"/>
  <c r="AC200" i="30" s="1"/>
  <c r="AC201" i="30" s="1"/>
  <c r="AA85" i="28"/>
  <c r="AA199" i="30"/>
  <c r="AA200" i="30" s="1"/>
  <c r="AA201" i="30" s="1"/>
  <c r="AA92" i="30"/>
  <c r="R96" i="28"/>
  <c r="R106" i="30"/>
  <c r="AD92" i="30"/>
  <c r="AD92" i="28" s="1"/>
  <c r="AD85" i="28"/>
  <c r="AD199" i="30"/>
  <c r="AD200" i="30" s="1"/>
  <c r="AN104" i="30"/>
  <c r="AN113" i="30" s="1"/>
  <c r="AN113" i="28" s="1"/>
  <c r="AT198" i="30"/>
  <c r="AJ99" i="30"/>
  <c r="AJ99" i="28" s="1"/>
  <c r="AQ99" i="30"/>
  <c r="AL99" i="30"/>
  <c r="AN99" i="28"/>
  <c r="AE15" i="36"/>
  <c r="Y15" i="36"/>
  <c r="AJ15" i="30"/>
  <c r="AJ15" i="28" s="1"/>
  <c r="AN15" i="28"/>
  <c r="AQ15" i="30"/>
  <c r="AL15" i="30"/>
  <c r="AL15" i="28" s="1"/>
  <c r="K96" i="28"/>
  <c r="Y173" i="30"/>
  <c r="Y169" i="28"/>
  <c r="AQ133" i="30"/>
  <c r="AN139" i="30"/>
  <c r="Y190" i="30"/>
  <c r="V192" i="28"/>
  <c r="N208" i="30"/>
  <c r="L125" i="30"/>
  <c r="L124" i="28" s="1"/>
  <c r="L111" i="28"/>
  <c r="AH24" i="30"/>
  <c r="AH24" i="28" s="1"/>
  <c r="AL7" i="28"/>
  <c r="AO7" i="30"/>
  <c r="T16" i="36"/>
  <c r="R16" i="36"/>
  <c r="N17" i="36"/>
  <c r="AM102" i="30"/>
  <c r="AM102" i="28" s="1"/>
  <c r="AG104" i="30"/>
  <c r="AG104" i="28" s="1"/>
  <c r="AC33" i="28"/>
  <c r="AC30" i="28" s="1"/>
  <c r="AC82" i="30"/>
  <c r="AF33" i="30"/>
  <c r="AF31" i="28"/>
  <c r="I13" i="36"/>
  <c r="H37" i="36" s="1"/>
  <c r="H13" i="36"/>
  <c r="I36" i="36" s="1"/>
  <c r="J36" i="36" s="1"/>
  <c r="N106" i="30"/>
  <c r="N96" i="28"/>
  <c r="M106" i="30"/>
  <c r="M96" i="28"/>
  <c r="W11" i="28"/>
  <c r="J14" i="36"/>
  <c r="W23" i="30"/>
  <c r="Y11" i="30"/>
  <c r="P96" i="30"/>
  <c r="P27" i="28"/>
  <c r="AE94" i="28"/>
  <c r="AG31" i="30"/>
  <c r="V11" i="28"/>
  <c r="V23" i="30"/>
  <c r="K106" i="28"/>
  <c r="K111" i="30"/>
  <c r="Q96" i="30"/>
  <c r="Q27" i="28"/>
  <c r="AN31" i="30"/>
  <c r="AK33" i="30"/>
  <c r="AI31" i="30"/>
  <c r="AJ31" i="30" s="1"/>
  <c r="AK31" i="28"/>
  <c r="AH82" i="30"/>
  <c r="AH82" i="28" s="1"/>
  <c r="AH33" i="28"/>
  <c r="AH30" i="28" s="1"/>
  <c r="S23" i="28"/>
  <c r="S27" i="30"/>
  <c r="T27" i="30"/>
  <c r="T23" i="28"/>
  <c r="Z82" i="28"/>
  <c r="Z11" i="30"/>
  <c r="AD33" i="28"/>
  <c r="AD30" i="28" s="1"/>
  <c r="AL100" i="28"/>
  <c r="AT100" i="30"/>
  <c r="AO100" i="30"/>
  <c r="AP100" i="30" s="1"/>
  <c r="AQ100" i="28"/>
  <c r="AN104" i="28"/>
  <c r="AM100" i="28"/>
  <c r="AQ101" i="30"/>
  <c r="AL101" i="30"/>
  <c r="AL101" i="28" s="1"/>
  <c r="AN101" i="28"/>
  <c r="AJ101" i="30"/>
  <c r="AI104" i="30"/>
  <c r="AI104" i="28" s="1"/>
  <c r="AO102" i="30"/>
  <c r="AO102" i="28" s="1"/>
  <c r="AQ102" i="28"/>
  <c r="AT102" i="30"/>
  <c r="AQ5" i="30"/>
  <c r="T207" i="30"/>
  <c r="AN5" i="28"/>
  <c r="AR6" i="30"/>
  <c r="AO6" i="28"/>
  <c r="AO9" i="30"/>
  <c r="AL24" i="30"/>
  <c r="AL24" i="28" s="1"/>
  <c r="AL9" i="28"/>
  <c r="AN4" i="30"/>
  <c r="AK4" i="28"/>
  <c r="AJ9" i="30"/>
  <c r="AK9" i="30" s="1"/>
  <c r="AK24" i="30" s="1"/>
  <c r="AK24" i="28" s="1"/>
  <c r="AG24" i="30"/>
  <c r="AG24" i="28" s="1"/>
  <c r="AG9" i="28"/>
  <c r="AS37" i="30" l="1"/>
  <c r="AS37" i="28" s="1"/>
  <c r="AG18" i="30"/>
  <c r="AA23" i="28"/>
  <c r="AA27" i="30"/>
  <c r="AA27" i="28" s="1"/>
  <c r="U111" i="30"/>
  <c r="AP14" i="30"/>
  <c r="AP14" i="28" s="1"/>
  <c r="X27" i="28"/>
  <c r="X96" i="30"/>
  <c r="AM74" i="30"/>
  <c r="AM74" i="28" s="1"/>
  <c r="AP90" i="30"/>
  <c r="AP90" i="28" s="1"/>
  <c r="AP39" i="30"/>
  <c r="AP39" i="28" s="1"/>
  <c r="AD82" i="30"/>
  <c r="AD82" i="28" s="1"/>
  <c r="AV32" i="30"/>
  <c r="AV32" i="28" s="1"/>
  <c r="AM40" i="30"/>
  <c r="AM40" i="28" s="1"/>
  <c r="AM34" i="28" s="1"/>
  <c r="AM35" i="28"/>
  <c r="AM58" i="28"/>
  <c r="AM61" i="30"/>
  <c r="AM61" i="28" s="1"/>
  <c r="AM57" i="28" s="1"/>
  <c r="AM50" i="30"/>
  <c r="AM50" i="28" s="1"/>
  <c r="AM41" i="28" s="1"/>
  <c r="AM42" i="28"/>
  <c r="AP65" i="30"/>
  <c r="AP65" i="28" s="1"/>
  <c r="AZ52" i="30"/>
  <c r="AW52" i="28"/>
  <c r="AW56" i="30"/>
  <c r="AW56" i="28" s="1"/>
  <c r="AW51" i="28" s="1"/>
  <c r="AU52" i="30"/>
  <c r="AV52" i="30" s="1"/>
  <c r="AW90" i="30"/>
  <c r="AT184" i="30"/>
  <c r="AT184" i="28" s="1"/>
  <c r="AT90" i="28"/>
  <c r="AR90" i="30"/>
  <c r="AR90" i="28" s="1"/>
  <c r="AW39" i="30"/>
  <c r="AT39" i="28"/>
  <c r="AR39" i="30"/>
  <c r="AR39" i="28" s="1"/>
  <c r="AO72" i="30"/>
  <c r="AP72" i="30" s="1"/>
  <c r="AQ72" i="28"/>
  <c r="AT72" i="30"/>
  <c r="AQ77" i="30"/>
  <c r="AQ77" i="28" s="1"/>
  <c r="AQ68" i="28" s="1"/>
  <c r="V187" i="28"/>
  <c r="Y183" i="30"/>
  <c r="AM76" i="30"/>
  <c r="AM76" i="28" s="1"/>
  <c r="AJ88" i="30"/>
  <c r="AJ88" i="28" s="1"/>
  <c r="AT35" i="30"/>
  <c r="AQ35" i="28"/>
  <c r="AO35" i="30"/>
  <c r="AP35" i="30" s="1"/>
  <c r="AQ40" i="30"/>
  <c r="AQ40" i="28" s="1"/>
  <c r="AQ34" i="28" s="1"/>
  <c r="AQ75" i="30"/>
  <c r="AN75" i="28"/>
  <c r="AL75" i="30"/>
  <c r="AL75" i="28" s="1"/>
  <c r="BL44" i="30"/>
  <c r="BI44" i="28"/>
  <c r="BG44" i="30"/>
  <c r="BG44" i="28" s="1"/>
  <c r="AT58" i="30"/>
  <c r="AQ61" i="30"/>
  <c r="AQ61" i="28" s="1"/>
  <c r="AQ57" i="28" s="1"/>
  <c r="AQ58" i="28"/>
  <c r="AO58" i="30"/>
  <c r="AP58" i="30" s="1"/>
  <c r="AV69" i="28"/>
  <c r="AM63" i="30"/>
  <c r="AL63" i="28"/>
  <c r="AL67" i="30"/>
  <c r="AL67" i="28" s="1"/>
  <c r="AL62" i="28" s="1"/>
  <c r="S21" i="16"/>
  <c r="R23" i="16"/>
  <c r="AL72" i="28"/>
  <c r="AQ86" i="30"/>
  <c r="AN86" i="28"/>
  <c r="AL86" i="30"/>
  <c r="AL86" i="28" s="1"/>
  <c r="AM86" i="30"/>
  <c r="AM86" i="28" s="1"/>
  <c r="AZ49" i="30"/>
  <c r="AW49" i="28"/>
  <c r="AU49" i="30"/>
  <c r="AU49" i="28" s="1"/>
  <c r="AS56" i="30"/>
  <c r="AS56" i="28" s="1"/>
  <c r="AS51" i="28" s="1"/>
  <c r="AS52" i="28"/>
  <c r="AU69" i="28"/>
  <c r="AW79" i="30"/>
  <c r="AT79" i="28"/>
  <c r="AR79" i="30"/>
  <c r="AR79" i="28" s="1"/>
  <c r="AN18" i="30"/>
  <c r="AK18" i="28"/>
  <c r="AI18" i="30"/>
  <c r="AI18" i="28" s="1"/>
  <c r="AT42" i="30"/>
  <c r="AQ42" i="28"/>
  <c r="AO42" i="30"/>
  <c r="AP42" i="30" s="1"/>
  <c r="AQ50" i="30"/>
  <c r="AQ50" i="28" s="1"/>
  <c r="AQ41" i="28" s="1"/>
  <c r="AW65" i="30"/>
  <c r="AT65" i="28"/>
  <c r="AR65" i="30"/>
  <c r="AR65" i="28" s="1"/>
  <c r="AR56" i="30"/>
  <c r="AR56" i="28" s="1"/>
  <c r="AR51" i="28" s="1"/>
  <c r="AR52" i="28"/>
  <c r="AJ63" i="28"/>
  <c r="AJ67" i="30"/>
  <c r="AJ67" i="28" s="1"/>
  <c r="AJ62" i="28" s="1"/>
  <c r="AD18" i="28"/>
  <c r="AD23" i="30"/>
  <c r="AX69" i="30"/>
  <c r="BC69" i="30"/>
  <c r="AZ69" i="28"/>
  <c r="AY69" i="30"/>
  <c r="AY69" i="28" s="1"/>
  <c r="AG75" i="28"/>
  <c r="AG77" i="30"/>
  <c r="AG77" i="28" s="1"/>
  <c r="AG68" i="28" s="1"/>
  <c r="AJ89" i="30"/>
  <c r="AJ89" i="28" s="1"/>
  <c r="AQ160" i="30"/>
  <c r="AQ160" i="28" s="1"/>
  <c r="AO87" i="30"/>
  <c r="AO87" i="28" s="1"/>
  <c r="AQ87" i="28"/>
  <c r="AT87" i="30"/>
  <c r="AT76" i="30"/>
  <c r="AQ76" i="28"/>
  <c r="AO76" i="30"/>
  <c r="AO76" i="28" s="1"/>
  <c r="AJ75" i="30"/>
  <c r="BE44" i="30"/>
  <c r="BE44" i="28" s="1"/>
  <c r="AQ67" i="30"/>
  <c r="AQ67" i="28" s="1"/>
  <c r="AQ62" i="28" s="1"/>
  <c r="AQ63" i="28"/>
  <c r="AT63" i="30"/>
  <c r="AO63" i="30"/>
  <c r="AJ50" i="30"/>
  <c r="AJ50" i="28" s="1"/>
  <c r="AJ41" i="28" s="1"/>
  <c r="AN77" i="30"/>
  <c r="AN77" i="28" s="1"/>
  <c r="AN68" i="28" s="1"/>
  <c r="AJ86" i="30"/>
  <c r="AJ86" i="28" s="1"/>
  <c r="AS49" i="30"/>
  <c r="AS49" i="28" s="1"/>
  <c r="AM87" i="30"/>
  <c r="AM87" i="28" s="1"/>
  <c r="AO47" i="30"/>
  <c r="AO47" i="28" s="1"/>
  <c r="AT47" i="30"/>
  <c r="AQ47" i="28"/>
  <c r="AL88" i="30"/>
  <c r="AL88" i="28" s="1"/>
  <c r="AQ88" i="30"/>
  <c r="AN88" i="28"/>
  <c r="AN170" i="30"/>
  <c r="AN170" i="28" s="1"/>
  <c r="AL40" i="30"/>
  <c r="AL40" i="28" s="1"/>
  <c r="AL34" i="28" s="1"/>
  <c r="AL35" i="28"/>
  <c r="AW14" i="30"/>
  <c r="AT14" i="28"/>
  <c r="AR14" i="30"/>
  <c r="AR14" i="28" s="1"/>
  <c r="AL61" i="30"/>
  <c r="AL61" i="28" s="1"/>
  <c r="AL57" i="28" s="1"/>
  <c r="AL58" i="28"/>
  <c r="AT74" i="30"/>
  <c r="AQ74" i="28"/>
  <c r="AO74" i="30"/>
  <c r="AO74" i="28" s="1"/>
  <c r="AI77" i="30"/>
  <c r="AI77" i="28" s="1"/>
  <c r="AI68" i="28" s="1"/>
  <c r="AM72" i="28"/>
  <c r="AL89" i="30"/>
  <c r="AL89" i="28" s="1"/>
  <c r="AQ89" i="30"/>
  <c r="AN177" i="30"/>
  <c r="AN177" i="28" s="1"/>
  <c r="AN89" i="28"/>
  <c r="BC32" i="30"/>
  <c r="AZ32" i="28"/>
  <c r="AX32" i="30"/>
  <c r="AX32" i="28" s="1"/>
  <c r="R13" i="16"/>
  <c r="R16" i="16" s="1"/>
  <c r="AW20" i="30"/>
  <c r="AW20" i="28" s="1"/>
  <c r="S12" i="16"/>
  <c r="AZ37" i="30"/>
  <c r="AW37" i="28"/>
  <c r="AU37" i="30"/>
  <c r="AU37" i="28" s="1"/>
  <c r="AL50" i="30"/>
  <c r="AL50" i="28" s="1"/>
  <c r="AL41" i="28" s="1"/>
  <c r="AL42" i="28"/>
  <c r="AQ108" i="30"/>
  <c r="P116" i="16"/>
  <c r="P119" i="16" s="1"/>
  <c r="P130" i="16" s="1"/>
  <c r="P133" i="16" s="1"/>
  <c r="BB202" i="30"/>
  <c r="AY204" i="30"/>
  <c r="AY205" i="30" s="1"/>
  <c r="R61" i="16"/>
  <c r="Q67" i="16"/>
  <c r="AQ80" i="30"/>
  <c r="AQ80" i="28" s="1"/>
  <c r="AN108" i="30"/>
  <c r="O116" i="16"/>
  <c r="O119" i="16" s="1"/>
  <c r="O130" i="16" s="1"/>
  <c r="O133" i="16" s="1"/>
  <c r="R25" i="16"/>
  <c r="Q30" i="16"/>
  <c r="Q32" i="16"/>
  <c r="P40" i="16"/>
  <c r="BA202" i="30"/>
  <c r="AX204" i="30"/>
  <c r="AX205" i="30" s="1"/>
  <c r="V60" i="16"/>
  <c r="S48" i="16"/>
  <c r="R51" i="16"/>
  <c r="S46" i="16"/>
  <c r="T42" i="16"/>
  <c r="S54" i="16"/>
  <c r="R57" i="16"/>
  <c r="AJ110" i="30"/>
  <c r="AJ110" i="28" s="1"/>
  <c r="Y176" i="28"/>
  <c r="Y180" i="30"/>
  <c r="J106" i="28"/>
  <c r="AD94" i="30"/>
  <c r="AD94" i="28" s="1"/>
  <c r="AC94" i="30"/>
  <c r="AC94" i="28" s="1"/>
  <c r="F141" i="2"/>
  <c r="F142" i="2" s="1"/>
  <c r="J125" i="30"/>
  <c r="J124" i="28" s="1"/>
  <c r="I130" i="2"/>
  <c r="K131" i="2" s="1"/>
  <c r="F149" i="2"/>
  <c r="J149" i="30" s="1"/>
  <c r="J149" i="28" s="1"/>
  <c r="F148" i="2"/>
  <c r="F154" i="2"/>
  <c r="J154" i="30" s="1"/>
  <c r="AH94" i="30"/>
  <c r="AA92" i="28"/>
  <c r="AA94" i="30"/>
  <c r="AF92" i="30"/>
  <c r="AF92" i="28" s="1"/>
  <c r="AF199" i="30"/>
  <c r="AF200" i="30" s="1"/>
  <c r="AF201" i="30" s="1"/>
  <c r="AF85" i="28"/>
  <c r="AD201" i="30"/>
  <c r="AG85" i="30"/>
  <c r="R106" i="28"/>
  <c r="R111" i="30"/>
  <c r="AN85" i="30"/>
  <c r="AN199" i="30" s="1"/>
  <c r="AN200" i="30" s="1"/>
  <c r="AN201" i="30" s="1"/>
  <c r="AK85" i="28"/>
  <c r="AI85" i="30"/>
  <c r="AJ85" i="30" s="1"/>
  <c r="AK92" i="30"/>
  <c r="AK92" i="28" s="1"/>
  <c r="AW198" i="30"/>
  <c r="AM99" i="30"/>
  <c r="AM99" i="28" s="1"/>
  <c r="AL99" i="28"/>
  <c r="AO99" i="30"/>
  <c r="AT99" i="30"/>
  <c r="AQ99" i="28"/>
  <c r="Y16" i="36"/>
  <c r="AE16" i="36"/>
  <c r="AM15" i="30"/>
  <c r="AM15" i="28" s="1"/>
  <c r="AT15" i="30"/>
  <c r="AQ15" i="28"/>
  <c r="AO15" i="30"/>
  <c r="AO15" i="28" s="1"/>
  <c r="AB169" i="30"/>
  <c r="Y173" i="28"/>
  <c r="Y174" i="30"/>
  <c r="Y192" i="30"/>
  <c r="Y190" i="28"/>
  <c r="AT133" i="30"/>
  <c r="AQ139" i="30"/>
  <c r="AM101" i="30"/>
  <c r="AM101" i="28" s="1"/>
  <c r="AK9" i="28"/>
  <c r="AO7" i="28"/>
  <c r="AR7" i="30"/>
  <c r="T17" i="36"/>
  <c r="R17" i="36"/>
  <c r="N18" i="36"/>
  <c r="AJ33" i="30"/>
  <c r="AJ31" i="28"/>
  <c r="J15" i="36"/>
  <c r="Z23" i="30"/>
  <c r="Z11" i="28"/>
  <c r="AB11" i="30"/>
  <c r="S96" i="30"/>
  <c r="S27" i="28"/>
  <c r="AH94" i="28"/>
  <c r="AK82" i="30"/>
  <c r="AK82" i="28" s="1"/>
  <c r="AK33" i="28"/>
  <c r="AK30" i="28" s="1"/>
  <c r="K111" i="28"/>
  <c r="K125" i="30"/>
  <c r="K124" i="28" s="1"/>
  <c r="AG33" i="30"/>
  <c r="AG31" i="28"/>
  <c r="P96" i="28"/>
  <c r="P106" i="30"/>
  <c r="N111" i="30"/>
  <c r="N106" i="28"/>
  <c r="AF33" i="28"/>
  <c r="AF30" i="28" s="1"/>
  <c r="AF82" i="30"/>
  <c r="AN33" i="30"/>
  <c r="AQ31" i="30"/>
  <c r="AN31" i="28"/>
  <c r="AL31" i="30"/>
  <c r="AM31" i="30" s="1"/>
  <c r="Y11" i="28"/>
  <c r="Y23" i="30"/>
  <c r="V23" i="28"/>
  <c r="V27" i="30"/>
  <c r="W27" i="30"/>
  <c r="W23" i="28"/>
  <c r="M125" i="30"/>
  <c r="M106" i="28"/>
  <c r="M111" i="30"/>
  <c r="M111" i="28" s="1"/>
  <c r="M194" i="30"/>
  <c r="AC82" i="28"/>
  <c r="AC11" i="30"/>
  <c r="T96" i="30"/>
  <c r="T27" i="28"/>
  <c r="AI33" i="30"/>
  <c r="AI31" i="28"/>
  <c r="Q106" i="30"/>
  <c r="Q96" i="28"/>
  <c r="H14" i="36"/>
  <c r="I37" i="36" s="1"/>
  <c r="J37" i="36" s="1"/>
  <c r="I14" i="36"/>
  <c r="H38" i="36" s="1"/>
  <c r="AP100" i="28"/>
  <c r="AP102" i="30"/>
  <c r="AP102" i="28" s="1"/>
  <c r="AJ101" i="28"/>
  <c r="AJ104" i="30"/>
  <c r="AJ104" i="28" s="1"/>
  <c r="AO101" i="30"/>
  <c r="AO101" i="28" s="1"/>
  <c r="AQ101" i="28"/>
  <c r="AT101" i="30"/>
  <c r="AW100" i="30"/>
  <c r="AR100" i="30"/>
  <c r="AS100" i="30" s="1"/>
  <c r="AS100" i="28" s="1"/>
  <c r="AT100" i="28"/>
  <c r="AO100" i="28"/>
  <c r="AW102" i="30"/>
  <c r="AR102" i="30"/>
  <c r="AR102" i="28" s="1"/>
  <c r="AT102" i="28"/>
  <c r="AQ104" i="30"/>
  <c r="AL104" i="30"/>
  <c r="AN4" i="28"/>
  <c r="AQ4" i="30"/>
  <c r="AU6" i="30"/>
  <c r="AR6" i="28"/>
  <c r="AR9" i="30"/>
  <c r="AO24" i="30"/>
  <c r="AO24" i="28" s="1"/>
  <c r="AO9" i="28"/>
  <c r="AT5" i="30"/>
  <c r="AQ5" i="28"/>
  <c r="U207" i="30"/>
  <c r="AM9" i="30"/>
  <c r="AN9" i="30" s="1"/>
  <c r="AN24" i="30" s="1"/>
  <c r="AN24" i="28" s="1"/>
  <c r="AJ24" i="30"/>
  <c r="AJ24" i="28" s="1"/>
  <c r="AJ9" i="28"/>
  <c r="U125" i="30"/>
  <c r="U124" i="28" s="1"/>
  <c r="U111" i="28"/>
  <c r="AP76" i="30" l="1"/>
  <c r="AP76" i="28" s="1"/>
  <c r="AV49" i="30"/>
  <c r="AV49" i="28" s="1"/>
  <c r="BH44" i="30"/>
  <c r="BH44" i="28" s="1"/>
  <c r="AG18" i="28"/>
  <c r="AG23" i="30"/>
  <c r="AV37" i="30"/>
  <c r="AV37" i="28" s="1"/>
  <c r="AJ18" i="30"/>
  <c r="AJ18" i="28" s="1"/>
  <c r="X96" i="28"/>
  <c r="X106" i="30"/>
  <c r="AS65" i="30"/>
  <c r="AS65" i="28" s="1"/>
  <c r="AS79" i="30"/>
  <c r="AS79" i="28" s="1"/>
  <c r="AM89" i="30"/>
  <c r="AM89" i="28" s="1"/>
  <c r="AP61" i="30"/>
  <c r="AP61" i="28" s="1"/>
  <c r="AP57" i="28" s="1"/>
  <c r="AP58" i="28"/>
  <c r="AP42" i="28"/>
  <c r="AV56" i="30"/>
  <c r="AV56" i="28" s="1"/>
  <c r="AV51" i="28" s="1"/>
  <c r="AV52" i="28"/>
  <c r="BC37" i="30"/>
  <c r="AZ37" i="28"/>
  <c r="AX37" i="30"/>
  <c r="AX37" i="28" s="1"/>
  <c r="AP63" i="30"/>
  <c r="AO67" i="30"/>
  <c r="AO67" i="28" s="1"/>
  <c r="AO62" i="28" s="1"/>
  <c r="AO63" i="28"/>
  <c r="AW35" i="30"/>
  <c r="AT35" i="28"/>
  <c r="AR35" i="30"/>
  <c r="AS35" i="30" s="1"/>
  <c r="AT40" i="30"/>
  <c r="AT40" i="28" s="1"/>
  <c r="AT34" i="28" s="1"/>
  <c r="AP72" i="28"/>
  <c r="AU90" i="30"/>
  <c r="AU90" i="28" s="1"/>
  <c r="AZ90" i="30"/>
  <c r="AW184" i="30"/>
  <c r="AW184" i="28" s="1"/>
  <c r="AW90" i="28"/>
  <c r="AZ20" i="30"/>
  <c r="AZ20" i="28" s="1"/>
  <c r="T12" i="16"/>
  <c r="S13" i="16"/>
  <c r="S16" i="16" s="1"/>
  <c r="BF32" i="30"/>
  <c r="BC32" i="28"/>
  <c r="BA32" i="30"/>
  <c r="BA32" i="28" s="1"/>
  <c r="AW74" i="30"/>
  <c r="AT74" i="28"/>
  <c r="AR74" i="30"/>
  <c r="AR74" i="28" s="1"/>
  <c r="AZ14" i="30"/>
  <c r="AW14" i="28"/>
  <c r="AU14" i="30"/>
  <c r="AU14" i="28" s="1"/>
  <c r="AO88" i="30"/>
  <c r="AO88" i="28" s="1"/>
  <c r="AT88" i="30"/>
  <c r="AQ170" i="30"/>
  <c r="AQ170" i="28" s="1"/>
  <c r="AQ88" i="28"/>
  <c r="AW63" i="30"/>
  <c r="AT67" i="30"/>
  <c r="AT67" i="28" s="1"/>
  <c r="AT62" i="28" s="1"/>
  <c r="AT63" i="28"/>
  <c r="AR63" i="30"/>
  <c r="AS63" i="30" s="1"/>
  <c r="AT42" i="28"/>
  <c r="AW42" i="30"/>
  <c r="AR42" i="30"/>
  <c r="AS42" i="30" s="1"/>
  <c r="AT50" i="30"/>
  <c r="AT50" i="28" s="1"/>
  <c r="AT41" i="28" s="1"/>
  <c r="T21" i="16"/>
  <c r="S23" i="16"/>
  <c r="AT75" i="30"/>
  <c r="AT77" i="30" s="1"/>
  <c r="AT77" i="28" s="1"/>
  <c r="AT68" i="28" s="1"/>
  <c r="AQ75" i="28"/>
  <c r="AO75" i="30"/>
  <c r="AO75" i="28" s="1"/>
  <c r="AT72" i="28"/>
  <c r="AW72" i="30"/>
  <c r="AR72" i="30"/>
  <c r="AZ39" i="30"/>
  <c r="AW39" i="28"/>
  <c r="AU39" i="30"/>
  <c r="AZ65" i="30"/>
  <c r="AW65" i="28"/>
  <c r="AU65" i="30"/>
  <c r="AU65" i="28" s="1"/>
  <c r="AO61" i="30"/>
  <c r="AO61" i="28" s="1"/>
  <c r="AO57" i="28" s="1"/>
  <c r="AO58" i="28"/>
  <c r="AP35" i="28"/>
  <c r="AP40" i="30"/>
  <c r="AP40" i="28" s="1"/>
  <c r="AP34" i="28" s="1"/>
  <c r="AU52" i="28"/>
  <c r="AU56" i="30"/>
  <c r="AU56" i="28" s="1"/>
  <c r="AU51" i="28" s="1"/>
  <c r="AP47" i="30"/>
  <c r="AP47" i="28" s="1"/>
  <c r="AW76" i="30"/>
  <c r="AT76" i="28"/>
  <c r="AR76" i="30"/>
  <c r="AR76" i="28" s="1"/>
  <c r="BA69" i="30"/>
  <c r="BB69" i="30" s="1"/>
  <c r="BF69" i="30"/>
  <c r="BC69" i="28"/>
  <c r="AZ79" i="30"/>
  <c r="AW79" i="28"/>
  <c r="AU79" i="30"/>
  <c r="AU79" i="28" s="1"/>
  <c r="AT86" i="30"/>
  <c r="AQ86" i="28"/>
  <c r="AO86" i="30"/>
  <c r="AO86" i="28" s="1"/>
  <c r="BO44" i="30"/>
  <c r="BL44" i="28"/>
  <c r="BJ44" i="30"/>
  <c r="BJ44" i="28" s="1"/>
  <c r="Y187" i="30"/>
  <c r="Y183" i="28"/>
  <c r="AO72" i="28"/>
  <c r="AS90" i="30"/>
  <c r="AS90" i="28" s="1"/>
  <c r="AJ23" i="30"/>
  <c r="AJ27" i="30" s="1"/>
  <c r="AY32" i="30"/>
  <c r="AY32" i="28" s="1"/>
  <c r="AP74" i="30"/>
  <c r="AP74" i="28" s="1"/>
  <c r="AS14" i="30"/>
  <c r="AS14" i="28" s="1"/>
  <c r="AM88" i="30"/>
  <c r="AM88" i="28" s="1"/>
  <c r="AP87" i="30"/>
  <c r="AP87" i="28" s="1"/>
  <c r="AX69" i="28"/>
  <c r="AL77" i="30"/>
  <c r="AL77" i="28" s="1"/>
  <c r="AL68" i="28" s="1"/>
  <c r="AM63" i="28"/>
  <c r="AM67" i="30"/>
  <c r="AM67" i="28" s="1"/>
  <c r="AM62" i="28" s="1"/>
  <c r="AM75" i="30"/>
  <c r="AO40" i="30"/>
  <c r="AO40" i="28" s="1"/>
  <c r="AO34" i="28" s="1"/>
  <c r="AO35" i="28"/>
  <c r="AS39" i="30"/>
  <c r="AS39" i="28" s="1"/>
  <c r="AT89" i="30"/>
  <c r="AO89" i="30"/>
  <c r="AO89" i="28" s="1"/>
  <c r="AQ89" i="28"/>
  <c r="AQ177" i="30"/>
  <c r="AQ177" i="28" s="1"/>
  <c r="AT47" i="28"/>
  <c r="AR47" i="30"/>
  <c r="AR47" i="28" s="1"/>
  <c r="AW47" i="30"/>
  <c r="AJ75" i="28"/>
  <c r="AJ77" i="30"/>
  <c r="AJ77" i="28" s="1"/>
  <c r="AJ68" i="28" s="1"/>
  <c r="AW87" i="30"/>
  <c r="AR87" i="30"/>
  <c r="AR87" i="28" s="1"/>
  <c r="AT87" i="28"/>
  <c r="AT160" i="30"/>
  <c r="AT160" i="28" s="1"/>
  <c r="AD23" i="28"/>
  <c r="AD27" i="30"/>
  <c r="AO42" i="28"/>
  <c r="AO50" i="30"/>
  <c r="AO50" i="28" s="1"/>
  <c r="AO41" i="28" s="1"/>
  <c r="AQ18" i="30"/>
  <c r="AN18" i="28"/>
  <c r="AL18" i="30"/>
  <c r="AL18" i="28" s="1"/>
  <c r="AZ49" i="28"/>
  <c r="BC49" i="30"/>
  <c r="AX49" i="30"/>
  <c r="AX49" i="28" s="1"/>
  <c r="AY49" i="30"/>
  <c r="AY49" i="28" s="1"/>
  <c r="AT58" i="28"/>
  <c r="AW58" i="30"/>
  <c r="AR58" i="30"/>
  <c r="AS58" i="30" s="1"/>
  <c r="AT61" i="30"/>
  <c r="AT61" i="28" s="1"/>
  <c r="AT57" i="28" s="1"/>
  <c r="BC52" i="30"/>
  <c r="AZ52" i="28"/>
  <c r="AZ56" i="30"/>
  <c r="AZ56" i="28" s="1"/>
  <c r="AZ51" i="28" s="1"/>
  <c r="AX52" i="30"/>
  <c r="AY52" i="30" s="1"/>
  <c r="T54" i="16"/>
  <c r="S57" i="16"/>
  <c r="BE202" i="30"/>
  <c r="BB204" i="30"/>
  <c r="BB205" i="30" s="1"/>
  <c r="S51" i="16"/>
  <c r="T48" i="16"/>
  <c r="R32" i="16"/>
  <c r="Q40" i="16"/>
  <c r="Y180" i="28"/>
  <c r="AB176" i="30"/>
  <c r="AQ108" i="28"/>
  <c r="AO110" i="30"/>
  <c r="AO110" i="28" s="1"/>
  <c r="BA204" i="30"/>
  <c r="BA205" i="30" s="1"/>
  <c r="BD202" i="30"/>
  <c r="W60" i="16"/>
  <c r="S25" i="16"/>
  <c r="R30" i="16"/>
  <c r="Q80" i="16"/>
  <c r="Q82" i="16" s="1"/>
  <c r="Q98" i="16" s="1"/>
  <c r="AT80" i="30"/>
  <c r="AT80" i="28" s="1"/>
  <c r="T46" i="16"/>
  <c r="U42" i="16"/>
  <c r="AN108" i="28"/>
  <c r="AL110" i="30"/>
  <c r="AL110" i="28" s="1"/>
  <c r="S61" i="16"/>
  <c r="R67" i="16"/>
  <c r="R80" i="16" s="1"/>
  <c r="R82" i="16" s="1"/>
  <c r="R98" i="16" s="1"/>
  <c r="F145" i="2"/>
  <c r="J145" i="30" s="1"/>
  <c r="J145" i="28" s="1"/>
  <c r="F144" i="2"/>
  <c r="J144" i="30" s="1"/>
  <c r="F151" i="2"/>
  <c r="J151" i="30" s="1"/>
  <c r="J151" i="28" s="1"/>
  <c r="J141" i="30"/>
  <c r="J141" i="28" s="1"/>
  <c r="AF94" i="30"/>
  <c r="AF94" i="28" s="1"/>
  <c r="E141" i="2"/>
  <c r="J132" i="30"/>
  <c r="J148" i="30"/>
  <c r="J148" i="28" s="1"/>
  <c r="AK94" i="30"/>
  <c r="F143" i="2"/>
  <c r="G145" i="2" s="1"/>
  <c r="AT104" i="30"/>
  <c r="AT113" i="30" s="1"/>
  <c r="AT113" i="28" s="1"/>
  <c r="AJ92" i="30"/>
  <c r="AJ92" i="28" s="1"/>
  <c r="AJ85" i="28"/>
  <c r="AJ199" i="30"/>
  <c r="AJ200" i="30" s="1"/>
  <c r="AG199" i="30"/>
  <c r="AG200" i="30" s="1"/>
  <c r="AG201" i="30" s="1"/>
  <c r="AG92" i="30"/>
  <c r="AG92" i="28" s="1"/>
  <c r="AG85" i="28"/>
  <c r="AL85" i="30"/>
  <c r="AN85" i="28"/>
  <c r="AN92" i="30"/>
  <c r="AN92" i="28" s="1"/>
  <c r="AQ85" i="30"/>
  <c r="AQ199" i="30" s="1"/>
  <c r="AQ200" i="30" s="1"/>
  <c r="AQ201" i="30" s="1"/>
  <c r="AA94" i="28"/>
  <c r="AA96" i="30"/>
  <c r="AI85" i="28"/>
  <c r="AI92" i="30"/>
  <c r="AI92" i="28" s="1"/>
  <c r="AI199" i="30"/>
  <c r="AI200" i="30" s="1"/>
  <c r="AI201" i="30" s="1"/>
  <c r="R125" i="30"/>
  <c r="R124" i="28" s="1"/>
  <c r="R111" i="28"/>
  <c r="AW99" i="30"/>
  <c r="AT99" i="28"/>
  <c r="AR99" i="30"/>
  <c r="AP99" i="30"/>
  <c r="AP99" i="28" s="1"/>
  <c r="AO99" i="28"/>
  <c r="AZ198" i="30"/>
  <c r="AE17" i="36"/>
  <c r="Y17" i="36"/>
  <c r="AP15" i="30"/>
  <c r="AP15" i="28" s="1"/>
  <c r="AT15" i="28"/>
  <c r="AW15" i="30"/>
  <c r="AR15" i="30"/>
  <c r="AR15" i="28" s="1"/>
  <c r="AB173" i="30"/>
  <c r="AB169" i="28"/>
  <c r="AM104" i="30"/>
  <c r="AM104" i="28" s="1"/>
  <c r="AN9" i="28"/>
  <c r="AW133" i="30"/>
  <c r="AT139" i="30"/>
  <c r="O208" i="30"/>
  <c r="AB190" i="30"/>
  <c r="Y192" i="28"/>
  <c r="AU7" i="30"/>
  <c r="AR7" i="28"/>
  <c r="N19" i="36"/>
  <c r="T18" i="36"/>
  <c r="R18" i="36"/>
  <c r="E142" i="2"/>
  <c r="J142" i="30"/>
  <c r="J142" i="28" s="1"/>
  <c r="J154" i="28"/>
  <c r="J195" i="30"/>
  <c r="AI33" i="28"/>
  <c r="AI30" i="28" s="1"/>
  <c r="AI82" i="30"/>
  <c r="M132" i="30"/>
  <c r="M150" i="30"/>
  <c r="M150" i="28" s="1"/>
  <c r="M141" i="30"/>
  <c r="M148" i="30"/>
  <c r="M124" i="28"/>
  <c r="M149" i="30"/>
  <c r="M149" i="28" s="1"/>
  <c r="M154" i="30"/>
  <c r="AM31" i="28"/>
  <c r="AM33" i="30"/>
  <c r="N111" i="28"/>
  <c r="N125" i="30"/>
  <c r="N124" i="28" s="1"/>
  <c r="Z27" i="30"/>
  <c r="Z23" i="28"/>
  <c r="Y27" i="30"/>
  <c r="Y23" i="28"/>
  <c r="AF82" i="28"/>
  <c r="AF11" i="30"/>
  <c r="P194" i="30"/>
  <c r="P111" i="30"/>
  <c r="P111" i="28" s="1"/>
  <c r="P125" i="30"/>
  <c r="P106" i="28"/>
  <c r="AK94" i="28"/>
  <c r="S106" i="30"/>
  <c r="S96" i="28"/>
  <c r="H15" i="36"/>
  <c r="I38" i="36" s="1"/>
  <c r="J38" i="36" s="1"/>
  <c r="I15" i="36"/>
  <c r="H39" i="36" s="1"/>
  <c r="Q111" i="30"/>
  <c r="Q106" i="28"/>
  <c r="T96" i="28"/>
  <c r="T106" i="30"/>
  <c r="AQ33" i="30"/>
  <c r="AQ31" i="28"/>
  <c r="AO31" i="30"/>
  <c r="AT31" i="30"/>
  <c r="AB11" i="28"/>
  <c r="AB23" i="30"/>
  <c r="AG33" i="28"/>
  <c r="AG30" i="28" s="1"/>
  <c r="AG82" i="30"/>
  <c r="AG82" i="28" s="1"/>
  <c r="W27" i="28"/>
  <c r="W96" i="30"/>
  <c r="J16" i="36"/>
  <c r="AE11" i="30"/>
  <c r="AC11" i="28"/>
  <c r="AC23" i="30"/>
  <c r="V96" i="30"/>
  <c r="V27" i="28"/>
  <c r="AL33" i="30"/>
  <c r="AL31" i="28"/>
  <c r="AN33" i="28"/>
  <c r="AN30" i="28" s="1"/>
  <c r="AN94" i="30"/>
  <c r="AN82" i="30"/>
  <c r="AN82" i="28" s="1"/>
  <c r="AJ33" i="28"/>
  <c r="AJ30" i="28" s="1"/>
  <c r="AJ82" i="30"/>
  <c r="AJ82" i="28" s="1"/>
  <c r="AQ104" i="28"/>
  <c r="AQ113" i="30"/>
  <c r="AQ113" i="28" s="1"/>
  <c r="AU100" i="30"/>
  <c r="AV100" i="30" s="1"/>
  <c r="AZ100" i="30"/>
  <c r="AW100" i="28"/>
  <c r="AZ102" i="30"/>
  <c r="AU102" i="30"/>
  <c r="AU102" i="28" s="1"/>
  <c r="AW102" i="28"/>
  <c r="AP101" i="30"/>
  <c r="AT104" i="28"/>
  <c r="AL104" i="28"/>
  <c r="AS102" i="30"/>
  <c r="AS102" i="28" s="1"/>
  <c r="AO104" i="30"/>
  <c r="AR100" i="28"/>
  <c r="AT101" i="28"/>
  <c r="AR101" i="30"/>
  <c r="AR101" i="28" s="1"/>
  <c r="AW101" i="30"/>
  <c r="AR24" i="30"/>
  <c r="AR24" i="28" s="1"/>
  <c r="AU9" i="30"/>
  <c r="AR9" i="28"/>
  <c r="AX6" i="30"/>
  <c r="AU6" i="28"/>
  <c r="AT4" i="30"/>
  <c r="AQ4" i="28"/>
  <c r="AT5" i="28"/>
  <c r="AW5" i="30"/>
  <c r="V207" i="30"/>
  <c r="AM24" i="30"/>
  <c r="AM24" i="28" s="1"/>
  <c r="AP9" i="30"/>
  <c r="AQ9" i="30" s="1"/>
  <c r="AQ9" i="28" s="1"/>
  <c r="AM9" i="28"/>
  <c r="AG27" i="30" l="1"/>
  <c r="AG27" i="28" s="1"/>
  <c r="AG23" i="28"/>
  <c r="AP75" i="30"/>
  <c r="AP75" i="28" s="1"/>
  <c r="AV14" i="30"/>
  <c r="AV14" i="28" s="1"/>
  <c r="AV90" i="30"/>
  <c r="AV90" i="28" s="1"/>
  <c r="AG94" i="30"/>
  <c r="AG94" i="28" s="1"/>
  <c r="AP89" i="30"/>
  <c r="AP89" i="28" s="1"/>
  <c r="BK44" i="30"/>
  <c r="BK44" i="28" s="1"/>
  <c r="AY37" i="30"/>
  <c r="AY37" i="28" s="1"/>
  <c r="AP50" i="30"/>
  <c r="AP50" i="28" s="1"/>
  <c r="AP41" i="28" s="1"/>
  <c r="X106" i="28"/>
  <c r="X111" i="30"/>
  <c r="AO77" i="30"/>
  <c r="AO77" i="28" s="1"/>
  <c r="AO68" i="28" s="1"/>
  <c r="AP110" i="30"/>
  <c r="AP110" i="28" s="1"/>
  <c r="AS87" i="30"/>
  <c r="AS87" i="28" s="1"/>
  <c r="AJ23" i="28"/>
  <c r="AS42" i="28"/>
  <c r="AS58" i="28"/>
  <c r="AS61" i="30"/>
  <c r="AS61" i="28" s="1"/>
  <c r="AS57" i="28" s="1"/>
  <c r="AS35" i="28"/>
  <c r="AS40" i="30"/>
  <c r="AS40" i="28" s="1"/>
  <c r="AS34" i="28" s="1"/>
  <c r="AY56" i="30"/>
  <c r="AY56" i="28" s="1"/>
  <c r="AY51" i="28" s="1"/>
  <c r="AY52" i="28"/>
  <c r="AU58" i="30"/>
  <c r="AV58" i="30" s="1"/>
  <c r="AZ58" i="30"/>
  <c r="AW61" i="30"/>
  <c r="AW61" i="28" s="1"/>
  <c r="AW57" i="28" s="1"/>
  <c r="AW58" i="28"/>
  <c r="AM18" i="30"/>
  <c r="AD27" i="28"/>
  <c r="AD96" i="30"/>
  <c r="AW87" i="28"/>
  <c r="AU87" i="30"/>
  <c r="AU87" i="28" s="1"/>
  <c r="AZ87" i="30"/>
  <c r="AW160" i="30"/>
  <c r="AW160" i="28" s="1"/>
  <c r="AP86" i="30"/>
  <c r="AP86" i="28" s="1"/>
  <c r="BA69" i="28"/>
  <c r="AV65" i="30"/>
  <c r="AV65" i="28" s="1"/>
  <c r="BC39" i="30"/>
  <c r="AZ39" i="28"/>
  <c r="AX39" i="30"/>
  <c r="AX39" i="28" s="1"/>
  <c r="AR88" i="30"/>
  <c r="AR88" i="28" s="1"/>
  <c r="AW88" i="30"/>
  <c r="AT88" i="28"/>
  <c r="AT170" i="30"/>
  <c r="AT170" i="28" s="1"/>
  <c r="AS74" i="30"/>
  <c r="AS74" i="28" s="1"/>
  <c r="AB183" i="30"/>
  <c r="Y187" i="28"/>
  <c r="BC79" i="30"/>
  <c r="AZ79" i="28"/>
  <c r="AX79" i="30"/>
  <c r="AX79" i="28" s="1"/>
  <c r="AS76" i="30"/>
  <c r="AS76" i="28" s="1"/>
  <c r="AR42" i="28"/>
  <c r="AR50" i="30"/>
  <c r="AR50" i="28" s="1"/>
  <c r="AR41" i="28" s="1"/>
  <c r="AW67" i="30"/>
  <c r="AW67" i="28" s="1"/>
  <c r="AW62" i="28" s="1"/>
  <c r="AW63" i="28"/>
  <c r="AU63" i="30"/>
  <c r="AV63" i="30" s="1"/>
  <c r="AZ63" i="30"/>
  <c r="BI32" i="30"/>
  <c r="BF32" i="28"/>
  <c r="BD32" i="30"/>
  <c r="BD32" i="28" s="1"/>
  <c r="AP63" i="28"/>
  <c r="AP67" i="30"/>
  <c r="AP67" i="28" s="1"/>
  <c r="AP62" i="28" s="1"/>
  <c r="BF52" i="30"/>
  <c r="BC52" i="28"/>
  <c r="BA52" i="30"/>
  <c r="BB52" i="30" s="1"/>
  <c r="BC56" i="30"/>
  <c r="BC56" i="28" s="1"/>
  <c r="BC51" i="28" s="1"/>
  <c r="AS72" i="30"/>
  <c r="AR72" i="28"/>
  <c r="AW75" i="30"/>
  <c r="AT75" i="28"/>
  <c r="AR75" i="30"/>
  <c r="AR75" i="28" s="1"/>
  <c r="AZ42" i="30"/>
  <c r="AW42" i="28"/>
  <c r="AU42" i="30"/>
  <c r="AV42" i="30" s="1"/>
  <c r="AW50" i="30"/>
  <c r="AW50" i="28" s="1"/>
  <c r="AW41" i="28" s="1"/>
  <c r="AS63" i="28"/>
  <c r="AS67" i="30"/>
  <c r="AS67" i="28" s="1"/>
  <c r="AS62" i="28" s="1"/>
  <c r="BC90" i="30"/>
  <c r="AZ184" i="30"/>
  <c r="AZ184" i="28" s="1"/>
  <c r="AZ90" i="28"/>
  <c r="AX90" i="30"/>
  <c r="AX90" i="28" s="1"/>
  <c r="AR35" i="28"/>
  <c r="AR40" i="30"/>
  <c r="AR40" i="28" s="1"/>
  <c r="AR34" i="28" s="1"/>
  <c r="AT18" i="30"/>
  <c r="AQ18" i="28"/>
  <c r="AO18" i="30"/>
  <c r="AO18" i="28" s="1"/>
  <c r="AS47" i="30"/>
  <c r="AS47" i="28" s="1"/>
  <c r="AM75" i="28"/>
  <c r="AM77" i="30"/>
  <c r="AM77" i="28" s="1"/>
  <c r="AM68" i="28" s="1"/>
  <c r="AW86" i="30"/>
  <c r="AT86" i="28"/>
  <c r="AR86" i="30"/>
  <c r="AR86" i="28" s="1"/>
  <c r="BC65" i="30"/>
  <c r="AZ65" i="28"/>
  <c r="AX65" i="30"/>
  <c r="AX65" i="28" s="1"/>
  <c r="AV72" i="30"/>
  <c r="AZ72" i="30"/>
  <c r="AW72" i="28"/>
  <c r="AU72" i="30"/>
  <c r="AW77" i="30"/>
  <c r="AW77" i="28" s="1"/>
  <c r="AW68" i="28" s="1"/>
  <c r="AP88" i="30"/>
  <c r="AP88" i="28" s="1"/>
  <c r="AZ74" i="30"/>
  <c r="AW74" i="28"/>
  <c r="AU74" i="30"/>
  <c r="AU74" i="28" s="1"/>
  <c r="U12" i="16"/>
  <c r="BC20" i="30"/>
  <c r="BC20" i="28" s="1"/>
  <c r="T13" i="16"/>
  <c r="T16" i="16" s="1"/>
  <c r="BF49" i="30"/>
  <c r="BC49" i="28"/>
  <c r="BA49" i="30"/>
  <c r="BA49" i="28" s="1"/>
  <c r="BB49" i="30"/>
  <c r="BB49" i="28" s="1"/>
  <c r="AZ47" i="30"/>
  <c r="AW47" i="28"/>
  <c r="AU47" i="30"/>
  <c r="AU47" i="28" s="1"/>
  <c r="AV79" i="30"/>
  <c r="AV79" i="28" s="1"/>
  <c r="BB69" i="28"/>
  <c r="AZ76" i="30"/>
  <c r="AW76" i="28"/>
  <c r="AU76" i="30"/>
  <c r="AU76" i="28" s="1"/>
  <c r="AV76" i="30"/>
  <c r="AV76" i="28" s="1"/>
  <c r="AV39" i="30"/>
  <c r="AV39" i="28" s="1"/>
  <c r="AU39" i="28"/>
  <c r="T23" i="16"/>
  <c r="U21" i="16"/>
  <c r="AR63" i="28"/>
  <c r="AR67" i="30"/>
  <c r="AR67" i="28" s="1"/>
  <c r="AR62" i="28" s="1"/>
  <c r="BB32" i="30"/>
  <c r="BB32" i="28" s="1"/>
  <c r="AP77" i="30"/>
  <c r="AP77" i="28" s="1"/>
  <c r="AP68" i="28" s="1"/>
  <c r="AZ35" i="30"/>
  <c r="AW35" i="28"/>
  <c r="AU35" i="30"/>
  <c r="AV35" i="30" s="1"/>
  <c r="AW40" i="30"/>
  <c r="AW40" i="28" s="1"/>
  <c r="AW34" i="28" s="1"/>
  <c r="AX56" i="30"/>
  <c r="AX56" i="28" s="1"/>
  <c r="AX51" i="28" s="1"/>
  <c r="AX52" i="28"/>
  <c r="AR58" i="28"/>
  <c r="AR61" i="30"/>
  <c r="AR61" i="28" s="1"/>
  <c r="AR57" i="28" s="1"/>
  <c r="AR89" i="30"/>
  <c r="AR89" i="28" s="1"/>
  <c r="AS89" i="30"/>
  <c r="AS89" i="28" s="1"/>
  <c r="AT89" i="28"/>
  <c r="AW89" i="30"/>
  <c r="AT177" i="30"/>
  <c r="AT177" i="28" s="1"/>
  <c r="BO44" i="28"/>
  <c r="BM44" i="30"/>
  <c r="BM44" i="28" s="1"/>
  <c r="BN44" i="30"/>
  <c r="BN44" i="28" s="1"/>
  <c r="BI69" i="30"/>
  <c r="BF69" i="28"/>
  <c r="BD69" i="30"/>
  <c r="BC14" i="30"/>
  <c r="AZ14" i="28"/>
  <c r="AX14" i="30"/>
  <c r="AX14" i="28" s="1"/>
  <c r="BF37" i="30"/>
  <c r="BC37" i="28"/>
  <c r="BA37" i="30"/>
  <c r="BA37" i="28" s="1"/>
  <c r="T61" i="16"/>
  <c r="S67" i="16"/>
  <c r="AZ80" i="30" s="1"/>
  <c r="AZ80" i="28" s="1"/>
  <c r="T25" i="16"/>
  <c r="S30" i="16"/>
  <c r="S32" i="16"/>
  <c r="R40" i="16"/>
  <c r="AM110" i="30"/>
  <c r="AM110" i="28" s="1"/>
  <c r="AB180" i="30"/>
  <c r="AB176" i="28"/>
  <c r="U54" i="16"/>
  <c r="T57" i="16"/>
  <c r="AW80" i="30"/>
  <c r="AW80" i="28" s="1"/>
  <c r="X60" i="16"/>
  <c r="BD204" i="30"/>
  <c r="BD205" i="30" s="1"/>
  <c r="BG202" i="30"/>
  <c r="V42" i="16"/>
  <c r="U46" i="16"/>
  <c r="AT108" i="30"/>
  <c r="Q116" i="16"/>
  <c r="Q119" i="16" s="1"/>
  <c r="Q130" i="16" s="1"/>
  <c r="Q133" i="16" s="1"/>
  <c r="U48" i="16"/>
  <c r="T51" i="16"/>
  <c r="BH202" i="30"/>
  <c r="BE204" i="30"/>
  <c r="BE205" i="30" s="1"/>
  <c r="AW108" i="30"/>
  <c r="R116" i="16"/>
  <c r="R119" i="16" s="1"/>
  <c r="R130" i="16" s="1"/>
  <c r="R133" i="16" s="1"/>
  <c r="M145" i="30"/>
  <c r="M145" i="28" s="1"/>
  <c r="F153" i="2"/>
  <c r="G154" i="2" s="1"/>
  <c r="J144" i="28"/>
  <c r="M161" i="30"/>
  <c r="J196" i="30"/>
  <c r="AJ94" i="30"/>
  <c r="AJ94" i="28" s="1"/>
  <c r="AJ201" i="30"/>
  <c r="AL199" i="30"/>
  <c r="AL200" i="30" s="1"/>
  <c r="AL201" i="30" s="1"/>
  <c r="AL92" i="30"/>
  <c r="AL92" i="28" s="1"/>
  <c r="AL85" i="28"/>
  <c r="AO85" i="30"/>
  <c r="AT85" i="30"/>
  <c r="AT199" i="30" s="1"/>
  <c r="AT200" i="30" s="1"/>
  <c r="AT201" i="30" s="1"/>
  <c r="AQ92" i="30"/>
  <c r="AQ92" i="28" s="1"/>
  <c r="AQ85" i="28"/>
  <c r="AI94" i="30"/>
  <c r="AI94" i="28" s="1"/>
  <c r="AA96" i="28"/>
  <c r="AA106" i="30"/>
  <c r="AM85" i="30"/>
  <c r="AS99" i="30"/>
  <c r="AS99" i="28" s="1"/>
  <c r="AR99" i="28"/>
  <c r="BC198" i="30"/>
  <c r="AW99" i="28"/>
  <c r="AU99" i="30"/>
  <c r="AZ99" i="30"/>
  <c r="Y18" i="36"/>
  <c r="AE18" i="36"/>
  <c r="AS15" i="30"/>
  <c r="AS15" i="28" s="1"/>
  <c r="AZ15" i="30"/>
  <c r="AW15" i="28"/>
  <c r="AU15" i="30"/>
  <c r="AU15" i="28" s="1"/>
  <c r="AE169" i="30"/>
  <c r="AB173" i="28"/>
  <c r="AB174" i="30"/>
  <c r="AG96" i="30"/>
  <c r="AG106" i="30" s="1"/>
  <c r="AB190" i="28"/>
  <c r="AB192" i="30"/>
  <c r="AW139" i="30"/>
  <c r="AZ133" i="30"/>
  <c r="AZ139" i="30" s="1"/>
  <c r="AQ24" i="30"/>
  <c r="AQ24" i="28" s="1"/>
  <c r="AX7" i="30"/>
  <c r="AU7" i="28"/>
  <c r="R19" i="36"/>
  <c r="N20" i="36"/>
  <c r="T19" i="36"/>
  <c r="AV102" i="30"/>
  <c r="AV102" i="28" s="1"/>
  <c r="AS101" i="30"/>
  <c r="AS101" i="28" s="1"/>
  <c r="N143" i="2"/>
  <c r="J143" i="30"/>
  <c r="E143" i="2"/>
  <c r="T106" i="28"/>
  <c r="T111" i="30"/>
  <c r="AC27" i="30"/>
  <c r="AC23" i="28"/>
  <c r="W96" i="28"/>
  <c r="W106" i="30"/>
  <c r="AT33" i="30"/>
  <c r="AW31" i="30"/>
  <c r="AR31" i="30"/>
  <c r="AS31" i="30" s="1"/>
  <c r="AT31" i="28"/>
  <c r="AQ33" i="28"/>
  <c r="AQ30" i="28" s="1"/>
  <c r="AQ82" i="30"/>
  <c r="AQ82" i="28" s="1"/>
  <c r="Q125" i="30"/>
  <c r="Q124" i="28" s="1"/>
  <c r="Q111" i="28"/>
  <c r="S125" i="30"/>
  <c r="S132" i="30" s="1"/>
  <c r="S111" i="30"/>
  <c r="S111" i="28" s="1"/>
  <c r="S194" i="30"/>
  <c r="S106" i="28"/>
  <c r="AF23" i="30"/>
  <c r="AF11" i="28"/>
  <c r="AH11" i="30"/>
  <c r="J17" i="36"/>
  <c r="AM33" i="28"/>
  <c r="AM30" i="28" s="1"/>
  <c r="M129" i="30"/>
  <c r="M211" i="30"/>
  <c r="AL33" i="28"/>
  <c r="AL30" i="28" s="1"/>
  <c r="AL82" i="30"/>
  <c r="AO31" i="28"/>
  <c r="AO33" i="30"/>
  <c r="P141" i="30"/>
  <c r="P150" i="30"/>
  <c r="P150" i="28" s="1"/>
  <c r="P148" i="30"/>
  <c r="P149" i="30"/>
  <c r="P149" i="28" s="1"/>
  <c r="P124" i="28"/>
  <c r="P154" i="30"/>
  <c r="Z96" i="30"/>
  <c r="Z27" i="28"/>
  <c r="M151" i="30"/>
  <c r="M148" i="28"/>
  <c r="AN94" i="28"/>
  <c r="AE11" i="28"/>
  <c r="AE23" i="30"/>
  <c r="AB23" i="28"/>
  <c r="AB27" i="30"/>
  <c r="M195" i="30"/>
  <c r="M154" i="28"/>
  <c r="M141" i="28"/>
  <c r="AI82" i="28"/>
  <c r="AI11" i="30"/>
  <c r="V96" i="28"/>
  <c r="V106" i="30"/>
  <c r="I16" i="36"/>
  <c r="H40" i="36" s="1"/>
  <c r="H16" i="36"/>
  <c r="I39" i="36" s="1"/>
  <c r="J39" i="36" s="1"/>
  <c r="AP31" i="30"/>
  <c r="P132" i="30"/>
  <c r="Y27" i="28"/>
  <c r="Y96" i="30"/>
  <c r="AV100" i="28"/>
  <c r="AU101" i="30"/>
  <c r="AU101" i="28" s="1"/>
  <c r="AZ101" i="30"/>
  <c r="AW101" i="28"/>
  <c r="AW104" i="30"/>
  <c r="AR104" i="30"/>
  <c r="AR104" i="28" s="1"/>
  <c r="AU100" i="28"/>
  <c r="AO104" i="28"/>
  <c r="AP101" i="28"/>
  <c r="AP104" i="30"/>
  <c r="AP104" i="28" s="1"/>
  <c r="AZ102" i="28"/>
  <c r="AX102" i="30"/>
  <c r="AX102" i="28" s="1"/>
  <c r="BC102" i="30"/>
  <c r="AX100" i="30"/>
  <c r="AY100" i="30" s="1"/>
  <c r="BC100" i="30"/>
  <c r="AZ100" i="28"/>
  <c r="AW4" i="30"/>
  <c r="AT4" i="28"/>
  <c r="AX6" i="28"/>
  <c r="BA6" i="30"/>
  <c r="AX9" i="30"/>
  <c r="AU24" i="30"/>
  <c r="AU24" i="28" s="1"/>
  <c r="AU9" i="28"/>
  <c r="AZ5" i="30"/>
  <c r="AW5" i="28"/>
  <c r="W207" i="30"/>
  <c r="AP24" i="30"/>
  <c r="AP24" i="28" s="1"/>
  <c r="AS9" i="30"/>
  <c r="AT9" i="30" s="1"/>
  <c r="AT24" i="30" s="1"/>
  <c r="AT24" i="28" s="1"/>
  <c r="AP9" i="28"/>
  <c r="AJ27" i="28"/>
  <c r="AS86" i="30" l="1"/>
  <c r="AS86" i="28" s="1"/>
  <c r="AS75" i="30"/>
  <c r="AS75" i="28" s="1"/>
  <c r="BE32" i="30"/>
  <c r="BE32" i="28" s="1"/>
  <c r="AP18" i="30"/>
  <c r="AP18" i="28" s="1"/>
  <c r="AY90" i="30"/>
  <c r="AY90" i="28" s="1"/>
  <c r="AV47" i="30"/>
  <c r="AV47" i="28" s="1"/>
  <c r="AS88" i="30"/>
  <c r="AS88" i="28" s="1"/>
  <c r="X125" i="30"/>
  <c r="X124" i="28" s="1"/>
  <c r="X111" i="28"/>
  <c r="AY14" i="30"/>
  <c r="AY14" i="28" s="1"/>
  <c r="AV74" i="30"/>
  <c r="AV74" i="28" s="1"/>
  <c r="AM82" i="30"/>
  <c r="AM82" i="28" s="1"/>
  <c r="AY79" i="30"/>
  <c r="AY79" i="28" s="1"/>
  <c r="AY39" i="30"/>
  <c r="AY39" i="28" s="1"/>
  <c r="AV67" i="30"/>
  <c r="AV67" i="28" s="1"/>
  <c r="AV62" i="28" s="1"/>
  <c r="AV63" i="28"/>
  <c r="BB52" i="28"/>
  <c r="BB56" i="30"/>
  <c r="BB56" i="28" s="1"/>
  <c r="BB51" i="28" s="1"/>
  <c r="BD69" i="28"/>
  <c r="AX47" i="30"/>
  <c r="AX47" i="28" s="1"/>
  <c r="BC47" i="30"/>
  <c r="AZ47" i="28"/>
  <c r="BB37" i="30"/>
  <c r="BB37" i="28" s="1"/>
  <c r="BL69" i="30"/>
  <c r="BI69" i="28"/>
  <c r="BG69" i="30"/>
  <c r="BH69" i="30" s="1"/>
  <c r="AY65" i="30"/>
  <c r="AY65" i="28" s="1"/>
  <c r="AB187" i="30"/>
  <c r="AB183" i="28"/>
  <c r="AV58" i="28"/>
  <c r="AV61" i="30"/>
  <c r="AV61" i="28" s="1"/>
  <c r="AV57" i="28" s="1"/>
  <c r="BF14" i="30"/>
  <c r="BC14" i="28"/>
  <c r="BA14" i="30"/>
  <c r="BA14" i="28" s="1"/>
  <c r="AZ86" i="30"/>
  <c r="AW86" i="28"/>
  <c r="AU86" i="30"/>
  <c r="AU86" i="28" s="1"/>
  <c r="AU67" i="30"/>
  <c r="AU67" i="28" s="1"/>
  <c r="AU62" i="28" s="1"/>
  <c r="AU63" i="28"/>
  <c r="S80" i="16"/>
  <c r="S82" i="16" s="1"/>
  <c r="S98" i="16" s="1"/>
  <c r="AV35" i="28"/>
  <c r="AV40" i="30"/>
  <c r="AV40" i="28" s="1"/>
  <c r="AV34" i="28" s="1"/>
  <c r="AU72" i="28"/>
  <c r="AW18" i="30"/>
  <c r="AT18" i="28"/>
  <c r="AR18" i="30"/>
  <c r="AR18" i="28" s="1"/>
  <c r="AU42" i="28"/>
  <c r="AU50" i="30"/>
  <c r="AU50" i="28" s="1"/>
  <c r="AU41" i="28" s="1"/>
  <c r="AZ75" i="30"/>
  <c r="AW75" i="28"/>
  <c r="AU75" i="30"/>
  <c r="AU75" i="28" s="1"/>
  <c r="BA52" i="28"/>
  <c r="BA56" i="30"/>
  <c r="BA56" i="28" s="1"/>
  <c r="BA51" i="28" s="1"/>
  <c r="AD96" i="28"/>
  <c r="AD106" i="30"/>
  <c r="BC58" i="30"/>
  <c r="AZ61" i="30"/>
  <c r="AZ61" i="28" s="1"/>
  <c r="AZ57" i="28" s="1"/>
  <c r="AZ58" i="28"/>
  <c r="AX58" i="30"/>
  <c r="AY58" i="30" s="1"/>
  <c r="V12" i="16"/>
  <c r="U13" i="16"/>
  <c r="U16" i="16" s="1"/>
  <c r="BF20" i="30"/>
  <c r="BF20" i="28" s="1"/>
  <c r="AV42" i="28"/>
  <c r="AV50" i="30"/>
  <c r="AV50" i="28" s="1"/>
  <c r="AV41" i="28" s="1"/>
  <c r="AJ96" i="30"/>
  <c r="AJ106" i="30" s="1"/>
  <c r="BI37" i="30"/>
  <c r="BF37" i="28"/>
  <c r="BD37" i="30"/>
  <c r="BD37" i="28" s="1"/>
  <c r="BE69" i="30"/>
  <c r="AU35" i="28"/>
  <c r="AU40" i="30"/>
  <c r="AU40" i="28" s="1"/>
  <c r="AU34" i="28" s="1"/>
  <c r="BF65" i="30"/>
  <c r="BC65" i="28"/>
  <c r="BA65" i="30"/>
  <c r="BA65" i="28" s="1"/>
  <c r="BF90" i="30"/>
  <c r="BC184" i="30"/>
  <c r="BC184" i="28" s="1"/>
  <c r="BC90" i="28"/>
  <c r="BA90" i="30"/>
  <c r="BA90" i="28" s="1"/>
  <c r="AR77" i="30"/>
  <c r="AR77" i="28" s="1"/>
  <c r="AR68" i="28" s="1"/>
  <c r="AV87" i="30"/>
  <c r="AV87" i="28" s="1"/>
  <c r="AU58" i="28"/>
  <c r="AU61" i="30"/>
  <c r="AU61" i="28" s="1"/>
  <c r="AU57" i="28" s="1"/>
  <c r="AZ72" i="28"/>
  <c r="AX72" i="30"/>
  <c r="BC72" i="30"/>
  <c r="AY72" i="30"/>
  <c r="AZ77" i="30"/>
  <c r="AZ77" i="28" s="1"/>
  <c r="AZ68" i="28" s="1"/>
  <c r="BC42" i="30"/>
  <c r="AX42" i="30"/>
  <c r="AY42" i="30" s="1"/>
  <c r="AZ42" i="28"/>
  <c r="AZ50" i="30"/>
  <c r="AZ50" i="28" s="1"/>
  <c r="AZ41" i="28" s="1"/>
  <c r="BI52" i="30"/>
  <c r="BF52" i="28"/>
  <c r="BD52" i="30"/>
  <c r="BE52" i="30" s="1"/>
  <c r="BF56" i="30"/>
  <c r="BF56" i="28" s="1"/>
  <c r="BF51" i="28" s="1"/>
  <c r="BL32" i="30"/>
  <c r="BI32" i="28"/>
  <c r="BG32" i="30"/>
  <c r="BG32" i="28" s="1"/>
  <c r="BF79" i="30"/>
  <c r="BC79" i="28"/>
  <c r="BA79" i="30"/>
  <c r="BA79" i="28" s="1"/>
  <c r="AU88" i="30"/>
  <c r="AU88" i="28" s="1"/>
  <c r="AZ88" i="30"/>
  <c r="AW170" i="30"/>
  <c r="AW170" i="28" s="1"/>
  <c r="AW88" i="28"/>
  <c r="AV88" i="30"/>
  <c r="AV88" i="28" s="1"/>
  <c r="BF39" i="30"/>
  <c r="BC39" i="28"/>
  <c r="BA39" i="30"/>
  <c r="AM18" i="28"/>
  <c r="AM23" i="30"/>
  <c r="AS50" i="30"/>
  <c r="AS50" i="28" s="1"/>
  <c r="AS41" i="28" s="1"/>
  <c r="V21" i="16"/>
  <c r="U23" i="16"/>
  <c r="BI49" i="30"/>
  <c r="BF49" i="28"/>
  <c r="BD49" i="30"/>
  <c r="BD49" i="28" s="1"/>
  <c r="BE49" i="30"/>
  <c r="BE49" i="28" s="1"/>
  <c r="AZ89" i="30"/>
  <c r="AW177" i="30"/>
  <c r="AW177" i="28" s="1"/>
  <c r="AW89" i="28"/>
  <c r="AU89" i="30"/>
  <c r="AU89" i="28" s="1"/>
  <c r="BC35" i="30"/>
  <c r="AZ35" i="28"/>
  <c r="AX35" i="30"/>
  <c r="AY35" i="30" s="1"/>
  <c r="AZ40" i="30"/>
  <c r="AZ40" i="28" s="1"/>
  <c r="AZ34" i="28" s="1"/>
  <c r="BC76" i="30"/>
  <c r="AZ76" i="28"/>
  <c r="AX76" i="30"/>
  <c r="AX76" i="28" s="1"/>
  <c r="BC74" i="30"/>
  <c r="AZ74" i="28"/>
  <c r="AX74" i="30"/>
  <c r="AX74" i="28" s="1"/>
  <c r="AV72" i="28"/>
  <c r="AS72" i="28"/>
  <c r="AS77" i="30"/>
  <c r="AS77" i="28" s="1"/>
  <c r="AS68" i="28" s="1"/>
  <c r="BC63" i="30"/>
  <c r="AZ67" i="30"/>
  <c r="AZ67" i="28" s="1"/>
  <c r="AZ62" i="28" s="1"/>
  <c r="AZ63" i="28"/>
  <c r="AX63" i="30"/>
  <c r="AY63" i="30" s="1"/>
  <c r="AZ160" i="30"/>
  <c r="AZ160" i="28" s="1"/>
  <c r="BC87" i="30"/>
  <c r="AZ87" i="28"/>
  <c r="AX87" i="30"/>
  <c r="AX87" i="28" s="1"/>
  <c r="AW108" i="28"/>
  <c r="AU110" i="30"/>
  <c r="AU110" i="28" s="1"/>
  <c r="S40" i="16"/>
  <c r="T32" i="16"/>
  <c r="AT108" i="28"/>
  <c r="AR110" i="30"/>
  <c r="AR110" i="28" s="1"/>
  <c r="AZ108" i="30"/>
  <c r="S116" i="16"/>
  <c r="S119" i="16" s="1"/>
  <c r="S130" i="16" s="1"/>
  <c r="S133" i="16" s="1"/>
  <c r="U25" i="16"/>
  <c r="T30" i="16"/>
  <c r="AZ104" i="30"/>
  <c r="AZ104" i="28" s="1"/>
  <c r="BH204" i="30"/>
  <c r="BH205" i="30" s="1"/>
  <c r="BK202" i="30"/>
  <c r="BG204" i="30"/>
  <c r="BG205" i="30" s="1"/>
  <c r="BJ202" i="30"/>
  <c r="U61" i="16"/>
  <c r="T67" i="16"/>
  <c r="T80" i="16" s="1"/>
  <c r="T82" i="16" s="1"/>
  <c r="T98" i="16" s="1"/>
  <c r="V48" i="16"/>
  <c r="U51" i="16"/>
  <c r="W42" i="16"/>
  <c r="V46" i="16"/>
  <c r="AE176" i="30"/>
  <c r="AB180" i="28"/>
  <c r="U57" i="16"/>
  <c r="V54" i="16"/>
  <c r="M153" i="30"/>
  <c r="M153" i="28" s="1"/>
  <c r="P145" i="30"/>
  <c r="P145" i="28" s="1"/>
  <c r="J153" i="30"/>
  <c r="J153" i="28" s="1"/>
  <c r="F156" i="2"/>
  <c r="J156" i="30" s="1"/>
  <c r="J156" i="28" s="1"/>
  <c r="M166" i="30"/>
  <c r="M161" i="28"/>
  <c r="AS104" i="30"/>
  <c r="AS104" i="28" s="1"/>
  <c r="AG96" i="28"/>
  <c r="AL94" i="30"/>
  <c r="AL94" i="28" s="1"/>
  <c r="AQ94" i="30"/>
  <c r="AQ94" i="28" s="1"/>
  <c r="AP85" i="30"/>
  <c r="AO92" i="30"/>
  <c r="AO92" i="28" s="1"/>
  <c r="AO85" i="28"/>
  <c r="AO199" i="30"/>
  <c r="AO200" i="30" s="1"/>
  <c r="AO201" i="30" s="1"/>
  <c r="AM92" i="30"/>
  <c r="AM85" i="28"/>
  <c r="AM199" i="30"/>
  <c r="AM200" i="30" s="1"/>
  <c r="AM201" i="30" s="1"/>
  <c r="AA111" i="30"/>
  <c r="AA106" i="28"/>
  <c r="AT85" i="28"/>
  <c r="AR85" i="30"/>
  <c r="AW85" i="30"/>
  <c r="AW199" i="30" s="1"/>
  <c r="AW200" i="30" s="1"/>
  <c r="AW201" i="30" s="1"/>
  <c r="AT92" i="30"/>
  <c r="AT92" i="28" s="1"/>
  <c r="AX99" i="30"/>
  <c r="BC99" i="30"/>
  <c r="AZ99" i="28"/>
  <c r="BF198" i="30"/>
  <c r="AV99" i="30"/>
  <c r="AV99" i="28" s="1"/>
  <c r="AU99" i="28"/>
  <c r="AE19" i="36"/>
  <c r="Y19" i="36"/>
  <c r="AV15" i="30"/>
  <c r="AV15" i="28" s="1"/>
  <c r="AZ15" i="28"/>
  <c r="BC15" i="30"/>
  <c r="AX15" i="30"/>
  <c r="AX15" i="28" s="1"/>
  <c r="AE173" i="30"/>
  <c r="AE169" i="28"/>
  <c r="P208" i="30"/>
  <c r="AB192" i="28"/>
  <c r="AE190" i="30"/>
  <c r="AU104" i="30"/>
  <c r="AU104" i="28" s="1"/>
  <c r="AT9" i="28"/>
  <c r="AX7" i="28"/>
  <c r="BA7" i="30"/>
  <c r="T20" i="36"/>
  <c r="R20" i="36"/>
  <c r="N21" i="36"/>
  <c r="J203" i="30"/>
  <c r="J204" i="30" s="1"/>
  <c r="J205" i="30" s="1"/>
  <c r="J143" i="28"/>
  <c r="AP31" i="28"/>
  <c r="AP33" i="30"/>
  <c r="P141" i="28"/>
  <c r="AL82" i="28"/>
  <c r="AL11" i="30"/>
  <c r="AH23" i="30"/>
  <c r="AH11" i="28"/>
  <c r="AZ31" i="30"/>
  <c r="AU31" i="30"/>
  <c r="AV31" i="30" s="1"/>
  <c r="AW33" i="30"/>
  <c r="AW31" i="28"/>
  <c r="Y96" i="28"/>
  <c r="Y106" i="30"/>
  <c r="J18" i="36"/>
  <c r="AK11" i="30"/>
  <c r="AI11" i="28"/>
  <c r="AI23" i="30"/>
  <c r="AE23" i="28"/>
  <c r="AE27" i="30"/>
  <c r="Z106" i="30"/>
  <c r="Z96" i="28"/>
  <c r="AO33" i="28"/>
  <c r="AO30" i="28" s="1"/>
  <c r="AO82" i="30"/>
  <c r="AT82" i="30"/>
  <c r="AT82" i="28" s="1"/>
  <c r="AT33" i="28"/>
  <c r="AT30" i="28" s="1"/>
  <c r="AC96" i="30"/>
  <c r="AC27" i="28"/>
  <c r="P151" i="30"/>
  <c r="P151" i="28" s="1"/>
  <c r="P148" i="28"/>
  <c r="AF27" i="30"/>
  <c r="AF23" i="28"/>
  <c r="AS33" i="30"/>
  <c r="AS31" i="28"/>
  <c r="W111" i="30"/>
  <c r="W106" i="28"/>
  <c r="T125" i="30"/>
  <c r="T124" i="28" s="1"/>
  <c r="T111" i="28"/>
  <c r="P211" i="30"/>
  <c r="P129" i="30"/>
  <c r="V125" i="30"/>
  <c r="V132" i="30" s="1"/>
  <c r="V194" i="30"/>
  <c r="V111" i="30"/>
  <c r="V111" i="28" s="1"/>
  <c r="V106" i="28"/>
  <c r="AB96" i="30"/>
  <c r="AB27" i="28"/>
  <c r="M151" i="28"/>
  <c r="M196" i="30"/>
  <c r="P154" i="28"/>
  <c r="P195" i="30"/>
  <c r="W6" i="36"/>
  <c r="H17" i="36"/>
  <c r="I40" i="36" s="1"/>
  <c r="J40" i="36" s="1"/>
  <c r="I17" i="36"/>
  <c r="H41" i="36" s="1"/>
  <c r="S211" i="30"/>
  <c r="S129" i="30"/>
  <c r="S149" i="30"/>
  <c r="S149" i="28" s="1"/>
  <c r="S141" i="30"/>
  <c r="S148" i="30"/>
  <c r="S154" i="30"/>
  <c r="S124" i="28"/>
  <c r="S150" i="30"/>
  <c r="S150" i="28" s="1"/>
  <c r="AR33" i="30"/>
  <c r="AR31" i="28"/>
  <c r="AY100" i="28"/>
  <c r="BA100" i="30"/>
  <c r="BF100" i="30"/>
  <c r="BC100" i="28"/>
  <c r="BA102" i="30"/>
  <c r="BA102" i="28" s="1"/>
  <c r="BF102" i="30"/>
  <c r="BC102" i="28"/>
  <c r="AV101" i="30"/>
  <c r="AX100" i="28"/>
  <c r="AY102" i="30"/>
  <c r="AY102" i="28" s="1"/>
  <c r="AW113" i="30"/>
  <c r="AW113" i="28" s="1"/>
  <c r="AW104" i="28"/>
  <c r="AX101" i="30"/>
  <c r="AX101" i="28" s="1"/>
  <c r="BC101" i="30"/>
  <c r="AZ101" i="28"/>
  <c r="AX24" i="30"/>
  <c r="AX24" i="28" s="1"/>
  <c r="BA9" i="30"/>
  <c r="AX9" i="28"/>
  <c r="BC5" i="30"/>
  <c r="X207" i="30"/>
  <c r="AZ5" i="28"/>
  <c r="BA6" i="28"/>
  <c r="BD6" i="30"/>
  <c r="AZ4" i="30"/>
  <c r="AW4" i="28"/>
  <c r="AV9" i="30"/>
  <c r="AW9" i="30" s="1"/>
  <c r="AW24" i="30" s="1"/>
  <c r="AW24" i="28" s="1"/>
  <c r="AS24" i="30"/>
  <c r="AS24" i="28" s="1"/>
  <c r="AS9" i="28"/>
  <c r="AG111" i="30"/>
  <c r="AG106" i="28"/>
  <c r="AU77" i="30" l="1"/>
  <c r="AU77" i="28" s="1"/>
  <c r="AU68" i="28" s="1"/>
  <c r="AV89" i="30"/>
  <c r="AV89" i="28" s="1"/>
  <c r="AP23" i="30"/>
  <c r="AV75" i="30"/>
  <c r="AV75" i="28" s="1"/>
  <c r="AS18" i="30"/>
  <c r="AY74" i="30"/>
  <c r="AY74" i="28" s="1"/>
  <c r="BB79" i="30"/>
  <c r="BB79" i="28" s="1"/>
  <c r="BB14" i="30"/>
  <c r="BB14" i="28" s="1"/>
  <c r="BH32" i="30"/>
  <c r="BH32" i="28" s="1"/>
  <c r="BB65" i="30"/>
  <c r="BB65" i="28" s="1"/>
  <c r="AZ113" i="30"/>
  <c r="AZ113" i="28" s="1"/>
  <c r="BE52" i="28"/>
  <c r="BE56" i="30"/>
  <c r="BE56" i="28" s="1"/>
  <c r="BE51" i="28" s="1"/>
  <c r="BH69" i="28"/>
  <c r="AY42" i="28"/>
  <c r="BF35" i="30"/>
  <c r="BC35" i="28"/>
  <c r="BA35" i="30"/>
  <c r="BB35" i="30" s="1"/>
  <c r="BC40" i="30"/>
  <c r="BC40" i="28" s="1"/>
  <c r="BC34" i="28" s="1"/>
  <c r="AY72" i="28"/>
  <c r="BF184" i="30"/>
  <c r="BF184" i="28" s="1"/>
  <c r="BF90" i="28"/>
  <c r="BD90" i="30"/>
  <c r="BD90" i="28" s="1"/>
  <c r="BI90" i="30"/>
  <c r="AY58" i="28"/>
  <c r="AY61" i="30"/>
  <c r="AY61" i="28" s="1"/>
  <c r="AY57" i="28" s="1"/>
  <c r="AZ18" i="30"/>
  <c r="AW18" i="28"/>
  <c r="AU18" i="30"/>
  <c r="AU18" i="28" s="1"/>
  <c r="AJ96" i="28"/>
  <c r="BC80" i="30"/>
  <c r="BC80" i="28" s="1"/>
  <c r="AS110" i="30"/>
  <c r="AS110" i="28" s="1"/>
  <c r="BC160" i="30"/>
  <c r="BC160" i="28" s="1"/>
  <c r="BF87" i="30"/>
  <c r="BC87" i="28"/>
  <c r="BA87" i="30"/>
  <c r="BA87" i="28" s="1"/>
  <c r="BF63" i="30"/>
  <c r="BC63" i="28"/>
  <c r="BA63" i="30"/>
  <c r="BC67" i="30"/>
  <c r="BC67" i="28" s="1"/>
  <c r="BC62" i="28" s="1"/>
  <c r="BF76" i="30"/>
  <c r="BC76" i="28"/>
  <c r="BA76" i="30"/>
  <c r="BA76" i="28" s="1"/>
  <c r="AM27" i="30"/>
  <c r="AM27" i="28" s="1"/>
  <c r="AM23" i="28"/>
  <c r="BB72" i="30"/>
  <c r="BF72" i="30"/>
  <c r="BC72" i="28"/>
  <c r="BA72" i="30"/>
  <c r="BC77" i="30"/>
  <c r="BC77" i="28" s="1"/>
  <c r="BC68" i="28" s="1"/>
  <c r="BE69" i="28"/>
  <c r="AX58" i="28"/>
  <c r="AX61" i="30"/>
  <c r="AX61" i="28" s="1"/>
  <c r="AX57" i="28" s="1"/>
  <c r="AB187" i="28"/>
  <c r="AE183" i="30"/>
  <c r="BJ69" i="30"/>
  <c r="BK69" i="30" s="1"/>
  <c r="BO69" i="30"/>
  <c r="BL69" i="28"/>
  <c r="BO32" i="30"/>
  <c r="BL32" i="28"/>
  <c r="BJ32" i="30"/>
  <c r="BJ32" i="28" s="1"/>
  <c r="BC75" i="30"/>
  <c r="AZ75" i="28"/>
  <c r="AX75" i="30"/>
  <c r="AX75" i="28" s="1"/>
  <c r="BC104" i="30"/>
  <c r="BC113" i="30" s="1"/>
  <c r="BC113" i="28" s="1"/>
  <c r="BI79" i="30"/>
  <c r="BF79" i="28"/>
  <c r="BD79" i="30"/>
  <c r="BD79" i="28" s="1"/>
  <c r="AX72" i="28"/>
  <c r="BB90" i="30"/>
  <c r="BB90" i="28" s="1"/>
  <c r="BE37" i="30"/>
  <c r="BE37" i="28" s="1"/>
  <c r="AV86" i="30"/>
  <c r="AV86" i="28" s="1"/>
  <c r="AY67" i="30"/>
  <c r="AY67" i="28" s="1"/>
  <c r="AY62" i="28" s="1"/>
  <c r="AY63" i="28"/>
  <c r="BF74" i="30"/>
  <c r="BC74" i="28"/>
  <c r="BA74" i="30"/>
  <c r="BA74" i="28" s="1"/>
  <c r="AY35" i="28"/>
  <c r="AY40" i="30"/>
  <c r="AY40" i="28" s="1"/>
  <c r="AY34" i="28" s="1"/>
  <c r="BL49" i="30"/>
  <c r="BI49" i="28"/>
  <c r="BG49" i="30"/>
  <c r="BG49" i="28" s="1"/>
  <c r="BB39" i="30"/>
  <c r="BB39" i="28" s="1"/>
  <c r="BA39" i="28"/>
  <c r="AZ88" i="28"/>
  <c r="AX88" i="30"/>
  <c r="AX88" i="28" s="1"/>
  <c r="AZ170" i="30"/>
  <c r="AZ170" i="28" s="1"/>
  <c r="BC88" i="30"/>
  <c r="BD52" i="28"/>
  <c r="BD56" i="30"/>
  <c r="BD56" i="28" s="1"/>
  <c r="BD51" i="28" s="1"/>
  <c r="AX42" i="28"/>
  <c r="AX50" i="30"/>
  <c r="AX50" i="28" s="1"/>
  <c r="AX41" i="28" s="1"/>
  <c r="BI14" i="30"/>
  <c r="BF14" i="28"/>
  <c r="BD14" i="30"/>
  <c r="BD14" i="28" s="1"/>
  <c r="AV110" i="30"/>
  <c r="AV110" i="28" s="1"/>
  <c r="AY87" i="30"/>
  <c r="AY87" i="28" s="1"/>
  <c r="AX67" i="30"/>
  <c r="AX67" i="28" s="1"/>
  <c r="AX62" i="28" s="1"/>
  <c r="AX63" i="28"/>
  <c r="AV77" i="30"/>
  <c r="AV77" i="28" s="1"/>
  <c r="AV68" i="28" s="1"/>
  <c r="AY76" i="30"/>
  <c r="AY76" i="28" s="1"/>
  <c r="AX35" i="28"/>
  <c r="AX40" i="30"/>
  <c r="AX40" i="28" s="1"/>
  <c r="AX34" i="28" s="1"/>
  <c r="BA42" i="30"/>
  <c r="BB42" i="30" s="1"/>
  <c r="BC42" i="28"/>
  <c r="BF42" i="30"/>
  <c r="BC50" i="30"/>
  <c r="BC50" i="28" s="1"/>
  <c r="BC41" i="28" s="1"/>
  <c r="BI65" i="30"/>
  <c r="BF65" i="28"/>
  <c r="BD65" i="30"/>
  <c r="BD65" i="28" s="1"/>
  <c r="BA58" i="30"/>
  <c r="BC58" i="28"/>
  <c r="BF58" i="30"/>
  <c r="BC61" i="30"/>
  <c r="BC61" i="28" s="1"/>
  <c r="BC57" i="28" s="1"/>
  <c r="BA47" i="30"/>
  <c r="BC47" i="28"/>
  <c r="BF47" i="30"/>
  <c r="BC89" i="30"/>
  <c r="AZ177" i="30"/>
  <c r="AZ177" i="28" s="1"/>
  <c r="AZ89" i="28"/>
  <c r="AX89" i="30"/>
  <c r="AX89" i="28" s="1"/>
  <c r="W21" i="16"/>
  <c r="V23" i="16"/>
  <c r="BF39" i="28"/>
  <c r="BI39" i="30"/>
  <c r="BD39" i="30"/>
  <c r="BD39" i="28" s="1"/>
  <c r="BL52" i="30"/>
  <c r="BI52" i="28"/>
  <c r="BG52" i="30"/>
  <c r="BH52" i="30" s="1"/>
  <c r="BI56" i="30"/>
  <c r="BI56" i="28" s="1"/>
  <c r="BI51" i="28" s="1"/>
  <c r="BL37" i="30"/>
  <c r="BI37" i="28"/>
  <c r="BG37" i="30"/>
  <c r="BG37" i="28" s="1"/>
  <c r="W12" i="16"/>
  <c r="V13" i="16"/>
  <c r="V16" i="16" s="1"/>
  <c r="BI20" i="30"/>
  <c r="BI20" i="28" s="1"/>
  <c r="AD111" i="30"/>
  <c r="AD106" i="28"/>
  <c r="BC86" i="30"/>
  <c r="AZ86" i="28"/>
  <c r="AX86" i="30"/>
  <c r="AX86" i="28" s="1"/>
  <c r="BG69" i="28"/>
  <c r="AY47" i="30"/>
  <c r="AY47" i="28" s="1"/>
  <c r="AZ108" i="28"/>
  <c r="AX110" i="30"/>
  <c r="AX110" i="28" s="1"/>
  <c r="W54" i="16"/>
  <c r="V57" i="16"/>
  <c r="BM202" i="30"/>
  <c r="BM204" i="30" s="1"/>
  <c r="BM205" i="30" s="1"/>
  <c r="BJ204" i="30"/>
  <c r="BJ205" i="30" s="1"/>
  <c r="AE180" i="30"/>
  <c r="AE176" i="28"/>
  <c r="BK204" i="30"/>
  <c r="BK205" i="30" s="1"/>
  <c r="BN202" i="30"/>
  <c r="BN204" i="30" s="1"/>
  <c r="W46" i="16"/>
  <c r="X42" i="16"/>
  <c r="X46" i="16" s="1"/>
  <c r="BC108" i="30"/>
  <c r="T116" i="16"/>
  <c r="T119" i="16" s="1"/>
  <c r="T130" i="16" s="1"/>
  <c r="T133" i="16" s="1"/>
  <c r="M156" i="30"/>
  <c r="M156" i="28" s="1"/>
  <c r="V25" i="16"/>
  <c r="U30" i="16"/>
  <c r="T40" i="16"/>
  <c r="U32" i="16"/>
  <c r="W48" i="16"/>
  <c r="V51" i="16"/>
  <c r="V61" i="16"/>
  <c r="U67" i="16"/>
  <c r="BF80" i="30" s="1"/>
  <c r="BF80" i="28" s="1"/>
  <c r="S145" i="30"/>
  <c r="S145" i="28" s="1"/>
  <c r="G156" i="2"/>
  <c r="S156" i="2" s="1"/>
  <c r="I7" i="2" s="1"/>
  <c r="M144" i="30"/>
  <c r="M142" i="30"/>
  <c r="M143" i="30" s="1"/>
  <c r="M167" i="30"/>
  <c r="M166" i="28"/>
  <c r="P159" i="30"/>
  <c r="P159" i="28" s="1"/>
  <c r="AO94" i="30"/>
  <c r="AO94" i="28" s="1"/>
  <c r="AT94" i="30"/>
  <c r="AT94" i="28" s="1"/>
  <c r="AZ85" i="30"/>
  <c r="AZ199" i="30" s="1"/>
  <c r="AZ200" i="30" s="1"/>
  <c r="AZ201" i="30" s="1"/>
  <c r="AW85" i="28"/>
  <c r="AW92" i="30"/>
  <c r="AW92" i="28" s="1"/>
  <c r="AU85" i="30"/>
  <c r="AA111" i="28"/>
  <c r="AA125" i="30"/>
  <c r="AA124" i="28" s="1"/>
  <c r="AS85" i="30"/>
  <c r="AR199" i="30"/>
  <c r="AR200" i="30" s="1"/>
  <c r="AR201" i="30" s="1"/>
  <c r="AR85" i="28"/>
  <c r="AR92" i="30"/>
  <c r="AR92" i="28" s="1"/>
  <c r="AM92" i="28"/>
  <c r="AM94" i="30"/>
  <c r="AP92" i="30"/>
  <c r="AP92" i="28" s="1"/>
  <c r="AP85" i="28"/>
  <c r="AP199" i="30"/>
  <c r="AP200" i="30" s="1"/>
  <c r="AP201" i="30" s="1"/>
  <c r="BI198" i="30"/>
  <c r="BF99" i="30"/>
  <c r="BC99" i="28"/>
  <c r="BA99" i="30"/>
  <c r="BA99" i="28" s="1"/>
  <c r="AY99" i="30"/>
  <c r="AY99" i="28" s="1"/>
  <c r="AX99" i="28"/>
  <c r="Y20" i="36"/>
  <c r="AE20" i="36"/>
  <c r="AY15" i="30"/>
  <c r="AY15" i="28" s="1"/>
  <c r="BF15" i="30"/>
  <c r="BC15" i="28"/>
  <c r="BA15" i="30"/>
  <c r="BA15" i="28" s="1"/>
  <c r="AH169" i="30"/>
  <c r="AE173" i="28"/>
  <c r="AE174" i="30"/>
  <c r="AE192" i="30"/>
  <c r="AE190" i="28"/>
  <c r="P153" i="30"/>
  <c r="AW9" i="28"/>
  <c r="BD7" i="30"/>
  <c r="BA7" i="28"/>
  <c r="T21" i="36"/>
  <c r="R21" i="36"/>
  <c r="N22" i="36"/>
  <c r="N23" i="36" s="1"/>
  <c r="AY101" i="30"/>
  <c r="AY101" i="28" s="1"/>
  <c r="S148" i="28"/>
  <c r="S151" i="30"/>
  <c r="S151" i="28" s="1"/>
  <c r="W125" i="30"/>
  <c r="W124" i="28" s="1"/>
  <c r="W111" i="28"/>
  <c r="H18" i="36"/>
  <c r="I41" i="36" s="1"/>
  <c r="J41" i="36" s="1"/>
  <c r="I18" i="36"/>
  <c r="H42" i="36" s="1"/>
  <c r="S141" i="28"/>
  <c r="AB96" i="28"/>
  <c r="AB106" i="30"/>
  <c r="AI23" i="28"/>
  <c r="AI27" i="30"/>
  <c r="Y106" i="28"/>
  <c r="Y125" i="30"/>
  <c r="Y194" i="30"/>
  <c r="Y111" i="30"/>
  <c r="Y111" i="28" s="1"/>
  <c r="AW82" i="30"/>
  <c r="AW82" i="28" s="1"/>
  <c r="AW33" i="28"/>
  <c r="AW30" i="28" s="1"/>
  <c r="AF96" i="30"/>
  <c r="AF27" i="28"/>
  <c r="AV33" i="30"/>
  <c r="AV31" i="28"/>
  <c r="V129" i="30"/>
  <c r="V211" i="30"/>
  <c r="V150" i="30"/>
  <c r="V150" i="28" s="1"/>
  <c r="V124" i="28"/>
  <c r="V141" i="30"/>
  <c r="V148" i="30"/>
  <c r="V149" i="30"/>
  <c r="V149" i="28" s="1"/>
  <c r="V154" i="30"/>
  <c r="AS82" i="30"/>
  <c r="AS82" i="28" s="1"/>
  <c r="AS33" i="28"/>
  <c r="AS30" i="28" s="1"/>
  <c r="AC96" i="28"/>
  <c r="AC106" i="30"/>
  <c r="AO82" i="28"/>
  <c r="AO11" i="30"/>
  <c r="Z106" i="28"/>
  <c r="Z111" i="30"/>
  <c r="AU31" i="28"/>
  <c r="AU33" i="30"/>
  <c r="AP33" i="28"/>
  <c r="AP30" i="28" s="1"/>
  <c r="AP82" i="30"/>
  <c r="AP82" i="28" s="1"/>
  <c r="J19" i="36"/>
  <c r="AL11" i="28"/>
  <c r="AL23" i="30"/>
  <c r="AN11" i="30"/>
  <c r="AR33" i="28"/>
  <c r="AR30" i="28" s="1"/>
  <c r="AR82" i="30"/>
  <c r="S195" i="30"/>
  <c r="S154" i="28"/>
  <c r="AE96" i="30"/>
  <c r="AE27" i="28"/>
  <c r="AK11" i="28"/>
  <c r="AK23" i="30"/>
  <c r="BC31" i="30"/>
  <c r="AZ33" i="30"/>
  <c r="AZ31" i="28"/>
  <c r="AX31" i="30"/>
  <c r="AY31" i="30" s="1"/>
  <c r="AH27" i="30"/>
  <c r="AH23" i="28"/>
  <c r="P196" i="30"/>
  <c r="BC104" i="28"/>
  <c r="BA100" i="28"/>
  <c r="BF101" i="30"/>
  <c r="BC101" i="28"/>
  <c r="BA101" i="30"/>
  <c r="BA101" i="28" s="1"/>
  <c r="AV101" i="28"/>
  <c r="AV104" i="30"/>
  <c r="AV104" i="28" s="1"/>
  <c r="BD102" i="30"/>
  <c r="BE102" i="30" s="1"/>
  <c r="BI102" i="30"/>
  <c r="BF102" i="28"/>
  <c r="BB100" i="30"/>
  <c r="AX104" i="30"/>
  <c r="AX104" i="28" s="1"/>
  <c r="BB102" i="30"/>
  <c r="BB102" i="28" s="1"/>
  <c r="BI100" i="30"/>
  <c r="BD100" i="30"/>
  <c r="BD100" i="28" s="1"/>
  <c r="BF100" i="28"/>
  <c r="BF5" i="30"/>
  <c r="BC5" i="28"/>
  <c r="Y207" i="30"/>
  <c r="BG6" i="30"/>
  <c r="BD6" i="28"/>
  <c r="AZ4" i="28"/>
  <c r="BC4" i="30"/>
  <c r="BA24" i="30"/>
  <c r="BA24" i="28" s="1"/>
  <c r="BD9" i="30"/>
  <c r="BA9" i="28"/>
  <c r="AG125" i="30"/>
  <c r="AG124" i="28" s="1"/>
  <c r="AG111" i="28"/>
  <c r="AY9" i="30"/>
  <c r="AZ9" i="30" s="1"/>
  <c r="AZ9" i="28" s="1"/>
  <c r="AV24" i="30"/>
  <c r="AV24" i="28" s="1"/>
  <c r="AV9" i="28"/>
  <c r="AJ111" i="30"/>
  <c r="AJ106" i="28"/>
  <c r="AS18" i="28" l="1"/>
  <c r="AS23" i="30"/>
  <c r="AP27" i="30"/>
  <c r="AP27" i="28" s="1"/>
  <c r="AP23" i="28"/>
  <c r="BE14" i="30"/>
  <c r="BE14" i="28" s="1"/>
  <c r="BH49" i="30"/>
  <c r="BH49" i="28" s="1"/>
  <c r="BB74" i="30"/>
  <c r="BB74" i="28" s="1"/>
  <c r="BB76" i="30"/>
  <c r="BB76" i="28" s="1"/>
  <c r="AY89" i="30"/>
  <c r="AY89" i="28" s="1"/>
  <c r="BE79" i="30"/>
  <c r="BE79" i="28" s="1"/>
  <c r="AY88" i="30"/>
  <c r="AY88" i="28" s="1"/>
  <c r="BB42" i="28"/>
  <c r="BB50" i="30"/>
  <c r="BB50" i="28" s="1"/>
  <c r="BB41" i="28" s="1"/>
  <c r="AD125" i="30"/>
  <c r="AD124" i="28" s="1"/>
  <c r="AD111" i="28"/>
  <c r="BL52" i="28"/>
  <c r="BO52" i="30"/>
  <c r="BJ52" i="30"/>
  <c r="BK52" i="30"/>
  <c r="BL56" i="30"/>
  <c r="BL56" i="28" s="1"/>
  <c r="BL51" i="28" s="1"/>
  <c r="W23" i="16"/>
  <c r="X21" i="16"/>
  <c r="X23" i="16" s="1"/>
  <c r="BF47" i="28"/>
  <c r="BI47" i="30"/>
  <c r="BD47" i="30"/>
  <c r="BB58" i="30"/>
  <c r="BA58" i="28"/>
  <c r="BA61" i="30"/>
  <c r="BA61" i="28" s="1"/>
  <c r="BA57" i="28" s="1"/>
  <c r="BI42" i="30"/>
  <c r="BD42" i="30"/>
  <c r="BE42" i="30" s="1"/>
  <c r="BF42" i="28"/>
  <c r="BF50" i="30"/>
  <c r="BF50" i="28" s="1"/>
  <c r="BF41" i="28" s="1"/>
  <c r="BO49" i="30"/>
  <c r="BL49" i="28"/>
  <c r="BJ49" i="30"/>
  <c r="BJ49" i="28" s="1"/>
  <c r="BK49" i="30"/>
  <c r="BK49" i="28" s="1"/>
  <c r="BI74" i="30"/>
  <c r="BF74" i="28"/>
  <c r="BD74" i="30"/>
  <c r="BD74" i="28" s="1"/>
  <c r="AX77" i="30"/>
  <c r="AX77" i="28" s="1"/>
  <c r="AX68" i="28" s="1"/>
  <c r="BK69" i="28"/>
  <c r="BB72" i="28"/>
  <c r="BI76" i="30"/>
  <c r="BF76" i="28"/>
  <c r="BD76" i="30"/>
  <c r="BD76" i="28" s="1"/>
  <c r="BI35" i="30"/>
  <c r="BF35" i="28"/>
  <c r="BD35" i="30"/>
  <c r="BF40" i="30"/>
  <c r="BF40" i="28" s="1"/>
  <c r="BF34" i="28" s="1"/>
  <c r="AY86" i="30"/>
  <c r="AY86" i="28" s="1"/>
  <c r="BO37" i="30"/>
  <c r="BL37" i="28"/>
  <c r="BJ37" i="30"/>
  <c r="BJ37" i="28" s="1"/>
  <c r="BE39" i="30"/>
  <c r="BE39" i="28" s="1"/>
  <c r="BE65" i="30"/>
  <c r="BE65" i="28" s="1"/>
  <c r="AY75" i="30"/>
  <c r="BJ69" i="28"/>
  <c r="AV18" i="30"/>
  <c r="BE90" i="30"/>
  <c r="BE90" i="28" s="1"/>
  <c r="AY50" i="30"/>
  <c r="AY50" i="28" s="1"/>
  <c r="AY41" i="28" s="1"/>
  <c r="BB47" i="30"/>
  <c r="BB47" i="28" s="1"/>
  <c r="BA47" i="28"/>
  <c r="BB63" i="30"/>
  <c r="BA63" i="28"/>
  <c r="BA67" i="30"/>
  <c r="BA67" i="28" s="1"/>
  <c r="BA62" i="28" s="1"/>
  <c r="X12" i="16"/>
  <c r="W13" i="16"/>
  <c r="W16" i="16" s="1"/>
  <c r="BL20" i="30"/>
  <c r="BL20" i="28" s="1"/>
  <c r="BH52" i="28"/>
  <c r="BH56" i="30"/>
  <c r="BH56" i="28" s="1"/>
  <c r="BH51" i="28" s="1"/>
  <c r="BG39" i="30"/>
  <c r="BI39" i="28"/>
  <c r="BL39" i="30"/>
  <c r="BA42" i="28"/>
  <c r="BA50" i="30"/>
  <c r="BA50" i="28" s="1"/>
  <c r="BA41" i="28" s="1"/>
  <c r="BL14" i="30"/>
  <c r="BI14" i="28"/>
  <c r="BG14" i="30"/>
  <c r="BG14" i="28" s="1"/>
  <c r="BC170" i="30"/>
  <c r="BC170" i="28" s="1"/>
  <c r="BC88" i="28"/>
  <c r="BA88" i="30"/>
  <c r="BA88" i="28" s="1"/>
  <c r="BF88" i="30"/>
  <c r="BB88" i="30"/>
  <c r="BB88" i="28" s="1"/>
  <c r="BA72" i="28"/>
  <c r="BB35" i="28"/>
  <c r="BB40" i="30"/>
  <c r="BB40" i="28" s="1"/>
  <c r="BB34" i="28" s="1"/>
  <c r="AE187" i="30"/>
  <c r="AE183" i="28"/>
  <c r="BF160" i="30"/>
  <c r="BF160" i="28" s="1"/>
  <c r="BI87" i="30"/>
  <c r="BD87" i="30"/>
  <c r="BD87" i="28" s="1"/>
  <c r="BF87" i="28"/>
  <c r="BF86" i="30"/>
  <c r="BC86" i="28"/>
  <c r="BA86" i="30"/>
  <c r="BA86" i="28" s="1"/>
  <c r="BH37" i="30"/>
  <c r="BH37" i="28" s="1"/>
  <c r="BG52" i="28"/>
  <c r="BG56" i="30"/>
  <c r="BG56" i="28" s="1"/>
  <c r="BG51" i="28" s="1"/>
  <c r="BF89" i="30"/>
  <c r="BC89" i="28"/>
  <c r="BA89" i="30"/>
  <c r="BA89" i="28" s="1"/>
  <c r="BC177" i="30"/>
  <c r="BC177" i="28" s="1"/>
  <c r="BI58" i="30"/>
  <c r="BF61" i="30"/>
  <c r="BF61" i="28" s="1"/>
  <c r="BF57" i="28" s="1"/>
  <c r="BF58" i="28"/>
  <c r="BD58" i="30"/>
  <c r="BL65" i="30"/>
  <c r="BI65" i="28"/>
  <c r="BG65" i="30"/>
  <c r="BG65" i="28" s="1"/>
  <c r="BH65" i="30"/>
  <c r="BH65" i="28" s="1"/>
  <c r="BF75" i="30"/>
  <c r="BC75" i="28"/>
  <c r="BA75" i="30"/>
  <c r="BA75" i="28" s="1"/>
  <c r="BI63" i="30"/>
  <c r="BF63" i="28"/>
  <c r="BD63" i="30"/>
  <c r="BF67" i="30"/>
  <c r="BF67" i="28" s="1"/>
  <c r="BF62" i="28" s="1"/>
  <c r="BC18" i="30"/>
  <c r="AZ18" i="28"/>
  <c r="AX18" i="30"/>
  <c r="AX18" i="28" s="1"/>
  <c r="AY18" i="30"/>
  <c r="AY18" i="28" s="1"/>
  <c r="BA35" i="28"/>
  <c r="BA40" i="30"/>
  <c r="BA40" i="28" s="1"/>
  <c r="BA34" i="28" s="1"/>
  <c r="BO32" i="28"/>
  <c r="BM32" i="30"/>
  <c r="BM32" i="28" s="1"/>
  <c r="BG90" i="30"/>
  <c r="BG90" i="28" s="1"/>
  <c r="BH90" i="30"/>
  <c r="BH90" i="28" s="1"/>
  <c r="BL90" i="30"/>
  <c r="BI184" i="30"/>
  <c r="BI184" i="28" s="1"/>
  <c r="BI90" i="28"/>
  <c r="BL79" i="30"/>
  <c r="BI79" i="28"/>
  <c r="BG79" i="30"/>
  <c r="BG79" i="28" s="1"/>
  <c r="BK32" i="30"/>
  <c r="BK32" i="28" s="1"/>
  <c r="BM69" i="30"/>
  <c r="BN69" i="30" s="1"/>
  <c r="BO69" i="28"/>
  <c r="BI72" i="30"/>
  <c r="BD72" i="30"/>
  <c r="BF72" i="28"/>
  <c r="BB87" i="30"/>
  <c r="BB87" i="28" s="1"/>
  <c r="AE180" i="28"/>
  <c r="AH176" i="30"/>
  <c r="X48" i="16"/>
  <c r="X51" i="16" s="1"/>
  <c r="W51" i="16"/>
  <c r="BN205" i="30"/>
  <c r="U40" i="16"/>
  <c r="V32" i="16"/>
  <c r="W25" i="16"/>
  <c r="V30" i="16"/>
  <c r="X54" i="16"/>
  <c r="X57" i="16" s="1"/>
  <c r="W57" i="16"/>
  <c r="AY110" i="30"/>
  <c r="AY110" i="28" s="1"/>
  <c r="U80" i="16"/>
  <c r="U82" i="16" s="1"/>
  <c r="U98" i="16" s="1"/>
  <c r="BC108" i="28"/>
  <c r="BA110" i="30"/>
  <c r="BA110" i="28" s="1"/>
  <c r="W61" i="16"/>
  <c r="V67" i="16"/>
  <c r="BI80" i="30" s="1"/>
  <c r="BI80" i="28" s="1"/>
  <c r="M142" i="28"/>
  <c r="M144" i="28"/>
  <c r="P161" i="30"/>
  <c r="AR94" i="30"/>
  <c r="AR94" i="28" s="1"/>
  <c r="AW94" i="30"/>
  <c r="AW94" i="28" s="1"/>
  <c r="AP94" i="30"/>
  <c r="AP94" i="28" s="1"/>
  <c r="BF104" i="30"/>
  <c r="BF113" i="30" s="1"/>
  <c r="BF113" i="28" s="1"/>
  <c r="AV85" i="30"/>
  <c r="AU85" i="28"/>
  <c r="AU92" i="30"/>
  <c r="AU92" i="28" s="1"/>
  <c r="AU199" i="30"/>
  <c r="AU200" i="30" s="1"/>
  <c r="AU201" i="30" s="1"/>
  <c r="BB99" i="30"/>
  <c r="BB99" i="28" s="1"/>
  <c r="AS92" i="30"/>
  <c r="AS199" i="30"/>
  <c r="AS200" i="30" s="1"/>
  <c r="AS201" i="30" s="1"/>
  <c r="AS85" i="28"/>
  <c r="AM94" i="28"/>
  <c r="AM96" i="30"/>
  <c r="AZ85" i="28"/>
  <c r="AZ92" i="30"/>
  <c r="AZ92" i="28" s="1"/>
  <c r="AX85" i="30"/>
  <c r="BC85" i="30"/>
  <c r="BC199" i="30" s="1"/>
  <c r="BC200" i="30" s="1"/>
  <c r="BC201" i="30" s="1"/>
  <c r="BD99" i="30"/>
  <c r="BI99" i="30"/>
  <c r="BF99" i="28"/>
  <c r="BL198" i="30"/>
  <c r="T23" i="36"/>
  <c r="R23" i="36"/>
  <c r="Y21" i="36"/>
  <c r="AE21" i="36"/>
  <c r="BB15" i="30"/>
  <c r="BB15" i="28" s="1"/>
  <c r="BI15" i="30"/>
  <c r="BF15" i="28"/>
  <c r="BD15" i="30"/>
  <c r="BD15" i="28" s="1"/>
  <c r="AH173" i="30"/>
  <c r="AH169" i="28"/>
  <c r="AY104" i="30"/>
  <c r="AY104" i="28" s="1"/>
  <c r="Q208" i="30"/>
  <c r="AH190" i="30"/>
  <c r="AE192" i="28"/>
  <c r="AZ24" i="30"/>
  <c r="AZ24" i="28" s="1"/>
  <c r="S153" i="30"/>
  <c r="S153" i="28" s="1"/>
  <c r="P153" i="28"/>
  <c r="P156" i="30"/>
  <c r="P156" i="28" s="1"/>
  <c r="BG7" i="30"/>
  <c r="BD7" i="28"/>
  <c r="T22" i="36"/>
  <c r="R22" i="36"/>
  <c r="BA104" i="30"/>
  <c r="BA104" i="28" s="1"/>
  <c r="S196" i="30"/>
  <c r="BE100" i="30"/>
  <c r="BE100" i="28" s="1"/>
  <c r="BC33" i="30"/>
  <c r="BA31" i="30"/>
  <c r="BB31" i="30" s="1"/>
  <c r="BC31" i="28"/>
  <c r="BF31" i="30"/>
  <c r="AU33" i="28"/>
  <c r="AU30" i="28" s="1"/>
  <c r="AU82" i="30"/>
  <c r="V195" i="30"/>
  <c r="V154" i="28"/>
  <c r="AI27" i="28"/>
  <c r="AI96" i="30"/>
  <c r="AB125" i="30"/>
  <c r="AB132" i="30" s="1"/>
  <c r="AB211" i="30" s="1"/>
  <c r="AB111" i="30"/>
  <c r="AB111" i="28" s="1"/>
  <c r="AB106" i="28"/>
  <c r="AB194" i="30"/>
  <c r="AX31" i="28"/>
  <c r="AX33" i="30"/>
  <c r="AK23" i="28"/>
  <c r="AK27" i="30"/>
  <c r="AL27" i="30"/>
  <c r="AL23" i="28"/>
  <c r="AV33" i="28"/>
  <c r="AV30" i="28" s="1"/>
  <c r="AV82" i="30"/>
  <c r="AV82" i="28" s="1"/>
  <c r="AY33" i="30"/>
  <c r="AY31" i="28"/>
  <c r="AE96" i="28"/>
  <c r="AE106" i="30"/>
  <c r="AN11" i="28"/>
  <c r="AN23" i="30"/>
  <c r="AR82" i="28"/>
  <c r="AR11" i="30"/>
  <c r="Z125" i="30"/>
  <c r="Z124" i="28" s="1"/>
  <c r="Z111" i="28"/>
  <c r="V148" i="28"/>
  <c r="V151" i="30"/>
  <c r="V151" i="28" s="1"/>
  <c r="Y149" i="30"/>
  <c r="Y149" i="28" s="1"/>
  <c r="Y148" i="30"/>
  <c r="Y124" i="28"/>
  <c r="Y150" i="30"/>
  <c r="Y150" i="28" s="1"/>
  <c r="Y154" i="30"/>
  <c r="Y141" i="30"/>
  <c r="J20" i="36"/>
  <c r="AQ11" i="30"/>
  <c r="AO23" i="30"/>
  <c r="AO11" i="28"/>
  <c r="AC111" i="30"/>
  <c r="AC106" i="28"/>
  <c r="AH27" i="28"/>
  <c r="AH96" i="30"/>
  <c r="AZ82" i="30"/>
  <c r="AZ82" i="28" s="1"/>
  <c r="AZ33" i="28"/>
  <c r="AZ30" i="28" s="1"/>
  <c r="I19" i="36"/>
  <c r="H43" i="36" s="1"/>
  <c r="H19" i="36"/>
  <c r="I42" i="36" s="1"/>
  <c r="J42" i="36" s="1"/>
  <c r="V145" i="30"/>
  <c r="V141" i="28"/>
  <c r="AF96" i="28"/>
  <c r="AF106" i="30"/>
  <c r="Y132" i="30"/>
  <c r="BL102" i="30"/>
  <c r="BI102" i="28"/>
  <c r="BG102" i="30"/>
  <c r="BG102" i="28" s="1"/>
  <c r="BB100" i="28"/>
  <c r="BD102" i="28"/>
  <c r="BD101" i="30"/>
  <c r="BD101" i="28" s="1"/>
  <c r="BI101" i="30"/>
  <c r="BF101" i="28"/>
  <c r="BE102" i="28"/>
  <c r="BG100" i="30"/>
  <c r="BH100" i="30" s="1"/>
  <c r="BH100" i="28" s="1"/>
  <c r="BL100" i="30"/>
  <c r="BI100" i="28"/>
  <c r="BB101" i="30"/>
  <c r="BB101" i="28" s="1"/>
  <c r="BC4" i="28"/>
  <c r="BF4" i="30"/>
  <c r="BJ6" i="30"/>
  <c r="BG6" i="28"/>
  <c r="BG9" i="30"/>
  <c r="BD24" i="30"/>
  <c r="BD24" i="28" s="1"/>
  <c r="BD9" i="28"/>
  <c r="BF5" i="28"/>
  <c r="Z207" i="30"/>
  <c r="BI5" i="30"/>
  <c r="AY24" i="30"/>
  <c r="AY24" i="28" s="1"/>
  <c r="BB9" i="30"/>
  <c r="BC9" i="30" s="1"/>
  <c r="BC24" i="30" s="1"/>
  <c r="BC24" i="28" s="1"/>
  <c r="AY9" i="28"/>
  <c r="AJ125" i="30"/>
  <c r="AJ124" i="28" s="1"/>
  <c r="AJ111" i="28"/>
  <c r="BB75" i="30" l="1"/>
  <c r="BB75" i="28" s="1"/>
  <c r="AS23" i="28"/>
  <c r="AS27" i="30"/>
  <c r="AS27" i="28" s="1"/>
  <c r="BA77" i="30"/>
  <c r="BA77" i="28" s="1"/>
  <c r="BA68" i="28" s="1"/>
  <c r="BH14" i="30"/>
  <c r="BH14" i="28" s="1"/>
  <c r="BE87" i="30"/>
  <c r="BE87" i="28" s="1"/>
  <c r="BF104" i="28"/>
  <c r="BN69" i="28"/>
  <c r="BF170" i="30"/>
  <c r="BF170" i="28" s="1"/>
  <c r="BI88" i="30"/>
  <c r="BF88" i="28"/>
  <c r="BD88" i="30"/>
  <c r="BD88" i="28" s="1"/>
  <c r="BE47" i="30"/>
  <c r="BE47" i="28" s="1"/>
  <c r="BD47" i="28"/>
  <c r="BK52" i="28"/>
  <c r="BK56" i="30"/>
  <c r="BK56" i="28" s="1"/>
  <c r="BK51" i="28" s="1"/>
  <c r="BI72" i="28"/>
  <c r="BG72" i="30"/>
  <c r="BL72" i="30"/>
  <c r="BH79" i="30"/>
  <c r="BH79" i="28" s="1"/>
  <c r="BO90" i="30"/>
  <c r="BL90" i="28"/>
  <c r="BJ90" i="30"/>
  <c r="BJ90" i="28" s="1"/>
  <c r="BL184" i="30"/>
  <c r="BL184" i="28" s="1"/>
  <c r="BE58" i="30"/>
  <c r="BD58" i="28"/>
  <c r="BD61" i="30"/>
  <c r="BD61" i="28" s="1"/>
  <c r="BD57" i="28" s="1"/>
  <c r="BB86" i="30"/>
  <c r="BB86" i="28" s="1"/>
  <c r="BB67" i="30"/>
  <c r="BB67" i="28" s="1"/>
  <c r="BB62" i="28" s="1"/>
  <c r="BB63" i="28"/>
  <c r="BD35" i="28"/>
  <c r="BD40" i="30"/>
  <c r="BD40" i="28" s="1"/>
  <c r="BD34" i="28" s="1"/>
  <c r="BL76" i="30"/>
  <c r="BI76" i="28"/>
  <c r="BG76" i="30"/>
  <c r="BG76" i="28" s="1"/>
  <c r="BE74" i="30"/>
  <c r="BE74" i="28" s="1"/>
  <c r="BL42" i="30"/>
  <c r="BI42" i="28"/>
  <c r="BG42" i="30"/>
  <c r="BH42" i="30" s="1"/>
  <c r="BI50" i="30"/>
  <c r="BI50" i="28" s="1"/>
  <c r="BI41" i="28" s="1"/>
  <c r="BO52" i="28"/>
  <c r="BM52" i="30"/>
  <c r="BN52" i="30"/>
  <c r="BO56" i="30"/>
  <c r="BO56" i="28" s="1"/>
  <c r="BO51" i="28" s="1"/>
  <c r="BE63" i="30"/>
  <c r="BD63" i="28"/>
  <c r="BD67" i="30"/>
  <c r="BD67" i="28" s="1"/>
  <c r="BD62" i="28" s="1"/>
  <c r="BI160" i="30"/>
  <c r="BI160" i="28" s="1"/>
  <c r="BI87" i="28"/>
  <c r="BG87" i="30"/>
  <c r="BG87" i="28" s="1"/>
  <c r="BL87" i="30"/>
  <c r="BO49" i="28"/>
  <c r="BM49" i="30"/>
  <c r="BM49" i="28" s="1"/>
  <c r="BI75" i="30"/>
  <c r="BI77" i="30" s="1"/>
  <c r="BI77" i="28" s="1"/>
  <c r="BI68" i="28" s="1"/>
  <c r="BF75" i="28"/>
  <c r="BD75" i="30"/>
  <c r="BD75" i="28" s="1"/>
  <c r="BE75" i="30"/>
  <c r="BE75" i="28" s="1"/>
  <c r="BI89" i="30"/>
  <c r="BF177" i="30"/>
  <c r="BF177" i="28" s="1"/>
  <c r="BF89" i="28"/>
  <c r="BD89" i="30"/>
  <c r="BD89" i="28" s="1"/>
  <c r="BL39" i="28"/>
  <c r="BJ39" i="30"/>
  <c r="BO39" i="30"/>
  <c r="AY75" i="28"/>
  <c r="AY77" i="30"/>
  <c r="AY77" i="28" s="1"/>
  <c r="AY68" i="28" s="1"/>
  <c r="BO37" i="28"/>
  <c r="BM37" i="30"/>
  <c r="BM37" i="28" s="1"/>
  <c r="BI35" i="28"/>
  <c r="BL35" i="30"/>
  <c r="BG35" i="30"/>
  <c r="BH35" i="30" s="1"/>
  <c r="BI40" i="30"/>
  <c r="BI40" i="28" s="1"/>
  <c r="BI34" i="28" s="1"/>
  <c r="AY23" i="30"/>
  <c r="AY27" i="30" s="1"/>
  <c r="BF77" i="30"/>
  <c r="BF77" i="28" s="1"/>
  <c r="BF68" i="28" s="1"/>
  <c r="BO79" i="30"/>
  <c r="BL79" i="28"/>
  <c r="BJ79" i="30"/>
  <c r="BJ79" i="28" s="1"/>
  <c r="BK79" i="30"/>
  <c r="BK79" i="28" s="1"/>
  <c r="BN32" i="30"/>
  <c r="BN32" i="28" s="1"/>
  <c r="BI67" i="30"/>
  <c r="BI67" i="28" s="1"/>
  <c r="BI62" i="28" s="1"/>
  <c r="BI63" i="28"/>
  <c r="BG63" i="30"/>
  <c r="BL63" i="30"/>
  <c r="BI61" i="30"/>
  <c r="BI61" i="28" s="1"/>
  <c r="BI57" i="28" s="1"/>
  <c r="BL58" i="30"/>
  <c r="BI58" i="28"/>
  <c r="BG58" i="30"/>
  <c r="BI86" i="30"/>
  <c r="BF86" i="28"/>
  <c r="BD86" i="30"/>
  <c r="BD86" i="28" s="1"/>
  <c r="X13" i="16"/>
  <c r="X16" i="16" s="1"/>
  <c r="BO20" i="30"/>
  <c r="BO20" i="28" s="1"/>
  <c r="BE76" i="30"/>
  <c r="BE76" i="28" s="1"/>
  <c r="BL74" i="30"/>
  <c r="BI74" i="28"/>
  <c r="BG74" i="30"/>
  <c r="BG74" i="28" s="1"/>
  <c r="BE42" i="28"/>
  <c r="BE50" i="30"/>
  <c r="BE50" i="28" s="1"/>
  <c r="BE41" i="28" s="1"/>
  <c r="BB61" i="30"/>
  <c r="BB61" i="28" s="1"/>
  <c r="BB57" i="28" s="1"/>
  <c r="BB58" i="28"/>
  <c r="BM69" i="28"/>
  <c r="AE187" i="28"/>
  <c r="AH183" i="30"/>
  <c r="BH39" i="30"/>
  <c r="BH39" i="28" s="1"/>
  <c r="BG39" i="28"/>
  <c r="BE72" i="30"/>
  <c r="BD72" i="28"/>
  <c r="BD77" i="30"/>
  <c r="BD77" i="28" s="1"/>
  <c r="BD68" i="28" s="1"/>
  <c r="BF18" i="30"/>
  <c r="BC18" i="28"/>
  <c r="BA18" i="30"/>
  <c r="BA18" i="28" s="1"/>
  <c r="BO65" i="30"/>
  <c r="BL65" i="28"/>
  <c r="BJ65" i="30"/>
  <c r="BJ65" i="28" s="1"/>
  <c r="BB89" i="30"/>
  <c r="BB89" i="28" s="1"/>
  <c r="BO14" i="30"/>
  <c r="BL14" i="28"/>
  <c r="BJ14" i="30"/>
  <c r="BJ14" i="28" s="1"/>
  <c r="BK14" i="30"/>
  <c r="BK14" i="28" s="1"/>
  <c r="AV18" i="28"/>
  <c r="AV23" i="30"/>
  <c r="BK37" i="30"/>
  <c r="BK37" i="28" s="1"/>
  <c r="BE35" i="30"/>
  <c r="BD42" i="28"/>
  <c r="BD50" i="30"/>
  <c r="BD50" i="28" s="1"/>
  <c r="BD41" i="28" s="1"/>
  <c r="BL47" i="30"/>
  <c r="BI47" i="28"/>
  <c r="BG47" i="30"/>
  <c r="BG47" i="28" s="1"/>
  <c r="BJ52" i="28"/>
  <c r="BJ56" i="30"/>
  <c r="BJ56" i="28" s="1"/>
  <c r="BJ51" i="28" s="1"/>
  <c r="AH180" i="30"/>
  <c r="AH176" i="28"/>
  <c r="W30" i="16"/>
  <c r="X25" i="16"/>
  <c r="X30" i="16" s="1"/>
  <c r="W32" i="16"/>
  <c r="V40" i="16"/>
  <c r="BF108" i="30"/>
  <c r="U116" i="16"/>
  <c r="U119" i="16" s="1"/>
  <c r="U130" i="16" s="1"/>
  <c r="U133" i="16" s="1"/>
  <c r="X61" i="16"/>
  <c r="X67" i="16" s="1"/>
  <c r="BO80" i="30" s="1"/>
  <c r="BO80" i="28" s="1"/>
  <c r="W67" i="16"/>
  <c r="BL80" i="30" s="1"/>
  <c r="BL80" i="28" s="1"/>
  <c r="BB110" i="30"/>
  <c r="BB110" i="28" s="1"/>
  <c r="V80" i="16"/>
  <c r="V82" i="16" s="1"/>
  <c r="V98" i="16" s="1"/>
  <c r="Y145" i="30"/>
  <c r="Y145" i="28" s="1"/>
  <c r="M143" i="28"/>
  <c r="M203" i="30"/>
  <c r="M204" i="30" s="1"/>
  <c r="M205" i="30" s="1"/>
  <c r="P161" i="28"/>
  <c r="P166" i="30"/>
  <c r="AP96" i="30"/>
  <c r="AU94" i="30"/>
  <c r="AU94" i="28" s="1"/>
  <c r="AZ94" i="30"/>
  <c r="AZ94" i="28" s="1"/>
  <c r="BC92" i="30"/>
  <c r="BC92" i="28" s="1"/>
  <c r="BC85" i="28"/>
  <c r="BA85" i="30"/>
  <c r="BF85" i="30"/>
  <c r="BF199" i="30" s="1"/>
  <c r="BF200" i="30" s="1"/>
  <c r="BF201" i="30" s="1"/>
  <c r="AM106" i="30"/>
  <c r="AM96" i="28"/>
  <c r="AS92" i="28"/>
  <c r="AS94" i="30"/>
  <c r="AY85" i="30"/>
  <c r="AX85" i="28"/>
  <c r="AX92" i="30"/>
  <c r="AX92" i="28" s="1"/>
  <c r="AX199" i="30"/>
  <c r="AX200" i="30" s="1"/>
  <c r="AX201" i="30" s="1"/>
  <c r="AV85" i="28"/>
  <c r="AV199" i="30"/>
  <c r="AV200" i="30" s="1"/>
  <c r="AV201" i="30" s="1"/>
  <c r="AV92" i="30"/>
  <c r="BI99" i="28"/>
  <c r="BG99" i="30"/>
  <c r="BG99" i="28" s="1"/>
  <c r="BL99" i="30"/>
  <c r="BE99" i="30"/>
  <c r="BE99" i="28" s="1"/>
  <c r="BD99" i="28"/>
  <c r="BO198" i="30"/>
  <c r="Y22" i="36"/>
  <c r="AE22" i="36"/>
  <c r="BE15" i="30"/>
  <c r="BE15" i="28" s="1"/>
  <c r="BL15" i="30"/>
  <c r="BI15" i="28"/>
  <c r="BG15" i="30"/>
  <c r="BG15" i="28" s="1"/>
  <c r="AH173" i="28"/>
  <c r="AK169" i="30"/>
  <c r="AH174" i="30"/>
  <c r="AH190" i="28"/>
  <c r="AH192" i="30"/>
  <c r="V196" i="30"/>
  <c r="BH102" i="30"/>
  <c r="BH102" i="28" s="1"/>
  <c r="S156" i="30"/>
  <c r="S156" i="28" s="1"/>
  <c r="V145" i="28"/>
  <c r="V153" i="30"/>
  <c r="BC9" i="28"/>
  <c r="BJ7" i="30"/>
  <c r="BG7" i="28"/>
  <c r="BE101" i="30"/>
  <c r="BE101" i="28" s="1"/>
  <c r="BB31" i="28"/>
  <c r="BB33" i="30"/>
  <c r="AF111" i="30"/>
  <c r="AF106" i="28"/>
  <c r="AH96" i="28"/>
  <c r="AH106" i="30"/>
  <c r="AK96" i="30"/>
  <c r="AK27" i="28"/>
  <c r="AI96" i="28"/>
  <c r="AI106" i="30"/>
  <c r="AB129" i="30"/>
  <c r="AN23" i="28"/>
  <c r="AN27" i="30"/>
  <c r="AU82" i="28"/>
  <c r="AU11" i="30"/>
  <c r="Y154" i="28"/>
  <c r="Y195" i="30"/>
  <c r="AO27" i="30"/>
  <c r="AO23" i="28"/>
  <c r="AY33" i="28"/>
  <c r="AY30" i="28" s="1"/>
  <c r="AX33" i="28"/>
  <c r="AX30" i="28" s="1"/>
  <c r="AX82" i="30"/>
  <c r="BA33" i="30"/>
  <c r="BA31" i="28"/>
  <c r="I20" i="36"/>
  <c r="H44" i="36" s="1"/>
  <c r="H20" i="36"/>
  <c r="I43" i="36" s="1"/>
  <c r="J43" i="36" s="1"/>
  <c r="Y129" i="30"/>
  <c r="Y211" i="30"/>
  <c r="AC111" i="28"/>
  <c r="AC125" i="30"/>
  <c r="AC124" i="28" s="1"/>
  <c r="AQ23" i="30"/>
  <c r="AQ11" i="28"/>
  <c r="Y141" i="28"/>
  <c r="Y151" i="30"/>
  <c r="Y151" i="28" s="1"/>
  <c r="Y148" i="28"/>
  <c r="J21" i="36"/>
  <c r="AR11" i="28"/>
  <c r="AT11" i="30"/>
  <c r="AR23" i="30"/>
  <c r="AE125" i="30"/>
  <c r="AE132" i="30" s="1"/>
  <c r="AE106" i="28"/>
  <c r="AE194" i="30"/>
  <c r="AE111" i="30"/>
  <c r="AE111" i="28" s="1"/>
  <c r="AL96" i="30"/>
  <c r="AL27" i="28"/>
  <c r="AB149" i="30"/>
  <c r="AB149" i="28" s="1"/>
  <c r="AB148" i="30"/>
  <c r="AB141" i="30"/>
  <c r="AB124" i="28"/>
  <c r="AB150" i="30"/>
  <c r="AB150" i="28" s="1"/>
  <c r="AB154" i="30"/>
  <c r="BF33" i="30"/>
  <c r="BD31" i="30"/>
  <c r="BI31" i="30"/>
  <c r="BF31" i="28"/>
  <c r="BC33" i="28"/>
  <c r="BC30" i="28" s="1"/>
  <c r="BC82" i="30"/>
  <c r="BC82" i="28" s="1"/>
  <c r="BG100" i="28"/>
  <c r="BD104" i="30"/>
  <c r="BD104" i="28" s="1"/>
  <c r="BO102" i="30"/>
  <c r="BL102" i="28"/>
  <c r="BJ102" i="30"/>
  <c r="BK102" i="30" s="1"/>
  <c r="BK102" i="28" s="1"/>
  <c r="BI101" i="28"/>
  <c r="BG101" i="30"/>
  <c r="BG101" i="28" s="1"/>
  <c r="BL101" i="30"/>
  <c r="BL104" i="30" s="1"/>
  <c r="BB104" i="30"/>
  <c r="BB104" i="28" s="1"/>
  <c r="BI104" i="30"/>
  <c r="BJ100" i="30"/>
  <c r="BJ100" i="28" s="1"/>
  <c r="BL100" i="28"/>
  <c r="BO100" i="30"/>
  <c r="BI4" i="30"/>
  <c r="BF4" i="28"/>
  <c r="BL5" i="30"/>
  <c r="BI5" i="28"/>
  <c r="AA207" i="30"/>
  <c r="BJ9" i="30"/>
  <c r="BG24" i="30"/>
  <c r="BG24" i="28" s="1"/>
  <c r="BG9" i="28"/>
  <c r="BJ6" i="28"/>
  <c r="BM6" i="30"/>
  <c r="BM6" i="28" s="1"/>
  <c r="AY23" i="28"/>
  <c r="BB24" i="30"/>
  <c r="BB24" i="28" s="1"/>
  <c r="BE9" i="30"/>
  <c r="BF9" i="30" s="1"/>
  <c r="BF24" i="30" s="1"/>
  <c r="BF24" i="28" s="1"/>
  <c r="BB9" i="28"/>
  <c r="BN49" i="30" l="1"/>
  <c r="BN49" i="28" s="1"/>
  <c r="BB18" i="30"/>
  <c r="BB18" i="28" s="1"/>
  <c r="BB77" i="30"/>
  <c r="BB77" i="28" s="1"/>
  <c r="BB68" i="28" s="1"/>
  <c r="BK90" i="30"/>
  <c r="BK90" i="28" s="1"/>
  <c r="BB23" i="30"/>
  <c r="BK65" i="30"/>
  <c r="BK65" i="28" s="1"/>
  <c r="BH74" i="30"/>
  <c r="BH74" i="28" s="1"/>
  <c r="BH47" i="30"/>
  <c r="BH47" i="28" s="1"/>
  <c r="BE86" i="30"/>
  <c r="BE86" i="28" s="1"/>
  <c r="AX94" i="30"/>
  <c r="AX94" i="28" s="1"/>
  <c r="AY82" i="30"/>
  <c r="AY82" i="28" s="1"/>
  <c r="BN37" i="30"/>
  <c r="BN37" i="28" s="1"/>
  <c r="BE89" i="30"/>
  <c r="BE89" i="28" s="1"/>
  <c r="BH87" i="30"/>
  <c r="BH87" i="28" s="1"/>
  <c r="BE35" i="28"/>
  <c r="BE40" i="30"/>
  <c r="BE40" i="28" s="1"/>
  <c r="BE34" i="28" s="1"/>
  <c r="BO65" i="28"/>
  <c r="BM65" i="30"/>
  <c r="BM65" i="28" s="1"/>
  <c r="BO39" i="28"/>
  <c r="BM39" i="30"/>
  <c r="BM39" i="28" s="1"/>
  <c r="BL89" i="30"/>
  <c r="BI89" i="28"/>
  <c r="BG89" i="30"/>
  <c r="BG89" i="28" s="1"/>
  <c r="BI177" i="30"/>
  <c r="BI177" i="28" s="1"/>
  <c r="BN52" i="28"/>
  <c r="BN56" i="30"/>
  <c r="BN56" i="28" s="1"/>
  <c r="BN51" i="28" s="1"/>
  <c r="BO76" i="30"/>
  <c r="BL76" i="28"/>
  <c r="BJ76" i="30"/>
  <c r="BJ76" i="28" s="1"/>
  <c r="BO14" i="28"/>
  <c r="BM14" i="30"/>
  <c r="BM14" i="28" s="1"/>
  <c r="BN14" i="30"/>
  <c r="BN14" i="28" s="1"/>
  <c r="BE72" i="28"/>
  <c r="BE77" i="30"/>
  <c r="BE77" i="28" s="1"/>
  <c r="BE68" i="28" s="1"/>
  <c r="BL61" i="30"/>
  <c r="BL61" i="28" s="1"/>
  <c r="BL57" i="28" s="1"/>
  <c r="BJ58" i="30"/>
  <c r="BL58" i="28"/>
  <c r="BO58" i="30"/>
  <c r="BK39" i="30"/>
  <c r="BK39" i="28" s="1"/>
  <c r="BJ39" i="28"/>
  <c r="BM52" i="28"/>
  <c r="BM56" i="30"/>
  <c r="BM56" i="28" s="1"/>
  <c r="BM51" i="28" s="1"/>
  <c r="BJ42" i="30"/>
  <c r="BK42" i="30" s="1"/>
  <c r="BO42" i="30"/>
  <c r="BL42" i="28"/>
  <c r="BL50" i="30"/>
  <c r="BL50" i="28" s="1"/>
  <c r="BL41" i="28" s="1"/>
  <c r="BO90" i="28"/>
  <c r="BM90" i="30"/>
  <c r="BM90" i="28" s="1"/>
  <c r="BO184" i="30"/>
  <c r="BO184" i="28" s="1"/>
  <c r="AV27" i="30"/>
  <c r="AV27" i="28" s="1"/>
  <c r="AV23" i="28"/>
  <c r="BE58" i="28"/>
  <c r="BE61" i="30"/>
  <c r="BE61" i="28" s="1"/>
  <c r="BE57" i="28" s="1"/>
  <c r="BI170" i="30"/>
  <c r="BI170" i="28" s="1"/>
  <c r="BL88" i="30"/>
  <c r="BI88" i="28"/>
  <c r="BG88" i="30"/>
  <c r="BG88" i="28" s="1"/>
  <c r="BH88" i="30"/>
  <c r="BH88" i="28" s="1"/>
  <c r="BL47" i="28"/>
  <c r="BJ47" i="30"/>
  <c r="BJ47" i="28" s="1"/>
  <c r="BO47" i="30"/>
  <c r="BO74" i="30"/>
  <c r="BL74" i="28"/>
  <c r="BJ74" i="30"/>
  <c r="BJ74" i="28" s="1"/>
  <c r="BK74" i="30"/>
  <c r="BK74" i="28" s="1"/>
  <c r="BJ63" i="30"/>
  <c r="BK63" i="30" s="1"/>
  <c r="BO63" i="30"/>
  <c r="BL63" i="28"/>
  <c r="BL67" i="30"/>
  <c r="BL67" i="28" s="1"/>
  <c r="BL62" i="28" s="1"/>
  <c r="BH35" i="28"/>
  <c r="BH40" i="30"/>
  <c r="BH40" i="28" s="1"/>
  <c r="BH34" i="28" s="1"/>
  <c r="BH76" i="30"/>
  <c r="BH76" i="28" s="1"/>
  <c r="W80" i="16"/>
  <c r="W82" i="16" s="1"/>
  <c r="W98" i="16" s="1"/>
  <c r="BF18" i="28"/>
  <c r="BI18" i="30"/>
  <c r="BD18" i="30"/>
  <c r="BD18" i="28" s="1"/>
  <c r="AH187" i="30"/>
  <c r="AH183" i="28"/>
  <c r="BG86" i="30"/>
  <c r="BG86" i="28" s="1"/>
  <c r="BL86" i="30"/>
  <c r="BI86" i="28"/>
  <c r="BH63" i="30"/>
  <c r="BG63" i="28"/>
  <c r="BG67" i="30"/>
  <c r="BG67" i="28" s="1"/>
  <c r="BG62" i="28" s="1"/>
  <c r="BG35" i="28"/>
  <c r="BG40" i="30"/>
  <c r="BG40" i="28" s="1"/>
  <c r="BG34" i="28" s="1"/>
  <c r="BL160" i="30"/>
  <c r="BL160" i="28" s="1"/>
  <c r="BL87" i="28"/>
  <c r="BJ87" i="30"/>
  <c r="BJ87" i="28" s="1"/>
  <c r="BO87" i="30"/>
  <c r="BE63" i="28"/>
  <c r="BE67" i="30"/>
  <c r="BE67" i="28" s="1"/>
  <c r="BE62" i="28" s="1"/>
  <c r="BH42" i="28"/>
  <c r="BO72" i="30"/>
  <c r="BJ72" i="30"/>
  <c r="BL72" i="28"/>
  <c r="BH58" i="30"/>
  <c r="BG61" i="30"/>
  <c r="BG61" i="28" s="1"/>
  <c r="BG57" i="28" s="1"/>
  <c r="BG58" i="28"/>
  <c r="BO79" i="28"/>
  <c r="BM79" i="30"/>
  <c r="BM79" i="28" s="1"/>
  <c r="BO35" i="30"/>
  <c r="BL35" i="28"/>
  <c r="BJ35" i="30"/>
  <c r="BK35" i="30" s="1"/>
  <c r="BL40" i="30"/>
  <c r="BL40" i="28" s="1"/>
  <c r="BL34" i="28" s="1"/>
  <c r="BI75" i="28"/>
  <c r="BL75" i="30"/>
  <c r="BG75" i="30"/>
  <c r="BG75" i="28" s="1"/>
  <c r="BG42" i="28"/>
  <c r="BG50" i="30"/>
  <c r="BG50" i="28" s="1"/>
  <c r="BG41" i="28" s="1"/>
  <c r="BH72" i="30"/>
  <c r="BG72" i="28"/>
  <c r="BE88" i="30"/>
  <c r="BE88" i="28" s="1"/>
  <c r="BL108" i="30"/>
  <c r="W116" i="16"/>
  <c r="W119" i="16" s="1"/>
  <c r="W130" i="16" s="1"/>
  <c r="W133" i="16" s="1"/>
  <c r="BI108" i="30"/>
  <c r="V116" i="16"/>
  <c r="V119" i="16" s="1"/>
  <c r="V130" i="16" s="1"/>
  <c r="V133" i="16" s="1"/>
  <c r="AH180" i="28"/>
  <c r="AK176" i="30"/>
  <c r="BF108" i="28"/>
  <c r="BD110" i="30"/>
  <c r="BD110" i="28" s="1"/>
  <c r="X80" i="16"/>
  <c r="X82" i="16" s="1"/>
  <c r="X98" i="16" s="1"/>
  <c r="X32" i="16"/>
  <c r="X40" i="16" s="1"/>
  <c r="W40" i="16"/>
  <c r="P142" i="30"/>
  <c r="P143" i="30" s="1"/>
  <c r="P167" i="30"/>
  <c r="P144" i="30"/>
  <c r="P166" i="28"/>
  <c r="S159" i="30"/>
  <c r="S159" i="28" s="1"/>
  <c r="BC94" i="30"/>
  <c r="AP106" i="30"/>
  <c r="AP96" i="28"/>
  <c r="AV92" i="28"/>
  <c r="AV94" i="30"/>
  <c r="BB85" i="30"/>
  <c r="BA85" i="28"/>
  <c r="BA92" i="30"/>
  <c r="BA92" i="28" s="1"/>
  <c r="BA199" i="30"/>
  <c r="BA200" i="30" s="1"/>
  <c r="BA201" i="30" s="1"/>
  <c r="BH99" i="30"/>
  <c r="BH99" i="28" s="1"/>
  <c r="AY199" i="30"/>
  <c r="AY200" i="30" s="1"/>
  <c r="AY201" i="30" s="1"/>
  <c r="AY85" i="28"/>
  <c r="AY92" i="30"/>
  <c r="AM111" i="30"/>
  <c r="AM106" i="28"/>
  <c r="AS94" i="28"/>
  <c r="AS96" i="30"/>
  <c r="BF85" i="28"/>
  <c r="BD85" i="30"/>
  <c r="BI85" i="30"/>
  <c r="BI199" i="30" s="1"/>
  <c r="BI200" i="30" s="1"/>
  <c r="BI201" i="30" s="1"/>
  <c r="BF92" i="30"/>
  <c r="BF92" i="28" s="1"/>
  <c r="BJ99" i="30"/>
  <c r="BJ99" i="28" s="1"/>
  <c r="BL99" i="28"/>
  <c r="BO99" i="30"/>
  <c r="Y23" i="36"/>
  <c r="AE23" i="36"/>
  <c r="BH15" i="30"/>
  <c r="BH15" i="28" s="1"/>
  <c r="BL15" i="28"/>
  <c r="BO15" i="30"/>
  <c r="BJ15" i="30"/>
  <c r="BJ15" i="28" s="1"/>
  <c r="AK173" i="30"/>
  <c r="AK169" i="28"/>
  <c r="BE104" i="30"/>
  <c r="BE104" i="28" s="1"/>
  <c r="AK190" i="30"/>
  <c r="AH192" i="28"/>
  <c r="R208" i="30"/>
  <c r="BF9" i="28"/>
  <c r="Y153" i="30"/>
  <c r="V153" i="28"/>
  <c r="V156" i="30"/>
  <c r="V156" i="28" s="1"/>
  <c r="BJ7" i="28"/>
  <c r="BM7" i="30"/>
  <c r="O18" i="36" s="1"/>
  <c r="Q18" i="36" s="1"/>
  <c r="BK100" i="30"/>
  <c r="BK100" i="28" s="1"/>
  <c r="BH101" i="30"/>
  <c r="BD31" i="28"/>
  <c r="BD33" i="30"/>
  <c r="AT11" i="28"/>
  <c r="AT23" i="30"/>
  <c r="BA33" i="28"/>
  <c r="BA30" i="28" s="1"/>
  <c r="BA82" i="30"/>
  <c r="AO96" i="30"/>
  <c r="AO27" i="28"/>
  <c r="AN96" i="30"/>
  <c r="AN27" i="28"/>
  <c r="BF82" i="30"/>
  <c r="BF82" i="28" s="1"/>
  <c r="BF33" i="28"/>
  <c r="BF30" i="28" s="1"/>
  <c r="AB145" i="30"/>
  <c r="AB141" i="28"/>
  <c r="AL96" i="28"/>
  <c r="AL106" i="30"/>
  <c r="AX82" i="28"/>
  <c r="AX11" i="30"/>
  <c r="AK106" i="30"/>
  <c r="AK96" i="28"/>
  <c r="AF111" i="28"/>
  <c r="AF125" i="30"/>
  <c r="AF124" i="28" s="1"/>
  <c r="AB154" i="28"/>
  <c r="AB195" i="30"/>
  <c r="AE129" i="30"/>
  <c r="AE211" i="30"/>
  <c r="AE149" i="30"/>
  <c r="AE149" i="28" s="1"/>
  <c r="AE124" i="28"/>
  <c r="AE148" i="30"/>
  <c r="AE154" i="30"/>
  <c r="AE150" i="30"/>
  <c r="AE150" i="28" s="1"/>
  <c r="AE141" i="30"/>
  <c r="H21" i="36"/>
  <c r="I44" i="36" s="1"/>
  <c r="J44" i="36" s="1"/>
  <c r="I21" i="36"/>
  <c r="H45" i="36" s="1"/>
  <c r="Y196" i="30"/>
  <c r="AQ27" i="30"/>
  <c r="AQ23" i="28"/>
  <c r="AU11" i="28"/>
  <c r="AW11" i="30"/>
  <c r="J22" i="36"/>
  <c r="AU23" i="30"/>
  <c r="AI111" i="30"/>
  <c r="AI106" i="28"/>
  <c r="AH111" i="30"/>
  <c r="AH111" i="28" s="1"/>
  <c r="AH106" i="28"/>
  <c r="AH194" i="30"/>
  <c r="AH125" i="30"/>
  <c r="BB33" i="28"/>
  <c r="BB30" i="28" s="1"/>
  <c r="BB82" i="30"/>
  <c r="BB82" i="28" s="1"/>
  <c r="BE31" i="30"/>
  <c r="AB151" i="30"/>
  <c r="AB148" i="28"/>
  <c r="BC94" i="28"/>
  <c r="BL31" i="30"/>
  <c r="BI33" i="30"/>
  <c r="BG31" i="30"/>
  <c r="BI31" i="28"/>
  <c r="AR27" i="30"/>
  <c r="AR23" i="28"/>
  <c r="BM100" i="30"/>
  <c r="BN100" i="30" s="1"/>
  <c r="BO100" i="28"/>
  <c r="BJ102" i="28"/>
  <c r="BG104" i="30"/>
  <c r="BL101" i="28"/>
  <c r="BO101" i="30"/>
  <c r="BJ101" i="30"/>
  <c r="BJ101" i="28" s="1"/>
  <c r="BI104" i="28"/>
  <c r="BI113" i="30"/>
  <c r="BI113" i="28" s="1"/>
  <c r="BL113" i="30"/>
  <c r="BL113" i="28" s="1"/>
  <c r="BL104" i="28"/>
  <c r="BM102" i="30"/>
  <c r="BM102" i="28" s="1"/>
  <c r="BO102" i="28"/>
  <c r="BM9" i="30"/>
  <c r="BJ24" i="30"/>
  <c r="BJ24" i="28" s="1"/>
  <c r="BJ9" i="28"/>
  <c r="BO5" i="30"/>
  <c r="BL5" i="28"/>
  <c r="AB207" i="30"/>
  <c r="BL4" i="30"/>
  <c r="BI4" i="28"/>
  <c r="BB27" i="30"/>
  <c r="BB23" i="28"/>
  <c r="AY27" i="28"/>
  <c r="BH9" i="30"/>
  <c r="BI9" i="30" s="1"/>
  <c r="BI24" i="30" s="1"/>
  <c r="BI24" i="28" s="1"/>
  <c r="BE24" i="30"/>
  <c r="BE24" i="28" s="1"/>
  <c r="BE9" i="28"/>
  <c r="BH89" i="30" l="1"/>
  <c r="BH89" i="28" s="1"/>
  <c r="BN39" i="30"/>
  <c r="BN39" i="28" s="1"/>
  <c r="BH50" i="30"/>
  <c r="BH50" i="28" s="1"/>
  <c r="BH41" i="28" s="1"/>
  <c r="BG77" i="30"/>
  <c r="BG77" i="28" s="1"/>
  <c r="BG68" i="28" s="1"/>
  <c r="BH86" i="30"/>
  <c r="BH86" i="28" s="1"/>
  <c r="BE18" i="30"/>
  <c r="BK47" i="30"/>
  <c r="BK47" i="28" s="1"/>
  <c r="BN90" i="30"/>
  <c r="BN90" i="28" s="1"/>
  <c r="BN65" i="30"/>
  <c r="BN65" i="28" s="1"/>
  <c r="BN79" i="30"/>
  <c r="BN79" i="28" s="1"/>
  <c r="BE110" i="30"/>
  <c r="BE110" i="28" s="1"/>
  <c r="BK87" i="30"/>
  <c r="BK87" i="28" s="1"/>
  <c r="BO75" i="30"/>
  <c r="BL75" i="28"/>
  <c r="BJ75" i="30"/>
  <c r="BJ75" i="28" s="1"/>
  <c r="BM35" i="30"/>
  <c r="BO35" i="28"/>
  <c r="BO40" i="30"/>
  <c r="BO40" i="28" s="1"/>
  <c r="BO34" i="28" s="1"/>
  <c r="BH61" i="30"/>
  <c r="BH61" i="28" s="1"/>
  <c r="BH57" i="28" s="1"/>
  <c r="BH58" i="28"/>
  <c r="BH63" i="28"/>
  <c r="BH67" i="30"/>
  <c r="BH67" i="28" s="1"/>
  <c r="BH62" i="28" s="1"/>
  <c r="AH187" i="28"/>
  <c r="AK183" i="30"/>
  <c r="BK67" i="30"/>
  <c r="BK67" i="28" s="1"/>
  <c r="BK62" i="28" s="1"/>
  <c r="BK63" i="28"/>
  <c r="BO47" i="28"/>
  <c r="BM47" i="30"/>
  <c r="BM47" i="28" s="1"/>
  <c r="BK42" i="28"/>
  <c r="BK50" i="30"/>
  <c r="BK50" i="28" s="1"/>
  <c r="BK41" i="28" s="1"/>
  <c r="BH72" i="28"/>
  <c r="BL77" i="30"/>
  <c r="BL77" i="28" s="1"/>
  <c r="BL68" i="28" s="1"/>
  <c r="BJ63" i="28"/>
  <c r="BJ67" i="30"/>
  <c r="BJ67" i="28" s="1"/>
  <c r="BJ62" i="28" s="1"/>
  <c r="BL170" i="30"/>
  <c r="BL170" i="28" s="1"/>
  <c r="BO88" i="30"/>
  <c r="BJ88" i="30"/>
  <c r="BJ88" i="28" s="1"/>
  <c r="BL88" i="28"/>
  <c r="BO42" i="28"/>
  <c r="BM42" i="30"/>
  <c r="BO50" i="30"/>
  <c r="BO50" i="28" s="1"/>
  <c r="BO41" i="28" s="1"/>
  <c r="BO61" i="30"/>
  <c r="BO61" i="28" s="1"/>
  <c r="BO57" i="28" s="1"/>
  <c r="BO58" i="28"/>
  <c r="BM58" i="30"/>
  <c r="BO76" i="28"/>
  <c r="BM76" i="30"/>
  <c r="BM76" i="28" s="1"/>
  <c r="BK35" i="28"/>
  <c r="BK40" i="30"/>
  <c r="BK40" i="28" s="1"/>
  <c r="BK34" i="28" s="1"/>
  <c r="BK72" i="30"/>
  <c r="BJ72" i="28"/>
  <c r="BJ77" i="30"/>
  <c r="BJ77" i="28" s="1"/>
  <c r="BJ68" i="28" s="1"/>
  <c r="BJ86" i="30"/>
  <c r="BJ86" i="28" s="1"/>
  <c r="BO86" i="30"/>
  <c r="BL86" i="28"/>
  <c r="BL18" i="30"/>
  <c r="BI18" i="28"/>
  <c r="BG18" i="30"/>
  <c r="BG18" i="28" s="1"/>
  <c r="BJ42" i="28"/>
  <c r="BJ50" i="30"/>
  <c r="BJ50" i="28" s="1"/>
  <c r="BJ41" i="28" s="1"/>
  <c r="BO89" i="30"/>
  <c r="BL177" i="30"/>
  <c r="BL177" i="28" s="1"/>
  <c r="BL89" i="28"/>
  <c r="BJ89" i="30"/>
  <c r="BJ89" i="28" s="1"/>
  <c r="BK89" i="30"/>
  <c r="BK89" i="28" s="1"/>
  <c r="BH75" i="30"/>
  <c r="BH75" i="28" s="1"/>
  <c r="BJ35" i="28"/>
  <c r="BJ40" i="30"/>
  <c r="BJ40" i="28" s="1"/>
  <c r="BJ34" i="28" s="1"/>
  <c r="BO72" i="28"/>
  <c r="BM72" i="30"/>
  <c r="BO77" i="30"/>
  <c r="BO77" i="28" s="1"/>
  <c r="BO68" i="28" s="1"/>
  <c r="BO160" i="30"/>
  <c r="BO160" i="28" s="1"/>
  <c r="BM87" i="30"/>
  <c r="BM87" i="28" s="1"/>
  <c r="BO87" i="28"/>
  <c r="BK58" i="30"/>
  <c r="BJ61" i="30"/>
  <c r="BJ61" i="28" s="1"/>
  <c r="BJ57" i="28" s="1"/>
  <c r="BJ58" i="28"/>
  <c r="BO67" i="30"/>
  <c r="BO67" i="28" s="1"/>
  <c r="BO62" i="28" s="1"/>
  <c r="BO63" i="28"/>
  <c r="BM63" i="30"/>
  <c r="BO74" i="28"/>
  <c r="BM74" i="30"/>
  <c r="BM74" i="28" s="1"/>
  <c r="BK76" i="30"/>
  <c r="BK76" i="28" s="1"/>
  <c r="AK180" i="30"/>
  <c r="AK176" i="28"/>
  <c r="BO108" i="30"/>
  <c r="X116" i="16"/>
  <c r="X119" i="16" s="1"/>
  <c r="X130" i="16" s="1"/>
  <c r="X133" i="16" s="1"/>
  <c r="BI108" i="28"/>
  <c r="BG110" i="30"/>
  <c r="BG110" i="28" s="1"/>
  <c r="BL108" i="28"/>
  <c r="BJ110" i="30"/>
  <c r="BJ110" i="28" s="1"/>
  <c r="AE145" i="30"/>
  <c r="AE145" i="28" s="1"/>
  <c r="P142" i="28"/>
  <c r="P144" i="28"/>
  <c r="S161" i="30"/>
  <c r="BA94" i="30"/>
  <c r="BA94" i="28" s="1"/>
  <c r="BH104" i="30"/>
  <c r="BH104" i="28" s="1"/>
  <c r="AP106" i="28"/>
  <c r="AP111" i="30"/>
  <c r="BB199" i="30"/>
  <c r="BB200" i="30" s="1"/>
  <c r="BB201" i="30" s="1"/>
  <c r="BB85" i="28"/>
  <c r="BB92" i="30"/>
  <c r="AM111" i="28"/>
  <c r="AM125" i="30"/>
  <c r="AM124" i="28" s="1"/>
  <c r="AS96" i="28"/>
  <c r="AS106" i="30"/>
  <c r="BF94" i="30"/>
  <c r="BL85" i="30"/>
  <c r="BL199" i="30" s="1"/>
  <c r="BL200" i="30" s="1"/>
  <c r="BL201" i="30" s="1"/>
  <c r="BI92" i="30"/>
  <c r="BI92" i="28" s="1"/>
  <c r="BG85" i="30"/>
  <c r="BH85" i="30" s="1"/>
  <c r="BI85" i="28"/>
  <c r="AV94" i="28"/>
  <c r="AV96" i="30"/>
  <c r="AY92" i="28"/>
  <c r="AY94" i="30"/>
  <c r="BE85" i="30"/>
  <c r="BD92" i="30"/>
  <c r="BD92" i="28" s="1"/>
  <c r="BD199" i="30"/>
  <c r="BD200" i="30" s="1"/>
  <c r="BD201" i="30" s="1"/>
  <c r="BD85" i="28"/>
  <c r="BM99" i="30"/>
  <c r="BM99" i="28" s="1"/>
  <c r="BO99" i="28"/>
  <c r="BK99" i="30"/>
  <c r="BK99" i="28" s="1"/>
  <c r="AB18" i="36"/>
  <c r="AH18" i="36"/>
  <c r="O22" i="36"/>
  <c r="Q22" i="36" s="1"/>
  <c r="AB22" i="36" s="1"/>
  <c r="O9" i="36"/>
  <c r="Q9" i="36" s="1"/>
  <c r="AH9" i="36" s="1"/>
  <c r="O10" i="36"/>
  <c r="Q10" i="36" s="1"/>
  <c r="O11" i="36"/>
  <c r="Q11" i="36" s="1"/>
  <c r="O12" i="36"/>
  <c r="Q12" i="36" s="1"/>
  <c r="O13" i="36"/>
  <c r="Q13" i="36" s="1"/>
  <c r="O15" i="36"/>
  <c r="Q15" i="36" s="1"/>
  <c r="O14" i="36"/>
  <c r="Q14" i="36" s="1"/>
  <c r="O16" i="36"/>
  <c r="Q16" i="36" s="1"/>
  <c r="O17" i="36"/>
  <c r="Q17" i="36" s="1"/>
  <c r="O20" i="36"/>
  <c r="Q20" i="36" s="1"/>
  <c r="O21" i="36"/>
  <c r="Q21" i="36" s="1"/>
  <c r="O19" i="36"/>
  <c r="Q19" i="36" s="1"/>
  <c r="O23" i="36"/>
  <c r="Q23" i="36" s="1"/>
  <c r="BM7" i="28"/>
  <c r="O8" i="36"/>
  <c r="Q8" i="36" s="1"/>
  <c r="BK15" i="30"/>
  <c r="BK15" i="28" s="1"/>
  <c r="BO15" i="28"/>
  <c r="BM15" i="30"/>
  <c r="BM15" i="28" s="1"/>
  <c r="AN169" i="30"/>
  <c r="AK173" i="28"/>
  <c r="AK174" i="30"/>
  <c r="AK190" i="28"/>
  <c r="AK192" i="30"/>
  <c r="BH101" i="28"/>
  <c r="BI9" i="28"/>
  <c r="Y156" i="30"/>
  <c r="Y156" i="28" s="1"/>
  <c r="Y153" i="28"/>
  <c r="AB145" i="28"/>
  <c r="AB153" i="30"/>
  <c r="BN102" i="30"/>
  <c r="BN102" i="28" s="1"/>
  <c r="BG33" i="30"/>
  <c r="BG31" i="28"/>
  <c r="BE31" i="28"/>
  <c r="BE33" i="30"/>
  <c r="AW11" i="28"/>
  <c r="AW23" i="30"/>
  <c r="AX11" i="28"/>
  <c r="AX23" i="30"/>
  <c r="AZ11" i="30"/>
  <c r="J23" i="36"/>
  <c r="AT23" i="28"/>
  <c r="AT27" i="30"/>
  <c r="BH31" i="30"/>
  <c r="AI111" i="28"/>
  <c r="AI125" i="30"/>
  <c r="AI124" i="28" s="1"/>
  <c r="AK106" i="28"/>
  <c r="AK111" i="30"/>
  <c r="AK111" i="28" s="1"/>
  <c r="AK194" i="30"/>
  <c r="AK125" i="30"/>
  <c r="AK132" i="30" s="1"/>
  <c r="BA82" i="28"/>
  <c r="BA11" i="30"/>
  <c r="AH132" i="30"/>
  <c r="AH154" i="30"/>
  <c r="AH141" i="30"/>
  <c r="AH150" i="30"/>
  <c r="AH150" i="28" s="1"/>
  <c r="AH124" i="28"/>
  <c r="AH148" i="30"/>
  <c r="AH149" i="30"/>
  <c r="AH149" i="28" s="1"/>
  <c r="AR27" i="28"/>
  <c r="AR96" i="30"/>
  <c r="BI82" i="30"/>
  <c r="BI82" i="28" s="1"/>
  <c r="BI33" i="28"/>
  <c r="BI30" i="28" s="1"/>
  <c r="AU27" i="30"/>
  <c r="AU23" i="28"/>
  <c r="BF94" i="28"/>
  <c r="AN96" i="28"/>
  <c r="AN106" i="30"/>
  <c r="BD33" i="28"/>
  <c r="BD30" i="28" s="1"/>
  <c r="BD82" i="30"/>
  <c r="AE141" i="28"/>
  <c r="AO96" i="28"/>
  <c r="AO106" i="30"/>
  <c r="AE195" i="30"/>
  <c r="AE154" i="28"/>
  <c r="BL31" i="28"/>
  <c r="BO31" i="30"/>
  <c r="BJ31" i="30"/>
  <c r="BL33" i="30"/>
  <c r="AB151" i="28"/>
  <c r="AB196" i="30"/>
  <c r="H22" i="36"/>
  <c r="I45" i="36" s="1"/>
  <c r="J45" i="36" s="1"/>
  <c r="I22" i="36"/>
  <c r="H46" i="36" s="1"/>
  <c r="AQ96" i="30"/>
  <c r="AQ27" i="28"/>
  <c r="AE148" i="28"/>
  <c r="AE151" i="30"/>
  <c r="AE151" i="28" s="1"/>
  <c r="AL106" i="28"/>
  <c r="AL111" i="30"/>
  <c r="BG104" i="28"/>
  <c r="BN100" i="28"/>
  <c r="BM101" i="30"/>
  <c r="BM101" i="28" s="1"/>
  <c r="BO101" i="28"/>
  <c r="BM100" i="28"/>
  <c r="BK101" i="30"/>
  <c r="BJ104" i="30"/>
  <c r="BO104" i="30"/>
  <c r="BM24" i="30"/>
  <c r="BM24" i="28" s="1"/>
  <c r="BM9" i="28"/>
  <c r="BO5" i="28"/>
  <c r="AC207" i="30"/>
  <c r="BL4" i="28"/>
  <c r="BO4" i="30"/>
  <c r="BO4" i="28" s="1"/>
  <c r="BK9" i="30"/>
  <c r="BL9" i="30" s="1"/>
  <c r="BL24" i="30" s="1"/>
  <c r="BL24" i="28" s="1"/>
  <c r="BH24" i="30"/>
  <c r="BH24" i="28" s="1"/>
  <c r="BH9" i="28"/>
  <c r="BB27" i="28"/>
  <c r="BN87" i="30" l="1"/>
  <c r="BN87" i="28" s="1"/>
  <c r="BK75" i="30"/>
  <c r="BK75" i="28" s="1"/>
  <c r="BE18" i="28"/>
  <c r="BE23" i="30"/>
  <c r="BH77" i="30"/>
  <c r="BH77" i="28" s="1"/>
  <c r="BH68" i="28" s="1"/>
  <c r="BH18" i="30"/>
  <c r="BN76" i="30"/>
  <c r="BN76" i="28" s="1"/>
  <c r="BK61" i="30"/>
  <c r="BK61" i="28" s="1"/>
  <c r="BK57" i="28" s="1"/>
  <c r="BK58" i="28"/>
  <c r="BN72" i="30"/>
  <c r="BM72" i="28"/>
  <c r="BO86" i="28"/>
  <c r="BM86" i="30"/>
  <c r="BM86" i="28" s="1"/>
  <c r="BO170" i="30"/>
  <c r="BO170" i="28" s="1"/>
  <c r="BO88" i="28"/>
  <c r="BM88" i="30"/>
  <c r="BM88" i="28" s="1"/>
  <c r="BM35" i="28"/>
  <c r="BM40" i="30"/>
  <c r="BM40" i="28" s="1"/>
  <c r="BM34" i="28" s="1"/>
  <c r="BN63" i="30"/>
  <c r="BM63" i="28"/>
  <c r="BM67" i="30"/>
  <c r="BM67" i="28" s="1"/>
  <c r="BM62" i="28" s="1"/>
  <c r="BN42" i="30"/>
  <c r="BM42" i="28"/>
  <c r="BM50" i="30"/>
  <c r="BM50" i="28" s="1"/>
  <c r="BM41" i="28" s="1"/>
  <c r="BK88" i="30"/>
  <c r="BK88" i="28" s="1"/>
  <c r="BO177" i="30"/>
  <c r="BO177" i="28" s="1"/>
  <c r="BM89" i="30"/>
  <c r="BM89" i="28" s="1"/>
  <c r="BO89" i="28"/>
  <c r="BO18" i="30"/>
  <c r="BL18" i="28"/>
  <c r="BJ18" i="30"/>
  <c r="BJ18" i="28" s="1"/>
  <c r="AK187" i="30"/>
  <c r="AK183" i="28"/>
  <c r="BK110" i="30"/>
  <c r="BK110" i="28" s="1"/>
  <c r="BN74" i="30"/>
  <c r="BN74" i="28" s="1"/>
  <c r="BK86" i="30"/>
  <c r="BK86" i="28" s="1"/>
  <c r="BK72" i="28"/>
  <c r="BN58" i="30"/>
  <c r="BM58" i="28"/>
  <c r="BM61" i="30"/>
  <c r="BM61" i="28" s="1"/>
  <c r="BM57" i="28" s="1"/>
  <c r="BN47" i="30"/>
  <c r="BN47" i="28" s="1"/>
  <c r="BN35" i="30"/>
  <c r="BO75" i="28"/>
  <c r="BM75" i="30"/>
  <c r="BM75" i="28" s="1"/>
  <c r="BN75" i="30"/>
  <c r="BN75" i="28" s="1"/>
  <c r="BH110" i="30"/>
  <c r="BH110" i="28" s="1"/>
  <c r="BI94" i="30"/>
  <c r="BO108" i="28"/>
  <c r="BM110" i="30"/>
  <c r="BM110" i="28" s="1"/>
  <c r="AN176" i="30"/>
  <c r="AK180" i="28"/>
  <c r="AH145" i="30"/>
  <c r="AH145" i="28" s="1"/>
  <c r="P203" i="30"/>
  <c r="P204" i="30" s="1"/>
  <c r="P205" i="30" s="1"/>
  <c r="P143" i="28"/>
  <c r="S161" i="28"/>
  <c r="S166" i="30"/>
  <c r="AP125" i="30"/>
  <c r="AP124" i="28" s="1"/>
  <c r="AP111" i="28"/>
  <c r="AV96" i="28"/>
  <c r="AV106" i="30"/>
  <c r="AS111" i="30"/>
  <c r="AS106" i="28"/>
  <c r="BD94" i="30"/>
  <c r="BD94" i="28" s="1"/>
  <c r="BN99" i="30"/>
  <c r="BN99" i="28" s="1"/>
  <c r="BG92" i="30"/>
  <c r="BG92" i="28" s="1"/>
  <c r="BG199" i="30"/>
  <c r="BG200" i="30" s="1"/>
  <c r="BG201" i="30" s="1"/>
  <c r="BG85" i="28"/>
  <c r="BH85" i="28"/>
  <c r="BH92" i="30"/>
  <c r="BH92" i="28" s="1"/>
  <c r="BH199" i="30"/>
  <c r="BH200" i="30" s="1"/>
  <c r="BE85" i="28"/>
  <c r="BE199" i="30"/>
  <c r="BE200" i="30" s="1"/>
  <c r="BE201" i="30" s="1"/>
  <c r="BE92" i="30"/>
  <c r="BE92" i="28" s="1"/>
  <c r="BB92" i="28"/>
  <c r="BB94" i="30"/>
  <c r="AY94" i="28"/>
  <c r="AY96" i="30"/>
  <c r="BL85" i="28"/>
  <c r="BO85" i="30"/>
  <c r="BO199" i="30" s="1"/>
  <c r="BO200" i="30" s="1"/>
  <c r="BO201" i="30" s="1"/>
  <c r="BL92" i="30"/>
  <c r="BL92" i="28" s="1"/>
  <c r="BJ85" i="30"/>
  <c r="AH19" i="36"/>
  <c r="AB19" i="36"/>
  <c r="AB12" i="36"/>
  <c r="AH12" i="36"/>
  <c r="AH22" i="36"/>
  <c r="AH21" i="36"/>
  <c r="AB21" i="36"/>
  <c r="AH14" i="36"/>
  <c r="AB14" i="36"/>
  <c r="AH11" i="36"/>
  <c r="AB11" i="36"/>
  <c r="AH17" i="36"/>
  <c r="AB17" i="36"/>
  <c r="AH13" i="36"/>
  <c r="AB13" i="36"/>
  <c r="AB16" i="36"/>
  <c r="AH16" i="36"/>
  <c r="AH20" i="36"/>
  <c r="AB20" i="36"/>
  <c r="AB15" i="36"/>
  <c r="AH15" i="36"/>
  <c r="AH10" i="36"/>
  <c r="AB10" i="36"/>
  <c r="AA9" i="36"/>
  <c r="AH8" i="36"/>
  <c r="AB9" i="36"/>
  <c r="Q24" i="36"/>
  <c r="AB23" i="36"/>
  <c r="AH23" i="36"/>
  <c r="BN15" i="30"/>
  <c r="BN15" i="28" s="1"/>
  <c r="AN173" i="30"/>
  <c r="AN169" i="28"/>
  <c r="S208" i="30"/>
  <c r="AN190" i="30"/>
  <c r="AK192" i="28"/>
  <c r="BL9" i="28"/>
  <c r="BM104" i="30"/>
  <c r="BM104" i="28" s="1"/>
  <c r="BN101" i="30"/>
  <c r="BN101" i="28" s="1"/>
  <c r="AE153" i="30"/>
  <c r="AE153" i="28" s="1"/>
  <c r="AB153" i="28"/>
  <c r="AB156" i="30"/>
  <c r="AB156" i="28" s="1"/>
  <c r="AE196" i="30"/>
  <c r="BC11" i="30"/>
  <c r="V6" i="36"/>
  <c r="J25" i="36" s="1"/>
  <c r="BA11" i="28"/>
  <c r="BA23" i="30"/>
  <c r="AK129" i="30"/>
  <c r="AK211" i="30"/>
  <c r="AT27" i="28"/>
  <c r="AT96" i="30"/>
  <c r="AX27" i="30"/>
  <c r="AX23" i="28"/>
  <c r="BE33" i="28"/>
  <c r="BE30" i="28" s="1"/>
  <c r="BE82" i="30"/>
  <c r="BE82" i="28" s="1"/>
  <c r="AL111" i="28"/>
  <c r="AL125" i="30"/>
  <c r="AL124" i="28" s="1"/>
  <c r="BO33" i="30"/>
  <c r="BO31" i="28"/>
  <c r="BM31" i="30"/>
  <c r="AH141" i="28"/>
  <c r="AK124" i="28"/>
  <c r="AK154" i="30"/>
  <c r="AK150" i="30"/>
  <c r="AK150" i="28" s="1"/>
  <c r="AK148" i="30"/>
  <c r="AK149" i="30"/>
  <c r="AK149" i="28" s="1"/>
  <c r="AK141" i="30"/>
  <c r="AH148" i="28"/>
  <c r="AH151" i="30"/>
  <c r="AH151" i="28" s="1"/>
  <c r="I23" i="36"/>
  <c r="H48" i="36" s="1"/>
  <c r="H23" i="36"/>
  <c r="I46" i="36" s="1"/>
  <c r="J46" i="36" s="1"/>
  <c r="AW23" i="28"/>
  <c r="AW27" i="30"/>
  <c r="BJ31" i="28"/>
  <c r="BJ33" i="30"/>
  <c r="BD82" i="28"/>
  <c r="BD11" i="30"/>
  <c r="AQ106" i="30"/>
  <c r="AQ96" i="28"/>
  <c r="AO111" i="30"/>
  <c r="AO106" i="28"/>
  <c r="AU96" i="30"/>
  <c r="AU27" i="28"/>
  <c r="AR106" i="30"/>
  <c r="AR96" i="28"/>
  <c r="AH195" i="30"/>
  <c r="AH154" i="28"/>
  <c r="BL82" i="30"/>
  <c r="BL82" i="28" s="1"/>
  <c r="BL33" i="28"/>
  <c r="BL30" i="28" s="1"/>
  <c r="BK31" i="30"/>
  <c r="AN125" i="30"/>
  <c r="AN132" i="30" s="1"/>
  <c r="AN129" i="30" s="1"/>
  <c r="AN194" i="30"/>
  <c r="AN111" i="30"/>
  <c r="AN111" i="28" s="1"/>
  <c r="AN106" i="28"/>
  <c r="BI94" i="28"/>
  <c r="AH211" i="30"/>
  <c r="AH129" i="30"/>
  <c r="BH33" i="30"/>
  <c r="BH31" i="28"/>
  <c r="AZ23" i="30"/>
  <c r="AZ11" i="28"/>
  <c r="BG33" i="28"/>
  <c r="BG30" i="28" s="1"/>
  <c r="BG82" i="30"/>
  <c r="BJ104" i="28"/>
  <c r="BO113" i="30"/>
  <c r="BO113" i="28" s="1"/>
  <c r="BO104" i="28"/>
  <c r="BK101" i="28"/>
  <c r="BK104" i="30"/>
  <c r="BK104" i="28" s="1"/>
  <c r="BK24" i="30"/>
  <c r="BK24" i="28" s="1"/>
  <c r="BN9" i="30"/>
  <c r="BO9" i="30" s="1"/>
  <c r="BO24" i="30" s="1"/>
  <c r="BO24" i="28" s="1"/>
  <c r="BK9" i="28"/>
  <c r="BE27" i="30" l="1"/>
  <c r="BE27" i="28" s="1"/>
  <c r="BE23" i="28"/>
  <c r="BH18" i="28"/>
  <c r="BH23" i="30"/>
  <c r="BK77" i="30"/>
  <c r="BK77" i="28" s="1"/>
  <c r="BK68" i="28" s="1"/>
  <c r="BK18" i="30"/>
  <c r="AK187" i="28"/>
  <c r="AN183" i="30"/>
  <c r="BN42" i="28"/>
  <c r="BN50" i="30"/>
  <c r="BN50" i="28" s="1"/>
  <c r="BN41" i="28" s="1"/>
  <c r="BN88" i="30"/>
  <c r="BN88" i="28" s="1"/>
  <c r="BN35" i="28"/>
  <c r="BN40" i="30"/>
  <c r="BN40" i="28" s="1"/>
  <c r="BN34" i="28" s="1"/>
  <c r="BM77" i="30"/>
  <c r="BM77" i="28" s="1"/>
  <c r="BM68" i="28" s="1"/>
  <c r="BN67" i="30"/>
  <c r="BN67" i="28" s="1"/>
  <c r="BN62" i="28" s="1"/>
  <c r="BN63" i="28"/>
  <c r="BN72" i="28"/>
  <c r="BN77" i="30"/>
  <c r="BN77" i="28" s="1"/>
  <c r="BN68" i="28" s="1"/>
  <c r="BO18" i="28"/>
  <c r="BM18" i="30"/>
  <c r="BM18" i="28" s="1"/>
  <c r="BN18" i="30"/>
  <c r="BN18" i="28" s="1"/>
  <c r="BN86" i="30"/>
  <c r="BN86" i="28" s="1"/>
  <c r="BN61" i="30"/>
  <c r="BN61" i="28" s="1"/>
  <c r="BN57" i="28" s="1"/>
  <c r="BN58" i="28"/>
  <c r="BN89" i="30"/>
  <c r="BN89" i="28" s="1"/>
  <c r="AN180" i="30"/>
  <c r="AN176" i="28"/>
  <c r="BN110" i="30"/>
  <c r="BN110" i="28" s="1"/>
  <c r="AK145" i="30"/>
  <c r="AK145" i="28" s="1"/>
  <c r="S167" i="30"/>
  <c r="S144" i="30"/>
  <c r="S166" i="28"/>
  <c r="S142" i="30"/>
  <c r="S143" i="30" s="1"/>
  <c r="V159" i="30"/>
  <c r="V159" i="28" s="1"/>
  <c r="BH201" i="30"/>
  <c r="BJ85" i="28"/>
  <c r="BJ199" i="30"/>
  <c r="BJ200" i="30" s="1"/>
  <c r="BJ201" i="30" s="1"/>
  <c r="BJ92" i="30"/>
  <c r="BJ92" i="28" s="1"/>
  <c r="AY106" i="30"/>
  <c r="AY96" i="28"/>
  <c r="AS125" i="30"/>
  <c r="AS124" i="28" s="1"/>
  <c r="AS111" i="28"/>
  <c r="BE94" i="30"/>
  <c r="BE94" i="28" s="1"/>
  <c r="BO92" i="30"/>
  <c r="BO92" i="28" s="1"/>
  <c r="BO85" i="28"/>
  <c r="BM85" i="30"/>
  <c r="BN85" i="30" s="1"/>
  <c r="AV111" i="30"/>
  <c r="AV106" i="28"/>
  <c r="BG94" i="30"/>
  <c r="BG94" i="28" s="1"/>
  <c r="BL94" i="30"/>
  <c r="BK85" i="30"/>
  <c r="BB94" i="28"/>
  <c r="BB96" i="30"/>
  <c r="J26" i="36"/>
  <c r="AQ169" i="30"/>
  <c r="AN173" i="28"/>
  <c r="AN174" i="30"/>
  <c r="AN190" i="28"/>
  <c r="AN192" i="30"/>
  <c r="BN104" i="30"/>
  <c r="BN104" i="28" s="1"/>
  <c r="AE156" i="30"/>
  <c r="AE156" i="28" s="1"/>
  <c r="AH153" i="30"/>
  <c r="BO9" i="28"/>
  <c r="H25" i="36"/>
  <c r="I48" i="36" s="1"/>
  <c r="J48" i="36" s="1"/>
  <c r="J51" i="36" s="1"/>
  <c r="AH196" i="30"/>
  <c r="BG82" i="28"/>
  <c r="BG11" i="30"/>
  <c r="BL94" i="28"/>
  <c r="AU96" i="28"/>
  <c r="AU106" i="30"/>
  <c r="AQ106" i="28"/>
  <c r="AQ111" i="30"/>
  <c r="AQ111" i="28" s="1"/>
  <c r="AQ194" i="30"/>
  <c r="AQ125" i="30"/>
  <c r="AK148" i="28"/>
  <c r="AK151" i="30"/>
  <c r="AK151" i="28" s="1"/>
  <c r="BO82" i="30"/>
  <c r="BO82" i="28" s="1"/>
  <c r="BO33" i="28"/>
  <c r="BO30" i="28" s="1"/>
  <c r="AT106" i="30"/>
  <c r="AT96" i="28"/>
  <c r="BA27" i="30"/>
  <c r="BA23" i="28"/>
  <c r="BH33" i="28"/>
  <c r="BH30" i="28" s="1"/>
  <c r="BH82" i="30"/>
  <c r="BH82" i="28" s="1"/>
  <c r="BH94" i="30"/>
  <c r="BH94" i="28" s="1"/>
  <c r="BD23" i="30"/>
  <c r="BD11" i="28"/>
  <c r="BF11" i="30"/>
  <c r="AW27" i="28"/>
  <c r="AW96" i="30"/>
  <c r="BM33" i="30"/>
  <c r="BM31" i="28"/>
  <c r="AN154" i="30"/>
  <c r="AN148" i="30"/>
  <c r="AN124" i="28"/>
  <c r="AN149" i="30"/>
  <c r="AN149" i="28" s="1"/>
  <c r="AN150" i="30"/>
  <c r="AN150" i="28" s="1"/>
  <c r="AN141" i="30"/>
  <c r="AR106" i="28"/>
  <c r="AR111" i="30"/>
  <c r="AK141" i="28"/>
  <c r="AK195" i="30"/>
  <c r="AK154" i="28"/>
  <c r="AO125" i="30"/>
  <c r="AO124" i="28" s="1"/>
  <c r="AO111" i="28"/>
  <c r="AZ27" i="30"/>
  <c r="AZ23" i="28"/>
  <c r="BK31" i="28"/>
  <c r="BK33" i="30"/>
  <c r="BJ82" i="30"/>
  <c r="BJ33" i="28"/>
  <c r="BJ30" i="28" s="1"/>
  <c r="BN31" i="30"/>
  <c r="AX27" i="28"/>
  <c r="AX96" i="30"/>
  <c r="BC23" i="30"/>
  <c r="BC11" i="28"/>
  <c r="BN24" i="30"/>
  <c r="BN24" i="28" s="1"/>
  <c r="BN9" i="28"/>
  <c r="BH27" i="30" l="1"/>
  <c r="BH27" i="28" s="1"/>
  <c r="BH23" i="28"/>
  <c r="BN23" i="30"/>
  <c r="BK18" i="28"/>
  <c r="BK23" i="30"/>
  <c r="I25" i="36"/>
  <c r="H50" i="36" s="1"/>
  <c r="J50" i="36" s="1"/>
  <c r="AN183" i="28"/>
  <c r="AN187" i="30"/>
  <c r="AQ176" i="30"/>
  <c r="AN180" i="28"/>
  <c r="AN145" i="30"/>
  <c r="AN145" i="28" s="1"/>
  <c r="S142" i="28"/>
  <c r="S144" i="28"/>
  <c r="V161" i="30"/>
  <c r="BO94" i="30"/>
  <c r="BO94" i="28" s="1"/>
  <c r="BE96" i="30"/>
  <c r="BE106" i="30" s="1"/>
  <c r="BE111" i="30" s="1"/>
  <c r="AQ132" i="30"/>
  <c r="AQ129" i="30" s="1"/>
  <c r="BB106" i="30"/>
  <c r="BB96" i="28"/>
  <c r="BJ94" i="30"/>
  <c r="BJ94" i="28" s="1"/>
  <c r="BM199" i="30"/>
  <c r="BM200" i="30" s="1"/>
  <c r="BM201" i="30" s="1"/>
  <c r="BM92" i="30"/>
  <c r="BM92" i="28" s="1"/>
  <c r="BM85" i="28"/>
  <c r="AY111" i="30"/>
  <c r="AY106" i="28"/>
  <c r="BN85" i="28"/>
  <c r="BN199" i="30"/>
  <c r="BN200" i="30" s="1"/>
  <c r="BN92" i="30"/>
  <c r="BN92" i="28" s="1"/>
  <c r="BK92" i="30"/>
  <c r="BK92" i="28" s="1"/>
  <c r="BK199" i="30"/>
  <c r="BK200" i="30" s="1"/>
  <c r="BK201" i="30" s="1"/>
  <c r="BK85" i="28"/>
  <c r="AV125" i="30"/>
  <c r="AV124" i="28" s="1"/>
  <c r="AV111" i="28"/>
  <c r="AQ169" i="28"/>
  <c r="AQ173" i="30"/>
  <c r="AN192" i="28"/>
  <c r="T208" i="30"/>
  <c r="AQ190" i="30"/>
  <c r="AH153" i="28"/>
  <c r="AH156" i="30"/>
  <c r="AH156" i="28" s="1"/>
  <c r="AK153" i="30"/>
  <c r="BN31" i="28"/>
  <c r="BN33" i="30"/>
  <c r="BC23" i="28"/>
  <c r="BC27" i="30"/>
  <c r="AR125" i="30"/>
  <c r="AR124" i="28" s="1"/>
  <c r="AR111" i="28"/>
  <c r="BF11" i="28"/>
  <c r="BF23" i="30"/>
  <c r="BK82" i="30"/>
  <c r="BK82" i="28" s="1"/>
  <c r="BK33" i="28"/>
  <c r="BK30" i="28" s="1"/>
  <c r="AX96" i="28"/>
  <c r="AX106" i="30"/>
  <c r="AT194" i="30"/>
  <c r="AT111" i="30"/>
  <c r="AT111" i="28" s="1"/>
  <c r="AT125" i="30"/>
  <c r="AT106" i="28"/>
  <c r="AQ154" i="30"/>
  <c r="AQ148" i="30"/>
  <c r="AQ150" i="30"/>
  <c r="AQ150" i="28" s="1"/>
  <c r="AQ149" i="30"/>
  <c r="AQ149" i="28" s="1"/>
  <c r="AQ124" i="28"/>
  <c r="AQ141" i="30"/>
  <c r="AU106" i="28"/>
  <c r="AU111" i="30"/>
  <c r="BI11" i="30"/>
  <c r="BG23" i="30"/>
  <c r="BG11" i="28"/>
  <c r="AN154" i="28"/>
  <c r="AN195" i="30"/>
  <c r="BA96" i="30"/>
  <c r="BA27" i="28"/>
  <c r="AK196" i="30"/>
  <c r="BM33" i="28"/>
  <c r="BM30" i="28" s="1"/>
  <c r="BM82" i="30"/>
  <c r="BH96" i="30"/>
  <c r="BH96" i="28" s="1"/>
  <c r="BJ82" i="28"/>
  <c r="BJ11" i="30"/>
  <c r="AZ27" i="28"/>
  <c r="AZ96" i="30"/>
  <c r="AN141" i="28"/>
  <c r="AN151" i="30"/>
  <c r="AN148" i="28"/>
  <c r="AW96" i="28"/>
  <c r="AW106" i="30"/>
  <c r="BD23" i="28"/>
  <c r="BD27" i="30"/>
  <c r="BN27" i="30"/>
  <c r="BN23" i="28"/>
  <c r="BK27" i="30" l="1"/>
  <c r="BK27" i="28" s="1"/>
  <c r="BK23" i="28"/>
  <c r="AQ183" i="30"/>
  <c r="AN187" i="28"/>
  <c r="AQ176" i="28"/>
  <c r="AQ180" i="30"/>
  <c r="AN153" i="30"/>
  <c r="AN156" i="30" s="1"/>
  <c r="AN156" i="28" s="1"/>
  <c r="AQ141" i="28"/>
  <c r="S143" i="28"/>
  <c r="S203" i="30"/>
  <c r="S204" i="30" s="1"/>
  <c r="S205" i="30" s="1"/>
  <c r="V161" i="28"/>
  <c r="V166" i="30"/>
  <c r="BE106" i="28"/>
  <c r="BK94" i="30"/>
  <c r="BK94" i="28" s="1"/>
  <c r="BE96" i="28"/>
  <c r="BM94" i="30"/>
  <c r="BM94" i="28" s="1"/>
  <c r="BN201" i="30"/>
  <c r="AY125" i="30"/>
  <c r="AY124" i="28" s="1"/>
  <c r="AY111" i="28"/>
  <c r="BB111" i="30"/>
  <c r="BB106" i="28"/>
  <c r="BH106" i="30"/>
  <c r="BH111" i="30" s="1"/>
  <c r="AT169" i="30"/>
  <c r="AQ173" i="28"/>
  <c r="AQ174" i="30"/>
  <c r="AQ192" i="30"/>
  <c r="AT132" i="30" s="1"/>
  <c r="AT129" i="30" s="1"/>
  <c r="AQ190" i="28"/>
  <c r="AQ145" i="30"/>
  <c r="AQ145" i="28" s="1"/>
  <c r="AK153" i="28"/>
  <c r="AK156" i="30"/>
  <c r="AK156" i="28" s="1"/>
  <c r="BC96" i="30"/>
  <c r="BC27" i="28"/>
  <c r="AW125" i="30"/>
  <c r="AW194" i="30"/>
  <c r="AW111" i="30"/>
  <c r="AW111" i="28" s="1"/>
  <c r="AW106" i="28"/>
  <c r="BJ11" i="28"/>
  <c r="BL11" i="30"/>
  <c r="BJ23" i="30"/>
  <c r="BA96" i="28"/>
  <c r="BA106" i="30"/>
  <c r="BG23" i="28"/>
  <c r="BG27" i="30"/>
  <c r="AQ148" i="28"/>
  <c r="AQ151" i="30"/>
  <c r="BF27" i="30"/>
  <c r="BF23" i="28"/>
  <c r="BM82" i="28"/>
  <c r="BM11" i="30"/>
  <c r="AT141" i="30"/>
  <c r="AT124" i="28"/>
  <c r="AT154" i="30"/>
  <c r="AT150" i="30"/>
  <c r="AT150" i="28" s="1"/>
  <c r="AT149" i="30"/>
  <c r="AT149" i="28" s="1"/>
  <c r="AT148" i="30"/>
  <c r="AQ154" i="28"/>
  <c r="AQ195" i="30"/>
  <c r="BN33" i="28"/>
  <c r="BN30" i="28" s="1"/>
  <c r="BN82" i="30"/>
  <c r="BN82" i="28" s="1"/>
  <c r="BN94" i="30"/>
  <c r="BN94" i="28" s="1"/>
  <c r="AN151" i="28"/>
  <c r="AN196" i="30"/>
  <c r="AX111" i="30"/>
  <c r="AX106" i="28"/>
  <c r="BI11" i="28"/>
  <c r="BI23" i="30"/>
  <c r="BD27" i="28"/>
  <c r="BD96" i="30"/>
  <c r="AZ106" i="30"/>
  <c r="AZ96" i="28"/>
  <c r="AU125" i="30"/>
  <c r="AU124" i="28" s="1"/>
  <c r="AU111" i="28"/>
  <c r="BE125" i="30"/>
  <c r="BE124" i="28" s="1"/>
  <c r="BE111" i="28"/>
  <c r="BN27" i="28"/>
  <c r="BK96" i="30" l="1"/>
  <c r="BK106" i="30" s="1"/>
  <c r="BK106" i="28" s="1"/>
  <c r="AQ187" i="30"/>
  <c r="AQ183" i="28"/>
  <c r="AT176" i="30"/>
  <c r="AQ180" i="28"/>
  <c r="AN153" i="28"/>
  <c r="AT145" i="30"/>
  <c r="AT145" i="28" s="1"/>
  <c r="Y159" i="30"/>
  <c r="V144" i="30"/>
  <c r="V167" i="30"/>
  <c r="V166" i="28"/>
  <c r="V142" i="30"/>
  <c r="V143" i="30" s="1"/>
  <c r="BH106" i="28"/>
  <c r="BB125" i="30"/>
  <c r="BB124" i="28" s="1"/>
  <c r="BB111" i="28"/>
  <c r="AT173" i="30"/>
  <c r="AT169" i="28"/>
  <c r="AQ153" i="30"/>
  <c r="AQ153" i="28" s="1"/>
  <c r="U208" i="30"/>
  <c r="AT190" i="30"/>
  <c r="AQ192" i="28"/>
  <c r="BN96" i="30"/>
  <c r="BN96" i="28" s="1"/>
  <c r="BF27" i="28"/>
  <c r="BF96" i="30"/>
  <c r="AZ111" i="30"/>
  <c r="AZ111" i="28" s="1"/>
  <c r="AZ106" i="28"/>
  <c r="AZ194" i="30"/>
  <c r="AZ125" i="30"/>
  <c r="BI23" i="28"/>
  <c r="BI27" i="30"/>
  <c r="AT148" i="28"/>
  <c r="AT151" i="30"/>
  <c r="AT151" i="28" s="1"/>
  <c r="BG96" i="30"/>
  <c r="BG27" i="28"/>
  <c r="BJ27" i="30"/>
  <c r="BJ23" i="28"/>
  <c r="AT141" i="28"/>
  <c r="BL11" i="28"/>
  <c r="BL23" i="30"/>
  <c r="AW148" i="30"/>
  <c r="AW141" i="30"/>
  <c r="AW124" i="28"/>
  <c r="AW150" i="30"/>
  <c r="AW150" i="28" s="1"/>
  <c r="AW154" i="30"/>
  <c r="AW149" i="30"/>
  <c r="AW149" i="28" s="1"/>
  <c r="BM11" i="28"/>
  <c r="BO11" i="30"/>
  <c r="BM23" i="30"/>
  <c r="AQ151" i="28"/>
  <c r="AQ196" i="30"/>
  <c r="BA106" i="28"/>
  <c r="BA111" i="30"/>
  <c r="BD106" i="30"/>
  <c r="BD96" i="28"/>
  <c r="AX111" i="28"/>
  <c r="AX125" i="30"/>
  <c r="AX124" i="28" s="1"/>
  <c r="AT195" i="30"/>
  <c r="AT154" i="28"/>
  <c r="BC106" i="30"/>
  <c r="BC96" i="28"/>
  <c r="BK111" i="30"/>
  <c r="BH125" i="30"/>
  <c r="BH124" i="28" s="1"/>
  <c r="BH111" i="28"/>
  <c r="BK96" i="28" l="1"/>
  <c r="AT183" i="30"/>
  <c r="AQ187" i="28"/>
  <c r="AT180" i="30"/>
  <c r="AT176" i="28"/>
  <c r="AW145" i="30"/>
  <c r="AW145" i="28" s="1"/>
  <c r="V142" i="28"/>
  <c r="Y161" i="30"/>
  <c r="Y161" i="28" s="1"/>
  <c r="V144" i="28"/>
  <c r="Y159" i="28"/>
  <c r="AW169" i="30"/>
  <c r="AT173" i="28"/>
  <c r="AT174" i="30"/>
  <c r="AQ156" i="30"/>
  <c r="AQ156" i="28" s="1"/>
  <c r="AT190" i="28"/>
  <c r="AT192" i="30"/>
  <c r="AT153" i="30"/>
  <c r="BN106" i="30"/>
  <c r="BN106" i="28" s="1"/>
  <c r="AW151" i="30"/>
  <c r="AW196" i="30" s="1"/>
  <c r="AW148" i="28"/>
  <c r="BG106" i="30"/>
  <c r="BG96" i="28"/>
  <c r="BC194" i="30"/>
  <c r="BC111" i="30"/>
  <c r="BC111" i="28" s="1"/>
  <c r="BC125" i="30"/>
  <c r="BC106" i="28"/>
  <c r="BD111" i="30"/>
  <c r="BD106" i="28"/>
  <c r="BL23" i="28"/>
  <c r="BL27" i="30"/>
  <c r="AW195" i="30"/>
  <c r="AW154" i="28"/>
  <c r="BJ96" i="30"/>
  <c r="BJ27" i="28"/>
  <c r="BF106" i="30"/>
  <c r="BF96" i="28"/>
  <c r="BA111" i="28"/>
  <c r="BA125" i="30"/>
  <c r="BA124" i="28" s="1"/>
  <c r="BM27" i="30"/>
  <c r="BM23" i="28"/>
  <c r="AZ141" i="30"/>
  <c r="AZ154" i="30"/>
  <c r="AZ149" i="30"/>
  <c r="AZ149" i="28" s="1"/>
  <c r="AZ124" i="28"/>
  <c r="AZ150" i="30"/>
  <c r="AZ150" i="28" s="1"/>
  <c r="AZ148" i="30"/>
  <c r="BO23" i="30"/>
  <c r="BO11" i="28"/>
  <c r="AW141" i="28"/>
  <c r="AT196" i="30"/>
  <c r="BI27" i="28"/>
  <c r="BI96" i="30"/>
  <c r="BK111" i="28"/>
  <c r="BK125" i="30"/>
  <c r="BK124" i="28" s="1"/>
  <c r="AT187" i="30" l="1"/>
  <c r="AT183" i="28"/>
  <c r="AW176" i="30"/>
  <c r="AT180" i="28"/>
  <c r="AZ145" i="30"/>
  <c r="AZ145" i="28" s="1"/>
  <c r="V203" i="30"/>
  <c r="V204" i="30" s="1"/>
  <c r="V205" i="30" s="1"/>
  <c r="V143" i="28"/>
  <c r="Y166" i="30"/>
  <c r="Y144" i="30" s="1"/>
  <c r="BN111" i="30"/>
  <c r="BN125" i="30" s="1"/>
  <c r="BN124" i="28" s="1"/>
  <c r="AW173" i="30"/>
  <c r="AW169" i="28"/>
  <c r="AW190" i="30"/>
  <c r="AT192" i="28"/>
  <c r="V208" i="30"/>
  <c r="AW132" i="30"/>
  <c r="AW129" i="30" s="1"/>
  <c r="AW151" i="28"/>
  <c r="AW153" i="30"/>
  <c r="AT153" i="28"/>
  <c r="AT156" i="30"/>
  <c r="AT156" i="28" s="1"/>
  <c r="BI106" i="30"/>
  <c r="BI96" i="28"/>
  <c r="BM96" i="30"/>
  <c r="BM27" i="28"/>
  <c r="BF194" i="30"/>
  <c r="BF111" i="30"/>
  <c r="BF111" i="28" s="1"/>
  <c r="BF106" i="28"/>
  <c r="BF125" i="30"/>
  <c r="BC141" i="30"/>
  <c r="BC148" i="30"/>
  <c r="BC154" i="30"/>
  <c r="BC149" i="30"/>
  <c r="BC149" i="28" s="1"/>
  <c r="BC150" i="30"/>
  <c r="BC150" i="28" s="1"/>
  <c r="BC124" i="28"/>
  <c r="AZ151" i="30"/>
  <c r="AZ148" i="28"/>
  <c r="AZ141" i="28"/>
  <c r="BJ106" i="30"/>
  <c r="BJ96" i="28"/>
  <c r="BD125" i="30"/>
  <c r="BD124" i="28" s="1"/>
  <c r="BD111" i="28"/>
  <c r="AZ154" i="28"/>
  <c r="AZ195" i="30"/>
  <c r="BL96" i="30"/>
  <c r="BL27" i="28"/>
  <c r="BG106" i="28"/>
  <c r="BG111" i="30"/>
  <c r="BO23" i="28"/>
  <c r="BO27" i="30"/>
  <c r="BN111" i="28" l="1"/>
  <c r="AW183" i="30"/>
  <c r="AT187" i="28"/>
  <c r="AW176" i="28"/>
  <c r="AW180" i="30"/>
  <c r="BC145" i="30"/>
  <c r="BC145" i="28" s="1"/>
  <c r="Y166" i="28"/>
  <c r="Y167" i="30"/>
  <c r="AB159" i="30"/>
  <c r="AB159" i="28" s="1"/>
  <c r="Y142" i="30"/>
  <c r="Y143" i="30" s="1"/>
  <c r="Y144" i="28"/>
  <c r="AB161" i="30"/>
  <c r="AB161" i="28" s="1"/>
  <c r="AZ169" i="30"/>
  <c r="AW173" i="28"/>
  <c r="AW174" i="30"/>
  <c r="AW192" i="30"/>
  <c r="AW190" i="28"/>
  <c r="AW153" i="28"/>
  <c r="AW156" i="30"/>
  <c r="AW156" i="28" s="1"/>
  <c r="AZ151" i="28"/>
  <c r="AZ153" i="30"/>
  <c r="AZ196" i="30"/>
  <c r="BL106" i="30"/>
  <c r="BL96" i="28"/>
  <c r="BF124" i="28"/>
  <c r="BF141" i="30"/>
  <c r="BF149" i="30"/>
  <c r="BF149" i="28" s="1"/>
  <c r="BF154" i="30"/>
  <c r="BF148" i="30"/>
  <c r="BF150" i="30"/>
  <c r="BF150" i="28" s="1"/>
  <c r="BG111" i="28"/>
  <c r="BG125" i="30"/>
  <c r="BG124" i="28" s="1"/>
  <c r="BC195" i="30"/>
  <c r="BC154" i="28"/>
  <c r="BM106" i="30"/>
  <c r="BM96" i="28"/>
  <c r="BJ106" i="28"/>
  <c r="BJ111" i="30"/>
  <c r="BC148" i="28"/>
  <c r="BC151" i="30"/>
  <c r="BC151" i="28" s="1"/>
  <c r="BO27" i="28"/>
  <c r="BO96" i="30"/>
  <c r="BC141" i="28"/>
  <c r="BI106" i="28"/>
  <c r="BI111" i="30"/>
  <c r="BI111" i="28" s="1"/>
  <c r="BI194" i="30"/>
  <c r="BI125" i="30"/>
  <c r="AW187" i="30" l="1"/>
  <c r="AW183" i="28"/>
  <c r="AW180" i="28"/>
  <c r="AZ176" i="30"/>
  <c r="BF145" i="30"/>
  <c r="BF145" i="28" s="1"/>
  <c r="Y142" i="28"/>
  <c r="AB166" i="30"/>
  <c r="AZ173" i="30"/>
  <c r="AZ169" i="28"/>
  <c r="AZ190" i="30"/>
  <c r="AW192" i="28"/>
  <c r="W208" i="30"/>
  <c r="AZ132" i="30"/>
  <c r="AZ129" i="30" s="1"/>
  <c r="AZ153" i="28"/>
  <c r="AZ156" i="30"/>
  <c r="AZ156" i="28" s="1"/>
  <c r="BC153" i="30"/>
  <c r="BC196" i="30"/>
  <c r="BF151" i="30"/>
  <c r="BF151" i="28" s="1"/>
  <c r="BF148" i="28"/>
  <c r="BF141" i="28"/>
  <c r="BM111" i="30"/>
  <c r="BM106" i="28"/>
  <c r="BF195" i="30"/>
  <c r="BF154" i="28"/>
  <c r="BI150" i="30"/>
  <c r="BI150" i="28" s="1"/>
  <c r="BI124" i="28"/>
  <c r="BI148" i="30"/>
  <c r="BI149" i="30"/>
  <c r="BI149" i="28" s="1"/>
  <c r="BI154" i="30"/>
  <c r="BI141" i="30"/>
  <c r="BO106" i="30"/>
  <c r="BO96" i="28"/>
  <c r="BJ125" i="30"/>
  <c r="BJ124" i="28" s="1"/>
  <c r="BJ111" i="28"/>
  <c r="BL125" i="30"/>
  <c r="BL106" i="28"/>
  <c r="BL111" i="30"/>
  <c r="BL111" i="28" s="1"/>
  <c r="BL194" i="30"/>
  <c r="AZ183" i="30" l="1"/>
  <c r="AW187" i="28"/>
  <c r="AZ180" i="30"/>
  <c r="AZ176" i="28"/>
  <c r="BI141" i="28"/>
  <c r="Y203" i="30"/>
  <c r="Y204" i="30" s="1"/>
  <c r="Y205" i="30" s="1"/>
  <c r="Y143" i="28"/>
  <c r="AB144" i="30"/>
  <c r="AB142" i="30"/>
  <c r="AB143" i="30" s="1"/>
  <c r="AE159" i="30"/>
  <c r="AB167" i="30"/>
  <c r="AB166" i="28"/>
  <c r="BC169" i="30"/>
  <c r="AZ173" i="28"/>
  <c r="AZ174" i="30"/>
  <c r="AZ190" i="28"/>
  <c r="AZ192" i="30"/>
  <c r="BF153" i="30"/>
  <c r="BF153" i="28" s="1"/>
  <c r="BI145" i="30"/>
  <c r="BI145" i="28" s="1"/>
  <c r="BC156" i="30"/>
  <c r="BC156" i="28" s="1"/>
  <c r="BC153" i="28"/>
  <c r="BF196" i="30"/>
  <c r="BL154" i="30"/>
  <c r="BL149" i="30"/>
  <c r="BL149" i="28" s="1"/>
  <c r="BL124" i="28"/>
  <c r="BL148" i="30"/>
  <c r="BL141" i="30"/>
  <c r="BL150" i="30"/>
  <c r="BL150" i="28" s="1"/>
  <c r="BO111" i="30"/>
  <c r="BO111" i="28" s="1"/>
  <c r="BO194" i="30"/>
  <c r="BO125" i="30"/>
  <c r="BO106" i="28"/>
  <c r="BI148" i="28"/>
  <c r="BI151" i="30"/>
  <c r="BI154" i="28"/>
  <c r="BI195" i="30"/>
  <c r="BM125" i="30"/>
  <c r="BM124" i="28" s="1"/>
  <c r="BM111" i="28"/>
  <c r="AZ187" i="30" l="1"/>
  <c r="AZ183" i="28"/>
  <c r="BC176" i="30"/>
  <c r="AZ180" i="28"/>
  <c r="BL141" i="28"/>
  <c r="AE159" i="28"/>
  <c r="AB142" i="28"/>
  <c r="AB144" i="28"/>
  <c r="AE161" i="30"/>
  <c r="AE161" i="28" s="1"/>
  <c r="BC173" i="30"/>
  <c r="BC169" i="28"/>
  <c r="X208" i="30"/>
  <c r="BC190" i="30"/>
  <c r="AZ192" i="28"/>
  <c r="BC132" i="30"/>
  <c r="BC129" i="30" s="1"/>
  <c r="BF156" i="30"/>
  <c r="BF156" i="28" s="1"/>
  <c r="BL145" i="30"/>
  <c r="BL145" i="28" s="1"/>
  <c r="BI151" i="28"/>
  <c r="BI153" i="30"/>
  <c r="BI196" i="30"/>
  <c r="BL151" i="30"/>
  <c r="BL148" i="28"/>
  <c r="BO141" i="30"/>
  <c r="BO150" i="30"/>
  <c r="BO150" i="28" s="1"/>
  <c r="BO148" i="30"/>
  <c r="BO154" i="30"/>
  <c r="BO149" i="30"/>
  <c r="BO149" i="28" s="1"/>
  <c r="BO124" i="28"/>
  <c r="BL195" i="30"/>
  <c r="BL154" i="28"/>
  <c r="AZ187" i="28" l="1"/>
  <c r="BC183" i="30"/>
  <c r="BC180" i="30"/>
  <c r="BC176" i="28"/>
  <c r="BO145" i="30"/>
  <c r="BO145" i="28" s="1"/>
  <c r="BL153" i="30"/>
  <c r="BL156" i="30" s="1"/>
  <c r="BL156" i="28" s="1"/>
  <c r="AB203" i="30"/>
  <c r="AB204" i="30" s="1"/>
  <c r="AB205" i="30" s="1"/>
  <c r="AB143" i="28"/>
  <c r="AE166" i="30"/>
  <c r="BF169" i="30"/>
  <c r="BC173" i="28"/>
  <c r="BC174" i="30"/>
  <c r="BC192" i="30"/>
  <c r="BC190" i="28"/>
  <c r="BI153" i="28"/>
  <c r="BI156" i="30"/>
  <c r="BI156" i="28" s="1"/>
  <c r="BO154" i="28"/>
  <c r="BO195" i="30"/>
  <c r="BO141" i="28"/>
  <c r="BO151" i="30"/>
  <c r="BO151" i="28" s="1"/>
  <c r="BO148" i="28"/>
  <c r="BL151" i="28"/>
  <c r="BL196" i="30"/>
  <c r="BC183" i="28" l="1"/>
  <c r="BC187" i="30"/>
  <c r="BL153" i="28"/>
  <c r="BC180" i="28"/>
  <c r="BF176" i="30"/>
  <c r="AE167" i="30"/>
  <c r="AE142" i="30"/>
  <c r="AE143" i="30" s="1"/>
  <c r="AE166" i="28"/>
  <c r="AE144" i="30"/>
  <c r="AH159" i="30"/>
  <c r="BF173" i="30"/>
  <c r="BF169" i="28"/>
  <c r="Y208" i="30"/>
  <c r="BF190" i="30"/>
  <c r="BC192" i="28"/>
  <c r="BF132" i="30"/>
  <c r="BF129" i="30" s="1"/>
  <c r="BO153" i="30"/>
  <c r="BO196" i="30"/>
  <c r="BC187" i="28" l="1"/>
  <c r="BF183" i="30"/>
  <c r="BF176" i="28"/>
  <c r="BF180" i="30"/>
  <c r="AE142" i="28"/>
  <c r="AE144" i="28"/>
  <c r="AH161" i="30"/>
  <c r="AH161" i="28" s="1"/>
  <c r="AH159" i="28"/>
  <c r="BF173" i="28"/>
  <c r="BI169" i="30"/>
  <c r="BF174" i="30"/>
  <c r="BF192" i="30"/>
  <c r="BF190" i="28"/>
  <c r="BO153" i="28"/>
  <c r="BO156" i="30"/>
  <c r="BO156" i="28" s="1"/>
  <c r="BF183" i="28" l="1"/>
  <c r="BF187" i="30"/>
  <c r="BI176" i="30"/>
  <c r="BF180" i="28"/>
  <c r="AH166" i="30"/>
  <c r="AH167" i="30" s="1"/>
  <c r="AE203" i="30"/>
  <c r="AE204" i="30" s="1"/>
  <c r="AE205" i="30" s="1"/>
  <c r="AE143" i="28"/>
  <c r="BI169" i="28"/>
  <c r="BI173" i="30"/>
  <c r="BI190" i="30"/>
  <c r="BF192" i="28"/>
  <c r="Z208" i="30"/>
  <c r="BI132" i="30"/>
  <c r="BI129" i="30" s="1"/>
  <c r="BI183" i="30" l="1"/>
  <c r="BF187" i="28"/>
  <c r="BI180" i="30"/>
  <c r="BI176" i="28"/>
  <c r="AK159" i="30"/>
  <c r="AK159" i="28" s="1"/>
  <c r="AH144" i="30"/>
  <c r="AH144" i="28" s="1"/>
  <c r="AH166" i="28"/>
  <c r="AH142" i="30"/>
  <c r="AH143" i="30" s="1"/>
  <c r="AK161" i="30"/>
  <c r="AK161" i="28" s="1"/>
  <c r="BI173" i="28"/>
  <c r="BL169" i="30"/>
  <c r="BI174" i="30"/>
  <c r="BI190" i="28"/>
  <c r="BI192" i="30"/>
  <c r="BI183" i="28" l="1"/>
  <c r="BI187" i="30"/>
  <c r="BI180" i="28"/>
  <c r="BL176" i="30"/>
  <c r="AH142" i="28"/>
  <c r="AH143" i="28"/>
  <c r="AH203" i="30"/>
  <c r="AH204" i="30" s="1"/>
  <c r="AH205" i="30" s="1"/>
  <c r="AK166" i="30"/>
  <c r="BL169" i="28"/>
  <c r="BL173" i="30"/>
  <c r="AA208" i="30"/>
  <c r="BL190" i="30"/>
  <c r="BI192" i="28"/>
  <c r="BL132" i="30"/>
  <c r="BL129" i="30" s="1"/>
  <c r="BI187" i="28" l="1"/>
  <c r="BL183" i="30"/>
  <c r="BL176" i="28"/>
  <c r="BL180" i="30"/>
  <c r="AK167" i="30"/>
  <c r="AK166" i="28"/>
  <c r="AK142" i="30"/>
  <c r="AK143" i="30" s="1"/>
  <c r="AK144" i="30"/>
  <c r="AN159" i="30"/>
  <c r="BL173" i="28"/>
  <c r="BO169" i="30"/>
  <c r="BL174" i="30"/>
  <c r="BL190" i="28"/>
  <c r="BL192" i="30"/>
  <c r="BL183" i="28" l="1"/>
  <c r="BL187" i="30"/>
  <c r="BO176" i="30"/>
  <c r="BL180" i="28"/>
  <c r="AK142" i="28"/>
  <c r="AK144" i="28"/>
  <c r="AN161" i="30"/>
  <c r="AN161" i="28" s="1"/>
  <c r="AN159" i="28"/>
  <c r="BO173" i="30"/>
  <c r="BO169" i="28"/>
  <c r="BO190" i="30"/>
  <c r="AB208" i="30"/>
  <c r="BL192" i="28"/>
  <c r="BO132" i="30"/>
  <c r="BO129" i="30" s="1"/>
  <c r="BL187" i="28" l="1"/>
  <c r="BO183" i="30"/>
  <c r="BO180" i="30"/>
  <c r="BO180" i="28" s="1"/>
  <c r="BO176" i="28"/>
  <c r="AN166" i="30"/>
  <c r="AN142" i="30" s="1"/>
  <c r="AN143" i="30" s="1"/>
  <c r="AK203" i="30"/>
  <c r="AK204" i="30" s="1"/>
  <c r="AK205" i="30" s="1"/>
  <c r="AK143" i="28"/>
  <c r="BO173" i="28"/>
  <c r="BO174" i="30"/>
  <c r="BO192" i="30"/>
  <c r="BO190" i="28"/>
  <c r="BO183" i="28" l="1"/>
  <c r="BO187" i="30"/>
  <c r="BO187" i="28" s="1"/>
  <c r="AN144" i="30"/>
  <c r="AN144" i="28" s="1"/>
  <c r="AN167" i="30"/>
  <c r="AQ159" i="30"/>
  <c r="AQ159" i="28" s="1"/>
  <c r="AN166" i="28"/>
  <c r="AN142" i="28"/>
  <c r="AQ161" i="30"/>
  <c r="AQ161" i="28" s="1"/>
  <c r="AC208" i="30"/>
  <c r="BO192" i="28"/>
  <c r="AN203" i="30" l="1"/>
  <c r="AN204" i="30" s="1"/>
  <c r="AN205" i="30" s="1"/>
  <c r="AN143" i="28"/>
  <c r="AQ166" i="30"/>
  <c r="AQ166" i="28" s="1"/>
  <c r="AQ144" i="30" l="1"/>
  <c r="AQ144" i="28" s="1"/>
  <c r="AQ167" i="30"/>
  <c r="AQ142" i="30"/>
  <c r="AQ143" i="30" s="1"/>
  <c r="AT159" i="30"/>
  <c r="AT159" i="28" s="1"/>
  <c r="AQ142" i="28" l="1"/>
  <c r="AT161" i="30"/>
  <c r="AT161" i="28" s="1"/>
  <c r="AQ203" i="30" l="1"/>
  <c r="AQ204" i="30" s="1"/>
  <c r="AQ205" i="30" s="1"/>
  <c r="AQ143" i="28"/>
  <c r="AT166" i="30"/>
  <c r="AT142" i="30" s="1"/>
  <c r="AT143" i="30" s="1"/>
  <c r="AT142" i="28" l="1"/>
  <c r="AT144" i="30"/>
  <c r="AW161" i="30" s="1"/>
  <c r="AW161" i="28" s="1"/>
  <c r="AT167" i="30"/>
  <c r="AW159" i="30"/>
  <c r="AW159" i="28" s="1"/>
  <c r="AT166" i="28"/>
  <c r="AT203" i="30" l="1"/>
  <c r="AT204" i="30" s="1"/>
  <c r="AT205" i="30" s="1"/>
  <c r="AT143" i="28"/>
  <c r="AT144" i="28"/>
  <c r="AW166" i="30"/>
  <c r="AW167" i="30" l="1"/>
  <c r="AW144" i="30"/>
  <c r="AW166" i="28"/>
  <c r="AZ159" i="30"/>
  <c r="AZ159" i="28" s="1"/>
  <c r="AW142" i="30"/>
  <c r="AW143" i="30" s="1"/>
  <c r="AW144" i="28" l="1"/>
  <c r="AZ161" i="30"/>
  <c r="AW142" i="28"/>
  <c r="AW143" i="28" l="1"/>
  <c r="AW203" i="30"/>
  <c r="AW204" i="30" s="1"/>
  <c r="AW205" i="30" s="1"/>
  <c r="AZ161" i="28"/>
  <c r="AZ166" i="30"/>
  <c r="BC159" i="30" l="1"/>
  <c r="AZ167" i="30"/>
  <c r="AZ144" i="30"/>
  <c r="AZ166" i="28"/>
  <c r="AZ142" i="30"/>
  <c r="AZ143" i="30" s="1"/>
  <c r="AZ142" i="28" l="1"/>
  <c r="BC161" i="30"/>
  <c r="BC161" i="28" s="1"/>
  <c r="AZ144" i="28"/>
  <c r="BC159" i="28"/>
  <c r="AZ203" i="30" l="1"/>
  <c r="AZ204" i="30" s="1"/>
  <c r="AZ205" i="30" s="1"/>
  <c r="AZ143" i="28"/>
  <c r="BC166" i="30"/>
  <c r="BC144" i="30" s="1"/>
  <c r="BC167" i="30" l="1"/>
  <c r="BC142" i="30"/>
  <c r="BC143" i="30" s="1"/>
  <c r="BF159" i="30"/>
  <c r="BF159" i="28" s="1"/>
  <c r="BC166" i="28"/>
  <c r="BF161" i="30"/>
  <c r="BC144" i="28"/>
  <c r="BC142" i="28" l="1"/>
  <c r="BF161" i="28"/>
  <c r="BF166" i="30"/>
  <c r="BC203" i="30" l="1"/>
  <c r="BC204" i="30" s="1"/>
  <c r="BC205" i="30" s="1"/>
  <c r="BC143" i="28"/>
  <c r="BI159" i="30"/>
  <c r="BI159" i="28" s="1"/>
  <c r="BF144" i="30"/>
  <c r="BF142" i="30"/>
  <c r="BF143" i="30" s="1"/>
  <c r="BF166" i="28"/>
  <c r="BF167" i="30"/>
  <c r="BF142" i="28" l="1"/>
  <c r="BF144" i="28"/>
  <c r="BI161" i="30"/>
  <c r="BF203" i="30" l="1"/>
  <c r="BF204" i="30" s="1"/>
  <c r="BF205" i="30" s="1"/>
  <c r="BF143" i="28"/>
  <c r="BI161" i="28"/>
  <c r="BI166" i="30"/>
  <c r="BI144" i="30" l="1"/>
  <c r="BI142" i="30"/>
  <c r="BI143" i="30" s="1"/>
  <c r="BI167" i="30"/>
  <c r="BI166" i="28"/>
  <c r="BL159" i="30"/>
  <c r="BL159" i="28" s="1"/>
  <c r="BI142" i="28" l="1"/>
  <c r="BI144" i="28"/>
  <c r="BL161" i="30"/>
  <c r="BI203" i="30" l="1"/>
  <c r="BI204" i="30" s="1"/>
  <c r="BI205" i="30" s="1"/>
  <c r="BI143" i="28"/>
  <c r="BL161" i="28"/>
  <c r="BL166" i="30"/>
  <c r="BL144" i="30" l="1"/>
  <c r="BL166" i="28"/>
  <c r="BL142" i="30"/>
  <c r="BL143" i="30" s="1"/>
  <c r="BO159" i="30"/>
  <c r="BL167" i="30"/>
  <c r="BL142" i="28" l="1"/>
  <c r="BO159" i="28"/>
  <c r="BL144" i="28"/>
  <c r="BO161" i="30"/>
  <c r="BO161" i="28" s="1"/>
  <c r="BL143" i="28" l="1"/>
  <c r="BL203" i="30"/>
  <c r="BL204" i="30" s="1"/>
  <c r="BL205" i="30" s="1"/>
  <c r="BO166" i="30"/>
  <c r="BO167" i="30" l="1"/>
  <c r="BO142" i="30"/>
  <c r="BO143" i="30" s="1"/>
  <c r="BO144" i="30"/>
  <c r="BO144" i="28" s="1"/>
  <c r="BO166" i="28"/>
  <c r="BO142" i="28" l="1"/>
  <c r="BO203" i="30" l="1"/>
  <c r="BO204" i="30" s="1"/>
  <c r="BO205" i="30" s="1"/>
  <c r="BO143" i="28"/>
</calcChain>
</file>

<file path=xl/comments1.xml><?xml version="1.0" encoding="utf-8"?>
<comments xmlns="http://schemas.openxmlformats.org/spreadsheetml/2006/main">
  <authors>
    <author>Jackie Tsou</author>
  </authors>
  <commentList>
    <comment ref="D4" authorId="0" shapeId="0">
      <text>
        <r>
          <rPr>
            <b/>
            <sz val="9"/>
            <color indexed="81"/>
            <rFont val="Tahoma"/>
            <family val="2"/>
          </rPr>
          <t>enter as "YYYY"</t>
        </r>
      </text>
    </comment>
    <comment ref="B69" authorId="0" shapeId="0">
      <text>
        <r>
          <rPr>
            <b/>
            <sz val="9"/>
            <color indexed="81"/>
            <rFont val="Tahoma"/>
            <family val="2"/>
          </rPr>
          <t xml:space="preserve">MOHCD: 
</t>
        </r>
        <r>
          <rPr>
            <sz val="9"/>
            <color indexed="81"/>
            <rFont val="Tahoma"/>
            <family val="2"/>
          </rPr>
          <t xml:space="preserve">Enter subsidy name in this box.
</t>
        </r>
      </text>
    </comment>
    <comment ref="J80" authorId="0" shapeId="0">
      <text>
        <r>
          <rPr>
            <b/>
            <sz val="9"/>
            <color indexed="81"/>
            <rFont val="Tahoma"/>
            <family val="2"/>
          </rPr>
          <t xml:space="preserve">mmcloone:
</t>
        </r>
        <r>
          <rPr>
            <sz val="9"/>
            <color indexed="81"/>
            <rFont val="Tahoma"/>
            <family val="2"/>
          </rPr>
          <t>these would likely be fields in tblLoans</t>
        </r>
      </text>
    </comment>
    <comment ref="CF80" authorId="0" shapeId="0">
      <text>
        <r>
          <rPr>
            <b/>
            <sz val="9"/>
            <color indexed="81"/>
            <rFont val="Tahoma"/>
            <family val="2"/>
          </rPr>
          <t xml:space="preserve">mmcloone:
</t>
        </r>
        <r>
          <rPr>
            <sz val="9"/>
            <color indexed="81"/>
            <rFont val="Tahoma"/>
            <family val="2"/>
          </rPr>
          <t xml:space="preserve">we might not want/need to import these since the data would exist already
</t>
        </r>
      </text>
    </comment>
  </commentList>
</comments>
</file>

<file path=xl/comments2.xml><?xml version="1.0" encoding="utf-8"?>
<comments xmlns="http://schemas.openxmlformats.org/spreadsheetml/2006/main">
  <authors>
    <author>Jackie Tsou</author>
  </authors>
  <commentList>
    <comment ref="C10" authorId="0" shapeId="0">
      <text>
        <r>
          <rPr>
            <b/>
            <sz val="9"/>
            <color indexed="81"/>
            <rFont val="Tahoma"/>
            <family val="2"/>
          </rPr>
          <t xml:space="preserve">MOHCD: 
</t>
        </r>
        <r>
          <rPr>
            <sz val="9"/>
            <color indexed="81"/>
            <rFont val="Tahoma"/>
            <family val="2"/>
          </rPr>
          <t xml:space="preserve">Once Unit Restriction has been selected for a unit, you may cut and paste for units below it, rather than selecting for each unit.
</t>
        </r>
      </text>
    </comment>
    <comment ref="W11" authorId="0" shapeId="0">
      <text>
        <r>
          <rPr>
            <b/>
            <sz val="9"/>
            <color indexed="81"/>
            <rFont val="Tahoma"/>
            <family val="2"/>
          </rPr>
          <t xml:space="preserve">MOHCD: </t>
        </r>
        <r>
          <rPr>
            <sz val="9"/>
            <color indexed="81"/>
            <rFont val="Tahoma"/>
            <family val="2"/>
          </rPr>
          <t xml:space="preserve">For Small Sites, do not use "No Change" button below. 
</t>
        </r>
      </text>
    </comment>
    <comment ref="X11" authorId="0" shapeId="0">
      <text>
        <r>
          <rPr>
            <b/>
            <sz val="9"/>
            <color indexed="81"/>
            <rFont val="Tahoma"/>
            <family val="2"/>
          </rPr>
          <t xml:space="preserve">MOHCD: </t>
        </r>
        <r>
          <rPr>
            <sz val="9"/>
            <color indexed="81"/>
            <rFont val="Tahoma"/>
            <family val="2"/>
          </rPr>
          <t xml:space="preserve">For Small Sites, do not use "No Change" button below. 
</t>
        </r>
      </text>
    </comment>
    <comment ref="AE11" authorId="0" shapeId="0">
      <text>
        <r>
          <rPr>
            <b/>
            <sz val="9"/>
            <color indexed="81"/>
            <rFont val="Tahoma"/>
            <family val="2"/>
          </rPr>
          <t>MOHCD:</t>
        </r>
        <r>
          <rPr>
            <sz val="9"/>
            <color indexed="81"/>
            <rFont val="Tahoma"/>
            <family val="2"/>
          </rPr>
          <t xml:space="preserve">
For Small Sites, add current tenant rent, any property tax payment and proposed increase in tenant paid rent to determine "Other Tenant Rent Amount". </t>
        </r>
      </text>
    </comment>
  </commentList>
</comments>
</file>

<file path=xl/comments3.xml><?xml version="1.0" encoding="utf-8"?>
<comments xmlns="http://schemas.openxmlformats.org/spreadsheetml/2006/main">
  <authors>
    <author>Jackie Tsou</author>
  </authors>
  <commentList>
    <comment ref="D24" authorId="0" shapeId="0">
      <text>
        <r>
          <rPr>
            <b/>
            <sz val="9"/>
            <color indexed="81"/>
            <rFont val="Tahoma"/>
            <family val="2"/>
          </rPr>
          <t>MOHCD:</t>
        </r>
        <r>
          <rPr>
            <sz val="9"/>
            <color indexed="81"/>
            <rFont val="Tahoma"/>
            <family val="2"/>
          </rPr>
          <t xml:space="preserve">
Enter Negative # if need to override.</t>
        </r>
      </text>
    </comment>
    <comment ref="E24" authorId="0" shapeId="0">
      <text>
        <r>
          <rPr>
            <b/>
            <sz val="9"/>
            <color indexed="81"/>
            <rFont val="Tahoma"/>
            <family val="2"/>
          </rPr>
          <t>MOHCD:</t>
        </r>
        <r>
          <rPr>
            <sz val="9"/>
            <color indexed="81"/>
            <rFont val="Tahoma"/>
            <family val="2"/>
          </rPr>
          <t xml:space="preserve">
Enter Negative # if need to override.</t>
        </r>
      </text>
    </comment>
    <comment ref="F24" authorId="0" shapeId="0">
      <text>
        <r>
          <rPr>
            <b/>
            <sz val="9"/>
            <color indexed="81"/>
            <rFont val="Tahoma"/>
            <family val="2"/>
          </rPr>
          <t>MOHCD:</t>
        </r>
        <r>
          <rPr>
            <sz val="9"/>
            <color indexed="81"/>
            <rFont val="Tahoma"/>
            <family val="2"/>
          </rPr>
          <t xml:space="preserve">
Enter Negative # if need to override.</t>
        </r>
      </text>
    </comment>
    <comment ref="D25" authorId="0" shapeId="0">
      <text>
        <r>
          <rPr>
            <b/>
            <sz val="9"/>
            <color indexed="81"/>
            <rFont val="Tahoma"/>
            <family val="2"/>
          </rPr>
          <t>MOHCD:</t>
        </r>
        <r>
          <rPr>
            <sz val="9"/>
            <color indexed="81"/>
            <rFont val="Tahoma"/>
            <family val="2"/>
          </rPr>
          <t xml:space="preserve">
Enter Negative # if need to override.</t>
        </r>
      </text>
    </comment>
    <comment ref="E25" authorId="0" shapeId="0">
      <text>
        <r>
          <rPr>
            <b/>
            <sz val="9"/>
            <color indexed="81"/>
            <rFont val="Tahoma"/>
            <family val="2"/>
          </rPr>
          <t>MOHCD:</t>
        </r>
        <r>
          <rPr>
            <sz val="9"/>
            <color indexed="81"/>
            <rFont val="Tahoma"/>
            <family val="2"/>
          </rPr>
          <t xml:space="preserve">
Enter Negative # if need to override.</t>
        </r>
      </text>
    </comment>
    <comment ref="F25" authorId="0" shapeId="0">
      <text>
        <r>
          <rPr>
            <b/>
            <sz val="9"/>
            <color indexed="81"/>
            <rFont val="Tahoma"/>
            <family val="2"/>
          </rPr>
          <t>MOHCD:</t>
        </r>
        <r>
          <rPr>
            <sz val="9"/>
            <color indexed="81"/>
            <rFont val="Tahoma"/>
            <family val="2"/>
          </rPr>
          <t xml:space="preserve">
Enter Negative # if need to override.</t>
        </r>
      </text>
    </comment>
  </commentList>
</comments>
</file>

<file path=xl/comments4.xml><?xml version="1.0" encoding="utf-8"?>
<comments xmlns="http://schemas.openxmlformats.org/spreadsheetml/2006/main">
  <authors>
    <author>mmcloone</author>
    <author>Scott Madden</author>
  </authors>
  <commentList>
    <comment ref="F10" authorId="0" shapeId="0">
      <text>
        <r>
          <rPr>
            <sz val="9"/>
            <color indexed="81"/>
            <rFont val="Tahoma"/>
            <family val="2"/>
          </rPr>
          <t xml:space="preserve">Years 2 thru 20 need to be entered manually. You may use a formula to increment but should only do so if the rent/operating subsidy contract provides for such increases.
</t>
        </r>
      </text>
    </comment>
    <comment ref="C153" authorId="1" shapeId="0">
      <text>
        <r>
          <rPr>
            <b/>
            <sz val="9"/>
            <color indexed="81"/>
            <rFont val="Tahoma"/>
            <family val="2"/>
          </rPr>
          <t>Scott Madden:</t>
        </r>
        <r>
          <rPr>
            <sz val="9"/>
            <color indexed="81"/>
            <rFont val="Tahoma"/>
            <family val="2"/>
          </rPr>
          <t xml:space="preserve">
Remove bold from text in parentheses.</t>
        </r>
      </text>
    </comment>
  </commentList>
</comments>
</file>

<file path=xl/comments5.xml><?xml version="1.0" encoding="utf-8"?>
<comments xmlns="http://schemas.openxmlformats.org/spreadsheetml/2006/main">
  <authors>
    <author>mmcloone</author>
  </authors>
  <commentList>
    <comment ref="G4" authorId="0" shapeId="0">
      <text>
        <r>
          <rPr>
            <b/>
            <sz val="9"/>
            <color indexed="81"/>
            <rFont val="Tahoma"/>
            <family val="2"/>
          </rPr>
          <t>DON'T FORGET TO ENTER A DATE, MUST BE 1ST OF THE MONTH!</t>
        </r>
      </text>
    </comment>
  </commentList>
</comments>
</file>

<file path=xl/comments6.xml><?xml version="1.0" encoding="utf-8"?>
<comments xmlns="http://schemas.openxmlformats.org/spreadsheetml/2006/main">
  <authors>
    <author>Jackie Tsou</author>
  </authors>
  <commentList>
    <comment ref="V16" authorId="0" shapeId="0">
      <text>
        <r>
          <rPr>
            <b/>
            <sz val="9"/>
            <color indexed="81"/>
            <rFont val="Tahoma"/>
            <family val="2"/>
          </rPr>
          <t>Jackie Tsou:</t>
        </r>
        <r>
          <rPr>
            <sz val="9"/>
            <color indexed="81"/>
            <rFont val="Tahoma"/>
            <family val="2"/>
          </rPr>
          <t xml:space="preserve">
Utilities for SRO units should be included in rent, so always keep at $0.</t>
        </r>
      </text>
    </comment>
    <comment ref="V35" authorId="0" shapeId="0">
      <text>
        <r>
          <rPr>
            <b/>
            <sz val="9"/>
            <color indexed="81"/>
            <rFont val="Tahoma"/>
            <family val="2"/>
          </rPr>
          <t>Jackie Tsou:</t>
        </r>
        <r>
          <rPr>
            <sz val="9"/>
            <color indexed="81"/>
            <rFont val="Tahoma"/>
            <family val="2"/>
          </rPr>
          <t xml:space="preserve">
Utilities for SRO units should be included in rent, so always keep at $0.</t>
        </r>
      </text>
    </comment>
  </commentList>
</comments>
</file>

<file path=xl/sharedStrings.xml><?xml version="1.0" encoding="utf-8"?>
<sst xmlns="http://schemas.openxmlformats.org/spreadsheetml/2006/main" count="2531" uniqueCount="1419">
  <si>
    <t>Comments</t>
  </si>
  <si>
    <t>Insurance</t>
  </si>
  <si>
    <t>Application Date:</t>
  </si>
  <si>
    <t>Gross Potential Income</t>
  </si>
  <si>
    <t>Utilities</t>
  </si>
  <si>
    <t>Gas</t>
  </si>
  <si>
    <t>Electricity</t>
  </si>
  <si>
    <t>Water</t>
  </si>
  <si>
    <t>Management Fee</t>
  </si>
  <si>
    <t>Residential - Tenant Rents</t>
  </si>
  <si>
    <t>Miscellaneous Rent Income</t>
  </si>
  <si>
    <t>Supportive Services Income</t>
  </si>
  <si>
    <t>Interest Income - Project Operations</t>
  </si>
  <si>
    <t>Laundry and Vending</t>
  </si>
  <si>
    <t>Tenant Charges</t>
  </si>
  <si>
    <t>Commercial Space</t>
  </si>
  <si>
    <t>Management</t>
  </si>
  <si>
    <t>Asset Management Fee</t>
  </si>
  <si>
    <t>Administrative Rent-Free Unit</t>
  </si>
  <si>
    <t>Salaries/Benefits</t>
  </si>
  <si>
    <t>Office Salaries</t>
  </si>
  <si>
    <t>Manager's Salary</t>
  </si>
  <si>
    <t>Health Insurance and Other Benefits</t>
  </si>
  <si>
    <t>Other Salaries/Benefits</t>
  </si>
  <si>
    <t>Administration</t>
  </si>
  <si>
    <t>Advertising and Marketing</t>
  </si>
  <si>
    <t>Office Expenses</t>
  </si>
  <si>
    <t>Office Rent</t>
  </si>
  <si>
    <t>Legal Expense - Property</t>
  </si>
  <si>
    <t>Audit Expense</t>
  </si>
  <si>
    <t>Bookkeeping/Accounting Services</t>
  </si>
  <si>
    <t>Bad Debts</t>
  </si>
  <si>
    <t>Miscellaneous</t>
  </si>
  <si>
    <t>Sewer</t>
  </si>
  <si>
    <t>Sub-total Administration Expenses</t>
  </si>
  <si>
    <t>Sub-total Salaries/Benefits</t>
  </si>
  <si>
    <t>Real Estate Taxes</t>
  </si>
  <si>
    <t>Payroll Taxes</t>
  </si>
  <si>
    <t>Miscellaneous Taxes, Licenses and Permits</t>
  </si>
  <si>
    <t>Sub-total Taxes and Licenses</t>
  </si>
  <si>
    <t>Taxes and Licenses</t>
  </si>
  <si>
    <t>Property and Liability Insurance</t>
  </si>
  <si>
    <t>Fidelity Bond Insurance</t>
  </si>
  <si>
    <t>Worker's Compensation</t>
  </si>
  <si>
    <t>Sub-total Insurance</t>
  </si>
  <si>
    <t>Maintenance &amp; Repair</t>
  </si>
  <si>
    <t>Payroll</t>
  </si>
  <si>
    <t>Supplies</t>
  </si>
  <si>
    <t>Contracts</t>
  </si>
  <si>
    <t>Garbage and Trash Removal</t>
  </si>
  <si>
    <t>Security Payroll/Contract</t>
  </si>
  <si>
    <t>HVAC Repairs and Maintenance</t>
  </si>
  <si>
    <t>Vehicle and Maintenance Equipment Operation and Repairs</t>
  </si>
  <si>
    <t>Miscellaneous Operating and Maintenance Expenses</t>
  </si>
  <si>
    <t>Sub-total Maintenance &amp; Repair Expenses</t>
  </si>
  <si>
    <t>Supportive Services</t>
  </si>
  <si>
    <t>Account Number</t>
  </si>
  <si>
    <t>Sub-total Utilities</t>
  </si>
  <si>
    <t>Replacement Reserve Deposit</t>
  </si>
  <si>
    <t>Project Sponsor:</t>
  </si>
  <si>
    <t>INCOME</t>
  </si>
  <si>
    <t>OPERATING EXPENSES</t>
  </si>
  <si>
    <t>EFFECTIVE GROSS INCOME</t>
  </si>
  <si>
    <t>Sub-total Management Expenses</t>
  </si>
  <si>
    <t>Operating Reserve Deposit</t>
  </si>
  <si>
    <t>Project Name:</t>
  </si>
  <si>
    <t>Project Address:</t>
  </si>
  <si>
    <t>% annual increase</t>
  </si>
  <si>
    <t>REPLACEMENT RESERVE - RUNNING BALANCE</t>
  </si>
  <si>
    <t>Replacement Reserve Interest</t>
  </si>
  <si>
    <t>RR Running Balance</t>
  </si>
  <si>
    <t>Replacement Reserve Withdrawals (ideally tied to CNA)</t>
  </si>
  <si>
    <t>Replacement Reserve Starting Balance</t>
  </si>
  <si>
    <t>OPERATING RESERVE - RUNNING BALANCE</t>
  </si>
  <si>
    <t>Operating Reserve Starting Balance</t>
  </si>
  <si>
    <t>Operating Reserve Withdrawals</t>
  </si>
  <si>
    <t>Operating Reserve Deposits</t>
  </si>
  <si>
    <t>Replacement Reserve Deposits</t>
  </si>
  <si>
    <t>Operating Reserve Interest</t>
  </si>
  <si>
    <t>OR Running Balance</t>
  </si>
  <si>
    <t>Director's &amp; Officers' Liability Insurance</t>
  </si>
  <si>
    <t>Other Payments</t>
  </si>
  <si>
    <t>Final Balance (should be zero)</t>
  </si>
  <si>
    <t>Other Distributions/Uses</t>
  </si>
  <si>
    <t>n/a</t>
  </si>
  <si>
    <t>Vacancy Loss - Commercial</t>
  </si>
  <si>
    <t>Business Year</t>
  </si>
  <si>
    <t>TOTAL HARD DEBT SERVICE</t>
  </si>
  <si>
    <t>Yes</t>
  </si>
  <si>
    <t>No</t>
  </si>
  <si>
    <t>"Below-the-line" Asset Mgt fee (uncommon in new projects, see policy)</t>
  </si>
  <si>
    <t>Investor Service Fee (aka "LP Asset Mgt Fee") (see policy for limits)</t>
  </si>
  <si>
    <t>Partnership Management Fee (see policy for limits)</t>
  </si>
  <si>
    <t>REMAINDER (Should be zero unless there are distributions below)</t>
  </si>
  <si>
    <t>Last Mod</t>
  </si>
  <si>
    <t>No. of Units</t>
  </si>
  <si>
    <t>Less Utility Allowance</t>
  </si>
  <si>
    <t>SRO</t>
  </si>
  <si>
    <t>Studio</t>
  </si>
  <si>
    <t>1 Bdrm</t>
  </si>
  <si>
    <t>2 Bdrm</t>
  </si>
  <si>
    <t>3 Bdrm</t>
  </si>
  <si>
    <t>4 Bdrm</t>
  </si>
  <si>
    <t>5 Bdrm</t>
  </si>
  <si>
    <t>Heating</t>
  </si>
  <si>
    <t>Cooking</t>
  </si>
  <si>
    <t>Other Electric</t>
  </si>
  <si>
    <t>Water Heating</t>
  </si>
  <si>
    <t>Type</t>
  </si>
  <si>
    <t>STUDIO</t>
  </si>
  <si>
    <t>2015 Utility Allowance Chart</t>
  </si>
  <si>
    <t>Allowances for Tenant-Furnished Utilities</t>
  </si>
  <si>
    <t>Utility or Service</t>
  </si>
  <si>
    <t>Monthly Dollar Allowances</t>
  </si>
  <si>
    <t>*As published by the San Francisco Housing Authority on 12/01/2014</t>
  </si>
  <si>
    <t>Owner</t>
  </si>
  <si>
    <t>Tenant</t>
  </si>
  <si>
    <t>Total</t>
  </si>
  <si>
    <t>Commercial Expenses</t>
  </si>
  <si>
    <r>
      <t xml:space="preserve">NET OPERATING INCOME </t>
    </r>
    <r>
      <rPr>
        <sz val="11"/>
        <rFont val="Arial"/>
        <family val="2"/>
      </rPr>
      <t>(INCOME minus OP EXPENSES)</t>
    </r>
  </si>
  <si>
    <t>Other Reserve 1 Starting Balance</t>
  </si>
  <si>
    <t>Other Reserve 1  Deposits</t>
  </si>
  <si>
    <t xml:space="preserve">Other Reserve 1 Withdrawals </t>
  </si>
  <si>
    <t>Other Reserve 1  Interest</t>
  </si>
  <si>
    <t>OTHER RESERVE 2 - RUNNING BALANCE</t>
  </si>
  <si>
    <t>Other Reserve 2 Starting Balance</t>
  </si>
  <si>
    <t>Other Reserve 2  Deposits</t>
  </si>
  <si>
    <t xml:space="preserve">Other Reserve 2 Withdrawals </t>
  </si>
  <si>
    <t>Other Reserve 2  Interest</t>
  </si>
  <si>
    <t>Income Levels</t>
  </si>
  <si>
    <t xml:space="preserve">Bond Monitoring Fee </t>
  </si>
  <si>
    <t>Reserves/Ground Lease Base Rent/Bond Fees</t>
  </si>
  <si>
    <t>Sub-total Reserves/Ground Lease Base Rent/Bond Fees</t>
  </si>
  <si>
    <t>USES THAT PRECEDE MOHCD DEBT SERVICE IN WATERFALL</t>
  </si>
  <si>
    <r>
      <t xml:space="preserve">RESIDUAL RECEIPTS </t>
    </r>
    <r>
      <rPr>
        <sz val="11"/>
        <rFont val="Arial"/>
        <family val="2"/>
      </rPr>
      <t>(CASH FLOW minus PAYMENTS PRECEDING MOHCD)</t>
    </r>
  </si>
  <si>
    <t>TOTAL PAYMENTS PRECEDING MOHCD</t>
  </si>
  <si>
    <t>OTHER REQUIRED RESERVE 1 - RUNNING BALANCE</t>
  </si>
  <si>
    <t>Other Required Reserve 1 Deposit</t>
  </si>
  <si>
    <t>Other Required Reserve 2 Deposit</t>
  </si>
  <si>
    <t>Other Required Reserve 1 Running Balance</t>
  </si>
  <si>
    <t>Other Required Reserve 2 Running Balance</t>
  </si>
  <si>
    <t>AMI Year</t>
  </si>
  <si>
    <t>AMI for 4-per HH</t>
  </si>
  <si>
    <t>MOHCD Maximum Rents</t>
  </si>
  <si>
    <t>Max Rent %</t>
  </si>
  <si>
    <t>HH Size Weight Factors&gt;&gt;</t>
  </si>
  <si>
    <t>MOHCD</t>
  </si>
  <si>
    <t>Unit Types</t>
  </si>
  <si>
    <t>Total Units</t>
  </si>
  <si>
    <t>Who Pays</t>
  </si>
  <si>
    <t>Utility Type</t>
  </si>
  <si>
    <t>Natural Gas</t>
  </si>
  <si>
    <t>Electric</t>
  </si>
  <si>
    <t>Who Pays?</t>
  </si>
  <si>
    <t>1a</t>
  </si>
  <si>
    <t>1b</t>
  </si>
  <si>
    <t>2a</t>
  </si>
  <si>
    <t>2b</t>
  </si>
  <si>
    <t>4a</t>
  </si>
  <si>
    <t>4b</t>
  </si>
  <si>
    <t>Utility Code</t>
  </si>
  <si>
    <t xml:space="preserve">Instructions for MOHCD: </t>
  </si>
  <si>
    <t xml:space="preserve">When AMI data is published, update the Maximum Rents below by changing the AMI Year and AMI for a 4-person household. Maximum rents will automatically update. </t>
  </si>
  <si>
    <t xml:space="preserve">For utilities, paste new utility allowance numbers over existing values. Do no overwrite the "Utility Code" - they are needed to pull the correct UA into the input tab. </t>
  </si>
  <si>
    <t>(select from drop down menu)</t>
  </si>
  <si>
    <t>Efficiency</t>
  </si>
  <si>
    <t>1BD</t>
  </si>
  <si>
    <t>2BD</t>
  </si>
  <si>
    <t>3BD</t>
  </si>
  <si>
    <t>4BD</t>
  </si>
  <si>
    <t>5BD</t>
  </si>
  <si>
    <t>Manager Unit</t>
  </si>
  <si>
    <t>Laundry</t>
  </si>
  <si>
    <t>No. of Units Using Central Laundry</t>
  </si>
  <si>
    <t>Weekly Assumed Income Per Unit</t>
  </si>
  <si>
    <t>Annual Total Laundry Income</t>
  </si>
  <si>
    <t>Residential Parking</t>
  </si>
  <si>
    <t>Monthly  Income Per Space</t>
  </si>
  <si>
    <t>Annual Residential Parking Income</t>
  </si>
  <si>
    <t>Lien Order</t>
  </si>
  <si>
    <t>Interest Rate</t>
  </si>
  <si>
    <t>Total Funding Amount</t>
  </si>
  <si>
    <t>Maturity Date</t>
  </si>
  <si>
    <t>Required Reserve Deposit/s, Commercial</t>
  </si>
  <si>
    <t>Other Commercial Income</t>
  </si>
  <si>
    <t>Hard Debt/Soft Debt/Both</t>
  </si>
  <si>
    <t>Commercial Only Cash Flow</t>
  </si>
  <si>
    <t>MOHCD RESIDUAL RECEIPTS DEBT SERVICE</t>
  </si>
  <si>
    <t>Miscellaneous Residential Income</t>
  </si>
  <si>
    <t xml:space="preserve">Enter comments re: annual increase, etc. </t>
  </si>
  <si>
    <t>Commercial Hard Debt Service</t>
  </si>
  <si>
    <t>MOHCD Maximum Gross Rents</t>
  </si>
  <si>
    <t>HH Size &gt;&gt;</t>
  </si>
  <si>
    <t>Non-Mgr Unit</t>
  </si>
  <si>
    <t>Link from Reserve Section below, as applicable</t>
  </si>
  <si>
    <t>Vacancy Loss - Residential - Tenant Rents</t>
  </si>
  <si>
    <t>per MOHCD policy</t>
  </si>
  <si>
    <t>NON-MOHCD RESIDUAL RECEIPTS DEBT SERVICE</t>
  </si>
  <si>
    <t>Total Non-MOHCD Residual Receipts Debt Service</t>
  </si>
  <si>
    <t>REMAINING BALANCE AFTER MOHCD RESIDUAL RECEIPTS DEBT SERVICE</t>
  </si>
  <si>
    <t>Annual Miscellaneous Rent Income</t>
  </si>
  <si>
    <t>Annual Misc Residential Income</t>
  </si>
  <si>
    <t>Proposed # Units</t>
  </si>
  <si>
    <t>Comments 
(related to annual inc assumptions)</t>
  </si>
  <si>
    <t>don't delete - rows inserted to match row # in 1st Yr Op Budget</t>
  </si>
  <si>
    <t>Debt Loans</t>
  </si>
  <si>
    <t>Dist. Soft</t>
  </si>
  <si>
    <t>Proposed MOHCD Residual Receipts Amount to Loan Repayment</t>
  </si>
  <si>
    <t>Proposed MOHCD Residual Receipts Amount to Residual Ground Lease</t>
  </si>
  <si>
    <t xml:space="preserve">Yes/No </t>
  </si>
  <si>
    <t>Allocation per pro rata share of all soft debt loans, and MOHCD residual receipts policy</t>
  </si>
  <si>
    <t>Proposed Total MOHCD Amt Due less Loan Repayment</t>
  </si>
  <si>
    <t>Enter formulas manually per relevant MOH policy; annual incrementing usually not appropriate</t>
  </si>
  <si>
    <t>AMI Standard</t>
  </si>
  <si>
    <t>TCAC</t>
  </si>
  <si>
    <r>
      <t xml:space="preserve">Income Limit 
(% AMI)
</t>
    </r>
    <r>
      <rPr>
        <i/>
        <sz val="8"/>
        <rFont val="Arial"/>
        <family val="2"/>
      </rPr>
      <t>(select from drop down)</t>
    </r>
  </si>
  <si>
    <t>Subsidy Program:</t>
  </si>
  <si>
    <t>Subsidy Program</t>
  </si>
  <si>
    <t>S+C</t>
  </si>
  <si>
    <t>HOPWA</t>
  </si>
  <si>
    <t>VASH</t>
  </si>
  <si>
    <t>DAH (DPH)</t>
  </si>
  <si>
    <t>HSA Master Lease</t>
  </si>
  <si>
    <t>HOME TBA</t>
  </si>
  <si>
    <t>Rent Supplement</t>
  </si>
  <si>
    <t>Other</t>
  </si>
  <si>
    <t xml:space="preserve">Max Gross Rent </t>
  </si>
  <si>
    <t>ROUNDED</t>
  </si>
  <si>
    <t>CALCULATED FORMULAS THAT MATCH PUBLISHED AMI SCHEDULE</t>
  </si>
  <si>
    <r>
      <t xml:space="preserve">Other: </t>
    </r>
    <r>
      <rPr>
        <sz val="8"/>
        <rFont val="Arial"/>
        <family val="2"/>
      </rPr>
      <t>(please describe)</t>
    </r>
  </si>
  <si>
    <t>Sec 8-Voucher</t>
  </si>
  <si>
    <t>Monthly Income from Tenant Assistance Payments</t>
  </si>
  <si>
    <t>Tenant Assistance Payment Notes</t>
  </si>
  <si>
    <t>include Mgr's Unit(s)</t>
  </si>
  <si>
    <t>Unrestricted Units</t>
  </si>
  <si>
    <t>USES OF CASH FLOW</t>
  </si>
  <si>
    <r>
      <t xml:space="preserve">CASH FLOW </t>
    </r>
    <r>
      <rPr>
        <sz val="11"/>
        <rFont val="Arial"/>
        <family val="2"/>
      </rPr>
      <t>(NOI minus DEBT SERVICE</t>
    </r>
    <r>
      <rPr>
        <sz val="11"/>
        <rFont val="Arial"/>
        <family val="2"/>
      </rPr>
      <t>)</t>
    </r>
  </si>
  <si>
    <t>TOTAL USES OF CASH FLOW</t>
  </si>
  <si>
    <t>per MOHCD policy no annual increase</t>
  </si>
  <si>
    <t xml:space="preserve">Residual Receipts Calculation </t>
  </si>
  <si>
    <t>MOHCD Residual Receipts Amount Due</t>
  </si>
  <si>
    <t>First Repymt 
Due Date</t>
  </si>
  <si>
    <t>Repayment Terms</t>
  </si>
  <si>
    <t>Debt Type</t>
  </si>
  <si>
    <t>Hard</t>
  </si>
  <si>
    <t>Soft</t>
  </si>
  <si>
    <t>Both</t>
  </si>
  <si>
    <t>Enter/override amount of residual receipts proposed for loan repayment.</t>
  </si>
  <si>
    <t xml:space="preserve">If applicable, MOHCD residual receipts amt due LESS amt proposed for loan repymt. </t>
  </si>
  <si>
    <t xml:space="preserve">Restricted Units - No Subsidy </t>
  </si>
  <si>
    <t xml:space="preserve">Other Soft Debt Lender - Lender 4 </t>
  </si>
  <si>
    <t xml:space="preserve">Other Soft Debt Lender - Lender 5 </t>
  </si>
  <si>
    <t>Lender 4 Residual Receipts Due</t>
  </si>
  <si>
    <t>Lender 5 Residual Receipts Due</t>
  </si>
  <si>
    <t>Total Principal Amt</t>
  </si>
  <si>
    <t>(Select lender name/program from drop down)</t>
  </si>
  <si>
    <t xml:space="preserve">Hard Debt - Fourth Lender </t>
  </si>
  <si>
    <r>
      <rPr>
        <b/>
        <sz val="11"/>
        <rFont val="Arial"/>
        <family val="2"/>
      </rPr>
      <t>Soft Debt Lenders with Residual Receipts Obligations</t>
    </r>
    <r>
      <rPr>
        <b/>
        <sz val="10"/>
        <rFont val="Arial"/>
        <family val="2"/>
      </rPr>
      <t xml:space="preserve"> </t>
    </r>
  </si>
  <si>
    <t xml:space="preserve">Project Name </t>
  </si>
  <si>
    <t>Application Date</t>
  </si>
  <si>
    <t># of Affordable Units</t>
  </si>
  <si>
    <t>Monthly Income at Proposed Tenant Paid Rents</t>
  </si>
  <si>
    <t>Max Tenant Paid Rent</t>
  </si>
  <si>
    <t>Monthly Income at Maximum Tenant Paid Rents</t>
  </si>
  <si>
    <t xml:space="preserve">Total for Unrestricted Units: </t>
  </si>
  <si>
    <t>Do not delete! Message below is used for comment section for Rent adjustment</t>
  </si>
  <si>
    <t>Rent adjustments are not typically applicable. If rent adjustment is entered, please provide description of rent adjustment here.</t>
  </si>
  <si>
    <t>No. of Tenant Rental Spaces</t>
  </si>
  <si>
    <r>
      <t>Applicable Rent Limit</t>
    </r>
    <r>
      <rPr>
        <sz val="9"/>
        <rFont val="Arial"/>
        <family val="2"/>
      </rPr>
      <t xml:space="preserve"> </t>
    </r>
    <r>
      <rPr>
        <sz val="8"/>
        <rFont val="Arial"/>
        <family val="2"/>
      </rPr>
      <t>(select from drop down)</t>
    </r>
  </si>
  <si>
    <r>
      <t xml:space="preserve">Gross Monthly Contract Rent 
</t>
    </r>
    <r>
      <rPr>
        <sz val="8"/>
        <rFont val="Arial"/>
        <family val="2"/>
      </rPr>
      <t>(per unit)</t>
    </r>
  </si>
  <si>
    <r>
      <t xml:space="preserve">Tenant Assistance Payment 
</t>
    </r>
    <r>
      <rPr>
        <sz val="8"/>
        <rFont val="Arial"/>
        <family val="2"/>
      </rPr>
      <t>(per unit)</t>
    </r>
  </si>
  <si>
    <t>Withdrawal from Capitalized Reserve (deposit to operating account)</t>
  </si>
  <si>
    <t>(select from drop down)</t>
  </si>
  <si>
    <t>Monthly Income at Estimated Tenant Paid Rents</t>
  </si>
  <si>
    <t>Monthly Income from Contract</t>
  </si>
  <si>
    <t>Applicable Rent Limit</t>
  </si>
  <si>
    <t>Total Restricted Units - No Subsidy</t>
  </si>
  <si>
    <t>Total Restricted Units - With Subsidy</t>
  </si>
  <si>
    <t>Owner Distributions/Incentive Management Fee</t>
  </si>
  <si>
    <t xml:space="preserve">Hard Debt - Second Lender </t>
  </si>
  <si>
    <t xml:space="preserve">Hard Debt - Third Lender </t>
  </si>
  <si>
    <t>Project has MOHCD ground lease?</t>
  </si>
  <si>
    <t>Hard Debt - First Lender</t>
  </si>
  <si>
    <t>&lt;If RAD project, type "RAD" in I5, otherwise delete!</t>
  </si>
  <si>
    <t xml:space="preserve">Formula can also be stated as: </t>
  </si>
  <si>
    <t>(K42+I42)/((HLOOKUP(F42,RentsUA!$K$9:$Q$10,2,FALSE)*RentsUA!$B$5)*0.3/12)</t>
  </si>
  <si>
    <t>(Proposed Tenant Rent + Utility Allowance)/((HLOOKUP(Unit Type,Range including unit types and HH Size Weight Factors)*AMI for 4 pp HH)*0.3/12)</t>
  </si>
  <si>
    <r>
      <rPr>
        <b/>
        <sz val="11"/>
        <rFont val="Calibri"/>
        <family val="2"/>
        <scheme val="minor"/>
      </rPr>
      <t>Printing</t>
    </r>
    <r>
      <rPr>
        <sz val="11"/>
        <rFont val="Calibri"/>
        <family val="2"/>
        <scheme val="minor"/>
      </rPr>
      <t>: The worksheets have been formatted for optimal printing on MOHCD printers. Some worksheets are setup to print on legal-size paper. Please do not change the print settings without first conferring with the MOHCD staff with whom you are working. To avoid creating problems when MOHCD staff need to print, typically the best approach is to change the print settings on a copy of the file.</t>
    </r>
  </si>
  <si>
    <t>MOHCD's Annual Monitoring Report ("AMR") has been designed in parallel with this Operating Budget Proforma. Please review the latest version of the AMR if you have any questions or concerns about how your project's Operating Budget Actuals will be analyzed in the future.</t>
  </si>
  <si>
    <t xml:space="preserve">In the table below, enter each type of anticipated rent-related income </t>
  </si>
  <si>
    <t>not already included in the calculation of gross rental income.</t>
  </si>
  <si>
    <t xml:space="preserve">In the table below, itemize other revenue proposed to be generated </t>
  </si>
  <si>
    <t xml:space="preserve">by the project and not already included in other income line items. </t>
  </si>
  <si>
    <t xml:space="preserve">Do not include misc. rent-related income below; enter those under </t>
  </si>
  <si>
    <t>Residual receipts</t>
  </si>
  <si>
    <t>Periodic</t>
  </si>
  <si>
    <t>Deferred</t>
  </si>
  <si>
    <t>Forgivable</t>
  </si>
  <si>
    <r>
      <t xml:space="preserve">Repayment Terms
</t>
    </r>
    <r>
      <rPr>
        <i/>
        <sz val="10"/>
        <rFont val="Arial"/>
        <family val="2"/>
      </rPr>
      <t>(select from drop down)</t>
    </r>
  </si>
  <si>
    <r>
      <t>Applicable Rent Limit</t>
    </r>
    <r>
      <rPr>
        <sz val="9"/>
        <rFont val="Arial"/>
        <family val="2"/>
      </rPr>
      <t xml:space="preserve"> </t>
    </r>
    <r>
      <rPr>
        <i/>
        <sz val="8"/>
        <rFont val="Arial"/>
        <family val="2"/>
      </rPr>
      <t>(select from drop down)</t>
    </r>
  </si>
  <si>
    <t xml:space="preserve">First Year assumes 50%; enter negative # if need to override. For out years, manually enter per MOHCD policy; annual incrementing usually not appropriate. Indicate if market study or other source if using "actual projected vacancy." </t>
  </si>
  <si>
    <r>
      <t xml:space="preserve">USES OF CASH FLOW BELOW </t>
    </r>
    <r>
      <rPr>
        <sz val="11"/>
        <rFont val="Arial"/>
        <family val="2"/>
      </rPr>
      <t xml:space="preserve"> (This row also shows DSCR.)                       </t>
    </r>
  </si>
  <si>
    <t xml:space="preserve">DSCR: </t>
  </si>
  <si>
    <t>DSCR:</t>
  </si>
  <si>
    <t>Non-amortizing Loan Pmnt - Lender 1</t>
  </si>
  <si>
    <t xml:space="preserve">Non-amortizing Loan Pmnt - Lender 2 </t>
  </si>
  <si>
    <t>Other Income</t>
  </si>
  <si>
    <t>Annual Interest Income - Project Operations</t>
  </si>
  <si>
    <t>Annual Tenant Charges Income</t>
  </si>
  <si>
    <t xml:space="preserve">Ground Lease Base Rent </t>
  </si>
  <si>
    <t>For summary tab: do not delet this row! And HIDE!</t>
  </si>
  <si>
    <t>Vacancy Loss - Residential - Tenant Assistance Payments</t>
  </si>
  <si>
    <t>Row Num</t>
  </si>
  <si>
    <t>none</t>
  </si>
  <si>
    <t xml:space="preserve">Household Annual Income as of Most Recent Recertification </t>
  </si>
  <si>
    <r>
      <t xml:space="preserve">Date Of Most Recent Income Recertification </t>
    </r>
    <r>
      <rPr>
        <b/>
        <sz val="8"/>
        <rFont val="Arial"/>
        <family val="2"/>
      </rPr>
      <t/>
    </r>
  </si>
  <si>
    <t>ProposedRentTypes</t>
  </si>
  <si>
    <t>HHSize</t>
  </si>
  <si>
    <t>vacant</t>
  </si>
  <si>
    <t>Section 8 - Project-Based</t>
  </si>
  <si>
    <t>Section 8 - Tenant Voucher</t>
  </si>
  <si>
    <t>LOSP</t>
  </si>
  <si>
    <t>RentalSubsidy</t>
  </si>
  <si>
    <t>PRAC - 202</t>
  </si>
  <si>
    <t>PRAC - 811</t>
  </si>
  <si>
    <t>UnitType</t>
  </si>
  <si>
    <r>
      <t xml:space="preserve">Unit Type
</t>
    </r>
    <r>
      <rPr>
        <sz val="8"/>
        <rFont val="Arial"/>
        <family val="2"/>
      </rPr>
      <t>(select below)</t>
    </r>
  </si>
  <si>
    <r>
      <rPr>
        <b/>
        <sz val="10"/>
        <rFont val="Arial"/>
        <family val="2"/>
      </rPr>
      <t>Household Size as of Most Recent Recertification</t>
    </r>
    <r>
      <rPr>
        <sz val="10"/>
        <rFont val="Arial"/>
        <family val="2"/>
      </rPr>
      <t xml:space="preserve"> 
</t>
    </r>
    <r>
      <rPr>
        <sz val="8"/>
        <rFont val="Arial"/>
        <family val="2"/>
      </rPr>
      <t>(select below)</t>
    </r>
  </si>
  <si>
    <r>
      <rPr>
        <b/>
        <sz val="10"/>
        <rFont val="Arial"/>
        <family val="2"/>
      </rPr>
      <t xml:space="preserve">Rental Assistance Type </t>
    </r>
    <r>
      <rPr>
        <sz val="10"/>
        <rFont val="Arial"/>
        <family val="2"/>
      </rPr>
      <t xml:space="preserve">
</t>
    </r>
    <r>
      <rPr>
        <sz val="8"/>
        <rFont val="Arial"/>
        <family val="2"/>
      </rPr>
      <t>(select below)</t>
    </r>
  </si>
  <si>
    <t>Amount of Monthly Rental Assistance</t>
  </si>
  <si>
    <r>
      <rPr>
        <b/>
        <sz val="10"/>
        <rFont val="Arial"/>
        <family val="2"/>
      </rPr>
      <t xml:space="preserve">Utility Allowance </t>
    </r>
    <r>
      <rPr>
        <sz val="10"/>
        <rFont val="Arial"/>
        <family val="2"/>
      </rPr>
      <t xml:space="preserve">
</t>
    </r>
  </si>
  <si>
    <t>INCM_RentalIncom_Resid</t>
  </si>
  <si>
    <t>INCM_TenantAssistance_Amount</t>
  </si>
  <si>
    <t>INCM_RentalIncome_Commercial</t>
  </si>
  <si>
    <t>INCM_ParkingSpaces</t>
  </si>
  <si>
    <t>INCM_MiscRentIncome</t>
  </si>
  <si>
    <t>INCM_SuppServices_Income</t>
  </si>
  <si>
    <t>INCM_IntIncome_ProjOps</t>
  </si>
  <si>
    <t>INCM_LaundryVending</t>
  </si>
  <si>
    <t>INCM_TenantCharges</t>
  </si>
  <si>
    <t>INCM_MiscOtherIncome</t>
  </si>
  <si>
    <t>INCM_sub_OtherCmmerclInc</t>
  </si>
  <si>
    <t>INCM_VacLossHousingUnits</t>
  </si>
  <si>
    <t>INCM_VacLossCommercial</t>
  </si>
  <si>
    <t>AMdb Field Name</t>
  </si>
  <si>
    <t>EXP_MgtFee</t>
  </si>
  <si>
    <t>EXP_AssetMgtFee</t>
  </si>
  <si>
    <t>EXP_OfficeSalaries</t>
  </si>
  <si>
    <t>EXP_MgrSalary</t>
  </si>
  <si>
    <t>EXP_HelthInsOtherBenefits</t>
  </si>
  <si>
    <t>EXP_OthersalaryBenefits</t>
  </si>
  <si>
    <t>EXP_AdminRentFreeUnit</t>
  </si>
  <si>
    <t>EXP_AdvertMarketing</t>
  </si>
  <si>
    <t>EXP_OfficeExp</t>
  </si>
  <si>
    <t>EXP_OfficeRent</t>
  </si>
  <si>
    <t>EXP_LegalExp-PPT</t>
  </si>
  <si>
    <t>EXP_Audit</t>
  </si>
  <si>
    <t>EXP_BookkeepingAccntngSvcs</t>
  </si>
  <si>
    <t>EXP_BadDebts</t>
  </si>
  <si>
    <t>EXP_MiscAdminExp</t>
  </si>
  <si>
    <t>EXP_Electricity</t>
  </si>
  <si>
    <t>EXP_Water</t>
  </si>
  <si>
    <t>EXP_Gas</t>
  </si>
  <si>
    <t>EXP_Sewer</t>
  </si>
  <si>
    <t>EXP_RealEstateTaxes</t>
  </si>
  <si>
    <t>EXP_PayrollTaxes</t>
  </si>
  <si>
    <t>EXP_MiscTaxesLicensesPermits</t>
  </si>
  <si>
    <t>EXP_PropertyAndLiabInsur</t>
  </si>
  <si>
    <t>EXP_FidelityBondInsur</t>
  </si>
  <si>
    <t>EXP_WorkersComp</t>
  </si>
  <si>
    <t>EXP_DirectorOfficerLiabInsur</t>
  </si>
  <si>
    <t>EXP_MaintRepairPayroll</t>
  </si>
  <si>
    <t>EXP_Supplies</t>
  </si>
  <si>
    <t>EXP_Contracts</t>
  </si>
  <si>
    <t>EXP_GarbageTrashRemoval</t>
  </si>
  <si>
    <t>EXP_SecurityPayrollAndOrContract</t>
  </si>
  <si>
    <t>EXP_HVACRepairsMaint</t>
  </si>
  <si>
    <t>EXP_VehicleAndMaintEquipmtOpsAndRepairs</t>
  </si>
  <si>
    <t>EXP_MiscOpsMaintExpenses</t>
  </si>
  <si>
    <t>EXP_SuppSvcs</t>
  </si>
  <si>
    <t>EXP_sub_NonResidentialExps</t>
  </si>
  <si>
    <t>TotOpExp-New_TOT</t>
  </si>
  <si>
    <t>GroundLessorBaseRent_Res</t>
  </si>
  <si>
    <t>Name for the CY AMR WS2 fields = CYAMR</t>
  </si>
  <si>
    <t>INCM_ParkingSpaces_cmmercl</t>
  </si>
  <si>
    <t>INCM_MiscRentIncome_cmmercl</t>
  </si>
  <si>
    <t>INCM_SuppServices_Income_cmmercl</t>
  </si>
  <si>
    <t>INCM_IntIncome_ProjOps_cmmercl</t>
  </si>
  <si>
    <t>INCM_TenantCharges_cmmercl</t>
  </si>
  <si>
    <t>INCM_MiscOtherIncome_cmmercl</t>
  </si>
  <si>
    <t>EXP_MgtFee_commercial</t>
  </si>
  <si>
    <t>EXP_AssetMgtFee_commercial</t>
  </si>
  <si>
    <t>EXP_AdminRentFreeUnit_commercial</t>
  </si>
  <si>
    <t>EXP_OfficeSalaries_commercial</t>
  </si>
  <si>
    <t>EXP_MgrSalary_commercial</t>
  </si>
  <si>
    <t>EXP_HelthInsOtherBenefits_commercial</t>
  </si>
  <si>
    <t>EXP_OthersalaryBenefits_commercial</t>
  </si>
  <si>
    <t>EXP_AdvertMarketing_commercial</t>
  </si>
  <si>
    <t>EXP_OfficeExp_commercial</t>
  </si>
  <si>
    <t>EXP_LegalExp-PPT_commercial</t>
  </si>
  <si>
    <t>EXP_Audit_commercial</t>
  </si>
  <si>
    <t>EXP_BookkeepingAccntngSvcs_commercial</t>
  </si>
  <si>
    <t>EXP_BadDebts_commercial</t>
  </si>
  <si>
    <t>EXP_MiscAdminExp_commercial</t>
  </si>
  <si>
    <t>EXP_Electricity_commercial</t>
  </si>
  <si>
    <t>EXP_Water_commercial</t>
  </si>
  <si>
    <t>EXP_Gas_commercial</t>
  </si>
  <si>
    <t>EXP_Sewer_commercial</t>
  </si>
  <si>
    <t>EXP_RealEstateTaxes_commercial</t>
  </si>
  <si>
    <t>EXP_PayrollTaxes_commercial</t>
  </si>
  <si>
    <t>EXP_MiscTaxesLicensesPermits_commercial</t>
  </si>
  <si>
    <t>EXP_PropertyAndLiabInsur_commercial</t>
  </si>
  <si>
    <t>EXP_FidelityBondInsur_commercial</t>
  </si>
  <si>
    <t>EXP_WorkersComp_commercial</t>
  </si>
  <si>
    <t>EXP_DirectorOfficerLiabInsur_commercial</t>
  </si>
  <si>
    <t>EXP_MaintRepairPayroll_commercial</t>
  </si>
  <si>
    <t>EXP_Supplies_commercial</t>
  </si>
  <si>
    <t>EXP_Contracts_commercial</t>
  </si>
  <si>
    <t>EXP_GarbageTrashRemoval_commercial</t>
  </si>
  <si>
    <t>EXP_SecurityPayrollAndOrContract_commercial</t>
  </si>
  <si>
    <t>EXP_HVACRepairsMaint_commercial</t>
  </si>
  <si>
    <t>EXP_VehicleAndMaintEquipmtOpsAndRepairs_commercial</t>
  </si>
  <si>
    <t>EXP_MiscOpsMaintExpenses_commercial</t>
  </si>
  <si>
    <t>EXP_SuppSvcs_commercial</t>
  </si>
  <si>
    <t>OpRsrv_MinReqdAnnlDep</t>
  </si>
  <si>
    <t>ReplRsrv_MinReqdAnnlDep</t>
  </si>
  <si>
    <t/>
  </si>
  <si>
    <t>DON'T TOUCH - CELLS AUTO SUM!</t>
  </si>
  <si>
    <t>Non-Residential Expenses</t>
  </si>
  <si>
    <t>Net Reserve Activity</t>
  </si>
  <si>
    <t>Variance (AMR-1st year Op)</t>
  </si>
  <si>
    <t>ProjKey</t>
  </si>
  <si>
    <t>Total Income Variance</t>
  </si>
  <si>
    <t>Total Expenses Variance</t>
  </si>
  <si>
    <t>Monthly Rental Assistance:</t>
  </si>
  <si>
    <t>Current Max Tenant Rent</t>
  </si>
  <si>
    <t>New Construction</t>
  </si>
  <si>
    <t>Existing Development</t>
  </si>
  <si>
    <t xml:space="preserve">Monthly Proposed Tenant Rent: </t>
  </si>
  <si>
    <t xml:space="preserve">Annual Proposed Tenant Rent: </t>
  </si>
  <si>
    <t xml:space="preserve">Unit No.
</t>
  </si>
  <si>
    <t>Current Affordability Restrictions</t>
  </si>
  <si>
    <t>Proposed Affordability Restrictions</t>
  </si>
  <si>
    <t>Restricted</t>
  </si>
  <si>
    <t>Unrestricted</t>
  </si>
  <si>
    <t xml:space="preserve">Current AMI/Rent Year: </t>
  </si>
  <si>
    <t>Rent Roll Date:</t>
  </si>
  <si>
    <t xml:space="preserve">Total Units: </t>
  </si>
  <si>
    <t>Current Affordability</t>
  </si>
  <si>
    <t>Current Affordability - Unique Values</t>
  </si>
  <si>
    <t>Proposed Affordability</t>
  </si>
  <si>
    <t>Proposed Affordability - Unique Values</t>
  </si>
  <si>
    <t>Project Zip Code</t>
  </si>
  <si>
    <t>PROPOSED DEVELOPMENT</t>
  </si>
  <si>
    <t>Project Neighborhood</t>
  </si>
  <si>
    <t>Supervisorial District</t>
  </si>
  <si>
    <t>Building Type</t>
  </si>
  <si>
    <t>Occupancy Type</t>
  </si>
  <si>
    <t xml:space="preserve">Supportive Housing? </t>
  </si>
  <si>
    <t xml:space="preserve">Transitional Housing? </t>
  </si>
  <si>
    <t>Ownership Type</t>
  </si>
  <si>
    <t xml:space="preserve">Property Owner  </t>
  </si>
  <si>
    <t>Property Owner Contact Name</t>
  </si>
  <si>
    <t>Property Owner Contact Title</t>
  </si>
  <si>
    <t>Property Owner Contact Email</t>
  </si>
  <si>
    <t xml:space="preserve">Property Owner  Contact Phone </t>
  </si>
  <si>
    <t>PROPOSED UNIT DISTRIBUTION</t>
  </si>
  <si>
    <t xml:space="preserve">PROJECT FINANCING </t>
  </si>
  <si>
    <t>RESIDUAL RECEIPTS/GROUND LEASE INFORMATION</t>
  </si>
  <si>
    <t xml:space="preserve">Enter the total proposed number of units, including </t>
  </si>
  <si>
    <t xml:space="preserve">manager units, and unrestricted units, if any. </t>
  </si>
  <si>
    <t xml:space="preserve">Data entry below is required! Drop down menus in the 1st Year Operating Budget will not work if the Project Financing Table is not completed. </t>
  </si>
  <si>
    <t>Current AMI/Rent Year:</t>
  </si>
  <si>
    <t>Other Tenant Rent Amount</t>
  </si>
  <si>
    <t>Min DSCR:</t>
  </si>
  <si>
    <t>Mortgage Rate:</t>
  </si>
  <si>
    <t>Families</t>
  </si>
  <si>
    <t>Persons with HIV/AIDS</t>
  </si>
  <si>
    <t>Mentally or Physically Disabled</t>
  </si>
  <si>
    <t>Veterans</t>
  </si>
  <si>
    <t>Formerly Incarcerated</t>
  </si>
  <si>
    <t>Transition-Aged Youth ("TAY")</t>
  </si>
  <si>
    <t>TARGET POPULATION</t>
  </si>
  <si>
    <t xml:space="preserve">PROPOSED RENTAL SUBSIDIES </t>
  </si>
  <si>
    <t>Developmentally Disabled</t>
  </si>
  <si>
    <t>Homeless Persons</t>
  </si>
  <si>
    <t>Seniors</t>
  </si>
  <si>
    <t>Persons with Substance Abuse</t>
  </si>
  <si>
    <t>Domestic Violence Survivors</t>
  </si>
  <si>
    <t>target population proposed to be served.</t>
  </si>
  <si>
    <t xml:space="preserve">Financing is requested for: </t>
  </si>
  <si>
    <t>Acquisition/Predevelopment/Construction</t>
  </si>
  <si>
    <t>Permanent/Gap</t>
  </si>
  <si>
    <t xml:space="preserve">Enter # of units proposed to be supported by each rental subsidy type. </t>
  </si>
  <si>
    <t>% of</t>
  </si>
  <si>
    <t># Units:</t>
  </si>
  <si>
    <t xml:space="preserve">If yes, enter Lessor name: </t>
  </si>
  <si>
    <t xml:space="preserve">General Project Input </t>
  </si>
  <si>
    <t>Neighborhood</t>
  </si>
  <si>
    <t>Bayview / Hunters Point</t>
  </si>
  <si>
    <t>Bernal Heights</t>
  </si>
  <si>
    <t>Castro</t>
  </si>
  <si>
    <t>Chinatown</t>
  </si>
  <si>
    <t>Citywide</t>
  </si>
  <si>
    <t>Confidential</t>
  </si>
  <si>
    <t>Diamond Heights</t>
  </si>
  <si>
    <t>Excelsior</t>
  </si>
  <si>
    <t>Glen Park</t>
  </si>
  <si>
    <t>Haight Asbury</t>
  </si>
  <si>
    <t>Hayes Valley</t>
  </si>
  <si>
    <t>Ingleside</t>
  </si>
  <si>
    <t>Laurel Heights</t>
  </si>
  <si>
    <t>Marina</t>
  </si>
  <si>
    <t>Mission</t>
  </si>
  <si>
    <t>Mission Bay</t>
  </si>
  <si>
    <t>Nob Hill</t>
  </si>
  <si>
    <t>Noe Valley</t>
  </si>
  <si>
    <t>North Beach</t>
  </si>
  <si>
    <t>North of Market</t>
  </si>
  <si>
    <t>Oceanview</t>
  </si>
  <si>
    <t>Outer Mission</t>
  </si>
  <si>
    <t>Pacific Heights</t>
  </si>
  <si>
    <t>Parkside</t>
  </si>
  <si>
    <t>Portola</t>
  </si>
  <si>
    <t>Potrero Hill</t>
  </si>
  <si>
    <t>Presidio</t>
  </si>
  <si>
    <t>Richmond</t>
  </si>
  <si>
    <t>Russian Hill</t>
  </si>
  <si>
    <t>South Beach</t>
  </si>
  <si>
    <t>South of Market</t>
  </si>
  <si>
    <t>St. Francis Wood</t>
  </si>
  <si>
    <t>Sunnyside</t>
  </si>
  <si>
    <t>Sunset</t>
  </si>
  <si>
    <t>Telegraph Hill</t>
  </si>
  <si>
    <t>Tenderloin</t>
  </si>
  <si>
    <t>Treasure Island</t>
  </si>
  <si>
    <t>Twin Peaks</t>
  </si>
  <si>
    <t>Upper Market</t>
  </si>
  <si>
    <t>Visitacion Valley</t>
  </si>
  <si>
    <t>West Portal</t>
  </si>
  <si>
    <t>Western Addition</t>
  </si>
  <si>
    <t>Westwood</t>
  </si>
  <si>
    <t>Supe District</t>
  </si>
  <si>
    <t>Tower (85' or &gt;7 stories)</t>
  </si>
  <si>
    <t>Midrise (40-85', or 4-6 stories)</t>
  </si>
  <si>
    <t>Non Profit Corporation</t>
  </si>
  <si>
    <t>For Profit Corporation</t>
  </si>
  <si>
    <t>Partnership</t>
  </si>
  <si>
    <t>Publicly Owned</t>
  </si>
  <si>
    <t>Private Individual</t>
  </si>
  <si>
    <t>Condominium</t>
  </si>
  <si>
    <t>Single Room Occupancy (SRO)</t>
  </si>
  <si>
    <t>Multi-Room Occupancy (MRO)</t>
  </si>
  <si>
    <t>SRO/MRO Mix</t>
  </si>
  <si>
    <t>Single Family Detached</t>
  </si>
  <si>
    <t>Co-op</t>
  </si>
  <si>
    <t>Group/shared</t>
  </si>
  <si>
    <t>UTILITY ALLOWANCE</t>
  </si>
  <si>
    <t>OTHER PROJECT INCOME</t>
  </si>
  <si>
    <t xml:space="preserve">Application Date: </t>
  </si>
  <si>
    <t>Misc</t>
  </si>
  <si>
    <t>New Devt</t>
  </si>
  <si>
    <t>PRAC-811</t>
  </si>
  <si>
    <t>PRAC-202</t>
  </si>
  <si>
    <t>Unit Size</t>
  </si>
  <si>
    <t xml:space="preserve">RENT AND UNIT MIX INFORMATION - NEW CONSTRUCTION PROJECTS ONLY </t>
  </si>
  <si>
    <t>Total Monthly Tenant Paid Rent from Non-Rental Subsidy Units:</t>
  </si>
  <si>
    <t xml:space="preserve">Total Monthly Income From Rent-Subsidized Units: </t>
  </si>
  <si>
    <t>Tenant Paid Rent</t>
  </si>
  <si>
    <t>Tenant Asst. Payments</t>
  </si>
  <si>
    <t>UNRESTRICTED UNITS</t>
  </si>
  <si>
    <t xml:space="preserve">RENTAL INCOME SUMMARY </t>
  </si>
  <si>
    <t>In the table below, enter in information for non-restricted units. Rents entered below will</t>
  </si>
  <si>
    <t xml:space="preserve">flow into the calculation of total Tenant Rents in the 1st Year Operating Budget. </t>
  </si>
  <si>
    <r>
      <t>Unit Size</t>
    </r>
    <r>
      <rPr>
        <b/>
        <sz val="9"/>
        <rFont val="Arial"/>
        <family val="2"/>
      </rPr>
      <t xml:space="preserve"> </t>
    </r>
  </si>
  <si>
    <t>Monthly</t>
  </si>
  <si>
    <t>Income at</t>
  </si>
  <si>
    <t>Proposed</t>
  </si>
  <si>
    <t>Paid Rents</t>
  </si>
  <si>
    <t>Paid Rent</t>
  </si>
  <si>
    <t>(indicate if Mgr's unit)</t>
  </si>
  <si>
    <t xml:space="preserve">Unrestricted Units </t>
  </si>
  <si>
    <t>Income from Tenant Assistance Payments</t>
  </si>
  <si>
    <t>Tenant Paid Rent from Restricted Non-Subsidy Units</t>
  </si>
  <si>
    <t>Tenant Paid Rent from Restricted Subsidized Units</t>
  </si>
  <si>
    <t>Tenant Paid Rent from Unrestricted Units</t>
  </si>
  <si>
    <t>Unit distribution by AMI level will auto-populate when detailed information is entered above. No data entry is needed in the table below. If unit count information does not match the total numbers provided in the Proposed Unit Distribution table above, red error messages will appear. When unit information above has been corrected, red error messages will disappear. If you don't understand the  cause for an error message, please check with MOHCD asset management staff.</t>
  </si>
  <si>
    <t>SUMMARY OF PROPOSED UNIT TYPES BY INCOME CATEGORIES</t>
  </si>
  <si>
    <t>Does the project have/will have HCD financing?</t>
  </si>
  <si>
    <t>If Transitional, # Beds</t>
  </si>
  <si>
    <t xml:space="preserve">Miscellaneous Rent Income. </t>
  </si>
  <si>
    <t xml:space="preserve">Total Restricted Non-Subsidy Units: </t>
  </si>
  <si>
    <t xml:space="preserve">Total Restricted Units with Rent Subsidy: </t>
  </si>
  <si>
    <t xml:space="preserve">PUPA </t>
  </si>
  <si>
    <r>
      <t>First Year of Operations</t>
    </r>
    <r>
      <rPr>
        <sz val="11"/>
        <rFont val="Arial"/>
        <family val="2"/>
      </rPr>
      <t xml:space="preserve"> (provide data assuming that Year 1 is a full year, i.e. 12 months of operations)</t>
    </r>
    <r>
      <rPr>
        <b/>
        <sz val="11"/>
        <rFont val="Arial"/>
        <family val="2"/>
      </rPr>
      <t>:</t>
    </r>
  </si>
  <si>
    <r>
      <t xml:space="preserve">Non-amortizing Loan Pmnt - Lender 1 </t>
    </r>
    <r>
      <rPr>
        <sz val="10"/>
        <rFont val="Arial"/>
        <family val="2"/>
      </rPr>
      <t xml:space="preserve">(select lender in comments field) </t>
    </r>
  </si>
  <si>
    <r>
      <t xml:space="preserve">Non-amortizing Loan Pmnt - Lender 2 </t>
    </r>
    <r>
      <rPr>
        <sz val="10"/>
        <rFont val="Arial"/>
        <family val="2"/>
      </rPr>
      <t xml:space="preserve">(select lender in comments field) </t>
    </r>
  </si>
  <si>
    <t>Monthly Tenant Paid Rental Income - Restricted Units</t>
  </si>
  <si>
    <t>Monthly Tenant Paid Rental Income - Unrestricted Units</t>
  </si>
  <si>
    <t>Total Monthly Tenant Paid Rental Income - Restricted and Unrestricted Units</t>
  </si>
  <si>
    <t>Total Annual Tenant Paid Rental Income - Restricted and Unrestricted Units (O138 x 12)</t>
  </si>
  <si>
    <t>Annual Tenant Paid Rent - Rent Adjustments:</t>
  </si>
  <si>
    <t>Total Residential Tenant Paid Rents (Annual Rental Income + Rent Adjustments):</t>
  </si>
  <si>
    <t>Restricted Units - With Rental Subsidy</t>
  </si>
  <si>
    <r>
      <t>Project Sponsor</t>
    </r>
    <r>
      <rPr>
        <sz val="10"/>
        <rFont val="Arial"/>
        <family val="2"/>
      </rPr>
      <t xml:space="preserve"> (parent entit(ies), not LP)</t>
    </r>
  </si>
  <si>
    <t>Project Street #</t>
  </si>
  <si>
    <t>Project Street Name</t>
  </si>
  <si>
    <t xml:space="preserve">Other: </t>
  </si>
  <si>
    <t>Section 8-Voucher</t>
  </si>
  <si>
    <t>Subtotal Monthly Tenant Paid Rent - Restricted Units</t>
  </si>
  <si>
    <t>Existing Devt</t>
  </si>
  <si>
    <t>Provide additional comments here, if needed.</t>
  </si>
  <si>
    <r>
      <rPr>
        <b/>
        <sz val="11"/>
        <rFont val="Calibri"/>
        <family val="2"/>
        <scheme val="minor"/>
      </rPr>
      <t>Protection</t>
    </r>
    <r>
      <rPr>
        <sz val="11"/>
        <rFont val="Calibri"/>
        <family val="2"/>
        <scheme val="minor"/>
      </rPr>
      <t xml:space="preserve">: All of the worksheets in this workbook are "protected"; most of the cells are locked. The protection prevents users from overriding formulas and ensures that all projects are analyzed uniformly. </t>
    </r>
  </si>
  <si>
    <t>non-LOSP</t>
  </si>
  <si>
    <t xml:space="preserve">Total </t>
  </si>
  <si>
    <t>Proposed 1st Mortgage Amt:</t>
  </si>
  <si>
    <t>GENERAL PROJECT INFORMATION</t>
  </si>
  <si>
    <t>Proposed Max Tenant Rent</t>
  </si>
  <si>
    <t>Proposed Tenant Paid Rent and Affordability Restrictions</t>
  </si>
  <si>
    <r>
      <t xml:space="preserve">Current Max Tenant Rent 
</t>
    </r>
    <r>
      <rPr>
        <sz val="8"/>
        <rFont val="Arial"/>
        <family val="2"/>
      </rPr>
      <t>(Max Gross Rent per Income Limit - Utility Allowance)</t>
    </r>
    <r>
      <rPr>
        <b/>
        <sz val="10"/>
        <rFont val="Arial"/>
        <family val="2"/>
      </rPr>
      <t xml:space="preserve">
</t>
    </r>
  </si>
  <si>
    <r>
      <t xml:space="preserve">Proposed Max Tenant Rent 
</t>
    </r>
    <r>
      <rPr>
        <sz val="8"/>
        <color theme="1"/>
        <rFont val="Arial"/>
        <family val="2"/>
      </rPr>
      <t>(Max Gross Rent per Income Limit - Utility Allowance)</t>
    </r>
  </si>
  <si>
    <r>
      <t xml:space="preserve">Current Tenant Gross Rent </t>
    </r>
    <r>
      <rPr>
        <sz val="8"/>
        <rFont val="Arial"/>
        <family val="2"/>
      </rPr>
      <t>(Tenant Paid Rent + Utility Allowance)</t>
    </r>
  </si>
  <si>
    <r>
      <t xml:space="preserve">Current Income Limit 
</t>
    </r>
    <r>
      <rPr>
        <sz val="8"/>
        <rFont val="Arial"/>
        <family val="2"/>
      </rPr>
      <t>(% MOHCD AMI) 
Leave blank for unrestricted units</t>
    </r>
  </si>
  <si>
    <r>
      <rPr>
        <b/>
        <sz val="10"/>
        <color theme="1"/>
        <rFont val="Arial"/>
        <family val="2"/>
      </rPr>
      <t xml:space="preserve">Other Tenant Rent Amount </t>
    </r>
    <r>
      <rPr>
        <sz val="10"/>
        <color theme="1"/>
        <rFont val="Arial"/>
        <family val="2"/>
      </rPr>
      <t xml:space="preserve">
</t>
    </r>
    <r>
      <rPr>
        <sz val="8"/>
        <color theme="1"/>
        <rFont val="Arial"/>
        <family val="2"/>
      </rPr>
      <t>(Enter only if proposing tenant rent different from Current Tenant Paid Rent, Current Max Tenant Rent, or Proposed Max Tenant Rent)</t>
    </r>
  </si>
  <si>
    <t>Proposed Tenant Gross Rent</t>
  </si>
  <si>
    <r>
      <t xml:space="preserve">% Change </t>
    </r>
    <r>
      <rPr>
        <sz val="8"/>
        <color theme="1"/>
        <rFont val="Arial"/>
        <family val="2"/>
      </rPr>
      <t>(Proposed Tenant Rent vs. Current Tenant Rent)</t>
    </r>
  </si>
  <si>
    <t>Restriction</t>
  </si>
  <si>
    <t xml:space="preserve">Unit Type </t>
  </si>
  <si>
    <t>&lt;Average Calculated AMI</t>
  </si>
  <si>
    <t>1 BR</t>
  </si>
  <si>
    <t>2 BR</t>
  </si>
  <si>
    <t>3 BR</t>
  </si>
  <si>
    <t>4 BR</t>
  </si>
  <si>
    <t>5 BR</t>
  </si>
  <si>
    <t>For persons that qualify for more than one target population</t>
  </si>
  <si>
    <t xml:space="preserve">group, include the individual in each target population group. </t>
  </si>
  <si>
    <t>Amount</t>
  </si>
  <si>
    <t>Miscellaneous Rent Income Source</t>
  </si>
  <si>
    <t>Interest Income Source</t>
  </si>
  <si>
    <t>Tenant Charges Source</t>
  </si>
  <si>
    <t>Miscellaneous Residential Income Source</t>
  </si>
  <si>
    <t>In the table below, enter each type of anticipated Other Monthly Commercial Income other than commercial space rental revenue.</t>
  </si>
  <si>
    <t>Annual Commercial income</t>
  </si>
  <si>
    <t>Other Commercial Income Source</t>
  </si>
  <si>
    <t>RentLimit</t>
  </si>
  <si>
    <t xml:space="preserve">MOHCD </t>
  </si>
  <si>
    <t xml:space="preserve">State </t>
  </si>
  <si>
    <r>
      <t xml:space="preserve">Applicable Rent Limit 
</t>
    </r>
    <r>
      <rPr>
        <sz val="8"/>
        <rFont val="Arial"/>
        <family val="2"/>
      </rPr>
      <t>(Select if not MOHCD, otherwise leave blank)</t>
    </r>
  </si>
  <si>
    <t>Manager</t>
  </si>
  <si>
    <r>
      <t xml:space="preserve">Income Limit
</t>
    </r>
    <r>
      <rPr>
        <sz val="8"/>
        <rFont val="Arial"/>
        <family val="2"/>
      </rPr>
      <t>(Select below if cell is highlighted yellow.)</t>
    </r>
  </si>
  <si>
    <t>Supportable 1st Mortgage Amt:</t>
  </si>
  <si>
    <t>Gross SF</t>
  </si>
  <si>
    <t>TOTAL DEVELOPMENT COST</t>
  </si>
  <si>
    <t>Syndication Costs</t>
  </si>
  <si>
    <t>TOTAL DEVELOPER COSTS</t>
  </si>
  <si>
    <t>Other (specify)</t>
  </si>
  <si>
    <t>Project Administration</t>
  </si>
  <si>
    <t>Construction Management Fee</t>
  </si>
  <si>
    <t>Financial Consultant Fees</t>
  </si>
  <si>
    <t>Development Consultant Fees</t>
  </si>
  <si>
    <t>Developer Overhead/Profit (Fee)</t>
  </si>
  <si>
    <t>DEVELOPER COSTS</t>
  </si>
  <si>
    <t>TOTAL RESERVES</t>
  </si>
  <si>
    <t>Replacement Reserves</t>
  </si>
  <si>
    <t>Operating Reserves</t>
  </si>
  <si>
    <t>RESERVES</t>
  </si>
  <si>
    <t>Soft Cost Contingency</t>
  </si>
  <si>
    <t>TOTAL SOFT COSTS</t>
  </si>
  <si>
    <t>NEPA/106 Review</t>
  </si>
  <si>
    <t>Market Study</t>
  </si>
  <si>
    <t>Furnishings</t>
  </si>
  <si>
    <t>Marketing/Rent-up</t>
  </si>
  <si>
    <t>Entitlement/Permit Fees</t>
  </si>
  <si>
    <t>CEQA Environmental Review</t>
  </si>
  <si>
    <t>TCAC App/Alloc/Monitor Fees</t>
  </si>
  <si>
    <t>Relocation</t>
  </si>
  <si>
    <t>Property Taxes</t>
  </si>
  <si>
    <t>Appraisal</t>
  </si>
  <si>
    <t>Total Legal Costs</t>
  </si>
  <si>
    <t>Developer Legal Counsel</t>
  </si>
  <si>
    <t>Tax Credit Attorney</t>
  </si>
  <si>
    <t>Lender Legal Pd. By Applicant</t>
  </si>
  <si>
    <t>Legal Costs</t>
  </si>
  <si>
    <t>Total Financing Costs</t>
  </si>
  <si>
    <t>Sub-total Perm. Financing Costs</t>
  </si>
  <si>
    <t xml:space="preserve">Title &amp; Recording </t>
  </si>
  <si>
    <t>Credit Enhance. &amp; Appl. Fee</t>
  </si>
  <si>
    <t>Permanent Loan Origination Fee</t>
  </si>
  <si>
    <t>Sub-total Const. Financing Costs</t>
  </si>
  <si>
    <t>Construction Loan Interest</t>
  </si>
  <si>
    <t>Construction Loan Origination Fee</t>
  </si>
  <si>
    <t>Sub-total Predev. Financing Costs</t>
  </si>
  <si>
    <t>Title &amp; Recording</t>
  </si>
  <si>
    <t>Predev. Loan Interest</t>
  </si>
  <si>
    <t>Predev. Loan Application Fee</t>
  </si>
  <si>
    <t>Financing Costs</t>
  </si>
  <si>
    <t>Total Survey &amp; Engineering</t>
  </si>
  <si>
    <t>Phase I &amp; II Reports</t>
  </si>
  <si>
    <t>Geotechnical studies</t>
  </si>
  <si>
    <t>Survey</t>
  </si>
  <si>
    <t>Survey &amp; Engineering Studies</t>
  </si>
  <si>
    <t>Total Arch./Engineer. Fees</t>
  </si>
  <si>
    <t>Architecture/Engineering</t>
  </si>
  <si>
    <t>SOFT COSTS</t>
  </si>
  <si>
    <t>Construction Contingency</t>
  </si>
  <si>
    <t>TOTAL CONSTRUCTION COSTS</t>
  </si>
  <si>
    <t>Overhead/Profit/Gen'l Conditions</t>
  </si>
  <si>
    <t>Landscaping</t>
  </si>
  <si>
    <t>Parking</t>
  </si>
  <si>
    <t>Unit Construction/Rehab</t>
  </si>
  <si>
    <t>Total Site Work</t>
  </si>
  <si>
    <t>Underpinning/shoring</t>
  </si>
  <si>
    <t>Grading/Earthwork</t>
  </si>
  <si>
    <t>Environmental Remediation</t>
  </si>
  <si>
    <t>CONSTRUCTION (HARD COSTS)</t>
  </si>
  <si>
    <t>TOTAL ACQUISITION</t>
  </si>
  <si>
    <t>Broker's fee</t>
  </si>
  <si>
    <t>Legal/Closing costs</t>
  </si>
  <si>
    <t>Demolition</t>
  </si>
  <si>
    <t>Acquisition cost or value</t>
  </si>
  <si>
    <t>ACQUISITION</t>
  </si>
  <si>
    <t>USES</t>
  </si>
  <si>
    <t>SOURCES</t>
  </si>
  <si>
    <t>Total Sources</t>
  </si>
  <si>
    <t xml:space="preserve"># Beds: </t>
  </si>
  <si>
    <t>UTILITIES AND OTHER PROJECT INCOME</t>
  </si>
  <si>
    <t xml:space="preserve"># Bedrooms: </t>
  </si>
  <si>
    <t>Alternative LOSP Split</t>
  </si>
  <si>
    <t>Approved By (reqd)</t>
  </si>
  <si>
    <t>Projected LOSP Split</t>
  </si>
  <si>
    <t>(only acceptable if LOSP-specific expenses are being tracked at entry level in the project's accounting system)</t>
  </si>
  <si>
    <t>LOSP/non-LOSP Allocation</t>
  </si>
  <si>
    <t>Links from 'Utilities &amp; Other Income' Worksheet</t>
  </si>
  <si>
    <t>Lowrise (1-3 stories)</t>
  </si>
  <si>
    <t>Real Estate District</t>
  </si>
  <si>
    <t>1 - Northwest</t>
  </si>
  <si>
    <t>2 - Central West</t>
  </si>
  <si>
    <t>3 - Southwest</t>
  </si>
  <si>
    <t>4 - Twin Peaks West</t>
  </si>
  <si>
    <t>5 - Central</t>
  </si>
  <si>
    <t>6 - Central North</t>
  </si>
  <si>
    <t xml:space="preserve">7 - North </t>
  </si>
  <si>
    <t>8 - Northest</t>
  </si>
  <si>
    <t>9 - Central East</t>
  </si>
  <si>
    <t>10 - Southeast</t>
  </si>
  <si>
    <r>
      <t xml:space="preserve">Project Street Suffix </t>
    </r>
    <r>
      <rPr>
        <sz val="9"/>
        <rFont val="Arial"/>
        <family val="2"/>
      </rPr>
      <t>(St/Ave/etc.)</t>
    </r>
  </si>
  <si>
    <t>Allocation of Commercial Surplus to LOPS/non-LOSP (residual income)</t>
  </si>
  <si>
    <t>RENT AND UNIT MIX INFORMATION - EXISTING PROJECTS ONLY</t>
  </si>
  <si>
    <t>Maximum Tenant Gross Rent</t>
  </si>
  <si>
    <r>
      <t xml:space="preserve">Current Tenant Rent </t>
    </r>
    <r>
      <rPr>
        <sz val="8"/>
        <rFont val="Arial"/>
        <family val="2"/>
      </rPr>
      <t>(monthly)</t>
    </r>
  </si>
  <si>
    <t>Current Tenant Rent</t>
  </si>
  <si>
    <t xml:space="preserve">Proposed Max Gross Rent 
</t>
  </si>
  <si>
    <r>
      <t xml:space="preserve">Proposed Rent Type
</t>
    </r>
    <r>
      <rPr>
        <sz val="8"/>
        <color theme="1"/>
        <rFont val="Arial"/>
        <family val="2"/>
      </rPr>
      <t xml:space="preserve">(Select from below)
Proposed Rent Types selected below will determine the amount of Tenant Rent in the 1st yr. Operating Budget. </t>
    </r>
    <r>
      <rPr>
        <b/>
        <sz val="10"/>
        <color theme="1"/>
        <rFont val="Arial"/>
        <family val="2"/>
      </rPr>
      <t xml:space="preserve">
</t>
    </r>
  </si>
  <si>
    <t>New Const</t>
  </si>
  <si>
    <t>Existing</t>
  </si>
  <si>
    <t>Ac/Predev</t>
  </si>
  <si>
    <t>Perm</t>
  </si>
  <si>
    <r>
      <t>Max Gross Rent</t>
    </r>
    <r>
      <rPr>
        <sz val="8"/>
        <rFont val="Arial"/>
        <family val="2"/>
      </rPr>
      <t xml:space="preserve">
(Enter if cell is highlighted yellow.)</t>
    </r>
  </si>
  <si>
    <t>Total Restricted Units</t>
  </si>
  <si>
    <t>Manger Units</t>
  </si>
  <si>
    <t>Unrestricted/ Manager Units</t>
  </si>
  <si>
    <t xml:space="preserve">1st Year to be set according to HUD schedule. </t>
  </si>
  <si>
    <t>(Number above will link to 1st Year Op. Budget, cell F10)</t>
  </si>
  <si>
    <t>(Number above will link to 1st Year Op. Budget, cell F9)</t>
  </si>
  <si>
    <t>Links from 'Commercial Op. Budget' Worksheet</t>
  </si>
  <si>
    <t xml:space="preserve">Annual Rent Amount: </t>
  </si>
  <si>
    <t>MOHCD/OCII - Soft Debt Loans</t>
  </si>
  <si>
    <t>All MOHCD/OCII Loans payable from res. rects</t>
  </si>
  <si>
    <t>1BR</t>
  </si>
  <si>
    <t>2BR</t>
  </si>
  <si>
    <t>3BR</t>
  </si>
  <si>
    <t>4BR</t>
  </si>
  <si>
    <t>5BR</t>
  </si>
  <si>
    <t>Residential - LOSP Tenant Assistance Payments</t>
  </si>
  <si>
    <t>Monthly Residential Parking Income</t>
  </si>
  <si>
    <t>Monthly Interest Income</t>
  </si>
  <si>
    <t>Monthly Tenant Charges</t>
  </si>
  <si>
    <t>Monthly Misc Residential Income</t>
  </si>
  <si>
    <t>Utility Allowance Year:</t>
  </si>
  <si>
    <t>Utility 
Allowance Year:</t>
  </si>
  <si>
    <t xml:space="preserve">Utility Allowance Year: </t>
  </si>
  <si>
    <t xml:space="preserve">Will the project defer the payment of the Developer Fee, and therefore </t>
  </si>
  <si>
    <t>% of Residual Receipts available for distribution to all soft debt lenders:</t>
  </si>
  <si>
    <t>Does Project have a MOHCD Residual Receipt Obligation?</t>
  </si>
  <si>
    <t xml:space="preserve">Will Project Defer Developer Fee? </t>
  </si>
  <si>
    <r>
      <t xml:space="preserve">Max </t>
    </r>
    <r>
      <rPr>
        <b/>
        <sz val="11"/>
        <rFont val="Arial"/>
        <family val="2"/>
      </rPr>
      <t>Deferred Developer Fee/Borrower</t>
    </r>
    <r>
      <rPr>
        <sz val="11"/>
        <rFont val="Arial"/>
        <family val="2"/>
      </rPr>
      <t xml:space="preserve"> % of Residual Receipts in Yr 1:</t>
    </r>
  </si>
  <si>
    <t xml:space="preserve">Residual Rent Amount: </t>
  </si>
  <si>
    <r>
      <t xml:space="preserve">Annual Payment Amount
</t>
    </r>
    <r>
      <rPr>
        <sz val="10"/>
        <rFont val="Arial"/>
        <family val="2"/>
      </rPr>
      <t>(or N/A, if not applicable)</t>
    </r>
  </si>
  <si>
    <r>
      <t>Notes</t>
    </r>
    <r>
      <rPr>
        <sz val="10"/>
        <rFont val="Arial"/>
        <family val="2"/>
      </rPr>
      <t xml:space="preserve"> 
(please note any anticipate changes to repayment obligations)</t>
    </r>
  </si>
  <si>
    <t>Developer Fee Starting Balance</t>
  </si>
  <si>
    <t>Developer Fee Remaining Balance</t>
  </si>
  <si>
    <t>Deferred Developer Fee Remaining Balance</t>
  </si>
  <si>
    <t>Year</t>
  </si>
  <si>
    <t>Deferred Developer Fee % Split</t>
  </si>
  <si>
    <t>Soft Debt Lender % Split</t>
  </si>
  <si>
    <t>Owner Distribution % Split</t>
  </si>
  <si>
    <t>HIDE THIS ROW</t>
  </si>
  <si>
    <t>DO NOT EDIT BELOW</t>
  </si>
  <si>
    <t>LOSP FUNDING SCHEDULE</t>
  </si>
  <si>
    <t xml:space="preserve">Project  Address: </t>
  </si>
  <si>
    <t>FOR REFERENCE ONLY</t>
  </si>
  <si>
    <t>Exhibit A-2: LOSP Funding By Calendar Year</t>
  </si>
  <si>
    <t>TOT</t>
  </si>
  <si>
    <t>Total Months</t>
  </si>
  <si>
    <t>CY-1</t>
  </si>
  <si>
    <t>A</t>
  </si>
  <si>
    <t>B</t>
  </si>
  <si>
    <t>A+B</t>
  </si>
  <si>
    <t>1/1-6/30</t>
  </si>
  <si>
    <t>7/1-12/31</t>
  </si>
  <si>
    <t>CY-2</t>
  </si>
  <si>
    <t>C</t>
  </si>
  <si>
    <t>D</t>
  </si>
  <si>
    <t>C+D</t>
  </si>
  <si>
    <t>CY-3</t>
  </si>
  <si>
    <t>E</t>
  </si>
  <si>
    <t>F</t>
  </si>
  <si>
    <t>E+F</t>
  </si>
  <si>
    <t>CY-4</t>
  </si>
  <si>
    <t>G</t>
  </si>
  <si>
    <t>H</t>
  </si>
  <si>
    <t>G+H</t>
  </si>
  <si>
    <t>CY-5</t>
  </si>
  <si>
    <t>I</t>
  </si>
  <si>
    <t>J</t>
  </si>
  <si>
    <t>I+J</t>
  </si>
  <si>
    <t>CY-6</t>
  </si>
  <si>
    <t>K</t>
  </si>
  <si>
    <t>L</t>
  </si>
  <si>
    <t>K+L</t>
  </si>
  <si>
    <t>CY-7</t>
  </si>
  <si>
    <t>M</t>
  </si>
  <si>
    <t>N</t>
  </si>
  <si>
    <t>M+N</t>
  </si>
  <si>
    <t>CY-8</t>
  </si>
  <si>
    <t>O</t>
  </si>
  <si>
    <t>P</t>
  </si>
  <si>
    <t>O+P</t>
  </si>
  <si>
    <t>CY-9</t>
  </si>
  <si>
    <t>Q</t>
  </si>
  <si>
    <t>R</t>
  </si>
  <si>
    <t>Q+R</t>
  </si>
  <si>
    <t>CY-10</t>
  </si>
  <si>
    <t>S</t>
  </si>
  <si>
    <t>T</t>
  </si>
  <si>
    <t>S+T</t>
  </si>
  <si>
    <t>CY-11</t>
  </si>
  <si>
    <t>U</t>
  </si>
  <si>
    <t>V</t>
  </si>
  <si>
    <t>U+V</t>
  </si>
  <si>
    <t>CY-12</t>
  </si>
  <si>
    <t>W</t>
  </si>
  <si>
    <t>X</t>
  </si>
  <si>
    <t>W+X</t>
  </si>
  <si>
    <t>CY-13</t>
  </si>
  <si>
    <t>Y</t>
  </si>
  <si>
    <t>Z</t>
  </si>
  <si>
    <t>Y+Z</t>
  </si>
  <si>
    <t>CY-14</t>
  </si>
  <si>
    <t>AA</t>
  </si>
  <si>
    <t>BB</t>
  </si>
  <si>
    <t>AA+BB</t>
  </si>
  <si>
    <t>CY-15</t>
  </si>
  <si>
    <t>CC</t>
  </si>
  <si>
    <t>DD</t>
  </si>
  <si>
    <t>CC+DD</t>
  </si>
  <si>
    <t>EE</t>
  </si>
  <si>
    <t>FF</t>
  </si>
  <si>
    <t>EE+FF</t>
  </si>
  <si>
    <t>Exhibit A-1: LOSP Disbursement Schedule By Fiscal Year</t>
  </si>
  <si>
    <t>sent to sponsor btwn 7/1 &amp; 9/1</t>
  </si>
  <si>
    <t>B+C</t>
  </si>
  <si>
    <t>D+E</t>
  </si>
  <si>
    <t>F+G</t>
  </si>
  <si>
    <t>H+I</t>
  </si>
  <si>
    <t>J+K</t>
  </si>
  <si>
    <t>L+M</t>
  </si>
  <si>
    <t>N+O</t>
  </si>
  <si>
    <t>P+Q</t>
  </si>
  <si>
    <t>R+S</t>
  </si>
  <si>
    <t>T+U</t>
  </si>
  <si>
    <t>V+W</t>
  </si>
  <si>
    <t>X+Y</t>
  </si>
  <si>
    <t>Z+AA</t>
  </si>
  <si>
    <t>BB+CC</t>
  </si>
  <si>
    <t>DD+EE</t>
  </si>
  <si>
    <t>1st Yr of Operations</t>
  </si>
  <si>
    <t>1st Month of Operations (1-12)</t>
  </si>
  <si>
    <t>Annual Rental Assistance:</t>
  </si>
  <si>
    <t>Monthly Miscellaneous Rent Income</t>
  </si>
  <si>
    <t>Monthly Other Commercial Income</t>
  </si>
  <si>
    <t>Annual Income from Tenant Assistance Payments (O147 x 12)</t>
  </si>
  <si>
    <r>
      <t xml:space="preserve">% of Residual Receipts available for distribution to </t>
    </r>
    <r>
      <rPr>
        <b/>
        <sz val="11"/>
        <rFont val="Arial"/>
        <family val="2"/>
      </rPr>
      <t>soft debt lenders</t>
    </r>
    <r>
      <rPr>
        <sz val="11"/>
        <rFont val="Arial"/>
        <family val="2"/>
      </rPr>
      <t xml:space="preserve"> in Yr 1:</t>
    </r>
  </si>
  <si>
    <t xml:space="preserve">Does the project have/will have Federal Funding? </t>
  </si>
  <si>
    <t>Name of Most Restrictive Funder</t>
  </si>
  <si>
    <t>Total Utility Allowance</t>
  </si>
  <si>
    <t>Water Heating*</t>
  </si>
  <si>
    <t>Other Electric*</t>
  </si>
  <si>
    <t>Cooking*</t>
  </si>
  <si>
    <t>Heating*</t>
  </si>
  <si>
    <t xml:space="preserve">For each utility type below, select either "Tenant" or "Owner" and the type of utility source, as applicable. The selections will automatically calculate the total utility allowance by unit type, and will be used in the calculation of "Max Tenant Paid Rent" in the "New Devt - Rent &amp; Unit Mix" and "Existing Devt - Rent Roll" worksheets.  
If using a engineer calculated utility allowance, select "Owner" for all utility types, and enter in calculated utility allowance directly in the row "Other". </t>
  </si>
  <si>
    <t># Comm Units</t>
  </si>
  <si>
    <t>Comm SF</t>
  </si>
  <si>
    <r>
      <t xml:space="preserve">Calculated Unadjusted MOHCD AMI 
</t>
    </r>
    <r>
      <rPr>
        <sz val="8"/>
        <rFont val="Arial"/>
        <family val="2"/>
      </rPr>
      <t>(Current Tenant Gross Rent expressed as % of rent based on 100% AMI.)</t>
    </r>
  </si>
  <si>
    <r>
      <t xml:space="preserve">Calculated Unadjusted MOHCD AMI 
</t>
    </r>
    <r>
      <rPr>
        <sz val="8"/>
        <rFont val="Arial"/>
        <family val="2"/>
      </rPr>
      <t>(Proposed Tenant Gross Rent expressed as % of rent based on 100% AMI.)</t>
    </r>
  </si>
  <si>
    <t>PUPM</t>
  </si>
  <si>
    <t>Distrib. of Soft Debt Loans</t>
  </si>
  <si>
    <t xml:space="preserve">Must Pay Base Rent Amount: </t>
  </si>
  <si>
    <t>DEFERRED DEVELOPER FEE - RUNNING BALANCE</t>
  </si>
  <si>
    <t xml:space="preserve">Ratio of Sum of DDF and calculated 50%: </t>
  </si>
  <si>
    <t>Sum of DD F from LOSP and non-LOSP:</t>
  </si>
  <si>
    <t>AVAILABLE CASH FLOW</t>
  </si>
  <si>
    <t>% annual inc LOSP</t>
  </si>
  <si>
    <r>
      <t>This file contains macros. When first opening the file, the Security Warning below may first appear. Click "</t>
    </r>
    <r>
      <rPr>
        <b/>
        <sz val="11"/>
        <rFont val="Calibri"/>
        <family val="2"/>
        <scheme val="minor"/>
      </rPr>
      <t>Enable Content</t>
    </r>
    <r>
      <rPr>
        <sz val="11"/>
        <rFont val="Calibri"/>
        <family val="2"/>
        <scheme val="minor"/>
      </rPr>
      <t xml:space="preserve">" in order to use macros. </t>
    </r>
  </si>
  <si>
    <t>Deferred Developer Fee (Enter amt &lt;= Max Fee from cell I130)</t>
  </si>
  <si>
    <t>Deferred Developer Fee (Enter amt &lt;= Max Fee from row 131)</t>
  </si>
  <si>
    <t>Sub-total Soft Costs</t>
  </si>
  <si>
    <t>Tax Credit Equity Pricing:</t>
  </si>
  <si>
    <t>Site Work</t>
  </si>
  <si>
    <t>Predevelopment Financing Costs</t>
  </si>
  <si>
    <t>Construction Financing Costs</t>
  </si>
  <si>
    <t>Premanent Financing Costs</t>
  </si>
  <si>
    <t>Design</t>
  </si>
  <si>
    <t>Construction Administration</t>
  </si>
  <si>
    <t>Printing</t>
  </si>
  <si>
    <t>Development Cost/Unit</t>
  </si>
  <si>
    <t>Construction Cost (including Construction Contingency)/SF</t>
  </si>
  <si>
    <t>Database Fieldname</t>
  </si>
  <si>
    <t>Link to Proforma</t>
  </si>
  <si>
    <t>Title on Proforma</t>
  </si>
  <si>
    <t xml:space="preserve">Proposed Development </t>
  </si>
  <si>
    <t>Proposed Unit Distribution</t>
  </si>
  <si>
    <t>Target Population</t>
  </si>
  <si>
    <t>Narrative</t>
  </si>
  <si>
    <t>Project Financing</t>
  </si>
  <si>
    <t>Proposed Rental Subsidies</t>
  </si>
  <si>
    <t>Other Number</t>
  </si>
  <si>
    <t>Residual Receipts/Ground Lease Information</t>
  </si>
  <si>
    <t>1st RR Split to Lenders</t>
  </si>
  <si>
    <t>1st RR Split to Deferred Developer Fee</t>
  </si>
  <si>
    <t>2nd RR Split to Lenders</t>
  </si>
  <si>
    <t>2nd RR Split to Deferred Developer Fee</t>
  </si>
  <si>
    <t>non-MOHCD/OCCII Ground Lease Lessor Name</t>
  </si>
  <si>
    <t>Total Developer Fee</t>
  </si>
  <si>
    <t>Amount of Deferred Developer Fee</t>
  </si>
  <si>
    <t xml:space="preserve">FOR IMPORTING TO DATABASE - DO NO TOUCH! </t>
  </si>
  <si>
    <t>Proj_Project Name</t>
  </si>
  <si>
    <t>Proj_Address</t>
  </si>
  <si>
    <t>Proj_Street</t>
  </si>
  <si>
    <t>Proj_ZipCode</t>
  </si>
  <si>
    <t>Proj_StreetSuffix</t>
  </si>
  <si>
    <t>Proj_Units</t>
  </si>
  <si>
    <t>Proj_AffordableUnits</t>
  </si>
  <si>
    <t>Proj_Comm'l Units</t>
  </si>
  <si>
    <t>Proj_Neighborhood</t>
  </si>
  <si>
    <t>Supervisoral District</t>
  </si>
  <si>
    <t>Proj_Total SF</t>
  </si>
  <si>
    <t>BuildingType</t>
  </si>
  <si>
    <t>NumFloorsInBldg</t>
  </si>
  <si>
    <t>Proj_Property Type</t>
  </si>
  <si>
    <t>Proj_Ownership Type</t>
  </si>
  <si>
    <t>Transitional Housing?</t>
  </si>
  <si>
    <t>SupportiveHsg</t>
  </si>
  <si>
    <t>Proj_SROs</t>
  </si>
  <si>
    <t>Proj_Studios</t>
  </si>
  <si>
    <t>Proj_1Bdrms</t>
  </si>
  <si>
    <t>Proj_2Bdrms</t>
  </si>
  <si>
    <t>Proj_3BR</t>
  </si>
  <si>
    <t>Proj_4BR</t>
  </si>
  <si>
    <t>Proj_5+BR</t>
  </si>
  <si>
    <t>Homeless#</t>
  </si>
  <si>
    <t>LOSP#</t>
  </si>
  <si>
    <t>Families#</t>
  </si>
  <si>
    <t>Seniors#</t>
  </si>
  <si>
    <t>Veterans#</t>
  </si>
  <si>
    <t>DV#</t>
  </si>
  <si>
    <t>Substance Abuse#</t>
  </si>
  <si>
    <t>Reentry#</t>
  </si>
  <si>
    <t>Persons with HIV/AIDS#</t>
  </si>
  <si>
    <t>DevelopmentallyDisabled#</t>
  </si>
  <si>
    <t>TAY#</t>
  </si>
  <si>
    <t>HOPWA#</t>
  </si>
  <si>
    <t>PRAC-202#</t>
  </si>
  <si>
    <t>PRAC-811#</t>
  </si>
  <si>
    <t>S+C#</t>
  </si>
  <si>
    <t>VASH#</t>
  </si>
  <si>
    <t>Proj_HOME TBA</t>
  </si>
  <si>
    <t>PBSection8ModRehab#</t>
  </si>
  <si>
    <t>Proj_Other RentAsst</t>
  </si>
  <si>
    <t>AppDate</t>
  </si>
  <si>
    <t>Financing_AcPredev</t>
  </si>
  <si>
    <t>Financing_Perm</t>
  </si>
  <si>
    <t>Op_FirstYr</t>
  </si>
  <si>
    <t>Op_FirstMonth</t>
  </si>
  <si>
    <t>Proj_NewConst</t>
  </si>
  <si>
    <t>Proj_Beds</t>
  </si>
  <si>
    <t>Comm_SF</t>
  </si>
  <si>
    <t>Sponsor</t>
  </si>
  <si>
    <t>PPTOwnrContactName</t>
  </si>
  <si>
    <t>PPTOwnrOrgName</t>
  </si>
  <si>
    <t>PPTOwnrContactTitle</t>
  </si>
  <si>
    <t>PPTOwnrContactEmail</t>
  </si>
  <si>
    <t>PPTOwnrContactPhone</t>
  </si>
  <si>
    <t>HCD?</t>
  </si>
  <si>
    <t>FedFunding?</t>
  </si>
  <si>
    <t>Subsidy_OtherName</t>
  </si>
  <si>
    <t>ResidualReceipt?</t>
  </si>
  <si>
    <t>DeferredDevtFee?</t>
  </si>
  <si>
    <t>FirstResRecSplit_Lenders</t>
  </si>
  <si>
    <t>FirstResRecSplit_Developer</t>
  </si>
  <si>
    <t>SecondResRecSplit_Lenders</t>
  </si>
  <si>
    <t>SecondResRecSplit_Developer</t>
  </si>
  <si>
    <t>DeveloperFee_Total</t>
  </si>
  <si>
    <t>DeveloperFee_Deferred</t>
  </si>
  <si>
    <t>GroundLease_Other?</t>
  </si>
  <si>
    <t>Ground_Lease_Other_LessorName</t>
  </si>
  <si>
    <t>GroundLease_AnnualRent</t>
  </si>
  <si>
    <t>Disabled#</t>
  </si>
  <si>
    <t>Target Population Narrative</t>
  </si>
  <si>
    <t>GL_Key</t>
  </si>
  <si>
    <t>ResidRentAmountDueAnnually</t>
  </si>
  <si>
    <t>BaseRentAmountDueAnnually</t>
  </si>
  <si>
    <t>PBSection8Voucher#</t>
  </si>
  <si>
    <t>Proj_Existing</t>
  </si>
  <si>
    <t>Sec 8-Project-Based</t>
  </si>
  <si>
    <t xml:space="preserve">Project-Based-Section 8 </t>
  </si>
  <si>
    <t>PB-Sec 8 Contract</t>
  </si>
  <si>
    <t>HUD</t>
  </si>
  <si>
    <t>SFHA</t>
  </si>
  <si>
    <t>Sec 8-Project-Based (Mod Rehab SRO)</t>
  </si>
  <si>
    <t>Project-Based-Section 8 (Mod Rehab SRO)</t>
  </si>
  <si>
    <r>
      <t xml:space="preserve">HAP Contract With </t>
    </r>
    <r>
      <rPr>
        <sz val="8"/>
        <rFont val="Arial"/>
        <family val="2"/>
      </rPr>
      <t>(Select if any PB-Sec8 Units)</t>
    </r>
    <r>
      <rPr>
        <sz val="10"/>
        <rFont val="Arial"/>
        <family val="2"/>
      </rPr>
      <t xml:space="preserve">: </t>
    </r>
  </si>
  <si>
    <t>PBSection8#</t>
  </si>
  <si>
    <t>MOHCD Base Rent Due</t>
  </si>
  <si>
    <t>MOHCD Base Rent Proposed to be Paid</t>
  </si>
  <si>
    <t>Balance - MOHCD Base Rent Accrued</t>
  </si>
  <si>
    <t>Cumulative Balance - MOHCD Base Rent Accrued</t>
  </si>
  <si>
    <t>MOHCD Residual Rent Due</t>
  </si>
  <si>
    <t>MOHCD Residual Rent Proposed to be Paid</t>
  </si>
  <si>
    <t>Balance - MOHCD Residual Rent Accrued</t>
  </si>
  <si>
    <t>Cumulative Balance - MOHCD Residual Rent Accrued</t>
  </si>
  <si>
    <t>Total # Units:</t>
  </si>
  <si>
    <t>Small Sites</t>
  </si>
  <si>
    <t>Proposed MOHCD Residual Receipts Amount to Replacement Reserve</t>
  </si>
  <si>
    <t xml:space="preserve">MOHCD res rects to Rep Res (RR) until RR balance &gt;= 1.5 Original Capitalized RR amt. </t>
  </si>
  <si>
    <t>Term (Years):</t>
  </si>
  <si>
    <t>Supportable 1st Mortgage Pmt:</t>
  </si>
  <si>
    <t>EUL= Average Estimated Useful Life</t>
  </si>
  <si>
    <t>REPLACEMENT RESERVE STUDY</t>
  </si>
  <si>
    <t>RUL= Remaining Useful Life</t>
  </si>
  <si>
    <t>Replacement Cost</t>
  </si>
  <si>
    <t>AVG</t>
  </si>
  <si>
    <t>Immediate</t>
  </si>
  <si>
    <t>TOTAL</t>
  </si>
  <si>
    <t>ITEM</t>
  </si>
  <si>
    <t>DESCRIPTION</t>
  </si>
  <si>
    <t>EUL</t>
  </si>
  <si>
    <t>RUL</t>
  </si>
  <si>
    <t>Low</t>
  </si>
  <si>
    <t>High</t>
  </si>
  <si>
    <t>COST</t>
  </si>
  <si>
    <t>Units</t>
  </si>
  <si>
    <t>Needs</t>
  </si>
  <si>
    <t>Common Area</t>
  </si>
  <si>
    <t>Required Expenditures from Reserves</t>
  </si>
  <si>
    <t xml:space="preserve">Date of CNA: </t>
  </si>
  <si>
    <t>Inflated Expeditures from Reserves</t>
  </si>
  <si>
    <t xml:space="preserve">Sponsor: </t>
  </si>
  <si>
    <t xml:space="preserve">Project Name: </t>
  </si>
  <si>
    <t xml:space="preserve">HIDE THIS ROW!! Used for calculating last row in list of CNA scope items. </t>
  </si>
  <si>
    <t xml:space="preserve">10-Year Inflated Total: </t>
  </si>
  <si>
    <t>Development Cost/Unit by Source</t>
  </si>
  <si>
    <t>Development Cost/Unit as % of TDC by Source</t>
  </si>
  <si>
    <t>Construction Cost (inc Const Contingency)/Unit By Source</t>
  </si>
  <si>
    <t>Construction Cost (inc Const Contingency)/SF</t>
  </si>
  <si>
    <t>Acquisition Cost/Unit by Source</t>
  </si>
  <si>
    <t>Household Income AMI</t>
  </si>
  <si>
    <t>100% AMI</t>
  </si>
  <si>
    <r>
      <t xml:space="preserve">Current Unit Restriction
</t>
    </r>
    <r>
      <rPr>
        <sz val="8"/>
        <rFont val="Arial"/>
        <family val="2"/>
      </rPr>
      <t>(select below)</t>
    </r>
  </si>
  <si>
    <r>
      <t xml:space="preserve">Proposed Unit Restriction
</t>
    </r>
    <r>
      <rPr>
        <sz val="8"/>
        <color theme="1"/>
        <rFont val="Arial"/>
        <family val="2"/>
      </rPr>
      <t>(select below)
If no change from current, press button below to copy Col C.</t>
    </r>
  </si>
  <si>
    <t>Rent Burden @ Proposed Tenant Gross Rent</t>
  </si>
  <si>
    <r>
      <rPr>
        <b/>
        <sz val="9"/>
        <rFont val="Arial"/>
        <family val="2"/>
      </rPr>
      <t>Total</t>
    </r>
    <r>
      <rPr>
        <sz val="9"/>
        <rFont val="Arial"/>
        <family val="2"/>
      </rPr>
      <t xml:space="preserve"> </t>
    </r>
    <r>
      <rPr>
        <b/>
        <sz val="9"/>
        <rFont val="Arial"/>
        <family val="2"/>
      </rPr>
      <t xml:space="preserve"># Units 
</t>
    </r>
    <r>
      <rPr>
        <sz val="9"/>
        <rFont val="Arial"/>
        <family val="2"/>
      </rPr>
      <t>(inc. Mgr's Unit)</t>
    </r>
  </si>
  <si>
    <t xml:space="preserve">Monthly Proposed Max Tenant Rent: </t>
  </si>
  <si>
    <t xml:space="preserve">Annual Proposed Max Tenant Rent: </t>
  </si>
  <si>
    <t>Summary of Current and Proposed Affordability Limits</t>
  </si>
  <si>
    <t>In the table below, please provide information about all existing and proposed project financing, including all hard and soft debt lenders. Lenders should be listed in lien</t>
  </si>
  <si>
    <t>order with the most senior lender in the first lien position and the most junior lender in the last lien position. Enter information for all columns. If not applicable, enter "N/A."</t>
  </si>
  <si>
    <t xml:space="preserve">Does/Will the project have a MOHCD/OCII ground lease? </t>
  </si>
  <si>
    <t xml:space="preserve">Does/Will the project have a non-MOHCD/OCII ground lease? </t>
  </si>
  <si>
    <t>Local Funding Programs:</t>
  </si>
  <si>
    <t>Residential - Tenant Assistance Payments (Non-LOSP)</t>
  </si>
  <si>
    <t>City Share Replacement Reserve Deposit (Small Sites Only)</t>
  </si>
  <si>
    <t># of</t>
  </si>
  <si>
    <t xml:space="preserve">Average Household AMI: </t>
  </si>
  <si>
    <r>
      <t xml:space="preserve">Property Tax Payment (Small Sites)
</t>
    </r>
    <r>
      <rPr>
        <sz val="8"/>
        <color theme="1"/>
        <rFont val="Arial"/>
        <family val="2"/>
      </rPr>
      <t>Enter "Exempt" if unit is exempt. Otherwise, provide Property Tax Payment Amount.</t>
    </r>
    <r>
      <rPr>
        <b/>
        <sz val="10"/>
        <color theme="1"/>
        <rFont val="Arial"/>
        <family val="2"/>
      </rPr>
      <t xml:space="preserve"> </t>
    </r>
  </si>
  <si>
    <r>
      <t xml:space="preserve">Increase in Tenant Rent (Small Sites)
</t>
    </r>
    <r>
      <rPr>
        <sz val="8"/>
        <color theme="1"/>
        <rFont val="Arial"/>
        <family val="2"/>
      </rPr>
      <t>Enter additional amount tenant rent will increase.</t>
    </r>
  </si>
  <si>
    <t>MOHCD/OCII</t>
  </si>
  <si>
    <t>Rent Burden @ Proposed Tenant Rent</t>
  </si>
  <si>
    <t>Proposed Tenant Rent Amount 
(Year 1)</t>
  </si>
  <si>
    <t>Proposed Tenant Rent Amount 
(Year 2)</t>
  </si>
  <si>
    <t>Proposed Tenant Rent Amount 
(Year 3)</t>
  </si>
  <si>
    <t>Proposed Tenant Rent Amount 
(Year 4)</t>
  </si>
  <si>
    <t>Proposed Tenant Rent Amount 
(Year 5)</t>
  </si>
  <si>
    <t>Target AMI%</t>
  </si>
  <si>
    <t>As-Restricted 
(for Modeling Purposes Only)</t>
  </si>
  <si>
    <r>
      <t xml:space="preserve">Target Tenant Rent 
</t>
    </r>
    <r>
      <rPr>
        <sz val="10"/>
        <color theme="1"/>
        <rFont val="Arial"/>
        <family val="2"/>
      </rPr>
      <t>(excludes Utility Allowance)</t>
    </r>
  </si>
  <si>
    <t>As-Restricted Rental Income</t>
  </si>
  <si>
    <t>Annual:</t>
  </si>
  <si>
    <t>Monthly:</t>
  </si>
  <si>
    <r>
      <t xml:space="preserve">Proposed Income Limit 
</t>
    </r>
    <r>
      <rPr>
        <sz val="8"/>
        <color theme="1"/>
        <rFont val="Arial"/>
        <family val="2"/>
      </rPr>
      <t>(% MOHCD AMI) 
If no change from current, press button below to copy Col O.</t>
    </r>
  </si>
  <si>
    <r>
      <t xml:space="preserve">Units </t>
    </r>
    <r>
      <rPr>
        <i/>
        <sz val="10"/>
        <rFont val="Arial"/>
        <family val="2"/>
      </rPr>
      <t>(Group improvements by unit number below)</t>
    </r>
  </si>
  <si>
    <t>Years 1 - 20</t>
  </si>
  <si>
    <t>Deferred Developer Fee Earned in Year</t>
  </si>
  <si>
    <t>Max Deferred Developer Fee Amt:</t>
  </si>
  <si>
    <t>Cum. Deferred Developer Fee:</t>
  </si>
  <si>
    <t>This file may open in Protected view. If the warning message below appears, click "Enable Editing" in order to proceed.</t>
  </si>
  <si>
    <t>Worksheet: 1.GeneralProjectInfo</t>
  </si>
  <si>
    <r>
      <t xml:space="preserve">Begin here. Input to this worksheet will flow into the other worksheets in this file. Therefore, </t>
    </r>
    <r>
      <rPr>
        <b/>
        <i/>
        <sz val="11"/>
        <rFont val="Calibri"/>
        <family val="2"/>
        <scheme val="minor"/>
      </rPr>
      <t>it is very important that this worksheet is completed with all errors fixed before moving onto the other blue worksheets</t>
    </r>
    <r>
      <rPr>
        <sz val="11"/>
        <rFont val="Calibri"/>
        <family val="2"/>
        <scheme val="minor"/>
      </rPr>
      <t xml:space="preserve">. This worksheet collects general project information, information about target populations, rental subsidies, as well as project financing information. </t>
    </r>
    <r>
      <rPr>
        <b/>
        <i/>
        <sz val="11"/>
        <rFont val="Calibri"/>
        <family val="2"/>
        <scheme val="minor"/>
      </rPr>
      <t>If applicable, be sure to select the local funding program</t>
    </r>
    <r>
      <rPr>
        <sz val="11"/>
        <rFont val="Calibri"/>
        <family val="2"/>
        <scheme val="minor"/>
      </rPr>
      <t xml:space="preserve"> (Small Sites or LOSP) at the top of the page</t>
    </r>
    <r>
      <rPr>
        <i/>
        <sz val="11"/>
        <rFont val="Calibri"/>
        <family val="2"/>
        <scheme val="minor"/>
      </rPr>
      <t>.</t>
    </r>
    <r>
      <rPr>
        <sz val="11"/>
        <rFont val="Calibri"/>
        <family val="2"/>
        <scheme val="minor"/>
      </rPr>
      <t xml:space="preserve"> This will ensure that the appropriate format of the following worksheets is displayed for data entry and printing. </t>
    </r>
  </si>
  <si>
    <t>Worksheet: 2.Utilities&amp;OtherIncome</t>
  </si>
  <si>
    <t>Worksheets: 3a.NewProj-Rent&amp;UnitMix/3b.ExistingProj-RentRoll</t>
  </si>
  <si>
    <t>Worksheets: 4a.PredevS&amp;U/4b.PermanentS&amp;U</t>
  </si>
  <si>
    <r>
      <rPr>
        <b/>
        <i/>
        <sz val="11"/>
        <rFont val="Calibri"/>
        <family val="2"/>
        <scheme val="minor"/>
      </rPr>
      <t>Fill out only one worksheet, not both.</t>
    </r>
    <r>
      <rPr>
        <sz val="11"/>
        <rFont val="Calibri"/>
        <family val="2"/>
        <scheme val="minor"/>
      </rPr>
      <t xml:space="preserve"> For new developments, provide rent and unit information on the worksheet "</t>
    </r>
    <r>
      <rPr>
        <b/>
        <sz val="11"/>
        <rFont val="Calibri"/>
        <family val="2"/>
        <scheme val="minor"/>
      </rPr>
      <t>3a.New Proj-Rent&amp;UnitMix</t>
    </r>
    <r>
      <rPr>
        <sz val="11"/>
        <rFont val="Calibri"/>
        <family val="2"/>
        <scheme val="minor"/>
      </rPr>
      <t>". 
For existing developments, provide rent and unit information on the worksheet "</t>
    </r>
    <r>
      <rPr>
        <b/>
        <sz val="11"/>
        <rFont val="Calibri"/>
        <family val="2"/>
        <scheme val="minor"/>
      </rPr>
      <t>3b.ExistingProj-RentRoll</t>
    </r>
    <r>
      <rPr>
        <sz val="11"/>
        <rFont val="Calibri"/>
        <family val="2"/>
        <scheme val="minor"/>
      </rPr>
      <t xml:space="preserve">". Input to these worksheets will flow into the other worksheets in this file. </t>
    </r>
  </si>
  <si>
    <r>
      <t>Complete either "</t>
    </r>
    <r>
      <rPr>
        <b/>
        <sz val="11"/>
        <rFont val="Calibri"/>
        <family val="2"/>
        <scheme val="minor"/>
      </rPr>
      <t>4a.PredevS&amp;U</t>
    </r>
    <r>
      <rPr>
        <sz val="11"/>
        <rFont val="Calibri"/>
        <family val="2"/>
        <scheme val="minor"/>
      </rPr>
      <t>" or "</t>
    </r>
    <r>
      <rPr>
        <b/>
        <sz val="11"/>
        <rFont val="Calibri"/>
        <family val="2"/>
        <scheme val="minor"/>
      </rPr>
      <t>4b.PermanentS&amp;U</t>
    </r>
    <r>
      <rPr>
        <sz val="11"/>
        <rFont val="Calibri"/>
        <family val="2"/>
        <scheme val="minor"/>
      </rPr>
      <t xml:space="preserve">" depending on the funding requested. Insert the number of bedrooms on the top right of the "Sources &amp; Uses" worksheet. Then, insert the names of any Other Sources of funding besides MOHCD, in the yellow highlighted cells, to the right of the "MOHCD" column. If needed for a permanent financing request, insert additional columns for sources and uses. 
Use the line items to describe all the uses of funds proposed to be paid by each identified Source. Use the "Comments" column to describe how the amounts are derived, i.e., whether the costs are estimated or bid and provide any other relevant information which justifies the budgeted expenses, such as cost per square foot, an applicable percentage of other costs (e.g. construction contingency as a percentage of construction costs), or an estimated number of work hours. Explain any costs that are not consistent with MOHCD underwriting guidelines.  </t>
    </r>
  </si>
  <si>
    <t>Worksheet: 5.CommOp.Budget</t>
  </si>
  <si>
    <r>
      <rPr>
        <b/>
        <i/>
        <sz val="11"/>
        <rFont val="Calibri"/>
        <family val="2"/>
        <scheme val="minor"/>
      </rPr>
      <t>If the project does not have a commercial component, skip this worksheet.</t>
    </r>
    <r>
      <rPr>
        <sz val="11"/>
        <rFont val="Calibri"/>
        <family val="2"/>
        <scheme val="minor"/>
      </rPr>
      <t xml:space="preserve"> If the project has a commercial component, enter a full year of budget data, annual increase assumptions, comments, and 20-year cashflow in the worksheet. </t>
    </r>
  </si>
  <si>
    <t>DATA ENTRY WORKSHEETS</t>
  </si>
  <si>
    <t>Small Sites Program ONLY - Worksheet: CNA</t>
  </si>
  <si>
    <t>OUTPUT WORKSHEETS</t>
  </si>
  <si>
    <t xml:space="preserve">MOHCD - DEVELOPMENT &amp; OPERATING BUDGET PROFORMA TEMPLATE -- INSTRUCTIONS </t>
  </si>
  <si>
    <t>Worksheet: 20YrSummary</t>
  </si>
  <si>
    <t xml:space="preserve">Summarizes the worksheet "7.20YrDetails". </t>
  </si>
  <si>
    <t>Worksheet:1stYrOpBudget-LoanDoc</t>
  </si>
  <si>
    <t xml:space="preserve">Same as worksheet "6.1styrOpBudget", but prints on 8.5"x11". </t>
  </si>
  <si>
    <t>Worksheet: 20YrDetails-LoanDoc</t>
  </si>
  <si>
    <t>Same as worksheet "7.20YrDetails", but prints on 8.5"x11".</t>
  </si>
  <si>
    <t>LOSP Projects ONLY - Worksheet: ExhibitsA1&amp;A2</t>
  </si>
  <si>
    <t xml:space="preserve">LOSP Funding and Disbursement schedules. </t>
  </si>
  <si>
    <r>
      <t xml:space="preserve">This workbook contains worksheets colored </t>
    </r>
    <r>
      <rPr>
        <b/>
        <i/>
        <sz val="11"/>
        <color rgb="FFFF0000"/>
        <rFont val="Calibri"/>
        <family val="2"/>
        <scheme val="minor"/>
      </rPr>
      <t>red</t>
    </r>
    <r>
      <rPr>
        <b/>
        <i/>
        <sz val="11"/>
        <rFont val="Calibri"/>
        <family val="2"/>
        <scheme val="minor"/>
      </rPr>
      <t xml:space="preserve"> (Instructions), </t>
    </r>
    <r>
      <rPr>
        <b/>
        <i/>
        <sz val="11"/>
        <color rgb="FF00B0F0"/>
        <rFont val="Calibri"/>
        <family val="2"/>
        <scheme val="minor"/>
      </rPr>
      <t>blue</t>
    </r>
    <r>
      <rPr>
        <b/>
        <i/>
        <sz val="11"/>
        <rFont val="Calibri"/>
        <family val="2"/>
        <scheme val="minor"/>
      </rPr>
      <t xml:space="preserve"> (data entry), and </t>
    </r>
    <r>
      <rPr>
        <b/>
        <i/>
        <sz val="11"/>
        <color rgb="FF92D050"/>
        <rFont val="Calibri"/>
        <family val="2"/>
        <scheme val="minor"/>
      </rPr>
      <t>green</t>
    </r>
    <r>
      <rPr>
        <b/>
        <i/>
        <sz val="11"/>
        <rFont val="Calibri"/>
        <family val="2"/>
        <scheme val="minor"/>
      </rPr>
      <t xml:space="preserve"> (output only - no data entry). Data entry is allowed only in the yellow highlighted cells on the blue worksheets. Instructions are also provided in the data entry worksheets.  Throughout the workbook, red error messages will appear if data has not been correctly entered. Once corrected, red error messages will disappear. </t>
    </r>
  </si>
  <si>
    <t>OTHER NOTES</t>
  </si>
  <si>
    <t xml:space="preserve">Note: Hidden columns are in between total columns. To update/delete values in yellow cells, manipulate each cell rather than dragging across multiple cells. </t>
  </si>
  <si>
    <r>
      <t xml:space="preserve">Column F can be used to provide the rate of annual increase for bduget line items. Default rates have are autopopulated. 
Reserves/Ground Lease Base Rent/Bond Fees and hard debt service autopopulate based on 1st Year data entry. Update as needed. </t>
    </r>
    <r>
      <rPr>
        <i/>
        <sz val="11"/>
        <rFont val="Calibri"/>
        <family val="2"/>
        <scheme val="minor"/>
      </rPr>
      <t xml:space="preserve">Note: Hidden columns are in between total columns. To update/delete values in yellow cells, manipulate each cell rather than dragging across multiple cells. </t>
    </r>
    <r>
      <rPr>
        <sz val="11"/>
        <rFont val="Calibri"/>
        <family val="2"/>
        <scheme val="minor"/>
      </rPr>
      <t xml:space="preserve">
Enter uses of cash flow that preceded MOHCD debt service in water fall for years 2-20. 
Lastly, be sure to provide the starting balance, withdrawals, and interest earnings for the Replacement Reserve, Operating Reserve, and any other required reserves. 
Supply comments explain how proposed costs were estimated or derived, what assumptions were made, what other projects were the costs based on. Please also provide comments to explain any formulas used. </t>
    </r>
  </si>
  <si>
    <t xml:space="preserve">Proposed Tenant Rent Amount 
</t>
  </si>
  <si>
    <t>(Annual Proposed Tenant Rent for Yrs 2-5 links to 20YrDetails, row 9)</t>
  </si>
  <si>
    <t>(To add row for Common Area Improvements, click button to left. Be sure to keep row 63 blank. New rows will be inserted after row 63.)</t>
  </si>
  <si>
    <t>(To add row for Unit Improvements, click button to left. Be sure to keep row 136 blank. New rows will be inserted after row 136.)</t>
  </si>
  <si>
    <t>City Subsidy/Unit</t>
  </si>
  <si>
    <t>Report</t>
  </si>
  <si>
    <t>Section #</t>
  </si>
  <si>
    <t>( Yr 1 links to 1stYrOpBudget, row 9)</t>
  </si>
  <si>
    <t xml:space="preserve">Replacement Reserve Deposits (Non-Operating Account) </t>
  </si>
  <si>
    <t xml:space="preserve">Enter a full year of budget data, regardless of the projected start month. Data flows automatically from this worksheet into the "20Yr-Details" worksheet. Note that some data will be pulled from the worksheets 1, 2, 3, and 5, if applicable. Red error messages will appear if debt service comments have not been provided. Once corrected, red error messages will disappear. 
Supply comments explain how proposed costs were estimated or derived, what assumptions were made, what other projects were the costs based on. Please also provide comments to explain any formulas used. 
For LOSP projects, if Shelter+Care (S+C) subsidy is anticipated, 100% of S+C Subsidy should be allocated to LOSP units, per LOSP program guidelines. </t>
  </si>
  <si>
    <t>Next, enter assumptions about utilities and other project income here. Input to this worksheet will flow into the other worksheets in this file.</t>
  </si>
  <si>
    <t>The CNA worksheet is split into two main categories, “Common Area” and “Units.”  Input improvements in clearly delineated subcategories, e.g. Electrical, Structural, Plumbing, Exterior, Interior, Grounds and by individual unit numbers.  These subcategories should be bolded and/or in CAPS to clarify the division between them.  Use “Item” column to list proposed improvements.  Use “Description” column to provide a more detailed description of items in the “Item” column, i.e. any details about the materials to be used, whether the item will be replaced or repaired, rationale for timing or treatment of individual scope items, etc.  Use the “Add Comment” button to leave a comment anywhere in the document.  Include the report name and page # of each scope item in the “Report Section #” column for reference.  The worksheet will tabulate the immediate needs scope and 10-year total which can be linked to tab 4b.PermanentS&amp;U and each subsequent year which are automatically included in tab 7.20YrDetails as withdrawals from the project’s replacement reserves.</t>
  </si>
  <si>
    <t>A map of San Francisco's real estate districts may be found here: http://www.sfarmls.com/docs/areamaps.htm</t>
  </si>
  <si>
    <t xml:space="preserve">Avg Pre-Acq Rent by AMI: </t>
  </si>
  <si>
    <r>
      <t xml:space="preserve">Unit Size
</t>
    </r>
    <r>
      <rPr>
        <sz val="8"/>
        <rFont val="Arial"/>
        <family val="2"/>
      </rPr>
      <t>(square feet)</t>
    </r>
  </si>
  <si>
    <t>(Number above links to 1st Year Op. Budget, cell F10)</t>
  </si>
  <si>
    <t>Name of Sources:</t>
  </si>
  <si>
    <t>Project Start Date:</t>
  </si>
  <si>
    <t>Calendar Year</t>
  </si>
  <si>
    <t>Full Year 
Funding Amount</t>
  </si>
  <si>
    <t xml:space="preserve"># Months to Fund </t>
  </si>
  <si>
    <t>Total Disbursement for 
Calendar Year</t>
  </si>
  <si>
    <t>Estimated Disbursement Date</t>
  </si>
  <si>
    <t xml:space="preserve">Total Contract Amount: </t>
  </si>
  <si>
    <r>
      <t xml:space="preserve">Projected Start Date </t>
    </r>
    <r>
      <rPr>
        <b/>
        <i/>
        <sz val="11"/>
        <rFont val="Calibri"/>
        <family val="2"/>
      </rPr>
      <t>(must be on 1st of the month!)</t>
    </r>
    <r>
      <rPr>
        <b/>
        <sz val="10"/>
        <rFont val="Arial"/>
        <family val="2"/>
      </rPr>
      <t>:</t>
    </r>
  </si>
  <si>
    <t xml:space="preserve">MOHCD STAFF: Exhibit A (right side) is intended to replace Exhibit A1-A2, but there may be instances where we must still use A1-A2. Please check with Mike &amp; Anne for additional information and Guidance. 
Schedule A is set as the print area. Reset if Exhibit A1-A2 is used. </t>
  </si>
  <si>
    <t>Exhibit A</t>
  </si>
  <si>
    <t>Holding Costs</t>
  </si>
  <si>
    <t>Transfer Tax</t>
  </si>
  <si>
    <t>Commercial Shell Construction</t>
  </si>
  <si>
    <t>Onsight Improvements/Landscaping</t>
  </si>
  <si>
    <t>Infrastructure Improvements</t>
  </si>
  <si>
    <t>GC Overhead &amp; Profit</t>
  </si>
  <si>
    <t>CG General Conditions</t>
  </si>
  <si>
    <t>Sub-total Construction Costs</t>
  </si>
  <si>
    <t>Design Contingency (remove at DD)</t>
  </si>
  <si>
    <t>Bid Contingency (remove at bid)</t>
  </si>
  <si>
    <t>Plan Check Contingency (remove/reduce during Plan Review)</t>
  </si>
  <si>
    <t>Hard Cost Construction Contingency</t>
  </si>
  <si>
    <t>HOPE SF/OCII costs for streets etc.</t>
  </si>
  <si>
    <t>5% up to $30MM HC, 4% $30-$45MM, 3% $45MM+</t>
  </si>
  <si>
    <t>4% up to $30MM HC, 3% $30-$45MM, 2% $45MM+</t>
  </si>
  <si>
    <t>5% new construction / 15% rehab</t>
  </si>
  <si>
    <t>Architect design fees</t>
  </si>
  <si>
    <t>Design Subconsultants to the Architect (incl. Fees)</t>
  </si>
  <si>
    <t>Architect Construction Admin</t>
  </si>
  <si>
    <t>Reimbursables</t>
  </si>
  <si>
    <t>Additional Services</t>
  </si>
  <si>
    <t>Sub-total Architect Contract</t>
  </si>
  <si>
    <t>Other Third Party design consultants (not included under Architect contract)</t>
  </si>
  <si>
    <t>Consultants not covered under architect contract; name consultant type and contract amount</t>
  </si>
  <si>
    <t>CNA/PNA (rehab only)</t>
  </si>
  <si>
    <t>Other environmental consultants</t>
  </si>
  <si>
    <t>CDLAC &amp; CDIAC fees</t>
  </si>
  <si>
    <t>Bond Issuer Fees</t>
  </si>
  <si>
    <t xml:space="preserve">Other Bond Cost of Issuance </t>
  </si>
  <si>
    <t>Other Lender Costs (specify)</t>
  </si>
  <si>
    <t>Borrower Legal fees</t>
  </si>
  <si>
    <t>Land Use / CEQA Attorney fees</t>
  </si>
  <si>
    <t>Tax Credit Counsel</t>
  </si>
  <si>
    <t>Bond Counsel</t>
  </si>
  <si>
    <t>Construction Lender Counsel</t>
  </si>
  <si>
    <t>Permanent Lender Counsel</t>
  </si>
  <si>
    <t>Other Legal (specify)</t>
  </si>
  <si>
    <t>Other Development Costs</t>
  </si>
  <si>
    <t>Accounting / Audit</t>
  </si>
  <si>
    <t>CEQA / Environmental Review consultants</t>
  </si>
  <si>
    <t>NEPA / 106 Review</t>
  </si>
  <si>
    <t>Legal / Closing costs / Broker's Fee</t>
  </si>
  <si>
    <t>Organizational Costs</t>
  </si>
  <si>
    <t>Entitlement / Permit Fees</t>
  </si>
  <si>
    <t>Marketing / Rent-up</t>
  </si>
  <si>
    <t>PGE / Utility Fees</t>
  </si>
  <si>
    <t>TCAC App / Alloc / Monitor Fees</t>
  </si>
  <si>
    <t>Financial Consultant fees</t>
  </si>
  <si>
    <t>Construction Management fees / Owner's Rep</t>
  </si>
  <si>
    <t>Security during Construction</t>
  </si>
  <si>
    <t>Total Other Development Costs</t>
  </si>
  <si>
    <t>Tenant Improvements Reserves</t>
  </si>
  <si>
    <t>Need MOHCD approval for this cost, N/A for most projects</t>
  </si>
  <si>
    <t>Construction Bond Amount:</t>
  </si>
  <si>
    <t>Architecture &amp; Design</t>
  </si>
  <si>
    <t>Engineering &amp; Environmental Studies</t>
  </si>
  <si>
    <t>Total Architecture &amp; Design</t>
  </si>
  <si>
    <t>Total Engineering &amp; Environmental Studies</t>
  </si>
  <si>
    <t>Construction Loan Interest Rate (as %):</t>
  </si>
  <si>
    <t>Total Soft Cost Contingency as % of Total Soft Costs</t>
  </si>
  <si>
    <t>$2,000/unit; See MOHCD U/W Guidelines on: http://sfmohcd.org/documents-reports-and-forms</t>
  </si>
  <si>
    <t>See MOHCD A&amp;E Fee Guidelines: http://sfmohcd.org/documents-reports-and-forms</t>
  </si>
  <si>
    <t>Commercial Space 1</t>
  </si>
  <si>
    <t>Commercial Space 2</t>
  </si>
  <si>
    <t>Commercial Space 3</t>
  </si>
  <si>
    <t>Commercial Space 4</t>
  </si>
  <si>
    <t>Commercial Space 5</t>
  </si>
  <si>
    <t xml:space="preserve">Rent/SF/Month: </t>
  </si>
  <si>
    <t>Repayment of City Loan from Cash Out (Small Sites Only)</t>
  </si>
  <si>
    <t>Construction line item costs as a % of hard costs</t>
  </si>
  <si>
    <t>$2,000/unit; See MOHCD U/W Guidelines: http://sfmohcd.org/documents-reports-and-forms</t>
  </si>
  <si>
    <t>OR Balance as a % of Prior Yr Op Exps + Debt Service</t>
  </si>
  <si>
    <t>RR Balance/Unit</t>
  </si>
  <si>
    <r>
      <t xml:space="preserve">Calculated Unadjusted MOHCD AMI 
</t>
    </r>
    <r>
      <rPr>
        <sz val="8"/>
        <rFont val="Arial"/>
        <family val="2"/>
      </rPr>
      <t>(Current Tenant Rent + Monthly Rental Assistance + Utility Allowance expressed as % of rent based on 100% AMI.)</t>
    </r>
  </si>
  <si>
    <r>
      <t xml:space="preserve">Calculated Unadjusted MOHCD AMI 
</t>
    </r>
    <r>
      <rPr>
        <sz val="8"/>
        <rFont val="Arial"/>
        <family val="2"/>
      </rPr>
      <t>(Proposed Tenant Rent + Monthly Renatl Assistance + Utility Allowance expressed as % of rent based on 100% AMI.)</t>
    </r>
  </si>
  <si>
    <t>HH Size</t>
  </si>
  <si>
    <t>Low Income (80%)</t>
  </si>
  <si>
    <t xml:space="preserve">Column Displays for SSP and non-SSP: </t>
  </si>
  <si>
    <t>SSP</t>
  </si>
  <si>
    <t>BOTH</t>
  </si>
  <si>
    <t>NON</t>
  </si>
  <si>
    <t>Commercial Management Fee</t>
  </si>
  <si>
    <t xml:space="preserve">Fee to be based on recommendation of current market study. </t>
  </si>
  <si>
    <t xml:space="preserve">Confirm Maximum Rent amounts with schedules published by MOHCD. For Small Sites Projects, also update Low Income limits published by HCD. </t>
  </si>
  <si>
    <t>Contingency (Arch, Eng, Fin, Legal  &amp; Other Dev)</t>
  </si>
  <si>
    <t xml:space="preserve">Should be either 10% or 5% of total soft costs. </t>
  </si>
  <si>
    <t xml:space="preserve">Total Funding: </t>
  </si>
  <si>
    <t>Sub-total Construction Contingencies</t>
  </si>
  <si>
    <t>Permanent Financing Costs</t>
  </si>
  <si>
    <t>Construction Loan Term (in months):</t>
  </si>
  <si>
    <t>Offsite Improvements</t>
  </si>
  <si>
    <t>GC Bond Premium/GC Insurance/GC Taxes</t>
  </si>
  <si>
    <t>Name consultants &amp; contract amounts</t>
  </si>
  <si>
    <t>Include FF&amp;E</t>
  </si>
  <si>
    <r>
      <t xml:space="preserve">This application for financing is for </t>
    </r>
    <r>
      <rPr>
        <sz val="10"/>
        <rFont val="Arial"/>
        <family val="2"/>
      </rPr>
      <t>(</t>
    </r>
    <r>
      <rPr>
        <i/>
        <sz val="10"/>
        <rFont val="Arial"/>
        <family val="2"/>
      </rPr>
      <t xml:space="preserve">select only </t>
    </r>
    <r>
      <rPr>
        <i/>
        <u/>
        <sz val="10"/>
        <rFont val="Arial"/>
        <family val="2"/>
      </rPr>
      <t>one</t>
    </r>
    <r>
      <rPr>
        <sz val="10"/>
        <rFont val="Arial"/>
        <family val="2"/>
      </rPr>
      <t>)</t>
    </r>
    <r>
      <rPr>
        <b/>
        <sz val="10"/>
        <rFont val="Arial"/>
        <family val="2"/>
      </rPr>
      <t xml:space="preserve">: </t>
    </r>
  </si>
  <si>
    <t># Floors</t>
  </si>
  <si>
    <t xml:space="preserve">Enter # of persons within each target proposed to be served: </t>
  </si>
  <si>
    <r>
      <t xml:space="preserve">Lender </t>
    </r>
    <r>
      <rPr>
        <sz val="10"/>
        <rFont val="Arial"/>
        <family val="2"/>
      </rPr>
      <t>(and Funding Program if applicable)</t>
    </r>
  </si>
  <si>
    <t xml:space="preserve">Does/Will the project have a MOHCD/OCII Residual Receipts loan repayment obligation? </t>
  </si>
  <si>
    <t>have two different Residual Receipts splits? (See Developer Fee Policy.)</t>
  </si>
  <si>
    <t xml:space="preserve">RESTRICTED UNITS - NO RENTAL SUBSIDY </t>
  </si>
  <si>
    <r>
      <t xml:space="preserve">In the four tables below, enter information for restricted units that </t>
    </r>
    <r>
      <rPr>
        <u/>
        <sz val="10"/>
        <color rgb="FF0070C0"/>
        <rFont val="Arial"/>
        <family val="2"/>
      </rPr>
      <t>will not receive any rental subsidy</t>
    </r>
    <r>
      <rPr>
        <sz val="10"/>
        <color rgb="FF0070C0"/>
        <rFont val="Arial"/>
        <family val="2"/>
      </rPr>
      <t xml:space="preserve">. Use one table for each AMI/rent limit level proposed for the project. First select the applicable income limit  and corresponding regulatory agency that sets the Applicable Rent Limit. Enter the number of units at the selected AMI level. The table will automatically populate with the current Maximum Gross Rent and Utility Allowance. After reviewing the Maximum Gross Rent, then enter the Proposed Tenant Paid Rents based on the most restrictive funder that are at or below the MOHCD Maximum Tenant Paid Rent. 
</t>
    </r>
    <r>
      <rPr>
        <b/>
        <sz val="10"/>
        <color rgb="FFFF0000"/>
        <rFont val="Arial"/>
        <family val="2"/>
      </rPr>
      <t xml:space="preserve">
</t>
    </r>
    <r>
      <rPr>
        <sz val="10"/>
        <color rgb="FFFF0000"/>
        <rFont val="Arial"/>
        <family val="2"/>
      </rPr>
      <t>Note that TCAC is an available Applicable Rent Limit for analytical purposes only. The final version of the proforma must be based on MOHCD AMI/rent levels.</t>
    </r>
  </si>
  <si>
    <r>
      <t xml:space="preserve">Please use the tables below to provide detailed information about other projected </t>
    </r>
    <r>
      <rPr>
        <b/>
        <u/>
        <sz val="10"/>
        <color rgb="FF0070C0"/>
        <rFont val="Arial"/>
        <family val="2"/>
      </rPr>
      <t>monthly</t>
    </r>
    <r>
      <rPr>
        <sz val="10"/>
        <color rgb="FF0070C0"/>
        <rFont val="Arial"/>
        <family val="2"/>
      </rPr>
      <t xml:space="preserve"> residential and commercial income. </t>
    </r>
    <r>
      <rPr>
        <b/>
        <sz val="10"/>
        <color rgb="FF0070C0"/>
        <rFont val="Arial"/>
        <family val="2"/>
      </rPr>
      <t xml:space="preserve">The information provided below will link to income line items in the 1st year Operating Budget worksheet. </t>
    </r>
  </si>
  <si>
    <r>
      <rPr>
        <b/>
        <sz val="10"/>
        <rFont val="Arial"/>
        <family val="2"/>
      </rPr>
      <t>Narrative:</t>
    </r>
    <r>
      <rPr>
        <i/>
        <sz val="10"/>
        <color rgb="FF0070C0"/>
        <rFont val="Arial"/>
        <family val="2"/>
      </rPr>
      <t xml:space="preserve"> </t>
    </r>
    <r>
      <rPr>
        <sz val="9"/>
        <color rgb="FF0070C0"/>
        <rFont val="Arial"/>
        <family val="2"/>
      </rPr>
      <t xml:space="preserve">Please provide summary of  </t>
    </r>
  </si>
  <si>
    <t>RESTRICTED UNITS - WITH RENTAL SUBSIDY</t>
  </si>
  <si>
    <r>
      <t xml:space="preserve">Proposed Tenant Paid Rent 
</t>
    </r>
    <r>
      <rPr>
        <sz val="10"/>
        <rFont val="Arial"/>
        <family val="2"/>
      </rPr>
      <t>(most restrictive)</t>
    </r>
  </si>
  <si>
    <t>Proposed Tenant Paid Rent &amp; Utility Allowance expressed as a % of rent based on 100% unadjusted (MOHCD) AMI</t>
  </si>
  <si>
    <r>
      <t xml:space="preserve">In the four tables below, only enter information for restricted units that </t>
    </r>
    <r>
      <rPr>
        <u/>
        <sz val="10"/>
        <color rgb="FF0070C0"/>
        <rFont val="Arial"/>
        <family val="2"/>
      </rPr>
      <t>will receive rental subsidy</t>
    </r>
    <r>
      <rPr>
        <sz val="10"/>
        <color rgb="FF0070C0"/>
        <rFont val="Arial"/>
        <family val="2"/>
      </rPr>
      <t xml:space="preserve">. Use one table for each AMI/rent limit level with subsidized units. First select the applicable income limit and Subsidy Program. Enter the Monthly Contract Rent set by the subsidy program selected. Then, enter the Estimated Tenant Paid Rent for the applicable unit size. Tenant Assistance Payment will automatically calculate as Monthly Contract Rent minus Estimated Tenant Paid Rent. Enter the number of units at the selected AMI level and subsidy program. Please also provide any notes to describe the calculation of the Tenant Assistance Payments. 
</t>
    </r>
    <r>
      <rPr>
        <u/>
        <sz val="10"/>
        <color rgb="FF0070C0"/>
        <rFont val="Arial"/>
        <family val="2"/>
      </rPr>
      <t>For LOSP Projects</t>
    </r>
    <r>
      <rPr>
        <sz val="10"/>
        <color rgb="FF0070C0"/>
        <rFont val="Arial"/>
        <family val="2"/>
      </rPr>
      <t xml:space="preserve"> - leave "Monthly Contract Rent" blank, and enter Estimated Tenant Paid Rent and Number of Units. The amount of LOSP subsidy is calculated on the 1st Year and 20-Year Operating Budget worksheets.  </t>
    </r>
  </si>
  <si>
    <t>Proposed Tenant Paid Rent (+ Utility Allowance) expressed as a % of rent based on 100% unadjusted (MOHCD) AMI</t>
  </si>
  <si>
    <r>
      <t xml:space="preserve">Monthly Contract Rent 
</t>
    </r>
    <r>
      <rPr>
        <sz val="8"/>
        <rFont val="Arial"/>
        <family val="2"/>
      </rPr>
      <t>(per unit)</t>
    </r>
  </si>
  <si>
    <t>TOTAL COMMERCIAL OPERATING EXPENSES</t>
  </si>
  <si>
    <r>
      <t xml:space="preserve">NET OPERATING INCOME </t>
    </r>
    <r>
      <rPr>
        <sz val="10"/>
        <rFont val="Arial"/>
        <family val="2"/>
      </rPr>
      <t>(INCOME minus OP EXPENSES)</t>
    </r>
  </si>
  <si>
    <t xml:space="preserve">TOTAL OPERATING EXPENSES </t>
  </si>
  <si>
    <r>
      <t xml:space="preserve">TOTAL OPERATING EXPENSES </t>
    </r>
    <r>
      <rPr>
        <sz val="11"/>
        <rFont val="Arial"/>
        <family val="2"/>
      </rPr>
      <t>(w/ Reserves/GL Base Rent/ Bond Fees)</t>
    </r>
  </si>
  <si>
    <r>
      <t xml:space="preserve">PUPA </t>
    </r>
    <r>
      <rPr>
        <sz val="11"/>
        <rFont val="Arial"/>
        <family val="2"/>
      </rPr>
      <t>(w/o Reserves/GL Base Rent/Bond Fees)</t>
    </r>
  </si>
  <si>
    <r>
      <t xml:space="preserve">PUPA </t>
    </r>
    <r>
      <rPr>
        <sz val="11"/>
        <rFont val="Arial"/>
        <family val="2"/>
      </rPr>
      <t>(w/ Reserves/GL Base Rent/Bond Fees)</t>
    </r>
  </si>
  <si>
    <r>
      <t xml:space="preserve">DEBT SERVICE/MUST PAY PAYMENTS </t>
    </r>
    <r>
      <rPr>
        <sz val="11"/>
        <rFont val="Arial"/>
        <family val="2"/>
      </rPr>
      <t>("hard debt"/amortized loans)</t>
    </r>
  </si>
  <si>
    <t>Developer Fee - Cash-out Paid at Milestones</t>
  </si>
  <si>
    <t>Developer Fee - Cash-out At Risk</t>
  </si>
  <si>
    <t>Developer Fee - GP Equity (also show as source)</t>
  </si>
  <si>
    <t>Developer Fee - Deferred (also show as source)</t>
  </si>
  <si>
    <r>
      <t xml:space="preserve">Variance Amount </t>
    </r>
    <r>
      <rPr>
        <sz val="10"/>
        <rFont val="Arial"/>
        <family val="2"/>
      </rPr>
      <t>(1st Year Op MINUS AMR actuals)</t>
    </r>
  </si>
  <si>
    <t xml:space="preserve">FY Budgeted
(for Disbursement) </t>
  </si>
  <si>
    <t>Use this version for CY projects that are estimating a start month of July or later</t>
  </si>
  <si>
    <t>Use this version for CY projects that are estimating a start month of June or earlier</t>
  </si>
  <si>
    <t>For LOSP Budget Data Entry -- copy this data and then use Paste Special --&gt; Values to enter into LOSP tracking sheet</t>
  </si>
  <si>
    <t>FY Year</t>
  </si>
  <si>
    <t>FY Budget Year</t>
  </si>
  <si>
    <t>LOSP Operating - Extra Amount needed for year one only (up to 6 months) (Col K shows full amount to be budgeted for the city's FY)</t>
  </si>
  <si>
    <t>LOSP Operating - Current Contract Amount</t>
  </si>
  <si>
    <t>ProjectKey (enter in cell Z9)</t>
  </si>
  <si>
    <t>ProjectKey (enter in cell AF8)</t>
  </si>
  <si>
    <t>MOHCD/OCII - Ground Lease Value or Land Acq Cost</t>
  </si>
  <si>
    <t>TCAC Income Limits and Gross Rents</t>
  </si>
  <si>
    <t xml:space="preserve">Change year and type in all income limits from TCAC schedule and rents in black font below. </t>
  </si>
  <si>
    <t>State AMI - For Small Sites Program --- this is from the SSLP chart that uses Adjusted!</t>
  </si>
  <si>
    <r>
      <rPr>
        <b/>
        <sz val="9"/>
        <rFont val="Arial"/>
        <family val="2"/>
      </rPr>
      <t xml:space="preserve">Total Proposed # Units 
</t>
    </r>
    <r>
      <rPr>
        <sz val="9"/>
        <rFont val="Arial"/>
        <family val="2"/>
      </rPr>
      <t>(inc. Mgr's Unit)</t>
    </r>
  </si>
  <si>
    <t>Summary</t>
  </si>
  <si>
    <t>Acquisition cost minus the present value of 55 years of ground lease base rent payments. (This data informs the pro rata split of residual receipts, see worksheet 6, I134-I138 for detailed breakdown.)</t>
  </si>
  <si>
    <t>Current UA Chart</t>
  </si>
  <si>
    <t>AVG Tenant Paid Rent expressed as MOHCD AMI equivalent</t>
  </si>
  <si>
    <t>Commercial Developer Fee</t>
  </si>
  <si>
    <t>*Possible non-eligible GO Bond/COP Amount:</t>
  </si>
  <si>
    <t>*</t>
  </si>
  <si>
    <t># Commercial Spaces:</t>
  </si>
  <si>
    <t>COMMERCIAL SPACE</t>
  </si>
  <si>
    <t>Space 1</t>
  </si>
  <si>
    <t>Space 2</t>
  </si>
  <si>
    <t>Space 3</t>
  </si>
  <si>
    <t>Space 4</t>
  </si>
  <si>
    <t>Space 5</t>
  </si>
  <si>
    <t>Commercial Use - Description</t>
  </si>
  <si>
    <t>Total Commercial SF</t>
  </si>
  <si>
    <r>
      <t>Legal / Closing costs /</t>
    </r>
    <r>
      <rPr>
        <sz val="11"/>
        <color rgb="FFFF0000"/>
        <rFont val="Arial"/>
        <family val="2"/>
      </rPr>
      <t xml:space="preserve"> </t>
    </r>
    <r>
      <rPr>
        <sz val="11"/>
        <rFont val="Arial"/>
        <family val="2"/>
      </rPr>
      <t>Broker's Fee</t>
    </r>
  </si>
  <si>
    <t>Commercial Warm Shell Construction</t>
  </si>
  <si>
    <t>See MOHCD Commercial Underwriting Guidelines: http://sfmohcd.org/documents-reports-and-forms</t>
  </si>
  <si>
    <t>Commercial Cold Shell Construction</t>
  </si>
  <si>
    <t>Architecture design fees for Schematic Drawings for tenant-paid tenant improvements</t>
  </si>
  <si>
    <r>
      <t>Permanent</t>
    </r>
    <r>
      <rPr>
        <sz val="11"/>
        <color rgb="FFFF0000"/>
        <rFont val="Arial"/>
        <family val="2"/>
      </rPr>
      <t xml:space="preserve"> </t>
    </r>
    <r>
      <rPr>
        <sz val="11"/>
        <rFont val="Arial"/>
        <family val="2"/>
      </rPr>
      <t>Loan Origination Fee</t>
    </r>
  </si>
  <si>
    <t>Commercial Loan Origination Fee</t>
  </si>
  <si>
    <t>Commercial Lease-Up Reserves</t>
  </si>
  <si>
    <t>Commercial Developer Fee - Cash-out Paid at Milestones</t>
  </si>
  <si>
    <t xml:space="preserve">TOAL DEVELOPER FEE BREAKDOWN </t>
  </si>
  <si>
    <t>RESIDENTIAL DEVELOPER FEE</t>
  </si>
  <si>
    <t>Fee Percentage</t>
  </si>
  <si>
    <t>Project Management Fee available during predevelopment and construction:</t>
  </si>
  <si>
    <t>Project Management Fee available at risk (the "At Risk Fee"):</t>
  </si>
  <si>
    <t>Additional Project Management Fee that is available at risk (the "At Risk Fee") to large projects over 100 units:</t>
  </si>
  <si>
    <t>$10K per unit over 100 units allowed.  If taking + $1.1MM at risk fee for large projects, Sponsor to provide analysis that additional fee does not increase MOHCD loan.</t>
  </si>
  <si>
    <t>General Partner Equity</t>
  </si>
  <si>
    <t>Minimum $500K. +$500k encouraged.</t>
  </si>
  <si>
    <t>Deferred Developer Fee</t>
  </si>
  <si>
    <t>Deferred fee allowed when distribution changed to 50% and taking higher fee doesn't increase MOHCD's loan (see analysis below.)</t>
  </si>
  <si>
    <t>TOTAL RESIDENTIAL DEVELOPER FEE</t>
  </si>
  <si>
    <t>TOTAL COMMERCIAL DEVELOPER FEE</t>
  </si>
  <si>
    <t>Note: PM needs to change the distribution cell if developer is opting to take deferred dev fee.</t>
  </si>
  <si>
    <t>TOTAL DEVELOPER FEE IN DEVELOPMENT BUDGET</t>
  </si>
  <si>
    <t>Match Total Developer Fee Costs in S&amp;U tab?</t>
  </si>
  <si>
    <t>DISBURSEMENT MILESTONES FOR CASH-OUT DEVELOPER FEE</t>
  </si>
  <si>
    <t>Milestones for Disbursement for Residential Developer Fee payable for Project Management and At-Risk Fee</t>
  </si>
  <si>
    <t>Amount Paid at Milestone</t>
  </si>
  <si>
    <t>This amount will be part of this predev request and in the Developer Fee Agreement.</t>
  </si>
  <si>
    <t>Meet max. $550K paid by MOHCD during predevelopment?</t>
  </si>
  <si>
    <r>
      <rPr>
        <b/>
        <sz val="11"/>
        <color theme="1"/>
        <rFont val="Arial"/>
        <family val="2"/>
      </rPr>
      <t xml:space="preserve">Project Management Fee: </t>
    </r>
    <r>
      <rPr>
        <sz val="11"/>
        <color theme="1"/>
        <rFont val="Arial"/>
        <family val="2"/>
      </rPr>
      <t xml:space="preserve"> At Construction Closing</t>
    </r>
  </si>
  <si>
    <t xml:space="preserve">These amounts are shown for possible disbursement of the overall project developer fee.  </t>
  </si>
  <si>
    <r>
      <rPr>
        <b/>
        <sz val="11"/>
        <color theme="1"/>
        <rFont val="Arial"/>
        <family val="2"/>
      </rPr>
      <t xml:space="preserve">Project Management Fee:  </t>
    </r>
    <r>
      <rPr>
        <sz val="11"/>
        <color theme="1"/>
        <rFont val="Arial"/>
        <family val="2"/>
      </rPr>
      <t>During Construction (disbursed upon request depending on % of construction completion) or Completion of Construction</t>
    </r>
  </si>
  <si>
    <t>Same as above.</t>
  </si>
  <si>
    <r>
      <rPr>
        <b/>
        <sz val="11"/>
        <color theme="1"/>
        <rFont val="Arial"/>
        <family val="2"/>
      </rPr>
      <t xml:space="preserve">Project Management:  </t>
    </r>
    <r>
      <rPr>
        <sz val="11"/>
        <color theme="1"/>
        <rFont val="Arial"/>
        <family val="2"/>
      </rPr>
      <t>Project Close-Out - Placed-In-Service application; 100% lease-up; City approval of sponsor's project completion report and documents; and City acceptance of final cost certification.</t>
    </r>
  </si>
  <si>
    <t>TOTAL PROJECT MANAGEMENT FEE</t>
  </si>
  <si>
    <r>
      <rPr>
        <b/>
        <sz val="11"/>
        <color theme="1"/>
        <rFont val="Arial"/>
        <family val="2"/>
      </rPr>
      <t xml:space="preserve">At Risk Fee:  </t>
    </r>
    <r>
      <rPr>
        <sz val="11"/>
        <color theme="1"/>
        <rFont val="Arial"/>
        <family val="2"/>
      </rPr>
      <t>95% Leased Up and Draft Cost Certification</t>
    </r>
  </si>
  <si>
    <t>These amounts are shown for possible disbursement of the overall project.</t>
  </si>
  <si>
    <r>
      <rPr>
        <b/>
        <sz val="11"/>
        <color theme="1"/>
        <rFont val="Arial"/>
        <family val="2"/>
      </rPr>
      <t xml:space="preserve">At Risk Fee:  </t>
    </r>
    <r>
      <rPr>
        <sz val="11"/>
        <color theme="1"/>
        <rFont val="Arial"/>
        <family val="2"/>
      </rPr>
      <t>Permanent Loan Closing/Conversion (Final Cost Certification)</t>
    </r>
  </si>
  <si>
    <r>
      <rPr>
        <b/>
        <sz val="11"/>
        <color theme="1"/>
        <rFont val="Arial"/>
        <family val="2"/>
      </rPr>
      <t xml:space="preserve">At Risk Fee: </t>
    </r>
    <r>
      <rPr>
        <sz val="11"/>
        <color theme="1"/>
        <rFont val="Arial"/>
        <family val="2"/>
      </rPr>
      <t xml:space="preserve"> Project Close Out (See Project Management Project Close-Out milestone activities)</t>
    </r>
  </si>
  <si>
    <t>TOTAL AT-RISK FEE</t>
  </si>
  <si>
    <t>Milestones for Disbursement Payable for Commercial Developer Fee</t>
  </si>
  <si>
    <t>At completion of condominium subdivision mapping</t>
  </si>
  <si>
    <t>Executed LOI with commercial tenant</t>
  </si>
  <si>
    <t>Executed lease with commercial tenant</t>
  </si>
  <si>
    <t>Conditional and will not be paid no earlier than TCO.</t>
  </si>
  <si>
    <t>Occupancy by commercial tenant provider</t>
  </si>
  <si>
    <t>See MOHCD Commercial Underwriting Guidelines for Total Allowed Commercial Developer Fee: http://sfmohcd.org/documents-reports-and-forms</t>
  </si>
  <si>
    <t>TOTAL CASH-OUT DEVELOPER FEE</t>
  </si>
  <si>
    <t>ADDITIONAL DEVELOPER FEE ANALYSIS ON MOHCD/OCII GAP LOAN</t>
  </si>
  <si>
    <t>Total Unit Count</t>
  </si>
  <si>
    <t>SUBTOTAL OF RESIDENTIAL DEVELOPER FEE</t>
  </si>
  <si>
    <t>Credit Rate</t>
  </si>
  <si>
    <t>Pay-In</t>
  </si>
  <si>
    <t>QCT/DDA</t>
  </si>
  <si>
    <t>Tax Credit Equity</t>
  </si>
  <si>
    <t>Tax Credit Delivery Years</t>
  </si>
  <si>
    <t>ADDITIONAL EQUITY GENERATED</t>
  </si>
  <si>
    <t>Y1</t>
  </si>
  <si>
    <t>Y2</t>
  </si>
  <si>
    <t>Y3</t>
  </si>
  <si>
    <t>Y4</t>
  </si>
  <si>
    <t>Y5</t>
  </si>
  <si>
    <t>Y6</t>
  </si>
  <si>
    <t>Y7</t>
  </si>
  <si>
    <t>Y8</t>
  </si>
  <si>
    <t>Y9</t>
  </si>
  <si>
    <t>Y10</t>
  </si>
  <si>
    <t>Y11</t>
  </si>
  <si>
    <t>NET PRESENT VALUE OF CASH FLOW LOSS</t>
  </si>
  <si>
    <t>10 Year Surplus Cash (no developer fee)</t>
  </si>
  <si>
    <t>Developer fee Generated through Year 11</t>
  </si>
  <si>
    <t>Upon Full Payment of Deferred Developer Fee - Surplus Cash Flow Split</t>
  </si>
  <si>
    <t>Deferred Developer Fee - Surplus Cash Flow Split</t>
  </si>
  <si>
    <t>Additional Equity generated after paying for additional developer fee and loss of cash flow</t>
  </si>
  <si>
    <t>DOES ADDITIONAL DEVELOPER FEE INCREASE THE MOHCD/OCII GAP LOAN?</t>
  </si>
  <si>
    <t>Development Cost/SF by Source</t>
  </si>
  <si>
    <t>Acquisition Cost/SF by Source</t>
  </si>
  <si>
    <t>Construction Cost (inc Const Contingency)/SF By Source</t>
  </si>
  <si>
    <t>Commercial Loan Amount:</t>
  </si>
  <si>
    <t>Commercial Loan Term (in years):</t>
  </si>
  <si>
    <t>Commercial Interest Rate (as %):</t>
  </si>
  <si>
    <t xml:space="preserve">* Utility Allowances approved for the San Francisco Housing Authority, effective 1/5/2020. </t>
  </si>
  <si>
    <t>%age Total Building Costs in Commercial Budget</t>
  </si>
  <si>
    <t>Loss of Residual ReceIpts to MOHCD</t>
  </si>
  <si>
    <t>Marketing / Lease-up</t>
  </si>
  <si>
    <r>
      <rPr>
        <b/>
        <sz val="11"/>
        <color theme="1"/>
        <rFont val="Arial"/>
        <family val="2"/>
      </rPr>
      <t xml:space="preserve">Project Management Fee:  </t>
    </r>
    <r>
      <rPr>
        <sz val="11"/>
        <color theme="1"/>
        <rFont val="Arial"/>
        <family val="2"/>
      </rPr>
      <t>Acquisition/Predev</t>
    </r>
  </si>
  <si>
    <t>Worksheet: 6.1stYrOpBudget</t>
  </si>
  <si>
    <t>Worksheet: 7a.20YrDetails</t>
  </si>
  <si>
    <t>Worksheet: 4c.Commercial Sources and Uses</t>
  </si>
  <si>
    <t>Worksheet: 8.Developer Fee Calculation</t>
  </si>
  <si>
    <t>If the project does not have a commercial component, skip this worksheet. Insert the number of commercial spaces on the top right of the "Sources &amp; Uses" worksheet. Then, insert the descriptions of each commercial space, the gross square footage, and the names of the commercial development srouces, in the yellow highlighted cells.</t>
  </si>
  <si>
    <t>Gray areas show the totals in the MOHCD Developer Fee Policy</t>
  </si>
  <si>
    <t>Proj Mgt Fee portion 1 of 3: Predevelopment - Close of predevelopment financing</t>
  </si>
  <si>
    <t>Proj Mgt Fee portion 2 of 3:Predevelopment - Submission of HCD funding application</t>
  </si>
  <si>
    <t>Proj Mgt Fee portion 3 of 3: Predevelopment - Submission of joint CDLAC and TCAC application</t>
  </si>
  <si>
    <r>
      <rPr>
        <b/>
        <sz val="11"/>
        <color theme="1"/>
        <rFont val="Arial"/>
        <family val="2"/>
      </rPr>
      <t xml:space="preserve">Project Management Fee:  </t>
    </r>
    <r>
      <rPr>
        <sz val="11"/>
        <color theme="1"/>
        <rFont val="Arial"/>
        <family val="2"/>
      </rPr>
      <t>Predev with no more than 35% of total Project Management Fee to be disbursed prior to construction closing (see breakdown below)</t>
    </r>
  </si>
  <si>
    <t>This tab should be completed last. Input the developer fee amounts allowed under MOHCD's Developer Fee Policy in rows 1 through 7. If the project does not have a commercial component, clear contents in Cell D9 and rows 29-32.
In Cell D44, input the tax credit rate assumed in the proforma. Identify if the project is in a QCT/DDA in cell C45.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</si>
</sst>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0.0"/>
    <numFmt numFmtId="168" formatCode="&quot;$&quot;#,##0;[Red]&quot;$&quot;#,##0"/>
    <numFmt numFmtId="169" formatCode="&quot;Year &quot;##"/>
    <numFmt numFmtId="170" formatCode="0.000"/>
    <numFmt numFmtId="171" formatCode="&quot;$&quot;#,##0.00"/>
    <numFmt numFmtId="172" formatCode="[&lt;=9999999]###\-####;\(###\)\ ###\-####"/>
    <numFmt numFmtId="173" formatCode="m/d/yy"/>
    <numFmt numFmtId="174" formatCode="&quot;PUPA: &quot;###,###"/>
    <numFmt numFmtId="175" formatCode="_(\$* #,##0_);_(\$* \(#,##0\);_(\$* \-??_);_(@_)"/>
    <numFmt numFmtId="176" formatCode="_(* #,##0_);_(* \(#,##0\);_(* \-??_);_(@_)"/>
    <numFmt numFmtId="177" formatCode="_(* #,##0.0_);_(* \(#,##0.0\);_(* \-??_);_(@_)"/>
    <numFmt numFmtId="178" formatCode="\$#,##0_);&quot;($&quot;#,##0\)"/>
    <numFmt numFmtId="179" formatCode="_(&quot;$&quot;* #,##0_);_(&quot;$&quot;* \(#,##0\);_(&quot;$&quot;* &quot;-&quot;??_);_(@_)"/>
    <numFmt numFmtId="180" formatCode="0_);\(0\)"/>
    <numFmt numFmtId="181" formatCode="&quot;CY-&quot;##"/>
    <numFmt numFmtId="182" formatCode="#,##0\ &quot;months&quot;"/>
    <numFmt numFmtId="183" formatCode="#,##0.000"/>
    <numFmt numFmtId="184" formatCode="&quot;$&quot;#,##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0"/>
      <name val="Times New Roman"/>
      <family val="1"/>
    </font>
    <font>
      <sz val="10"/>
      <name val="Arial"/>
      <family val="2"/>
    </font>
    <font>
      <b/>
      <sz val="9"/>
      <color indexed="81"/>
      <name val="Tahoma"/>
      <family val="2"/>
    </font>
    <font>
      <sz val="9"/>
      <color indexed="81"/>
      <name val="Tahoma"/>
      <family val="2"/>
    </font>
    <font>
      <b/>
      <sz val="11"/>
      <name val="Calibri"/>
      <family val="2"/>
      <scheme val="minor"/>
    </font>
    <font>
      <sz val="11"/>
      <name val="Calibri"/>
      <family val="2"/>
      <scheme val="minor"/>
    </font>
    <font>
      <sz val="9"/>
      <name val="Geneva"/>
    </font>
    <font>
      <b/>
      <sz val="10"/>
      <name val="Arial"/>
      <family val="2"/>
    </font>
    <font>
      <b/>
      <sz val="9"/>
      <name val="Geneva"/>
    </font>
    <font>
      <b/>
      <i/>
      <sz val="10"/>
      <name val="Arial"/>
      <family val="2"/>
    </font>
    <font>
      <b/>
      <sz val="8"/>
      <color indexed="10"/>
      <name val="Arial"/>
      <family val="2"/>
    </font>
    <font>
      <sz val="9"/>
      <name val="Arial"/>
      <family val="2"/>
    </font>
    <font>
      <b/>
      <sz val="12"/>
      <name val="Arial"/>
      <family val="2"/>
    </font>
    <font>
      <sz val="12"/>
      <name val="Arial"/>
      <family val="2"/>
    </font>
    <font>
      <sz val="8"/>
      <name val="Arial"/>
      <family val="2"/>
    </font>
    <font>
      <b/>
      <sz val="8"/>
      <name val="Arial"/>
      <family val="2"/>
    </font>
    <font>
      <b/>
      <i/>
      <sz val="12"/>
      <name val="Arial"/>
      <family val="2"/>
    </font>
    <font>
      <i/>
      <sz val="10"/>
      <name val="Arial"/>
      <family val="2"/>
    </font>
    <font>
      <b/>
      <i/>
      <sz val="11"/>
      <name val="Arial"/>
      <family val="2"/>
    </font>
    <font>
      <u/>
      <sz val="10"/>
      <name val="Arial"/>
      <family val="2"/>
    </font>
    <font>
      <b/>
      <u/>
      <sz val="10"/>
      <name val="Arial"/>
      <family val="2"/>
    </font>
    <font>
      <b/>
      <sz val="11"/>
      <name val="Arial"/>
      <family val="2"/>
    </font>
    <font>
      <b/>
      <sz val="14"/>
      <name val="Arial"/>
      <family val="2"/>
    </font>
    <font>
      <sz val="11"/>
      <name val="Arial"/>
      <family val="2"/>
    </font>
    <font>
      <i/>
      <sz val="11"/>
      <name val="Arial"/>
      <family val="2"/>
    </font>
    <font>
      <u/>
      <sz val="11"/>
      <name val="Arial"/>
      <family val="2"/>
    </font>
    <font>
      <b/>
      <u/>
      <sz val="11"/>
      <name val="Arial"/>
      <family val="2"/>
    </font>
    <font>
      <b/>
      <sz val="9"/>
      <name val="Arial"/>
      <family val="2"/>
    </font>
    <font>
      <b/>
      <u val="singleAccounting"/>
      <sz val="10"/>
      <name val="Arial"/>
      <family val="2"/>
    </font>
    <font>
      <b/>
      <i/>
      <u/>
      <sz val="10"/>
      <name val="Arial"/>
      <family val="2"/>
    </font>
    <font>
      <i/>
      <sz val="10"/>
      <color rgb="FFFF0000"/>
      <name val="Arial"/>
      <family val="2"/>
    </font>
    <font>
      <i/>
      <sz val="8"/>
      <name val="Arial"/>
      <family val="2"/>
    </font>
    <font>
      <b/>
      <i/>
      <sz val="10"/>
      <color rgb="FFFF0000"/>
      <name val="Arial"/>
      <family val="2"/>
    </font>
    <font>
      <sz val="9"/>
      <color indexed="10"/>
      <name val="Arial"/>
      <family val="2"/>
    </font>
    <font>
      <b/>
      <sz val="10"/>
      <name val="Geneva"/>
    </font>
    <font>
      <strike/>
      <sz val="10"/>
      <name val="Arial"/>
      <family val="2"/>
    </font>
    <font>
      <b/>
      <strike/>
      <sz val="10"/>
      <name val="Arial"/>
      <family val="2"/>
    </font>
    <font>
      <b/>
      <i/>
      <strike/>
      <sz val="10"/>
      <name val="Arial"/>
      <family val="2"/>
    </font>
    <font>
      <b/>
      <i/>
      <strike/>
      <sz val="11"/>
      <name val="Arial"/>
      <family val="2"/>
    </font>
    <font>
      <b/>
      <sz val="11"/>
      <color theme="1"/>
      <name val="Calibri"/>
      <family val="2"/>
      <scheme val="minor"/>
    </font>
    <font>
      <i/>
      <sz val="9"/>
      <name val="Arial"/>
      <family val="2"/>
    </font>
    <font>
      <b/>
      <i/>
      <sz val="9"/>
      <name val="Arial"/>
      <family val="2"/>
    </font>
    <font>
      <i/>
      <sz val="11"/>
      <color rgb="FFFF0000"/>
      <name val="Arial"/>
      <family val="2"/>
    </font>
    <font>
      <i/>
      <sz val="9"/>
      <color rgb="FFFF0000"/>
      <name val="Arial"/>
      <family val="2"/>
    </font>
    <font>
      <b/>
      <sz val="10"/>
      <color rgb="FFFF0000"/>
      <name val="Arial"/>
      <family val="2"/>
    </font>
    <font>
      <i/>
      <sz val="7"/>
      <name val="Arial"/>
      <family val="2"/>
    </font>
    <font>
      <b/>
      <i/>
      <sz val="11"/>
      <color rgb="FFFF0000"/>
      <name val="Arial"/>
      <family val="2"/>
    </font>
    <font>
      <b/>
      <i/>
      <sz val="12"/>
      <color rgb="FFFF0000"/>
      <name val="Arial"/>
      <family val="2"/>
    </font>
    <font>
      <i/>
      <sz val="8"/>
      <color rgb="FFFF0000"/>
      <name val="Arial"/>
      <family val="2"/>
    </font>
    <font>
      <b/>
      <sz val="10"/>
      <color theme="4"/>
      <name val="Arial"/>
      <family val="2"/>
    </font>
    <font>
      <sz val="10"/>
      <color rgb="FF00B0F0"/>
      <name val="Arial"/>
      <family val="2"/>
    </font>
    <font>
      <i/>
      <sz val="10"/>
      <color rgb="FF0070C0"/>
      <name val="Arial"/>
      <family val="2"/>
    </font>
    <font>
      <b/>
      <i/>
      <sz val="10"/>
      <color rgb="FF0070C0"/>
      <name val="Arial"/>
      <family val="2"/>
    </font>
    <font>
      <b/>
      <sz val="10"/>
      <color rgb="FF0070C0"/>
      <name val="Arial"/>
      <family val="2"/>
    </font>
    <font>
      <sz val="10"/>
      <color rgb="FFFF0000"/>
      <name val="Arial"/>
      <family val="2"/>
    </font>
    <font>
      <b/>
      <i/>
      <sz val="9"/>
      <color rgb="FFFF0000"/>
      <name val="Arial"/>
      <family val="2"/>
    </font>
    <font>
      <b/>
      <i/>
      <sz val="10"/>
      <color theme="0"/>
      <name val="Arial"/>
      <family val="2"/>
    </font>
    <font>
      <b/>
      <i/>
      <sz val="8"/>
      <color rgb="FFFF0000"/>
      <name val="Geneva"/>
    </font>
    <font>
      <sz val="10"/>
      <color theme="1"/>
      <name val="Arial"/>
      <family val="2"/>
    </font>
    <font>
      <b/>
      <sz val="10"/>
      <color theme="1"/>
      <name val="Arial"/>
      <family val="2"/>
    </font>
    <font>
      <sz val="8"/>
      <color theme="1"/>
      <name val="Arial"/>
      <family val="2"/>
    </font>
    <font>
      <sz val="11"/>
      <color theme="1"/>
      <name val="Arial"/>
      <family val="2"/>
    </font>
    <font>
      <b/>
      <i/>
      <sz val="8"/>
      <color rgb="FFFF0000"/>
      <name val="Arial"/>
      <family val="2"/>
    </font>
    <font>
      <b/>
      <i/>
      <sz val="11"/>
      <color rgb="FFFF0000"/>
      <name val="Calibri"/>
      <family val="2"/>
      <scheme val="minor"/>
    </font>
    <font>
      <sz val="10"/>
      <color theme="0"/>
      <name val="Arial"/>
      <family val="2"/>
    </font>
    <font>
      <b/>
      <sz val="10"/>
      <color theme="0"/>
      <name val="Arial"/>
      <family val="2"/>
    </font>
    <font>
      <u/>
      <sz val="10"/>
      <color theme="10"/>
      <name val="Arial"/>
      <family val="2"/>
    </font>
    <font>
      <i/>
      <sz val="9"/>
      <color theme="3"/>
      <name val="Arial"/>
      <family val="2"/>
    </font>
    <font>
      <sz val="10"/>
      <color theme="3"/>
      <name val="Arial"/>
      <family val="2"/>
    </font>
    <font>
      <i/>
      <sz val="10"/>
      <color theme="3"/>
      <name val="Arial"/>
      <family val="2"/>
    </font>
    <font>
      <b/>
      <i/>
      <u/>
      <sz val="10"/>
      <color theme="0"/>
      <name val="Arial"/>
      <family val="2"/>
    </font>
    <font>
      <sz val="10"/>
      <color theme="0"/>
      <name val="Geneva"/>
    </font>
    <font>
      <b/>
      <sz val="10"/>
      <color theme="0"/>
      <name val="Geneva"/>
    </font>
    <font>
      <b/>
      <i/>
      <sz val="10"/>
      <color theme="0"/>
      <name val="Geneva"/>
    </font>
    <font>
      <i/>
      <sz val="9"/>
      <color rgb="FF0070C0"/>
      <name val="Arial"/>
      <family val="2"/>
    </font>
    <font>
      <u/>
      <sz val="9"/>
      <name val="Arial"/>
      <family val="2"/>
    </font>
    <font>
      <sz val="10"/>
      <name val="Arial"/>
      <family val="2"/>
    </font>
    <font>
      <sz val="10"/>
      <color indexed="60"/>
      <name val="Times New Roman"/>
      <family val="1"/>
    </font>
    <font>
      <b/>
      <i/>
      <sz val="8"/>
      <name val="Arial"/>
      <family val="2"/>
    </font>
    <font>
      <b/>
      <sz val="9"/>
      <color rgb="FFFF0000"/>
      <name val="Arial"/>
      <family val="2"/>
    </font>
    <font>
      <b/>
      <sz val="8"/>
      <color rgb="FFFF0000"/>
      <name val="Arial"/>
      <family val="2"/>
    </font>
    <font>
      <b/>
      <i/>
      <u val="singleAccounting"/>
      <sz val="10"/>
      <name val="Arial"/>
      <family val="2"/>
    </font>
    <font>
      <b/>
      <i/>
      <sz val="12"/>
      <color theme="4"/>
      <name val="Arial"/>
      <family val="2"/>
    </font>
    <font>
      <sz val="11"/>
      <color rgb="FFFF0000"/>
      <name val="Calibri"/>
      <family val="2"/>
      <scheme val="minor"/>
    </font>
    <font>
      <sz val="11"/>
      <color theme="0"/>
      <name val="Calibri"/>
      <family val="2"/>
      <scheme val="minor"/>
    </font>
    <font>
      <i/>
      <sz val="11"/>
      <name val="Calibri"/>
      <family val="2"/>
      <scheme val="minor"/>
    </font>
    <font>
      <i/>
      <strike/>
      <sz val="10"/>
      <name val="Arial"/>
      <family val="2"/>
    </font>
    <font>
      <sz val="10"/>
      <color rgb="FF000000"/>
      <name val="Arial"/>
      <family val="2"/>
    </font>
    <font>
      <sz val="10"/>
      <color theme="4" tint="-0.249977111117893"/>
      <name val="Arial"/>
      <family val="2"/>
    </font>
    <font>
      <i/>
      <sz val="11"/>
      <color rgb="FF7F7F7F"/>
      <name val="Calibri"/>
      <family val="2"/>
      <scheme val="minor"/>
    </font>
    <font>
      <sz val="11"/>
      <color rgb="FFFF0000"/>
      <name val="Arial"/>
      <family val="2"/>
      <charset val="1"/>
    </font>
    <font>
      <b/>
      <sz val="10"/>
      <name val="Arial"/>
      <family val="2"/>
      <charset val="1"/>
    </font>
    <font>
      <sz val="10"/>
      <color rgb="FFFF0000"/>
      <name val="Arial"/>
      <family val="2"/>
      <charset val="1"/>
    </font>
    <font>
      <sz val="16"/>
      <name val="Arial"/>
      <family val="2"/>
      <charset val="1"/>
    </font>
    <font>
      <sz val="11"/>
      <name val="Arial"/>
      <family val="2"/>
      <charset val="1"/>
    </font>
    <font>
      <sz val="12"/>
      <name val="Arial"/>
      <family val="2"/>
      <charset val="1"/>
    </font>
    <font>
      <sz val="12"/>
      <color rgb="FFFF0000"/>
      <name val="Arial"/>
      <family val="2"/>
      <charset val="1"/>
    </font>
    <font>
      <sz val="10"/>
      <name val="Arial"/>
      <family val="2"/>
      <charset val="1"/>
    </font>
    <font>
      <b/>
      <sz val="11"/>
      <name val="Arial"/>
      <family val="2"/>
      <charset val="1"/>
    </font>
    <font>
      <b/>
      <sz val="10"/>
      <color rgb="FF002060"/>
      <name val="Arial"/>
      <family val="2"/>
    </font>
    <font>
      <b/>
      <sz val="10"/>
      <color rgb="FFFF0000"/>
      <name val="Arial"/>
      <family val="2"/>
      <charset val="1"/>
    </font>
    <font>
      <b/>
      <sz val="10"/>
      <color indexed="10"/>
      <name val="Arial"/>
      <family val="2"/>
    </font>
    <font>
      <u/>
      <sz val="11"/>
      <name val="Arial"/>
      <family val="2"/>
      <charset val="1"/>
    </font>
    <font>
      <u/>
      <sz val="10"/>
      <name val="Arial"/>
      <family val="2"/>
      <charset val="1"/>
    </font>
    <font>
      <b/>
      <i/>
      <sz val="11"/>
      <color theme="0"/>
      <name val="Arial"/>
      <family val="2"/>
    </font>
    <font>
      <b/>
      <i/>
      <sz val="12"/>
      <color theme="0"/>
      <name val="Arial"/>
      <family val="2"/>
    </font>
    <font>
      <b/>
      <i/>
      <sz val="11"/>
      <name val="Calibri"/>
      <family val="2"/>
      <scheme val="minor"/>
    </font>
    <font>
      <b/>
      <sz val="11"/>
      <color theme="1"/>
      <name val="Arial"/>
      <family val="2"/>
    </font>
    <font>
      <b/>
      <sz val="12"/>
      <color theme="1"/>
      <name val="Arial"/>
      <family val="2"/>
    </font>
    <font>
      <b/>
      <sz val="12"/>
      <name val="Calibri"/>
      <family val="2"/>
      <scheme val="minor"/>
    </font>
    <font>
      <b/>
      <sz val="14"/>
      <name val="Calibri"/>
      <family val="2"/>
      <scheme val="minor"/>
    </font>
    <font>
      <b/>
      <i/>
      <sz val="11"/>
      <color rgb="FF00B0F0"/>
      <name val="Calibri"/>
      <family val="2"/>
      <scheme val="minor"/>
    </font>
    <font>
      <b/>
      <i/>
      <sz val="11"/>
      <color rgb="FF92D050"/>
      <name val="Calibri"/>
      <family val="2"/>
      <scheme val="minor"/>
    </font>
    <font>
      <b/>
      <i/>
      <sz val="11"/>
      <name val="Calibri"/>
      <family val="2"/>
    </font>
    <font>
      <b/>
      <sz val="11"/>
      <color rgb="FFFF0000"/>
      <name val="Arial"/>
      <family val="2"/>
    </font>
    <font>
      <i/>
      <u/>
      <sz val="10"/>
      <name val="Arial"/>
      <family val="2"/>
    </font>
    <font>
      <sz val="9"/>
      <color theme="3"/>
      <name val="Arial"/>
      <family val="2"/>
    </font>
    <font>
      <sz val="10"/>
      <color rgb="FF0070C0"/>
      <name val="Arial"/>
      <family val="2"/>
    </font>
    <font>
      <u/>
      <sz val="10"/>
      <color rgb="FF0070C0"/>
      <name val="Arial"/>
      <family val="2"/>
    </font>
    <font>
      <b/>
      <u/>
      <sz val="10"/>
      <color rgb="FF0070C0"/>
      <name val="Arial"/>
      <family val="2"/>
    </font>
    <font>
      <sz val="9"/>
      <color rgb="FF0070C0"/>
      <name val="Arial"/>
      <family val="2"/>
    </font>
    <font>
      <sz val="8"/>
      <color rgb="FF0070C0"/>
      <name val="Arial"/>
      <family val="2"/>
    </font>
    <font>
      <b/>
      <sz val="11"/>
      <color rgb="FFFFFF00"/>
      <name val="Calibri"/>
      <family val="2"/>
      <scheme val="minor"/>
    </font>
    <font>
      <sz val="11"/>
      <color rgb="FFFF0000"/>
      <name val="Arial"/>
      <family val="2"/>
    </font>
    <font>
      <b/>
      <sz val="11"/>
      <color theme="0"/>
      <name val="Arial"/>
      <family val="2"/>
    </font>
    <font>
      <b/>
      <i/>
      <sz val="11"/>
      <color theme="1"/>
      <name val="Arial"/>
      <family val="2"/>
    </font>
  </fonts>
  <fills count="39">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51"/>
        <bgColor indexed="64"/>
      </patternFill>
    </fill>
    <fill>
      <patternFill patternType="solid">
        <fgColor indexed="9"/>
        <bgColor indexed="64"/>
      </patternFill>
    </fill>
    <fill>
      <patternFill patternType="solid">
        <fgColor theme="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E6B8B7"/>
        <bgColor rgb="FF000000"/>
      </patternFill>
    </fill>
    <fill>
      <patternFill patternType="solid">
        <fgColor theme="3" tint="0.7999511703848384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1" tint="4.9989318521683403E-2"/>
        <bgColor indexed="64"/>
      </patternFill>
    </fill>
    <fill>
      <patternFill patternType="solid">
        <fgColor theme="2"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rgb="FFE3E3E3"/>
        <bgColor rgb="FFD9D9D9"/>
      </patternFill>
    </fill>
    <fill>
      <patternFill patternType="solid">
        <fgColor rgb="FFD9D9D9"/>
        <bgColor rgb="FFE3E3E3"/>
      </patternFill>
    </fill>
    <fill>
      <patternFill patternType="solid">
        <fgColor theme="4" tint="0.59999389629810485"/>
        <bgColor indexed="64"/>
      </patternFill>
    </fill>
    <fill>
      <patternFill patternType="solid">
        <fgColor theme="9" tint="0.59996337778862885"/>
        <bgColor indexed="64"/>
      </patternFill>
    </fill>
    <fill>
      <patternFill patternType="solid">
        <fgColor theme="5"/>
        <bgColor indexed="64"/>
      </patternFill>
    </fill>
    <fill>
      <patternFill patternType="solid">
        <fgColor rgb="FF7030A0"/>
        <bgColor indexed="64"/>
      </patternFill>
    </fill>
    <fill>
      <patternFill patternType="solid">
        <fgColor theme="5" tint="-0.249977111117893"/>
        <bgColor indexed="64"/>
      </patternFill>
    </fill>
    <fill>
      <patternFill patternType="solid">
        <fgColor theme="2" tint="-9.9978637043366805E-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indexed="64"/>
      </left>
      <right/>
      <top style="medium">
        <color indexed="64"/>
      </top>
      <bottom style="thin">
        <color auto="1"/>
      </bottom>
      <diagonal/>
    </border>
    <border>
      <left style="thin">
        <color auto="1"/>
      </left>
      <right style="medium">
        <color indexed="64"/>
      </right>
      <top style="medium">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bottom/>
      <diagonal/>
    </border>
    <border>
      <left/>
      <right style="thin">
        <color auto="1"/>
      </right>
      <top style="medium">
        <color auto="1"/>
      </top>
      <bottom style="medium">
        <color auto="1"/>
      </bottom>
      <diagonal/>
    </border>
  </borders>
  <cellStyleXfs count="20">
    <xf numFmtId="0" fontId="0" fillId="0" borderId="0"/>
    <xf numFmtId="43" fontId="9" fillId="0" borderId="0" applyFont="0" applyFill="0" applyBorder="0" applyAlignment="0" applyProtection="0"/>
    <xf numFmtId="0" fontId="12" fillId="0" borderId="0"/>
    <xf numFmtId="9" fontId="9" fillId="0" borderId="0" applyFont="0" applyFill="0" applyBorder="0" applyAlignment="0" applyProtection="0"/>
    <xf numFmtId="0" fontId="17" fillId="0" borderId="0"/>
    <xf numFmtId="0" fontId="9" fillId="0" borderId="0"/>
    <xf numFmtId="44" fontId="9" fillId="0" borderId="0" applyFont="0" applyFill="0" applyBorder="0" applyAlignment="0" applyProtection="0"/>
    <xf numFmtId="0" fontId="8" fillId="0" borderId="0"/>
    <xf numFmtId="9" fontId="9" fillId="0" borderId="0" applyFont="0" applyFill="0" applyBorder="0" applyAlignment="0" applyProtection="0"/>
    <xf numFmtId="0" fontId="7" fillId="0" borderId="0"/>
    <xf numFmtId="0" fontId="77" fillId="0" borderId="0" applyNumberFormat="0" applyFill="0" applyBorder="0" applyAlignment="0" applyProtection="0"/>
    <xf numFmtId="43" fontId="87" fillId="0" borderId="0" applyFont="0" applyFill="0" applyBorder="0" applyAlignment="0" applyProtection="0"/>
    <xf numFmtId="9" fontId="9" fillId="0" borderId="0" applyFont="0" applyFill="0" applyBorder="0" applyAlignment="0" applyProtection="0"/>
    <xf numFmtId="0" fontId="100" fillId="0" borderId="0" applyNumberForma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0" fontId="9" fillId="0" borderId="0"/>
  </cellStyleXfs>
  <cellXfs count="2447">
    <xf numFmtId="0" fontId="0" fillId="0" borderId="0" xfId="0"/>
    <xf numFmtId="9" fontId="9" fillId="0" borderId="1" xfId="3" applyFont="1" applyBorder="1" applyAlignment="1" applyProtection="1">
      <alignment horizontal="center"/>
    </xf>
    <xf numFmtId="0" fontId="9" fillId="0" borderId="1" xfId="4" applyFont="1" applyBorder="1" applyAlignment="1" applyProtection="1">
      <alignment horizontal="center"/>
    </xf>
    <xf numFmtId="9" fontId="22" fillId="0" borderId="0" xfId="3" applyFont="1" applyBorder="1" applyAlignment="1" applyProtection="1">
      <alignment horizontal="center"/>
    </xf>
    <xf numFmtId="0" fontId="17" fillId="0" borderId="0" xfId="4" applyBorder="1" applyProtection="1"/>
    <xf numFmtId="0" fontId="9" fillId="0" borderId="0" xfId="0" applyFont="1"/>
    <xf numFmtId="0" fontId="18" fillId="0" borderId="0" xfId="0" applyFont="1"/>
    <xf numFmtId="0" fontId="9" fillId="0" borderId="0" xfId="0" applyFont="1" applyBorder="1"/>
    <xf numFmtId="0" fontId="18" fillId="0" borderId="0" xfId="5" applyFont="1"/>
    <xf numFmtId="0" fontId="9" fillId="0" borderId="0" xfId="0" applyFont="1" applyAlignment="1">
      <alignment horizontal="center"/>
    </xf>
    <xf numFmtId="0" fontId="18" fillId="0" borderId="0" xfId="0" applyFont="1" applyAlignment="1">
      <alignment horizontal="center"/>
    </xf>
    <xf numFmtId="0" fontId="9" fillId="0" borderId="1" xfId="0" applyFont="1" applyBorder="1"/>
    <xf numFmtId="0" fontId="20" fillId="0" borderId="0" xfId="0" applyFont="1" applyAlignment="1">
      <alignment horizontal="right"/>
    </xf>
    <xf numFmtId="0" fontId="28" fillId="0" borderId="0" xfId="0" applyFont="1" applyAlignment="1">
      <alignment horizontal="center"/>
    </xf>
    <xf numFmtId="0" fontId="9" fillId="0" borderId="1" xfId="0" applyFont="1" applyBorder="1" applyAlignment="1">
      <alignment wrapText="1"/>
    </xf>
    <xf numFmtId="0" fontId="30" fillId="0" borderId="0" xfId="0" applyFont="1" applyAlignment="1">
      <alignment horizontal="center"/>
    </xf>
    <xf numFmtId="0" fontId="9" fillId="0" borderId="1" xfId="0" applyFont="1" applyBorder="1" applyAlignment="1"/>
    <xf numFmtId="0" fontId="9" fillId="0" borderId="1" xfId="0" applyFont="1" applyBorder="1" applyAlignment="1">
      <alignment horizontal="center"/>
    </xf>
    <xf numFmtId="3" fontId="9" fillId="0" borderId="0" xfId="0" applyNumberFormat="1" applyFont="1" applyAlignment="1" applyProtection="1">
      <alignment horizontal="right"/>
    </xf>
    <xf numFmtId="0" fontId="18" fillId="0" borderId="0" xfId="0" applyFont="1" applyAlignment="1"/>
    <xf numFmtId="0" fontId="9" fillId="4" borderId="1" xfId="0" applyFont="1" applyFill="1" applyBorder="1"/>
    <xf numFmtId="3" fontId="9" fillId="0" borderId="0" xfId="0" applyNumberFormat="1" applyFont="1" applyBorder="1" applyAlignment="1" applyProtection="1">
      <alignment horizontal="right"/>
    </xf>
    <xf numFmtId="0" fontId="9" fillId="0" borderId="1" xfId="0" applyFont="1" applyFill="1" applyBorder="1"/>
    <xf numFmtId="166" fontId="9" fillId="5" borderId="1" xfId="1" applyNumberFormat="1" applyFont="1" applyFill="1" applyBorder="1" applyProtection="1">
      <protection locked="0"/>
    </xf>
    <xf numFmtId="166" fontId="18" fillId="0" borderId="0" xfId="1" applyNumberFormat="1" applyFont="1"/>
    <xf numFmtId="164" fontId="9" fillId="4" borderId="1" xfId="3" applyNumberFormat="1" applyFont="1" applyFill="1" applyBorder="1" applyAlignment="1">
      <alignment horizontal="center"/>
    </xf>
    <xf numFmtId="0" fontId="22" fillId="0" borderId="0" xfId="0" applyFont="1" applyAlignment="1">
      <alignment wrapText="1"/>
    </xf>
    <xf numFmtId="0" fontId="9" fillId="0" borderId="6" xfId="0" applyFont="1" applyBorder="1" applyAlignment="1">
      <alignment horizontal="center"/>
    </xf>
    <xf numFmtId="166" fontId="18" fillId="0" borderId="14" xfId="1" applyNumberFormat="1" applyFont="1" applyBorder="1"/>
    <xf numFmtId="9" fontId="0" fillId="0" borderId="0" xfId="0" applyNumberFormat="1"/>
    <xf numFmtId="166" fontId="9" fillId="0" borderId="0" xfId="1" applyNumberFormat="1" applyFont="1" applyBorder="1"/>
    <xf numFmtId="0" fontId="20" fillId="0" borderId="0" xfId="0" applyFont="1"/>
    <xf numFmtId="0" fontId="18" fillId="0" borderId="0" xfId="0" applyFont="1" applyAlignment="1">
      <alignment horizontal="right"/>
    </xf>
    <xf numFmtId="166" fontId="18" fillId="0" borderId="0" xfId="1" applyNumberFormat="1" applyFont="1" applyBorder="1"/>
    <xf numFmtId="166" fontId="18" fillId="5" borderId="1" xfId="1" applyNumberFormat="1" applyFont="1" applyFill="1" applyBorder="1" applyProtection="1">
      <protection locked="0"/>
    </xf>
    <xf numFmtId="166" fontId="9" fillId="4" borderId="1" xfId="1" applyNumberFormat="1" applyFont="1" applyFill="1" applyBorder="1" applyProtection="1"/>
    <xf numFmtId="0" fontId="22" fillId="0" borderId="6" xfId="0" applyFont="1" applyBorder="1" applyAlignment="1">
      <alignment wrapText="1"/>
    </xf>
    <xf numFmtId="0" fontId="0" fillId="6" borderId="0" xfId="0" applyFill="1"/>
    <xf numFmtId="166" fontId="0" fillId="0" borderId="0" xfId="0" applyNumberFormat="1"/>
    <xf numFmtId="6" fontId="0" fillId="0" borderId="0" xfId="0" applyNumberFormat="1"/>
    <xf numFmtId="0" fontId="18" fillId="0" borderId="0" xfId="0" applyFont="1" applyBorder="1"/>
    <xf numFmtId="10" fontId="21" fillId="0" borderId="16" xfId="1" applyNumberFormat="1" applyFont="1" applyFill="1" applyBorder="1" applyAlignment="1" applyProtection="1">
      <alignment horizontal="center" vertical="center" wrapText="1"/>
    </xf>
    <xf numFmtId="6" fontId="22" fillId="0" borderId="0" xfId="0" applyNumberFormat="1" applyFont="1" applyAlignment="1">
      <alignment vertical="center"/>
    </xf>
    <xf numFmtId="0" fontId="22" fillId="0" borderId="0" xfId="0" applyFont="1" applyAlignment="1">
      <alignment vertical="center"/>
    </xf>
    <xf numFmtId="9" fontId="22" fillId="0" borderId="0" xfId="0" applyNumberFormat="1" applyFont="1" applyAlignment="1">
      <alignment vertical="center"/>
    </xf>
    <xf numFmtId="170" fontId="0" fillId="0" borderId="0" xfId="0" applyNumberFormat="1"/>
    <xf numFmtId="0" fontId="22" fillId="0" borderId="0" xfId="4" applyFont="1" applyBorder="1" applyProtection="1"/>
    <xf numFmtId="9" fontId="9" fillId="8" borderId="1" xfId="3" applyFont="1" applyFill="1" applyBorder="1" applyAlignment="1" applyProtection="1">
      <alignment horizontal="center" shrinkToFit="1"/>
      <protection locked="0"/>
    </xf>
    <xf numFmtId="0" fontId="9" fillId="8" borderId="1" xfId="4" applyFont="1" applyFill="1" applyBorder="1" applyAlignment="1" applyProtection="1">
      <alignment horizontal="center" shrinkToFit="1"/>
      <protection locked="0"/>
    </xf>
    <xf numFmtId="166" fontId="44" fillId="0" borderId="0" xfId="1" applyNumberFormat="1" applyFont="1" applyBorder="1" applyProtection="1"/>
    <xf numFmtId="0" fontId="18" fillId="0" borderId="1" xfId="0" applyFont="1" applyBorder="1" applyAlignment="1" applyProtection="1">
      <alignment wrapText="1"/>
    </xf>
    <xf numFmtId="3" fontId="18" fillId="0" borderId="0" xfId="2" applyNumberFormat="1" applyFont="1" applyAlignment="1">
      <alignment horizontal="right"/>
    </xf>
    <xf numFmtId="0" fontId="22" fillId="4" borderId="6" xfId="0" applyFont="1" applyFill="1" applyBorder="1" applyAlignment="1">
      <alignment wrapText="1"/>
    </xf>
    <xf numFmtId="0" fontId="22" fillId="4" borderId="1" xfId="0" applyFont="1" applyFill="1" applyBorder="1" applyAlignment="1">
      <alignment wrapText="1"/>
    </xf>
    <xf numFmtId="0" fontId="28" fillId="4" borderId="0" xfId="0" applyFont="1" applyFill="1" applyAlignment="1">
      <alignment horizontal="center"/>
    </xf>
    <xf numFmtId="0" fontId="22" fillId="4" borderId="0" xfId="0" applyFont="1" applyFill="1" applyAlignment="1">
      <alignment wrapText="1"/>
    </xf>
    <xf numFmtId="0" fontId="9" fillId="4" borderId="0" xfId="0" applyFont="1" applyFill="1" applyAlignment="1">
      <alignment horizontal="center"/>
    </xf>
    <xf numFmtId="0" fontId="22" fillId="4" borderId="5" xfId="0" applyFont="1" applyFill="1" applyBorder="1" applyAlignment="1">
      <alignment wrapText="1"/>
    </xf>
    <xf numFmtId="0" fontId="18" fillId="4" borderId="0" xfId="0" applyFont="1" applyFill="1" applyAlignment="1">
      <alignment horizontal="center"/>
    </xf>
    <xf numFmtId="0" fontId="22" fillId="4" borderId="0" xfId="0" applyFont="1" applyFill="1" applyBorder="1" applyAlignment="1">
      <alignment wrapText="1"/>
    </xf>
    <xf numFmtId="0" fontId="9" fillId="4" borderId="0" xfId="0" applyFont="1" applyFill="1"/>
    <xf numFmtId="0" fontId="9" fillId="0" borderId="0" xfId="0" applyFont="1" applyBorder="1" applyAlignment="1">
      <alignment horizontal="right"/>
    </xf>
    <xf numFmtId="0" fontId="9" fillId="0" borderId="0" xfId="0" applyFont="1" applyAlignment="1">
      <alignment horizontal="left"/>
    </xf>
    <xf numFmtId="0" fontId="22" fillId="4" borderId="2" xfId="0" applyFont="1" applyFill="1" applyBorder="1" applyAlignment="1">
      <alignment wrapText="1"/>
    </xf>
    <xf numFmtId="3" fontId="18" fillId="4" borderId="0" xfId="0" applyNumberFormat="1" applyFont="1" applyFill="1" applyBorder="1" applyAlignment="1"/>
    <xf numFmtId="3" fontId="29" fillId="0" borderId="2" xfId="0" applyNumberFormat="1" applyFont="1" applyBorder="1" applyAlignment="1">
      <alignment horizontal="center" wrapText="1"/>
    </xf>
    <xf numFmtId="0" fontId="22" fillId="4" borderId="6" xfId="0" applyFont="1" applyFill="1" applyBorder="1" applyAlignment="1">
      <alignment horizontal="center" wrapText="1"/>
    </xf>
    <xf numFmtId="0" fontId="30" fillId="0" borderId="1" xfId="0" applyFont="1" applyBorder="1" applyAlignment="1">
      <alignment horizontal="center"/>
    </xf>
    <xf numFmtId="0" fontId="18" fillId="0" borderId="1" xfId="0" applyFont="1" applyBorder="1" applyAlignment="1">
      <alignment horizontal="left"/>
    </xf>
    <xf numFmtId="164" fontId="9" fillId="9" borderId="1" xfId="3" applyNumberFormat="1" applyFont="1" applyFill="1" applyBorder="1" applyAlignment="1" applyProtection="1">
      <alignment horizontal="center"/>
      <protection locked="0"/>
    </xf>
    <xf numFmtId="0" fontId="22" fillId="9" borderId="6" xfId="0" applyFont="1" applyFill="1" applyBorder="1" applyAlignment="1" applyProtection="1">
      <alignment wrapText="1"/>
      <protection locked="0"/>
    </xf>
    <xf numFmtId="0" fontId="22" fillId="9" borderId="1" xfId="0" applyFont="1" applyFill="1" applyBorder="1" applyAlignment="1" applyProtection="1">
      <alignment wrapText="1"/>
      <protection locked="0"/>
    </xf>
    <xf numFmtId="0" fontId="22" fillId="9" borderId="1" xfId="0" applyFont="1" applyFill="1" applyBorder="1" applyAlignment="1" applyProtection="1">
      <alignment vertical="center" wrapText="1"/>
      <protection locked="0"/>
    </xf>
    <xf numFmtId="166" fontId="9" fillId="9" borderId="1" xfId="1" applyNumberFormat="1" applyFont="1" applyFill="1" applyBorder="1" applyProtection="1">
      <protection locked="0"/>
    </xf>
    <xf numFmtId="0" fontId="38" fillId="9" borderId="1" xfId="0" applyFont="1" applyFill="1" applyBorder="1" applyAlignment="1" applyProtection="1">
      <alignment wrapText="1"/>
      <protection locked="0"/>
    </xf>
    <xf numFmtId="166" fontId="18" fillId="9" borderId="1" xfId="1" applyNumberFormat="1" applyFont="1" applyFill="1" applyBorder="1" applyProtection="1">
      <protection locked="0"/>
    </xf>
    <xf numFmtId="0" fontId="9" fillId="0" borderId="0" xfId="0" applyFont="1" applyFill="1" applyAlignment="1">
      <alignment horizontal="center"/>
    </xf>
    <xf numFmtId="0" fontId="22" fillId="9" borderId="9" xfId="0" applyFont="1" applyFill="1" applyBorder="1" applyAlignment="1" applyProtection="1">
      <alignment wrapText="1"/>
      <protection locked="0"/>
    </xf>
    <xf numFmtId="0" fontId="38" fillId="9" borderId="8" xfId="0" applyFont="1" applyFill="1" applyBorder="1" applyAlignment="1" applyProtection="1">
      <alignment wrapText="1"/>
      <protection locked="0"/>
    </xf>
    <xf numFmtId="0" fontId="22" fillId="9" borderId="6" xfId="0" applyFont="1" applyFill="1" applyBorder="1" applyAlignment="1" applyProtection="1">
      <alignment horizontal="center" wrapText="1"/>
      <protection locked="0"/>
    </xf>
    <xf numFmtId="164" fontId="9" fillId="5" borderId="1" xfId="3" applyNumberFormat="1" applyFont="1" applyFill="1" applyBorder="1" applyAlignment="1">
      <alignment horizontal="center"/>
    </xf>
    <xf numFmtId="164" fontId="9" fillId="0" borderId="1" xfId="1" applyNumberFormat="1" applyFont="1" applyFill="1" applyBorder="1" applyAlignment="1">
      <alignment horizontal="center"/>
    </xf>
    <xf numFmtId="164" fontId="9" fillId="0" borderId="1" xfId="3" applyNumberFormat="1" applyFont="1" applyFill="1" applyBorder="1" applyAlignment="1">
      <alignment horizontal="center"/>
    </xf>
    <xf numFmtId="0" fontId="28" fillId="0" borderId="0" xfId="0" applyFont="1" applyFill="1" applyAlignment="1">
      <alignment horizontal="center"/>
    </xf>
    <xf numFmtId="0" fontId="22" fillId="0" borderId="0" xfId="0" applyFont="1" applyFill="1" applyAlignment="1">
      <alignment wrapText="1"/>
    </xf>
    <xf numFmtId="0" fontId="18" fillId="0" borderId="0" xfId="0" applyFont="1" applyBorder="1" applyAlignment="1">
      <alignment horizontal="left"/>
    </xf>
    <xf numFmtId="0" fontId="18" fillId="0" borderId="0" xfId="0" applyFont="1" applyFill="1" applyBorder="1" applyAlignment="1">
      <alignment horizontal="left"/>
    </xf>
    <xf numFmtId="164" fontId="9" fillId="0" borderId="0" xfId="3" applyNumberFormat="1" applyFont="1" applyFill="1" applyBorder="1" applyAlignment="1">
      <alignment horizontal="center"/>
    </xf>
    <xf numFmtId="0" fontId="18" fillId="0" borderId="0" xfId="0" applyFont="1" applyBorder="1" applyAlignment="1">
      <alignment horizontal="center"/>
    </xf>
    <xf numFmtId="164" fontId="18" fillId="4" borderId="0" xfId="3" applyNumberFormat="1" applyFont="1" applyFill="1" applyBorder="1" applyAlignment="1">
      <alignment horizontal="center"/>
    </xf>
    <xf numFmtId="0" fontId="38" fillId="4" borderId="0" xfId="0" applyFont="1" applyFill="1" applyBorder="1" applyAlignment="1">
      <alignment wrapText="1"/>
    </xf>
    <xf numFmtId="0" fontId="9" fillId="0" borderId="0" xfId="0" applyFont="1" applyAlignment="1">
      <alignment horizontal="left" indent="2"/>
    </xf>
    <xf numFmtId="0" fontId="20" fillId="0" borderId="0" xfId="0" applyFont="1" applyBorder="1" applyAlignment="1">
      <alignment horizontal="right"/>
    </xf>
    <xf numFmtId="164" fontId="28" fillId="4" borderId="0" xfId="3" applyNumberFormat="1" applyFont="1" applyFill="1" applyBorder="1" applyAlignment="1">
      <alignment horizontal="center"/>
    </xf>
    <xf numFmtId="0" fontId="51" fillId="4" borderId="0" xfId="0" applyFont="1" applyFill="1" applyBorder="1" applyAlignment="1">
      <alignment wrapText="1"/>
    </xf>
    <xf numFmtId="166" fontId="28" fillId="0" borderId="0" xfId="1" applyNumberFormat="1" applyFont="1" applyBorder="1"/>
    <xf numFmtId="0" fontId="28" fillId="0" borderId="0" xfId="0" applyFont="1"/>
    <xf numFmtId="6" fontId="22" fillId="6" borderId="0" xfId="0" applyNumberFormat="1" applyFont="1" applyFill="1" applyAlignment="1">
      <alignment vertical="center"/>
    </xf>
    <xf numFmtId="8" fontId="0" fillId="0" borderId="0" xfId="0" applyNumberFormat="1"/>
    <xf numFmtId="0" fontId="22" fillId="0" borderId="0" xfId="4" applyFont="1" applyFill="1" applyBorder="1" applyProtection="1"/>
    <xf numFmtId="0" fontId="9" fillId="9" borderId="1" xfId="1" applyNumberFormat="1" applyFont="1" applyFill="1" applyBorder="1" applyAlignment="1" applyProtection="1">
      <alignment horizontal="center" vertical="center" shrinkToFit="1"/>
      <protection locked="0"/>
    </xf>
    <xf numFmtId="0" fontId="9" fillId="8" borderId="4" xfId="4" applyFont="1" applyFill="1" applyBorder="1" applyAlignment="1" applyProtection="1">
      <alignment horizontal="center" shrinkToFit="1"/>
      <protection locked="0"/>
    </xf>
    <xf numFmtId="0" fontId="22" fillId="9" borderId="15" xfId="0" applyFont="1" applyFill="1" applyBorder="1" applyAlignment="1" applyProtection="1">
      <alignment wrapText="1"/>
      <protection locked="0"/>
    </xf>
    <xf numFmtId="0" fontId="22" fillId="0" borderId="12" xfId="4" applyFont="1" applyBorder="1" applyProtection="1"/>
    <xf numFmtId="0" fontId="17" fillId="0" borderId="15" xfId="4" applyBorder="1" applyProtection="1"/>
    <xf numFmtId="0" fontId="17" fillId="0" borderId="2" xfId="4" applyBorder="1" applyProtection="1"/>
    <xf numFmtId="10" fontId="9" fillId="0" borderId="12" xfId="1" applyNumberFormat="1" applyFont="1" applyFill="1" applyBorder="1" applyAlignment="1" applyProtection="1">
      <alignment horizontal="center"/>
    </xf>
    <xf numFmtId="0" fontId="17" fillId="0" borderId="12" xfId="4" applyBorder="1" applyProtection="1"/>
    <xf numFmtId="0" fontId="17" fillId="0" borderId="2" xfId="4" applyFill="1" applyBorder="1" applyProtection="1"/>
    <xf numFmtId="0" fontId="18" fillId="0" borderId="2" xfId="1" applyNumberFormat="1" applyFont="1" applyBorder="1" applyAlignment="1" applyProtection="1">
      <alignment horizontal="center" vertical="center"/>
    </xf>
    <xf numFmtId="0" fontId="19" fillId="0" borderId="2" xfId="4" applyFont="1" applyFill="1" applyBorder="1" applyProtection="1"/>
    <xf numFmtId="168" fontId="18" fillId="0" borderId="2" xfId="4" applyNumberFormat="1" applyFont="1" applyFill="1" applyBorder="1" applyProtection="1"/>
    <xf numFmtId="37" fontId="9" fillId="0" borderId="0" xfId="1" applyNumberFormat="1" applyFont="1" applyBorder="1"/>
    <xf numFmtId="0" fontId="22" fillId="4" borderId="13" xfId="0" applyFont="1" applyFill="1" applyBorder="1" applyAlignment="1">
      <alignment wrapText="1"/>
    </xf>
    <xf numFmtId="0" fontId="38" fillId="4" borderId="13" xfId="0" applyFont="1" applyFill="1" applyBorder="1" applyAlignment="1">
      <alignment wrapText="1"/>
    </xf>
    <xf numFmtId="10" fontId="9" fillId="0" borderId="17" xfId="0" applyNumberFormat="1" applyFont="1" applyBorder="1" applyAlignment="1">
      <alignment horizontal="center"/>
    </xf>
    <xf numFmtId="10" fontId="9" fillId="0" borderId="18" xfId="0" applyNumberFormat="1" applyFont="1" applyBorder="1" applyAlignment="1">
      <alignment horizontal="center"/>
    </xf>
    <xf numFmtId="0" fontId="9" fillId="4" borderId="18" xfId="0" applyFont="1" applyFill="1" applyBorder="1" applyAlignment="1">
      <alignment horizontal="center"/>
    </xf>
    <xf numFmtId="0" fontId="18" fillId="4" borderId="18" xfId="0" applyFont="1" applyFill="1" applyBorder="1" applyAlignment="1">
      <alignment horizontal="center"/>
    </xf>
    <xf numFmtId="10" fontId="9" fillId="0" borderId="19" xfId="0" applyNumberFormat="1" applyFont="1" applyBorder="1" applyAlignment="1">
      <alignment horizontal="center"/>
    </xf>
    <xf numFmtId="0" fontId="9" fillId="0" borderId="1" xfId="0" applyFont="1" applyBorder="1" applyAlignment="1">
      <alignment horizontal="left" indent="1"/>
    </xf>
    <xf numFmtId="0" fontId="22" fillId="9" borderId="6" xfId="0" applyFont="1" applyFill="1" applyBorder="1" applyAlignment="1" applyProtection="1">
      <alignment horizontal="left" wrapText="1"/>
      <protection locked="0"/>
    </xf>
    <xf numFmtId="0" fontId="22" fillId="9" borderId="1" xfId="0" applyFont="1" applyFill="1" applyBorder="1" applyAlignment="1" applyProtection="1">
      <alignment horizontal="left" wrapText="1"/>
      <protection locked="0"/>
    </xf>
    <xf numFmtId="10" fontId="18" fillId="0" borderId="0" xfId="0" applyNumberFormat="1" applyFont="1"/>
    <xf numFmtId="166" fontId="18" fillId="0" borderId="5" xfId="1" applyNumberFormat="1" applyFont="1" applyBorder="1"/>
    <xf numFmtId="0" fontId="22" fillId="0" borderId="6" xfId="0" applyFont="1" applyFill="1" applyBorder="1" applyAlignment="1">
      <alignment wrapText="1"/>
    </xf>
    <xf numFmtId="166" fontId="9" fillId="0" borderId="13" xfId="1" applyNumberFormat="1" applyFont="1" applyBorder="1"/>
    <xf numFmtId="166" fontId="39" fillId="0" borderId="0" xfId="1" applyNumberFormat="1" applyFont="1" applyBorder="1"/>
    <xf numFmtId="0" fontId="18" fillId="0" borderId="13" xfId="0" applyFont="1" applyBorder="1" applyAlignment="1">
      <alignment horizontal="center"/>
    </xf>
    <xf numFmtId="3" fontId="38" fillId="0" borderId="2" xfId="0" applyNumberFormat="1" applyFont="1" applyBorder="1" applyAlignment="1">
      <alignment horizontal="center" wrapText="1"/>
    </xf>
    <xf numFmtId="37" fontId="9" fillId="0" borderId="13" xfId="1" applyNumberFormat="1" applyFont="1" applyBorder="1"/>
    <xf numFmtId="37" fontId="18" fillId="0" borderId="0" xfId="1" applyNumberFormat="1" applyFont="1" applyBorder="1"/>
    <xf numFmtId="37" fontId="20" fillId="0" borderId="0" xfId="1" applyNumberFormat="1" applyFont="1" applyBorder="1"/>
    <xf numFmtId="37" fontId="28" fillId="0" borderId="0" xfId="1" applyNumberFormat="1" applyFont="1" applyBorder="1"/>
    <xf numFmtId="0" fontId="9" fillId="0" borderId="0" xfId="0" applyFont="1" applyAlignment="1" applyProtection="1">
      <alignment horizontal="center"/>
    </xf>
    <xf numFmtId="3" fontId="33" fillId="0" borderId="0" xfId="0" applyNumberFormat="1" applyFont="1" applyFill="1" applyBorder="1" applyAlignment="1" applyProtection="1">
      <alignment horizontal="left"/>
    </xf>
    <xf numFmtId="0" fontId="9" fillId="0" borderId="0" xfId="0" applyFont="1" applyProtection="1"/>
    <xf numFmtId="0" fontId="18" fillId="0" borderId="0" xfId="2" applyFont="1" applyAlignment="1" applyProtection="1">
      <alignment horizontal="center"/>
    </xf>
    <xf numFmtId="0" fontId="18" fillId="0" borderId="2" xfId="0" applyFont="1" applyFill="1" applyBorder="1" applyAlignment="1" applyProtection="1">
      <alignment horizontal="center"/>
    </xf>
    <xf numFmtId="0" fontId="18" fillId="0" borderId="0" xfId="0" applyFont="1" applyFill="1" applyBorder="1" applyAlignment="1" applyProtection="1"/>
    <xf numFmtId="0" fontId="9" fillId="0" borderId="0" xfId="0" applyFont="1" applyFill="1" applyBorder="1" applyProtection="1"/>
    <xf numFmtId="0" fontId="9" fillId="0" borderId="0" xfId="0" applyFont="1" applyFill="1" applyProtection="1"/>
    <xf numFmtId="0" fontId="32" fillId="0" borderId="0" xfId="0" applyFont="1" applyAlignment="1" applyProtection="1">
      <alignment horizontal="center"/>
    </xf>
    <xf numFmtId="3" fontId="32" fillId="0" borderId="2" xfId="0" applyNumberFormat="1" applyFont="1" applyFill="1" applyBorder="1" applyAlignment="1" applyProtection="1">
      <alignment horizontal="center"/>
    </xf>
    <xf numFmtId="0" fontId="32" fillId="0" borderId="0" xfId="0" applyFont="1" applyFill="1" applyBorder="1" applyAlignment="1" applyProtection="1">
      <alignment horizontal="centerContinuous"/>
    </xf>
    <xf numFmtId="0" fontId="9" fillId="0" borderId="0" xfId="0" applyFont="1" applyFill="1" applyBorder="1" applyAlignment="1" applyProtection="1">
      <alignment horizontal="centerContinuous"/>
    </xf>
    <xf numFmtId="0" fontId="18" fillId="0" borderId="0" xfId="0" applyFont="1" applyAlignment="1" applyProtection="1">
      <alignment horizontal="right"/>
    </xf>
    <xf numFmtId="0" fontId="34" fillId="0" borderId="0" xfId="0" applyFont="1" applyAlignment="1" applyProtection="1">
      <alignment horizontal="center"/>
    </xf>
    <xf numFmtId="166" fontId="9" fillId="0" borderId="0" xfId="1" applyNumberFormat="1" applyFont="1" applyProtection="1"/>
    <xf numFmtId="0" fontId="35" fillId="0" borderId="0" xfId="0" applyFont="1" applyBorder="1" applyAlignment="1" applyProtection="1">
      <alignment horizontal="center"/>
    </xf>
    <xf numFmtId="0" fontId="34" fillId="0" borderId="13" xfId="0" applyFont="1" applyBorder="1" applyAlignment="1" applyProtection="1"/>
    <xf numFmtId="0" fontId="34" fillId="0" borderId="13" xfId="0" applyFont="1" applyBorder="1" applyProtection="1"/>
    <xf numFmtId="0" fontId="34" fillId="0" borderId="0" xfId="0" applyFont="1" applyBorder="1" applyProtection="1"/>
    <xf numFmtId="0" fontId="35" fillId="0" borderId="0" xfId="0" applyFont="1" applyAlignment="1" applyProtection="1">
      <alignment horizontal="center"/>
    </xf>
    <xf numFmtId="0" fontId="29" fillId="0" borderId="0" xfId="0" applyFont="1" applyFill="1" applyAlignment="1" applyProtection="1">
      <alignment horizontal="right"/>
    </xf>
    <xf numFmtId="3" fontId="29" fillId="0" borderId="0" xfId="0" applyNumberFormat="1" applyFont="1" applyAlignment="1" applyProtection="1">
      <alignment horizontal="left"/>
    </xf>
    <xf numFmtId="0" fontId="34" fillId="0" borderId="0" xfId="0" applyFont="1" applyProtection="1"/>
    <xf numFmtId="3" fontId="34" fillId="0" borderId="0" xfId="0" applyNumberFormat="1" applyFont="1" applyAlignment="1" applyProtection="1">
      <alignment horizontal="right"/>
    </xf>
    <xf numFmtId="0" fontId="34" fillId="0" borderId="0" xfId="0" applyFont="1" applyAlignment="1" applyProtection="1"/>
    <xf numFmtId="3" fontId="32" fillId="0" borderId="0" xfId="0" applyNumberFormat="1" applyFont="1" applyFill="1" applyBorder="1" applyAlignment="1" applyProtection="1">
      <alignment horizontal="center"/>
    </xf>
    <xf numFmtId="0" fontId="36" fillId="0" borderId="0" xfId="0" applyFont="1" applyAlignment="1" applyProtection="1">
      <alignment horizontal="center"/>
    </xf>
    <xf numFmtId="0" fontId="32" fillId="0" borderId="2" xfId="0" applyFont="1" applyFill="1" applyBorder="1" applyAlignment="1" applyProtection="1">
      <alignment horizontal="centerContinuous"/>
    </xf>
    <xf numFmtId="0" fontId="9" fillId="0" borderId="2" xfId="0" applyFont="1" applyFill="1" applyBorder="1" applyAlignment="1" applyProtection="1">
      <alignment horizontal="centerContinuous"/>
    </xf>
    <xf numFmtId="0" fontId="34" fillId="0" borderId="1" xfId="0" applyFont="1" applyBorder="1" applyAlignment="1" applyProtection="1">
      <alignment horizontal="center"/>
    </xf>
    <xf numFmtId="0" fontId="34" fillId="0" borderId="2" xfId="0" applyFont="1" applyBorder="1" applyAlignment="1" applyProtection="1"/>
    <xf numFmtId="0" fontId="34" fillId="0" borderId="2" xfId="0" applyFont="1" applyBorder="1" applyProtection="1"/>
    <xf numFmtId="0" fontId="29" fillId="0" borderId="0" xfId="0" applyFont="1" applyAlignment="1" applyProtection="1">
      <alignment horizontal="left"/>
    </xf>
    <xf numFmtId="0" fontId="29" fillId="0" borderId="0" xfId="0" applyFont="1" applyFill="1" applyAlignment="1" applyProtection="1">
      <alignment horizontal="left"/>
    </xf>
    <xf numFmtId="0" fontId="36" fillId="0" borderId="0" xfId="0" applyFont="1" applyFill="1" applyAlignment="1" applyProtection="1">
      <alignment horizontal="center"/>
    </xf>
    <xf numFmtId="0" fontId="32" fillId="0" borderId="0" xfId="0" applyFont="1" applyFill="1" applyBorder="1" applyAlignment="1" applyProtection="1">
      <alignment horizontal="left"/>
    </xf>
    <xf numFmtId="0" fontId="36" fillId="0" borderId="0" xfId="0" applyFont="1" applyFill="1" applyBorder="1" applyAlignment="1" applyProtection="1">
      <alignment horizontal="center"/>
    </xf>
    <xf numFmtId="0" fontId="34" fillId="0" borderId="5" xfId="0" applyFont="1" applyFill="1" applyBorder="1" applyAlignment="1" applyProtection="1"/>
    <xf numFmtId="0" fontId="34" fillId="0" borderId="5" xfId="0" applyFont="1" applyFill="1" applyBorder="1" applyProtection="1"/>
    <xf numFmtId="0" fontId="34" fillId="0" borderId="0" xfId="0" applyFont="1" applyFill="1" applyBorder="1" applyProtection="1"/>
    <xf numFmtId="166" fontId="9" fillId="0" borderId="0" xfId="1" applyNumberFormat="1" applyFont="1" applyFill="1" applyBorder="1" applyProtection="1"/>
    <xf numFmtId="0" fontId="32" fillId="0" borderId="0" xfId="0" applyFont="1" applyFill="1" applyAlignment="1" applyProtection="1">
      <alignment horizontal="left"/>
    </xf>
    <xf numFmtId="0" fontId="34" fillId="0" borderId="0" xfId="0" applyFont="1" applyFill="1" applyBorder="1" applyAlignment="1" applyProtection="1"/>
    <xf numFmtId="0" fontId="36" fillId="6" borderId="0" xfId="0" applyFont="1" applyFill="1" applyAlignment="1" applyProtection="1">
      <alignment horizontal="center"/>
    </xf>
    <xf numFmtId="0" fontId="36" fillId="0" borderId="13" xfId="0" applyFont="1" applyFill="1" applyBorder="1" applyAlignment="1" applyProtection="1">
      <alignment horizontal="center"/>
    </xf>
    <xf numFmtId="0" fontId="34" fillId="0" borderId="1" xfId="0" applyFont="1" applyFill="1" applyBorder="1" applyAlignment="1" applyProtection="1"/>
    <xf numFmtId="0" fontId="34" fillId="0" borderId="0" xfId="0" applyFont="1" applyFill="1" applyAlignment="1" applyProtection="1">
      <alignment horizontal="center"/>
    </xf>
    <xf numFmtId="0" fontId="29" fillId="0" borderId="0" xfId="0" applyFont="1" applyFill="1" applyBorder="1" applyAlignment="1" applyProtection="1">
      <alignment horizontal="right"/>
    </xf>
    <xf numFmtId="3" fontId="34" fillId="0" borderId="0" xfId="0" applyNumberFormat="1" applyFont="1" applyFill="1" applyBorder="1" applyAlignment="1" applyProtection="1">
      <alignment horizontal="right"/>
    </xf>
    <xf numFmtId="0" fontId="43" fillId="0" borderId="0" xfId="0" applyFont="1" applyProtection="1"/>
    <xf numFmtId="0" fontId="32" fillId="0" borderId="0" xfId="0" applyFont="1" applyFill="1" applyAlignment="1" applyProtection="1">
      <alignment horizontal="center"/>
    </xf>
    <xf numFmtId="3" fontId="32" fillId="0" borderId="0" xfId="0" applyNumberFormat="1" applyFont="1" applyFill="1" applyBorder="1" applyAlignment="1" applyProtection="1">
      <alignment horizontal="right"/>
    </xf>
    <xf numFmtId="0" fontId="34" fillId="0" borderId="0" xfId="0" applyFont="1" applyBorder="1" applyAlignment="1" applyProtection="1"/>
    <xf numFmtId="0" fontId="34" fillId="6" borderId="0" xfId="0" applyFont="1" applyFill="1" applyAlignment="1" applyProtection="1">
      <alignment horizontal="center"/>
    </xf>
    <xf numFmtId="0" fontId="32" fillId="0" borderId="1" xfId="0" applyFont="1" applyBorder="1" applyAlignment="1" applyProtection="1">
      <alignment horizontal="center"/>
    </xf>
    <xf numFmtId="0" fontId="34" fillId="0" borderId="0" xfId="0" applyFont="1" applyBorder="1" applyAlignment="1" applyProtection="1">
      <alignment horizontal="center"/>
    </xf>
    <xf numFmtId="9" fontId="34" fillId="0" borderId="0" xfId="0" applyNumberFormat="1" applyFont="1" applyFill="1" applyBorder="1" applyAlignment="1" applyProtection="1">
      <alignment horizontal="center"/>
    </xf>
    <xf numFmtId="0" fontId="9" fillId="0" borderId="0" xfId="0" applyFont="1" applyAlignment="1" applyProtection="1"/>
    <xf numFmtId="0" fontId="9" fillId="0" borderId="0" xfId="0" applyFont="1" applyBorder="1" applyProtection="1"/>
    <xf numFmtId="8" fontId="34" fillId="0" borderId="0" xfId="0" applyNumberFormat="1" applyFont="1" applyFill="1" applyBorder="1" applyAlignment="1" applyProtection="1">
      <alignment horizontal="right"/>
    </xf>
    <xf numFmtId="0" fontId="34" fillId="0" borderId="0" xfId="0" applyFont="1" applyBorder="1" applyAlignment="1" applyProtection="1">
      <alignment horizontal="center" vertical="center"/>
    </xf>
    <xf numFmtId="0" fontId="34" fillId="0" borderId="0" xfId="0" applyFont="1" applyBorder="1" applyAlignment="1" applyProtection="1">
      <alignment horizontal="center" vertical="center" wrapText="1"/>
    </xf>
    <xf numFmtId="0" fontId="34" fillId="0" borderId="13" xfId="0" applyFont="1" applyBorder="1" applyAlignment="1" applyProtection="1">
      <alignment horizontal="center"/>
    </xf>
    <xf numFmtId="0" fontId="34" fillId="0" borderId="13" xfId="0" applyFont="1" applyFill="1" applyBorder="1" applyAlignment="1" applyProtection="1"/>
    <xf numFmtId="0" fontId="34" fillId="0" borderId="2" xfId="0" applyFont="1" applyBorder="1" applyAlignment="1" applyProtection="1">
      <alignment horizontal="center"/>
    </xf>
    <xf numFmtId="0" fontId="53" fillId="0" borderId="0" xfId="0" applyFont="1" applyAlignment="1" applyProtection="1"/>
    <xf numFmtId="0" fontId="49" fillId="2" borderId="0" xfId="0" applyFont="1" applyFill="1" applyAlignment="1" applyProtection="1">
      <alignment horizontal="left" wrapText="1"/>
    </xf>
    <xf numFmtId="0" fontId="9" fillId="0" borderId="0" xfId="0" applyFont="1" applyAlignment="1" applyProtection="1">
      <alignment wrapText="1"/>
    </xf>
    <xf numFmtId="3" fontId="18" fillId="4" borderId="0" xfId="0" applyNumberFormat="1" applyFont="1" applyFill="1" applyBorder="1" applyAlignment="1" applyProtection="1">
      <alignment horizontal="center"/>
    </xf>
    <xf numFmtId="169" fontId="33" fillId="0" borderId="9" xfId="0" applyNumberFormat="1" applyFont="1" applyBorder="1" applyAlignment="1" applyProtection="1">
      <alignment horizontal="center" wrapText="1"/>
    </xf>
    <xf numFmtId="169" fontId="33" fillId="4" borderId="3" xfId="0" applyNumberFormat="1" applyFont="1" applyFill="1" applyBorder="1" applyAlignment="1" applyProtection="1">
      <alignment horizontal="center"/>
    </xf>
    <xf numFmtId="0" fontId="24" fillId="0" borderId="0" xfId="0" applyFont="1" applyProtection="1"/>
    <xf numFmtId="3" fontId="23" fillId="4" borderId="0" xfId="0" applyNumberFormat="1" applyFont="1" applyFill="1" applyBorder="1" applyAlignment="1" applyProtection="1">
      <alignment horizontal="center"/>
    </xf>
    <xf numFmtId="3" fontId="23" fillId="0" borderId="0" xfId="2" applyNumberFormat="1" applyFont="1" applyAlignment="1" applyProtection="1">
      <alignment horizontal="right"/>
    </xf>
    <xf numFmtId="0" fontId="33" fillId="0" borderId="12" xfId="0" applyNumberFormat="1" applyFont="1" applyBorder="1" applyAlignment="1" applyProtection="1">
      <alignment horizontal="center" wrapText="1"/>
    </xf>
    <xf numFmtId="0" fontId="33" fillId="0" borderId="7" xfId="0" applyNumberFormat="1" applyFont="1" applyBorder="1" applyAlignment="1" applyProtection="1">
      <alignment horizontal="center" wrapText="1"/>
    </xf>
    <xf numFmtId="0" fontId="33" fillId="0" borderId="15" xfId="0" applyNumberFormat="1" applyFont="1" applyBorder="1" applyAlignment="1" applyProtection="1">
      <alignment horizontal="center" wrapText="1"/>
    </xf>
    <xf numFmtId="10" fontId="28" fillId="4" borderId="0" xfId="0" applyNumberFormat="1" applyFont="1" applyFill="1" applyBorder="1" applyProtection="1"/>
    <xf numFmtId="169" fontId="33" fillId="4" borderId="7" xfId="0" applyNumberFormat="1" applyFont="1" applyFill="1" applyBorder="1" applyAlignment="1" applyProtection="1">
      <alignment horizontal="center"/>
    </xf>
    <xf numFmtId="0" fontId="18" fillId="0" borderId="0" xfId="0" applyFont="1" applyProtection="1"/>
    <xf numFmtId="0" fontId="18" fillId="0" borderId="0" xfId="0" applyFont="1" applyAlignment="1" applyProtection="1">
      <alignment horizontal="center"/>
    </xf>
    <xf numFmtId="3" fontId="18" fillId="0" borderId="1" xfId="0" applyNumberFormat="1" applyFont="1" applyBorder="1" applyAlignment="1" applyProtection="1">
      <alignment horizontal="center" wrapText="1"/>
    </xf>
    <xf numFmtId="0" fontId="18" fillId="0" borderId="6" xfId="0" applyFont="1" applyBorder="1" applyAlignment="1" applyProtection="1">
      <alignment horizontal="center"/>
    </xf>
    <xf numFmtId="0" fontId="33" fillId="0" borderId="4" xfId="0" applyNumberFormat="1" applyFont="1" applyBorder="1" applyAlignment="1" applyProtection="1">
      <alignment horizontal="center" wrapText="1"/>
    </xf>
    <xf numFmtId="0" fontId="9" fillId="0" borderId="1" xfId="0" applyFont="1" applyBorder="1" applyProtection="1"/>
    <xf numFmtId="0" fontId="22" fillId="9" borderId="6" xfId="0" applyFont="1" applyFill="1" applyBorder="1" applyAlignment="1" applyProtection="1">
      <alignment wrapText="1"/>
    </xf>
    <xf numFmtId="166" fontId="9" fillId="9" borderId="1" xfId="1" applyNumberFormat="1" applyFont="1" applyFill="1" applyBorder="1" applyProtection="1"/>
    <xf numFmtId="166" fontId="9" fillId="0" borderId="13" xfId="1" applyNumberFormat="1" applyFont="1" applyFill="1" applyBorder="1" applyProtection="1"/>
    <xf numFmtId="0" fontId="20" fillId="0" borderId="0" xfId="0" applyFont="1" applyAlignment="1" applyProtection="1">
      <alignment horizontal="right"/>
    </xf>
    <xf numFmtId="0" fontId="28" fillId="0" borderId="0" xfId="0" applyFont="1" applyAlignment="1" applyProtection="1">
      <alignment horizontal="center"/>
    </xf>
    <xf numFmtId="166" fontId="18" fillId="0" borderId="0" xfId="1" applyNumberFormat="1" applyFont="1" applyProtection="1"/>
    <xf numFmtId="0" fontId="46" fillId="0" borderId="1" xfId="0" applyFont="1" applyBorder="1" applyAlignment="1" applyProtection="1">
      <alignment wrapText="1"/>
    </xf>
    <xf numFmtId="164" fontId="9" fillId="4" borderId="1" xfId="3" applyNumberFormat="1" applyFont="1" applyFill="1" applyBorder="1" applyAlignment="1" applyProtection="1">
      <alignment horizontal="center"/>
    </xf>
    <xf numFmtId="166" fontId="9" fillId="0" borderId="1" xfId="1" applyNumberFormat="1" applyFont="1" applyBorder="1" applyProtection="1"/>
    <xf numFmtId="166" fontId="9" fillId="5" borderId="1" xfId="1" applyNumberFormat="1" applyFont="1" applyFill="1" applyBorder="1" applyProtection="1"/>
    <xf numFmtId="0" fontId="9" fillId="4" borderId="1" xfId="0" applyFont="1" applyFill="1" applyBorder="1" applyAlignment="1" applyProtection="1">
      <alignment wrapText="1"/>
    </xf>
    <xf numFmtId="0" fontId="22" fillId="0" borderId="0" xfId="0" applyFont="1" applyAlignment="1" applyProtection="1">
      <alignment wrapText="1"/>
    </xf>
    <xf numFmtId="0" fontId="47" fillId="0" borderId="0" xfId="0" applyFont="1" applyAlignment="1" applyProtection="1"/>
    <xf numFmtId="0" fontId="30" fillId="0" borderId="0" xfId="0" applyFont="1" applyAlignment="1" applyProtection="1">
      <alignment horizontal="center"/>
    </xf>
    <xf numFmtId="0" fontId="22" fillId="0" borderId="0" xfId="0" applyFont="1" applyAlignment="1" applyProtection="1"/>
    <xf numFmtId="166" fontId="9" fillId="0" borderId="0" xfId="1" applyNumberFormat="1" applyFont="1" applyAlignment="1" applyProtection="1"/>
    <xf numFmtId="0" fontId="46" fillId="0" borderId="1" xfId="0" applyFont="1" applyBorder="1" applyAlignment="1" applyProtection="1"/>
    <xf numFmtId="0" fontId="9" fillId="0" borderId="6" xfId="0" applyFont="1" applyBorder="1" applyAlignment="1" applyProtection="1">
      <alignment horizontal="center"/>
    </xf>
    <xf numFmtId="164" fontId="9" fillId="5" borderId="1" xfId="3" applyNumberFormat="1" applyFont="1" applyFill="1" applyBorder="1" applyAlignment="1" applyProtection="1">
      <alignment horizontal="center"/>
    </xf>
    <xf numFmtId="0" fontId="22" fillId="2" borderId="1" xfId="0" applyFont="1" applyFill="1" applyBorder="1" applyAlignment="1" applyProtection="1"/>
    <xf numFmtId="166" fontId="9" fillId="0" borderId="1" xfId="1" applyNumberFormat="1" applyFont="1" applyBorder="1" applyAlignment="1" applyProtection="1"/>
    <xf numFmtId="0" fontId="22" fillId="2" borderId="1" xfId="0" applyFont="1" applyFill="1" applyBorder="1" applyAlignment="1" applyProtection="1">
      <alignment horizontal="center"/>
    </xf>
    <xf numFmtId="0" fontId="48" fillId="0" borderId="0" xfId="0" applyFont="1" applyAlignment="1" applyProtection="1">
      <alignment horizontal="right"/>
    </xf>
    <xf numFmtId="166" fontId="18" fillId="0" borderId="0" xfId="1" applyNumberFormat="1" applyFont="1" applyAlignment="1" applyProtection="1"/>
    <xf numFmtId="0" fontId="9" fillId="0" borderId="1" xfId="0" applyFont="1" applyBorder="1" applyAlignment="1" applyProtection="1">
      <alignment horizontal="center"/>
    </xf>
    <xf numFmtId="0" fontId="18" fillId="0" borderId="0" xfId="0" applyFont="1" applyAlignment="1" applyProtection="1">
      <alignment horizontal="left"/>
    </xf>
    <xf numFmtId="0" fontId="9" fillId="0" borderId="1" xfId="0" applyFont="1" applyBorder="1" applyAlignment="1" applyProtection="1"/>
    <xf numFmtId="0" fontId="9" fillId="0" borderId="1" xfId="0" applyFont="1" applyBorder="1" applyAlignment="1" applyProtection="1">
      <alignment horizontal="left"/>
    </xf>
    <xf numFmtId="0" fontId="47" fillId="0" borderId="0" xfId="0" applyFont="1" applyAlignment="1" applyProtection="1">
      <alignment horizontal="left"/>
    </xf>
    <xf numFmtId="0" fontId="38" fillId="2" borderId="1" xfId="0" applyFont="1" applyFill="1" applyBorder="1" applyAlignment="1" applyProtection="1">
      <alignment wrapText="1"/>
    </xf>
    <xf numFmtId="0" fontId="47" fillId="6" borderId="0" xfId="0" applyFont="1" applyFill="1" applyAlignment="1" applyProtection="1">
      <alignment horizontal="left"/>
    </xf>
    <xf numFmtId="0" fontId="9" fillId="6" borderId="0" xfId="0" applyFont="1" applyFill="1" applyAlignment="1" applyProtection="1">
      <alignment horizontal="center"/>
    </xf>
    <xf numFmtId="164" fontId="9" fillId="6" borderId="1" xfId="3" applyNumberFormat="1" applyFont="1" applyFill="1" applyBorder="1" applyAlignment="1" applyProtection="1">
      <alignment horizontal="center"/>
    </xf>
    <xf numFmtId="0" fontId="38" fillId="2" borderId="5" xfId="0" applyFont="1" applyFill="1" applyBorder="1" applyAlignment="1" applyProtection="1">
      <alignment wrapText="1"/>
    </xf>
    <xf numFmtId="0" fontId="46" fillId="0" borderId="1" xfId="0" applyFont="1" applyBorder="1" applyAlignment="1" applyProtection="1">
      <alignment horizontal="left"/>
    </xf>
    <xf numFmtId="0" fontId="22" fillId="2" borderId="1" xfId="0" applyFont="1" applyFill="1" applyBorder="1" applyAlignment="1" applyProtection="1">
      <alignment wrapText="1"/>
    </xf>
    <xf numFmtId="0" fontId="22" fillId="0" borderId="0" xfId="0" applyFont="1" applyBorder="1" applyAlignment="1" applyProtection="1">
      <alignment wrapText="1"/>
    </xf>
    <xf numFmtId="0" fontId="18" fillId="0" borderId="0" xfId="0" applyFont="1" applyAlignment="1" applyProtection="1"/>
    <xf numFmtId="0" fontId="18" fillId="0" borderId="0" xfId="2" applyFont="1" applyProtection="1"/>
    <xf numFmtId="0" fontId="9" fillId="4" borderId="1" xfId="0" applyFont="1" applyFill="1" applyBorder="1" applyProtection="1"/>
    <xf numFmtId="0" fontId="46" fillId="4" borderId="1" xfId="0" applyFont="1" applyFill="1" applyBorder="1" applyProtection="1"/>
    <xf numFmtId="0" fontId="22" fillId="7" borderId="1" xfId="0" applyFont="1" applyFill="1" applyBorder="1" applyAlignment="1" applyProtection="1">
      <alignment wrapText="1"/>
    </xf>
    <xf numFmtId="166" fontId="9" fillId="7" borderId="1" xfId="1" applyNumberFormat="1" applyFont="1" applyFill="1" applyBorder="1" applyProtection="1"/>
    <xf numFmtId="0" fontId="22" fillId="0" borderId="5" xfId="0" applyFont="1" applyBorder="1" applyAlignment="1" applyProtection="1">
      <alignment wrapText="1"/>
    </xf>
    <xf numFmtId="166" fontId="18" fillId="6" borderId="1" xfId="1" applyNumberFormat="1" applyFont="1" applyFill="1" applyBorder="1" applyProtection="1"/>
    <xf numFmtId="0" fontId="47" fillId="0" borderId="0" xfId="0" applyFont="1" applyProtection="1"/>
    <xf numFmtId="0" fontId="20" fillId="6" borderId="0" xfId="0" applyFont="1" applyFill="1" applyAlignment="1" applyProtection="1">
      <alignment horizontal="right"/>
    </xf>
    <xf numFmtId="0" fontId="48" fillId="2" borderId="0" xfId="0" applyFont="1" applyFill="1" applyAlignment="1" applyProtection="1">
      <alignment horizontal="center"/>
    </xf>
    <xf numFmtId="0" fontId="46" fillId="0" borderId="1" xfId="0" applyFont="1" applyBorder="1" applyProtection="1"/>
    <xf numFmtId="0" fontId="22" fillId="2" borderId="6" xfId="0" applyFont="1" applyFill="1" applyBorder="1" applyAlignment="1" applyProtection="1">
      <alignment wrapText="1"/>
    </xf>
    <xf numFmtId="0" fontId="46" fillId="0" borderId="1" xfId="0" applyFont="1" applyFill="1" applyBorder="1" applyProtection="1"/>
    <xf numFmtId="166" fontId="39" fillId="0" borderId="0" xfId="1" applyNumberFormat="1" applyFont="1" applyProtection="1"/>
    <xf numFmtId="0" fontId="46" fillId="0" borderId="1" xfId="0" applyFont="1" applyBorder="1" applyAlignment="1" applyProtection="1">
      <alignment horizontal="right" wrapText="1"/>
    </xf>
    <xf numFmtId="166" fontId="9" fillId="5" borderId="3" xfId="1" applyNumberFormat="1" applyFont="1" applyFill="1" applyBorder="1" applyProtection="1"/>
    <xf numFmtId="166" fontId="9" fillId="0" borderId="0" xfId="1" applyNumberFormat="1" applyFont="1" applyBorder="1" applyProtection="1"/>
    <xf numFmtId="166" fontId="9" fillId="5" borderId="4" xfId="1" applyNumberFormat="1" applyFont="1" applyFill="1" applyBorder="1" applyProtection="1"/>
    <xf numFmtId="0" fontId="47" fillId="0" borderId="0" xfId="0" applyFont="1" applyAlignment="1" applyProtection="1">
      <alignment wrapText="1"/>
    </xf>
    <xf numFmtId="0" fontId="48" fillId="0" borderId="1" xfId="0" applyFont="1" applyBorder="1" applyAlignment="1" applyProtection="1">
      <alignment horizontal="right"/>
    </xf>
    <xf numFmtId="0" fontId="28" fillId="4" borderId="1" xfId="0" applyFont="1" applyFill="1" applyBorder="1" applyAlignment="1" applyProtection="1">
      <alignment horizontal="right"/>
    </xf>
    <xf numFmtId="166" fontId="28" fillId="0" borderId="1" xfId="1" applyNumberFormat="1" applyFont="1" applyBorder="1" applyAlignment="1" applyProtection="1">
      <alignment horizontal="right"/>
    </xf>
    <xf numFmtId="0" fontId="46" fillId="0" borderId="1" xfId="0" applyFont="1" applyBorder="1" applyAlignment="1" applyProtection="1">
      <alignment horizontal="right"/>
    </xf>
    <xf numFmtId="9" fontId="28" fillId="4" borderId="1" xfId="0" applyNumberFormat="1" applyFont="1" applyFill="1" applyBorder="1" applyProtection="1"/>
    <xf numFmtId="165" fontId="28" fillId="4" borderId="1" xfId="0" applyNumberFormat="1" applyFont="1" applyFill="1" applyBorder="1" applyProtection="1"/>
    <xf numFmtId="166" fontId="18" fillId="5" borderId="1" xfId="1" applyNumberFormat="1" applyFont="1" applyFill="1" applyBorder="1" applyProtection="1"/>
    <xf numFmtId="166" fontId="18" fillId="0" borderId="0" xfId="1" applyNumberFormat="1" applyFont="1" applyBorder="1" applyProtection="1"/>
    <xf numFmtId="0" fontId="9" fillId="0" borderId="0" xfId="0" applyFont="1" applyProtection="1">
      <protection locked="0"/>
    </xf>
    <xf numFmtId="166" fontId="18" fillId="0" borderId="1" xfId="1" applyNumberFormat="1" applyFont="1" applyFill="1" applyBorder="1" applyProtection="1"/>
    <xf numFmtId="166" fontId="18" fillId="6" borderId="8" xfId="1" applyNumberFormat="1" applyFont="1" applyFill="1" applyBorder="1" applyProtection="1"/>
    <xf numFmtId="166" fontId="18" fillId="0" borderId="0" xfId="1" applyNumberFormat="1" applyFont="1" applyFill="1" applyBorder="1" applyProtection="1"/>
    <xf numFmtId="166" fontId="9" fillId="0" borderId="1" xfId="1" applyNumberFormat="1" applyFont="1" applyFill="1" applyBorder="1" applyProtection="1"/>
    <xf numFmtId="166" fontId="18" fillId="0" borderId="0" xfId="1" applyNumberFormat="1" applyFont="1" applyFill="1" applyProtection="1"/>
    <xf numFmtId="0" fontId="18" fillId="0" borderId="6" xfId="0" applyFont="1" applyBorder="1" applyAlignment="1" applyProtection="1">
      <alignment horizontal="center" wrapText="1"/>
    </xf>
    <xf numFmtId="166" fontId="9" fillId="0" borderId="3" xfId="1" applyNumberFormat="1" applyFont="1" applyBorder="1" applyProtection="1"/>
    <xf numFmtId="0" fontId="22" fillId="0" borderId="15" xfId="0" applyFont="1" applyBorder="1" applyAlignment="1" applyProtection="1">
      <alignment wrapText="1"/>
    </xf>
    <xf numFmtId="166" fontId="18" fillId="0" borderId="2" xfId="1" applyNumberFormat="1" applyFont="1" applyBorder="1" applyProtection="1"/>
    <xf numFmtId="0" fontId="18" fillId="0" borderId="0" xfId="0" applyFont="1" applyFill="1" applyAlignment="1" applyProtection="1">
      <alignment horizontal="left"/>
    </xf>
    <xf numFmtId="0" fontId="9" fillId="0" borderId="0" xfId="0" applyFont="1" applyFill="1" applyAlignment="1" applyProtection="1">
      <alignment horizontal="center"/>
    </xf>
    <xf numFmtId="0" fontId="38" fillId="0" borderId="0" xfId="0" applyFont="1" applyFill="1" applyBorder="1" applyAlignment="1" applyProtection="1">
      <alignment wrapText="1"/>
    </xf>
    <xf numFmtId="0" fontId="18" fillId="0" borderId="0" xfId="0" applyFont="1" applyFill="1" applyProtection="1"/>
    <xf numFmtId="0" fontId="52" fillId="0" borderId="0" xfId="0" applyFont="1" applyAlignment="1" applyProtection="1">
      <alignment wrapText="1"/>
    </xf>
    <xf numFmtId="166" fontId="20" fillId="0" borderId="0" xfId="1" applyNumberFormat="1" applyFont="1" applyProtection="1"/>
    <xf numFmtId="166" fontId="28" fillId="0" borderId="0" xfId="1" applyNumberFormat="1" applyFont="1" applyProtection="1"/>
    <xf numFmtId="0" fontId="28" fillId="0" borderId="0" xfId="0" applyFont="1" applyProtection="1"/>
    <xf numFmtId="0" fontId="9" fillId="0" borderId="1" xfId="0" applyFont="1" applyFill="1" applyBorder="1" applyProtection="1"/>
    <xf numFmtId="0" fontId="22" fillId="0" borderId="0" xfId="0" applyFont="1" applyFill="1" applyBorder="1" applyAlignment="1" applyProtection="1">
      <alignment wrapText="1"/>
    </xf>
    <xf numFmtId="166" fontId="9" fillId="0" borderId="0" xfId="1" applyNumberFormat="1" applyFont="1" applyFill="1" applyProtection="1"/>
    <xf numFmtId="0" fontId="20" fillId="0" borderId="0" xfId="0" applyFont="1" applyFill="1" applyAlignment="1" applyProtection="1">
      <alignment horizontal="right"/>
    </xf>
    <xf numFmtId="0" fontId="41" fillId="0" borderId="0" xfId="0" applyFont="1" applyProtection="1"/>
    <xf numFmtId="0" fontId="20" fillId="2" borderId="0" xfId="0" applyFont="1" applyFill="1" applyAlignment="1" applyProtection="1">
      <alignment horizontal="center"/>
    </xf>
    <xf numFmtId="0" fontId="22" fillId="0" borderId="8" xfId="0" applyFont="1" applyBorder="1" applyAlignment="1" applyProtection="1">
      <alignment wrapText="1"/>
    </xf>
    <xf numFmtId="37" fontId="9" fillId="0" borderId="1" xfId="1" applyNumberFormat="1" applyFont="1" applyBorder="1" applyProtection="1"/>
    <xf numFmtId="37" fontId="9" fillId="0" borderId="0" xfId="1" applyNumberFormat="1" applyFont="1" applyBorder="1" applyProtection="1"/>
    <xf numFmtId="0" fontId="22" fillId="0" borderId="8" xfId="0" applyFont="1" applyFill="1" applyBorder="1" applyAlignment="1" applyProtection="1">
      <alignment wrapText="1"/>
    </xf>
    <xf numFmtId="0" fontId="22" fillId="0" borderId="20" xfId="0" applyFont="1" applyBorder="1" applyAlignment="1" applyProtection="1">
      <alignment wrapText="1"/>
    </xf>
    <xf numFmtId="0" fontId="0" fillId="0" borderId="0" xfId="0" applyProtection="1"/>
    <xf numFmtId="0" fontId="9" fillId="0" borderId="0" xfId="0" applyFont="1" applyFill="1" applyBorder="1" applyAlignment="1" applyProtection="1"/>
    <xf numFmtId="0" fontId="0" fillId="0" borderId="0" xfId="0" applyFill="1" applyBorder="1" applyAlignment="1" applyProtection="1"/>
    <xf numFmtId="0" fontId="0" fillId="0" borderId="0" xfId="0" applyFill="1" applyProtection="1"/>
    <xf numFmtId="0" fontId="18" fillId="0" borderId="9" xfId="0" applyFont="1" applyFill="1" applyBorder="1" applyProtection="1"/>
    <xf numFmtId="0" fontId="18" fillId="0" borderId="5" xfId="0" applyFont="1" applyFill="1" applyBorder="1" applyProtection="1"/>
    <xf numFmtId="0" fontId="18" fillId="0" borderId="15" xfId="0" applyFont="1" applyFill="1" applyBorder="1" applyProtection="1"/>
    <xf numFmtId="0" fontId="18" fillId="0" borderId="2" xfId="0" applyFont="1" applyFill="1" applyBorder="1" applyProtection="1"/>
    <xf numFmtId="0" fontId="0" fillId="0" borderId="5" xfId="0" applyBorder="1" applyProtection="1"/>
    <xf numFmtId="0" fontId="18" fillId="0" borderId="5" xfId="0" applyFont="1" applyBorder="1" applyProtection="1"/>
    <xf numFmtId="0" fontId="0" fillId="0" borderId="12" xfId="0" applyBorder="1" applyProtection="1"/>
    <xf numFmtId="0" fontId="0" fillId="0" borderId="0" xfId="0" applyBorder="1" applyProtection="1"/>
    <xf numFmtId="0" fontId="18" fillId="0" borderId="0" xfId="0" applyFont="1" applyBorder="1" applyProtection="1"/>
    <xf numFmtId="0" fontId="0" fillId="0" borderId="0" xfId="0" applyFill="1" applyBorder="1" applyProtection="1"/>
    <xf numFmtId="0" fontId="0" fillId="0" borderId="2" xfId="0" applyBorder="1" applyProtection="1"/>
    <xf numFmtId="6" fontId="18" fillId="0" borderId="0" xfId="0" applyNumberFormat="1" applyFont="1" applyProtection="1"/>
    <xf numFmtId="0" fontId="18" fillId="0" borderId="0" xfId="0" applyFont="1" applyFill="1" applyBorder="1" applyProtection="1"/>
    <xf numFmtId="0" fontId="31" fillId="0" borderId="0" xfId="0" applyFont="1" applyBorder="1" applyProtection="1"/>
    <xf numFmtId="0" fontId="0" fillId="0" borderId="0" xfId="0" applyBorder="1" applyAlignment="1" applyProtection="1">
      <alignment horizontal="center"/>
    </xf>
    <xf numFmtId="0" fontId="0" fillId="0" borderId="13" xfId="0" applyBorder="1" applyProtection="1"/>
    <xf numFmtId="0" fontId="0" fillId="0" borderId="8" xfId="0" applyBorder="1" applyProtection="1"/>
    <xf numFmtId="0" fontId="28" fillId="0" borderId="0" xfId="0" applyFont="1" applyBorder="1" applyProtection="1"/>
    <xf numFmtId="0" fontId="0" fillId="0" borderId="0" xfId="0" applyBorder="1" applyAlignment="1" applyProtection="1">
      <alignment horizontal="left"/>
    </xf>
    <xf numFmtId="0" fontId="20" fillId="0" borderId="10" xfId="4" applyFont="1" applyBorder="1" applyAlignment="1" applyProtection="1">
      <alignment vertical="center" wrapText="1"/>
    </xf>
    <xf numFmtId="0" fontId="20" fillId="0" borderId="12" xfId="4" applyFont="1" applyBorder="1" applyAlignment="1" applyProtection="1">
      <alignment vertical="center"/>
    </xf>
    <xf numFmtId="0" fontId="20" fillId="0" borderId="2" xfId="4" applyFont="1" applyBorder="1" applyAlignment="1" applyProtection="1">
      <alignment horizontal="left"/>
    </xf>
    <xf numFmtId="168" fontId="18" fillId="0" borderId="0" xfId="1" applyNumberFormat="1" applyFont="1" applyBorder="1" applyProtection="1"/>
    <xf numFmtId="0" fontId="55" fillId="0" borderId="0" xfId="0" applyFont="1"/>
    <xf numFmtId="0" fontId="9" fillId="9" borderId="1" xfId="0" applyFont="1" applyFill="1" applyBorder="1" applyProtection="1">
      <protection locked="0"/>
    </xf>
    <xf numFmtId="0" fontId="18" fillId="0" borderId="21" xfId="0" applyFont="1" applyBorder="1" applyProtection="1"/>
    <xf numFmtId="0" fontId="18" fillId="0" borderId="22" xfId="0" applyFont="1" applyBorder="1" applyProtection="1"/>
    <xf numFmtId="0" fontId="0" fillId="0" borderId="22" xfId="0" applyBorder="1" applyProtection="1"/>
    <xf numFmtId="0" fontId="17" fillId="0" borderId="5" xfId="4" applyFill="1" applyBorder="1" applyProtection="1"/>
    <xf numFmtId="0" fontId="17" fillId="0" borderId="0" xfId="4" applyFill="1" applyBorder="1" applyProtection="1"/>
    <xf numFmtId="0" fontId="18" fillId="0" borderId="0" xfId="1" applyNumberFormat="1" applyFont="1" applyBorder="1" applyAlignment="1" applyProtection="1">
      <alignment horizontal="center" vertical="center"/>
    </xf>
    <xf numFmtId="0" fontId="20" fillId="0" borderId="0" xfId="4" applyFont="1" applyFill="1" applyBorder="1" applyAlignment="1" applyProtection="1">
      <alignment horizontal="left"/>
    </xf>
    <xf numFmtId="0" fontId="19" fillId="0" borderId="0" xfId="4" applyFont="1" applyFill="1" applyBorder="1" applyProtection="1"/>
    <xf numFmtId="168" fontId="18" fillId="0" borderId="0" xfId="4" applyNumberFormat="1" applyFont="1" applyFill="1" applyBorder="1" applyProtection="1"/>
    <xf numFmtId="0" fontId="45" fillId="0" borderId="0" xfId="4" applyFont="1" applyFill="1" applyBorder="1" applyAlignment="1" applyProtection="1">
      <alignment horizontal="center"/>
    </xf>
    <xf numFmtId="0" fontId="20" fillId="0" borderId="0" xfId="4" applyFont="1" applyBorder="1" applyAlignment="1" applyProtection="1">
      <alignment horizontal="left"/>
    </xf>
    <xf numFmtId="0" fontId="18" fillId="0" borderId="21" xfId="0" applyFont="1" applyFill="1" applyBorder="1" applyProtection="1"/>
    <xf numFmtId="0" fontId="52" fillId="0" borderId="2" xfId="4" applyFont="1" applyBorder="1" applyAlignment="1" applyProtection="1">
      <alignment horizontal="left"/>
    </xf>
    <xf numFmtId="168" fontId="18" fillId="0" borderId="2" xfId="1" applyNumberFormat="1" applyFont="1" applyBorder="1" applyProtection="1"/>
    <xf numFmtId="0" fontId="18" fillId="0" borderId="22" xfId="0" applyFont="1" applyFill="1" applyBorder="1" applyProtection="1"/>
    <xf numFmtId="0" fontId="20" fillId="0" borderId="0" xfId="4" applyFont="1" applyBorder="1" applyAlignment="1" applyProtection="1">
      <alignment vertical="center"/>
    </xf>
    <xf numFmtId="10" fontId="9" fillId="0" borderId="0" xfId="1" applyNumberFormat="1" applyFont="1" applyFill="1" applyBorder="1" applyAlignment="1" applyProtection="1">
      <alignment horizontal="center"/>
    </xf>
    <xf numFmtId="0" fontId="17" fillId="0" borderId="10" xfId="4" applyBorder="1" applyProtection="1"/>
    <xf numFmtId="0" fontId="20" fillId="0" borderId="10" xfId="4" applyFont="1" applyBorder="1" applyAlignment="1" applyProtection="1">
      <alignment horizontal="left"/>
    </xf>
    <xf numFmtId="0" fontId="22" fillId="0" borderId="10" xfId="4" applyFont="1" applyBorder="1" applyProtection="1"/>
    <xf numFmtId="9" fontId="54" fillId="0" borderId="0" xfId="0" applyNumberFormat="1" applyFont="1" applyAlignment="1">
      <alignment vertical="center"/>
    </xf>
    <xf numFmtId="6" fontId="41" fillId="0" borderId="0" xfId="0" applyNumberFormat="1" applyFont="1"/>
    <xf numFmtId="37" fontId="9" fillId="0" borderId="1" xfId="1" applyNumberFormat="1" applyFont="1" applyFill="1" applyBorder="1" applyProtection="1"/>
    <xf numFmtId="37" fontId="9" fillId="9" borderId="1" xfId="1" applyNumberFormat="1" applyFont="1" applyFill="1" applyBorder="1" applyAlignment="1" applyProtection="1">
      <alignment shrinkToFit="1"/>
      <protection locked="0"/>
    </xf>
    <xf numFmtId="37" fontId="9" fillId="0" borderId="1" xfId="0" applyNumberFormat="1" applyFont="1" applyBorder="1" applyProtection="1"/>
    <xf numFmtId="37" fontId="18" fillId="0" borderId="5" xfId="1" applyNumberFormat="1" applyFont="1" applyBorder="1" applyProtection="1"/>
    <xf numFmtId="37" fontId="18" fillId="0" borderId="0" xfId="1" applyNumberFormat="1" applyFont="1" applyBorder="1" applyProtection="1"/>
    <xf numFmtId="37" fontId="0" fillId="9" borderId="1" xfId="0" applyNumberFormat="1" applyFill="1" applyBorder="1" applyAlignment="1" applyProtection="1">
      <protection locked="0"/>
    </xf>
    <xf numFmtId="37" fontId="0" fillId="8" borderId="3" xfId="0" applyNumberFormat="1" applyFill="1" applyBorder="1" applyAlignment="1" applyProtection="1">
      <alignment shrinkToFit="1"/>
      <protection locked="0"/>
    </xf>
    <xf numFmtId="37" fontId="0" fillId="0" borderId="14" xfId="0" applyNumberFormat="1" applyFill="1" applyBorder="1" applyAlignment="1" applyProtection="1"/>
    <xf numFmtId="37" fontId="0" fillId="0" borderId="0" xfId="0" applyNumberFormat="1" applyFill="1" applyBorder="1" applyAlignment="1" applyProtection="1"/>
    <xf numFmtId="37" fontId="18" fillId="0" borderId="0" xfId="0" applyNumberFormat="1" applyFont="1" applyBorder="1" applyProtection="1"/>
    <xf numFmtId="37" fontId="34" fillId="0" borderId="1" xfId="0" applyNumberFormat="1" applyFont="1" applyFill="1" applyBorder="1" applyAlignment="1" applyProtection="1">
      <alignment horizontal="right"/>
    </xf>
    <xf numFmtId="37" fontId="34" fillId="9" borderId="1" xfId="0" applyNumberFormat="1" applyFont="1" applyFill="1" applyBorder="1" applyAlignment="1" applyProtection="1">
      <alignment horizontal="right"/>
      <protection locked="0"/>
    </xf>
    <xf numFmtId="37" fontId="34" fillId="0" borderId="13" xfId="0" applyNumberFormat="1" applyFont="1" applyFill="1" applyBorder="1" applyAlignment="1" applyProtection="1">
      <alignment horizontal="right"/>
    </xf>
    <xf numFmtId="37" fontId="32" fillId="0" borderId="13" xfId="0" applyNumberFormat="1" applyFont="1" applyBorder="1" applyAlignment="1" applyProtection="1">
      <alignment horizontal="right"/>
    </xf>
    <xf numFmtId="37" fontId="32" fillId="0" borderId="5" xfId="0" applyNumberFormat="1" applyFont="1" applyBorder="1" applyAlignment="1" applyProtection="1">
      <alignment horizontal="right"/>
    </xf>
    <xf numFmtId="37" fontId="34" fillId="0" borderId="2" xfId="0" applyNumberFormat="1" applyFont="1" applyBorder="1" applyAlignment="1" applyProtection="1">
      <alignment horizontal="right"/>
    </xf>
    <xf numFmtId="37" fontId="32" fillId="0" borderId="2" xfId="0" applyNumberFormat="1" applyFont="1" applyBorder="1" applyAlignment="1" applyProtection="1">
      <alignment horizontal="right"/>
    </xf>
    <xf numFmtId="37" fontId="35" fillId="0" borderId="5" xfId="0" applyNumberFormat="1" applyFont="1" applyFill="1" applyBorder="1" applyAlignment="1" applyProtection="1">
      <alignment horizontal="right"/>
    </xf>
    <xf numFmtId="37" fontId="29" fillId="0" borderId="0" xfId="0" applyNumberFormat="1" applyFont="1" applyFill="1" applyBorder="1" applyAlignment="1" applyProtection="1">
      <alignment horizontal="right"/>
    </xf>
    <xf numFmtId="37" fontId="35" fillId="0" borderId="0" xfId="0" applyNumberFormat="1" applyFont="1" applyFill="1" applyBorder="1" applyAlignment="1" applyProtection="1">
      <alignment horizontal="right"/>
    </xf>
    <xf numFmtId="37" fontId="34" fillId="9" borderId="4" xfId="0" applyNumberFormat="1" applyFont="1" applyFill="1" applyBorder="1" applyAlignment="1" applyProtection="1">
      <alignment horizontal="right"/>
      <protection locked="0"/>
    </xf>
    <xf numFmtId="37" fontId="34" fillId="0" borderId="8" xfId="0" applyNumberFormat="1" applyFont="1" applyFill="1" applyBorder="1" applyAlignment="1" applyProtection="1">
      <alignment horizontal="right"/>
    </xf>
    <xf numFmtId="37" fontId="32" fillId="0" borderId="5" xfId="0" applyNumberFormat="1" applyFont="1" applyFill="1" applyBorder="1" applyAlignment="1" applyProtection="1">
      <alignment horizontal="right"/>
    </xf>
    <xf numFmtId="37" fontId="34" fillId="0" borderId="0" xfId="0" applyNumberFormat="1" applyFont="1" applyFill="1" applyBorder="1" applyAlignment="1" applyProtection="1">
      <alignment horizontal="right"/>
    </xf>
    <xf numFmtId="37" fontId="32" fillId="0" borderId="0" xfId="0" applyNumberFormat="1" applyFont="1" applyBorder="1" applyAlignment="1" applyProtection="1">
      <alignment horizontal="right"/>
    </xf>
    <xf numFmtId="37" fontId="34" fillId="0" borderId="0" xfId="0" applyNumberFormat="1" applyFont="1" applyAlignment="1" applyProtection="1">
      <alignment horizontal="right"/>
    </xf>
    <xf numFmtId="37" fontId="34" fillId="0" borderId="5" xfId="0" applyNumberFormat="1" applyFont="1" applyFill="1" applyBorder="1" applyAlignment="1" applyProtection="1">
      <alignment horizontal="right"/>
    </xf>
    <xf numFmtId="37" fontId="32" fillId="0" borderId="0" xfId="0" applyNumberFormat="1" applyFont="1" applyFill="1" applyBorder="1" applyAlignment="1" applyProtection="1">
      <alignment horizontal="right"/>
    </xf>
    <xf numFmtId="37" fontId="37" fillId="0" borderId="0" xfId="0" applyNumberFormat="1" applyFont="1" applyFill="1" applyBorder="1" applyAlignment="1" applyProtection="1">
      <alignment horizontal="right"/>
    </xf>
    <xf numFmtId="5" fontId="34" fillId="9" borderId="1" xfId="0" applyNumberFormat="1" applyFont="1" applyFill="1" applyBorder="1" applyAlignment="1" applyProtection="1">
      <alignment horizontal="right"/>
      <protection locked="0"/>
    </xf>
    <xf numFmtId="37" fontId="32" fillId="0" borderId="0" xfId="0" applyNumberFormat="1" applyFont="1" applyAlignment="1" applyProtection="1">
      <alignment horizontal="right"/>
    </xf>
    <xf numFmtId="0" fontId="18" fillId="0" borderId="22" xfId="0" applyFont="1" applyFill="1" applyBorder="1" applyAlignment="1" applyProtection="1"/>
    <xf numFmtId="0" fontId="18" fillId="0" borderId="23" xfId="0" applyFont="1" applyFill="1" applyBorder="1" applyAlignment="1" applyProtection="1"/>
    <xf numFmtId="0" fontId="56" fillId="0" borderId="12" xfId="0" applyFont="1" applyBorder="1" applyProtection="1"/>
    <xf numFmtId="0" fontId="56" fillId="0" borderId="0" xfId="0" applyFont="1" applyBorder="1" applyProtection="1"/>
    <xf numFmtId="0" fontId="22" fillId="0" borderId="12" xfId="4" applyFont="1" applyFill="1" applyBorder="1" applyProtection="1"/>
    <xf numFmtId="0" fontId="22" fillId="0" borderId="15" xfId="4" applyFont="1" applyFill="1" applyBorder="1" applyProtection="1"/>
    <xf numFmtId="0" fontId="22" fillId="0" borderId="2" xfId="4" applyFont="1" applyFill="1" applyBorder="1" applyProtection="1"/>
    <xf numFmtId="9" fontId="22" fillId="0" borderId="2" xfId="3" applyFont="1" applyBorder="1" applyAlignment="1" applyProtection="1">
      <alignment horizontal="center"/>
    </xf>
    <xf numFmtId="0" fontId="46" fillId="9" borderId="1" xfId="0" applyFont="1" applyFill="1" applyBorder="1" applyProtection="1"/>
    <xf numFmtId="0" fontId="46" fillId="9" borderId="1" xfId="0" applyFont="1" applyFill="1" applyBorder="1" applyAlignment="1" applyProtection="1"/>
    <xf numFmtId="0" fontId="46" fillId="9" borderId="1" xfId="0" applyFont="1" applyFill="1" applyBorder="1" applyAlignment="1" applyProtection="1">
      <alignment wrapText="1"/>
    </xf>
    <xf numFmtId="0" fontId="22" fillId="9" borderId="6" xfId="0" applyFont="1" applyFill="1" applyBorder="1" applyAlignment="1" applyProtection="1">
      <alignment horizontal="center" wrapText="1"/>
    </xf>
    <xf numFmtId="0" fontId="9" fillId="0" borderId="0" xfId="0" applyFont="1" applyAlignment="1">
      <alignment horizontal="right"/>
    </xf>
    <xf numFmtId="9" fontId="0" fillId="0" borderId="0" xfId="0" applyNumberFormat="1" applyProtection="1"/>
    <xf numFmtId="3" fontId="57" fillId="0" borderId="0" xfId="0" applyNumberFormat="1" applyFont="1" applyBorder="1" applyAlignment="1" applyProtection="1">
      <alignment horizontal="right"/>
    </xf>
    <xf numFmtId="0" fontId="22" fillId="0" borderId="6" xfId="0" applyFont="1" applyFill="1" applyBorder="1" applyAlignment="1" applyProtection="1">
      <alignment horizontal="left" wrapText="1"/>
      <protection locked="0"/>
    </xf>
    <xf numFmtId="0" fontId="32" fillId="0" borderId="0" xfId="0" applyFont="1" applyFill="1" applyProtection="1"/>
    <xf numFmtId="0" fontId="34" fillId="0" borderId="0" xfId="0" applyFont="1" applyFill="1" applyAlignment="1" applyProtection="1">
      <alignment horizontal="left"/>
    </xf>
    <xf numFmtId="37" fontId="9" fillId="0" borderId="0" xfId="0" applyNumberFormat="1" applyFont="1" applyBorder="1" applyAlignment="1" applyProtection="1">
      <alignment horizontal="right"/>
    </xf>
    <xf numFmtId="10" fontId="34" fillId="0" borderId="25" xfId="0" applyNumberFormat="1" applyFont="1" applyBorder="1" applyProtection="1"/>
    <xf numFmtId="10" fontId="34" fillId="0" borderId="26" xfId="0" applyNumberFormat="1" applyFont="1" applyBorder="1" applyProtection="1"/>
    <xf numFmtId="10" fontId="34" fillId="0" borderId="27" xfId="0" applyNumberFormat="1" applyFont="1" applyBorder="1" applyProtection="1"/>
    <xf numFmtId="0" fontId="41" fillId="0" borderId="0" xfId="0" applyFont="1" applyAlignment="1" applyProtection="1"/>
    <xf numFmtId="0" fontId="20" fillId="0" borderId="0" xfId="1" applyNumberFormat="1" applyFont="1" applyProtection="1"/>
    <xf numFmtId="0" fontId="20" fillId="0" borderId="0" xfId="4" applyFont="1" applyFill="1" applyBorder="1" applyAlignment="1" applyProtection="1">
      <alignment horizontal="center" vertical="center" wrapText="1"/>
    </xf>
    <xf numFmtId="164" fontId="0" fillId="0" borderId="0" xfId="0" applyNumberFormat="1" applyBorder="1" applyProtection="1"/>
    <xf numFmtId="10" fontId="9" fillId="0" borderId="0" xfId="0" applyNumberFormat="1" applyFont="1" applyProtection="1"/>
    <xf numFmtId="0" fontId="34" fillId="0" borderId="0" xfId="0" applyFont="1" applyFill="1" applyBorder="1" applyAlignment="1" applyProtection="1">
      <alignment horizontal="left"/>
    </xf>
    <xf numFmtId="0" fontId="29" fillId="0" borderId="0" xfId="0" applyFont="1" applyFill="1" applyBorder="1" applyAlignment="1" applyProtection="1">
      <alignment horizontal="center"/>
    </xf>
    <xf numFmtId="0" fontId="9" fillId="0" borderId="0" xfId="0" applyFont="1" applyFill="1" applyBorder="1" applyAlignment="1" applyProtection="1">
      <alignment horizontal="center"/>
    </xf>
    <xf numFmtId="3" fontId="9" fillId="0" borderId="0" xfId="0" applyNumberFormat="1" applyFont="1" applyFill="1" applyBorder="1" applyAlignment="1" applyProtection="1">
      <alignment horizontal="right"/>
    </xf>
    <xf numFmtId="3" fontId="30" fillId="0" borderId="0" xfId="0" applyNumberFormat="1" applyFont="1" applyFill="1" applyBorder="1" applyAlignment="1" applyProtection="1">
      <alignment horizontal="right"/>
    </xf>
    <xf numFmtId="0" fontId="18" fillId="0" borderId="0" xfId="0" applyFont="1" applyFill="1" applyBorder="1" applyAlignment="1" applyProtection="1">
      <alignment horizontal="center"/>
    </xf>
    <xf numFmtId="3" fontId="18" fillId="0" borderId="0" xfId="0" applyNumberFormat="1" applyFont="1" applyFill="1" applyBorder="1" applyAlignment="1" applyProtection="1">
      <alignment horizontal="right"/>
    </xf>
    <xf numFmtId="0" fontId="9" fillId="0" borderId="0" xfId="0" applyFont="1" applyFill="1" applyBorder="1" applyAlignment="1" applyProtection="1">
      <alignment horizontal="left" indent="1"/>
    </xf>
    <xf numFmtId="0" fontId="34" fillId="0" borderId="8" xfId="0" applyFont="1" applyFill="1" applyBorder="1" applyAlignment="1" applyProtection="1"/>
    <xf numFmtId="37" fontId="34" fillId="0" borderId="3" xfId="0" applyNumberFormat="1" applyFont="1" applyFill="1" applyBorder="1" applyAlignment="1" applyProtection="1">
      <alignment horizontal="right"/>
    </xf>
    <xf numFmtId="0" fontId="58" fillId="0" borderId="0" xfId="0" applyFont="1" applyFill="1" applyBorder="1" applyAlignment="1" applyProtection="1">
      <alignment horizontal="right"/>
    </xf>
    <xf numFmtId="0" fontId="9" fillId="0" borderId="6" xfId="0" applyFont="1" applyBorder="1"/>
    <xf numFmtId="166" fontId="18" fillId="0" borderId="13" xfId="1" applyNumberFormat="1" applyFont="1" applyBorder="1"/>
    <xf numFmtId="166" fontId="9" fillId="0" borderId="5" xfId="1" applyNumberFormat="1" applyFont="1" applyBorder="1"/>
    <xf numFmtId="37" fontId="9" fillId="0" borderId="0" xfId="0" applyNumberFormat="1" applyFont="1" applyFill="1" applyBorder="1" applyProtection="1"/>
    <xf numFmtId="37" fontId="18" fillId="0" borderId="0" xfId="1" applyNumberFormat="1" applyFont="1" applyFill="1" applyBorder="1" applyProtection="1"/>
    <xf numFmtId="0" fontId="20" fillId="0" borderId="0" xfId="4" applyFont="1" applyBorder="1" applyAlignment="1" applyProtection="1">
      <alignment vertical="center" wrapText="1"/>
    </xf>
    <xf numFmtId="0" fontId="20" fillId="0" borderId="1" xfId="4" applyFont="1" applyBorder="1" applyAlignment="1" applyProtection="1">
      <alignment horizontal="center" wrapText="1"/>
    </xf>
    <xf numFmtId="0" fontId="20" fillId="0" borderId="1" xfId="4" applyFont="1" applyFill="1" applyBorder="1" applyAlignment="1" applyProtection="1">
      <alignment horizontal="center" wrapText="1"/>
    </xf>
    <xf numFmtId="0" fontId="18" fillId="0" borderId="5" xfId="0" applyFont="1" applyBorder="1" applyAlignment="1" applyProtection="1">
      <alignment horizontal="right"/>
    </xf>
    <xf numFmtId="0" fontId="22" fillId="0" borderId="0" xfId="0" applyFont="1" applyBorder="1" applyProtection="1"/>
    <xf numFmtId="0" fontId="20" fillId="0" borderId="0" xfId="4" applyFont="1" applyBorder="1" applyAlignment="1" applyProtection="1">
      <alignment horizontal="right"/>
    </xf>
    <xf numFmtId="3" fontId="41" fillId="0" borderId="0" xfId="0" applyNumberFormat="1" applyFont="1" applyFill="1" applyBorder="1" applyProtection="1"/>
    <xf numFmtId="166" fontId="9" fillId="0" borderId="12" xfId="1" applyNumberFormat="1" applyFont="1" applyBorder="1" applyProtection="1"/>
    <xf numFmtId="0" fontId="52" fillId="0" borderId="0" xfId="4" applyFont="1" applyBorder="1" applyAlignment="1" applyProtection="1">
      <alignment horizontal="left"/>
    </xf>
    <xf numFmtId="0" fontId="61" fillId="0" borderId="0" xfId="0" applyFont="1" applyProtection="1"/>
    <xf numFmtId="0" fontId="60" fillId="0" borderId="9" xfId="0" applyFont="1" applyBorder="1" applyAlignment="1" applyProtection="1">
      <alignment horizontal="left" wrapText="1"/>
    </xf>
    <xf numFmtId="0" fontId="60" fillId="0" borderId="5" xfId="0" applyFont="1" applyBorder="1" applyAlignment="1" applyProtection="1">
      <alignment horizontal="left" wrapText="1"/>
    </xf>
    <xf numFmtId="0" fontId="18" fillId="0" borderId="30" xfId="0" applyFont="1" applyFill="1" applyBorder="1" applyAlignment="1" applyProtection="1"/>
    <xf numFmtId="5" fontId="34" fillId="0" borderId="8" xfId="0" applyNumberFormat="1" applyFont="1" applyFill="1" applyBorder="1" applyAlignment="1" applyProtection="1">
      <alignment horizontal="right"/>
    </xf>
    <xf numFmtId="0" fontId="34" fillId="9" borderId="1" xfId="0" applyFont="1" applyFill="1" applyBorder="1" applyAlignment="1" applyProtection="1">
      <alignment horizontal="center"/>
      <protection locked="0"/>
    </xf>
    <xf numFmtId="0" fontId="32" fillId="0" borderId="0" xfId="0" applyFont="1" applyFill="1" applyBorder="1" applyAlignment="1" applyProtection="1">
      <alignment horizontal="center"/>
    </xf>
    <xf numFmtId="3" fontId="62" fillId="0" borderId="0" xfId="0" applyNumberFormat="1" applyFont="1" applyAlignment="1" applyProtection="1">
      <alignment horizontal="left"/>
    </xf>
    <xf numFmtId="0" fontId="0" fillId="0" borderId="1" xfId="0" applyBorder="1" applyProtection="1"/>
    <xf numFmtId="0" fontId="38" fillId="0" borderId="5" xfId="4" applyFont="1" applyBorder="1" applyAlignment="1" applyProtection="1">
      <alignment horizontal="left"/>
    </xf>
    <xf numFmtId="0" fontId="19" fillId="0" borderId="0" xfId="4" applyFont="1" applyFill="1" applyBorder="1" applyAlignment="1" applyProtection="1">
      <alignment horizontal="right"/>
    </xf>
    <xf numFmtId="0" fontId="19" fillId="0" borderId="0" xfId="4" applyFont="1" applyFill="1" applyBorder="1" applyAlignment="1" applyProtection="1">
      <alignment horizontal="left"/>
    </xf>
    <xf numFmtId="0" fontId="17" fillId="0" borderId="6" xfId="4" applyFill="1" applyBorder="1" applyProtection="1"/>
    <xf numFmtId="0" fontId="17" fillId="0" borderId="13" xfId="4" applyFill="1" applyBorder="1" applyProtection="1"/>
    <xf numFmtId="0" fontId="65" fillId="0" borderId="0" xfId="0" applyFont="1" applyProtection="1"/>
    <xf numFmtId="0" fontId="28" fillId="9" borderId="34" xfId="0" applyFont="1" applyFill="1" applyBorder="1" applyAlignment="1" applyProtection="1">
      <alignment horizontal="left"/>
      <protection locked="0"/>
    </xf>
    <xf numFmtId="0" fontId="28" fillId="9" borderId="35" xfId="0" applyFont="1" applyFill="1" applyBorder="1" applyAlignment="1" applyProtection="1">
      <alignment horizontal="left"/>
      <protection locked="0"/>
    </xf>
    <xf numFmtId="0" fontId="18" fillId="0" borderId="1" xfId="4" applyFont="1" applyBorder="1" applyAlignment="1" applyProtection="1">
      <alignment horizontal="center" wrapText="1"/>
    </xf>
    <xf numFmtId="0" fontId="18" fillId="0" borderId="0" xfId="4" applyFont="1" applyFill="1" applyBorder="1" applyAlignment="1" applyProtection="1">
      <alignment horizontal="center" vertical="center" wrapText="1"/>
    </xf>
    <xf numFmtId="0" fontId="18" fillId="0" borderId="0" xfId="4" applyFont="1" applyFill="1" applyBorder="1" applyAlignment="1" applyProtection="1">
      <alignment horizontal="center" wrapText="1"/>
    </xf>
    <xf numFmtId="0" fontId="18" fillId="0" borderId="1" xfId="4" applyFont="1" applyFill="1" applyBorder="1" applyAlignment="1" applyProtection="1">
      <alignment horizontal="center" wrapText="1"/>
    </xf>
    <xf numFmtId="37" fontId="34" fillId="9" borderId="8" xfId="0" applyNumberFormat="1" applyFont="1" applyFill="1" applyBorder="1" applyAlignment="1" applyProtection="1">
      <alignment horizontal="right"/>
      <protection locked="0"/>
    </xf>
    <xf numFmtId="37" fontId="43" fillId="0" borderId="0" xfId="1" applyNumberFormat="1" applyFont="1" applyBorder="1" applyAlignment="1" applyProtection="1">
      <alignment horizontal="right"/>
    </xf>
    <xf numFmtId="0" fontId="66" fillId="0" borderId="0" xfId="0" applyFont="1" applyAlignment="1" applyProtection="1">
      <alignment horizontal="left" indent="2"/>
    </xf>
    <xf numFmtId="9" fontId="38" fillId="0" borderId="2" xfId="0" applyNumberFormat="1" applyFont="1" applyFill="1" applyBorder="1" applyAlignment="1" applyProtection="1">
      <alignment horizontal="center" wrapText="1"/>
    </xf>
    <xf numFmtId="0" fontId="38" fillId="0" borderId="2" xfId="0" applyFont="1" applyFill="1" applyBorder="1" applyAlignment="1" applyProtection="1">
      <alignment horizontal="center" wrapText="1"/>
    </xf>
    <xf numFmtId="0" fontId="0" fillId="0" borderId="0" xfId="0" applyAlignment="1" applyProtection="1">
      <alignment wrapText="1"/>
    </xf>
    <xf numFmtId="0" fontId="18" fillId="0" borderId="12" xfId="4" applyFont="1" applyBorder="1" applyAlignment="1" applyProtection="1">
      <alignment vertical="center"/>
    </xf>
    <xf numFmtId="0" fontId="63" fillId="0" borderId="0" xfId="4" applyFont="1" applyBorder="1" applyAlignment="1" applyProtection="1">
      <alignment wrapText="1"/>
    </xf>
    <xf numFmtId="4" fontId="18" fillId="0" borderId="1" xfId="4" applyNumberFormat="1" applyFont="1" applyFill="1" applyBorder="1" applyAlignment="1" applyProtection="1">
      <alignment horizontal="center" wrapText="1"/>
    </xf>
    <xf numFmtId="167" fontId="9" fillId="0" borderId="6" xfId="3" applyNumberFormat="1" applyFont="1" applyFill="1" applyBorder="1" applyAlignment="1" applyProtection="1">
      <alignment horizontal="center" shrinkToFit="1"/>
    </xf>
    <xf numFmtId="0" fontId="18" fillId="0" borderId="5" xfId="1" applyNumberFormat="1" applyFont="1" applyBorder="1" applyAlignment="1" applyProtection="1">
      <alignment horizontal="center"/>
    </xf>
    <xf numFmtId="3" fontId="0" fillId="0" borderId="1" xfId="0" applyNumberFormat="1" applyBorder="1" applyProtection="1"/>
    <xf numFmtId="0" fontId="68" fillId="0" borderId="2" xfId="4" applyFont="1" applyFill="1" applyBorder="1" applyAlignment="1" applyProtection="1">
      <alignment wrapText="1"/>
    </xf>
    <xf numFmtId="0" fontId="9" fillId="0" borderId="13" xfId="0" applyFont="1" applyFill="1" applyBorder="1" applyProtection="1"/>
    <xf numFmtId="0" fontId="9" fillId="0" borderId="1" xfId="0" applyFont="1" applyFill="1" applyBorder="1" applyAlignment="1" applyProtection="1"/>
    <xf numFmtId="0" fontId="9" fillId="0" borderId="34" xfId="0" applyFont="1" applyFill="1" applyBorder="1" applyProtection="1"/>
    <xf numFmtId="0" fontId="9" fillId="0" borderId="29" xfId="0" applyFont="1" applyFill="1" applyBorder="1" applyAlignment="1" applyProtection="1"/>
    <xf numFmtId="0" fontId="38" fillId="0" borderId="4" xfId="0" applyFont="1" applyBorder="1" applyAlignment="1" applyProtection="1">
      <alignment horizontal="center" wrapText="1"/>
    </xf>
    <xf numFmtId="0" fontId="0" fillId="0" borderId="29" xfId="0" applyBorder="1" applyProtection="1"/>
    <xf numFmtId="3" fontId="18" fillId="0" borderId="30" xfId="0" applyNumberFormat="1" applyFont="1" applyFill="1" applyBorder="1" applyAlignment="1" applyProtection="1"/>
    <xf numFmtId="3" fontId="66" fillId="0" borderId="0" xfId="0" applyNumberFormat="1" applyFont="1" applyFill="1" applyBorder="1" applyProtection="1"/>
    <xf numFmtId="164" fontId="9" fillId="0" borderId="0" xfId="0" applyNumberFormat="1" applyFont="1" applyBorder="1" applyProtection="1"/>
    <xf numFmtId="0" fontId="0" fillId="0" borderId="1" xfId="0" applyBorder="1" applyAlignment="1" applyProtection="1">
      <alignment horizontal="center"/>
    </xf>
    <xf numFmtId="10" fontId="0" fillId="9" borderId="1" xfId="0" applyNumberFormat="1" applyFill="1" applyBorder="1" applyAlignment="1" applyProtection="1">
      <alignment horizontal="right"/>
      <protection locked="0"/>
    </xf>
    <xf numFmtId="14" fontId="0" fillId="9" borderId="1" xfId="0" applyNumberFormat="1" applyFill="1" applyBorder="1" applyAlignment="1" applyProtection="1">
      <alignment horizontal="right"/>
      <protection locked="0"/>
    </xf>
    <xf numFmtId="0" fontId="0" fillId="9" borderId="1" xfId="0" applyNumberFormat="1" applyFill="1" applyBorder="1" applyAlignment="1" applyProtection="1">
      <alignment horizontal="right"/>
      <protection locked="0"/>
    </xf>
    <xf numFmtId="0" fontId="57" fillId="0" borderId="0" xfId="0" applyFont="1" applyAlignment="1" applyProtection="1">
      <alignment horizontal="right"/>
    </xf>
    <xf numFmtId="9" fontId="34" fillId="0" borderId="1" xfId="0" applyNumberFormat="1" applyFont="1" applyFill="1" applyBorder="1" applyAlignment="1" applyProtection="1">
      <alignment horizontal="center"/>
    </xf>
    <xf numFmtId="0" fontId="42" fillId="0" borderId="12" xfId="0" applyFont="1" applyBorder="1" applyProtection="1"/>
    <xf numFmtId="3" fontId="62" fillId="0" borderId="2" xfId="0" applyNumberFormat="1" applyFont="1" applyFill="1" applyBorder="1" applyAlignment="1" applyProtection="1">
      <alignment horizontal="left"/>
    </xf>
    <xf numFmtId="0" fontId="52" fillId="0" borderId="0" xfId="0" applyFont="1" applyAlignment="1" applyProtection="1">
      <alignment horizontal="right" wrapText="1"/>
    </xf>
    <xf numFmtId="166" fontId="9" fillId="0" borderId="0" xfId="1" applyNumberFormat="1" applyFont="1" applyAlignment="1" applyProtection="1">
      <alignment horizontal="right"/>
    </xf>
    <xf numFmtId="166" fontId="9" fillId="0" borderId="0" xfId="1" applyNumberFormat="1" applyFont="1" applyFill="1" applyBorder="1" applyAlignment="1" applyProtection="1">
      <alignment horizontal="right"/>
    </xf>
    <xf numFmtId="0" fontId="9" fillId="9" borderId="1" xfId="0" applyFont="1" applyFill="1" applyBorder="1" applyAlignment="1" applyProtection="1">
      <protection locked="0"/>
    </xf>
    <xf numFmtId="37" fontId="0" fillId="8" borderId="1" xfId="0" applyNumberFormat="1" applyFill="1" applyBorder="1" applyAlignment="1" applyProtection="1">
      <alignment shrinkToFit="1"/>
      <protection locked="0"/>
    </xf>
    <xf numFmtId="0" fontId="54" fillId="0" borderId="0" xfId="0" applyFont="1" applyProtection="1"/>
    <xf numFmtId="0" fontId="22" fillId="0" borderId="15" xfId="0" applyFont="1" applyFill="1" applyBorder="1" applyAlignment="1" applyProtection="1">
      <alignment wrapText="1"/>
      <protection locked="0"/>
    </xf>
    <xf numFmtId="166" fontId="9" fillId="0" borderId="2" xfId="1" applyNumberFormat="1" applyFont="1" applyFill="1" applyBorder="1" applyProtection="1"/>
    <xf numFmtId="166" fontId="9" fillId="0" borderId="0" xfId="1" applyNumberFormat="1" applyFont="1" applyFill="1" applyBorder="1" applyProtection="1">
      <protection locked="0"/>
    </xf>
    <xf numFmtId="0" fontId="34" fillId="0" borderId="13" xfId="0" applyFont="1" applyFill="1" applyBorder="1" applyAlignment="1" applyProtection="1">
      <alignment horizontal="left"/>
      <protection locked="0"/>
    </xf>
    <xf numFmtId="0" fontId="34" fillId="0" borderId="0" xfId="0" applyFont="1" applyFill="1" applyBorder="1" applyAlignment="1" applyProtection="1">
      <alignment horizontal="left"/>
      <protection locked="0"/>
    </xf>
    <xf numFmtId="37" fontId="53" fillId="0" borderId="13" xfId="0" applyNumberFormat="1" applyFont="1" applyFill="1" applyBorder="1" applyAlignment="1" applyProtection="1">
      <alignment horizontal="left"/>
      <protection locked="0"/>
    </xf>
    <xf numFmtId="0" fontId="7" fillId="0" borderId="0" xfId="9"/>
    <xf numFmtId="0" fontId="6" fillId="0" borderId="0" xfId="9" applyFont="1"/>
    <xf numFmtId="0" fontId="69" fillId="0" borderId="0" xfId="9" applyFont="1"/>
    <xf numFmtId="0" fontId="72" fillId="0" borderId="0" xfId="9" applyFont="1" applyAlignment="1">
      <alignment horizontal="center"/>
    </xf>
    <xf numFmtId="0" fontId="9" fillId="0" borderId="1" xfId="9" applyFont="1" applyBorder="1" applyAlignment="1">
      <alignment horizontal="center" vertical="center"/>
    </xf>
    <xf numFmtId="0" fontId="9" fillId="9" borderId="1" xfId="9" applyFont="1" applyFill="1" applyBorder="1" applyAlignment="1" applyProtection="1">
      <alignment horizontal="center" vertical="center"/>
      <protection locked="0"/>
    </xf>
    <xf numFmtId="14" fontId="9" fillId="9" borderId="1" xfId="9" applyNumberFormat="1" applyFont="1" applyFill="1" applyBorder="1" applyAlignment="1" applyProtection="1">
      <alignment horizontal="center" vertical="center"/>
      <protection locked="0"/>
    </xf>
    <xf numFmtId="165" fontId="9" fillId="9" borderId="1" xfId="9" applyNumberFormat="1" applyFont="1" applyFill="1" applyBorder="1" applyAlignment="1" applyProtection="1">
      <alignment horizontal="center" vertical="center"/>
      <protection locked="0"/>
    </xf>
    <xf numFmtId="165" fontId="69" fillId="0" borderId="1" xfId="9" applyNumberFormat="1" applyFont="1" applyBorder="1"/>
    <xf numFmtId="9" fontId="9" fillId="9" borderId="1" xfId="9" applyNumberFormat="1" applyFont="1" applyFill="1" applyBorder="1" applyAlignment="1" applyProtection="1">
      <alignment horizontal="center" vertical="center"/>
      <protection locked="0"/>
    </xf>
    <xf numFmtId="0" fontId="50" fillId="0" borderId="0" xfId="9" applyFont="1"/>
    <xf numFmtId="165" fontId="9" fillId="0" borderId="1" xfId="9" applyNumberFormat="1" applyFont="1" applyFill="1" applyBorder="1" applyAlignment="1" applyProtection="1">
      <alignment horizontal="center" vertical="center"/>
      <protection locked="0"/>
    </xf>
    <xf numFmtId="0" fontId="16" fillId="0" borderId="0" xfId="0" applyFont="1" applyFill="1" applyBorder="1" applyAlignment="1">
      <alignment vertical="top" wrapText="1"/>
    </xf>
    <xf numFmtId="0" fontId="16" fillId="0" borderId="0" xfId="0" applyFont="1" applyFill="1" applyBorder="1" applyAlignment="1">
      <alignment horizontal="left" vertical="top" wrapText="1"/>
    </xf>
    <xf numFmtId="0" fontId="16" fillId="0" borderId="0" xfId="0" applyFont="1" applyBorder="1" applyAlignment="1">
      <alignment vertical="top" wrapText="1"/>
    </xf>
    <xf numFmtId="0" fontId="16" fillId="6" borderId="0" xfId="0" applyFont="1" applyFill="1" applyBorder="1" applyAlignment="1">
      <alignment vertical="top"/>
    </xf>
    <xf numFmtId="0" fontId="9" fillId="6" borderId="0" xfId="0" applyFont="1" applyFill="1" applyProtection="1"/>
    <xf numFmtId="0" fontId="0" fillId="0" borderId="0" xfId="0" applyBorder="1"/>
    <xf numFmtId="0" fontId="34" fillId="10" borderId="1" xfId="0" applyFont="1" applyFill="1" applyBorder="1" applyAlignment="1">
      <alignment vertical="center"/>
    </xf>
    <xf numFmtId="0" fontId="34" fillId="10" borderId="1" xfId="0" applyFont="1" applyFill="1" applyBorder="1" applyAlignment="1">
      <alignment horizontal="right" vertical="center" wrapText="1"/>
    </xf>
    <xf numFmtId="0" fontId="34" fillId="0" borderId="1" xfId="0" applyFont="1" applyBorder="1" applyAlignment="1">
      <alignment wrapText="1"/>
    </xf>
    <xf numFmtId="0" fontId="34" fillId="11" borderId="1" xfId="0" applyFont="1" applyFill="1" applyBorder="1" applyAlignment="1">
      <alignment wrapText="1"/>
    </xf>
    <xf numFmtId="0" fontId="34" fillId="12" borderId="1" xfId="0" applyFont="1" applyFill="1" applyBorder="1" applyAlignment="1">
      <alignment wrapText="1"/>
    </xf>
    <xf numFmtId="0" fontId="34" fillId="0" borderId="1" xfId="0" applyFont="1" applyFill="1" applyBorder="1" applyAlignment="1">
      <alignment wrapText="1"/>
    </xf>
    <xf numFmtId="0" fontId="34" fillId="0" borderId="12" xfId="0" applyFont="1" applyFill="1" applyBorder="1" applyAlignment="1">
      <alignment wrapText="1"/>
    </xf>
    <xf numFmtId="0" fontId="25" fillId="10" borderId="4" xfId="0" applyFont="1" applyFill="1" applyBorder="1" applyAlignment="1">
      <alignment vertical="center"/>
    </xf>
    <xf numFmtId="171" fontId="0" fillId="0" borderId="1" xfId="0" applyNumberFormat="1" applyBorder="1"/>
    <xf numFmtId="49" fontId="0" fillId="0" borderId="1" xfId="0" applyNumberFormat="1" applyBorder="1" applyAlignment="1">
      <alignment horizontal="right"/>
    </xf>
    <xf numFmtId="49" fontId="0" fillId="0" borderId="1" xfId="0" applyNumberFormat="1" applyBorder="1"/>
    <xf numFmtId="0" fontId="0" fillId="0" borderId="1" xfId="0" applyBorder="1"/>
    <xf numFmtId="171" fontId="0" fillId="0" borderId="1" xfId="0" applyNumberFormat="1" applyBorder="1" applyAlignment="1">
      <alignment horizontal="right"/>
    </xf>
    <xf numFmtId="0" fontId="0" fillId="11" borderId="1" xfId="0" applyFill="1" applyBorder="1"/>
    <xf numFmtId="0" fontId="0" fillId="12" borderId="1" xfId="0" applyNumberFormat="1" applyFill="1" applyBorder="1"/>
    <xf numFmtId="171" fontId="9" fillId="12" borderId="1" xfId="0" applyNumberFormat="1" applyFont="1" applyFill="1" applyBorder="1"/>
    <xf numFmtId="10" fontId="0" fillId="0" borderId="1" xfId="0" applyNumberFormat="1" applyBorder="1"/>
    <xf numFmtId="0" fontId="0" fillId="0" borderId="1" xfId="0" applyNumberFormat="1" applyBorder="1"/>
    <xf numFmtId="14" fontId="0" fillId="0" borderId="1" xfId="0" applyNumberFormat="1" applyBorder="1"/>
    <xf numFmtId="171" fontId="9" fillId="0" borderId="11" xfId="0" applyNumberFormat="1" applyFont="1" applyFill="1" applyBorder="1"/>
    <xf numFmtId="171" fontId="0" fillId="0" borderId="12" xfId="0" applyNumberFormat="1" applyFill="1" applyBorder="1"/>
    <xf numFmtId="0" fontId="25" fillId="10" borderId="7" xfId="0" applyFont="1" applyFill="1" applyBorder="1" applyAlignment="1">
      <alignment vertical="center"/>
    </xf>
    <xf numFmtId="0" fontId="73" fillId="0" borderId="37" xfId="0" applyFont="1" applyFill="1" applyBorder="1" applyAlignment="1">
      <alignment horizontal="centerContinuous" vertical="center"/>
    </xf>
    <xf numFmtId="0" fontId="59" fillId="0" borderId="38" xfId="0" applyFont="1" applyFill="1" applyBorder="1" applyAlignment="1">
      <alignment horizontal="centerContinuous" vertical="center"/>
    </xf>
    <xf numFmtId="171" fontId="9" fillId="0" borderId="0" xfId="0" applyNumberFormat="1" applyFont="1" applyFill="1" applyBorder="1" applyAlignment="1"/>
    <xf numFmtId="171" fontId="0" fillId="0" borderId="0" xfId="0" applyNumberFormat="1" applyFill="1" applyBorder="1"/>
    <xf numFmtId="0" fontId="0" fillId="0" borderId="0" xfId="0" applyFill="1" applyBorder="1"/>
    <xf numFmtId="0" fontId="0" fillId="0" borderId="0" xfId="0" applyNumberFormat="1" applyFill="1" applyBorder="1"/>
    <xf numFmtId="1" fontId="34" fillId="0" borderId="0" xfId="0" applyNumberFormat="1" applyFont="1" applyFill="1" applyBorder="1" applyAlignment="1" applyProtection="1">
      <alignment horizontal="center"/>
      <protection locked="0"/>
    </xf>
    <xf numFmtId="1" fontId="35" fillId="0" borderId="0" xfId="0" applyNumberFormat="1" applyFont="1" applyFill="1" applyBorder="1" applyAlignment="1" applyProtection="1">
      <alignment horizontal="center"/>
    </xf>
    <xf numFmtId="9" fontId="35" fillId="0" borderId="0" xfId="0" applyNumberFormat="1" applyFont="1" applyFill="1" applyBorder="1" applyAlignment="1" applyProtection="1">
      <alignment horizontal="center"/>
      <protection locked="0"/>
    </xf>
    <xf numFmtId="9" fontId="29" fillId="0" borderId="0" xfId="0" applyNumberFormat="1" applyFont="1" applyFill="1" applyBorder="1" applyAlignment="1">
      <alignment horizontal="center"/>
    </xf>
    <xf numFmtId="171" fontId="34" fillId="0" borderId="0" xfId="0" applyNumberFormat="1" applyFont="1" applyFill="1" applyBorder="1" applyProtection="1">
      <protection locked="0"/>
    </xf>
    <xf numFmtId="171" fontId="35" fillId="0" borderId="0" xfId="0" applyNumberFormat="1" applyFont="1" applyFill="1" applyBorder="1" applyProtection="1"/>
    <xf numFmtId="171" fontId="34" fillId="0" borderId="0" xfId="0" applyNumberFormat="1" applyFont="1" applyFill="1" applyBorder="1" applyAlignment="1" applyProtection="1">
      <alignment horizontal="right"/>
      <protection locked="0"/>
    </xf>
    <xf numFmtId="0" fontId="0" fillId="0" borderId="0" xfId="0" applyFill="1"/>
    <xf numFmtId="0" fontId="50" fillId="0" borderId="28" xfId="0" applyFont="1" applyBorder="1"/>
    <xf numFmtId="8" fontId="50" fillId="0" borderId="39" xfId="0" applyNumberFormat="1" applyFont="1" applyBorder="1"/>
    <xf numFmtId="0" fontId="0" fillId="0" borderId="28" xfId="0" applyBorder="1"/>
    <xf numFmtId="8" fontId="0" fillId="0" borderId="39" xfId="0" applyNumberFormat="1" applyBorder="1"/>
    <xf numFmtId="0" fontId="0" fillId="0" borderId="28" xfId="0" applyFont="1" applyBorder="1"/>
    <xf numFmtId="0" fontId="34" fillId="0" borderId="20" xfId="0" applyFont="1" applyBorder="1" applyAlignment="1"/>
    <xf numFmtId="0" fontId="50" fillId="0" borderId="40" xfId="0" applyFont="1" applyBorder="1"/>
    <xf numFmtId="8" fontId="50" fillId="0" borderId="41" xfId="0" applyNumberFormat="1" applyFont="1" applyBorder="1"/>
    <xf numFmtId="0" fontId="16" fillId="6" borderId="0" xfId="0" applyFont="1" applyFill="1" applyBorder="1" applyAlignment="1">
      <alignment vertical="top" wrapText="1"/>
    </xf>
    <xf numFmtId="166" fontId="18" fillId="0" borderId="0" xfId="0" applyNumberFormat="1" applyFont="1" applyProtection="1"/>
    <xf numFmtId="0" fontId="18" fillId="0" borderId="0" xfId="0" applyFont="1" applyAlignment="1" applyProtection="1">
      <alignment horizontal="center" wrapText="1"/>
    </xf>
    <xf numFmtId="9" fontId="9" fillId="0" borderId="0" xfId="1" applyNumberFormat="1" applyFont="1" applyProtection="1"/>
    <xf numFmtId="0" fontId="18" fillId="0" borderId="37" xfId="0" applyFont="1" applyBorder="1" applyProtection="1"/>
    <xf numFmtId="166" fontId="9" fillId="0" borderId="42" xfId="0" applyNumberFormat="1" applyFont="1" applyBorder="1" applyProtection="1"/>
    <xf numFmtId="0" fontId="9" fillId="0" borderId="38" xfId="0" applyFont="1" applyBorder="1" applyProtection="1"/>
    <xf numFmtId="0" fontId="18" fillId="0" borderId="40" xfId="0" applyFont="1" applyBorder="1" applyProtection="1"/>
    <xf numFmtId="166" fontId="9" fillId="0" borderId="43" xfId="0" applyNumberFormat="1" applyFont="1" applyBorder="1" applyProtection="1"/>
    <xf numFmtId="0" fontId="9" fillId="0" borderId="41" xfId="0" applyFont="1" applyBorder="1" applyProtection="1"/>
    <xf numFmtId="0" fontId="55" fillId="0" borderId="42" xfId="0" applyFont="1" applyBorder="1" applyProtection="1"/>
    <xf numFmtId="0" fontId="55" fillId="0" borderId="43" xfId="0" applyFont="1" applyBorder="1" applyProtection="1"/>
    <xf numFmtId="0" fontId="9" fillId="0" borderId="42" xfId="0" applyFont="1" applyBorder="1" applyProtection="1"/>
    <xf numFmtId="0" fontId="9" fillId="0" borderId="43" xfId="0" applyFont="1" applyBorder="1" applyProtection="1"/>
    <xf numFmtId="167" fontId="9" fillId="9" borderId="6" xfId="3" applyNumberFormat="1" applyFont="1" applyFill="1" applyBorder="1" applyAlignment="1" applyProtection="1">
      <alignment horizontal="center" shrinkToFit="1"/>
      <protection locked="0"/>
    </xf>
    <xf numFmtId="0" fontId="5" fillId="0" borderId="0" xfId="9" applyFont="1"/>
    <xf numFmtId="164" fontId="69" fillId="0" borderId="1" xfId="9" applyNumberFormat="1" applyFont="1" applyBorder="1"/>
    <xf numFmtId="0" fontId="58" fillId="0" borderId="0" xfId="0" applyFont="1" applyFill="1" applyAlignment="1" applyProtection="1">
      <alignment horizontal="right"/>
    </xf>
    <xf numFmtId="49" fontId="9" fillId="9" borderId="1" xfId="9" applyNumberFormat="1" applyFont="1" applyFill="1" applyBorder="1" applyAlignment="1" applyProtection="1">
      <alignment horizontal="left" vertical="center"/>
      <protection locked="0"/>
    </xf>
    <xf numFmtId="14" fontId="9" fillId="9" borderId="1" xfId="9" applyNumberFormat="1" applyFont="1" applyFill="1" applyBorder="1" applyAlignment="1" applyProtection="1">
      <alignment horizontal="right" vertical="center"/>
      <protection locked="0"/>
    </xf>
    <xf numFmtId="1" fontId="9" fillId="9" borderId="1" xfId="9" applyNumberFormat="1" applyFont="1" applyFill="1" applyBorder="1" applyAlignment="1" applyProtection="1">
      <alignment horizontal="center" vertical="center"/>
      <protection locked="0"/>
    </xf>
    <xf numFmtId="0" fontId="9" fillId="9" borderId="1" xfId="9" applyNumberFormat="1" applyFont="1" applyFill="1" applyBorder="1" applyAlignment="1" applyProtection="1">
      <alignment horizontal="center" vertical="center"/>
      <protection locked="0"/>
    </xf>
    <xf numFmtId="0" fontId="72" fillId="0" borderId="0" xfId="9" applyFont="1" applyAlignment="1">
      <alignment horizontal="center" wrapText="1"/>
    </xf>
    <xf numFmtId="9" fontId="38" fillId="0" borderId="11" xfId="0" applyNumberFormat="1" applyFont="1" applyFill="1" applyBorder="1" applyAlignment="1" applyProtection="1">
      <alignment horizontal="center" wrapText="1"/>
    </xf>
    <xf numFmtId="0" fontId="69" fillId="0" borderId="0" xfId="9" applyFont="1" applyAlignment="1">
      <alignment horizontal="right"/>
    </xf>
    <xf numFmtId="0" fontId="0" fillId="0" borderId="0" xfId="0" applyAlignment="1" applyProtection="1">
      <alignment horizontal="centerContinuous"/>
    </xf>
    <xf numFmtId="0" fontId="0" fillId="0" borderId="0" xfId="0" applyAlignment="1" applyProtection="1"/>
    <xf numFmtId="0" fontId="75" fillId="13" borderId="0" xfId="0" applyFont="1" applyFill="1" applyProtection="1"/>
    <xf numFmtId="0" fontId="18" fillId="0" borderId="0" xfId="0" applyFont="1" applyBorder="1" applyAlignment="1" applyProtection="1">
      <alignment horizontal="right"/>
    </xf>
    <xf numFmtId="0" fontId="18" fillId="0" borderId="9" xfId="0" applyFont="1" applyBorder="1" applyProtection="1"/>
    <xf numFmtId="0" fontId="9" fillId="0" borderId="5" xfId="0" applyFont="1" applyBorder="1" applyProtection="1"/>
    <xf numFmtId="0" fontId="0" fillId="0" borderId="16" xfId="0" applyBorder="1" applyProtection="1"/>
    <xf numFmtId="0" fontId="0" fillId="0" borderId="15" xfId="0" applyFill="1" applyBorder="1" applyProtection="1"/>
    <xf numFmtId="0" fontId="0" fillId="0" borderId="5" xfId="0" applyFill="1" applyBorder="1" applyProtection="1"/>
    <xf numFmtId="0" fontId="0" fillId="0" borderId="2" xfId="0" applyFill="1" applyBorder="1" applyProtection="1"/>
    <xf numFmtId="0" fontId="75" fillId="13" borderId="0" xfId="0" applyFont="1" applyFill="1" applyBorder="1" applyAlignment="1" applyProtection="1"/>
    <xf numFmtId="0" fontId="75" fillId="13" borderId="0" xfId="0" applyFont="1" applyFill="1" applyBorder="1" applyProtection="1"/>
    <xf numFmtId="0" fontId="9" fillId="0" borderId="6" xfId="0" applyFont="1" applyFill="1" applyBorder="1" applyAlignment="1" applyProtection="1"/>
    <xf numFmtId="0" fontId="9" fillId="0" borderId="8" xfId="0" applyFont="1" applyFill="1" applyBorder="1" applyAlignment="1" applyProtection="1"/>
    <xf numFmtId="0" fontId="9" fillId="0" borderId="31" xfId="0" applyFont="1" applyFill="1" applyBorder="1" applyAlignment="1" applyProtection="1"/>
    <xf numFmtId="0" fontId="9" fillId="0" borderId="32" xfId="0" applyFont="1" applyFill="1" applyBorder="1" applyAlignment="1" applyProtection="1"/>
    <xf numFmtId="0" fontId="0" fillId="0" borderId="10" xfId="0" applyFill="1" applyBorder="1" applyProtection="1"/>
    <xf numFmtId="0" fontId="75" fillId="13" borderId="10" xfId="0" applyFont="1" applyFill="1" applyBorder="1" applyProtection="1"/>
    <xf numFmtId="0" fontId="18" fillId="0" borderId="2" xfId="0" applyFont="1" applyBorder="1" applyProtection="1"/>
    <xf numFmtId="0" fontId="76" fillId="13" borderId="0" xfId="0" applyFont="1" applyFill="1" applyBorder="1" applyProtection="1"/>
    <xf numFmtId="0" fontId="75" fillId="0" borderId="0" xfId="0" applyFont="1" applyFill="1" applyBorder="1" applyProtection="1"/>
    <xf numFmtId="0" fontId="9" fillId="0" borderId="9" xfId="0" applyFont="1" applyBorder="1" applyAlignment="1" applyProtection="1">
      <alignment horizontal="left"/>
    </xf>
    <xf numFmtId="0" fontId="75" fillId="0" borderId="5" xfId="0" applyFont="1" applyFill="1" applyBorder="1" applyProtection="1"/>
    <xf numFmtId="0" fontId="76" fillId="0" borderId="5" xfId="0" applyFont="1" applyFill="1" applyBorder="1" applyProtection="1"/>
    <xf numFmtId="0" fontId="0" fillId="0" borderId="12" xfId="0" applyFill="1" applyBorder="1" applyProtection="1"/>
    <xf numFmtId="0" fontId="0" fillId="0" borderId="10" xfId="0" applyFill="1" applyBorder="1" applyAlignment="1" applyProtection="1"/>
    <xf numFmtId="0" fontId="62" fillId="0" borderId="2" xfId="5" applyFont="1" applyBorder="1" applyAlignment="1" applyProtection="1">
      <alignment wrapText="1"/>
    </xf>
    <xf numFmtId="0" fontId="18" fillId="0" borderId="12" xfId="0" applyFont="1" applyFill="1" applyBorder="1" applyProtection="1"/>
    <xf numFmtId="3" fontId="0" fillId="9" borderId="6" xfId="0" applyNumberFormat="1" applyFill="1" applyBorder="1" applyAlignment="1" applyProtection="1">
      <protection locked="0"/>
    </xf>
    <xf numFmtId="0" fontId="0" fillId="0" borderId="10" xfId="0" applyBorder="1" applyProtection="1"/>
    <xf numFmtId="0" fontId="62" fillId="0" borderId="0" xfId="5" applyFont="1" applyBorder="1" applyAlignment="1" applyProtection="1">
      <alignment wrapText="1"/>
    </xf>
    <xf numFmtId="0" fontId="62" fillId="0" borderId="0" xfId="5" applyFont="1" applyFill="1" applyBorder="1" applyAlignment="1" applyProtection="1">
      <alignment wrapText="1"/>
    </xf>
    <xf numFmtId="0" fontId="62" fillId="0" borderId="5" xfId="5" applyFont="1" applyBorder="1" applyAlignment="1" applyProtection="1">
      <alignment wrapText="1"/>
    </xf>
    <xf numFmtId="0" fontId="62" fillId="0" borderId="16" xfId="5" applyFont="1" applyBorder="1" applyAlignment="1" applyProtection="1">
      <alignment wrapText="1"/>
    </xf>
    <xf numFmtId="0" fontId="62" fillId="0" borderId="10" xfId="5" applyFont="1" applyBorder="1" applyAlignment="1" applyProtection="1">
      <alignment wrapText="1"/>
    </xf>
    <xf numFmtId="0" fontId="62" fillId="0" borderId="11" xfId="5" applyFont="1" applyBorder="1" applyAlignment="1" applyProtection="1">
      <alignment wrapText="1"/>
    </xf>
    <xf numFmtId="0" fontId="18" fillId="0" borderId="12" xfId="0" applyFont="1" applyBorder="1" applyProtection="1"/>
    <xf numFmtId="0" fontId="0" fillId="0" borderId="0" xfId="0" applyBorder="1" applyAlignment="1" applyProtection="1">
      <alignment horizontal="centerContinuous"/>
    </xf>
    <xf numFmtId="0" fontId="0" fillId="0" borderId="10" xfId="0" applyBorder="1" applyAlignment="1" applyProtection="1">
      <alignment horizontal="centerContinuous"/>
    </xf>
    <xf numFmtId="0" fontId="40" fillId="0" borderId="0" xfId="0" applyFont="1" applyBorder="1" applyAlignment="1" applyProtection="1">
      <alignment horizontal="centerContinuous"/>
    </xf>
    <xf numFmtId="0" fontId="0" fillId="0" borderId="10" xfId="0" applyBorder="1" applyAlignment="1" applyProtection="1"/>
    <xf numFmtId="0" fontId="9" fillId="0" borderId="12" xfId="0" applyFont="1" applyFill="1" applyBorder="1" applyProtection="1"/>
    <xf numFmtId="0" fontId="76" fillId="13" borderId="6" xfId="0" applyFont="1" applyFill="1" applyBorder="1" applyProtection="1"/>
    <xf numFmtId="0" fontId="75" fillId="13" borderId="13" xfId="0" applyFont="1" applyFill="1" applyBorder="1" applyProtection="1"/>
    <xf numFmtId="0" fontId="75" fillId="13" borderId="8" xfId="0" applyFont="1" applyFill="1" applyBorder="1" applyProtection="1"/>
    <xf numFmtId="0" fontId="0" fillId="0" borderId="5" xfId="0" applyBorder="1" applyAlignment="1" applyProtection="1">
      <alignment horizontal="centerContinuous"/>
    </xf>
    <xf numFmtId="0" fontId="0" fillId="0" borderId="16" xfId="0" applyFill="1" applyBorder="1" applyAlignment="1" applyProtection="1">
      <alignment horizontal="centerContinuous"/>
    </xf>
    <xf numFmtId="0" fontId="0" fillId="0" borderId="2" xfId="0" applyBorder="1" applyAlignment="1" applyProtection="1">
      <alignment horizontal="centerContinuous"/>
    </xf>
    <xf numFmtId="0" fontId="0" fillId="0" borderId="11" xfId="0" applyBorder="1" applyAlignment="1" applyProtection="1">
      <alignment horizontal="centerContinuous"/>
    </xf>
    <xf numFmtId="0" fontId="4" fillId="0" borderId="0" xfId="9" applyFont="1"/>
    <xf numFmtId="165" fontId="69" fillId="0" borderId="1" xfId="9" applyNumberFormat="1" applyFont="1" applyFill="1" applyBorder="1"/>
    <xf numFmtId="164" fontId="70" fillId="0" borderId="0" xfId="9" applyNumberFormat="1" applyFont="1"/>
    <xf numFmtId="0" fontId="62" fillId="0" borderId="0" xfId="0" applyFont="1" applyBorder="1" applyAlignment="1" applyProtection="1">
      <alignment horizontal="left" wrapText="1"/>
    </xf>
    <xf numFmtId="167" fontId="9" fillId="9" borderId="6" xfId="3" applyNumberFormat="1" applyFont="1" applyFill="1" applyBorder="1" applyAlignment="1" applyProtection="1">
      <alignment horizontal="center" shrinkToFit="1"/>
      <protection locked="0"/>
    </xf>
    <xf numFmtId="0" fontId="62" fillId="0" borderId="2" xfId="0" applyFont="1" applyBorder="1" applyAlignment="1" applyProtection="1">
      <alignment horizontal="left" wrapText="1"/>
    </xf>
    <xf numFmtId="0" fontId="0" fillId="0" borderId="16" xfId="0" applyFill="1" applyBorder="1" applyProtection="1"/>
    <xf numFmtId="0" fontId="76" fillId="13" borderId="0" xfId="0" applyFont="1" applyFill="1" applyProtection="1"/>
    <xf numFmtId="0" fontId="76" fillId="13" borderId="9" xfId="0" applyFont="1" applyFill="1" applyBorder="1" applyProtection="1"/>
    <xf numFmtId="0" fontId="0" fillId="13" borderId="5" xfId="0" applyFill="1" applyBorder="1" applyProtection="1"/>
    <xf numFmtId="0" fontId="0" fillId="13" borderId="16" xfId="0" applyFill="1" applyBorder="1" applyProtection="1"/>
    <xf numFmtId="0" fontId="18" fillId="0" borderId="0" xfId="0" applyFont="1" applyBorder="1" applyAlignment="1" applyProtection="1">
      <alignment horizontal="left"/>
    </xf>
    <xf numFmtId="0" fontId="28" fillId="0" borderId="10" xfId="0" applyFont="1" applyFill="1" applyBorder="1" applyAlignment="1" applyProtection="1">
      <alignment horizontal="center"/>
    </xf>
    <xf numFmtId="9" fontId="28" fillId="0" borderId="10" xfId="0" applyNumberFormat="1" applyFont="1" applyFill="1" applyBorder="1" applyProtection="1"/>
    <xf numFmtId="0" fontId="9" fillId="0" borderId="5" xfId="0" applyFont="1" applyFill="1" applyBorder="1" applyProtection="1"/>
    <xf numFmtId="0" fontId="18" fillId="0" borderId="9" xfId="0" applyFont="1" applyFill="1" applyBorder="1" applyAlignment="1" applyProtection="1"/>
    <xf numFmtId="0" fontId="0" fillId="0" borderId="5" xfId="0" applyFill="1" applyBorder="1" applyAlignment="1" applyProtection="1"/>
    <xf numFmtId="0" fontId="0" fillId="0" borderId="16" xfId="0" applyFill="1" applyBorder="1" applyAlignment="1" applyProtection="1">
      <alignment horizontal="left"/>
    </xf>
    <xf numFmtId="0" fontId="62" fillId="0" borderId="9" xfId="0" applyFont="1" applyFill="1" applyBorder="1" applyProtection="1"/>
    <xf numFmtId="0" fontId="9" fillId="0" borderId="6" xfId="0" applyFont="1" applyFill="1" applyBorder="1" applyProtection="1"/>
    <xf numFmtId="0" fontId="9" fillId="0" borderId="31" xfId="0" applyFont="1" applyFill="1" applyBorder="1" applyProtection="1"/>
    <xf numFmtId="0" fontId="18" fillId="0" borderId="16" xfId="0" applyFont="1" applyFill="1" applyBorder="1" applyProtection="1"/>
    <xf numFmtId="0" fontId="18" fillId="0" borderId="0" xfId="0" applyFont="1" applyAlignment="1" applyProtection="1">
      <alignment horizontal="centerContinuous"/>
    </xf>
    <xf numFmtId="0" fontId="75" fillId="13" borderId="5" xfId="0" applyFont="1" applyFill="1" applyBorder="1" applyProtection="1"/>
    <xf numFmtId="0" fontId="75" fillId="13" borderId="16" xfId="0" applyFont="1" applyFill="1" applyBorder="1" applyProtection="1"/>
    <xf numFmtId="0" fontId="31" fillId="0" borderId="12" xfId="0" applyFont="1" applyBorder="1" applyProtection="1"/>
    <xf numFmtId="0" fontId="61" fillId="0" borderId="0" xfId="0" applyFont="1" applyBorder="1" applyProtection="1"/>
    <xf numFmtId="37" fontId="0" fillId="0" borderId="0" xfId="0" applyNumberFormat="1" applyBorder="1" applyProtection="1"/>
    <xf numFmtId="0" fontId="81" fillId="13" borderId="5" xfId="0" applyFont="1" applyFill="1" applyBorder="1" applyProtection="1"/>
    <xf numFmtId="0" fontId="22" fillId="0" borderId="12" xfId="0" applyFont="1" applyBorder="1" applyProtection="1"/>
    <xf numFmtId="37" fontId="18" fillId="0" borderId="10" xfId="0" applyNumberFormat="1" applyFont="1" applyBorder="1" applyProtection="1"/>
    <xf numFmtId="0" fontId="18" fillId="0" borderId="15" xfId="0" applyFont="1" applyBorder="1" applyProtection="1"/>
    <xf numFmtId="6" fontId="18" fillId="0" borderId="2" xfId="0" applyNumberFormat="1" applyFont="1" applyBorder="1" applyProtection="1"/>
    <xf numFmtId="6" fontId="18" fillId="0" borderId="11" xfId="0" applyNumberFormat="1" applyFont="1" applyBorder="1" applyProtection="1"/>
    <xf numFmtId="14" fontId="0" fillId="0" borderId="0" xfId="0" applyNumberFormat="1" applyProtection="1"/>
    <xf numFmtId="0" fontId="9" fillId="0" borderId="0" xfId="0" applyFont="1" applyAlignment="1" applyProtection="1">
      <alignment horizontal="right"/>
    </xf>
    <xf numFmtId="0" fontId="31" fillId="14" borderId="0" xfId="0" applyFont="1" applyFill="1" applyAlignment="1">
      <alignment horizontal="centerContinuous"/>
    </xf>
    <xf numFmtId="0" fontId="0" fillId="14" borderId="0" xfId="0" applyFill="1" applyAlignment="1">
      <alignment horizontal="centerContinuous"/>
    </xf>
    <xf numFmtId="0" fontId="31" fillId="15" borderId="0" xfId="0" applyFont="1" applyFill="1" applyAlignment="1">
      <alignment horizontal="centerContinuous"/>
    </xf>
    <xf numFmtId="0" fontId="38" fillId="0" borderId="0" xfId="4" applyFont="1" applyBorder="1" applyAlignment="1" applyProtection="1">
      <alignment horizontal="left"/>
    </xf>
    <xf numFmtId="0" fontId="18" fillId="0" borderId="0" xfId="1" applyNumberFormat="1" applyFont="1" applyBorder="1" applyAlignment="1" applyProtection="1">
      <alignment horizontal="center"/>
    </xf>
    <xf numFmtId="0" fontId="17" fillId="0" borderId="44" xfId="4" applyBorder="1" applyProtection="1"/>
    <xf numFmtId="0" fontId="17" fillId="0" borderId="45" xfId="4" applyBorder="1" applyProtection="1"/>
    <xf numFmtId="0" fontId="9" fillId="9" borderId="29" xfId="1" applyNumberFormat="1" applyFont="1" applyFill="1" applyBorder="1" applyAlignment="1" applyProtection="1">
      <alignment horizontal="center" vertical="center" shrinkToFit="1"/>
      <protection locked="0"/>
    </xf>
    <xf numFmtId="37" fontId="9" fillId="0" borderId="29" xfId="1" applyNumberFormat="1" applyFont="1" applyFill="1" applyBorder="1" applyProtection="1"/>
    <xf numFmtId="37" fontId="9" fillId="0" borderId="29" xfId="1" applyNumberFormat="1" applyFont="1" applyBorder="1" applyProtection="1"/>
    <xf numFmtId="37" fontId="9" fillId="9" borderId="29" xfId="1" applyNumberFormat="1" applyFont="1" applyFill="1" applyBorder="1" applyAlignment="1" applyProtection="1">
      <alignment shrinkToFit="1"/>
      <protection locked="0"/>
    </xf>
    <xf numFmtId="0" fontId="17" fillId="0" borderId="22" xfId="4" applyFill="1" applyBorder="1" applyProtection="1"/>
    <xf numFmtId="0" fontId="19" fillId="0" borderId="22" xfId="4" applyFont="1" applyFill="1" applyBorder="1" applyProtection="1"/>
    <xf numFmtId="37" fontId="18" fillId="0" borderId="22" xfId="1" applyNumberFormat="1" applyFont="1" applyBorder="1" applyProtection="1"/>
    <xf numFmtId="0" fontId="38" fillId="0" borderId="21" xfId="4" applyFont="1" applyBorder="1" applyAlignment="1" applyProtection="1">
      <alignment horizontal="left"/>
    </xf>
    <xf numFmtId="37" fontId="18" fillId="0" borderId="23" xfId="1" applyNumberFormat="1" applyFont="1" applyBorder="1" applyProtection="1"/>
    <xf numFmtId="0" fontId="18" fillId="0" borderId="30" xfId="1" applyNumberFormat="1" applyFont="1" applyBorder="1" applyAlignment="1" applyProtection="1">
      <alignment horizontal="center"/>
    </xf>
    <xf numFmtId="37" fontId="18" fillId="0" borderId="30" xfId="1" applyNumberFormat="1" applyFont="1" applyBorder="1" applyProtection="1"/>
    <xf numFmtId="0" fontId="18" fillId="0" borderId="9" xfId="0" applyFont="1" applyBorder="1" applyAlignment="1" applyProtection="1">
      <alignment wrapText="1"/>
    </xf>
    <xf numFmtId="0" fontId="42" fillId="0" borderId="15" xfId="0" applyFont="1" applyBorder="1" applyAlignment="1" applyProtection="1">
      <alignment horizontal="centerContinuous"/>
    </xf>
    <xf numFmtId="0" fontId="42" fillId="0" borderId="2" xfId="0" applyFont="1" applyBorder="1" applyAlignment="1" applyProtection="1">
      <alignment horizontal="centerContinuous"/>
    </xf>
    <xf numFmtId="0" fontId="18" fillId="0" borderId="2" xfId="0" applyFont="1" applyBorder="1" applyAlignment="1" applyProtection="1">
      <alignment horizontal="right"/>
    </xf>
    <xf numFmtId="0" fontId="18" fillId="0" borderId="11" xfId="0" applyFont="1" applyBorder="1" applyAlignment="1" applyProtection="1">
      <alignment horizontal="right"/>
    </xf>
    <xf numFmtId="37" fontId="9" fillId="0" borderId="3" xfId="0" applyNumberFormat="1" applyFont="1" applyBorder="1" applyProtection="1"/>
    <xf numFmtId="37" fontId="9" fillId="0" borderId="7" xfId="0" applyNumberFormat="1" applyFont="1" applyBorder="1" applyProtection="1"/>
    <xf numFmtId="37" fontId="9" fillId="9" borderId="29" xfId="0" applyNumberFormat="1" applyFont="1" applyFill="1" applyBorder="1" applyProtection="1">
      <protection locked="0"/>
    </xf>
    <xf numFmtId="37" fontId="18" fillId="0" borderId="30" xfId="0" applyNumberFormat="1" applyFont="1" applyBorder="1" applyProtection="1"/>
    <xf numFmtId="0" fontId="0" fillId="16" borderId="0" xfId="0" applyFill="1" applyBorder="1" applyProtection="1"/>
    <xf numFmtId="0" fontId="20" fillId="0" borderId="0" xfId="0" applyFont="1" applyFill="1" applyBorder="1" applyAlignment="1" applyProtection="1">
      <alignment horizontal="centerContinuous"/>
    </xf>
    <xf numFmtId="9" fontId="28" fillId="0" borderId="0" xfId="0" applyNumberFormat="1" applyFont="1" applyFill="1" applyAlignment="1" applyProtection="1">
      <alignment horizontal="centerContinuous"/>
    </xf>
    <xf numFmtId="0" fontId="28" fillId="0" borderId="0" xfId="0" applyFont="1" applyFill="1" applyAlignment="1" applyProtection="1">
      <alignment horizontal="centerContinuous"/>
    </xf>
    <xf numFmtId="3" fontId="32" fillId="0" borderId="0" xfId="0" applyNumberFormat="1" applyFont="1" applyFill="1" applyBorder="1" applyAlignment="1" applyProtection="1">
      <alignment horizontal="left"/>
    </xf>
    <xf numFmtId="6" fontId="76" fillId="13" borderId="0" xfId="0" applyNumberFormat="1" applyFont="1" applyFill="1" applyProtection="1"/>
    <xf numFmtId="0" fontId="68" fillId="0" borderId="0" xfId="4" applyFont="1" applyFill="1" applyBorder="1" applyAlignment="1" applyProtection="1">
      <alignment horizontal="center" wrapText="1"/>
    </xf>
    <xf numFmtId="0" fontId="76" fillId="13" borderId="0" xfId="1" applyNumberFormat="1" applyFont="1" applyFill="1" applyBorder="1" applyAlignment="1" applyProtection="1">
      <alignment horizontal="center"/>
    </xf>
    <xf numFmtId="37" fontId="76" fillId="13" borderId="0" xfId="1" applyNumberFormat="1" applyFont="1" applyFill="1" applyBorder="1" applyProtection="1"/>
    <xf numFmtId="0" fontId="76" fillId="13" borderId="0" xfId="4" applyFont="1" applyFill="1" applyBorder="1" applyAlignment="1" applyProtection="1">
      <alignment horizontal="left"/>
    </xf>
    <xf numFmtId="0" fontId="82" fillId="13" borderId="0" xfId="4" applyFont="1" applyFill="1" applyBorder="1" applyProtection="1"/>
    <xf numFmtId="0" fontId="83" fillId="13" borderId="0" xfId="4" applyFont="1" applyFill="1" applyBorder="1" applyProtection="1"/>
    <xf numFmtId="0" fontId="84" fillId="13" borderId="0" xfId="4" applyFont="1" applyFill="1" applyBorder="1" applyAlignment="1" applyProtection="1">
      <alignment horizontal="center" wrapText="1"/>
    </xf>
    <xf numFmtId="0" fontId="17" fillId="0" borderId="0" xfId="4" applyFill="1" applyBorder="1" applyAlignment="1" applyProtection="1"/>
    <xf numFmtId="37" fontId="9" fillId="0" borderId="29" xfId="0" applyNumberFormat="1" applyFont="1" applyBorder="1" applyProtection="1"/>
    <xf numFmtId="0" fontId="17" fillId="0" borderId="22" xfId="4" applyFill="1" applyBorder="1" applyAlignment="1" applyProtection="1"/>
    <xf numFmtId="0" fontId="0" fillId="0" borderId="23" xfId="0" applyBorder="1" applyProtection="1"/>
    <xf numFmtId="37" fontId="18" fillId="0" borderId="30" xfId="1" applyNumberFormat="1" applyFont="1" applyBorder="1" applyAlignment="1" applyProtection="1"/>
    <xf numFmtId="0" fontId="68" fillId="0" borderId="0" xfId="4" applyFont="1" applyFill="1" applyBorder="1" applyAlignment="1" applyProtection="1">
      <alignment horizontal="left"/>
    </xf>
    <xf numFmtId="0" fontId="67" fillId="0" borderId="0" xfId="4" applyFont="1" applyFill="1" applyBorder="1" applyAlignment="1" applyProtection="1">
      <alignment horizontal="left"/>
    </xf>
    <xf numFmtId="0" fontId="67" fillId="13" borderId="5" xfId="4" applyFont="1" applyFill="1" applyBorder="1" applyAlignment="1" applyProtection="1">
      <alignment horizontal="left"/>
    </xf>
    <xf numFmtId="0" fontId="76" fillId="13" borderId="16" xfId="0" applyFont="1" applyFill="1" applyBorder="1" applyProtection="1"/>
    <xf numFmtId="0" fontId="80" fillId="0" borderId="12" xfId="0" applyFont="1" applyFill="1" applyBorder="1" applyProtection="1"/>
    <xf numFmtId="0" fontId="76" fillId="0" borderId="10" xfId="0" applyFont="1" applyFill="1" applyBorder="1" applyProtection="1"/>
    <xf numFmtId="0" fontId="80" fillId="0" borderId="12" xfId="0" applyFont="1" applyBorder="1" applyAlignment="1" applyProtection="1">
      <alignment horizontal="left" wrapText="1"/>
    </xf>
    <xf numFmtId="0" fontId="80" fillId="0" borderId="0" xfId="0" applyFont="1" applyBorder="1" applyAlignment="1" applyProtection="1">
      <alignment horizontal="left" wrapText="1"/>
    </xf>
    <xf numFmtId="0" fontId="80" fillId="0" borderId="5" xfId="0" applyFont="1" applyBorder="1" applyAlignment="1" applyProtection="1">
      <alignment horizontal="left" wrapText="1"/>
    </xf>
    <xf numFmtId="0" fontId="18" fillId="0" borderId="4" xfId="4" applyFont="1" applyBorder="1" applyAlignment="1" applyProtection="1">
      <alignment horizontal="center" wrapText="1"/>
    </xf>
    <xf numFmtId="0" fontId="80" fillId="0" borderId="9" xfId="0" applyFont="1" applyBorder="1" applyAlignment="1" applyProtection="1">
      <alignment horizontal="left" wrapText="1"/>
    </xf>
    <xf numFmtId="0" fontId="80" fillId="0" borderId="3" xfId="0" applyFont="1" applyBorder="1" applyAlignment="1" applyProtection="1">
      <alignment horizontal="left" wrapText="1"/>
    </xf>
    <xf numFmtId="0" fontId="18" fillId="0" borderId="3" xfId="0" applyFont="1" applyBorder="1" applyAlignment="1" applyProtection="1">
      <alignment horizontal="center" wrapText="1"/>
    </xf>
    <xf numFmtId="0" fontId="80" fillId="0" borderId="7" xfId="0" applyFont="1" applyBorder="1" applyAlignment="1" applyProtection="1">
      <alignment horizontal="left" wrapText="1"/>
    </xf>
    <xf numFmtId="0" fontId="18" fillId="0" borderId="7" xfId="0" applyFont="1" applyBorder="1" applyAlignment="1" applyProtection="1">
      <alignment horizontal="center" wrapText="1"/>
    </xf>
    <xf numFmtId="0" fontId="18" fillId="0" borderId="13" xfId="4" applyFont="1" applyFill="1" applyBorder="1" applyAlignment="1" applyProtection="1">
      <alignment horizontal="right"/>
    </xf>
    <xf numFmtId="0" fontId="18" fillId="0" borderId="8" xfId="4" applyFont="1" applyFill="1" applyBorder="1" applyAlignment="1" applyProtection="1">
      <alignment horizontal="right"/>
    </xf>
    <xf numFmtId="37" fontId="22" fillId="0" borderId="10" xfId="0" applyNumberFormat="1" applyFont="1" applyBorder="1" applyAlignment="1" applyProtection="1">
      <alignment horizontal="right"/>
    </xf>
    <xf numFmtId="0" fontId="22" fillId="0" borderId="10" xfId="0" applyFont="1" applyBorder="1" applyProtection="1"/>
    <xf numFmtId="0" fontId="38" fillId="0" borderId="0" xfId="0" applyFont="1" applyBorder="1" applyProtection="1"/>
    <xf numFmtId="37" fontId="18" fillId="0" borderId="0" xfId="0" applyNumberFormat="1" applyFont="1" applyFill="1" applyBorder="1" applyProtection="1"/>
    <xf numFmtId="0" fontId="61" fillId="0" borderId="0" xfId="0" applyFont="1" applyBorder="1" applyAlignment="1" applyProtection="1">
      <alignment horizontal="left" wrapText="1"/>
    </xf>
    <xf numFmtId="0" fontId="45" fillId="0" borderId="2" xfId="4" applyFont="1" applyFill="1" applyBorder="1" applyAlignment="1" applyProtection="1">
      <alignment horizontal="center"/>
    </xf>
    <xf numFmtId="0" fontId="19" fillId="5" borderId="4" xfId="4" applyFont="1" applyFill="1" applyBorder="1" applyProtection="1"/>
    <xf numFmtId="37" fontId="18" fillId="0" borderId="11" xfId="1" applyNumberFormat="1" applyFont="1" applyBorder="1" applyProtection="1"/>
    <xf numFmtId="0" fontId="9" fillId="8" borderId="29" xfId="4" applyFont="1" applyFill="1" applyBorder="1" applyAlignment="1" applyProtection="1">
      <alignment horizontal="center" shrinkToFit="1"/>
      <protection locked="0"/>
    </xf>
    <xf numFmtId="37" fontId="18" fillId="0" borderId="0" xfId="1" applyNumberFormat="1" applyFont="1" applyBorder="1" applyAlignment="1" applyProtection="1">
      <alignment horizontal="center"/>
    </xf>
    <xf numFmtId="0" fontId="18" fillId="0" borderId="0" xfId="1" applyNumberFormat="1" applyFont="1" applyBorder="1" applyAlignment="1" applyProtection="1">
      <alignment vertical="center" wrapText="1"/>
    </xf>
    <xf numFmtId="37" fontId="18" fillId="0" borderId="9" xfId="0" applyNumberFormat="1" applyFont="1" applyFill="1" applyBorder="1" applyProtection="1"/>
    <xf numFmtId="0" fontId="38" fillId="0" borderId="5" xfId="0" applyFont="1" applyFill="1" applyBorder="1" applyProtection="1"/>
    <xf numFmtId="0" fontId="9" fillId="0" borderId="5" xfId="0" applyFont="1" applyFill="1" applyBorder="1" applyAlignment="1" applyProtection="1">
      <alignment horizontal="left" wrapText="1"/>
    </xf>
    <xf numFmtId="0" fontId="9" fillId="0" borderId="16" xfId="0" applyFont="1" applyFill="1" applyBorder="1" applyAlignment="1" applyProtection="1">
      <alignment horizontal="left" wrapText="1"/>
    </xf>
    <xf numFmtId="0" fontId="67" fillId="13" borderId="5" xfId="4" applyFont="1" applyFill="1" applyBorder="1" applyAlignment="1" applyProtection="1">
      <alignment horizontal="right"/>
    </xf>
    <xf numFmtId="0" fontId="9" fillId="0" borderId="0" xfId="0" applyFont="1" applyBorder="1" applyAlignment="1" applyProtection="1">
      <alignment horizontal="right"/>
    </xf>
    <xf numFmtId="0" fontId="70" fillId="0" borderId="0" xfId="9" applyFont="1" applyAlignment="1">
      <alignment horizontal="left"/>
    </xf>
    <xf numFmtId="9" fontId="38" fillId="0" borderId="13" xfId="0" applyNumberFormat="1" applyFont="1" applyFill="1" applyBorder="1" applyAlignment="1" applyProtection="1">
      <alignment horizontal="centerContinuous"/>
    </xf>
    <xf numFmtId="0" fontId="38" fillId="0" borderId="46" xfId="0" applyFont="1" applyFill="1" applyBorder="1" applyAlignment="1" applyProtection="1">
      <alignment horizontal="center" wrapText="1"/>
    </xf>
    <xf numFmtId="0" fontId="18" fillId="0" borderId="36" xfId="0" applyFont="1" applyFill="1" applyBorder="1" applyAlignment="1" applyProtection="1"/>
    <xf numFmtId="0" fontId="18" fillId="0" borderId="48" xfId="0" applyFont="1" applyBorder="1" applyAlignment="1" applyProtection="1">
      <alignment horizontal="left" wrapText="1"/>
    </xf>
    <xf numFmtId="0" fontId="22" fillId="0" borderId="50" xfId="0" applyFont="1" applyFill="1" applyBorder="1" applyAlignment="1" applyProtection="1">
      <alignment wrapText="1"/>
    </xf>
    <xf numFmtId="0" fontId="9" fillId="0" borderId="47" xfId="0" applyFont="1" applyFill="1" applyBorder="1" applyAlignment="1" applyProtection="1"/>
    <xf numFmtId="0" fontId="9" fillId="0" borderId="51" xfId="0" applyFont="1" applyFill="1" applyBorder="1" applyAlignment="1" applyProtection="1"/>
    <xf numFmtId="0" fontId="18" fillId="0" borderId="52" xfId="0" applyFont="1" applyFill="1" applyBorder="1" applyAlignment="1" applyProtection="1"/>
    <xf numFmtId="0" fontId="32" fillId="0" borderId="0" xfId="0" applyFont="1" applyBorder="1" applyAlignment="1" applyProtection="1">
      <alignment horizontal="left"/>
    </xf>
    <xf numFmtId="0" fontId="41" fillId="0" borderId="10" xfId="0" applyFont="1" applyFill="1" applyBorder="1" applyAlignment="1" applyProtection="1">
      <alignment horizontal="right"/>
    </xf>
    <xf numFmtId="0" fontId="78" fillId="0" borderId="0" xfId="0" applyFont="1" applyFill="1" applyBorder="1" applyProtection="1"/>
    <xf numFmtId="0" fontId="0" fillId="0" borderId="0" xfId="0" applyFont="1" applyFill="1" applyBorder="1" applyProtection="1"/>
    <xf numFmtId="166" fontId="0" fillId="9" borderId="1" xfId="1" applyNumberFormat="1" applyFont="1" applyFill="1" applyBorder="1" applyProtection="1">
      <protection locked="0"/>
    </xf>
    <xf numFmtId="0" fontId="9" fillId="0" borderId="16" xfId="0" applyFont="1" applyFill="1" applyBorder="1" applyAlignment="1" applyProtection="1">
      <alignment horizontal="left"/>
    </xf>
    <xf numFmtId="0" fontId="18" fillId="0" borderId="9" xfId="0" applyFont="1" applyFill="1" applyBorder="1" applyAlignment="1" applyProtection="1">
      <alignment horizontal="left"/>
    </xf>
    <xf numFmtId="0" fontId="9" fillId="0" borderId="5" xfId="0" applyFont="1" applyFill="1" applyBorder="1" applyAlignment="1" applyProtection="1">
      <alignment horizontal="left"/>
    </xf>
    <xf numFmtId="0" fontId="38" fillId="0" borderId="0" xfId="0" applyFont="1" applyBorder="1" applyAlignment="1" applyProtection="1">
      <alignment horizontal="right"/>
    </xf>
    <xf numFmtId="37" fontId="18" fillId="0" borderId="1" xfId="1" applyNumberFormat="1" applyFont="1" applyBorder="1" applyAlignment="1" applyProtection="1">
      <alignment horizontal="center"/>
    </xf>
    <xf numFmtId="37" fontId="22" fillId="0" borderId="1" xfId="1" applyNumberFormat="1" applyFont="1" applyBorder="1" applyAlignment="1" applyProtection="1">
      <alignment horizontal="center" wrapText="1"/>
    </xf>
    <xf numFmtId="0" fontId="9" fillId="0" borderId="0" xfId="0" applyFont="1" applyBorder="1" applyAlignment="1" applyProtection="1">
      <alignment horizontal="left" indent="2"/>
      <protection locked="0"/>
    </xf>
    <xf numFmtId="0" fontId="9" fillId="0" borderId="0" xfId="0" applyFont="1" applyFill="1" applyBorder="1" applyAlignment="1" applyProtection="1">
      <alignment horizontal="left" indent="2"/>
    </xf>
    <xf numFmtId="0" fontId="0" fillId="0" borderId="0" xfId="0" applyFill="1" applyProtection="1">
      <protection locked="0"/>
    </xf>
    <xf numFmtId="0" fontId="69" fillId="9" borderId="1" xfId="9" applyFont="1" applyFill="1" applyBorder="1" applyProtection="1">
      <protection locked="0"/>
    </xf>
    <xf numFmtId="0" fontId="34" fillId="9" borderId="1" xfId="0" applyFont="1" applyFill="1" applyBorder="1" applyAlignment="1" applyProtection="1">
      <protection locked="0"/>
    </xf>
    <xf numFmtId="0" fontId="18" fillId="0" borderId="16" xfId="0" applyFont="1" applyBorder="1" applyProtection="1"/>
    <xf numFmtId="0" fontId="18" fillId="0" borderId="5" xfId="0" applyFont="1" applyFill="1" applyBorder="1" applyAlignment="1" applyProtection="1">
      <alignment horizontal="left"/>
    </xf>
    <xf numFmtId="0" fontId="76" fillId="13" borderId="5" xfId="0" applyFont="1" applyFill="1" applyBorder="1" applyProtection="1"/>
    <xf numFmtId="0" fontId="75" fillId="13" borderId="5" xfId="0" applyFont="1" applyFill="1" applyBorder="1" applyAlignment="1" applyProtection="1">
      <alignment horizontal="left"/>
    </xf>
    <xf numFmtId="0" fontId="75" fillId="13" borderId="16" xfId="0" applyFont="1" applyFill="1" applyBorder="1" applyAlignment="1" applyProtection="1">
      <alignment horizontal="left"/>
    </xf>
    <xf numFmtId="0" fontId="17" fillId="0" borderId="12" xfId="4" applyFill="1" applyBorder="1" applyProtection="1"/>
    <xf numFmtId="0" fontId="38" fillId="0" borderId="12" xfId="0" applyFont="1" applyFill="1" applyBorder="1" applyProtection="1"/>
    <xf numFmtId="0" fontId="52" fillId="0" borderId="0" xfId="4" applyFont="1" applyFill="1" applyBorder="1" applyAlignment="1" applyProtection="1">
      <alignment horizontal="right"/>
    </xf>
    <xf numFmtId="0" fontId="22" fillId="0" borderId="0" xfId="0" applyFont="1" applyFill="1" applyBorder="1" applyProtection="1"/>
    <xf numFmtId="0" fontId="22" fillId="0" borderId="10" xfId="0" applyFont="1" applyFill="1" applyBorder="1" applyProtection="1"/>
    <xf numFmtId="0" fontId="22" fillId="0" borderId="12" xfId="0" applyFont="1" applyBorder="1" applyAlignment="1" applyProtection="1">
      <alignment horizontal="left" indent="1"/>
    </xf>
    <xf numFmtId="0" fontId="85" fillId="0" borderId="0" xfId="0" applyFont="1" applyBorder="1" applyAlignment="1" applyProtection="1">
      <alignment wrapText="1"/>
    </xf>
    <xf numFmtId="37" fontId="38" fillId="0" borderId="0" xfId="1" applyNumberFormat="1" applyFont="1" applyBorder="1" applyProtection="1"/>
    <xf numFmtId="0" fontId="86" fillId="0" borderId="12" xfId="0" applyFont="1" applyBorder="1" applyAlignment="1" applyProtection="1">
      <alignment horizontal="left" indent="1"/>
    </xf>
    <xf numFmtId="0" fontId="86" fillId="0" borderId="0" xfId="0" applyFont="1" applyFill="1" applyBorder="1" applyProtection="1"/>
    <xf numFmtId="0" fontId="86" fillId="0" borderId="0" xfId="0" applyFont="1" applyBorder="1" applyProtection="1"/>
    <xf numFmtId="37" fontId="86" fillId="0" borderId="10" xfId="0" applyNumberFormat="1" applyFont="1" applyBorder="1" applyProtection="1"/>
    <xf numFmtId="0" fontId="51" fillId="0" borderId="12" xfId="1" applyNumberFormat="1" applyFont="1" applyFill="1" applyBorder="1" applyAlignment="1" applyProtection="1">
      <alignment horizontal="left" vertical="center" indent="1"/>
    </xf>
    <xf numFmtId="0" fontId="51" fillId="0" borderId="0" xfId="0" applyFont="1" applyFill="1" applyBorder="1" applyProtection="1"/>
    <xf numFmtId="0" fontId="51" fillId="0" borderId="0" xfId="0" applyFont="1" applyBorder="1" applyProtection="1"/>
    <xf numFmtId="37" fontId="51" fillId="0" borderId="10" xfId="0" applyNumberFormat="1" applyFont="1" applyBorder="1" applyProtection="1"/>
    <xf numFmtId="0" fontId="38" fillId="0" borderId="12" xfId="1" applyNumberFormat="1" applyFont="1" applyFill="1" applyBorder="1" applyAlignment="1" applyProtection="1">
      <alignment horizontal="left" vertical="center"/>
    </xf>
    <xf numFmtId="37" fontId="22" fillId="0" borderId="10" xfId="0" applyNumberFormat="1" applyFont="1" applyBorder="1" applyProtection="1"/>
    <xf numFmtId="37" fontId="38" fillId="0" borderId="10" xfId="0" applyNumberFormat="1" applyFont="1" applyBorder="1" applyProtection="1"/>
    <xf numFmtId="0" fontId="22" fillId="0" borderId="2" xfId="0" applyFont="1" applyFill="1" applyBorder="1" applyProtection="1"/>
    <xf numFmtId="0" fontId="51" fillId="0" borderId="2" xfId="0" applyFont="1" applyFill="1" applyBorder="1" applyAlignment="1" applyProtection="1">
      <alignment wrapText="1"/>
    </xf>
    <xf numFmtId="0" fontId="51" fillId="0" borderId="11" xfId="0" applyFont="1" applyFill="1" applyBorder="1" applyAlignment="1" applyProtection="1">
      <alignment wrapText="1"/>
    </xf>
    <xf numFmtId="0" fontId="38" fillId="0" borderId="12" xfId="0" applyFont="1" applyBorder="1" applyProtection="1"/>
    <xf numFmtId="37" fontId="38" fillId="0" borderId="14" xfId="0" applyNumberFormat="1" applyFont="1" applyBorder="1" applyProtection="1"/>
    <xf numFmtId="0" fontId="51" fillId="0" borderId="53" xfId="0" applyFont="1" applyBorder="1" applyAlignment="1" applyProtection="1">
      <alignment horizontal="right"/>
    </xf>
    <xf numFmtId="0" fontId="38" fillId="0" borderId="15" xfId="1" applyNumberFormat="1" applyFont="1" applyBorder="1" applyAlignment="1" applyProtection="1">
      <alignment horizontal="center" vertical="center"/>
    </xf>
    <xf numFmtId="0" fontId="22" fillId="0" borderId="2" xfId="0" applyFont="1" applyBorder="1" applyProtection="1"/>
    <xf numFmtId="0" fontId="51" fillId="0" borderId="54" xfId="0" applyFont="1" applyBorder="1" applyAlignment="1" applyProtection="1">
      <alignment horizontal="right"/>
    </xf>
    <xf numFmtId="0" fontId="31" fillId="17" borderId="0" xfId="0" applyFont="1" applyFill="1"/>
    <xf numFmtId="0" fontId="0" fillId="17" borderId="0" xfId="0" applyFill="1"/>
    <xf numFmtId="0" fontId="31" fillId="18" borderId="0" xfId="0" applyFont="1" applyFill="1"/>
    <xf numFmtId="0" fontId="9" fillId="18" borderId="0" xfId="0" applyFont="1" applyFill="1"/>
    <xf numFmtId="0" fontId="0" fillId="18" borderId="0" xfId="0" applyFill="1"/>
    <xf numFmtId="0" fontId="18" fillId="0" borderId="3" xfId="4" applyFont="1" applyBorder="1" applyAlignment="1" applyProtection="1">
      <alignment horizontal="center" wrapText="1"/>
    </xf>
    <xf numFmtId="0" fontId="18" fillId="0" borderId="6" xfId="0" applyFont="1" applyBorder="1" applyAlignment="1" applyProtection="1">
      <alignment wrapText="1"/>
    </xf>
    <xf numFmtId="0" fontId="18" fillId="0" borderId="8" xfId="0" applyFont="1" applyBorder="1" applyAlignment="1" applyProtection="1">
      <alignment wrapText="1"/>
    </xf>
    <xf numFmtId="0" fontId="9" fillId="0" borderId="1" xfId="0" applyFont="1" applyBorder="1" applyAlignment="1">
      <alignment horizontal="left"/>
    </xf>
    <xf numFmtId="166" fontId="18" fillId="0" borderId="55" xfId="1" applyNumberFormat="1" applyFont="1" applyBorder="1"/>
    <xf numFmtId="0" fontId="9" fillId="0" borderId="0" xfId="0" applyFont="1" applyFill="1" applyBorder="1"/>
    <xf numFmtId="3" fontId="33" fillId="0" borderId="0" xfId="0" applyNumberFormat="1" applyFont="1" applyFill="1" applyBorder="1"/>
    <xf numFmtId="3" fontId="18" fillId="0" borderId="0" xfId="0" applyNumberFormat="1" applyFont="1" applyFill="1" applyBorder="1" applyAlignment="1"/>
    <xf numFmtId="0" fontId="58" fillId="0" borderId="0" xfId="0" applyFont="1" applyFill="1" applyBorder="1" applyAlignment="1">
      <alignment horizontal="right"/>
    </xf>
    <xf numFmtId="0" fontId="9" fillId="0" borderId="0" xfId="0" applyFont="1" applyAlignment="1" applyProtection="1">
      <alignment horizontal="centerContinuous"/>
    </xf>
    <xf numFmtId="0" fontId="23" fillId="0" borderId="0" xfId="0" applyNumberFormat="1" applyFont="1" applyBorder="1" applyAlignment="1" applyProtection="1">
      <alignment horizontal="centerContinuous" wrapText="1"/>
    </xf>
    <xf numFmtId="0" fontId="0" fillId="0" borderId="0" xfId="0" applyFill="1" applyBorder="1" applyAlignment="1" applyProtection="1">
      <alignment horizontal="left"/>
    </xf>
    <xf numFmtId="0" fontId="18" fillId="0" borderId="0" xfId="0" applyFont="1" applyFill="1" applyBorder="1" applyAlignment="1" applyProtection="1">
      <alignment horizontal="center"/>
    </xf>
    <xf numFmtId="0" fontId="3" fillId="0" borderId="0" xfId="9" applyFont="1"/>
    <xf numFmtId="0" fontId="18" fillId="20" borderId="1" xfId="9" applyFont="1" applyFill="1" applyBorder="1" applyAlignment="1">
      <alignment horizontal="center" vertical="center" wrapText="1"/>
    </xf>
    <xf numFmtId="164" fontId="0" fillId="0" borderId="0" xfId="0" applyNumberFormat="1" applyFill="1" applyBorder="1" applyProtection="1"/>
    <xf numFmtId="0" fontId="9" fillId="9" borderId="15" xfId="0" applyFont="1" applyFill="1" applyBorder="1" applyProtection="1">
      <protection locked="0"/>
    </xf>
    <xf numFmtId="0" fontId="18" fillId="0" borderId="6" xfId="0" applyFont="1" applyBorder="1" applyProtection="1"/>
    <xf numFmtId="0" fontId="18" fillId="0" borderId="13" xfId="0" applyFont="1" applyBorder="1" applyProtection="1"/>
    <xf numFmtId="0" fontId="79" fillId="0" borderId="5" xfId="0" applyFont="1" applyFill="1" applyBorder="1" applyAlignment="1" applyProtection="1"/>
    <xf numFmtId="0" fontId="79" fillId="0" borderId="5" xfId="0" applyFont="1" applyFill="1" applyBorder="1" applyProtection="1"/>
    <xf numFmtId="0" fontId="79" fillId="0" borderId="16" xfId="0" applyFont="1" applyFill="1" applyBorder="1" applyProtection="1"/>
    <xf numFmtId="0" fontId="0" fillId="0" borderId="12" xfId="0" applyBorder="1"/>
    <xf numFmtId="0" fontId="0" fillId="0" borderId="10" xfId="0" applyBorder="1"/>
    <xf numFmtId="0" fontId="0" fillId="0" borderId="15" xfId="0" applyBorder="1"/>
    <xf numFmtId="0" fontId="0" fillId="0" borderId="2" xfId="0" applyBorder="1"/>
    <xf numFmtId="0" fontId="0" fillId="0" borderId="11" xfId="0" applyBorder="1"/>
    <xf numFmtId="0" fontId="80" fillId="0" borderId="0" xfId="0" applyFont="1" applyBorder="1" applyAlignment="1" applyProtection="1"/>
    <xf numFmtId="0" fontId="18" fillId="0" borderId="8" xfId="0" applyFont="1" applyBorder="1" applyAlignment="1" applyProtection="1">
      <alignment horizontal="center" wrapText="1"/>
    </xf>
    <xf numFmtId="0" fontId="18" fillId="0" borderId="1" xfId="0" applyFont="1" applyBorder="1" applyAlignment="1" applyProtection="1">
      <alignment horizontal="center" wrapText="1"/>
    </xf>
    <xf numFmtId="37" fontId="0" fillId="0" borderId="56" xfId="0" applyNumberFormat="1" applyFill="1" applyBorder="1" applyAlignment="1" applyProtection="1"/>
    <xf numFmtId="37" fontId="0" fillId="0" borderId="57" xfId="0" applyNumberFormat="1" applyFill="1" applyBorder="1" applyAlignment="1" applyProtection="1"/>
    <xf numFmtId="165" fontId="9" fillId="9" borderId="1" xfId="9" applyNumberFormat="1" applyFont="1" applyFill="1" applyBorder="1" applyAlignment="1" applyProtection="1">
      <alignment horizontal="right" vertical="center"/>
      <protection locked="0"/>
    </xf>
    <xf numFmtId="165" fontId="9" fillId="0" borderId="1" xfId="9" applyNumberFormat="1" applyFont="1" applyFill="1" applyBorder="1" applyAlignment="1" applyProtection="1">
      <alignment horizontal="right" vertical="center"/>
      <protection locked="0"/>
    </xf>
    <xf numFmtId="165" fontId="9" fillId="0" borderId="1" xfId="9" applyNumberFormat="1" applyFont="1" applyFill="1" applyBorder="1" applyAlignment="1" applyProtection="1">
      <alignment horizontal="right" vertical="center"/>
    </xf>
    <xf numFmtId="9" fontId="9" fillId="0" borderId="1" xfId="9" applyNumberFormat="1" applyFont="1" applyFill="1" applyBorder="1" applyAlignment="1" applyProtection="1">
      <alignment horizontal="center" vertical="center"/>
      <protection locked="0"/>
    </xf>
    <xf numFmtId="0" fontId="18" fillId="20" borderId="1" xfId="9" applyFont="1" applyFill="1" applyBorder="1" applyAlignment="1">
      <alignment horizontal="center" wrapText="1"/>
    </xf>
    <xf numFmtId="14" fontId="9" fillId="0" borderId="0" xfId="9" applyNumberFormat="1" applyFont="1" applyFill="1" applyBorder="1" applyAlignment="1" applyProtection="1">
      <alignment horizontal="right" vertical="center"/>
    </xf>
    <xf numFmtId="3" fontId="32" fillId="0" borderId="4" xfId="11" applyNumberFormat="1" applyFont="1" applyBorder="1"/>
    <xf numFmtId="3" fontId="32" fillId="0" borderId="13" xfId="11" applyNumberFormat="1" applyFont="1" applyFill="1" applyBorder="1"/>
    <xf numFmtId="3" fontId="34" fillId="0" borderId="13" xfId="0" applyNumberFormat="1" applyFont="1" applyFill="1" applyBorder="1"/>
    <xf numFmtId="3" fontId="34" fillId="0" borderId="13" xfId="11" applyNumberFormat="1" applyFont="1" applyFill="1" applyBorder="1"/>
    <xf numFmtId="3" fontId="32" fillId="0" borderId="1" xfId="11" applyNumberFormat="1" applyFont="1" applyBorder="1"/>
    <xf numFmtId="3" fontId="32" fillId="0" borderId="13" xfId="11" applyNumberFormat="1" applyFont="1" applyBorder="1"/>
    <xf numFmtId="3" fontId="32" fillId="0" borderId="2" xfId="11" applyNumberFormat="1" applyFont="1" applyBorder="1"/>
    <xf numFmtId="3" fontId="34" fillId="0" borderId="2" xfId="0" applyNumberFormat="1" applyFont="1" applyFill="1" applyBorder="1"/>
    <xf numFmtId="3" fontId="34" fillId="0" borderId="2" xfId="11" applyNumberFormat="1" applyFont="1" applyFill="1" applyBorder="1"/>
    <xf numFmtId="3" fontId="32" fillId="0" borderId="0" xfId="11" applyNumberFormat="1" applyFont="1" applyBorder="1"/>
    <xf numFmtId="3" fontId="32" fillId="0" borderId="5" xfId="11" applyNumberFormat="1" applyFont="1" applyBorder="1"/>
    <xf numFmtId="3" fontId="34" fillId="0" borderId="2" xfId="0" applyNumberFormat="1" applyFont="1" applyBorder="1"/>
    <xf numFmtId="3" fontId="34" fillId="0" borderId="2" xfId="11" applyNumberFormat="1" applyFont="1" applyBorder="1"/>
    <xf numFmtId="164" fontId="22" fillId="0" borderId="0" xfId="0" applyNumberFormat="1" applyFont="1" applyBorder="1" applyAlignment="1">
      <alignment horizontal="left"/>
    </xf>
    <xf numFmtId="3" fontId="32" fillId="0" borderId="5" xfId="11" applyNumberFormat="1" applyFont="1" applyFill="1" applyBorder="1"/>
    <xf numFmtId="3" fontId="34" fillId="0" borderId="5" xfId="11" applyNumberFormat="1" applyFont="1" applyFill="1" applyBorder="1"/>
    <xf numFmtId="164" fontId="22" fillId="0" borderId="12" xfId="0" applyNumberFormat="1" applyFont="1" applyBorder="1" applyAlignment="1">
      <alignment horizontal="left"/>
    </xf>
    <xf numFmtId="3" fontId="32" fillId="0" borderId="4" xfId="11" applyNumberFormat="1" applyFont="1" applyFill="1" applyBorder="1"/>
    <xf numFmtId="3" fontId="32" fillId="0" borderId="3" xfId="11" applyNumberFormat="1" applyFont="1" applyBorder="1"/>
    <xf numFmtId="3" fontId="34" fillId="0" borderId="1" xfId="11" applyNumberFormat="1" applyFont="1" applyBorder="1"/>
    <xf numFmtId="3" fontId="34" fillId="0" borderId="4" xfId="11" applyNumberFormat="1" applyFont="1" applyBorder="1"/>
    <xf numFmtId="0" fontId="32" fillId="0" borderId="2" xfId="0" applyFont="1" applyBorder="1" applyAlignment="1">
      <alignment horizontal="left"/>
    </xf>
    <xf numFmtId="3" fontId="34" fillId="0" borderId="0" xfId="11" applyNumberFormat="1" applyFont="1" applyBorder="1"/>
    <xf numFmtId="166" fontId="32" fillId="0" borderId="2" xfId="11" applyNumberFormat="1" applyFont="1" applyBorder="1"/>
    <xf numFmtId="166" fontId="34" fillId="0" borderId="2" xfId="11" applyNumberFormat="1" applyFont="1" applyBorder="1"/>
    <xf numFmtId="0" fontId="34" fillId="0" borderId="0" xfId="0" applyFont="1" applyBorder="1"/>
    <xf numFmtId="166" fontId="32" fillId="0" borderId="0" xfId="11" applyNumberFormat="1" applyFont="1" applyBorder="1"/>
    <xf numFmtId="166" fontId="34" fillId="0" borderId="0" xfId="11" applyNumberFormat="1" applyFont="1" applyBorder="1"/>
    <xf numFmtId="166" fontId="34" fillId="0" borderId="5" xfId="11" applyNumberFormat="1" applyFont="1" applyBorder="1"/>
    <xf numFmtId="173" fontId="34" fillId="0" borderId="0" xfId="11" applyNumberFormat="1" applyFont="1" applyFill="1" applyBorder="1" applyAlignment="1"/>
    <xf numFmtId="0" fontId="22" fillId="0" borderId="0" xfId="0" applyFont="1" applyBorder="1"/>
    <xf numFmtId="3" fontId="34" fillId="0" borderId="0" xfId="0" applyNumberFormat="1" applyFont="1" applyBorder="1"/>
    <xf numFmtId="49" fontId="34" fillId="0" borderId="0" xfId="11" applyNumberFormat="1" applyFont="1" applyFill="1" applyBorder="1" applyAlignment="1"/>
    <xf numFmtId="0" fontId="32" fillId="0" borderId="0" xfId="0" applyNumberFormat="1" applyFont="1" applyFill="1" applyBorder="1" applyAlignment="1">
      <alignment horizontal="left"/>
    </xf>
    <xf numFmtId="49" fontId="34" fillId="0" borderId="0" xfId="0" applyNumberFormat="1" applyFont="1" applyFill="1" applyBorder="1"/>
    <xf numFmtId="0" fontId="35" fillId="0" borderId="10" xfId="0" applyFont="1" applyBorder="1"/>
    <xf numFmtId="0" fontId="51" fillId="0" borderId="0" xfId="0" applyFont="1" applyBorder="1"/>
    <xf numFmtId="0" fontId="35" fillId="0" borderId="0" xfId="0" applyFont="1" applyBorder="1"/>
    <xf numFmtId="0" fontId="32" fillId="0" borderId="0" xfId="0" applyFont="1" applyBorder="1"/>
    <xf numFmtId="0" fontId="32" fillId="0" borderId="10" xfId="0" applyFont="1" applyBorder="1"/>
    <xf numFmtId="0" fontId="34" fillId="0" borderId="0" xfId="0" applyFont="1" applyFill="1" applyBorder="1" applyAlignment="1"/>
    <xf numFmtId="173" fontId="34" fillId="0" borderId="0" xfId="11" applyNumberFormat="1" applyFont="1" applyFill="1" applyBorder="1" applyAlignment="1">
      <alignment horizontal="left"/>
    </xf>
    <xf numFmtId="37" fontId="32" fillId="0" borderId="0" xfId="0" applyNumberFormat="1" applyFont="1" applyFill="1" applyBorder="1" applyAlignment="1">
      <alignment horizontal="left"/>
    </xf>
    <xf numFmtId="166" fontId="32" fillId="0" borderId="2" xfId="11" applyNumberFormat="1" applyFont="1" applyBorder="1" applyAlignment="1">
      <alignment horizontal="center"/>
    </xf>
    <xf numFmtId="0" fontId="35" fillId="0" borderId="0" xfId="0" applyFont="1" applyBorder="1" applyAlignment="1">
      <alignment horizontal="right"/>
    </xf>
    <xf numFmtId="0" fontId="32" fillId="0" borderId="0" xfId="0" applyFont="1" applyBorder="1" applyAlignment="1">
      <alignment horizontal="center"/>
    </xf>
    <xf numFmtId="0" fontId="29" fillId="0" borderId="0" xfId="0" applyFont="1" applyBorder="1" applyAlignment="1">
      <alignment horizontal="right"/>
    </xf>
    <xf numFmtId="0" fontId="29" fillId="0" borderId="0" xfId="0" applyFont="1" applyBorder="1" applyAlignment="1">
      <alignment horizontal="left"/>
    </xf>
    <xf numFmtId="0" fontId="29" fillId="0" borderId="0" xfId="0" applyFont="1" applyFill="1" applyBorder="1" applyAlignment="1">
      <alignment horizontal="right"/>
    </xf>
    <xf numFmtId="0" fontId="37" fillId="0" borderId="0" xfId="0" applyFont="1" applyBorder="1"/>
    <xf numFmtId="166" fontId="32" fillId="0" borderId="1" xfId="11" applyNumberFormat="1" applyFont="1" applyBorder="1" applyAlignment="1">
      <alignment horizontal="center"/>
    </xf>
    <xf numFmtId="0" fontId="37" fillId="0" borderId="0" xfId="0" applyFont="1" applyBorder="1" applyAlignment="1">
      <alignment horizontal="right"/>
    </xf>
    <xf numFmtId="0" fontId="37" fillId="0" borderId="2" xfId="0" applyFont="1" applyBorder="1"/>
    <xf numFmtId="0" fontId="34" fillId="0" borderId="10" xfId="0" applyFont="1" applyBorder="1"/>
    <xf numFmtId="0" fontId="34" fillId="0" borderId="13" xfId="0" applyFont="1" applyBorder="1"/>
    <xf numFmtId="0" fontId="29" fillId="0" borderId="0" xfId="0" applyFont="1" applyBorder="1"/>
    <xf numFmtId="0" fontId="29" fillId="0" borderId="13" xfId="0" applyFont="1" applyBorder="1" applyAlignment="1">
      <alignment horizontal="right"/>
    </xf>
    <xf numFmtId="0" fontId="32" fillId="0" borderId="2" xfId="0" applyFont="1" applyBorder="1"/>
    <xf numFmtId="0" fontId="34" fillId="0" borderId="11" xfId="0" applyFont="1" applyBorder="1"/>
    <xf numFmtId="0" fontId="35" fillId="0" borderId="2" xfId="0" applyFont="1" applyBorder="1" applyAlignment="1">
      <alignment horizontal="right"/>
    </xf>
    <xf numFmtId="0" fontId="34" fillId="0" borderId="8" xfId="0" applyFont="1" applyBorder="1" applyAlignment="1"/>
    <xf numFmtId="0" fontId="34" fillId="0" borderId="5" xfId="0" applyFont="1" applyFill="1" applyBorder="1" applyAlignment="1"/>
    <xf numFmtId="0" fontId="32" fillId="0" borderId="10" xfId="0" applyFont="1" applyBorder="1" applyAlignment="1"/>
    <xf numFmtId="0" fontId="32" fillId="0" borderId="10" xfId="0" applyFont="1" applyBorder="1" applyAlignment="1">
      <alignment horizontal="right"/>
    </xf>
    <xf numFmtId="3" fontId="34" fillId="9" borderId="1" xfId="11" applyNumberFormat="1" applyFont="1" applyFill="1" applyBorder="1" applyProtection="1">
      <protection locked="0"/>
    </xf>
    <xf numFmtId="3" fontId="34" fillId="9" borderId="1" xfId="0" applyNumberFormat="1" applyFont="1" applyFill="1" applyBorder="1" applyProtection="1">
      <protection locked="0"/>
    </xf>
    <xf numFmtId="3" fontId="35" fillId="9" borderId="1" xfId="11" applyNumberFormat="1" applyFont="1" applyFill="1" applyBorder="1" applyProtection="1">
      <protection locked="0"/>
    </xf>
    <xf numFmtId="3" fontId="35" fillId="9" borderId="1" xfId="0" applyNumberFormat="1" applyFont="1" applyFill="1" applyBorder="1" applyProtection="1">
      <protection locked="0"/>
    </xf>
    <xf numFmtId="166" fontId="34" fillId="9" borderId="1" xfId="11" applyNumberFormat="1" applyFont="1" applyFill="1" applyBorder="1" applyAlignment="1" applyProtection="1">
      <alignment wrapText="1"/>
      <protection locked="0"/>
    </xf>
    <xf numFmtId="37" fontId="33" fillId="0" borderId="0" xfId="0" applyNumberFormat="1" applyFont="1" applyFill="1" applyBorder="1" applyAlignment="1">
      <alignment horizontal="left"/>
    </xf>
    <xf numFmtId="0" fontId="32" fillId="9" borderId="1" xfId="0" applyNumberFormat="1" applyFont="1" applyFill="1" applyBorder="1" applyAlignment="1" applyProtection="1">
      <alignment horizontal="left"/>
      <protection locked="0"/>
    </xf>
    <xf numFmtId="0" fontId="32" fillId="0" borderId="0" xfId="0" applyFont="1" applyBorder="1" applyAlignment="1" applyProtection="1"/>
    <xf numFmtId="0" fontId="29" fillId="0" borderId="0" xfId="0" applyFont="1" applyFill="1" applyBorder="1" applyAlignment="1"/>
    <xf numFmtId="0" fontId="29" fillId="0" borderId="0" xfId="0" applyFont="1" applyFill="1" applyBorder="1" applyAlignment="1">
      <alignment horizontal="left"/>
    </xf>
    <xf numFmtId="3" fontId="9" fillId="0" borderId="5" xfId="0" applyNumberFormat="1" applyFont="1" applyBorder="1" applyAlignment="1" applyProtection="1">
      <alignment horizontal="right"/>
    </xf>
    <xf numFmtId="0" fontId="9" fillId="9" borderId="5" xfId="0" applyFont="1" applyFill="1" applyBorder="1" applyProtection="1">
      <protection locked="0"/>
    </xf>
    <xf numFmtId="0" fontId="9" fillId="9" borderId="0" xfId="0" applyFont="1" applyFill="1" applyBorder="1" applyProtection="1">
      <protection locked="0"/>
    </xf>
    <xf numFmtId="6" fontId="9" fillId="0" borderId="0" xfId="0" applyNumberFormat="1" applyFont="1" applyBorder="1" applyProtection="1"/>
    <xf numFmtId="0" fontId="73" fillId="0" borderId="0" xfId="0" applyFont="1" applyProtection="1"/>
    <xf numFmtId="0" fontId="88" fillId="0" borderId="0" xfId="0" applyFont="1" applyFill="1" applyBorder="1" applyAlignment="1"/>
    <xf numFmtId="0" fontId="88" fillId="0" borderId="0" xfId="0" applyFont="1" applyFill="1" applyBorder="1" applyAlignment="1" applyProtection="1">
      <protection locked="0"/>
    </xf>
    <xf numFmtId="0" fontId="88" fillId="0" borderId="0" xfId="0" applyFont="1" applyFill="1" applyBorder="1" applyAlignment="1">
      <alignment vertical="top" wrapText="1"/>
    </xf>
    <xf numFmtId="10" fontId="28" fillId="19" borderId="1" xfId="0" applyNumberFormat="1" applyFont="1" applyFill="1" applyBorder="1" applyProtection="1"/>
    <xf numFmtId="10" fontId="28" fillId="0" borderId="0" xfId="0" applyNumberFormat="1" applyFont="1" applyFill="1" applyBorder="1" applyProtection="1">
      <protection locked="0"/>
    </xf>
    <xf numFmtId="10" fontId="28" fillId="0" borderId="0" xfId="0" applyNumberFormat="1" applyFont="1" applyFill="1" applyBorder="1" applyProtection="1"/>
    <xf numFmtId="10" fontId="28" fillId="21" borderId="1" xfId="0" applyNumberFormat="1" applyFont="1" applyFill="1" applyBorder="1"/>
    <xf numFmtId="10" fontId="28" fillId="21" borderId="1" xfId="0" applyNumberFormat="1" applyFont="1" applyFill="1" applyBorder="1" applyProtection="1"/>
    <xf numFmtId="10" fontId="28" fillId="22" borderId="1" xfId="0" applyNumberFormat="1" applyFont="1" applyFill="1" applyBorder="1" applyProtection="1"/>
    <xf numFmtId="0" fontId="18" fillId="19" borderId="1" xfId="0" applyFont="1" applyFill="1" applyBorder="1" applyAlignment="1"/>
    <xf numFmtId="0" fontId="18" fillId="19" borderId="1" xfId="0" applyFont="1" applyFill="1" applyBorder="1" applyAlignment="1" applyProtection="1"/>
    <xf numFmtId="0" fontId="9" fillId="19" borderId="1" xfId="0" applyFont="1" applyFill="1" applyBorder="1" applyAlignment="1"/>
    <xf numFmtId="0" fontId="9" fillId="19" borderId="1" xfId="0" applyFont="1" applyFill="1" applyBorder="1" applyAlignment="1" applyProtection="1">
      <protection locked="0"/>
    </xf>
    <xf numFmtId="0" fontId="9" fillId="0" borderId="0" xfId="0" applyFont="1" applyFill="1" applyBorder="1" applyAlignment="1">
      <alignment wrapText="1"/>
    </xf>
    <xf numFmtId="0" fontId="9" fillId="0" borderId="0" xfId="0" applyFont="1" applyFill="1" applyBorder="1" applyAlignment="1" applyProtection="1">
      <protection locked="0"/>
    </xf>
    <xf numFmtId="0" fontId="18" fillId="21" borderId="1" xfId="0" applyFont="1" applyFill="1" applyBorder="1" applyAlignment="1"/>
    <xf numFmtId="0" fontId="18" fillId="21" borderId="6" xfId="0" applyFont="1" applyFill="1" applyBorder="1" applyAlignment="1" applyProtection="1"/>
    <xf numFmtId="0" fontId="9" fillId="21" borderId="1" xfId="0" applyFont="1" applyFill="1" applyBorder="1" applyAlignment="1"/>
    <xf numFmtId="0" fontId="18" fillId="22" borderId="1" xfId="0" applyFont="1" applyFill="1" applyBorder="1" applyAlignment="1"/>
    <xf numFmtId="0" fontId="18" fillId="22" borderId="1" xfId="0" applyFont="1" applyFill="1" applyBorder="1" applyAlignment="1" applyProtection="1"/>
    <xf numFmtId="0" fontId="9" fillId="22" borderId="1" xfId="0" applyFont="1" applyFill="1" applyBorder="1" applyAlignment="1"/>
    <xf numFmtId="0" fontId="9" fillId="22" borderId="1" xfId="0" applyFont="1" applyFill="1" applyBorder="1" applyAlignment="1" applyProtection="1">
      <protection locked="0"/>
    </xf>
    <xf numFmtId="0" fontId="52" fillId="0" borderId="0" xfId="0" applyFont="1" applyAlignment="1" applyProtection="1">
      <alignment horizontal="left" indent="2"/>
    </xf>
    <xf numFmtId="0" fontId="9" fillId="22" borderId="4" xfId="0" applyFont="1" applyFill="1" applyBorder="1" applyAlignment="1"/>
    <xf numFmtId="0" fontId="89" fillId="0" borderId="0" xfId="0" applyFont="1" applyProtection="1"/>
    <xf numFmtId="0" fontId="32" fillId="0" borderId="0" xfId="0" applyFont="1" applyFill="1" applyBorder="1" applyAlignment="1" applyProtection="1">
      <alignment horizontal="left" wrapText="1"/>
    </xf>
    <xf numFmtId="0" fontId="32" fillId="0" borderId="0" xfId="0" applyFont="1" applyFill="1" applyBorder="1" applyProtection="1"/>
    <xf numFmtId="0" fontId="18" fillId="0" borderId="1" xfId="2" applyFont="1" applyBorder="1" applyAlignment="1" applyProtection="1">
      <alignment horizontal="center"/>
    </xf>
    <xf numFmtId="3" fontId="18" fillId="0" borderId="1" xfId="2" applyNumberFormat="1" applyFont="1" applyBorder="1" applyAlignment="1" applyProtection="1">
      <alignment horizontal="center"/>
    </xf>
    <xf numFmtId="9" fontId="9" fillId="0" borderId="8" xfId="0" applyNumberFormat="1" applyFont="1" applyBorder="1" applyProtection="1"/>
    <xf numFmtId="9" fontId="9" fillId="0" borderId="1" xfId="0" applyNumberFormat="1" applyFont="1" applyBorder="1" applyProtection="1"/>
    <xf numFmtId="0" fontId="34" fillId="16" borderId="1" xfId="0" applyFont="1" applyFill="1" applyBorder="1" applyAlignment="1" applyProtection="1">
      <alignment horizontal="center"/>
    </xf>
    <xf numFmtId="0" fontId="38" fillId="0" borderId="0" xfId="0" applyFont="1" applyAlignment="1" applyProtection="1">
      <alignment horizontal="left" indent="2"/>
    </xf>
    <xf numFmtId="0" fontId="26" fillId="0" borderId="0" xfId="0" applyFont="1" applyProtection="1"/>
    <xf numFmtId="166" fontId="9" fillId="0" borderId="0" xfId="1" applyNumberFormat="1" applyFont="1" applyFill="1" applyAlignment="1" applyProtection="1">
      <alignment horizontal="right"/>
    </xf>
    <xf numFmtId="0" fontId="34" fillId="0" borderId="0" xfId="0" applyFont="1" applyFill="1" applyProtection="1"/>
    <xf numFmtId="0" fontId="0" fillId="9" borderId="11" xfId="0" applyFill="1" applyBorder="1" applyAlignment="1" applyProtection="1">
      <protection locked="0"/>
    </xf>
    <xf numFmtId="169" fontId="23" fillId="0" borderId="3" xfId="0" applyNumberFormat="1" applyFont="1" applyBorder="1" applyAlignment="1" applyProtection="1">
      <alignment horizontal="centerContinuous" wrapText="1"/>
    </xf>
    <xf numFmtId="169" fontId="23" fillId="4" borderId="1" xfId="0" applyNumberFormat="1" applyFont="1" applyFill="1" applyBorder="1" applyAlignment="1" applyProtection="1">
      <alignment horizontal="center"/>
    </xf>
    <xf numFmtId="0" fontId="32" fillId="0" borderId="2" xfId="0" applyFont="1" applyFill="1" applyBorder="1" applyProtection="1"/>
    <xf numFmtId="0" fontId="18" fillId="0" borderId="0" xfId="0" applyFont="1" applyFill="1" applyAlignment="1" applyProtection="1">
      <alignment horizontal="right"/>
    </xf>
    <xf numFmtId="0" fontId="29" fillId="0" borderId="0" xfId="0" applyFont="1" applyFill="1" applyAlignment="1" applyProtection="1"/>
    <xf numFmtId="0" fontId="29" fillId="0" borderId="0" xfId="0" applyFont="1" applyFill="1" applyBorder="1" applyAlignment="1" applyProtection="1">
      <alignment horizontal="left" wrapText="1"/>
    </xf>
    <xf numFmtId="0" fontId="32" fillId="0" borderId="0" xfId="0" applyFont="1" applyFill="1" applyAlignment="1" applyProtection="1"/>
    <xf numFmtId="0" fontId="32" fillId="0" borderId="0" xfId="0" applyFont="1" applyFill="1" applyBorder="1" applyAlignment="1" applyProtection="1"/>
    <xf numFmtId="0" fontId="32" fillId="0" borderId="0" xfId="2" applyFont="1" applyFill="1" applyProtection="1"/>
    <xf numFmtId="0" fontId="32" fillId="0" borderId="0" xfId="2" applyFont="1" applyFill="1" applyBorder="1" applyProtection="1"/>
    <xf numFmtId="0" fontId="29" fillId="0" borderId="0" xfId="0" applyFont="1" applyFill="1" applyAlignment="1" applyProtection="1">
      <alignment horizontal="center"/>
    </xf>
    <xf numFmtId="0" fontId="32" fillId="0" borderId="0" xfId="0" applyFont="1" applyFill="1" applyAlignment="1" applyProtection="1">
      <alignment wrapText="1"/>
    </xf>
    <xf numFmtId="0" fontId="32" fillId="0" borderId="0" xfId="0" applyFont="1" applyFill="1" applyBorder="1" applyAlignment="1" applyProtection="1">
      <alignment wrapText="1"/>
    </xf>
    <xf numFmtId="0" fontId="34" fillId="0" borderId="0" xfId="0" applyFont="1" applyFill="1" applyBorder="1" applyAlignment="1" applyProtection="1">
      <alignment horizontal="right"/>
    </xf>
    <xf numFmtId="0" fontId="29" fillId="0" borderId="0" xfId="0" applyFont="1" applyFill="1" applyAlignment="1" applyProtection="1">
      <alignment wrapText="1"/>
    </xf>
    <xf numFmtId="0" fontId="29" fillId="0" borderId="0" xfId="0" applyFont="1" applyFill="1" applyBorder="1" applyAlignment="1" applyProtection="1">
      <alignment wrapText="1"/>
    </xf>
    <xf numFmtId="0" fontId="29" fillId="0" borderId="0" xfId="0" applyFont="1" applyFill="1" applyBorder="1" applyAlignment="1" applyProtection="1">
      <alignment horizontal="left"/>
    </xf>
    <xf numFmtId="10" fontId="28" fillId="9" borderId="1" xfId="0" applyNumberFormat="1" applyFont="1" applyFill="1" applyBorder="1" applyProtection="1">
      <protection locked="0"/>
    </xf>
    <xf numFmtId="0" fontId="26" fillId="0" borderId="1" xfId="0" applyFont="1" applyFill="1" applyBorder="1" applyAlignment="1" applyProtection="1"/>
    <xf numFmtId="0" fontId="18" fillId="0" borderId="16" xfId="0" applyFont="1" applyFill="1" applyBorder="1" applyAlignment="1" applyProtection="1">
      <alignment horizontal="left"/>
    </xf>
    <xf numFmtId="169" fontId="23" fillId="0" borderId="0" xfId="0" applyNumberFormat="1" applyFont="1" applyBorder="1" applyAlignment="1" applyProtection="1">
      <alignment horizontal="centerContinuous" wrapText="1"/>
    </xf>
    <xf numFmtId="3" fontId="23" fillId="0" borderId="0" xfId="2" applyNumberFormat="1" applyFont="1" applyBorder="1" applyAlignment="1" applyProtection="1">
      <alignment horizontal="centerContinuous"/>
    </xf>
    <xf numFmtId="0" fontId="0" fillId="0" borderId="0" xfId="0" applyBorder="1" applyAlignment="1">
      <alignment horizontal="centerContinuous"/>
    </xf>
    <xf numFmtId="169" fontId="23" fillId="4" borderId="2" xfId="0" applyNumberFormat="1" applyFont="1" applyFill="1" applyBorder="1" applyAlignment="1" applyProtection="1">
      <alignment horizontal="center"/>
    </xf>
    <xf numFmtId="169" fontId="23" fillId="4" borderId="2" xfId="0" applyNumberFormat="1" applyFont="1" applyFill="1" applyBorder="1" applyAlignment="1" applyProtection="1">
      <alignment horizontal="center" wrapText="1"/>
    </xf>
    <xf numFmtId="0" fontId="23" fillId="0" borderId="0" xfId="0" applyNumberFormat="1" applyFont="1" applyBorder="1" applyAlignment="1" applyProtection="1">
      <alignment wrapText="1"/>
    </xf>
    <xf numFmtId="0" fontId="51" fillId="0" borderId="2" xfId="0" applyFont="1" applyBorder="1" applyAlignment="1" applyProtection="1">
      <alignment horizontal="right"/>
    </xf>
    <xf numFmtId="0" fontId="0" fillId="0" borderId="0" xfId="0" applyProtection="1">
      <protection locked="0"/>
    </xf>
    <xf numFmtId="0" fontId="9" fillId="0" borderId="16" xfId="0" applyFont="1" applyFill="1" applyBorder="1" applyProtection="1"/>
    <xf numFmtId="0" fontId="9" fillId="0" borderId="33" xfId="0" applyFont="1" applyFill="1" applyBorder="1" applyAlignment="1" applyProtection="1"/>
    <xf numFmtId="0" fontId="90" fillId="0" borderId="0" xfId="0" applyFont="1" applyAlignment="1" applyProtection="1">
      <alignment horizontal="left" indent="2"/>
    </xf>
    <xf numFmtId="0" fontId="91" fillId="0" borderId="0" xfId="0" applyFont="1" applyProtection="1"/>
    <xf numFmtId="3" fontId="33" fillId="0" borderId="0" xfId="0" applyNumberFormat="1" applyFont="1" applyFill="1" applyBorder="1" applyAlignment="1" applyProtection="1">
      <alignment horizontal="left" vertical="center"/>
    </xf>
    <xf numFmtId="166" fontId="27" fillId="4" borderId="0" xfId="1" applyNumberFormat="1" applyFont="1" applyFill="1" applyBorder="1" applyProtection="1"/>
    <xf numFmtId="37" fontId="34" fillId="0" borderId="1" xfId="0" applyNumberFormat="1" applyFont="1" applyBorder="1" applyAlignment="1" applyProtection="1">
      <alignment horizontal="right"/>
    </xf>
    <xf numFmtId="0" fontId="34" fillId="16" borderId="1" xfId="0" applyFont="1" applyFill="1" applyBorder="1" applyAlignment="1" applyProtection="1">
      <alignment horizontal="right"/>
    </xf>
    <xf numFmtId="0" fontId="34" fillId="0" borderId="0" xfId="0" applyFont="1" applyAlignment="1" applyProtection="1">
      <alignment horizontal="right"/>
    </xf>
    <xf numFmtId="166" fontId="28" fillId="0" borderId="1" xfId="1" applyNumberFormat="1" applyFont="1" applyBorder="1" applyProtection="1"/>
    <xf numFmtId="166" fontId="28" fillId="16" borderId="1" xfId="1" applyNumberFormat="1" applyFont="1" applyFill="1" applyBorder="1" applyProtection="1"/>
    <xf numFmtId="166" fontId="28" fillId="0" borderId="2" xfId="1" applyNumberFormat="1" applyFont="1" applyFill="1" applyBorder="1" applyProtection="1"/>
    <xf numFmtId="166" fontId="20" fillId="0" borderId="2" xfId="1" applyNumberFormat="1" applyFont="1" applyBorder="1" applyProtection="1"/>
    <xf numFmtId="169" fontId="27" fillId="4" borderId="1" xfId="0" applyNumberFormat="1" applyFont="1" applyFill="1" applyBorder="1" applyAlignment="1" applyProtection="1">
      <alignment horizontal="center"/>
    </xf>
    <xf numFmtId="169" fontId="27" fillId="4" borderId="1" xfId="0" applyNumberFormat="1" applyFont="1" applyFill="1" applyBorder="1" applyAlignment="1" applyProtection="1">
      <alignment horizontal="center" wrapText="1"/>
    </xf>
    <xf numFmtId="166" fontId="28" fillId="5" borderId="1" xfId="1" applyNumberFormat="1" applyFont="1" applyFill="1" applyBorder="1" applyProtection="1"/>
    <xf numFmtId="166" fontId="28" fillId="0" borderId="0" xfId="1" applyNumberFormat="1" applyFont="1" applyFill="1" applyBorder="1" applyProtection="1"/>
    <xf numFmtId="166" fontId="20" fillId="0" borderId="0" xfId="1" applyNumberFormat="1" applyFont="1" applyBorder="1" applyProtection="1"/>
    <xf numFmtId="166" fontId="20" fillId="0" borderId="0" xfId="1" applyNumberFormat="1" applyFont="1" applyFill="1" applyBorder="1" applyProtection="1"/>
    <xf numFmtId="166" fontId="28" fillId="0" borderId="0" xfId="1" applyNumberFormat="1" applyFont="1" applyFill="1" applyProtection="1"/>
    <xf numFmtId="166" fontId="92" fillId="0" borderId="0" xfId="1" applyNumberFormat="1" applyFont="1" applyProtection="1"/>
    <xf numFmtId="0" fontId="51" fillId="0" borderId="0" xfId="0" applyFont="1" applyAlignment="1" applyProtection="1">
      <alignment wrapText="1"/>
    </xf>
    <xf numFmtId="0" fontId="51" fillId="0" borderId="0" xfId="0" applyFont="1" applyFill="1" applyBorder="1" applyAlignment="1" applyProtection="1">
      <alignment wrapText="1"/>
    </xf>
    <xf numFmtId="0" fontId="28" fillId="0" borderId="0" xfId="0" applyFont="1" applyFill="1" applyBorder="1" applyAlignment="1" applyProtection="1">
      <alignment wrapText="1"/>
    </xf>
    <xf numFmtId="0" fontId="28" fillId="0" borderId="0" xfId="0" applyFont="1" applyAlignment="1" applyProtection="1">
      <alignment wrapText="1"/>
    </xf>
    <xf numFmtId="169" fontId="27" fillId="0" borderId="0" xfId="0" applyNumberFormat="1" applyFont="1" applyBorder="1" applyAlignment="1" applyProtection="1">
      <alignment horizontal="centerContinuous" wrapText="1"/>
    </xf>
    <xf numFmtId="3" fontId="27" fillId="0" borderId="0" xfId="2" applyNumberFormat="1" applyFont="1" applyBorder="1" applyAlignment="1" applyProtection="1">
      <alignment horizontal="centerContinuous"/>
    </xf>
    <xf numFmtId="0" fontId="28" fillId="0" borderId="0" xfId="0" applyFont="1" applyBorder="1" applyAlignment="1">
      <alignment horizontal="centerContinuous"/>
    </xf>
    <xf numFmtId="166" fontId="28" fillId="0" borderId="3" xfId="1" applyNumberFormat="1" applyFont="1" applyBorder="1" applyProtection="1"/>
    <xf numFmtId="166" fontId="28" fillId="0" borderId="1" xfId="1" applyNumberFormat="1" applyFont="1" applyFill="1" applyBorder="1" applyProtection="1"/>
    <xf numFmtId="0" fontId="27" fillId="0" borderId="0" xfId="0" applyNumberFormat="1" applyFont="1" applyBorder="1" applyAlignment="1" applyProtection="1">
      <alignment wrapText="1"/>
    </xf>
    <xf numFmtId="0" fontId="20" fillId="0" borderId="1" xfId="2" applyFont="1" applyBorder="1" applyAlignment="1" applyProtection="1">
      <alignment horizontal="center"/>
    </xf>
    <xf numFmtId="3" fontId="20" fillId="0" borderId="1" xfId="2" applyNumberFormat="1" applyFont="1" applyBorder="1" applyAlignment="1" applyProtection="1">
      <alignment horizontal="center"/>
    </xf>
    <xf numFmtId="10" fontId="28" fillId="0" borderId="1" xfId="0" applyNumberFormat="1" applyFont="1" applyBorder="1"/>
    <xf numFmtId="166" fontId="18" fillId="4" borderId="0" xfId="1" applyNumberFormat="1" applyFont="1" applyFill="1" applyBorder="1" applyProtection="1"/>
    <xf numFmtId="10" fontId="28" fillId="19" borderId="6" xfId="0" applyNumberFormat="1" applyFont="1" applyFill="1" applyBorder="1" applyProtection="1"/>
    <xf numFmtId="166" fontId="28" fillId="9" borderId="1" xfId="1" applyNumberFormat="1" applyFont="1" applyFill="1" applyBorder="1" applyProtection="1">
      <protection locked="0"/>
    </xf>
    <xf numFmtId="166" fontId="28" fillId="14" borderId="1" xfId="1" applyNumberFormat="1" applyFont="1" applyFill="1" applyBorder="1" applyProtection="1"/>
    <xf numFmtId="3" fontId="9" fillId="9" borderId="1" xfId="0" applyNumberFormat="1" applyFont="1" applyFill="1" applyBorder="1" applyAlignment="1" applyProtection="1">
      <protection locked="0"/>
    </xf>
    <xf numFmtId="0" fontId="9" fillId="0" borderId="2" xfId="0" applyFont="1" applyBorder="1" applyAlignment="1" applyProtection="1">
      <alignment wrapText="1"/>
    </xf>
    <xf numFmtId="0" fontId="0" fillId="0" borderId="13" xfId="0" applyBorder="1"/>
    <xf numFmtId="0" fontId="9" fillId="0" borderId="13" xfId="0" applyFont="1" applyBorder="1" applyAlignment="1" applyProtection="1">
      <alignment wrapText="1"/>
    </xf>
    <xf numFmtId="0" fontId="18" fillId="0" borderId="13" xfId="0" applyFont="1" applyBorder="1" applyAlignment="1" applyProtection="1">
      <alignment wrapText="1"/>
    </xf>
    <xf numFmtId="166" fontId="18" fillId="0" borderId="13" xfId="1" applyNumberFormat="1" applyFont="1" applyFill="1" applyBorder="1" applyProtection="1"/>
    <xf numFmtId="165" fontId="69" fillId="0" borderId="1" xfId="9" applyNumberFormat="1" applyFont="1" applyBorder="1" applyAlignment="1">
      <alignment horizontal="right"/>
    </xf>
    <xf numFmtId="0" fontId="34" fillId="0" borderId="0" xfId="11" applyNumberFormat="1" applyFont="1" applyFill="1" applyBorder="1" applyAlignment="1"/>
    <xf numFmtId="37" fontId="0" fillId="0" borderId="3" xfId="0" applyNumberFormat="1" applyFill="1" applyBorder="1" applyAlignment="1" applyProtection="1">
      <alignment shrinkToFit="1"/>
    </xf>
    <xf numFmtId="39" fontId="0" fillId="8" borderId="1" xfId="0" applyNumberFormat="1" applyFill="1" applyBorder="1" applyAlignment="1" applyProtection="1">
      <alignment shrinkToFit="1"/>
      <protection locked="0"/>
    </xf>
    <xf numFmtId="0" fontId="18" fillId="0" borderId="12" xfId="0" applyFont="1" applyFill="1" applyBorder="1" applyAlignment="1" applyProtection="1"/>
    <xf numFmtId="0" fontId="9" fillId="0" borderId="12" xfId="0" applyFont="1" applyFill="1" applyBorder="1" applyAlignment="1" applyProtection="1"/>
    <xf numFmtId="0" fontId="34" fillId="23" borderId="0" xfId="0" applyFont="1" applyFill="1" applyAlignment="1" applyProtection="1">
      <alignment horizontal="center"/>
    </xf>
    <xf numFmtId="37" fontId="34" fillId="23" borderId="8" xfId="0" applyNumberFormat="1" applyFont="1" applyFill="1" applyBorder="1" applyAlignment="1" applyProtection="1">
      <alignment horizontal="right"/>
    </xf>
    <xf numFmtId="164" fontId="9" fillId="5" borderId="10" xfId="3" applyNumberFormat="1" applyFont="1" applyFill="1" applyBorder="1" applyAlignment="1">
      <alignment horizontal="center"/>
    </xf>
    <xf numFmtId="0" fontId="9" fillId="5" borderId="0" xfId="0" applyFont="1" applyFill="1" applyBorder="1" applyAlignment="1">
      <alignment horizontal="center"/>
    </xf>
    <xf numFmtId="6" fontId="0" fillId="6" borderId="0" xfId="0" applyNumberFormat="1" applyFill="1"/>
    <xf numFmtId="0" fontId="9" fillId="0" borderId="0" xfId="0" applyFont="1" applyFill="1" applyAlignment="1" applyProtection="1">
      <alignment horizontal="right"/>
    </xf>
    <xf numFmtId="0" fontId="34" fillId="9" borderId="13" xfId="0" applyFont="1" applyFill="1" applyBorder="1" applyProtection="1">
      <protection locked="0"/>
    </xf>
    <xf numFmtId="0" fontId="93" fillId="0" borderId="0" xfId="0" applyFont="1" applyAlignment="1" applyProtection="1">
      <alignment vertical="center"/>
    </xf>
    <xf numFmtId="0" fontId="34" fillId="0" borderId="13" xfId="0" applyFont="1" applyFill="1" applyBorder="1" applyProtection="1"/>
    <xf numFmtId="0" fontId="34" fillId="0" borderId="0" xfId="0" applyFont="1" applyAlignment="1" applyProtection="1">
      <alignment horizontal="left"/>
    </xf>
    <xf numFmtId="0" fontId="23" fillId="0" borderId="0" xfId="0" applyFont="1" applyBorder="1" applyAlignment="1" applyProtection="1">
      <alignment horizontal="left"/>
    </xf>
    <xf numFmtId="3" fontId="23" fillId="0" borderId="0" xfId="0" applyNumberFormat="1" applyFont="1" applyFill="1" applyBorder="1" applyAlignment="1" applyProtection="1">
      <alignment horizontal="left"/>
    </xf>
    <xf numFmtId="14" fontId="23" fillId="0" borderId="0" xfId="0" applyNumberFormat="1" applyFont="1" applyFill="1" applyBorder="1" applyAlignment="1" applyProtection="1">
      <alignment horizontal="left" wrapText="1"/>
    </xf>
    <xf numFmtId="9" fontId="9" fillId="0" borderId="0" xfId="1" applyNumberFormat="1" applyFont="1" applyBorder="1" applyProtection="1"/>
    <xf numFmtId="0" fontId="26" fillId="0" borderId="1" xfId="0" applyFont="1" applyFill="1" applyBorder="1" applyAlignment="1" applyProtection="1">
      <alignment horizontal="centerContinuous"/>
    </xf>
    <xf numFmtId="3" fontId="18" fillId="0" borderId="1" xfId="0" applyNumberFormat="1" applyFont="1" applyFill="1" applyBorder="1" applyAlignment="1" applyProtection="1">
      <alignment horizontal="center" wrapText="1"/>
    </xf>
    <xf numFmtId="0" fontId="22" fillId="0" borderId="0" xfId="0" applyFont="1" applyFill="1" applyAlignment="1" applyProtection="1">
      <alignment wrapText="1"/>
    </xf>
    <xf numFmtId="0" fontId="23" fillId="0" borderId="0" xfId="0" applyFont="1" applyFill="1" applyAlignment="1" applyProtection="1">
      <alignment horizontal="left"/>
    </xf>
    <xf numFmtId="0" fontId="9" fillId="0" borderId="12" xfId="0" applyFont="1" applyBorder="1" applyAlignment="1" applyProtection="1">
      <alignment horizontal="left" indent="1"/>
    </xf>
    <xf numFmtId="0" fontId="34" fillId="0" borderId="0" xfId="0" applyFont="1" applyBorder="1" applyAlignment="1" applyProtection="1">
      <alignment vertical="top" wrapText="1"/>
    </xf>
    <xf numFmtId="3" fontId="9" fillId="9" borderId="1" xfId="0" applyNumberFormat="1" applyFont="1" applyFill="1" applyBorder="1" applyAlignment="1" applyProtection="1">
      <alignment vertical="center"/>
      <protection locked="0"/>
    </xf>
    <xf numFmtId="0" fontId="9" fillId="0" borderId="0" xfId="0" applyFont="1" applyFill="1" applyBorder="1" applyProtection="1">
      <protection locked="0"/>
    </xf>
    <xf numFmtId="0" fontId="0" fillId="0" borderId="0" xfId="0" applyFill="1" applyBorder="1" applyProtection="1">
      <protection locked="0"/>
    </xf>
    <xf numFmtId="166" fontId="9" fillId="0" borderId="10" xfId="1" applyNumberFormat="1" applyFont="1" applyFill="1" applyBorder="1" applyProtection="1">
      <protection locked="0"/>
    </xf>
    <xf numFmtId="0" fontId="51" fillId="0" borderId="1" xfId="0" applyFont="1" applyBorder="1" applyAlignment="1" applyProtection="1">
      <alignment wrapText="1"/>
    </xf>
    <xf numFmtId="166" fontId="9" fillId="0" borderId="1" xfId="1" applyNumberFormat="1" applyFont="1" applyFill="1" applyBorder="1" applyProtection="1">
      <protection locked="0"/>
    </xf>
    <xf numFmtId="166" fontId="18" fillId="0" borderId="17" xfId="1" applyNumberFormat="1" applyFont="1" applyBorder="1"/>
    <xf numFmtId="166" fontId="18" fillId="0" borderId="37" xfId="1" applyNumberFormat="1" applyFont="1" applyBorder="1"/>
    <xf numFmtId="37" fontId="32" fillId="0" borderId="0" xfId="0" applyNumberFormat="1" applyFont="1" applyFill="1" applyBorder="1" applyAlignment="1" applyProtection="1">
      <alignment horizontal="left"/>
    </xf>
    <xf numFmtId="37" fontId="0" fillId="0" borderId="0" xfId="0" applyNumberFormat="1" applyFill="1" applyBorder="1" applyAlignment="1" applyProtection="1">
      <alignment shrinkToFit="1"/>
      <protection locked="0"/>
    </xf>
    <xf numFmtId="37" fontId="0" fillId="0" borderId="0" xfId="0" applyNumberFormat="1" applyFill="1" applyBorder="1" applyProtection="1"/>
    <xf numFmtId="3" fontId="9" fillId="9" borderId="6" xfId="0" applyNumberFormat="1" applyFont="1" applyFill="1" applyBorder="1" applyAlignment="1" applyProtection="1">
      <alignment horizontal="right"/>
      <protection locked="0"/>
    </xf>
    <xf numFmtId="3" fontId="0" fillId="9" borderId="6" xfId="0" applyNumberFormat="1" applyFill="1" applyBorder="1" applyAlignment="1" applyProtection="1">
      <alignment horizontal="right"/>
      <protection locked="0"/>
    </xf>
    <xf numFmtId="166" fontId="9" fillId="0" borderId="0" xfId="0" applyNumberFormat="1" applyFont="1" applyProtection="1"/>
    <xf numFmtId="0" fontId="22" fillId="0" borderId="3" xfId="0" applyFont="1" applyBorder="1" applyAlignment="1" applyProtection="1">
      <alignment horizontal="left" wrapText="1"/>
    </xf>
    <xf numFmtId="0" fontId="22" fillId="0" borderId="4" xfId="0" applyFont="1" applyBorder="1" applyAlignment="1" applyProtection="1">
      <alignment horizontal="left" wrapText="1" indent="1"/>
    </xf>
    <xf numFmtId="0" fontId="9" fillId="0" borderId="3" xfId="0" applyFont="1" applyBorder="1" applyAlignment="1">
      <alignment horizontal="left"/>
    </xf>
    <xf numFmtId="0" fontId="22" fillId="0" borderId="4" xfId="0" applyNumberFormat="1" applyFont="1" applyBorder="1" applyAlignment="1" applyProtection="1">
      <alignment horizontal="left" wrapText="1" indent="1"/>
    </xf>
    <xf numFmtId="0" fontId="9" fillId="9" borderId="6" xfId="0" applyNumberFormat="1" applyFont="1" applyFill="1" applyBorder="1" applyAlignment="1" applyProtection="1">
      <protection locked="0"/>
    </xf>
    <xf numFmtId="0" fontId="9" fillId="0" borderId="0" xfId="5"/>
    <xf numFmtId="0" fontId="95" fillId="24" borderId="16" xfId="5" applyFont="1" applyFill="1" applyBorder="1"/>
    <xf numFmtId="0" fontId="9" fillId="7" borderId="1" xfId="5" applyFill="1" applyBorder="1"/>
    <xf numFmtId="0" fontId="9" fillId="7" borderId="1" xfId="5" applyFont="1" applyFill="1" applyBorder="1" applyAlignment="1">
      <alignment horizontal="right"/>
    </xf>
    <xf numFmtId="0" fontId="95" fillId="24" borderId="10" xfId="5" applyFont="1" applyFill="1" applyBorder="1"/>
    <xf numFmtId="0" fontId="9" fillId="4" borderId="0" xfId="5" applyFill="1"/>
    <xf numFmtId="0" fontId="9" fillId="25" borderId="0" xfId="5" applyFill="1" applyAlignment="1">
      <alignment horizontal="left"/>
    </xf>
    <xf numFmtId="0" fontId="9" fillId="25" borderId="0" xfId="5" applyFill="1" applyAlignment="1">
      <alignment horizontal="center"/>
    </xf>
    <xf numFmtId="0" fontId="50" fillId="0" borderId="0" xfId="5" applyFont="1" applyAlignment="1">
      <alignment horizontal="left"/>
    </xf>
    <xf numFmtId="0" fontId="50" fillId="0" borderId="0" xfId="5" applyFont="1" applyAlignment="1">
      <alignment horizontal="center"/>
    </xf>
    <xf numFmtId="10" fontId="95" fillId="24" borderId="11" xfId="5" applyNumberFormat="1" applyFont="1" applyFill="1" applyBorder="1"/>
    <xf numFmtId="0" fontId="50" fillId="0" borderId="0" xfId="5" applyFont="1"/>
    <xf numFmtId="0" fontId="9" fillId="24" borderId="1" xfId="5" applyFill="1" applyBorder="1" applyAlignment="1">
      <alignment horizontal="center" wrapText="1"/>
    </xf>
    <xf numFmtId="0" fontId="9" fillId="24" borderId="1" xfId="5" applyFill="1" applyBorder="1" applyAlignment="1">
      <alignment horizontal="center"/>
    </xf>
    <xf numFmtId="0" fontId="9" fillId="24" borderId="1" xfId="5" applyFill="1" applyBorder="1" applyAlignment="1">
      <alignment wrapText="1"/>
    </xf>
    <xf numFmtId="0" fontId="9" fillId="4" borderId="1" xfId="5" applyFill="1" applyBorder="1"/>
    <xf numFmtId="0" fontId="9" fillId="0" borderId="1" xfId="5" applyBorder="1"/>
    <xf numFmtId="0" fontId="9" fillId="0" borderId="1" xfId="5" applyBorder="1" applyAlignment="1">
      <alignment horizontal="center"/>
    </xf>
    <xf numFmtId="1" fontId="9" fillId="0" borderId="1" xfId="5" applyNumberFormat="1" applyBorder="1" applyAlignment="1">
      <alignment wrapText="1"/>
    </xf>
    <xf numFmtId="0" fontId="9" fillId="0" borderId="0" xfId="5" applyAlignment="1">
      <alignment horizontal="center"/>
    </xf>
    <xf numFmtId="0" fontId="9" fillId="24" borderId="3" xfId="5" applyFill="1" applyBorder="1" applyAlignment="1">
      <alignment horizontal="center"/>
    </xf>
    <xf numFmtId="0" fontId="9" fillId="24" borderId="3" xfId="5" applyFill="1" applyBorder="1" applyAlignment="1">
      <alignment wrapText="1"/>
    </xf>
    <xf numFmtId="0" fontId="9" fillId="0" borderId="1" xfId="5" quotePrefix="1" applyBorder="1" applyAlignment="1">
      <alignment horizontal="center"/>
    </xf>
    <xf numFmtId="0" fontId="9" fillId="0" borderId="1" xfId="5" applyBorder="1" applyAlignment="1">
      <alignment wrapText="1"/>
    </xf>
    <xf numFmtId="0" fontId="9" fillId="13" borderId="1" xfId="5" applyFill="1" applyBorder="1" applyAlignment="1">
      <alignment horizontal="center"/>
    </xf>
    <xf numFmtId="171" fontId="16" fillId="24" borderId="1" xfId="5" applyNumberFormat="1" applyFont="1" applyFill="1" applyBorder="1" applyAlignment="1">
      <alignment horizontal="center"/>
    </xf>
    <xf numFmtId="0" fontId="9" fillId="13" borderId="1" xfId="5" quotePrefix="1" applyFill="1" applyBorder="1" applyAlignment="1">
      <alignment horizontal="center"/>
    </xf>
    <xf numFmtId="0" fontId="9" fillId="13" borderId="1" xfId="5" applyFill="1" applyBorder="1" applyAlignment="1">
      <alignment wrapText="1"/>
    </xf>
    <xf numFmtId="0" fontId="16" fillId="24" borderId="1" xfId="5" applyFont="1" applyFill="1" applyBorder="1" applyAlignment="1">
      <alignment horizontal="center"/>
    </xf>
    <xf numFmtId="171" fontId="9" fillId="24" borderId="1" xfId="5" applyNumberFormat="1" applyFill="1" applyBorder="1" applyAlignment="1">
      <alignment horizontal="center"/>
    </xf>
    <xf numFmtId="171" fontId="9" fillId="13" borderId="1" xfId="5" applyNumberFormat="1" applyFill="1" applyBorder="1"/>
    <xf numFmtId="1" fontId="9" fillId="4" borderId="1" xfId="5" applyNumberFormat="1" applyFill="1" applyBorder="1" applyAlignment="1">
      <alignment wrapText="1"/>
    </xf>
    <xf numFmtId="0" fontId="94" fillId="0" borderId="5" xfId="5" applyFont="1" applyBorder="1" applyAlignment="1">
      <alignment horizontal="left" vertical="top" wrapText="1"/>
    </xf>
    <xf numFmtId="0" fontId="9" fillId="0" borderId="0" xfId="5" applyBorder="1" applyAlignment="1">
      <alignment wrapText="1"/>
    </xf>
    <xf numFmtId="0" fontId="94" fillId="0" borderId="0" xfId="5" applyFont="1" applyBorder="1" applyAlignment="1">
      <alignment horizontal="left" vertical="top" wrapText="1"/>
    </xf>
    <xf numFmtId="0" fontId="9" fillId="4" borderId="1" xfId="5" applyFill="1" applyBorder="1" applyAlignment="1">
      <alignment horizontal="center"/>
    </xf>
    <xf numFmtId="0" fontId="9" fillId="13" borderId="1" xfId="5" applyFill="1" applyBorder="1"/>
    <xf numFmtId="0" fontId="9" fillId="4" borderId="1" xfId="5" quotePrefix="1" applyFill="1" applyBorder="1"/>
    <xf numFmtId="0" fontId="9" fillId="27" borderId="1" xfId="5" quotePrefix="1" applyFill="1" applyBorder="1"/>
    <xf numFmtId="0" fontId="95" fillId="0" borderId="0" xfId="5" applyFont="1" applyAlignment="1">
      <alignment horizontal="center"/>
    </xf>
    <xf numFmtId="0" fontId="50" fillId="6" borderId="0" xfId="5" applyFont="1" applyFill="1" applyAlignment="1">
      <alignment wrapText="1"/>
    </xf>
    <xf numFmtId="0" fontId="9" fillId="4" borderId="3" xfId="5" applyFill="1" applyBorder="1" applyAlignment="1">
      <alignment horizontal="center"/>
    </xf>
    <xf numFmtId="0" fontId="9" fillId="4" borderId="1" xfId="5" applyFill="1" applyBorder="1" applyAlignment="1">
      <alignment wrapText="1"/>
    </xf>
    <xf numFmtId="1" fontId="9" fillId="24" borderId="1" xfId="5" applyNumberFormat="1" applyFill="1" applyBorder="1" applyAlignment="1">
      <alignment wrapText="1"/>
    </xf>
    <xf numFmtId="171" fontId="9" fillId="0" borderId="1" xfId="5" applyNumberFormat="1" applyBorder="1" applyAlignment="1">
      <alignment horizontal="center"/>
    </xf>
    <xf numFmtId="171" fontId="9" fillId="0" borderId="0" xfId="5" applyNumberFormat="1"/>
    <xf numFmtId="0" fontId="9" fillId="0" borderId="0" xfId="5" applyAlignment="1">
      <alignment wrapText="1"/>
    </xf>
    <xf numFmtId="0" fontId="26" fillId="19" borderId="1" xfId="0" applyFont="1" applyFill="1" applyBorder="1" applyAlignment="1" applyProtection="1">
      <alignment horizontal="centerContinuous" wrapText="1"/>
    </xf>
    <xf numFmtId="0" fontId="23" fillId="0" borderId="0" xfId="0" applyFont="1" applyFill="1" applyBorder="1" applyAlignment="1" applyProtection="1">
      <alignment horizontal="left"/>
    </xf>
    <xf numFmtId="0" fontId="59" fillId="0" borderId="2" xfId="0" applyFont="1" applyBorder="1"/>
    <xf numFmtId="37" fontId="22" fillId="9" borderId="1" xfId="0" applyNumberFormat="1" applyFont="1" applyFill="1" applyBorder="1" applyAlignment="1" applyProtection="1">
      <alignment horizontal="right"/>
      <protection locked="0"/>
    </xf>
    <xf numFmtId="0" fontId="0" fillId="0" borderId="15" xfId="0" applyBorder="1" applyProtection="1"/>
    <xf numFmtId="0" fontId="0" fillId="0" borderId="11" xfId="0" applyBorder="1" applyProtection="1"/>
    <xf numFmtId="3" fontId="0" fillId="9" borderId="4" xfId="0" applyNumberFormat="1" applyFill="1" applyBorder="1" applyAlignment="1" applyProtection="1">
      <protection locked="0"/>
    </xf>
    <xf numFmtId="0" fontId="22" fillId="0" borderId="9" xfId="0" applyFont="1" applyBorder="1" applyAlignment="1" applyProtection="1">
      <alignment wrapText="1"/>
    </xf>
    <xf numFmtId="166" fontId="18" fillId="0" borderId="5" xfId="1" applyNumberFormat="1" applyFont="1" applyBorder="1" applyProtection="1"/>
    <xf numFmtId="0" fontId="51" fillId="0" borderId="2" xfId="0" applyFont="1" applyFill="1" applyBorder="1" applyAlignment="1" applyProtection="1">
      <alignment horizontal="right" vertical="center" wrapText="1"/>
    </xf>
    <xf numFmtId="0" fontId="97" fillId="0" borderId="2" xfId="0" applyFont="1" applyFill="1" applyBorder="1" applyAlignment="1" applyProtection="1">
      <alignment wrapText="1"/>
    </xf>
    <xf numFmtId="0" fontId="28" fillId="0" borderId="0" xfId="0" applyFont="1" applyFill="1" applyBorder="1" applyAlignment="1" applyProtection="1">
      <alignment horizontal="center"/>
    </xf>
    <xf numFmtId="164" fontId="28" fillId="0" borderId="2" xfId="3" applyNumberFormat="1" applyFont="1" applyFill="1" applyBorder="1" applyAlignment="1" applyProtection="1">
      <alignment horizontal="center"/>
    </xf>
    <xf numFmtId="8" fontId="28" fillId="0" borderId="2" xfId="1" applyNumberFormat="1" applyFont="1" applyFill="1" applyBorder="1" applyAlignment="1" applyProtection="1">
      <alignment vertical="center"/>
    </xf>
    <xf numFmtId="0" fontId="28" fillId="0" borderId="0" xfId="0" applyFont="1" applyFill="1" applyProtection="1"/>
    <xf numFmtId="3" fontId="9" fillId="0" borderId="1" xfId="0" applyNumberFormat="1" applyFont="1" applyFill="1" applyBorder="1" applyAlignment="1" applyProtection="1"/>
    <xf numFmtId="0" fontId="0" fillId="0" borderId="0" xfId="0" applyFill="1" applyBorder="1" applyAlignment="1" applyProtection="1">
      <alignment vertical="center"/>
    </xf>
    <xf numFmtId="0" fontId="34" fillId="9" borderId="1" xfId="0" applyFont="1" applyFill="1" applyBorder="1" applyAlignment="1" applyProtection="1">
      <alignment horizontal="center" vertical="center"/>
      <protection locked="0"/>
    </xf>
    <xf numFmtId="174" fontId="29" fillId="0" borderId="0" xfId="0" applyNumberFormat="1" applyFont="1" applyAlignment="1" applyProtection="1">
      <alignment horizontal="left"/>
    </xf>
    <xf numFmtId="0" fontId="34" fillId="9" borderId="6" xfId="0" applyFont="1" applyFill="1" applyBorder="1" applyAlignment="1" applyProtection="1">
      <protection locked="0"/>
    </xf>
    <xf numFmtId="0" fontId="75" fillId="24" borderId="10" xfId="5" applyFont="1" applyFill="1" applyBorder="1"/>
    <xf numFmtId="0" fontId="34" fillId="0" borderId="0" xfId="0" applyFont="1" applyFill="1" applyBorder="1" applyAlignment="1" applyProtection="1">
      <protection locked="0"/>
    </xf>
    <xf numFmtId="0" fontId="90" fillId="0" borderId="0" xfId="0" applyFont="1" applyFill="1" applyAlignment="1" applyProtection="1">
      <alignment horizontal="left" indent="2"/>
    </xf>
    <xf numFmtId="0" fontId="66" fillId="0" borderId="0" xfId="0" applyFont="1" applyFill="1" applyAlignment="1" applyProtection="1">
      <alignment horizontal="left" indent="2"/>
    </xf>
    <xf numFmtId="37" fontId="9" fillId="0" borderId="0" xfId="0" applyNumberFormat="1" applyFont="1" applyProtection="1"/>
    <xf numFmtId="37" fontId="41" fillId="0" borderId="0" xfId="0" applyNumberFormat="1" applyFont="1" applyFill="1" applyBorder="1" applyAlignment="1" applyProtection="1">
      <alignment horizontal="left"/>
      <protection locked="0"/>
    </xf>
    <xf numFmtId="3" fontId="43" fillId="0" borderId="0" xfId="0" applyNumberFormat="1" applyFont="1" applyBorder="1" applyAlignment="1" applyProtection="1">
      <alignment horizontal="right"/>
    </xf>
    <xf numFmtId="37" fontId="9" fillId="0" borderId="0" xfId="0" applyNumberFormat="1" applyFont="1" applyAlignment="1" applyProtection="1">
      <alignment horizontal="center"/>
    </xf>
    <xf numFmtId="3" fontId="38" fillId="0" borderId="0" xfId="0" applyNumberFormat="1" applyFont="1" applyBorder="1" applyAlignment="1" applyProtection="1">
      <alignment horizontal="right"/>
    </xf>
    <xf numFmtId="10" fontId="20" fillId="0" borderId="0" xfId="0" applyNumberFormat="1" applyFont="1" applyFill="1" applyBorder="1" applyProtection="1"/>
    <xf numFmtId="0" fontId="38" fillId="0" borderId="0" xfId="0" applyFont="1" applyFill="1" applyAlignment="1" applyProtection="1">
      <alignment wrapText="1"/>
    </xf>
    <xf numFmtId="0" fontId="18" fillId="0" borderId="0" xfId="0" applyFont="1" applyFill="1"/>
    <xf numFmtId="0" fontId="51" fillId="4" borderId="2" xfId="0" applyFont="1" applyFill="1" applyBorder="1" applyAlignment="1">
      <alignment wrapText="1"/>
    </xf>
    <xf numFmtId="0" fontId="9" fillId="19" borderId="1" xfId="0" applyFont="1" applyFill="1" applyBorder="1" applyAlignment="1">
      <alignment wrapText="1"/>
    </xf>
    <xf numFmtId="0" fontId="9" fillId="0" borderId="0" xfId="0" applyFont="1" applyFill="1" applyBorder="1" applyAlignment="1"/>
    <xf numFmtId="0" fontId="18" fillId="0" borderId="0" xfId="0" applyFont="1" applyBorder="1" applyAlignment="1" applyProtection="1">
      <alignment wrapText="1"/>
    </xf>
    <xf numFmtId="3" fontId="27" fillId="0" borderId="0" xfId="0" applyNumberFormat="1" applyFont="1" applyFill="1" applyBorder="1" applyAlignment="1" applyProtection="1">
      <alignment horizontal="left" wrapText="1"/>
    </xf>
    <xf numFmtId="169" fontId="29" fillId="4" borderId="6" xfId="0" applyNumberFormat="1" applyFont="1" applyFill="1" applyBorder="1" applyAlignment="1" applyProtection="1">
      <alignment horizontal="center"/>
    </xf>
    <xf numFmtId="169" fontId="29" fillId="4" borderId="13" xfId="0" applyNumberFormat="1" applyFont="1" applyFill="1" applyBorder="1" applyAlignment="1" applyProtection="1">
      <alignment horizontal="center" wrapText="1"/>
    </xf>
    <xf numFmtId="169" fontId="32" fillId="4" borderId="8" xfId="0" applyNumberFormat="1" applyFont="1" applyFill="1" applyBorder="1" applyAlignment="1" applyProtection="1">
      <alignment horizontal="center"/>
    </xf>
    <xf numFmtId="0" fontId="0" fillId="0" borderId="0" xfId="0" applyFill="1" applyBorder="1" applyAlignment="1">
      <alignment horizontal="center"/>
    </xf>
    <xf numFmtId="169" fontId="23" fillId="0" borderId="0" xfId="0" applyNumberFormat="1" applyFont="1" applyBorder="1" applyAlignment="1" applyProtection="1">
      <alignment horizontal="center"/>
    </xf>
    <xf numFmtId="0" fontId="23" fillId="0" borderId="0" xfId="0" applyNumberFormat="1" applyFont="1" applyBorder="1" applyAlignment="1" applyProtection="1">
      <alignment horizontal="center"/>
    </xf>
    <xf numFmtId="3" fontId="33" fillId="0" borderId="0" xfId="0" applyNumberFormat="1" applyFont="1" applyFill="1" applyBorder="1" applyAlignment="1">
      <alignment horizontal="center"/>
    </xf>
    <xf numFmtId="166" fontId="28" fillId="5" borderId="0" xfId="1" applyNumberFormat="1" applyFont="1" applyFill="1" applyBorder="1" applyProtection="1"/>
    <xf numFmtId="0" fontId="18" fillId="0" borderId="0" xfId="0" applyFont="1" applyAlignment="1">
      <alignment horizontal="left"/>
    </xf>
    <xf numFmtId="0" fontId="9" fillId="9" borderId="1" xfId="0" applyFont="1" applyFill="1" applyBorder="1" applyAlignment="1" applyProtection="1">
      <alignment vertical="center" wrapText="1"/>
      <protection locked="0"/>
    </xf>
    <xf numFmtId="0" fontId="28" fillId="0" borderId="0" xfId="5" applyFont="1"/>
    <xf numFmtId="0" fontId="34" fillId="0" borderId="1" xfId="0" applyFont="1" applyBorder="1"/>
    <xf numFmtId="1" fontId="32" fillId="0" borderId="1" xfId="0" applyNumberFormat="1" applyFont="1" applyBorder="1"/>
    <xf numFmtId="3" fontId="35" fillId="0" borderId="0" xfId="11" applyNumberFormat="1" applyFont="1" applyBorder="1"/>
    <xf numFmtId="3" fontId="29" fillId="0" borderId="0" xfId="11" applyNumberFormat="1" applyFont="1" applyBorder="1"/>
    <xf numFmtId="0" fontId="35" fillId="0" borderId="10" xfId="0" applyFont="1" applyBorder="1" applyAlignment="1">
      <alignment horizontal="right"/>
    </xf>
    <xf numFmtId="0" fontId="32" fillId="0" borderId="11" xfId="0" applyFont="1" applyBorder="1" applyAlignment="1">
      <alignment horizontal="left"/>
    </xf>
    <xf numFmtId="3" fontId="34" fillId="0" borderId="7" xfId="11" applyNumberFormat="1" applyFont="1" applyBorder="1"/>
    <xf numFmtId="3" fontId="32" fillId="0" borderId="7" xfId="11" applyNumberFormat="1" applyFont="1" applyBorder="1"/>
    <xf numFmtId="0" fontId="32" fillId="0" borderId="16" xfId="0" applyFont="1" applyBorder="1" applyAlignment="1">
      <alignment horizontal="right"/>
    </xf>
    <xf numFmtId="0" fontId="35" fillId="0" borderId="16" xfId="0" applyFont="1" applyBorder="1" applyAlignment="1">
      <alignment horizontal="right"/>
    </xf>
    <xf numFmtId="3" fontId="34" fillId="0" borderId="3" xfId="11" applyNumberFormat="1" applyFont="1" applyBorder="1"/>
    <xf numFmtId="3" fontId="35" fillId="0" borderId="3" xfId="11" applyNumberFormat="1" applyFont="1" applyBorder="1"/>
    <xf numFmtId="0" fontId="34" fillId="0" borderId="16" xfId="0" applyFont="1" applyBorder="1" applyAlignment="1">
      <alignment horizontal="right"/>
    </xf>
    <xf numFmtId="0" fontId="32" fillId="0" borderId="8" xfId="0" applyFont="1" applyBorder="1" applyAlignment="1">
      <alignment horizontal="right"/>
    </xf>
    <xf numFmtId="0" fontId="32" fillId="0" borderId="5" xfId="0" applyFont="1" applyBorder="1" applyAlignment="1">
      <alignment horizontal="right"/>
    </xf>
    <xf numFmtId="0" fontId="32" fillId="0" borderId="5" xfId="0" applyFont="1" applyFill="1" applyBorder="1" applyAlignment="1">
      <alignment horizontal="right"/>
    </xf>
    <xf numFmtId="3" fontId="29" fillId="0" borderId="13" xfId="11" applyNumberFormat="1" applyFont="1" applyBorder="1"/>
    <xf numFmtId="0" fontId="34" fillId="0" borderId="0" xfId="0" applyFont="1" applyFill="1" applyBorder="1"/>
    <xf numFmtId="166" fontId="34" fillId="0" borderId="0" xfId="11" applyNumberFormat="1" applyFont="1" applyFill="1" applyBorder="1"/>
    <xf numFmtId="0" fontId="22" fillId="0" borderId="0" xfId="0" applyFont="1" applyFill="1" applyBorder="1"/>
    <xf numFmtId="166" fontId="34" fillId="5" borderId="6" xfId="11" applyNumberFormat="1" applyFont="1" applyFill="1" applyBorder="1"/>
    <xf numFmtId="0" fontId="34" fillId="0" borderId="2" xfId="0" applyFont="1" applyFill="1" applyBorder="1"/>
    <xf numFmtId="166" fontId="34" fillId="0" borderId="2" xfId="11" applyNumberFormat="1" applyFont="1" applyFill="1" applyBorder="1"/>
    <xf numFmtId="1" fontId="34" fillId="0" borderId="2" xfId="0" applyNumberFormat="1" applyFont="1" applyFill="1" applyBorder="1"/>
    <xf numFmtId="3" fontId="34" fillId="0" borderId="13" xfId="11" applyNumberFormat="1" applyFont="1" applyBorder="1"/>
    <xf numFmtId="3" fontId="34" fillId="0" borderId="0" xfId="11" applyNumberFormat="1" applyFont="1" applyFill="1" applyBorder="1"/>
    <xf numFmtId="3" fontId="32" fillId="0" borderId="0" xfId="11" applyNumberFormat="1" applyFont="1" applyFill="1" applyBorder="1"/>
    <xf numFmtId="3" fontId="32" fillId="0" borderId="4" xfId="11" applyNumberFormat="1" applyFont="1" applyBorder="1" applyProtection="1"/>
    <xf numFmtId="3" fontId="32" fillId="0" borderId="1" xfId="11" applyNumberFormat="1" applyFont="1" applyBorder="1" applyProtection="1"/>
    <xf numFmtId="3" fontId="34" fillId="0" borderId="4" xfId="11" applyNumberFormat="1" applyFont="1" applyBorder="1" applyProtection="1"/>
    <xf numFmtId="3" fontId="34" fillId="0" borderId="1" xfId="11" applyNumberFormat="1" applyFont="1" applyBorder="1" applyProtection="1"/>
    <xf numFmtId="0" fontId="34" fillId="0" borderId="10" xfId="0" applyFont="1" applyFill="1" applyBorder="1"/>
    <xf numFmtId="166" fontId="32" fillId="0" borderId="1" xfId="11" applyNumberFormat="1" applyFont="1" applyBorder="1" applyAlignment="1" applyProtection="1">
      <alignment horizontal="center"/>
    </xf>
    <xf numFmtId="166" fontId="34" fillId="0" borderId="0" xfId="11" applyNumberFormat="1" applyFont="1" applyBorder="1" applyProtection="1"/>
    <xf numFmtId="166" fontId="34" fillId="0" borderId="2" xfId="11" applyNumberFormat="1" applyFont="1" applyBorder="1" applyProtection="1"/>
    <xf numFmtId="3" fontId="32" fillId="0" borderId="5" xfId="11" applyNumberFormat="1" applyFont="1" applyBorder="1" applyProtection="1"/>
    <xf numFmtId="3" fontId="32" fillId="0" borderId="0" xfId="11" applyNumberFormat="1" applyFont="1" applyBorder="1" applyProtection="1"/>
    <xf numFmtId="3" fontId="35" fillId="0" borderId="0" xfId="11" applyNumberFormat="1" applyFont="1" applyBorder="1" applyProtection="1"/>
    <xf numFmtId="3" fontId="34" fillId="0" borderId="0" xfId="11" applyNumberFormat="1" applyFont="1" applyFill="1" applyBorder="1" applyProtection="1"/>
    <xf numFmtId="3" fontId="34" fillId="0" borderId="0" xfId="11" applyNumberFormat="1" applyFont="1" applyBorder="1" applyProtection="1"/>
    <xf numFmtId="3" fontId="34" fillId="0" borderId="2" xfId="11" applyNumberFormat="1" applyFont="1" applyBorder="1" applyProtection="1"/>
    <xf numFmtId="3" fontId="32" fillId="0" borderId="3" xfId="11" applyNumberFormat="1" applyFont="1" applyBorder="1" applyProtection="1"/>
    <xf numFmtId="3" fontId="34" fillId="0" borderId="7" xfId="11" applyNumberFormat="1" applyFont="1" applyBorder="1" applyProtection="1"/>
    <xf numFmtId="3" fontId="35" fillId="0" borderId="3" xfId="11" applyNumberFormat="1" applyFont="1" applyBorder="1" applyProtection="1"/>
    <xf numFmtId="3" fontId="32" fillId="0" borderId="4" xfId="11" applyNumberFormat="1" applyFont="1" applyFill="1" applyBorder="1" applyProtection="1"/>
    <xf numFmtId="3" fontId="34" fillId="0" borderId="2" xfId="0" applyNumberFormat="1" applyFont="1" applyBorder="1" applyProtection="1"/>
    <xf numFmtId="3" fontId="34" fillId="0" borderId="2" xfId="0" applyNumberFormat="1" applyFont="1" applyFill="1" applyBorder="1" applyProtection="1"/>
    <xf numFmtId="0" fontId="9" fillId="0" borderId="0" xfId="0" applyFont="1" applyAlignment="1">
      <alignment wrapText="1"/>
    </xf>
    <xf numFmtId="0" fontId="43" fillId="0" borderId="0" xfId="0" applyFont="1"/>
    <xf numFmtId="0" fontId="0" fillId="7" borderId="0" xfId="0" applyFill="1"/>
    <xf numFmtId="0" fontId="18" fillId="7" borderId="0" xfId="0" applyFont="1" applyFill="1"/>
    <xf numFmtId="0" fontId="9" fillId="7" borderId="0" xfId="0" applyFont="1" applyFill="1" applyAlignment="1">
      <alignment wrapText="1"/>
    </xf>
    <xf numFmtId="0" fontId="18" fillId="7" borderId="0" xfId="0" applyFont="1" applyFill="1" applyAlignment="1"/>
    <xf numFmtId="0" fontId="9" fillId="7" borderId="1" xfId="0" applyFont="1" applyFill="1" applyBorder="1" applyAlignment="1" applyProtection="1">
      <alignment wrapText="1"/>
    </xf>
    <xf numFmtId="0" fontId="9" fillId="7" borderId="1" xfId="0" applyFont="1" applyFill="1" applyBorder="1" applyAlignment="1">
      <alignment wrapText="1"/>
    </xf>
    <xf numFmtId="0" fontId="0" fillId="7" borderId="1" xfId="0" applyFill="1" applyBorder="1"/>
    <xf numFmtId="0" fontId="0" fillId="7" borderId="1" xfId="0" applyFill="1" applyBorder="1" applyAlignment="1">
      <alignment wrapText="1"/>
    </xf>
    <xf numFmtId="14" fontId="0" fillId="7" borderId="1" xfId="0" applyNumberFormat="1" applyFill="1" applyBorder="1"/>
    <xf numFmtId="166" fontId="0" fillId="7" borderId="1" xfId="0" applyNumberFormat="1" applyFill="1" applyBorder="1" applyAlignment="1">
      <alignment wrapText="1"/>
    </xf>
    <xf numFmtId="37" fontId="0" fillId="7" borderId="1" xfId="0" applyNumberFormat="1" applyFill="1" applyBorder="1" applyAlignment="1">
      <alignment wrapText="1"/>
    </xf>
    <xf numFmtId="3" fontId="0" fillId="7" borderId="1" xfId="0" applyNumberFormat="1" applyFill="1" applyBorder="1" applyAlignment="1">
      <alignment wrapText="1"/>
    </xf>
    <xf numFmtId="172" fontId="0" fillId="7" borderId="1" xfId="0" applyNumberFormat="1" applyFill="1" applyBorder="1" applyAlignment="1">
      <alignment wrapText="1"/>
    </xf>
    <xf numFmtId="9" fontId="0" fillId="7" borderId="1" xfId="0" applyNumberFormat="1" applyFill="1" applyBorder="1" applyAlignment="1">
      <alignment wrapText="1"/>
    </xf>
    <xf numFmtId="0" fontId="65" fillId="7" borderId="1" xfId="0" applyFont="1" applyFill="1" applyBorder="1" applyAlignment="1">
      <alignment wrapText="1"/>
    </xf>
    <xf numFmtId="0" fontId="0" fillId="6" borderId="1" xfId="0" applyFill="1" applyBorder="1" applyProtection="1"/>
    <xf numFmtId="0" fontId="0" fillId="6" borderId="1" xfId="0" applyNumberFormat="1" applyFill="1" applyBorder="1" applyProtection="1"/>
    <xf numFmtId="0" fontId="18" fillId="6" borderId="1" xfId="0" applyFont="1" applyFill="1" applyBorder="1" applyAlignment="1">
      <alignment wrapText="1"/>
    </xf>
    <xf numFmtId="0" fontId="65" fillId="29" borderId="1" xfId="0" applyFont="1" applyFill="1" applyBorder="1" applyAlignment="1">
      <alignment wrapText="1"/>
    </xf>
    <xf numFmtId="0" fontId="99" fillId="28" borderId="1" xfId="0" applyFont="1" applyFill="1" applyBorder="1" applyAlignment="1">
      <alignment wrapText="1"/>
    </xf>
    <xf numFmtId="0" fontId="99" fillId="30" borderId="1" xfId="0" applyFont="1" applyFill="1" applyBorder="1" applyAlignment="1">
      <alignment wrapText="1"/>
    </xf>
    <xf numFmtId="0" fontId="65" fillId="30" borderId="1" xfId="0" applyFont="1" applyFill="1" applyBorder="1" applyAlignment="1">
      <alignment wrapText="1"/>
    </xf>
    <xf numFmtId="0" fontId="18" fillId="7" borderId="1" xfId="0" applyFont="1" applyFill="1" applyBorder="1" applyAlignment="1">
      <alignment wrapText="1"/>
    </xf>
    <xf numFmtId="0" fontId="9" fillId="0" borderId="0" xfId="0" applyFont="1" applyBorder="1" applyAlignment="1">
      <alignment horizontal="left" indent="1"/>
    </xf>
    <xf numFmtId="0" fontId="30" fillId="0" borderId="0" xfId="0" applyFont="1" applyBorder="1"/>
    <xf numFmtId="0" fontId="0" fillId="0" borderId="0" xfId="0" applyBorder="1" applyAlignment="1">
      <alignment horizontal="left"/>
    </xf>
    <xf numFmtId="0" fontId="9" fillId="0" borderId="11" xfId="0" applyFont="1" applyFill="1" applyBorder="1" applyAlignment="1" applyProtection="1">
      <alignment horizontal="left" wrapText="1"/>
    </xf>
    <xf numFmtId="0" fontId="9" fillId="0" borderId="15" xfId="0" applyFont="1" applyFill="1" applyBorder="1" applyAlignment="1" applyProtection="1">
      <alignment horizontal="left" wrapText="1"/>
    </xf>
    <xf numFmtId="0" fontId="9" fillId="0" borderId="12" xfId="0" applyFont="1" applyFill="1" applyBorder="1" applyAlignment="1" applyProtection="1">
      <alignment horizontal="left" indent="1"/>
    </xf>
    <xf numFmtId="9" fontId="9" fillId="0" borderId="0" xfId="3" applyFont="1" applyBorder="1" applyAlignment="1" applyProtection="1">
      <alignment horizontal="left"/>
    </xf>
    <xf numFmtId="0" fontId="9" fillId="0" borderId="0" xfId="4" applyFont="1" applyBorder="1" applyAlignment="1" applyProtection="1">
      <alignment horizontal="left"/>
    </xf>
    <xf numFmtId="0" fontId="18" fillId="0" borderId="0" xfId="0" applyFont="1" applyFill="1" applyBorder="1" applyAlignment="1" applyProtection="1">
      <alignment horizontal="centerContinuous"/>
    </xf>
    <xf numFmtId="0" fontId="18" fillId="0" borderId="2" xfId="0" applyFont="1" applyFill="1" applyBorder="1" applyAlignment="1" applyProtection="1">
      <alignment horizontal="centerContinuous"/>
    </xf>
    <xf numFmtId="0" fontId="76" fillId="13" borderId="12" xfId="0" applyFont="1" applyFill="1" applyBorder="1" applyAlignment="1" applyProtection="1">
      <alignment horizontal="left"/>
    </xf>
    <xf numFmtId="0" fontId="75" fillId="13" borderId="0" xfId="0" applyFont="1" applyFill="1" applyBorder="1" applyAlignment="1" applyProtection="1">
      <alignment horizontal="left"/>
    </xf>
    <xf numFmtId="0" fontId="79" fillId="0" borderId="5" xfId="0" applyFont="1" applyFill="1" applyBorder="1" applyAlignment="1" applyProtection="1">
      <alignment horizontal="left"/>
    </xf>
    <xf numFmtId="0" fontId="0" fillId="9" borderId="1" xfId="0" applyFill="1" applyBorder="1" applyProtection="1">
      <protection locked="0"/>
    </xf>
    <xf numFmtId="3" fontId="9" fillId="0" borderId="8" xfId="0" applyNumberFormat="1" applyFont="1" applyFill="1" applyBorder="1" applyAlignment="1" applyProtection="1"/>
    <xf numFmtId="4" fontId="34" fillId="9" borderId="1" xfId="11" applyNumberFormat="1" applyFont="1" applyFill="1" applyBorder="1" applyProtection="1">
      <protection locked="0"/>
    </xf>
    <xf numFmtId="9" fontId="9" fillId="0" borderId="6" xfId="0" applyNumberFormat="1" applyFont="1" applyFill="1" applyBorder="1" applyProtection="1"/>
    <xf numFmtId="0" fontId="0" fillId="0" borderId="0" xfId="0" applyBorder="1" applyAlignment="1" applyProtection="1"/>
    <xf numFmtId="0" fontId="9" fillId="0" borderId="0" xfId="0" applyFont="1" applyFill="1" applyBorder="1" applyAlignment="1" applyProtection="1">
      <alignment horizontal="right"/>
    </xf>
    <xf numFmtId="0" fontId="2" fillId="0" borderId="0" xfId="14" applyBorder="1"/>
    <xf numFmtId="0" fontId="103" fillId="0" borderId="0" xfId="14" applyFont="1" applyBorder="1"/>
    <xf numFmtId="0" fontId="2" fillId="0" borderId="0" xfId="14" applyFont="1" applyBorder="1" applyAlignment="1">
      <alignment horizontal="left"/>
    </xf>
    <xf numFmtId="0" fontId="2" fillId="0" borderId="0" xfId="14" applyBorder="1" applyAlignment="1">
      <alignment horizontal="center"/>
    </xf>
    <xf numFmtId="175" fontId="0" fillId="0" borderId="0" xfId="15" applyNumberFormat="1" applyFont="1" applyBorder="1" applyAlignment="1" applyProtection="1">
      <alignment horizontal="center"/>
    </xf>
    <xf numFmtId="176" fontId="0" fillId="0" borderId="0" xfId="16" applyNumberFormat="1" applyFont="1" applyBorder="1" applyAlignment="1" applyProtection="1"/>
    <xf numFmtId="0" fontId="2" fillId="0" borderId="0" xfId="14"/>
    <xf numFmtId="0" fontId="102" fillId="0" borderId="0" xfId="14" applyFont="1" applyBorder="1"/>
    <xf numFmtId="0" fontId="104" fillId="0" borderId="0" xfId="14" applyFont="1" applyBorder="1" applyAlignment="1">
      <alignment horizontal="center"/>
    </xf>
    <xf numFmtId="0" fontId="104" fillId="0" borderId="28" xfId="14" applyFont="1" applyBorder="1" applyAlignment="1">
      <alignment horizontal="center"/>
    </xf>
    <xf numFmtId="0" fontId="2" fillId="0" borderId="0" xfId="14" applyBorder="1" applyAlignment="1"/>
    <xf numFmtId="0" fontId="105" fillId="0" borderId="0" xfId="14" applyFont="1" applyBorder="1" applyAlignment="1">
      <alignment horizontal="center"/>
    </xf>
    <xf numFmtId="0" fontId="106" fillId="0" borderId="0" xfId="14" applyFont="1" applyBorder="1" applyAlignment="1">
      <alignment horizontal="left"/>
    </xf>
    <xf numFmtId="175" fontId="107" fillId="0" borderId="0" xfId="15" applyNumberFormat="1" applyFont="1" applyBorder="1" applyAlignment="1" applyProtection="1">
      <alignment horizontal="left"/>
    </xf>
    <xf numFmtId="0" fontId="106" fillId="0" borderId="0" xfId="14" applyFont="1" applyBorder="1" applyAlignment="1">
      <alignment horizontal="center"/>
    </xf>
    <xf numFmtId="0" fontId="106" fillId="0" borderId="0" xfId="14" applyFont="1" applyBorder="1"/>
    <xf numFmtId="175" fontId="106" fillId="0" borderId="0" xfId="15" applyNumberFormat="1" applyFont="1" applyBorder="1" applyAlignment="1" applyProtection="1">
      <alignment horizontal="center"/>
    </xf>
    <xf numFmtId="0" fontId="2" fillId="0" borderId="43" xfId="14" applyBorder="1"/>
    <xf numFmtId="0" fontId="2" fillId="0" borderId="43" xfId="14" applyBorder="1" applyAlignment="1">
      <alignment horizontal="center"/>
    </xf>
    <xf numFmtId="175" fontId="0" fillId="0" borderId="43" xfId="15" applyNumberFormat="1" applyFont="1" applyBorder="1" applyAlignment="1" applyProtection="1">
      <alignment horizontal="center"/>
    </xf>
    <xf numFmtId="176" fontId="0" fillId="0" borderId="43" xfId="16" applyNumberFormat="1" applyFont="1" applyBorder="1" applyAlignment="1" applyProtection="1"/>
    <xf numFmtId="0" fontId="102" fillId="0" borderId="43" xfId="14" applyFont="1" applyBorder="1"/>
    <xf numFmtId="0" fontId="102" fillId="0" borderId="0" xfId="14" applyFont="1"/>
    <xf numFmtId="175" fontId="109" fillId="0" borderId="47" xfId="15" applyNumberFormat="1" applyFont="1" applyBorder="1" applyAlignment="1" applyProtection="1">
      <alignment horizontal="center"/>
    </xf>
    <xf numFmtId="0" fontId="105" fillId="0" borderId="0" xfId="14" applyFont="1"/>
    <xf numFmtId="0" fontId="105" fillId="0" borderId="0" xfId="15" applyNumberFormat="1" applyFont="1" applyBorder="1" applyAlignment="1" applyProtection="1">
      <alignment horizontal="center"/>
    </xf>
    <xf numFmtId="175" fontId="105" fillId="0" borderId="0" xfId="15" applyNumberFormat="1" applyFont="1" applyBorder="1" applyAlignment="1" applyProtection="1">
      <alignment horizontal="center"/>
    </xf>
    <xf numFmtId="175" fontId="109" fillId="0" borderId="0" xfId="15" applyNumberFormat="1" applyFont="1" applyBorder="1" applyAlignment="1" applyProtection="1">
      <alignment horizontal="center"/>
    </xf>
    <xf numFmtId="0" fontId="55" fillId="0" borderId="28" xfId="14" applyFont="1" applyBorder="1"/>
    <xf numFmtId="0" fontId="103" fillId="0" borderId="0" xfId="14" applyFont="1" applyBorder="1" applyAlignment="1">
      <alignment horizontal="center"/>
    </xf>
    <xf numFmtId="175" fontId="103" fillId="0" borderId="0" xfId="15" applyNumberFormat="1" applyFont="1" applyBorder="1" applyAlignment="1" applyProtection="1">
      <alignment horizontal="center"/>
    </xf>
    <xf numFmtId="175" fontId="55" fillId="0" borderId="14" xfId="15" applyNumberFormat="1" applyFont="1" applyBorder="1" applyAlignment="1" applyProtection="1">
      <alignment horizontal="center"/>
    </xf>
    <xf numFmtId="0" fontId="103" fillId="0" borderId="0" xfId="14" applyFont="1"/>
    <xf numFmtId="0" fontId="110" fillId="0" borderId="28" xfId="14" applyFont="1" applyBorder="1"/>
    <xf numFmtId="0" fontId="111" fillId="0" borderId="0" xfId="14" applyFont="1" applyBorder="1"/>
    <xf numFmtId="0" fontId="111" fillId="0" borderId="0" xfId="14" applyFont="1" applyBorder="1" applyAlignment="1">
      <alignment horizontal="center"/>
    </xf>
    <xf numFmtId="175" fontId="111" fillId="0" borderId="0" xfId="15" applyNumberFormat="1" applyFont="1" applyBorder="1" applyAlignment="1" applyProtection="1">
      <alignment horizontal="center"/>
    </xf>
    <xf numFmtId="179" fontId="112" fillId="0" borderId="0" xfId="15" applyNumberFormat="1" applyFont="1" applyBorder="1" applyAlignment="1">
      <alignment horizontal="center"/>
    </xf>
    <xf numFmtId="0" fontId="111" fillId="0" borderId="0" xfId="14" applyFont="1"/>
    <xf numFmtId="0" fontId="65" fillId="0" borderId="0" xfId="14" applyFont="1" applyBorder="1"/>
    <xf numFmtId="0" fontId="106" fillId="0" borderId="0" xfId="14" applyFont="1"/>
    <xf numFmtId="0" fontId="106" fillId="0" borderId="0" xfId="14" applyFont="1" applyAlignment="1">
      <alignment horizontal="center"/>
    </xf>
    <xf numFmtId="0" fontId="113" fillId="0" borderId="0" xfId="14" applyFont="1" applyAlignment="1">
      <alignment horizontal="center"/>
    </xf>
    <xf numFmtId="0" fontId="114" fillId="0" borderId="0" xfId="14" applyFont="1" applyAlignment="1">
      <alignment horizontal="center"/>
    </xf>
    <xf numFmtId="10" fontId="106" fillId="0" borderId="0" xfId="17" applyNumberFormat="1" applyFont="1" applyBorder="1" applyAlignment="1" applyProtection="1">
      <alignment horizontal="left"/>
    </xf>
    <xf numFmtId="9" fontId="2" fillId="0" borderId="0" xfId="14" applyNumberFormat="1" applyAlignment="1">
      <alignment horizontal="center"/>
    </xf>
    <xf numFmtId="164" fontId="106" fillId="0" borderId="0" xfId="14" applyNumberFormat="1" applyFont="1" applyAlignment="1">
      <alignment horizontal="center"/>
    </xf>
    <xf numFmtId="164" fontId="106" fillId="0" borderId="0" xfId="14" applyNumberFormat="1" applyFont="1"/>
    <xf numFmtId="0" fontId="2" fillId="0" borderId="0" xfId="14" applyAlignment="1">
      <alignment horizontal="center"/>
    </xf>
    <xf numFmtId="0" fontId="2" fillId="0" borderId="0" xfId="14" applyAlignment="1">
      <alignment horizontal="right"/>
    </xf>
    <xf numFmtId="0" fontId="106" fillId="0" borderId="0" xfId="14" applyFont="1" applyBorder="1" applyAlignment="1">
      <alignment horizontal="right"/>
    </xf>
    <xf numFmtId="0" fontId="106" fillId="0" borderId="0" xfId="15" applyNumberFormat="1" applyFont="1" applyBorder="1" applyAlignment="1" applyProtection="1">
      <alignment horizontal="center"/>
    </xf>
    <xf numFmtId="0" fontId="50" fillId="0" borderId="0" xfId="14" applyFont="1" applyBorder="1" applyAlignment="1">
      <alignment horizontal="center"/>
    </xf>
    <xf numFmtId="0" fontId="50" fillId="0" borderId="0" xfId="14" applyFont="1" applyBorder="1" applyAlignment="1">
      <alignment horizontal="right"/>
    </xf>
    <xf numFmtId="179" fontId="50" fillId="0" borderId="0" xfId="14" applyNumberFormat="1" applyFont="1" applyBorder="1" applyAlignment="1">
      <alignment horizontal="left"/>
    </xf>
    <xf numFmtId="164" fontId="34" fillId="0" borderId="0" xfId="11" applyNumberFormat="1" applyFont="1" applyBorder="1"/>
    <xf numFmtId="164" fontId="34" fillId="0" borderId="1" xfId="11" applyNumberFormat="1" applyFont="1" applyBorder="1"/>
    <xf numFmtId="9" fontId="34" fillId="0" borderId="0" xfId="3" applyNumberFormat="1" applyFont="1" applyBorder="1"/>
    <xf numFmtId="3" fontId="0" fillId="0" borderId="0" xfId="0" applyNumberFormat="1"/>
    <xf numFmtId="166" fontId="0" fillId="0" borderId="0" xfId="1" applyNumberFormat="1" applyFont="1"/>
    <xf numFmtId="9" fontId="9" fillId="0" borderId="1" xfId="9" applyNumberFormat="1" applyFont="1" applyFill="1" applyBorder="1" applyAlignment="1" applyProtection="1">
      <alignment horizontal="center" vertical="center"/>
    </xf>
    <xf numFmtId="0" fontId="57" fillId="0" borderId="0" xfId="0" applyFont="1" applyBorder="1"/>
    <xf numFmtId="0" fontId="60" fillId="0" borderId="13" xfId="0" applyFont="1" applyBorder="1" applyAlignment="1" applyProtection="1">
      <alignment horizontal="centerContinuous"/>
    </xf>
    <xf numFmtId="9" fontId="38" fillId="0" borderId="8" xfId="0" applyNumberFormat="1" applyFont="1" applyFill="1" applyBorder="1" applyAlignment="1" applyProtection="1">
      <alignment horizontal="centerContinuous" wrapText="1"/>
    </xf>
    <xf numFmtId="0" fontId="18" fillId="0" borderId="58" xfId="0" applyFont="1" applyBorder="1" applyAlignment="1" applyProtection="1">
      <alignment horizontal="centerContinuous" wrapText="1"/>
    </xf>
    <xf numFmtId="0" fontId="60" fillId="0" borderId="49" xfId="0" applyFont="1" applyBorder="1" applyAlignment="1" applyProtection="1">
      <alignment horizontal="centerContinuous" wrapText="1"/>
    </xf>
    <xf numFmtId="0" fontId="9" fillId="0" borderId="35" xfId="0" applyFont="1" applyFill="1" applyBorder="1" applyAlignment="1" applyProtection="1"/>
    <xf numFmtId="0" fontId="38" fillId="0" borderId="20" xfId="0" applyFont="1" applyFill="1" applyBorder="1" applyAlignment="1" applyProtection="1">
      <alignment horizontal="center" wrapText="1"/>
    </xf>
    <xf numFmtId="0" fontId="9" fillId="0" borderId="20" xfId="0" applyFont="1" applyFill="1" applyBorder="1" applyAlignment="1" applyProtection="1"/>
    <xf numFmtId="0" fontId="18" fillId="0" borderId="59" xfId="0" applyFont="1" applyFill="1" applyBorder="1" applyAlignment="1" applyProtection="1"/>
    <xf numFmtId="0" fontId="38" fillId="0" borderId="61" xfId="0" applyFont="1" applyFill="1" applyBorder="1" applyAlignment="1" applyProtection="1">
      <alignment horizontal="center" wrapText="1"/>
    </xf>
    <xf numFmtId="0" fontId="9" fillId="0" borderId="62" xfId="0" applyFont="1" applyFill="1" applyBorder="1" applyAlignment="1" applyProtection="1"/>
    <xf numFmtId="0" fontId="18" fillId="0" borderId="63" xfId="0" applyFont="1" applyFill="1" applyBorder="1" applyAlignment="1" applyProtection="1"/>
    <xf numFmtId="0" fontId="38" fillId="0" borderId="60" xfId="0" applyFont="1" applyBorder="1" applyAlignment="1" applyProtection="1">
      <alignment horizontal="center" wrapText="1"/>
    </xf>
    <xf numFmtId="3" fontId="18" fillId="0" borderId="65" xfId="0" applyNumberFormat="1" applyFont="1" applyFill="1" applyBorder="1" applyAlignment="1" applyProtection="1"/>
    <xf numFmtId="0" fontId="38" fillId="0" borderId="1" xfId="0" applyFont="1" applyFill="1" applyBorder="1" applyAlignment="1" applyProtection="1">
      <alignment horizontal="center" wrapText="1"/>
    </xf>
    <xf numFmtId="0" fontId="38" fillId="0" borderId="66" xfId="0" applyFont="1" applyBorder="1" applyAlignment="1" applyProtection="1">
      <alignment horizontal="center" wrapText="1"/>
    </xf>
    <xf numFmtId="3" fontId="18" fillId="0" borderId="68" xfId="0" applyNumberFormat="1" applyFont="1" applyFill="1" applyBorder="1" applyAlignment="1" applyProtection="1"/>
    <xf numFmtId="0" fontId="0" fillId="0" borderId="0" xfId="0" applyAlignment="1" applyProtection="1">
      <alignment horizontal="center"/>
      <protection locked="0"/>
    </xf>
    <xf numFmtId="0" fontId="91" fillId="0" borderId="0" xfId="0" applyFont="1" applyFill="1" applyProtection="1"/>
    <xf numFmtId="0" fontId="34" fillId="0" borderId="0" xfId="0" applyFont="1" applyFill="1" applyBorder="1" applyAlignment="1" applyProtection="1">
      <alignment horizontal="center"/>
    </xf>
    <xf numFmtId="0" fontId="22" fillId="0" borderId="0" xfId="0" applyFont="1" applyFill="1" applyBorder="1" applyAlignment="1" applyProtection="1">
      <alignment horizontal="center" wrapText="1"/>
      <protection locked="0"/>
    </xf>
    <xf numFmtId="166" fontId="18" fillId="0" borderId="10" xfId="1" applyNumberFormat="1" applyFont="1" applyBorder="1" applyProtection="1"/>
    <xf numFmtId="0" fontId="9" fillId="0" borderId="12" xfId="0" applyFont="1" applyBorder="1" applyProtection="1"/>
    <xf numFmtId="4" fontId="34" fillId="0" borderId="1" xfId="11" applyNumberFormat="1" applyFont="1" applyBorder="1" applyProtection="1"/>
    <xf numFmtId="0" fontId="38" fillId="0" borderId="0" xfId="0" applyFont="1" applyFill="1" applyAlignment="1" applyProtection="1"/>
    <xf numFmtId="175" fontId="108" fillId="0" borderId="0" xfId="15" applyNumberFormat="1" applyFont="1" applyFill="1" applyBorder="1" applyAlignment="1" applyProtection="1">
      <alignment horizontal="center"/>
    </xf>
    <xf numFmtId="179" fontId="102" fillId="0" borderId="0" xfId="15" applyNumberFormat="1" applyFont="1" applyBorder="1" applyAlignment="1">
      <alignment horizontal="center"/>
    </xf>
    <xf numFmtId="164" fontId="2" fillId="9" borderId="0" xfId="14" applyNumberFormat="1" applyFill="1" applyProtection="1">
      <protection locked="0"/>
    </xf>
    <xf numFmtId="175" fontId="105" fillId="9" borderId="8" xfId="15" applyNumberFormat="1" applyFont="1" applyFill="1" applyBorder="1" applyAlignment="1" applyProtection="1">
      <alignment horizontal="center"/>
      <protection locked="0"/>
    </xf>
    <xf numFmtId="0" fontId="32" fillId="0" borderId="0" xfId="0" applyFont="1" applyProtection="1"/>
    <xf numFmtId="3" fontId="32" fillId="0" borderId="1" xfId="0" applyNumberFormat="1" applyFont="1" applyBorder="1" applyAlignment="1" applyProtection="1">
      <alignment horizontal="center" wrapText="1"/>
    </xf>
    <xf numFmtId="0" fontId="34" fillId="0" borderId="1" xfId="0" applyFont="1" applyFill="1" applyBorder="1" applyProtection="1"/>
    <xf numFmtId="164" fontId="34" fillId="9" borderId="1" xfId="3" applyNumberFormat="1" applyFont="1" applyFill="1" applyBorder="1" applyAlignment="1" applyProtection="1">
      <alignment horizontal="center"/>
      <protection locked="0"/>
    </xf>
    <xf numFmtId="0" fontId="34" fillId="19" borderId="0" xfId="0" applyFont="1" applyFill="1" applyAlignment="1" applyProtection="1">
      <alignment horizontal="center"/>
    </xf>
    <xf numFmtId="164" fontId="34" fillId="4" borderId="1" xfId="3" applyNumberFormat="1" applyFont="1" applyFill="1" applyBorder="1" applyAlignment="1" applyProtection="1">
      <alignment horizontal="center"/>
    </xf>
    <xf numFmtId="164" fontId="34" fillId="9" borderId="8" xfId="3" applyNumberFormat="1" applyFont="1" applyFill="1" applyBorder="1" applyAlignment="1" applyProtection="1">
      <alignment horizontal="center"/>
      <protection locked="0"/>
    </xf>
    <xf numFmtId="164" fontId="34" fillId="0" borderId="1" xfId="3" applyNumberFormat="1" applyFont="1" applyFill="1" applyBorder="1" applyAlignment="1" applyProtection="1">
      <alignment horizontal="center"/>
    </xf>
    <xf numFmtId="0" fontId="34" fillId="21" borderId="0" xfId="0" applyFont="1" applyFill="1" applyAlignment="1" applyProtection="1">
      <alignment horizontal="center"/>
    </xf>
    <xf numFmtId="164" fontId="34" fillId="9" borderId="3" xfId="3" applyNumberFormat="1" applyFont="1" applyFill="1" applyBorder="1" applyAlignment="1" applyProtection="1">
      <alignment horizontal="center"/>
      <protection locked="0"/>
    </xf>
    <xf numFmtId="164" fontId="34" fillId="4" borderId="0" xfId="3" applyNumberFormat="1" applyFont="1" applyFill="1" applyBorder="1" applyAlignment="1" applyProtection="1">
      <alignment horizontal="center"/>
    </xf>
    <xf numFmtId="0" fontId="34" fillId="0" borderId="1" xfId="0" applyFont="1" applyFill="1" applyBorder="1" applyAlignment="1" applyProtection="1">
      <alignment wrapText="1"/>
    </xf>
    <xf numFmtId="0" fontId="35" fillId="0" borderId="0" xfId="0" applyFont="1" applyFill="1" applyAlignment="1" applyProtection="1">
      <alignment horizontal="center"/>
    </xf>
    <xf numFmtId="0" fontId="34" fillId="19" borderId="6" xfId="0" applyFont="1" applyFill="1" applyBorder="1" applyAlignment="1" applyProtection="1">
      <alignment horizontal="center"/>
    </xf>
    <xf numFmtId="0" fontId="34" fillId="19" borderId="1" xfId="0" applyFont="1" applyFill="1" applyBorder="1" applyAlignment="1" applyProtection="1">
      <alignment horizontal="center"/>
    </xf>
    <xf numFmtId="0" fontId="34" fillId="0" borderId="6" xfId="0" applyFont="1" applyBorder="1" applyAlignment="1" applyProtection="1">
      <alignment horizontal="center"/>
    </xf>
    <xf numFmtId="0" fontId="34" fillId="21" borderId="6" xfId="0" applyFont="1" applyFill="1" applyBorder="1" applyAlignment="1" applyProtection="1">
      <alignment horizontal="center"/>
    </xf>
    <xf numFmtId="0" fontId="34" fillId="21" borderId="1" xfId="0" applyFont="1" applyFill="1" applyBorder="1" applyAlignment="1" applyProtection="1">
      <alignment horizontal="center"/>
    </xf>
    <xf numFmtId="0" fontId="34" fillId="0" borderId="1" xfId="0" applyFont="1" applyFill="1" applyBorder="1" applyAlignment="1" applyProtection="1">
      <alignment horizontal="left"/>
    </xf>
    <xf numFmtId="0" fontId="32" fillId="0" borderId="1" xfId="0" applyFont="1" applyFill="1" applyBorder="1" applyAlignment="1" applyProtection="1">
      <alignment horizontal="left"/>
    </xf>
    <xf numFmtId="164" fontId="34" fillId="5" borderId="1" xfId="3" applyNumberFormat="1" applyFont="1" applyFill="1" applyBorder="1" applyAlignment="1" applyProtection="1">
      <alignment horizontal="center"/>
    </xf>
    <xf numFmtId="164" fontId="34" fillId="0" borderId="0" xfId="3" applyNumberFormat="1" applyFont="1" applyFill="1" applyBorder="1" applyAlignment="1" applyProtection="1">
      <alignment horizontal="center"/>
    </xf>
    <xf numFmtId="0" fontId="29" fillId="0" borderId="0" xfId="0" applyFont="1" applyAlignment="1" applyProtection="1">
      <alignment horizontal="center"/>
    </xf>
    <xf numFmtId="0" fontId="35" fillId="19" borderId="0" xfId="0" applyFont="1" applyFill="1" applyAlignment="1" applyProtection="1">
      <alignment horizontal="center"/>
    </xf>
    <xf numFmtId="0" fontId="34" fillId="0" borderId="0" xfId="0" applyFont="1" applyFill="1" applyAlignment="1" applyProtection="1">
      <alignment horizontal="left" indent="2"/>
    </xf>
    <xf numFmtId="0" fontId="32" fillId="0" borderId="0" xfId="0" applyFont="1" applyFill="1" applyAlignment="1" applyProtection="1">
      <alignment horizontal="left" indent="2"/>
    </xf>
    <xf numFmtId="0" fontId="53" fillId="0" borderId="0" xfId="0" applyFont="1" applyFill="1" applyProtection="1"/>
    <xf numFmtId="166" fontId="29" fillId="0" borderId="0" xfId="1" applyNumberFormat="1" applyFont="1" applyAlignment="1" applyProtection="1">
      <alignment horizontal="right"/>
    </xf>
    <xf numFmtId="9" fontId="35" fillId="0" borderId="0" xfId="1" applyNumberFormat="1" applyFont="1" applyAlignment="1" applyProtection="1">
      <alignment horizontal="right"/>
    </xf>
    <xf numFmtId="9" fontId="34" fillId="0" borderId="0" xfId="0" applyNumberFormat="1" applyFont="1" applyAlignment="1" applyProtection="1">
      <alignment horizontal="right"/>
    </xf>
    <xf numFmtId="10" fontId="35" fillId="0" borderId="0" xfId="1" applyNumberFormat="1" applyFont="1" applyAlignment="1" applyProtection="1">
      <alignment horizontal="right"/>
    </xf>
    <xf numFmtId="0" fontId="35" fillId="0" borderId="0" xfId="0" applyFont="1" applyProtection="1"/>
    <xf numFmtId="10" fontId="35" fillId="0" borderId="0" xfId="0" applyNumberFormat="1" applyFont="1" applyAlignment="1" applyProtection="1">
      <alignment horizontal="center"/>
    </xf>
    <xf numFmtId="0" fontId="35" fillId="0" borderId="17" xfId="0" applyFont="1" applyBorder="1" applyAlignment="1" applyProtection="1">
      <alignment horizontal="center"/>
    </xf>
    <xf numFmtId="0" fontId="35" fillId="0" borderId="18" xfId="0" applyFont="1" applyBorder="1" applyAlignment="1" applyProtection="1">
      <alignment horizontal="center"/>
    </xf>
    <xf numFmtId="0" fontId="35" fillId="0" borderId="1" xfId="0" applyFont="1" applyFill="1" applyBorder="1" applyAlignment="1" applyProtection="1">
      <alignment horizontal="left"/>
    </xf>
    <xf numFmtId="10" fontId="35" fillId="0" borderId="18" xfId="0" applyNumberFormat="1" applyFont="1" applyBorder="1" applyAlignment="1" applyProtection="1">
      <alignment horizontal="right"/>
    </xf>
    <xf numFmtId="0" fontId="35" fillId="0" borderId="1" xfId="0" applyFont="1" applyFill="1" applyBorder="1" applyAlignment="1" applyProtection="1">
      <alignment horizontal="left" indent="1"/>
    </xf>
    <xf numFmtId="0" fontId="34" fillId="0" borderId="1" xfId="0" applyFont="1" applyFill="1" applyBorder="1" applyAlignment="1" applyProtection="1">
      <alignment horizontal="left" wrapText="1" indent="1"/>
    </xf>
    <xf numFmtId="10" fontId="35" fillId="0" borderId="19" xfId="0" applyNumberFormat="1" applyFont="1" applyBorder="1" applyAlignment="1" applyProtection="1">
      <alignment horizontal="right"/>
    </xf>
    <xf numFmtId="10" fontId="115" fillId="0" borderId="0" xfId="0" applyNumberFormat="1" applyFont="1" applyProtection="1"/>
    <xf numFmtId="0" fontId="34" fillId="0" borderId="1" xfId="0" applyFont="1" applyBorder="1" applyProtection="1"/>
    <xf numFmtId="0" fontId="29" fillId="0" borderId="0" xfId="0" applyFont="1" applyAlignment="1" applyProtection="1">
      <alignment horizontal="right"/>
    </xf>
    <xf numFmtId="0" fontId="34" fillId="0" borderId="0" xfId="0" applyFont="1"/>
    <xf numFmtId="0" fontId="32" fillId="0" borderId="0" xfId="0" applyFont="1" applyFill="1" applyAlignment="1" applyProtection="1">
      <alignment horizontal="right"/>
    </xf>
    <xf numFmtId="0" fontId="34" fillId="0" borderId="2" xfId="0" applyFont="1" applyFill="1" applyBorder="1" applyProtection="1"/>
    <xf numFmtId="0" fontId="32" fillId="0" borderId="13" xfId="0" applyFont="1" applyFill="1" applyBorder="1" applyProtection="1"/>
    <xf numFmtId="0" fontId="32" fillId="0" borderId="13" xfId="0" applyFont="1" applyBorder="1" applyProtection="1"/>
    <xf numFmtId="175" fontId="105" fillId="0" borderId="13" xfId="15" applyNumberFormat="1" applyFont="1" applyFill="1" applyBorder="1" applyAlignment="1" applyProtection="1">
      <alignment horizontal="center"/>
    </xf>
    <xf numFmtId="175" fontId="0" fillId="0" borderId="2" xfId="15" applyNumberFormat="1" applyFont="1" applyFill="1" applyBorder="1" applyAlignment="1" applyProtection="1">
      <alignment horizontal="center"/>
    </xf>
    <xf numFmtId="0" fontId="20" fillId="0" borderId="0" xfId="2" applyFont="1" applyBorder="1" applyAlignment="1" applyProtection="1">
      <alignment horizontal="center"/>
    </xf>
    <xf numFmtId="3" fontId="20" fillId="0" borderId="0" xfId="2" applyNumberFormat="1" applyFont="1" applyBorder="1" applyAlignment="1" applyProtection="1">
      <alignment horizontal="center"/>
    </xf>
    <xf numFmtId="10" fontId="28" fillId="0" borderId="2" xfId="0" applyNumberFormat="1" applyFont="1" applyBorder="1"/>
    <xf numFmtId="169" fontId="23" fillId="4" borderId="0" xfId="0" applyNumberFormat="1" applyFont="1" applyFill="1" applyBorder="1" applyAlignment="1" applyProtection="1">
      <alignment horizontal="center"/>
    </xf>
    <xf numFmtId="3" fontId="38" fillId="0" borderId="1" xfId="0" applyNumberFormat="1" applyFont="1" applyBorder="1" applyAlignment="1">
      <alignment horizontal="center" wrapText="1"/>
    </xf>
    <xf numFmtId="169" fontId="27" fillId="4" borderId="6" xfId="0" applyNumberFormat="1" applyFont="1" applyFill="1" applyBorder="1" applyAlignment="1" applyProtection="1">
      <alignment horizontal="center" wrapText="1"/>
    </xf>
    <xf numFmtId="169" fontId="27" fillId="4" borderId="8" xfId="0" applyNumberFormat="1" applyFont="1" applyFill="1" applyBorder="1" applyAlignment="1" applyProtection="1">
      <alignment horizontal="center"/>
    </xf>
    <xf numFmtId="166" fontId="9" fillId="0" borderId="4" xfId="1" applyNumberFormat="1" applyFont="1" applyBorder="1" applyProtection="1"/>
    <xf numFmtId="169" fontId="29" fillId="4" borderId="13" xfId="0" applyNumberFormat="1" applyFont="1" applyFill="1" applyBorder="1" applyAlignment="1" applyProtection="1">
      <alignment horizontal="center"/>
    </xf>
    <xf numFmtId="166" fontId="9" fillId="0" borderId="2" xfId="1" applyNumberFormat="1" applyFont="1" applyBorder="1"/>
    <xf numFmtId="0" fontId="0" fillId="0" borderId="0" xfId="0" applyFill="1" applyAlignment="1" applyProtection="1">
      <alignment horizontal="right"/>
    </xf>
    <xf numFmtId="0" fontId="0" fillId="0" borderId="0" xfId="0" applyFill="1" applyAlignment="1" applyProtection="1">
      <alignment horizontal="left"/>
    </xf>
    <xf numFmtId="0" fontId="18" fillId="0" borderId="0" xfId="0" applyFont="1" applyFill="1" applyBorder="1"/>
    <xf numFmtId="0" fontId="9" fillId="0" borderId="0" xfId="0" applyFont="1" applyFill="1" applyAlignment="1" applyProtection="1">
      <alignment horizontal="left"/>
    </xf>
    <xf numFmtId="0" fontId="52" fillId="0" borderId="12"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xf>
    <xf numFmtId="0" fontId="9" fillId="0" borderId="12" xfId="0" applyFont="1" applyFill="1" applyBorder="1"/>
    <xf numFmtId="0" fontId="9" fillId="0" borderId="15" xfId="0" applyFont="1" applyFill="1" applyBorder="1"/>
    <xf numFmtId="0" fontId="9" fillId="0" borderId="2" xfId="0" applyFont="1" applyFill="1" applyBorder="1"/>
    <xf numFmtId="0" fontId="9" fillId="0" borderId="0" xfId="0" applyFont="1" applyBorder="1" applyAlignment="1" applyProtection="1">
      <alignment horizontal="left"/>
    </xf>
    <xf numFmtId="0" fontId="9" fillId="0" borderId="0" xfId="0" applyFont="1" applyBorder="1" applyAlignment="1" applyProtection="1">
      <alignment horizontal="left" vertical="center"/>
    </xf>
    <xf numFmtId="0" fontId="52" fillId="0" borderId="10" xfId="0" applyFont="1" applyFill="1" applyBorder="1" applyAlignment="1" applyProtection="1">
      <alignment horizontal="left" vertical="center" wrapText="1"/>
    </xf>
    <xf numFmtId="0" fontId="9" fillId="0" borderId="10" xfId="0" applyFont="1" applyFill="1" applyBorder="1"/>
    <xf numFmtId="0" fontId="9" fillId="0" borderId="11" xfId="0" applyFont="1" applyFill="1" applyBorder="1"/>
    <xf numFmtId="0" fontId="34" fillId="9" borderId="6" xfId="0" applyFont="1" applyFill="1" applyBorder="1" applyAlignment="1" applyProtection="1">
      <protection locked="0"/>
    </xf>
    <xf numFmtId="0" fontId="34" fillId="9" borderId="8" xfId="0" applyFont="1" applyFill="1" applyBorder="1" applyAlignment="1" applyProtection="1">
      <protection locked="0"/>
    </xf>
    <xf numFmtId="0" fontId="34" fillId="9" borderId="13" xfId="0" applyFont="1" applyFill="1" applyBorder="1" applyAlignment="1" applyProtection="1">
      <protection locked="0"/>
    </xf>
    <xf numFmtId="165" fontId="69" fillId="9" borderId="1" xfId="9" applyNumberFormat="1" applyFont="1" applyFill="1" applyBorder="1" applyProtection="1">
      <protection locked="0"/>
    </xf>
    <xf numFmtId="0" fontId="51" fillId="0" borderId="0" xfId="0" applyFont="1" applyBorder="1" applyAlignment="1" applyProtection="1">
      <alignment horizontal="centerContinuous"/>
    </xf>
    <xf numFmtId="0" fontId="70" fillId="21" borderId="1" xfId="9" applyFont="1" applyFill="1" applyBorder="1" applyAlignment="1">
      <alignment horizontal="center" vertical="center" wrapText="1"/>
    </xf>
    <xf numFmtId="0" fontId="70" fillId="21" borderId="4" xfId="9" applyFont="1" applyFill="1" applyBorder="1" applyAlignment="1">
      <alignment horizontal="centerContinuous" vertical="center" wrapText="1"/>
    </xf>
    <xf numFmtId="0" fontId="34" fillId="0" borderId="0" xfId="0" applyFont="1" applyBorder="1" applyAlignment="1">
      <alignment wrapText="1"/>
    </xf>
    <xf numFmtId="0" fontId="34" fillId="0" borderId="2" xfId="0" applyFont="1" applyBorder="1" applyAlignment="1">
      <alignment wrapText="1"/>
    </xf>
    <xf numFmtId="0" fontId="34" fillId="9" borderId="1" xfId="0" applyFont="1" applyFill="1" applyBorder="1" applyAlignment="1" applyProtection="1">
      <alignment horizontal="left" wrapText="1"/>
      <protection locked="0"/>
    </xf>
    <xf numFmtId="0" fontId="35" fillId="9" borderId="1" xfId="0" applyFont="1" applyFill="1" applyBorder="1" applyAlignment="1" applyProtection="1">
      <alignment horizontal="left" wrapText="1"/>
      <protection locked="0"/>
    </xf>
    <xf numFmtId="0" fontId="35" fillId="0" borderId="0" xfId="0" applyFont="1" applyBorder="1" applyAlignment="1">
      <alignment horizontal="left" wrapText="1"/>
    </xf>
    <xf numFmtId="164" fontId="34" fillId="0" borderId="0" xfId="0" applyNumberFormat="1" applyFont="1" applyBorder="1" applyAlignment="1">
      <alignment horizontal="left" wrapText="1"/>
    </xf>
    <xf numFmtId="0" fontId="34" fillId="0" borderId="15" xfId="0" applyFont="1" applyBorder="1" applyAlignment="1">
      <alignment horizontal="left" wrapText="1"/>
    </xf>
    <xf numFmtId="0" fontId="34" fillId="0" borderId="12" xfId="0" applyFont="1" applyBorder="1" applyAlignment="1">
      <alignment horizontal="left" wrapText="1"/>
    </xf>
    <xf numFmtId="0" fontId="34" fillId="0" borderId="15" xfId="0" applyFont="1" applyFill="1" applyBorder="1" applyAlignment="1">
      <alignment horizontal="left" wrapText="1"/>
    </xf>
    <xf numFmtId="0" fontId="34" fillId="0" borderId="2" xfId="0" applyFont="1" applyBorder="1" applyAlignment="1">
      <alignment horizontal="left" wrapText="1"/>
    </xf>
    <xf numFmtId="0" fontId="34" fillId="0" borderId="13" xfId="0" applyFont="1" applyFill="1" applyBorder="1" applyAlignment="1">
      <alignment horizontal="left" wrapText="1"/>
    </xf>
    <xf numFmtId="0" fontId="25" fillId="9" borderId="1" xfId="0" applyFont="1" applyFill="1" applyBorder="1" applyAlignment="1" applyProtection="1">
      <alignment horizontal="left" wrapText="1"/>
      <protection locked="0"/>
    </xf>
    <xf numFmtId="0" fontId="35" fillId="0" borderId="5" xfId="0" applyFont="1" applyBorder="1" applyAlignment="1">
      <alignment horizontal="left" wrapText="1"/>
    </xf>
    <xf numFmtId="0" fontId="34" fillId="0" borderId="1" xfId="0" applyFont="1" applyBorder="1" applyAlignment="1">
      <alignment horizontal="left" wrapText="1"/>
    </xf>
    <xf numFmtId="0" fontId="34" fillId="0" borderId="2" xfId="0" applyFont="1" applyFill="1" applyBorder="1" applyAlignment="1" applyProtection="1">
      <alignment horizontal="left" wrapText="1"/>
      <protection locked="0"/>
    </xf>
    <xf numFmtId="0" fontId="34" fillId="0" borderId="5" xfId="0" applyFont="1" applyFill="1" applyBorder="1" applyAlignment="1">
      <alignment horizontal="left" wrapText="1"/>
    </xf>
    <xf numFmtId="0" fontId="34" fillId="0" borderId="5" xfId="0" applyFont="1" applyBorder="1" applyAlignment="1">
      <alignment horizontal="left" wrapText="1"/>
    </xf>
    <xf numFmtId="0" fontId="34" fillId="0" borderId="9" xfId="0" applyFont="1" applyBorder="1" applyAlignment="1">
      <alignment horizontal="left" wrapText="1"/>
    </xf>
    <xf numFmtId="0" fontId="34" fillId="0" borderId="6" xfId="0" applyFont="1" applyBorder="1" applyAlignment="1">
      <alignment horizontal="left" wrapText="1"/>
    </xf>
    <xf numFmtId="0" fontId="34" fillId="0" borderId="13" xfId="0" applyFont="1" applyBorder="1" applyAlignment="1">
      <alignment horizontal="left" wrapText="1"/>
    </xf>
    <xf numFmtId="0" fontId="34" fillId="0" borderId="0" xfId="0" applyFont="1" applyBorder="1" applyAlignment="1">
      <alignment horizontal="left" wrapText="1"/>
    </xf>
    <xf numFmtId="0" fontId="34" fillId="9" borderId="4" xfId="0" applyFont="1" applyFill="1" applyBorder="1" applyAlignment="1" applyProtection="1">
      <alignment horizontal="left" wrapText="1"/>
      <protection locked="0"/>
    </xf>
    <xf numFmtId="0" fontId="34" fillId="0" borderId="9" xfId="0" applyFont="1" applyFill="1" applyBorder="1" applyAlignment="1" applyProtection="1">
      <alignment horizontal="left" wrapText="1"/>
      <protection locked="0"/>
    </xf>
    <xf numFmtId="0" fontId="34" fillId="0" borderId="0" xfId="0" applyFont="1" applyFill="1" applyBorder="1" applyAlignment="1" applyProtection="1">
      <alignment horizontal="left" wrapText="1"/>
      <protection locked="0"/>
    </xf>
    <xf numFmtId="3" fontId="34" fillId="0" borderId="0" xfId="11" applyNumberFormat="1" applyFont="1" applyBorder="1" applyAlignment="1" applyProtection="1">
      <alignment wrapText="1"/>
      <protection locked="0"/>
    </xf>
    <xf numFmtId="0" fontId="34" fillId="0" borderId="0" xfId="0" applyFont="1" applyFill="1" applyBorder="1" applyAlignment="1">
      <alignment horizontal="left" wrapText="1"/>
    </xf>
    <xf numFmtId="0" fontId="108" fillId="0" borderId="0" xfId="14" applyFont="1" applyBorder="1" applyAlignment="1">
      <alignment horizontal="left"/>
    </xf>
    <xf numFmtId="0" fontId="18" fillId="0" borderId="0" xfId="14" applyFont="1" applyBorder="1" applyAlignment="1">
      <alignment horizontal="right"/>
    </xf>
    <xf numFmtId="0" fontId="104" fillId="0" borderId="0" xfId="14" applyFont="1" applyBorder="1" applyAlignment="1">
      <alignment horizontal="left"/>
    </xf>
    <xf numFmtId="0" fontId="70" fillId="19" borderId="3" xfId="9" applyFont="1" applyFill="1" applyBorder="1" applyAlignment="1">
      <alignment horizontal="center" vertical="center" wrapText="1"/>
    </xf>
    <xf numFmtId="0" fontId="70" fillId="19" borderId="4" xfId="9" applyFont="1" applyFill="1" applyBorder="1" applyAlignment="1">
      <alignment horizontal="center" vertical="center" wrapText="1"/>
    </xf>
    <xf numFmtId="14" fontId="72" fillId="0" borderId="0" xfId="9" applyNumberFormat="1" applyFont="1" applyBorder="1"/>
    <xf numFmtId="0" fontId="72" fillId="0" borderId="0" xfId="9" applyFont="1"/>
    <xf numFmtId="14" fontId="69" fillId="0" borderId="0" xfId="9" applyNumberFormat="1" applyFont="1" applyBorder="1"/>
    <xf numFmtId="0" fontId="72" fillId="0" borderId="0" xfId="9" applyFont="1" applyAlignment="1">
      <alignment horizontal="centerContinuous"/>
    </xf>
    <xf numFmtId="0" fontId="57" fillId="0" borderId="0" xfId="9" applyFont="1" applyAlignment="1">
      <alignment horizontal="right"/>
    </xf>
    <xf numFmtId="3" fontId="118" fillId="0" borderId="0" xfId="9" applyNumberFormat="1" applyFont="1" applyAlignment="1">
      <alignment horizontal="right"/>
    </xf>
    <xf numFmtId="0" fontId="118" fillId="0" borderId="0" xfId="9" applyFont="1" applyAlignment="1">
      <alignment horizontal="right"/>
    </xf>
    <xf numFmtId="9" fontId="72" fillId="0" borderId="0" xfId="9" applyNumberFormat="1" applyFont="1" applyAlignment="1">
      <alignment horizontal="center"/>
    </xf>
    <xf numFmtId="165" fontId="72" fillId="0" borderId="0" xfId="9" applyNumberFormat="1" applyFont="1"/>
    <xf numFmtId="165" fontId="72" fillId="0" borderId="0" xfId="9" applyNumberFormat="1" applyFont="1" applyAlignment="1">
      <alignment horizontal="right"/>
    </xf>
    <xf numFmtId="9" fontId="72" fillId="0" borderId="0" xfId="9" applyNumberFormat="1" applyFont="1" applyAlignment="1" applyProtection="1">
      <alignment horizontal="center"/>
      <protection locked="0"/>
    </xf>
    <xf numFmtId="3" fontId="119" fillId="0" borderId="0" xfId="9" applyNumberFormat="1" applyFont="1"/>
    <xf numFmtId="0" fontId="118" fillId="0" borderId="0" xfId="9" applyFont="1"/>
    <xf numFmtId="0" fontId="72" fillId="0" borderId="0" xfId="9" applyFont="1" applyAlignment="1"/>
    <xf numFmtId="0" fontId="34" fillId="0" borderId="0" xfId="9" applyFont="1"/>
    <xf numFmtId="0" fontId="118" fillId="20" borderId="6" xfId="9" applyFont="1" applyFill="1" applyBorder="1" applyAlignment="1">
      <alignment horizontal="centerContinuous" wrapText="1"/>
    </xf>
    <xf numFmtId="0" fontId="72" fillId="20" borderId="13" xfId="9" applyFont="1" applyFill="1" applyBorder="1" applyAlignment="1">
      <alignment horizontal="centerContinuous" wrapText="1"/>
    </xf>
    <xf numFmtId="0" fontId="72" fillId="20" borderId="13" xfId="9" applyFont="1" applyFill="1" applyBorder="1" applyAlignment="1">
      <alignment horizontal="centerContinuous"/>
    </xf>
    <xf numFmtId="0" fontId="72" fillId="20" borderId="8" xfId="9" applyFont="1" applyFill="1" applyBorder="1" applyAlignment="1">
      <alignment horizontal="centerContinuous"/>
    </xf>
    <xf numFmtId="0" fontId="118" fillId="19" borderId="6" xfId="9" applyFont="1" applyFill="1" applyBorder="1" applyAlignment="1">
      <alignment horizontal="centerContinuous"/>
    </xf>
    <xf numFmtId="0" fontId="118" fillId="19" borderId="13" xfId="9" applyFont="1" applyFill="1" applyBorder="1" applyAlignment="1">
      <alignment horizontal="centerContinuous"/>
    </xf>
    <xf numFmtId="0" fontId="118" fillId="19" borderId="8" xfId="9" applyFont="1" applyFill="1" applyBorder="1" applyAlignment="1">
      <alignment horizontal="centerContinuous"/>
    </xf>
    <xf numFmtId="0" fontId="72" fillId="19" borderId="13" xfId="9" applyFont="1" applyFill="1" applyBorder="1" applyAlignment="1">
      <alignment horizontal="centerContinuous"/>
    </xf>
    <xf numFmtId="165" fontId="72" fillId="19" borderId="13" xfId="9" applyNumberFormat="1" applyFont="1" applyFill="1" applyBorder="1" applyAlignment="1">
      <alignment horizontal="centerContinuous"/>
    </xf>
    <xf numFmtId="0" fontId="72" fillId="19" borderId="8" xfId="9" applyFont="1" applyFill="1" applyBorder="1" applyAlignment="1">
      <alignment horizontal="centerContinuous"/>
    </xf>
    <xf numFmtId="0" fontId="72" fillId="19" borderId="6" xfId="9" applyFont="1" applyFill="1" applyBorder="1" applyAlignment="1">
      <alignment horizontal="centerContinuous"/>
    </xf>
    <xf numFmtId="0" fontId="118" fillId="21" borderId="3" xfId="9" applyFont="1" applyFill="1" applyBorder="1" applyAlignment="1">
      <alignment horizontal="centerContinuous"/>
    </xf>
    <xf numFmtId="0" fontId="72" fillId="21" borderId="3" xfId="9" applyFont="1" applyFill="1" applyBorder="1" applyAlignment="1">
      <alignment horizontal="centerContinuous"/>
    </xf>
    <xf numFmtId="14" fontId="72" fillId="0" borderId="0" xfId="9" applyNumberFormat="1" applyFont="1"/>
    <xf numFmtId="0" fontId="118" fillId="20" borderId="6" xfId="9" applyFont="1" applyFill="1" applyBorder="1" applyAlignment="1">
      <alignment horizontal="centerContinuous"/>
    </xf>
    <xf numFmtId="0" fontId="9" fillId="0" borderId="33" xfId="0" applyFont="1" applyBorder="1" applyAlignment="1" applyProtection="1">
      <alignment horizontal="centerContinuous" wrapText="1"/>
    </xf>
    <xf numFmtId="0" fontId="9" fillId="0" borderId="13" xfId="0" applyFont="1" applyBorder="1" applyAlignment="1" applyProtection="1">
      <alignment horizontal="centerContinuous"/>
    </xf>
    <xf numFmtId="3" fontId="9" fillId="0" borderId="60" xfId="0" applyNumberFormat="1" applyFont="1" applyBorder="1" applyProtection="1"/>
    <xf numFmtId="3" fontId="9" fillId="0" borderId="13" xfId="0" applyNumberFormat="1" applyFont="1" applyFill="1" applyBorder="1" applyProtection="1"/>
    <xf numFmtId="3" fontId="9" fillId="0" borderId="33" xfId="0" applyNumberFormat="1" applyFont="1" applyFill="1" applyBorder="1" applyProtection="1"/>
    <xf numFmtId="3" fontId="9" fillId="0" borderId="66" xfId="0" applyNumberFormat="1" applyFont="1" applyBorder="1" applyProtection="1"/>
    <xf numFmtId="3" fontId="9" fillId="0" borderId="8" xfId="0" applyNumberFormat="1" applyFont="1" applyFill="1" applyBorder="1" applyProtection="1"/>
    <xf numFmtId="0" fontId="9" fillId="0" borderId="60" xfId="0" applyFont="1" applyBorder="1" applyProtection="1"/>
    <xf numFmtId="0" fontId="9" fillId="0" borderId="66" xfId="0" applyFont="1" applyBorder="1" applyProtection="1"/>
    <xf numFmtId="0" fontId="9" fillId="0" borderId="8" xfId="0" applyFont="1" applyBorder="1" applyProtection="1"/>
    <xf numFmtId="0" fontId="9" fillId="0" borderId="64" xfId="0" applyFont="1" applyBorder="1" applyProtection="1"/>
    <xf numFmtId="3" fontId="9" fillId="0" borderId="34" xfId="0" applyNumberFormat="1" applyFont="1" applyFill="1" applyBorder="1" applyProtection="1"/>
    <xf numFmtId="3" fontId="9" fillId="0" borderId="35" xfId="0" applyNumberFormat="1" applyFont="1" applyFill="1" applyBorder="1" applyProtection="1"/>
    <xf numFmtId="0" fontId="9" fillId="0" borderId="67" xfId="0" applyFont="1" applyBorder="1" applyProtection="1"/>
    <xf numFmtId="0" fontId="9" fillId="0" borderId="32" xfId="0" applyFont="1" applyBorder="1" applyProtection="1"/>
    <xf numFmtId="0" fontId="70" fillId="0" borderId="0" xfId="9" applyFont="1" applyAlignment="1">
      <alignment horizontal="right"/>
    </xf>
    <xf numFmtId="165" fontId="69" fillId="0" borderId="0" xfId="9" applyNumberFormat="1" applyFont="1"/>
    <xf numFmtId="0" fontId="69" fillId="0" borderId="0" xfId="9" applyFont="1" applyBorder="1"/>
    <xf numFmtId="0" fontId="72" fillId="0" borderId="0" xfId="9" applyFont="1" applyBorder="1"/>
    <xf numFmtId="3" fontId="118" fillId="0" borderId="0" xfId="9" applyNumberFormat="1" applyFont="1" applyBorder="1" applyAlignment="1">
      <alignment horizontal="right"/>
    </xf>
    <xf numFmtId="0" fontId="57" fillId="0" borderId="0" xfId="9" applyFont="1" applyBorder="1" applyAlignment="1">
      <alignment horizontal="right"/>
    </xf>
    <xf numFmtId="0" fontId="72" fillId="0" borderId="0" xfId="9" applyFont="1" applyBorder="1" applyAlignment="1">
      <alignment horizontal="right"/>
    </xf>
    <xf numFmtId="0" fontId="72" fillId="0" borderId="0" xfId="9" applyFont="1" applyBorder="1" applyAlignment="1">
      <alignment horizontal="centerContinuous"/>
    </xf>
    <xf numFmtId="165" fontId="72" fillId="0" borderId="0" xfId="9" applyNumberFormat="1" applyFont="1" applyBorder="1"/>
    <xf numFmtId="165" fontId="72" fillId="0" borderId="0" xfId="9" applyNumberFormat="1" applyFont="1" applyBorder="1" applyAlignment="1">
      <alignment horizontal="right"/>
    </xf>
    <xf numFmtId="0" fontId="32" fillId="0" borderId="0" xfId="9" applyFont="1" applyBorder="1" applyAlignment="1">
      <alignment horizontal="right"/>
    </xf>
    <xf numFmtId="0" fontId="32" fillId="0" borderId="24" xfId="0" applyFont="1" applyFill="1" applyBorder="1" applyAlignment="1" applyProtection="1">
      <alignment horizontal="right" wrapText="1"/>
    </xf>
    <xf numFmtId="166" fontId="54" fillId="0" borderId="0" xfId="1" applyNumberFormat="1" applyFont="1" applyAlignment="1" applyProtection="1">
      <alignment wrapText="1"/>
    </xf>
    <xf numFmtId="0" fontId="51" fillId="0" borderId="0" xfId="0" applyFont="1" applyAlignment="1" applyProtection="1">
      <alignment horizontal="left"/>
    </xf>
    <xf numFmtId="0" fontId="51" fillId="0" borderId="0" xfId="0" applyFont="1" applyAlignment="1" applyProtection="1"/>
    <xf numFmtId="0" fontId="34" fillId="0" borderId="0" xfId="0" applyFont="1" applyFill="1" applyAlignment="1" applyProtection="1">
      <alignment horizontal="right"/>
    </xf>
    <xf numFmtId="0" fontId="51" fillId="0" borderId="0" xfId="0" applyFont="1" applyBorder="1" applyAlignment="1" applyProtection="1">
      <alignment horizontal="right"/>
    </xf>
    <xf numFmtId="0" fontId="0" fillId="9" borderId="1" xfId="13" applyNumberFormat="1" applyFont="1" applyFill="1" applyBorder="1" applyAlignment="1" applyProtection="1">
      <protection locked="0"/>
    </xf>
    <xf numFmtId="0" fontId="108" fillId="9" borderId="1" xfId="13" applyNumberFormat="1" applyFont="1" applyFill="1" applyBorder="1" applyAlignment="1" applyProtection="1">
      <protection locked="0"/>
    </xf>
    <xf numFmtId="178" fontId="108" fillId="9" borderId="1" xfId="13" applyNumberFormat="1" applyFont="1" applyFill="1" applyBorder="1" applyAlignment="1" applyProtection="1">
      <protection locked="0"/>
    </xf>
    <xf numFmtId="175" fontId="0" fillId="9" borderId="1" xfId="15" applyNumberFormat="1" applyFont="1" applyFill="1" applyBorder="1" applyAlignment="1" applyProtection="1">
      <alignment horizontal="center"/>
      <protection locked="0"/>
    </xf>
    <xf numFmtId="0" fontId="0" fillId="9" borderId="1" xfId="13" applyNumberFormat="1" applyFont="1" applyFill="1" applyBorder="1" applyAlignment="1" applyProtection="1">
      <alignment horizontal="center"/>
      <protection locked="0"/>
    </xf>
    <xf numFmtId="178" fontId="0" fillId="9" borderId="1" xfId="13" applyNumberFormat="1" applyFont="1" applyFill="1" applyBorder="1" applyAlignment="1" applyProtection="1">
      <protection locked="0"/>
    </xf>
    <xf numFmtId="177" fontId="0" fillId="9" borderId="6" xfId="16" applyNumberFormat="1" applyFont="1" applyFill="1" applyBorder="1" applyAlignment="1" applyProtection="1">
      <alignment horizontal="center"/>
      <protection locked="0"/>
    </xf>
    <xf numFmtId="175" fontId="18" fillId="9" borderId="26" xfId="15" applyNumberFormat="1" applyFont="1" applyFill="1" applyBorder="1" applyAlignment="1" applyProtection="1">
      <alignment horizontal="center"/>
      <protection locked="0"/>
    </xf>
    <xf numFmtId="0" fontId="102" fillId="0" borderId="69" xfId="13" applyNumberFormat="1" applyFont="1" applyFill="1" applyBorder="1" applyAlignment="1" applyProtection="1">
      <protection locked="0"/>
    </xf>
    <xf numFmtId="0" fontId="108" fillId="0" borderId="69" xfId="13" applyNumberFormat="1" applyFont="1" applyFill="1" applyBorder="1" applyAlignment="1" applyProtection="1">
      <protection locked="0"/>
    </xf>
    <xf numFmtId="175" fontId="102" fillId="0" borderId="69" xfId="15" applyNumberFormat="1" applyFont="1" applyBorder="1" applyAlignment="1" applyProtection="1">
      <alignment horizontal="center"/>
    </xf>
    <xf numFmtId="0" fontId="108" fillId="0" borderId="2" xfId="13" applyNumberFormat="1" applyFont="1" applyFill="1" applyBorder="1" applyAlignment="1" applyProtection="1">
      <protection locked="0"/>
    </xf>
    <xf numFmtId="0" fontId="102" fillId="0" borderId="70" xfId="13" applyNumberFormat="1" applyFont="1" applyFill="1" applyBorder="1" applyAlignment="1" applyProtection="1">
      <protection locked="0"/>
    </xf>
    <xf numFmtId="177" fontId="102" fillId="0" borderId="71" xfId="16" applyNumberFormat="1" applyFont="1" applyBorder="1" applyAlignment="1" applyProtection="1">
      <alignment horizontal="center"/>
    </xf>
    <xf numFmtId="0" fontId="102" fillId="0" borderId="24" xfId="14" applyFont="1" applyBorder="1"/>
    <xf numFmtId="0" fontId="102" fillId="0" borderId="69" xfId="16" applyNumberFormat="1" applyFont="1" applyBorder="1" applyAlignment="1" applyProtection="1">
      <alignment horizontal="center"/>
    </xf>
    <xf numFmtId="0" fontId="102" fillId="0" borderId="69" xfId="14" applyFont="1" applyBorder="1" applyAlignment="1">
      <alignment horizontal="center"/>
    </xf>
    <xf numFmtId="43" fontId="102" fillId="0" borderId="72" xfId="16" applyFont="1" applyBorder="1" applyAlignment="1" applyProtection="1">
      <alignment horizontal="center"/>
    </xf>
    <xf numFmtId="14" fontId="24" fillId="0" borderId="0" xfId="14" applyNumberFormat="1" applyFont="1" applyBorder="1" applyAlignment="1">
      <alignment horizontal="left"/>
    </xf>
    <xf numFmtId="14" fontId="101" fillId="0" borderId="0" xfId="14" applyNumberFormat="1" applyFont="1" applyBorder="1"/>
    <xf numFmtId="0" fontId="106" fillId="0" borderId="0" xfId="14" applyFont="1" applyFill="1" applyBorder="1"/>
    <xf numFmtId="0" fontId="27" fillId="0" borderId="0" xfId="14" applyFont="1" applyBorder="1" applyAlignment="1">
      <alignment horizontal="left"/>
    </xf>
    <xf numFmtId="0" fontId="2" fillId="0" borderId="43" xfId="14" applyFont="1" applyBorder="1"/>
    <xf numFmtId="0" fontId="102" fillId="0" borderId="15" xfId="13" applyNumberFormat="1" applyFont="1" applyFill="1" applyBorder="1" applyAlignment="1" applyProtection="1">
      <protection locked="0"/>
    </xf>
    <xf numFmtId="175" fontId="105" fillId="0" borderId="2" xfId="15" applyNumberFormat="1" applyFont="1" applyBorder="1" applyAlignment="1" applyProtection="1">
      <alignment horizontal="center"/>
      <protection locked="0"/>
    </xf>
    <xf numFmtId="0" fontId="0" fillId="0" borderId="73" xfId="13" applyNumberFormat="1" applyFont="1" applyFill="1" applyBorder="1" applyAlignment="1" applyProtection="1">
      <protection locked="0"/>
    </xf>
    <xf numFmtId="0" fontId="0" fillId="0" borderId="74" xfId="13" applyNumberFormat="1" applyFont="1" applyFill="1" applyBorder="1" applyAlignment="1" applyProtection="1">
      <alignment horizontal="center"/>
      <protection locked="0"/>
    </xf>
    <xf numFmtId="0" fontId="108" fillId="0" borderId="74" xfId="13" applyNumberFormat="1" applyFont="1" applyFill="1" applyBorder="1" applyAlignment="1" applyProtection="1">
      <protection locked="0"/>
    </xf>
    <xf numFmtId="178" fontId="108" fillId="0" borderId="74" xfId="13" applyNumberFormat="1" applyFont="1" applyFill="1" applyBorder="1" applyAlignment="1" applyProtection="1">
      <protection locked="0"/>
    </xf>
    <xf numFmtId="175" fontId="0" fillId="0" borderId="74" xfId="15" applyNumberFormat="1" applyFont="1" applyFill="1" applyBorder="1" applyAlignment="1" applyProtection="1">
      <alignment horizontal="center"/>
      <protection locked="0"/>
    </xf>
    <xf numFmtId="177" fontId="0" fillId="0" borderId="74" xfId="16" applyNumberFormat="1" applyFont="1" applyFill="1" applyBorder="1" applyAlignment="1" applyProtection="1">
      <alignment horizontal="center"/>
      <protection locked="0"/>
    </xf>
    <xf numFmtId="175" fontId="18" fillId="0" borderId="74" xfId="15" applyNumberFormat="1" applyFont="1" applyFill="1" applyBorder="1" applyAlignment="1" applyProtection="1">
      <alignment horizontal="center"/>
      <protection locked="0"/>
    </xf>
    <xf numFmtId="175" fontId="105" fillId="0" borderId="74" xfId="15" applyNumberFormat="1" applyFont="1" applyFill="1" applyBorder="1" applyAlignment="1" applyProtection="1">
      <alignment horizontal="center"/>
      <protection locked="0"/>
    </xf>
    <xf numFmtId="175" fontId="109" fillId="0" borderId="75" xfId="15" applyNumberFormat="1" applyFont="1" applyFill="1" applyBorder="1" applyAlignment="1" applyProtection="1">
      <alignment horizontal="center"/>
    </xf>
    <xf numFmtId="175" fontId="109" fillId="0" borderId="72" xfId="15" applyNumberFormat="1" applyFont="1" applyBorder="1" applyAlignment="1" applyProtection="1">
      <alignment horizontal="center"/>
    </xf>
    <xf numFmtId="0" fontId="2" fillId="0" borderId="0" xfId="14" applyFill="1"/>
    <xf numFmtId="0" fontId="0" fillId="0" borderId="5" xfId="13" applyNumberFormat="1" applyFont="1" applyFill="1" applyBorder="1" applyAlignment="1" applyProtection="1">
      <protection locked="0"/>
    </xf>
    <xf numFmtId="0" fontId="108" fillId="0" borderId="5" xfId="13" applyNumberFormat="1" applyFont="1" applyFill="1" applyBorder="1" applyAlignment="1" applyProtection="1">
      <protection locked="0"/>
    </xf>
    <xf numFmtId="178" fontId="108" fillId="0" borderId="5" xfId="13" applyNumberFormat="1" applyFont="1" applyFill="1" applyBorder="1" applyAlignment="1" applyProtection="1">
      <protection locked="0"/>
    </xf>
    <xf numFmtId="0" fontId="0" fillId="0" borderId="6" xfId="13" applyNumberFormat="1" applyFont="1" applyFill="1" applyBorder="1" applyAlignment="1" applyProtection="1"/>
    <xf numFmtId="0" fontId="108" fillId="0" borderId="13" xfId="13" applyNumberFormat="1" applyFont="1" applyFill="1" applyBorder="1" applyAlignment="1" applyProtection="1"/>
    <xf numFmtId="178" fontId="108" fillId="0" borderId="13" xfId="13" applyNumberFormat="1" applyFont="1" applyFill="1" applyBorder="1" applyAlignment="1" applyProtection="1"/>
    <xf numFmtId="0" fontId="105" fillId="0" borderId="13" xfId="15" applyNumberFormat="1" applyFont="1" applyFill="1" applyBorder="1" applyAlignment="1" applyProtection="1">
      <alignment horizontal="center"/>
    </xf>
    <xf numFmtId="175" fontId="109" fillId="0" borderId="8" xfId="15" applyNumberFormat="1" applyFont="1" applyFill="1" applyBorder="1" applyAlignment="1" applyProtection="1">
      <alignment horizontal="center"/>
    </xf>
    <xf numFmtId="175" fontId="18" fillId="0" borderId="69" xfId="15" applyNumberFormat="1" applyFont="1" applyFill="1" applyBorder="1" applyAlignment="1" applyProtection="1">
      <alignment horizontal="center"/>
    </xf>
    <xf numFmtId="0" fontId="28" fillId="0" borderId="69" xfId="13" applyNumberFormat="1" applyFont="1" applyFill="1" applyBorder="1" applyAlignment="1" applyProtection="1">
      <alignment vertical="center"/>
      <protection locked="0"/>
    </xf>
    <xf numFmtId="9" fontId="32" fillId="0" borderId="0" xfId="0" applyNumberFormat="1" applyFont="1" applyBorder="1"/>
    <xf numFmtId="0" fontId="101" fillId="9" borderId="0" xfId="14" applyFont="1" applyFill="1" applyBorder="1" applyProtection="1">
      <protection locked="0"/>
    </xf>
    <xf numFmtId="0" fontId="2" fillId="31" borderId="76" xfId="14" applyFill="1" applyBorder="1" applyAlignment="1">
      <alignment horizontal="center"/>
    </xf>
    <xf numFmtId="0" fontId="2" fillId="31" borderId="53" xfId="14" applyFill="1" applyBorder="1" applyAlignment="1">
      <alignment horizontal="center"/>
    </xf>
    <xf numFmtId="0" fontId="1" fillId="31" borderId="53" xfId="14" applyFont="1" applyFill="1" applyBorder="1" applyAlignment="1">
      <alignment horizontal="center"/>
    </xf>
    <xf numFmtId="175" fontId="0" fillId="31" borderId="53" xfId="15" applyNumberFormat="1" applyFont="1" applyFill="1" applyBorder="1" applyAlignment="1" applyProtection="1">
      <alignment horizontal="center"/>
    </xf>
    <xf numFmtId="175" fontId="9" fillId="31" borderId="53" xfId="15" applyNumberFormat="1" applyFont="1" applyFill="1" applyBorder="1" applyAlignment="1" applyProtection="1">
      <alignment horizontal="center"/>
    </xf>
    <xf numFmtId="0" fontId="18" fillId="32" borderId="53" xfId="14" applyFont="1" applyFill="1" applyBorder="1" applyAlignment="1">
      <alignment horizontal="center"/>
    </xf>
    <xf numFmtId="180" fontId="0" fillId="31" borderId="53" xfId="15" applyNumberFormat="1" applyFont="1" applyFill="1" applyBorder="1" applyAlignment="1" applyProtection="1">
      <alignment horizontal="center"/>
    </xf>
    <xf numFmtId="180" fontId="0" fillId="31" borderId="53" xfId="16" applyNumberFormat="1" applyFont="1" applyFill="1" applyBorder="1" applyAlignment="1" applyProtection="1">
      <alignment horizontal="center"/>
    </xf>
    <xf numFmtId="0" fontId="102" fillId="31" borderId="77" xfId="14" applyFont="1" applyFill="1" applyBorder="1" applyAlignment="1">
      <alignment horizontal="center"/>
    </xf>
    <xf numFmtId="0" fontId="2" fillId="31" borderId="78" xfId="14" applyFont="1" applyFill="1" applyBorder="1" applyAlignment="1">
      <alignment horizontal="center"/>
    </xf>
    <xf numFmtId="0" fontId="2" fillId="31" borderId="79" xfId="14" applyFont="1" applyFill="1" applyBorder="1" applyAlignment="1">
      <alignment horizontal="center"/>
    </xf>
    <xf numFmtId="0" fontId="1" fillId="31" borderId="79" xfId="14" applyFont="1" applyFill="1" applyBorder="1" applyAlignment="1">
      <alignment horizontal="center"/>
    </xf>
    <xf numFmtId="175" fontId="0" fillId="31" borderId="79" xfId="15" applyNumberFormat="1" applyFont="1" applyFill="1" applyBorder="1" applyAlignment="1" applyProtection="1">
      <alignment horizontal="center"/>
    </xf>
    <xf numFmtId="177" fontId="0" fillId="31" borderId="79" xfId="16" applyNumberFormat="1" applyFont="1" applyFill="1" applyBorder="1" applyAlignment="1" applyProtection="1">
      <alignment horizontal="center"/>
    </xf>
    <xf numFmtId="0" fontId="18" fillId="32" borderId="79" xfId="14" applyFont="1" applyFill="1" applyBorder="1" applyAlignment="1">
      <alignment horizontal="center"/>
    </xf>
    <xf numFmtId="0" fontId="0" fillId="31" borderId="79" xfId="16" applyNumberFormat="1" applyFont="1" applyFill="1" applyBorder="1" applyAlignment="1" applyProtection="1">
      <alignment horizontal="center"/>
    </xf>
    <xf numFmtId="43" fontId="102" fillId="31" borderId="80" xfId="16" applyFont="1" applyFill="1" applyBorder="1" applyAlignment="1" applyProtection="1">
      <alignment horizontal="center"/>
    </xf>
    <xf numFmtId="0" fontId="2" fillId="31" borderId="53" xfId="14" applyFill="1" applyBorder="1" applyAlignment="1">
      <alignment horizontal="centerContinuous"/>
    </xf>
    <xf numFmtId="0" fontId="18" fillId="9" borderId="1" xfId="13" applyNumberFormat="1" applyFont="1" applyFill="1" applyBorder="1" applyAlignment="1" applyProtection="1">
      <protection locked="0"/>
    </xf>
    <xf numFmtId="164" fontId="72" fillId="0" borderId="0" xfId="9" applyNumberFormat="1" applyFont="1"/>
    <xf numFmtId="0" fontId="70" fillId="0" borderId="0" xfId="9" applyFont="1" applyBorder="1" applyAlignment="1">
      <alignment horizontal="right"/>
    </xf>
    <xf numFmtId="0" fontId="9" fillId="0" borderId="0" xfId="0" applyFont="1" applyAlignment="1" applyProtection="1">
      <alignment horizontal="center" wrapText="1"/>
    </xf>
    <xf numFmtId="165" fontId="118" fillId="0" borderId="0" xfId="9" applyNumberFormat="1" applyFont="1" applyAlignment="1">
      <alignment horizontal="right"/>
    </xf>
    <xf numFmtId="10" fontId="9" fillId="9" borderId="0" xfId="0" applyNumberFormat="1" applyFont="1" applyFill="1" applyBorder="1" applyProtection="1">
      <protection locked="0"/>
    </xf>
    <xf numFmtId="0" fontId="18" fillId="0" borderId="3" xfId="9" applyFont="1" applyBorder="1" applyAlignment="1">
      <alignment horizontal="center" vertical="center" wrapText="1"/>
    </xf>
    <xf numFmtId="0" fontId="18" fillId="0" borderId="7" xfId="9" applyFont="1" applyBorder="1" applyAlignment="1">
      <alignment horizontal="center" vertical="center" wrapText="1"/>
    </xf>
    <xf numFmtId="0" fontId="18" fillId="0" borderId="4" xfId="9" applyFont="1" applyBorder="1" applyAlignment="1">
      <alignment horizontal="center" vertical="center" wrapText="1"/>
    </xf>
    <xf numFmtId="0" fontId="9" fillId="0" borderId="0" xfId="5" applyFill="1"/>
    <xf numFmtId="3" fontId="9" fillId="34" borderId="6" xfId="5" applyNumberFormat="1" applyFill="1" applyBorder="1"/>
    <xf numFmtId="0" fontId="9" fillId="34" borderId="13" xfId="5" applyFill="1" applyBorder="1"/>
    <xf numFmtId="0" fontId="9" fillId="34" borderId="8" xfId="5" applyFill="1" applyBorder="1"/>
    <xf numFmtId="14" fontId="9" fillId="34" borderId="1" xfId="5" applyNumberFormat="1" applyFill="1" applyBorder="1"/>
    <xf numFmtId="0" fontId="9" fillId="0" borderId="6" xfId="0" applyFont="1" applyBorder="1" applyAlignment="1">
      <alignment horizontal="left"/>
    </xf>
    <xf numFmtId="0" fontId="9" fillId="0" borderId="8" xfId="0" applyFont="1" applyBorder="1" applyAlignment="1">
      <alignment wrapText="1"/>
    </xf>
    <xf numFmtId="0" fontId="9" fillId="0" borderId="1" xfId="0" applyFont="1" applyBorder="1" applyAlignment="1">
      <alignment horizontal="center" wrapText="1"/>
    </xf>
    <xf numFmtId="181" fontId="0" fillId="0" borderId="6" xfId="0" applyNumberFormat="1" applyBorder="1" applyAlignment="1">
      <alignment horizontal="left"/>
    </xf>
    <xf numFmtId="0" fontId="0" fillId="0" borderId="8" xfId="0" applyBorder="1" applyAlignment="1">
      <alignment horizontal="left"/>
    </xf>
    <xf numFmtId="1" fontId="0" fillId="0" borderId="1" xfId="0" applyNumberFormat="1" applyBorder="1"/>
    <xf numFmtId="0" fontId="0" fillId="0" borderId="1" xfId="0" applyBorder="1" applyAlignment="1">
      <alignment horizontal="right"/>
    </xf>
    <xf numFmtId="0" fontId="9" fillId="0" borderId="6" xfId="5" applyFill="1" applyBorder="1" applyAlignment="1">
      <alignment wrapText="1"/>
    </xf>
    <xf numFmtId="0" fontId="9" fillId="0" borderId="13" xfId="5" applyFill="1" applyBorder="1" applyAlignment="1"/>
    <xf numFmtId="0" fontId="18" fillId="0" borderId="13" xfId="5" applyFont="1" applyFill="1" applyBorder="1" applyAlignment="1">
      <alignment horizontal="right"/>
    </xf>
    <xf numFmtId="0" fontId="74" fillId="0" borderId="0" xfId="5" quotePrefix="1" applyFont="1" applyFill="1" applyBorder="1" applyAlignment="1">
      <alignment horizontal="center" vertical="top" wrapText="1"/>
    </xf>
    <xf numFmtId="14" fontId="95" fillId="24" borderId="5" xfId="5" applyNumberFormat="1" applyFont="1" applyFill="1" applyBorder="1"/>
    <xf numFmtId="0" fontId="95" fillId="24" borderId="0" xfId="5" applyFont="1" applyFill="1" applyBorder="1"/>
    <xf numFmtId="171" fontId="95" fillId="24" borderId="2" xfId="5" applyNumberFormat="1" applyFont="1" applyFill="1" applyBorder="1"/>
    <xf numFmtId="0" fontId="9" fillId="0" borderId="0" xfId="5" applyFill="1" applyBorder="1"/>
    <xf numFmtId="0" fontId="9" fillId="0" borderId="0" xfId="0" applyFont="1" applyFill="1" applyBorder="1" applyAlignment="1">
      <alignment horizontal="center" wrapText="1"/>
    </xf>
    <xf numFmtId="0" fontId="0" fillId="0" borderId="0" xfId="0" applyFill="1" applyBorder="1" applyAlignment="1">
      <alignment horizontal="right"/>
    </xf>
    <xf numFmtId="165" fontId="0" fillId="0" borderId="1" xfId="0" applyNumberFormat="1" applyBorder="1"/>
    <xf numFmtId="6" fontId="0" fillId="0" borderId="1" xfId="0" applyNumberFormat="1" applyBorder="1"/>
    <xf numFmtId="6" fontId="18" fillId="0" borderId="8" xfId="5" applyNumberFormat="1" applyFont="1" applyFill="1" applyBorder="1" applyAlignment="1">
      <alignment wrapText="1"/>
    </xf>
    <xf numFmtId="0" fontId="35" fillId="0" borderId="8" xfId="0" applyFont="1" applyBorder="1" applyAlignment="1">
      <alignment horizontal="right"/>
    </xf>
    <xf numFmtId="3" fontId="35" fillId="0" borderId="1" xfId="11" applyNumberFormat="1" applyFont="1" applyBorder="1"/>
    <xf numFmtId="3" fontId="35" fillId="0" borderId="1" xfId="11" applyNumberFormat="1" applyFont="1" applyBorder="1" applyProtection="1"/>
    <xf numFmtId="0" fontId="34" fillId="0" borderId="13" xfId="0" applyFont="1" applyBorder="1" applyAlignment="1"/>
    <xf numFmtId="3" fontId="34" fillId="9" borderId="3" xfId="11" applyNumberFormat="1" applyFont="1" applyFill="1" applyBorder="1" applyProtection="1">
      <protection locked="0"/>
    </xf>
    <xf numFmtId="0" fontId="34" fillId="9" borderId="3" xfId="0" applyFont="1" applyFill="1" applyBorder="1" applyAlignment="1" applyProtection="1">
      <alignment horizontal="left" wrapText="1"/>
      <protection locked="0"/>
    </xf>
    <xf numFmtId="0" fontId="34" fillId="9" borderId="1" xfId="0" applyFont="1" applyFill="1" applyBorder="1" applyProtection="1">
      <protection locked="0"/>
    </xf>
    <xf numFmtId="0" fontId="32" fillId="0" borderId="2" xfId="0" applyFont="1" applyBorder="1" applyAlignment="1">
      <alignment horizontal="right"/>
    </xf>
    <xf numFmtId="3" fontId="32" fillId="0" borderId="2" xfId="11" applyNumberFormat="1" applyFont="1" applyBorder="1" applyProtection="1"/>
    <xf numFmtId="0" fontId="32" fillId="0" borderId="0" xfId="0" applyFont="1" applyBorder="1" applyAlignment="1">
      <alignment horizontal="right"/>
    </xf>
    <xf numFmtId="0" fontId="34" fillId="9" borderId="6" xfId="0" applyFont="1" applyFill="1" applyBorder="1" applyAlignment="1" applyProtection="1">
      <alignment horizontal="left" wrapText="1"/>
      <protection locked="0"/>
    </xf>
    <xf numFmtId="0" fontId="32" fillId="5" borderId="5" xfId="0" applyFont="1" applyFill="1" applyBorder="1" applyAlignment="1">
      <alignment horizontal="right"/>
    </xf>
    <xf numFmtId="3" fontId="32" fillId="5" borderId="5" xfId="11" applyNumberFormat="1" applyFont="1" applyFill="1" applyBorder="1"/>
    <xf numFmtId="3" fontId="32" fillId="5" borderId="5" xfId="11" applyNumberFormat="1" applyFont="1" applyFill="1" applyBorder="1" applyProtection="1"/>
    <xf numFmtId="0" fontId="35" fillId="5" borderId="5" xfId="0" applyFont="1" applyFill="1" applyBorder="1" applyAlignment="1">
      <alignment horizontal="left" wrapText="1"/>
    </xf>
    <xf numFmtId="0" fontId="34" fillId="5" borderId="5" xfId="0" applyFont="1" applyFill="1" applyBorder="1" applyAlignment="1">
      <alignment horizontal="left" wrapText="1"/>
    </xf>
    <xf numFmtId="0" fontId="34" fillId="0" borderId="1" xfId="0" applyFont="1" applyBorder="1" applyAlignment="1">
      <alignment vertical="top" wrapText="1"/>
    </xf>
    <xf numFmtId="0" fontId="32" fillId="0" borderId="0" xfId="0" applyFont="1" applyFill="1" applyBorder="1" applyAlignment="1">
      <alignment horizontal="right"/>
    </xf>
    <xf numFmtId="4" fontId="34" fillId="9" borderId="1" xfId="11" applyNumberFormat="1" applyFont="1" applyFill="1" applyBorder="1" applyAlignment="1" applyProtection="1">
      <alignment horizontal="right"/>
      <protection locked="0"/>
    </xf>
    <xf numFmtId="3" fontId="34" fillId="9" borderId="1" xfId="11" applyNumberFormat="1" applyFont="1" applyFill="1" applyBorder="1" applyAlignment="1" applyProtection="1">
      <alignment horizontal="right"/>
      <protection locked="0"/>
    </xf>
    <xf numFmtId="10" fontId="34" fillId="9" borderId="1" xfId="11" applyNumberFormat="1" applyFont="1" applyFill="1" applyBorder="1" applyAlignment="1" applyProtection="1">
      <alignment horizontal="right"/>
      <protection locked="0"/>
    </xf>
    <xf numFmtId="0" fontId="125" fillId="0" borderId="0" xfId="0" applyNumberFormat="1" applyFont="1" applyFill="1" applyBorder="1"/>
    <xf numFmtId="0" fontId="125" fillId="0" borderId="0" xfId="0" applyFont="1" applyFill="1" applyBorder="1"/>
    <xf numFmtId="0" fontId="9" fillId="9" borderId="1" xfId="0" applyFont="1" applyFill="1" applyBorder="1" applyAlignment="1">
      <alignment wrapText="1"/>
    </xf>
    <xf numFmtId="0" fontId="0" fillId="0" borderId="1" xfId="0" applyFont="1" applyFill="1" applyBorder="1" applyProtection="1"/>
    <xf numFmtId="164" fontId="32" fillId="0" borderId="7" xfId="3" applyNumberFormat="1" applyFont="1" applyFill="1" applyBorder="1" applyAlignment="1" applyProtection="1">
      <alignment horizontal="left" wrapText="1"/>
      <protection locked="0"/>
    </xf>
    <xf numFmtId="164" fontId="22" fillId="0" borderId="7" xfId="0" applyNumberFormat="1" applyFont="1" applyBorder="1"/>
    <xf numFmtId="164" fontId="32" fillId="0" borderId="4" xfId="3" applyNumberFormat="1" applyFont="1" applyFill="1" applyBorder="1" applyAlignment="1" applyProtection="1">
      <alignment horizontal="left" wrapText="1"/>
      <protection locked="0"/>
    </xf>
    <xf numFmtId="164" fontId="38" fillId="0" borderId="4" xfId="0" applyNumberFormat="1" applyFont="1" applyFill="1" applyBorder="1"/>
    <xf numFmtId="0" fontId="28" fillId="0" borderId="0" xfId="0" applyFont="1" applyAlignment="1" applyProtection="1">
      <alignment horizontal="right"/>
    </xf>
    <xf numFmtId="0" fontId="28" fillId="0" borderId="0" xfId="0" applyFont="1" applyAlignment="1" applyProtection="1">
      <alignment horizontal="right" wrapText="1"/>
    </xf>
    <xf numFmtId="164" fontId="28" fillId="0" borderId="0" xfId="0" applyNumberFormat="1" applyFont="1" applyProtection="1"/>
    <xf numFmtId="6" fontId="28" fillId="0" borderId="0" xfId="1" applyNumberFormat="1" applyFont="1" applyBorder="1" applyProtection="1"/>
    <xf numFmtId="0" fontId="0" fillId="9" borderId="1" xfId="9" applyFont="1" applyFill="1" applyBorder="1" applyAlignment="1" applyProtection="1">
      <alignment horizontal="center" vertical="center"/>
      <protection locked="0"/>
    </xf>
    <xf numFmtId="14" fontId="0" fillId="9" borderId="1" xfId="9" applyNumberFormat="1" applyFont="1" applyFill="1" applyBorder="1" applyAlignment="1" applyProtection="1">
      <alignment horizontal="center" vertical="center"/>
      <protection locked="0"/>
    </xf>
    <xf numFmtId="165" fontId="69" fillId="0" borderId="1" xfId="9" applyNumberFormat="1" applyFont="1" applyFill="1" applyBorder="1" applyAlignment="1">
      <alignment horizontal="center"/>
    </xf>
    <xf numFmtId="0" fontId="72" fillId="0" borderId="0" xfId="9" applyFont="1" applyBorder="1" applyAlignment="1">
      <alignment horizontal="center"/>
    </xf>
    <xf numFmtId="0" fontId="34" fillId="9" borderId="6" xfId="0" applyFont="1" applyFill="1" applyBorder="1" applyAlignment="1" applyProtection="1">
      <alignment horizontal="left" wrapText="1"/>
      <protection locked="0"/>
    </xf>
    <xf numFmtId="0" fontId="121" fillId="0" borderId="0" xfId="5" applyFont="1" applyAlignment="1">
      <alignment horizontal="centerContinuous"/>
    </xf>
    <xf numFmtId="0" fontId="9" fillId="0" borderId="0" xfId="5" applyFont="1" applyAlignment="1">
      <alignment horizontal="centerContinuous"/>
    </xf>
    <xf numFmtId="0" fontId="9" fillId="0" borderId="0" xfId="5" applyFont="1" applyAlignment="1"/>
    <xf numFmtId="0" fontId="10" fillId="0" borderId="0" xfId="5" applyFont="1" applyAlignment="1"/>
    <xf numFmtId="0" fontId="15" fillId="0" borderId="0" xfId="5" applyFont="1" applyAlignment="1">
      <alignment wrapText="1"/>
    </xf>
    <xf numFmtId="14" fontId="10" fillId="3" borderId="1" xfId="5" applyNumberFormat="1" applyFont="1" applyFill="1" applyBorder="1" applyAlignment="1">
      <alignment horizontal="center"/>
    </xf>
    <xf numFmtId="0" fontId="10" fillId="6" borderId="1" xfId="5" applyFont="1" applyFill="1" applyBorder="1" applyAlignment="1">
      <alignment horizontal="center"/>
    </xf>
    <xf numFmtId="0" fontId="16" fillId="0" borderId="0" xfId="5" applyFont="1" applyAlignment="1"/>
    <xf numFmtId="14" fontId="10" fillId="0" borderId="0" xfId="5" applyNumberFormat="1" applyFont="1" applyFill="1" applyBorder="1" applyAlignment="1">
      <alignment horizontal="center"/>
    </xf>
    <xf numFmtId="0" fontId="10" fillId="0" borderId="0" xfId="5" applyFont="1" applyFill="1" applyBorder="1" applyAlignment="1">
      <alignment horizontal="center"/>
    </xf>
    <xf numFmtId="0" fontId="16" fillId="0" borderId="0" xfId="5" applyFont="1" applyAlignment="1">
      <alignment wrapText="1"/>
    </xf>
    <xf numFmtId="0" fontId="16" fillId="0" borderId="0" xfId="5" applyFont="1" applyAlignment="1">
      <alignment horizontal="left" wrapText="1"/>
    </xf>
    <xf numFmtId="0" fontId="120" fillId="33" borderId="0" xfId="5" applyFont="1" applyFill="1" applyAlignment="1"/>
    <xf numFmtId="0" fontId="16" fillId="33" borderId="0" xfId="5" applyFont="1" applyFill="1" applyAlignment="1">
      <alignment wrapText="1"/>
    </xf>
    <xf numFmtId="0" fontId="15" fillId="0" borderId="0" xfId="5" applyFont="1" applyAlignment="1">
      <alignment vertical="top"/>
    </xf>
    <xf numFmtId="0" fontId="15" fillId="0" borderId="0" xfId="5" applyFont="1" applyAlignment="1">
      <alignment vertical="top" wrapText="1"/>
    </xf>
    <xf numFmtId="0" fontId="10" fillId="0" borderId="0" xfId="5" applyFont="1" applyAlignment="1">
      <alignment vertical="top"/>
    </xf>
    <xf numFmtId="0" fontId="11" fillId="0" borderId="0" xfId="5" applyFont="1" applyAlignment="1"/>
    <xf numFmtId="0" fontId="10" fillId="0" borderId="0" xfId="5" applyFont="1" applyFill="1" applyAlignment="1"/>
    <xf numFmtId="0" fontId="16" fillId="0" borderId="0" xfId="5" applyFont="1" applyFill="1" applyAlignment="1">
      <alignment wrapText="1"/>
    </xf>
    <xf numFmtId="0" fontId="120" fillId="21" borderId="0" xfId="5" applyFont="1" applyFill="1" applyAlignment="1">
      <alignment vertical="top"/>
    </xf>
    <xf numFmtId="0" fontId="16" fillId="21" borderId="0" xfId="5" applyFont="1" applyFill="1" applyAlignment="1">
      <alignment wrapText="1"/>
    </xf>
    <xf numFmtId="0" fontId="9" fillId="0" borderId="0" xfId="5" applyFont="1" applyFill="1" applyAlignment="1"/>
    <xf numFmtId="0" fontId="120" fillId="7" borderId="0" xfId="5" applyFont="1" applyFill="1" applyAlignment="1">
      <alignment vertical="top"/>
    </xf>
    <xf numFmtId="0" fontId="16" fillId="7" borderId="0" xfId="5" applyFont="1" applyFill="1" applyAlignment="1">
      <alignment wrapText="1"/>
    </xf>
    <xf numFmtId="0" fontId="16" fillId="0" borderId="0" xfId="5" applyFont="1"/>
    <xf numFmtId="0" fontId="16" fillId="0" borderId="0" xfId="5" applyFont="1" applyFill="1" applyAlignment="1"/>
    <xf numFmtId="0" fontId="10" fillId="0" borderId="0" xfId="5" applyFont="1" applyAlignment="1">
      <alignment wrapText="1"/>
    </xf>
    <xf numFmtId="0" fontId="0" fillId="6" borderId="0" xfId="0" applyFill="1" applyBorder="1" applyProtection="1"/>
    <xf numFmtId="0" fontId="9" fillId="0" borderId="5" xfId="0" applyFont="1" applyFill="1" applyBorder="1" applyAlignment="1" applyProtection="1">
      <protection locked="0"/>
    </xf>
    <xf numFmtId="10" fontId="0" fillId="0" borderId="5" xfId="0" applyNumberFormat="1" applyFill="1" applyBorder="1" applyAlignment="1" applyProtection="1">
      <alignment horizontal="right"/>
      <protection locked="0"/>
    </xf>
    <xf numFmtId="14" fontId="0" fillId="0" borderId="5" xfId="0" applyNumberFormat="1" applyFill="1" applyBorder="1" applyAlignment="1" applyProtection="1">
      <alignment horizontal="right"/>
      <protection locked="0"/>
    </xf>
    <xf numFmtId="0" fontId="0" fillId="0" borderId="5" xfId="0" applyNumberFormat="1" applyFill="1" applyBorder="1" applyAlignment="1" applyProtection="1">
      <alignment horizontal="right"/>
      <protection locked="0"/>
    </xf>
    <xf numFmtId="0" fontId="9" fillId="0" borderId="5" xfId="0" applyNumberFormat="1" applyFont="1" applyFill="1" applyBorder="1" applyAlignment="1" applyProtection="1">
      <protection locked="0"/>
    </xf>
    <xf numFmtId="3" fontId="9" fillId="0" borderId="5" xfId="0" applyNumberFormat="1" applyFont="1" applyFill="1" applyBorder="1" applyAlignment="1" applyProtection="1">
      <alignment horizontal="right"/>
      <protection locked="0"/>
    </xf>
    <xf numFmtId="0" fontId="18" fillId="0" borderId="5" xfId="0" applyFont="1" applyFill="1" applyBorder="1" applyAlignment="1" applyProtection="1">
      <alignment horizontal="right"/>
      <protection locked="0"/>
    </xf>
    <xf numFmtId="0" fontId="66" fillId="0" borderId="0" xfId="0" applyFont="1" applyBorder="1" applyAlignment="1" applyProtection="1">
      <alignment wrapText="1"/>
    </xf>
    <xf numFmtId="0" fontId="66" fillId="0" borderId="0" xfId="0" applyFont="1" applyBorder="1" applyAlignment="1" applyProtection="1">
      <alignment horizontal="center" wrapText="1"/>
    </xf>
    <xf numFmtId="0" fontId="0" fillId="0" borderId="0" xfId="0" applyBorder="1" applyAlignment="1" applyProtection="1">
      <alignment wrapText="1"/>
    </xf>
    <xf numFmtId="0" fontId="0" fillId="0" borderId="10" xfId="0" applyBorder="1" applyAlignment="1" applyProtection="1">
      <alignment wrapText="1"/>
    </xf>
    <xf numFmtId="5" fontId="18" fillId="0" borderId="5" xfId="0" applyNumberFormat="1" applyFont="1" applyFill="1" applyBorder="1" applyAlignment="1" applyProtection="1">
      <protection locked="0"/>
    </xf>
    <xf numFmtId="182" fontId="34" fillId="9" borderId="1" xfId="11" applyNumberFormat="1" applyFont="1" applyFill="1" applyBorder="1" applyAlignment="1" applyProtection="1">
      <alignment horizontal="right"/>
      <protection locked="0"/>
    </xf>
    <xf numFmtId="0" fontId="0" fillId="0" borderId="16" xfId="0" applyNumberFormat="1" applyFill="1" applyBorder="1" applyAlignment="1" applyProtection="1">
      <protection locked="0"/>
    </xf>
    <xf numFmtId="0" fontId="0" fillId="0" borderId="9" xfId="0" applyFill="1" applyBorder="1" applyAlignment="1" applyProtection="1">
      <alignment horizontal="center"/>
    </xf>
    <xf numFmtId="167" fontId="9" fillId="9" borderId="6" xfId="3" applyNumberFormat="1" applyFont="1" applyFill="1" applyBorder="1" applyAlignment="1" applyProtection="1">
      <alignment horizontal="center" shrinkToFit="1"/>
      <protection locked="0"/>
    </xf>
    <xf numFmtId="0" fontId="23" fillId="0" borderId="9" xfId="0" applyFont="1" applyBorder="1" applyAlignment="1" applyProtection="1">
      <alignment horizontal="centerContinuous"/>
    </xf>
    <xf numFmtId="0" fontId="23" fillId="0" borderId="0" xfId="0" applyFont="1" applyAlignment="1" applyProtection="1">
      <alignment horizontal="centerContinuous"/>
    </xf>
    <xf numFmtId="0" fontId="127" fillId="0" borderId="0" xfId="0" applyFont="1" applyFill="1" applyBorder="1" applyAlignment="1" applyProtection="1">
      <alignment horizontal="left"/>
    </xf>
    <xf numFmtId="0" fontId="127" fillId="0" borderId="10" xfId="0" applyFont="1" applyFill="1" applyBorder="1" applyAlignment="1" applyProtection="1">
      <alignment horizontal="left"/>
    </xf>
    <xf numFmtId="0" fontId="128" fillId="0" borderId="12" xfId="0" applyFont="1" applyBorder="1" applyAlignment="1" applyProtection="1"/>
    <xf numFmtId="0" fontId="128" fillId="0" borderId="15" xfId="0" applyFont="1" applyBorder="1" applyAlignment="1" applyProtection="1">
      <alignment horizontal="left"/>
    </xf>
    <xf numFmtId="0" fontId="128" fillId="0" borderId="0" xfId="0" applyFont="1" applyBorder="1" applyProtection="1"/>
    <xf numFmtId="0" fontId="131" fillId="0" borderId="9" xfId="0" applyFont="1" applyFill="1" applyBorder="1" applyAlignment="1" applyProtection="1">
      <alignment horizontal="left"/>
    </xf>
    <xf numFmtId="0" fontId="131" fillId="0" borderId="12" xfId="0" applyFont="1" applyFill="1" applyBorder="1" applyAlignment="1" applyProtection="1">
      <alignment horizontal="left"/>
    </xf>
    <xf numFmtId="0" fontId="131" fillId="0" borderId="0" xfId="0" applyFont="1" applyFill="1" applyBorder="1" applyProtection="1"/>
    <xf numFmtId="0" fontId="131" fillId="0" borderId="12" xfId="0" applyFont="1" applyFill="1" applyBorder="1" applyProtection="1"/>
    <xf numFmtId="0" fontId="90" fillId="0" borderId="15" xfId="5" applyFont="1" applyBorder="1" applyAlignment="1" applyProtection="1"/>
    <xf numFmtId="0" fontId="131" fillId="0" borderId="9" xfId="5" applyFont="1" applyBorder="1" applyAlignment="1" applyProtection="1"/>
    <xf numFmtId="0" fontId="131" fillId="0" borderId="12" xfId="5" applyFont="1" applyBorder="1" applyAlignment="1" applyProtection="1"/>
    <xf numFmtId="0" fontId="132" fillId="0" borderId="9" xfId="0" applyFont="1" applyFill="1" applyBorder="1" applyProtection="1"/>
    <xf numFmtId="0" fontId="32" fillId="0" borderId="0" xfId="0" applyFont="1" applyBorder="1" applyProtection="1"/>
    <xf numFmtId="3" fontId="23" fillId="0" borderId="0" xfId="0" applyNumberFormat="1" applyFont="1" applyBorder="1" applyAlignment="1" applyProtection="1">
      <alignment horizontal="right" wrapText="1"/>
    </xf>
    <xf numFmtId="0" fontId="32" fillId="0" borderId="0" xfId="0" applyFont="1" applyFill="1" applyBorder="1" applyAlignment="1" applyProtection="1">
      <alignment horizontal="right"/>
    </xf>
    <xf numFmtId="0" fontId="18" fillId="0" borderId="13" xfId="0" applyFont="1" applyBorder="1" applyAlignment="1">
      <alignment horizontal="right"/>
    </xf>
    <xf numFmtId="0" fontId="18" fillId="0" borderId="0" xfId="0" applyFont="1" applyBorder="1" applyAlignment="1">
      <alignment horizontal="right"/>
    </xf>
    <xf numFmtId="0" fontId="18" fillId="2" borderId="0" xfId="0" applyFont="1" applyFill="1" applyAlignment="1">
      <alignment horizontal="left"/>
    </xf>
    <xf numFmtId="0" fontId="18" fillId="4" borderId="0" xfId="0" applyFont="1" applyFill="1" applyAlignment="1">
      <alignment horizontal="right"/>
    </xf>
    <xf numFmtId="0" fontId="18" fillId="2" borderId="0" xfId="0" applyFont="1" applyFill="1" applyAlignment="1">
      <alignment horizontal="center"/>
    </xf>
    <xf numFmtId="0" fontId="18" fillId="0" borderId="5" xfId="0" applyFont="1" applyBorder="1"/>
    <xf numFmtId="2" fontId="20" fillId="0" borderId="0" xfId="0" applyNumberFormat="1" applyFont="1" applyFill="1" applyAlignment="1" applyProtection="1">
      <alignment horizontal="right" wrapText="1"/>
    </xf>
    <xf numFmtId="0" fontId="108" fillId="9" borderId="1" xfId="13" applyNumberFormat="1" applyFont="1" applyFill="1" applyBorder="1" applyAlignment="1" applyProtection="1">
      <alignment wrapText="1"/>
      <protection locked="0"/>
    </xf>
    <xf numFmtId="0" fontId="0" fillId="9" borderId="1" xfId="13" applyNumberFormat="1" applyFont="1" applyFill="1" applyBorder="1" applyAlignment="1" applyProtection="1">
      <alignment horizontal="center" wrapText="1"/>
      <protection locked="0"/>
    </xf>
    <xf numFmtId="0" fontId="0" fillId="9" borderId="1" xfId="13" applyNumberFormat="1" applyFont="1" applyFill="1" applyBorder="1" applyAlignment="1" applyProtection="1">
      <alignment wrapText="1"/>
      <protection locked="0"/>
    </xf>
    <xf numFmtId="165" fontId="9" fillId="4" borderId="1" xfId="5" applyNumberFormat="1" applyFill="1" applyBorder="1"/>
    <xf numFmtId="165" fontId="9" fillId="17" borderId="1" xfId="5" applyNumberFormat="1" applyFill="1" applyBorder="1"/>
    <xf numFmtId="165" fontId="9" fillId="0" borderId="1" xfId="5" applyNumberFormat="1" applyBorder="1"/>
    <xf numFmtId="165" fontId="9" fillId="4" borderId="1" xfId="5" applyNumberFormat="1" applyFill="1" applyBorder="1" applyAlignment="1">
      <alignment horizontal="right"/>
    </xf>
    <xf numFmtId="165" fontId="9" fillId="26" borderId="1" xfId="5" applyNumberFormat="1" applyFill="1" applyBorder="1"/>
    <xf numFmtId="165" fontId="9" fillId="7" borderId="1" xfId="5" applyNumberFormat="1" applyFill="1" applyBorder="1" applyAlignment="1">
      <alignment wrapText="1"/>
    </xf>
    <xf numFmtId="165" fontId="9" fillId="4" borderId="1" xfId="5" quotePrefix="1" applyNumberFormat="1" applyFill="1" applyBorder="1"/>
    <xf numFmtId="165" fontId="9" fillId="20" borderId="1" xfId="5" applyNumberFormat="1" applyFill="1" applyBorder="1"/>
    <xf numFmtId="165" fontId="9" fillId="0" borderId="1" xfId="5" applyNumberFormat="1" applyBorder="1" applyAlignment="1">
      <alignment horizontal="right"/>
    </xf>
    <xf numFmtId="165" fontId="9" fillId="20" borderId="1" xfId="5" applyNumberFormat="1" applyFill="1" applyBorder="1" applyAlignment="1">
      <alignment horizontal="right"/>
    </xf>
    <xf numFmtId="167" fontId="9" fillId="9" borderId="6" xfId="3" applyNumberFormat="1" applyFont="1" applyFill="1" applyBorder="1" applyAlignment="1" applyProtection="1">
      <alignment horizontal="center" shrinkToFit="1"/>
      <protection locked="0"/>
    </xf>
    <xf numFmtId="0" fontId="18" fillId="24" borderId="6" xfId="5" applyFont="1" applyFill="1" applyBorder="1" applyAlignment="1">
      <alignment horizontal="centerContinuous"/>
    </xf>
    <xf numFmtId="0" fontId="18" fillId="24" borderId="13" xfId="5" applyFont="1" applyFill="1" applyBorder="1" applyAlignment="1">
      <alignment horizontal="centerContinuous"/>
    </xf>
    <xf numFmtId="0" fontId="18" fillId="24" borderId="8" xfId="5" applyFont="1" applyFill="1" applyBorder="1" applyAlignment="1">
      <alignment horizontal="centerContinuous"/>
    </xf>
    <xf numFmtId="0" fontId="9" fillId="24" borderId="8" xfId="5" applyFill="1" applyBorder="1" applyAlignment="1">
      <alignment horizontal="centerContinuous"/>
    </xf>
    <xf numFmtId="0" fontId="9" fillId="0" borderId="8" xfId="0" applyFont="1" applyFill="1" applyBorder="1" applyAlignment="1">
      <alignment horizontal="center" wrapText="1"/>
    </xf>
    <xf numFmtId="0" fontId="0" fillId="0" borderId="8" xfId="0" applyFill="1" applyBorder="1" applyAlignment="1">
      <alignment horizontal="right"/>
    </xf>
    <xf numFmtId="0" fontId="38" fillId="0" borderId="15" xfId="4" applyFont="1" applyBorder="1" applyAlignment="1" applyProtection="1">
      <alignment horizontal="left"/>
    </xf>
    <xf numFmtId="0" fontId="18" fillId="0" borderId="4" xfId="1" applyNumberFormat="1" applyFont="1" applyBorder="1" applyAlignment="1" applyProtection="1">
      <alignment horizontal="center"/>
    </xf>
    <xf numFmtId="0" fontId="68" fillId="0" borderId="2" xfId="4" applyFont="1" applyFill="1" applyBorder="1" applyAlignment="1" applyProtection="1">
      <alignment horizontal="center" wrapText="1"/>
    </xf>
    <xf numFmtId="37" fontId="18" fillId="0" borderId="4" xfId="1" applyNumberFormat="1" applyFont="1" applyBorder="1" applyProtection="1"/>
    <xf numFmtId="37" fontId="18" fillId="0" borderId="10" xfId="1" applyNumberFormat="1" applyFont="1" applyBorder="1" applyProtection="1"/>
    <xf numFmtId="166" fontId="34" fillId="0" borderId="0" xfId="11" applyNumberFormat="1" applyFont="1" applyBorder="1" applyAlignment="1" applyProtection="1">
      <alignment horizontal="center"/>
      <protection locked="0"/>
    </xf>
    <xf numFmtId="0" fontId="34" fillId="0" borderId="0" xfId="0" applyFont="1" applyBorder="1" applyAlignment="1">
      <alignment horizontal="right"/>
    </xf>
    <xf numFmtId="0" fontId="9" fillId="35" borderId="54" xfId="0" applyFont="1" applyFill="1" applyBorder="1" applyAlignment="1">
      <alignment horizontal="right"/>
    </xf>
    <xf numFmtId="0" fontId="133" fillId="36" borderId="54" xfId="0" applyFont="1" applyFill="1" applyBorder="1" applyAlignment="1">
      <alignment horizontal="center" vertical="center" wrapText="1"/>
    </xf>
    <xf numFmtId="179" fontId="133" fillId="37" borderId="1" xfId="6" applyNumberFormat="1" applyFont="1" applyFill="1" applyBorder="1" applyAlignment="1">
      <alignment horizontal="center" vertical="center" wrapText="1"/>
    </xf>
    <xf numFmtId="179" fontId="133" fillId="36" borderId="1" xfId="6" applyNumberFormat="1" applyFont="1" applyFill="1" applyBorder="1" applyAlignment="1">
      <alignment horizontal="center" vertical="center" wrapText="1"/>
    </xf>
    <xf numFmtId="0" fontId="9" fillId="27" borderId="1" xfId="5" applyFill="1" applyBorder="1"/>
    <xf numFmtId="0" fontId="9" fillId="6" borderId="1" xfId="5" applyFill="1" applyBorder="1"/>
    <xf numFmtId="6" fontId="9" fillId="0" borderId="1" xfId="5" applyNumberFormat="1" applyBorder="1"/>
    <xf numFmtId="6" fontId="9" fillId="29" borderId="1" xfId="5" applyNumberFormat="1" applyFill="1" applyBorder="1"/>
    <xf numFmtId="0" fontId="9" fillId="38" borderId="1" xfId="5" applyFill="1" applyBorder="1"/>
    <xf numFmtId="0" fontId="0" fillId="7" borderId="3" xfId="0" applyFill="1" applyBorder="1"/>
    <xf numFmtId="0" fontId="9" fillId="0" borderId="3" xfId="5" applyBorder="1"/>
    <xf numFmtId="0" fontId="9" fillId="27" borderId="3" xfId="5" applyFill="1" applyBorder="1"/>
    <xf numFmtId="0" fontId="57" fillId="0" borderId="0" xfId="0" applyFont="1" applyAlignment="1" applyProtection="1">
      <alignment horizontal="left"/>
    </xf>
    <xf numFmtId="6" fontId="9" fillId="6" borderId="0" xfId="0" applyNumberFormat="1" applyFont="1" applyFill="1"/>
    <xf numFmtId="37" fontId="18" fillId="0" borderId="0" xfId="1" applyNumberFormat="1" applyFont="1" applyBorder="1" applyAlignment="1" applyProtection="1"/>
    <xf numFmtId="0" fontId="18" fillId="0" borderId="83" xfId="0" applyFont="1" applyFill="1" applyBorder="1" applyProtection="1"/>
    <xf numFmtId="0" fontId="18" fillId="0" borderId="84" xfId="0" applyFont="1" applyFill="1" applyBorder="1" applyProtection="1"/>
    <xf numFmtId="3" fontId="18" fillId="0" borderId="85" xfId="0" applyNumberFormat="1" applyFont="1" applyFill="1" applyBorder="1" applyAlignment="1" applyProtection="1"/>
    <xf numFmtId="3" fontId="18" fillId="0" borderId="0" xfId="0" applyNumberFormat="1" applyFont="1" applyFill="1" applyBorder="1" applyAlignment="1" applyProtection="1"/>
    <xf numFmtId="9" fontId="38" fillId="0" borderId="2" xfId="0" applyNumberFormat="1" applyFont="1" applyFill="1" applyBorder="1" applyAlignment="1" applyProtection="1">
      <alignment horizontal="right" wrapText="1"/>
    </xf>
    <xf numFmtId="0" fontId="38" fillId="0" borderId="2" xfId="0" applyFont="1" applyFill="1" applyBorder="1" applyAlignment="1" applyProtection="1">
      <alignment horizontal="right" wrapText="1"/>
    </xf>
    <xf numFmtId="0" fontId="38" fillId="0" borderId="8" xfId="0" applyFont="1" applyFill="1" applyBorder="1" applyAlignment="1" applyProtection="1">
      <alignment horizontal="right" wrapText="1"/>
    </xf>
    <xf numFmtId="3" fontId="0" fillId="0" borderId="13" xfId="0" applyNumberFormat="1" applyFill="1" applyBorder="1" applyAlignment="1" applyProtection="1">
      <alignment horizontal="right"/>
    </xf>
    <xf numFmtId="3" fontId="0" fillId="0" borderId="8" xfId="0" applyNumberFormat="1" applyFill="1" applyBorder="1" applyAlignment="1" applyProtection="1">
      <alignment horizontal="right"/>
    </xf>
    <xf numFmtId="3" fontId="0" fillId="0" borderId="34" xfId="0" applyNumberFormat="1" applyFill="1" applyBorder="1" applyAlignment="1" applyProtection="1">
      <alignment horizontal="right"/>
    </xf>
    <xf numFmtId="3" fontId="0" fillId="0" borderId="32" xfId="0" applyNumberFormat="1" applyFill="1" applyBorder="1" applyAlignment="1" applyProtection="1">
      <alignment horizontal="right"/>
    </xf>
    <xf numFmtId="0" fontId="18" fillId="0" borderId="84" xfId="0" applyFont="1" applyFill="1" applyBorder="1" applyAlignment="1" applyProtection="1">
      <alignment horizontal="right"/>
    </xf>
    <xf numFmtId="0" fontId="18" fillId="0" borderId="86" xfId="0" applyFont="1" applyFill="1" applyBorder="1" applyAlignment="1" applyProtection="1">
      <alignment horizontal="right"/>
    </xf>
    <xf numFmtId="0" fontId="38" fillId="0" borderId="11" xfId="0" applyFont="1" applyBorder="1" applyAlignment="1" applyProtection="1">
      <alignment horizontal="right" wrapText="1"/>
    </xf>
    <xf numFmtId="0" fontId="0" fillId="0" borderId="8" xfId="0" applyBorder="1" applyAlignment="1" applyProtection="1">
      <alignment horizontal="right"/>
    </xf>
    <xf numFmtId="0" fontId="0" fillId="0" borderId="32" xfId="0" applyBorder="1" applyAlignment="1" applyProtection="1">
      <alignment horizontal="right"/>
    </xf>
    <xf numFmtId="0" fontId="18" fillId="0" borderId="22" xfId="0" applyFont="1" applyFill="1" applyBorder="1" applyAlignment="1" applyProtection="1">
      <alignment horizontal="right"/>
    </xf>
    <xf numFmtId="0" fontId="18" fillId="0" borderId="23" xfId="0" applyFont="1" applyFill="1" applyBorder="1" applyAlignment="1" applyProtection="1">
      <alignment horizontal="right"/>
    </xf>
    <xf numFmtId="0" fontId="38" fillId="0" borderId="4" xfId="0" applyFont="1" applyBorder="1" applyAlignment="1" applyProtection="1">
      <alignment horizontal="right" wrapText="1"/>
    </xf>
    <xf numFmtId="0" fontId="38" fillId="0" borderId="4" xfId="0" applyFont="1" applyFill="1" applyBorder="1" applyAlignment="1" applyProtection="1">
      <alignment horizontal="right" wrapText="1"/>
    </xf>
    <xf numFmtId="0" fontId="22" fillId="0" borderId="4" xfId="0" applyFont="1" applyFill="1" applyBorder="1" applyAlignment="1" applyProtection="1">
      <alignment horizontal="left" wrapText="1" indent="1"/>
    </xf>
    <xf numFmtId="0" fontId="22" fillId="6" borderId="12" xfId="0" applyFont="1" applyFill="1" applyBorder="1" applyProtection="1"/>
    <xf numFmtId="164" fontId="18" fillId="0" borderId="1" xfId="0" applyNumberFormat="1" applyFont="1" applyBorder="1" applyProtection="1"/>
    <xf numFmtId="0" fontId="34" fillId="0" borderId="10" xfId="0" applyFont="1" applyBorder="1" applyAlignment="1">
      <alignment horizontal="center"/>
    </xf>
    <xf numFmtId="3" fontId="35" fillId="0" borderId="8" xfId="11" applyNumberFormat="1" applyFont="1" applyFill="1" applyBorder="1" applyProtection="1"/>
    <xf numFmtId="3" fontId="29" fillId="0" borderId="0" xfId="11" applyNumberFormat="1" applyFont="1" applyBorder="1" applyProtection="1"/>
    <xf numFmtId="166" fontId="32" fillId="0" borderId="2" xfId="11" applyNumberFormat="1" applyFont="1" applyBorder="1" applyProtection="1"/>
    <xf numFmtId="3" fontId="32" fillId="0" borderId="0" xfId="11" applyNumberFormat="1" applyFont="1" applyFill="1" applyBorder="1" applyProtection="1"/>
    <xf numFmtId="3" fontId="34" fillId="0" borderId="3" xfId="11" applyNumberFormat="1" applyFont="1" applyBorder="1" applyProtection="1"/>
    <xf numFmtId="3" fontId="32" fillId="0" borderId="7" xfId="11" applyNumberFormat="1" applyFont="1" applyBorder="1" applyProtection="1"/>
    <xf numFmtId="0" fontId="32" fillId="0" borderId="0" xfId="5" applyFont="1" applyBorder="1" applyAlignment="1" applyProtection="1">
      <alignment horizontal="left"/>
    </xf>
    <xf numFmtId="0" fontId="34" fillId="0" borderId="0" xfId="5" applyFont="1" applyBorder="1"/>
    <xf numFmtId="0" fontId="29" fillId="0" borderId="0" xfId="5" applyFont="1" applyBorder="1" applyAlignment="1">
      <alignment horizontal="right"/>
    </xf>
    <xf numFmtId="49" fontId="34" fillId="0" borderId="0" xfId="18" applyNumberFormat="1" applyFont="1" applyFill="1" applyBorder="1" applyAlignment="1"/>
    <xf numFmtId="14" fontId="34" fillId="0" borderId="0" xfId="18" applyNumberFormat="1" applyFont="1" applyFill="1" applyBorder="1" applyAlignment="1"/>
    <xf numFmtId="0" fontId="32" fillId="0" borderId="0" xfId="5" applyFont="1" applyBorder="1" applyAlignment="1" applyProtection="1">
      <alignment horizontal="right"/>
    </xf>
    <xf numFmtId="0" fontId="32" fillId="0" borderId="0" xfId="5" applyFont="1" applyBorder="1"/>
    <xf numFmtId="0" fontId="18" fillId="0" borderId="0" xfId="5" applyFont="1" applyFill="1" applyAlignment="1" applyProtection="1">
      <alignment horizontal="right"/>
    </xf>
    <xf numFmtId="0" fontId="22" fillId="0" borderId="0" xfId="5" applyFont="1" applyBorder="1"/>
    <xf numFmtId="3" fontId="34" fillId="0" borderId="0" xfId="5" applyNumberFormat="1" applyFont="1" applyBorder="1"/>
    <xf numFmtId="0" fontId="29" fillId="0" borderId="0" xfId="5" applyFont="1" applyFill="1" applyBorder="1" applyAlignment="1"/>
    <xf numFmtId="0" fontId="34" fillId="0" borderId="0" xfId="5" applyFont="1" applyFill="1" applyBorder="1" applyAlignment="1"/>
    <xf numFmtId="0" fontId="32" fillId="0" borderId="0" xfId="5" applyFont="1" applyBorder="1" applyAlignment="1" applyProtection="1"/>
    <xf numFmtId="37" fontId="32" fillId="0" borderId="0" xfId="5" applyNumberFormat="1" applyFont="1" applyFill="1" applyBorder="1" applyAlignment="1">
      <alignment horizontal="left"/>
    </xf>
    <xf numFmtId="0" fontId="32" fillId="0" borderId="0" xfId="5" applyNumberFormat="1" applyFont="1" applyFill="1" applyBorder="1" applyAlignment="1">
      <alignment horizontal="left"/>
    </xf>
    <xf numFmtId="0" fontId="29" fillId="0" borderId="0" xfId="5" applyFont="1" applyBorder="1" applyAlignment="1">
      <alignment horizontal="left"/>
    </xf>
    <xf numFmtId="0" fontId="125" fillId="0" borderId="0" xfId="5" applyNumberFormat="1" applyFont="1" applyFill="1" applyBorder="1"/>
    <xf numFmtId="0" fontId="29" fillId="0" borderId="0" xfId="5" applyFont="1" applyFill="1" applyBorder="1" applyAlignment="1">
      <alignment horizontal="right"/>
    </xf>
    <xf numFmtId="0" fontId="37" fillId="0" borderId="10" xfId="5" applyFont="1" applyBorder="1"/>
    <xf numFmtId="0" fontId="37" fillId="0" borderId="0" xfId="5" applyFont="1" applyBorder="1" applyAlignment="1">
      <alignment horizontal="right"/>
    </xf>
    <xf numFmtId="49" fontId="32" fillId="0" borderId="0" xfId="18" applyNumberFormat="1" applyFont="1" applyFill="1" applyBorder="1" applyAlignment="1">
      <alignment horizontal="center"/>
    </xf>
    <xf numFmtId="0" fontId="32" fillId="0" borderId="0" xfId="5" applyFont="1" applyBorder="1" applyAlignment="1">
      <alignment horizontal="left"/>
    </xf>
    <xf numFmtId="0" fontId="37" fillId="0" borderId="0" xfId="5" applyFont="1" applyBorder="1"/>
    <xf numFmtId="166" fontId="32" fillId="0" borderId="1" xfId="18" applyNumberFormat="1" applyFont="1" applyBorder="1" applyAlignment="1" applyProtection="1">
      <alignment horizontal="center"/>
    </xf>
    <xf numFmtId="166" fontId="34" fillId="0" borderId="0" xfId="18" applyNumberFormat="1" applyFont="1" applyBorder="1"/>
    <xf numFmtId="0" fontId="35" fillId="0" borderId="0" xfId="5" applyFont="1" applyBorder="1" applyAlignment="1">
      <alignment horizontal="right"/>
    </xf>
    <xf numFmtId="0" fontId="32" fillId="0" borderId="0" xfId="5" applyFont="1" applyBorder="1" applyAlignment="1">
      <alignment horizontal="center"/>
    </xf>
    <xf numFmtId="166" fontId="32" fillId="0" borderId="1" xfId="18" applyNumberFormat="1" applyFont="1" applyBorder="1" applyAlignment="1">
      <alignment horizontal="center"/>
    </xf>
    <xf numFmtId="0" fontId="25" fillId="9" borderId="1" xfId="5" applyFont="1" applyFill="1" applyBorder="1" applyAlignment="1" applyProtection="1">
      <alignment horizontal="left" wrapText="1"/>
      <protection locked="0"/>
    </xf>
    <xf numFmtId="166" fontId="34" fillId="9" borderId="1" xfId="18" applyNumberFormat="1" applyFont="1" applyFill="1" applyBorder="1" applyAlignment="1" applyProtection="1">
      <alignment wrapText="1"/>
      <protection locked="0"/>
    </xf>
    <xf numFmtId="166" fontId="32" fillId="0" borderId="0" xfId="18" applyNumberFormat="1" applyFont="1" applyBorder="1"/>
    <xf numFmtId="0" fontId="34" fillId="0" borderId="0" xfId="5" applyFont="1" applyBorder="1" applyAlignment="1">
      <alignment wrapText="1"/>
    </xf>
    <xf numFmtId="0" fontId="34" fillId="0" borderId="0" xfId="5" applyFont="1" applyBorder="1" applyAlignment="1">
      <alignment horizontal="right"/>
    </xf>
    <xf numFmtId="0" fontId="37" fillId="0" borderId="2" xfId="5" applyFont="1" applyBorder="1"/>
    <xf numFmtId="166" fontId="34" fillId="0" borderId="2" xfId="18" applyNumberFormat="1" applyFont="1" applyBorder="1"/>
    <xf numFmtId="166" fontId="32" fillId="0" borderId="2" xfId="18" applyNumberFormat="1" applyFont="1" applyBorder="1"/>
    <xf numFmtId="0" fontId="34" fillId="0" borderId="2" xfId="5" applyFont="1" applyBorder="1" applyAlignment="1">
      <alignment wrapText="1"/>
    </xf>
    <xf numFmtId="0" fontId="34" fillId="0" borderId="10" xfId="5" applyFont="1" applyBorder="1"/>
    <xf numFmtId="0" fontId="34" fillId="0" borderId="13" xfId="5" applyFont="1" applyBorder="1"/>
    <xf numFmtId="3" fontId="34" fillId="9" borderId="1" xfId="18" applyNumberFormat="1" applyFont="1" applyFill="1" applyBorder="1" applyProtection="1">
      <protection locked="0"/>
    </xf>
    <xf numFmtId="3" fontId="34" fillId="0" borderId="1" xfId="18" applyNumberFormat="1" applyFont="1" applyBorder="1" applyProtection="1"/>
    <xf numFmtId="0" fontId="34" fillId="9" borderId="1" xfId="5" applyFont="1" applyFill="1" applyBorder="1" applyAlignment="1" applyProtection="1">
      <alignment horizontal="left" wrapText="1"/>
      <protection locked="0"/>
    </xf>
    <xf numFmtId="0" fontId="35" fillId="0" borderId="10" xfId="5" applyFont="1" applyBorder="1"/>
    <xf numFmtId="0" fontId="35" fillId="9" borderId="1" xfId="5" applyFont="1" applyFill="1" applyBorder="1" applyAlignment="1" applyProtection="1">
      <alignment horizontal="left" wrapText="1"/>
      <protection locked="0"/>
    </xf>
    <xf numFmtId="0" fontId="51" fillId="0" borderId="0" xfId="5" applyFont="1" applyBorder="1"/>
    <xf numFmtId="0" fontId="35" fillId="0" borderId="0" xfId="5" applyFont="1" applyBorder="1"/>
    <xf numFmtId="0" fontId="32" fillId="5" borderId="5" xfId="5" applyFont="1" applyFill="1" applyBorder="1" applyAlignment="1">
      <alignment horizontal="right"/>
    </xf>
    <xf numFmtId="3" fontId="32" fillId="5" borderId="5" xfId="18" applyNumberFormat="1" applyFont="1" applyFill="1" applyBorder="1"/>
    <xf numFmtId="3" fontId="32" fillId="5" borderId="5" xfId="18" applyNumberFormat="1" applyFont="1" applyFill="1" applyBorder="1" applyProtection="1"/>
    <xf numFmtId="0" fontId="35" fillId="5" borderId="5" xfId="5" applyFont="1" applyFill="1" applyBorder="1" applyAlignment="1">
      <alignment horizontal="left" wrapText="1"/>
    </xf>
    <xf numFmtId="0" fontId="29" fillId="0" borderId="0" xfId="5" applyFont="1" applyBorder="1"/>
    <xf numFmtId="3" fontId="32" fillId="0" borderId="0" xfId="18" applyNumberFormat="1" applyFont="1" applyBorder="1"/>
    <xf numFmtId="3" fontId="34" fillId="0" borderId="0" xfId="18" applyNumberFormat="1" applyFont="1" applyBorder="1" applyAlignment="1" applyProtection="1">
      <alignment wrapText="1"/>
      <protection locked="0"/>
    </xf>
    <xf numFmtId="0" fontId="32" fillId="0" borderId="10" xfId="5" applyFont="1" applyBorder="1"/>
    <xf numFmtId="3" fontId="35" fillId="0" borderId="0" xfId="18" applyNumberFormat="1" applyFont="1" applyBorder="1"/>
    <xf numFmtId="3" fontId="29" fillId="0" borderId="0" xfId="18" applyNumberFormat="1" applyFont="1" applyBorder="1"/>
    <xf numFmtId="0" fontId="35" fillId="0" borderId="0" xfId="5" applyFont="1" applyBorder="1" applyAlignment="1">
      <alignment horizontal="left" wrapText="1"/>
    </xf>
    <xf numFmtId="0" fontId="32" fillId="0" borderId="2" xfId="5" applyFont="1" applyBorder="1"/>
    <xf numFmtId="3" fontId="34" fillId="0" borderId="2" xfId="18" applyNumberFormat="1" applyFont="1" applyBorder="1"/>
    <xf numFmtId="6" fontId="34" fillId="9" borderId="1" xfId="5" applyNumberFormat="1" applyFont="1" applyFill="1" applyBorder="1" applyAlignment="1" applyProtection="1">
      <alignment horizontal="left" wrapText="1"/>
      <protection locked="0"/>
    </xf>
    <xf numFmtId="0" fontId="35" fillId="0" borderId="8" xfId="5" applyFont="1" applyBorder="1" applyAlignment="1">
      <alignment horizontal="right"/>
    </xf>
    <xf numFmtId="3" fontId="35" fillId="0" borderId="1" xfId="18" applyNumberFormat="1" applyFont="1" applyBorder="1"/>
    <xf numFmtId="3" fontId="35" fillId="0" borderId="1" xfId="18" applyNumberFormat="1" applyFont="1" applyBorder="1" applyProtection="1"/>
    <xf numFmtId="0" fontId="34" fillId="0" borderId="1" xfId="5" applyFont="1" applyBorder="1" applyAlignment="1">
      <alignment wrapText="1"/>
    </xf>
    <xf numFmtId="164" fontId="22" fillId="0" borderId="7" xfId="5" applyNumberFormat="1" applyFont="1" applyBorder="1"/>
    <xf numFmtId="0" fontId="34" fillId="0" borderId="13" xfId="5" applyFont="1" applyBorder="1" applyAlignment="1"/>
    <xf numFmtId="0" fontId="34" fillId="0" borderId="0" xfId="5" applyFont="1" applyFill="1" applyBorder="1" applyAlignment="1">
      <alignment horizontal="left" wrapText="1"/>
    </xf>
    <xf numFmtId="0" fontId="34" fillId="5" borderId="5" xfId="5" applyFont="1" applyFill="1" applyBorder="1" applyAlignment="1">
      <alignment horizontal="left" wrapText="1"/>
    </xf>
    <xf numFmtId="0" fontId="34" fillId="0" borderId="0" xfId="5" applyFont="1" applyFill="1" applyBorder="1"/>
    <xf numFmtId="166" fontId="34" fillId="0" borderId="0" xfId="18" applyNumberFormat="1" applyFont="1" applyFill="1" applyBorder="1"/>
    <xf numFmtId="3" fontId="32" fillId="0" borderId="0" xfId="18" applyNumberFormat="1" applyFont="1" applyFill="1" applyBorder="1"/>
    <xf numFmtId="164" fontId="22" fillId="0" borderId="0" xfId="5" applyNumberFormat="1" applyFont="1" applyBorder="1" applyAlignment="1">
      <alignment horizontal="left"/>
    </xf>
    <xf numFmtId="3" fontId="34" fillId="0" borderId="0" xfId="18" applyNumberFormat="1" applyFont="1" applyBorder="1"/>
    <xf numFmtId="0" fontId="34" fillId="0" borderId="0" xfId="5" applyFont="1" applyBorder="1" applyAlignment="1">
      <alignment horizontal="left" wrapText="1"/>
    </xf>
    <xf numFmtId="3" fontId="32" fillId="0" borderId="2" xfId="18" applyNumberFormat="1" applyFont="1" applyBorder="1"/>
    <xf numFmtId="0" fontId="34" fillId="0" borderId="2" xfId="5" applyFont="1" applyBorder="1" applyAlignment="1">
      <alignment horizontal="left" wrapText="1"/>
    </xf>
    <xf numFmtId="0" fontId="34" fillId="0" borderId="13" xfId="5" applyFont="1" applyBorder="1" applyAlignment="1">
      <alignment wrapText="1"/>
    </xf>
    <xf numFmtId="0" fontId="34" fillId="0" borderId="1" xfId="5" applyFont="1" applyBorder="1"/>
    <xf numFmtId="3" fontId="35" fillId="0" borderId="8" xfId="18" applyNumberFormat="1" applyFont="1" applyFill="1" applyBorder="1" applyProtection="1"/>
    <xf numFmtId="0" fontId="34" fillId="0" borderId="1" xfId="5" applyFont="1" applyBorder="1" applyAlignment="1">
      <alignment vertical="top" wrapText="1"/>
    </xf>
    <xf numFmtId="3" fontId="34" fillId="9" borderId="3" xfId="18" applyNumberFormat="1" applyFont="1" applyFill="1" applyBorder="1" applyProtection="1">
      <protection locked="0"/>
    </xf>
    <xf numFmtId="3" fontId="34" fillId="0" borderId="3" xfId="18" applyNumberFormat="1" applyFont="1" applyBorder="1" applyProtection="1"/>
    <xf numFmtId="0" fontId="34" fillId="9" borderId="3" xfId="5" applyFont="1" applyFill="1" applyBorder="1" applyAlignment="1" applyProtection="1">
      <alignment horizontal="left" wrapText="1"/>
      <protection locked="0"/>
    </xf>
    <xf numFmtId="0" fontId="32" fillId="0" borderId="5" xfId="5" applyFont="1" applyBorder="1" applyAlignment="1">
      <alignment horizontal="right"/>
    </xf>
    <xf numFmtId="3" fontId="32" fillId="0" borderId="3" xfId="18" applyNumberFormat="1" applyFont="1" applyBorder="1"/>
    <xf numFmtId="3" fontId="32" fillId="0" borderId="3" xfId="18" applyNumberFormat="1" applyFont="1" applyBorder="1" applyProtection="1"/>
    <xf numFmtId="0" fontId="34" fillId="0" borderId="5" xfId="5" applyFont="1" applyBorder="1" applyAlignment="1">
      <alignment horizontal="left" wrapText="1"/>
    </xf>
    <xf numFmtId="0" fontId="34" fillId="0" borderId="11" xfId="5" applyFont="1" applyBorder="1"/>
    <xf numFmtId="3" fontId="34" fillId="0" borderId="4" xfId="18" applyNumberFormat="1" applyFont="1" applyBorder="1"/>
    <xf numFmtId="3" fontId="34" fillId="0" borderId="4" xfId="18" applyNumberFormat="1" applyFont="1" applyBorder="1" applyProtection="1"/>
    <xf numFmtId="0" fontId="34" fillId="0" borderId="13" xfId="5" applyFont="1" applyFill="1" applyBorder="1"/>
    <xf numFmtId="0" fontId="32" fillId="0" borderId="10" xfId="5" applyFont="1" applyBorder="1" applyAlignment="1">
      <alignment horizontal="right"/>
    </xf>
    <xf numFmtId="0" fontId="35" fillId="0" borderId="10" xfId="5" applyFont="1" applyBorder="1" applyAlignment="1">
      <alignment horizontal="right"/>
    </xf>
    <xf numFmtId="3" fontId="34" fillId="0" borderId="7" xfId="18" applyNumberFormat="1" applyFont="1" applyBorder="1"/>
    <xf numFmtId="3" fontId="34" fillId="0" borderId="7" xfId="18" applyNumberFormat="1" applyFont="1" applyBorder="1" applyProtection="1"/>
    <xf numFmtId="0" fontId="32" fillId="0" borderId="11" xfId="5" applyFont="1" applyBorder="1" applyAlignment="1">
      <alignment horizontal="left"/>
    </xf>
    <xf numFmtId="3" fontId="32" fillId="0" borderId="4" xfId="18" applyNumberFormat="1" applyFont="1" applyBorder="1"/>
    <xf numFmtId="0" fontId="34" fillId="9" borderId="1" xfId="5" applyFont="1" applyFill="1" applyBorder="1" applyProtection="1">
      <protection locked="0"/>
    </xf>
    <xf numFmtId="3" fontId="34" fillId="9" borderId="1" xfId="5" applyNumberFormat="1" applyFont="1" applyFill="1" applyBorder="1" applyProtection="1">
      <protection locked="0"/>
    </xf>
    <xf numFmtId="0" fontId="35" fillId="0" borderId="16" xfId="5" applyFont="1" applyBorder="1" applyAlignment="1">
      <alignment horizontal="right"/>
    </xf>
    <xf numFmtId="3" fontId="35" fillId="0" borderId="3" xfId="18" applyNumberFormat="1" applyFont="1" applyBorder="1"/>
    <xf numFmtId="3" fontId="35" fillId="0" borderId="3" xfId="18" applyNumberFormat="1" applyFont="1" applyBorder="1" applyProtection="1"/>
    <xf numFmtId="3" fontId="35" fillId="9" borderId="1" xfId="18" applyNumberFormat="1" applyFont="1" applyFill="1" applyBorder="1" applyProtection="1">
      <protection locked="0"/>
    </xf>
    <xf numFmtId="3" fontId="35" fillId="9" borderId="1" xfId="5" applyNumberFormat="1" applyFont="1" applyFill="1" applyBorder="1" applyProtection="1">
      <protection locked="0"/>
    </xf>
    <xf numFmtId="0" fontId="34" fillId="0" borderId="9" xfId="5" applyFont="1" applyFill="1" applyBorder="1" applyAlignment="1" applyProtection="1">
      <alignment horizontal="left" wrapText="1"/>
      <protection locked="0"/>
    </xf>
    <xf numFmtId="3" fontId="32" fillId="0" borderId="7" xfId="18" applyNumberFormat="1" applyFont="1" applyBorder="1"/>
    <xf numFmtId="3" fontId="32" fillId="0" borderId="7" xfId="18" applyNumberFormat="1" applyFont="1" applyBorder="1" applyProtection="1"/>
    <xf numFmtId="0" fontId="34" fillId="0" borderId="12" xfId="5" applyFont="1" applyBorder="1" applyAlignment="1">
      <alignment horizontal="left" wrapText="1"/>
    </xf>
    <xf numFmtId="3" fontId="32" fillId="0" borderId="4" xfId="18" applyNumberFormat="1" applyFont="1" applyFill="1" applyBorder="1"/>
    <xf numFmtId="0" fontId="34" fillId="0" borderId="15" xfId="5" applyFont="1" applyBorder="1" applyAlignment="1">
      <alignment horizontal="left" wrapText="1"/>
    </xf>
    <xf numFmtId="3" fontId="32" fillId="0" borderId="5" xfId="18" applyNumberFormat="1" applyFont="1" applyBorder="1"/>
    <xf numFmtId="3" fontId="32" fillId="0" borderId="5" xfId="18" applyNumberFormat="1" applyFont="1" applyBorder="1" applyProtection="1"/>
    <xf numFmtId="0" fontId="32" fillId="0" borderId="2" xfId="5" applyFont="1" applyBorder="1" applyAlignment="1">
      <alignment horizontal="right"/>
    </xf>
    <xf numFmtId="3" fontId="32" fillId="0" borderId="2" xfId="18" applyNumberFormat="1" applyFont="1" applyBorder="1" applyProtection="1"/>
    <xf numFmtId="3" fontId="34" fillId="9" borderId="1" xfId="19" applyNumberFormat="1" applyFont="1" applyFill="1" applyBorder="1" applyProtection="1">
      <protection locked="0"/>
    </xf>
    <xf numFmtId="0" fontId="9" fillId="9" borderId="1" xfId="5" applyFont="1" applyFill="1" applyBorder="1" applyAlignment="1">
      <alignment wrapText="1"/>
    </xf>
    <xf numFmtId="164" fontId="22" fillId="0" borderId="12" xfId="5" applyNumberFormat="1" applyFont="1" applyBorder="1" applyAlignment="1">
      <alignment horizontal="left"/>
    </xf>
    <xf numFmtId="0" fontId="34" fillId="9" borderId="6" xfId="5" applyFont="1" applyFill="1" applyBorder="1" applyAlignment="1" applyProtection="1">
      <alignment horizontal="left" wrapText="1"/>
      <protection locked="0"/>
    </xf>
    <xf numFmtId="0" fontId="32" fillId="0" borderId="0" xfId="5" applyFont="1" applyBorder="1" applyAlignment="1">
      <alignment horizontal="right"/>
    </xf>
    <xf numFmtId="3" fontId="32" fillId="0" borderId="0" xfId="18" applyNumberFormat="1" applyFont="1" applyBorder="1" applyProtection="1"/>
    <xf numFmtId="0" fontId="34" fillId="0" borderId="1" xfId="5" applyFont="1" applyBorder="1" applyAlignment="1">
      <alignment horizontal="left" wrapText="1"/>
    </xf>
    <xf numFmtId="9" fontId="34" fillId="9" borderId="6" xfId="5" applyNumberFormat="1" applyFont="1" applyFill="1" applyBorder="1" applyAlignment="1" applyProtection="1">
      <alignment horizontal="left" wrapText="1"/>
      <protection locked="0"/>
    </xf>
    <xf numFmtId="164" fontId="38" fillId="0" borderId="4" xfId="5" applyNumberFormat="1" applyFont="1" applyFill="1" applyBorder="1"/>
    <xf numFmtId="0" fontId="32" fillId="0" borderId="0" xfId="5" applyFont="1" applyFill="1" applyBorder="1" applyAlignment="1">
      <alignment horizontal="right"/>
    </xf>
    <xf numFmtId="3" fontId="32" fillId="0" borderId="0" xfId="18" applyNumberFormat="1" applyFont="1" applyFill="1" applyBorder="1" applyProtection="1"/>
    <xf numFmtId="0" fontId="35" fillId="0" borderId="2" xfId="5" applyFont="1" applyBorder="1" applyAlignment="1">
      <alignment horizontal="right"/>
    </xf>
    <xf numFmtId="3" fontId="34" fillId="0" borderId="2" xfId="5" applyNumberFormat="1" applyFont="1" applyBorder="1"/>
    <xf numFmtId="3" fontId="34" fillId="0" borderId="2" xfId="18" applyNumberFormat="1" applyFont="1" applyBorder="1" applyProtection="1"/>
    <xf numFmtId="3" fontId="34" fillId="0" borderId="0" xfId="18" applyNumberFormat="1" applyFont="1" applyBorder="1" applyProtection="1"/>
    <xf numFmtId="3" fontId="34" fillId="0" borderId="2" xfId="18" applyNumberFormat="1" applyFont="1" applyFill="1" applyBorder="1"/>
    <xf numFmtId="3" fontId="34" fillId="0" borderId="2" xfId="5" applyNumberFormat="1" applyFont="1" applyFill="1" applyBorder="1"/>
    <xf numFmtId="0" fontId="32" fillId="0" borderId="0" xfId="5" applyFont="1" applyBorder="1" applyProtection="1"/>
    <xf numFmtId="0" fontId="32" fillId="0" borderId="10" xfId="5" applyFont="1" applyBorder="1" applyAlignment="1"/>
    <xf numFmtId="3" fontId="32" fillId="0" borderId="4" xfId="18" applyNumberFormat="1" applyFont="1" applyBorder="1" applyProtection="1"/>
    <xf numFmtId="3" fontId="32" fillId="0" borderId="1" xfId="18" applyNumberFormat="1" applyFont="1" applyBorder="1" applyProtection="1"/>
    <xf numFmtId="164" fontId="34" fillId="0" borderId="1" xfId="18" applyNumberFormat="1" applyFont="1" applyFill="1" applyBorder="1"/>
    <xf numFmtId="164" fontId="34" fillId="0" borderId="1" xfId="18" applyNumberFormat="1" applyFont="1" applyFill="1" applyBorder="1" applyProtection="1"/>
    <xf numFmtId="0" fontId="22" fillId="0" borderId="0" xfId="5" applyFont="1" applyFill="1" applyBorder="1"/>
    <xf numFmtId="164" fontId="34" fillId="0" borderId="0" xfId="18" applyNumberFormat="1" applyFont="1" applyBorder="1"/>
    <xf numFmtId="164" fontId="34" fillId="0" borderId="0" xfId="18" applyNumberFormat="1" applyFont="1" applyBorder="1" applyProtection="1"/>
    <xf numFmtId="0" fontId="34" fillId="0" borderId="0" xfId="5" applyFont="1" applyFill="1" applyBorder="1" applyAlignment="1" applyProtection="1">
      <alignment horizontal="left" wrapText="1"/>
      <protection locked="0"/>
    </xf>
    <xf numFmtId="4" fontId="34" fillId="0" borderId="1" xfId="18" applyNumberFormat="1" applyFont="1" applyBorder="1" applyProtection="1"/>
    <xf numFmtId="3" fontId="34" fillId="9" borderId="1" xfId="18" applyNumberFormat="1" applyFont="1" applyFill="1" applyBorder="1" applyAlignment="1" applyProtection="1">
      <alignment horizontal="right"/>
      <protection locked="0"/>
    </xf>
    <xf numFmtId="0" fontId="125" fillId="0" borderId="0" xfId="5" applyFont="1" applyFill="1" applyBorder="1"/>
    <xf numFmtId="182" fontId="34" fillId="9" borderId="1" xfId="18" applyNumberFormat="1" applyFont="1" applyFill="1" applyBorder="1" applyAlignment="1" applyProtection="1">
      <alignment horizontal="right"/>
      <protection locked="0"/>
    </xf>
    <xf numFmtId="10" fontId="34" fillId="9" borderId="1" xfId="18" applyNumberFormat="1" applyFont="1" applyFill="1" applyBorder="1" applyAlignment="1" applyProtection="1">
      <alignment horizontal="right"/>
      <protection locked="0"/>
    </xf>
    <xf numFmtId="9" fontId="32" fillId="0" borderId="0" xfId="5" applyNumberFormat="1" applyFont="1" applyBorder="1"/>
    <xf numFmtId="0" fontId="57" fillId="0" borderId="0" xfId="5" applyFont="1" applyBorder="1"/>
    <xf numFmtId="0" fontId="72" fillId="13" borderId="76" xfId="0" applyFont="1" applyFill="1" applyBorder="1" applyAlignment="1">
      <alignment vertical="top" wrapText="1"/>
    </xf>
    <xf numFmtId="9" fontId="32" fillId="7" borderId="89" xfId="3" applyNumberFormat="1" applyFont="1" applyFill="1" applyBorder="1" applyAlignment="1">
      <alignment horizontal="center" wrapText="1"/>
    </xf>
    <xf numFmtId="165" fontId="32" fillId="7" borderId="89" xfId="0" applyNumberFormat="1" applyFont="1" applyFill="1" applyBorder="1" applyAlignment="1">
      <alignment horizontal="center"/>
    </xf>
    <xf numFmtId="0" fontId="32" fillId="7" borderId="90" xfId="0" applyFont="1" applyFill="1" applyBorder="1" applyAlignment="1">
      <alignment horizontal="center"/>
    </xf>
    <xf numFmtId="0" fontId="34" fillId="0" borderId="0" xfId="0" applyFont="1" applyAlignment="1">
      <alignment vertical="top"/>
    </xf>
    <xf numFmtId="165" fontId="34" fillId="9" borderId="4" xfId="0" applyNumberFormat="1" applyFont="1" applyFill="1" applyBorder="1" applyAlignment="1" applyProtection="1">
      <alignment horizontal="center" vertical="top"/>
      <protection locked="0"/>
    </xf>
    <xf numFmtId="42" fontId="34" fillId="9" borderId="50" xfId="0" applyNumberFormat="1" applyFont="1" applyFill="1" applyBorder="1" applyAlignment="1" applyProtection="1">
      <alignment horizontal="center" vertical="top"/>
      <protection locked="0"/>
    </xf>
    <xf numFmtId="165" fontId="34" fillId="9" borderId="1" xfId="0" applyNumberFormat="1" applyFont="1" applyFill="1" applyBorder="1" applyAlignment="1" applyProtection="1">
      <alignment horizontal="center" vertical="top"/>
      <protection locked="0"/>
    </xf>
    <xf numFmtId="42" fontId="34" fillId="9" borderId="47" xfId="0" applyNumberFormat="1" applyFont="1" applyFill="1" applyBorder="1" applyAlignment="1" applyProtection="1">
      <alignment horizontal="left" vertical="top" wrapText="1"/>
      <protection locked="0"/>
    </xf>
    <xf numFmtId="42" fontId="34" fillId="9" borderId="47" xfId="0" applyNumberFormat="1" applyFont="1" applyFill="1" applyBorder="1" applyAlignment="1" applyProtection="1">
      <alignment vertical="top" wrapText="1"/>
      <protection locked="0"/>
    </xf>
    <xf numFmtId="0" fontId="32" fillId="0" borderId="0" xfId="0" applyFont="1" applyAlignment="1">
      <alignment vertical="top"/>
    </xf>
    <xf numFmtId="165" fontId="118" fillId="7" borderId="1" xfId="0" applyNumberFormat="1" applyFont="1" applyFill="1" applyBorder="1" applyAlignment="1">
      <alignment horizontal="center"/>
    </xf>
    <xf numFmtId="42" fontId="118" fillId="7" borderId="47" xfId="0" applyNumberFormat="1" applyFont="1" applyFill="1" applyBorder="1" applyAlignment="1">
      <alignment horizontal="center"/>
    </xf>
    <xf numFmtId="42" fontId="32" fillId="7" borderId="47" xfId="0" applyNumberFormat="1" applyFont="1" applyFill="1" applyBorder="1" applyAlignment="1"/>
    <xf numFmtId="0" fontId="72" fillId="13" borderId="91" xfId="0" applyFont="1" applyFill="1" applyBorder="1" applyAlignment="1">
      <alignment vertical="top" wrapText="1"/>
    </xf>
    <xf numFmtId="0" fontId="135" fillId="13" borderId="92" xfId="0" applyFont="1" applyFill="1" applyBorder="1" applyAlignment="1">
      <alignment horizontal="right" vertical="top" wrapText="1"/>
    </xf>
    <xf numFmtId="9" fontId="135" fillId="13" borderId="92" xfId="3" applyNumberFormat="1" applyFont="1" applyFill="1" applyBorder="1" applyAlignment="1">
      <alignment horizontal="center" vertical="center" wrapText="1"/>
    </xf>
    <xf numFmtId="165" fontId="135" fillId="13" borderId="92" xfId="0" applyNumberFormat="1" applyFont="1" applyFill="1" applyBorder="1" applyAlignment="1">
      <alignment horizontal="center" vertical="center" wrapText="1"/>
    </xf>
    <xf numFmtId="6" fontId="135" fillId="13" borderId="93" xfId="0" applyNumberFormat="1" applyFont="1" applyFill="1" applyBorder="1" applyAlignment="1">
      <alignment horizontal="center" vertical="center"/>
    </xf>
    <xf numFmtId="165" fontId="32" fillId="0" borderId="1" xfId="0" applyNumberFormat="1" applyFont="1" applyBorder="1" applyAlignment="1">
      <alignment horizontal="center"/>
    </xf>
    <xf numFmtId="9" fontId="34" fillId="0" borderId="0" xfId="0" applyNumberFormat="1" applyFont="1" applyAlignment="1">
      <alignment wrapText="1"/>
    </xf>
    <xf numFmtId="165" fontId="34" fillId="0" borderId="0" xfId="0" applyNumberFormat="1" applyFont="1" applyAlignment="1">
      <alignment horizontal="right"/>
    </xf>
    <xf numFmtId="9" fontId="32" fillId="7" borderId="95" xfId="0" applyNumberFormat="1" applyFont="1" applyFill="1" applyBorder="1" applyAlignment="1">
      <alignment horizontal="center" vertical="center" wrapText="1"/>
    </xf>
    <xf numFmtId="165" fontId="32" fillId="7" borderId="96" xfId="0" applyNumberFormat="1" applyFont="1" applyFill="1" applyBorder="1" applyAlignment="1">
      <alignment horizontal="center" vertical="center" wrapText="1"/>
    </xf>
    <xf numFmtId="0" fontId="32" fillId="7" borderId="14" xfId="0" applyFont="1" applyFill="1" applyBorder="1" applyAlignment="1">
      <alignment horizontal="center" vertical="center" wrapText="1"/>
    </xf>
    <xf numFmtId="0" fontId="72" fillId="7" borderId="97" xfId="0" applyFont="1" applyFill="1" applyBorder="1" applyAlignment="1">
      <alignment vertical="center"/>
    </xf>
    <xf numFmtId="0" fontId="136" fillId="7" borderId="72" xfId="0" applyFont="1" applyFill="1" applyBorder="1" applyAlignment="1">
      <alignment vertical="center"/>
    </xf>
    <xf numFmtId="9" fontId="72" fillId="7" borderId="54" xfId="0" applyNumberFormat="1" applyFont="1" applyFill="1" applyBorder="1" applyAlignment="1">
      <alignment horizontal="center" vertical="center" wrapText="1"/>
    </xf>
    <xf numFmtId="6" fontId="136" fillId="7" borderId="98" xfId="0" applyNumberFormat="1" applyFont="1" applyFill="1" applyBorder="1" applyAlignment="1">
      <alignment horizontal="left" vertical="center" wrapText="1"/>
    </xf>
    <xf numFmtId="44" fontId="34" fillId="0" borderId="0" xfId="0" applyNumberFormat="1" applyFont="1"/>
    <xf numFmtId="0" fontId="72" fillId="0" borderId="62" xfId="0" applyFont="1" applyBorder="1" applyAlignment="1">
      <alignment vertical="center" wrapText="1"/>
    </xf>
    <xf numFmtId="9" fontId="72" fillId="7" borderId="1" xfId="0" applyNumberFormat="1" applyFont="1" applyFill="1" applyBorder="1" applyAlignment="1">
      <alignment horizontal="center" vertical="center" wrapText="1"/>
    </xf>
    <xf numFmtId="0" fontId="32" fillId="0" borderId="0" xfId="0" applyFont="1"/>
    <xf numFmtId="6" fontId="136" fillId="7" borderId="48" xfId="0" applyNumberFormat="1" applyFont="1" applyFill="1" applyBorder="1" applyAlignment="1">
      <alignment vertical="center" wrapText="1"/>
    </xf>
    <xf numFmtId="6" fontId="136" fillId="7" borderId="47" xfId="0" applyNumberFormat="1" applyFont="1" applyFill="1" applyBorder="1" applyAlignment="1">
      <alignment vertical="center" wrapText="1"/>
    </xf>
    <xf numFmtId="6" fontId="136" fillId="7" borderId="80" xfId="0" applyNumberFormat="1" applyFont="1" applyFill="1" applyBorder="1" applyAlignment="1">
      <alignment vertical="center" wrapText="1"/>
    </xf>
    <xf numFmtId="0" fontId="72" fillId="7" borderId="55" xfId="0" applyFont="1" applyFill="1" applyBorder="1" applyAlignment="1">
      <alignment vertical="top" wrapText="1"/>
    </xf>
    <xf numFmtId="0" fontId="118" fillId="7" borderId="81" xfId="0" applyFont="1" applyFill="1" applyBorder="1" applyAlignment="1">
      <alignment horizontal="right" vertical="top" wrapText="1"/>
    </xf>
    <xf numFmtId="6" fontId="136" fillId="7" borderId="90" xfId="0" applyNumberFormat="1" applyFont="1" applyFill="1" applyBorder="1" applyAlignment="1">
      <alignment horizontal="left" vertical="center" wrapText="1"/>
    </xf>
    <xf numFmtId="6" fontId="136" fillId="7" borderId="90" xfId="0" applyNumberFormat="1" applyFont="1" applyFill="1" applyBorder="1" applyAlignment="1">
      <alignment horizontal="center" vertical="center" wrapText="1"/>
    </xf>
    <xf numFmtId="0" fontId="34" fillId="0" borderId="28" xfId="0" applyFont="1" applyBorder="1"/>
    <xf numFmtId="9" fontId="34" fillId="0" borderId="0" xfId="0" applyNumberFormat="1" applyFont="1" applyBorder="1" applyAlignment="1" applyProtection="1">
      <alignment wrapText="1"/>
      <protection locked="0"/>
    </xf>
    <xf numFmtId="165" fontId="34" fillId="0" borderId="0" xfId="0" applyNumberFormat="1" applyFont="1" applyBorder="1" applyAlignment="1" applyProtection="1">
      <alignment horizontal="right"/>
      <protection locked="0"/>
    </xf>
    <xf numFmtId="0" fontId="34" fillId="0" borderId="39" xfId="0" applyFont="1" applyBorder="1"/>
    <xf numFmtId="9" fontId="32" fillId="7" borderId="95" xfId="0" applyNumberFormat="1" applyFont="1" applyFill="1" applyBorder="1" applyAlignment="1" applyProtection="1">
      <alignment horizontal="center" vertical="center" wrapText="1"/>
      <protection locked="0"/>
    </xf>
    <xf numFmtId="165" fontId="32" fillId="7" borderId="96" xfId="0" applyNumberFormat="1" applyFont="1" applyFill="1" applyBorder="1" applyAlignment="1" applyProtection="1">
      <alignment horizontal="center" vertical="center" wrapText="1"/>
      <protection locked="0"/>
    </xf>
    <xf numFmtId="9" fontId="72" fillId="9" borderId="4" xfId="3" applyFont="1" applyFill="1" applyBorder="1" applyAlignment="1" applyProtection="1">
      <alignment horizontal="center"/>
      <protection locked="0"/>
    </xf>
    <xf numFmtId="165" fontId="72" fillId="4" borderId="4" xfId="6" applyNumberFormat="1" applyFont="1" applyFill="1" applyBorder="1" applyAlignment="1">
      <alignment horizontal="center"/>
    </xf>
    <xf numFmtId="9" fontId="72" fillId="9" borderId="7" xfId="3" applyFont="1" applyFill="1" applyBorder="1" applyAlignment="1" applyProtection="1">
      <alignment horizontal="center"/>
      <protection locked="0"/>
    </xf>
    <xf numFmtId="165" fontId="72" fillId="4" borderId="7" xfId="6" applyNumberFormat="1" applyFont="1" applyFill="1" applyBorder="1" applyAlignment="1">
      <alignment horizontal="center"/>
    </xf>
    <xf numFmtId="9" fontId="118" fillId="7" borderId="89" xfId="0" applyNumberFormat="1" applyFont="1" applyFill="1" applyBorder="1" applyAlignment="1">
      <alignment horizontal="center" vertical="center" wrapText="1"/>
    </xf>
    <xf numFmtId="165" fontId="118" fillId="7" borderId="89" xfId="0" applyNumberFormat="1" applyFont="1" applyFill="1" applyBorder="1" applyAlignment="1">
      <alignment horizontal="center" vertical="center"/>
    </xf>
    <xf numFmtId="6" fontId="72" fillId="7" borderId="90" xfId="0" applyNumberFormat="1" applyFont="1" applyFill="1" applyBorder="1" applyAlignment="1">
      <alignment horizontal="left" vertical="center" wrapText="1"/>
    </xf>
    <xf numFmtId="9" fontId="34" fillId="0" borderId="0" xfId="0" applyNumberFormat="1" applyFont="1" applyBorder="1" applyAlignment="1">
      <alignment wrapText="1"/>
    </xf>
    <xf numFmtId="165" fontId="34" fillId="0" borderId="0" xfId="0" applyNumberFormat="1" applyFont="1" applyBorder="1" applyAlignment="1">
      <alignment horizontal="right"/>
    </xf>
    <xf numFmtId="0" fontId="72" fillId="13" borderId="40" xfId="0" applyFont="1" applyFill="1" applyBorder="1" applyAlignment="1">
      <alignment vertical="top" wrapText="1"/>
    </xf>
    <xf numFmtId="0" fontId="135" fillId="13" borderId="74" xfId="0" applyFont="1" applyFill="1" applyBorder="1" applyAlignment="1">
      <alignment horizontal="right" vertical="top" wrapText="1"/>
    </xf>
    <xf numFmtId="9" fontId="135" fillId="13" borderId="92" xfId="0" applyNumberFormat="1" applyFont="1" applyFill="1" applyBorder="1" applyAlignment="1">
      <alignment horizontal="center" vertical="center" wrapText="1"/>
    </xf>
    <xf numFmtId="165" fontId="135" fillId="13" borderId="92" xfId="0" applyNumberFormat="1" applyFont="1" applyFill="1" applyBorder="1" applyAlignment="1">
      <alignment horizontal="center" vertical="center"/>
    </xf>
    <xf numFmtId="6" fontId="115" fillId="13" borderId="93" xfId="0" applyNumberFormat="1" applyFont="1" applyFill="1" applyBorder="1" applyAlignment="1">
      <alignment horizontal="center" vertical="center" wrapText="1"/>
    </xf>
    <xf numFmtId="0" fontId="32" fillId="7" borderId="90" xfId="0" applyFont="1" applyFill="1" applyBorder="1" applyAlignment="1"/>
    <xf numFmtId="0" fontId="34" fillId="0" borderId="15" xfId="0" applyNumberFormat="1" applyFont="1" applyBorder="1" applyAlignment="1">
      <alignment wrapText="1"/>
    </xf>
    <xf numFmtId="165" fontId="34" fillId="0" borderId="4" xfId="0" applyNumberFormat="1" applyFont="1" applyBorder="1" applyAlignment="1">
      <alignment horizontal="right"/>
    </xf>
    <xf numFmtId="165" fontId="34" fillId="0" borderId="4" xfId="0" applyNumberFormat="1" applyFont="1" applyBorder="1" applyAlignment="1">
      <alignment horizontal="center"/>
    </xf>
    <xf numFmtId="0" fontId="34" fillId="9" borderId="50" xfId="0" applyFont="1" applyFill="1" applyBorder="1" applyAlignment="1" applyProtection="1">
      <protection locked="0"/>
    </xf>
    <xf numFmtId="0" fontId="34" fillId="0" borderId="8" xfId="0" applyFont="1" applyBorder="1" applyAlignment="1">
      <alignment horizontal="center" wrapText="1"/>
    </xf>
    <xf numFmtId="0" fontId="34" fillId="0" borderId="6" xfId="0" applyNumberFormat="1" applyFont="1" applyBorder="1" applyAlignment="1"/>
    <xf numFmtId="165" fontId="34" fillId="0" borderId="1" xfId="0" applyNumberFormat="1" applyFont="1" applyFill="1" applyBorder="1" applyAlignment="1">
      <alignment horizontal="right"/>
    </xf>
    <xf numFmtId="165" fontId="34" fillId="0" borderId="1" xfId="0" applyNumberFormat="1" applyFont="1" applyFill="1" applyBorder="1" applyAlignment="1">
      <alignment horizontal="center"/>
    </xf>
    <xf numFmtId="0" fontId="34" fillId="0" borderId="9" xfId="0" applyNumberFormat="1" applyFont="1" applyBorder="1" applyAlignment="1"/>
    <xf numFmtId="165" fontId="34" fillId="0" borderId="3" xfId="0" applyNumberFormat="1" applyFont="1" applyFill="1" applyBorder="1" applyAlignment="1">
      <alignment horizontal="right"/>
    </xf>
    <xf numFmtId="165" fontId="34" fillId="0" borderId="3" xfId="0" applyNumberFormat="1" applyFont="1" applyFill="1" applyBorder="1" applyAlignment="1">
      <alignment horizontal="center"/>
    </xf>
    <xf numFmtId="0" fontId="34" fillId="7" borderId="55" xfId="0" applyFont="1" applyFill="1" applyBorder="1"/>
    <xf numFmtId="0" fontId="34" fillId="7" borderId="81" xfId="0" applyNumberFormat="1" applyFont="1" applyFill="1" applyBorder="1"/>
    <xf numFmtId="165" fontId="34" fillId="7" borderId="81" xfId="0" applyNumberFormat="1" applyFont="1" applyFill="1" applyBorder="1" applyAlignment="1">
      <alignment horizontal="center"/>
    </xf>
    <xf numFmtId="165" fontId="32" fillId="7" borderId="81" xfId="0" applyNumberFormat="1" applyFont="1" applyFill="1" applyBorder="1" applyAlignment="1">
      <alignment horizontal="center"/>
    </xf>
    <xf numFmtId="6" fontId="118" fillId="7" borderId="90" xfId="0" applyNumberFormat="1" applyFont="1" applyFill="1" applyBorder="1" applyAlignment="1">
      <alignment vertical="center"/>
    </xf>
    <xf numFmtId="0" fontId="34" fillId="0" borderId="4" xfId="0" applyNumberFormat="1" applyFont="1" applyBorder="1" applyAlignment="1"/>
    <xf numFmtId="10" fontId="34" fillId="0" borderId="7" xfId="3" applyNumberFormat="1" applyFont="1" applyFill="1" applyBorder="1" applyAlignment="1">
      <alignment horizontal="right"/>
    </xf>
    <xf numFmtId="10" fontId="34" fillId="9" borderId="7" xfId="3" applyNumberFormat="1" applyFont="1" applyFill="1" applyBorder="1" applyAlignment="1" applyProtection="1">
      <alignment horizontal="center"/>
      <protection locked="0"/>
    </xf>
    <xf numFmtId="0" fontId="34" fillId="0" borderId="1" xfId="0" applyNumberFormat="1" applyFont="1" applyBorder="1" applyAlignment="1"/>
    <xf numFmtId="171" fontId="34" fillId="0" borderId="1" xfId="0" applyNumberFormat="1" applyFont="1" applyBorder="1" applyAlignment="1">
      <alignment horizontal="right"/>
    </xf>
    <xf numFmtId="179" fontId="34" fillId="0" borderId="0" xfId="6" applyNumberFormat="1" applyFont="1"/>
    <xf numFmtId="179" fontId="34" fillId="0" borderId="0" xfId="0" applyNumberFormat="1" applyFont="1"/>
    <xf numFmtId="9" fontId="34" fillId="0" borderId="1" xfId="3" applyFont="1" applyFill="1" applyBorder="1" applyAlignment="1">
      <alignment horizontal="center"/>
    </xf>
    <xf numFmtId="0" fontId="34" fillId="0" borderId="1" xfId="1" applyNumberFormat="1" applyFont="1" applyBorder="1" applyAlignment="1"/>
    <xf numFmtId="165" fontId="34" fillId="0" borderId="1" xfId="1" applyNumberFormat="1" applyFont="1" applyFill="1" applyBorder="1" applyAlignment="1">
      <alignment horizontal="right"/>
    </xf>
    <xf numFmtId="165" fontId="34" fillId="0" borderId="1" xfId="1" applyNumberFormat="1" applyFont="1" applyFill="1" applyBorder="1" applyAlignment="1">
      <alignment horizontal="center"/>
    </xf>
    <xf numFmtId="165" fontId="34" fillId="0" borderId="0" xfId="0" applyNumberFormat="1" applyFont="1"/>
    <xf numFmtId="0" fontId="34" fillId="0" borderId="3" xfId="1" applyNumberFormat="1" applyFont="1" applyBorder="1" applyAlignment="1"/>
    <xf numFmtId="171" fontId="34" fillId="0" borderId="3" xfId="0" applyNumberFormat="1" applyFont="1" applyBorder="1" applyAlignment="1">
      <alignment horizontal="right"/>
    </xf>
    <xf numFmtId="0" fontId="34" fillId="0" borderId="3" xfId="1" applyNumberFormat="1" applyFont="1" applyFill="1" applyBorder="1" applyAlignment="1">
      <alignment horizontal="center"/>
    </xf>
    <xf numFmtId="165" fontId="32" fillId="7" borderId="89" xfId="1" applyNumberFormat="1" applyFont="1" applyFill="1" applyBorder="1" applyAlignment="1">
      <alignment horizontal="center"/>
    </xf>
    <xf numFmtId="179" fontId="34" fillId="0" borderId="0" xfId="6" applyNumberFormat="1" applyFont="1" applyFill="1" applyBorder="1"/>
    <xf numFmtId="0" fontId="32" fillId="0" borderId="8" xfId="0" applyFont="1" applyBorder="1" applyAlignment="1">
      <alignment horizontal="center"/>
    </xf>
    <xf numFmtId="0" fontId="32" fillId="0" borderId="1" xfId="0" applyFont="1" applyBorder="1" applyAlignment="1">
      <alignment horizontal="center"/>
    </xf>
    <xf numFmtId="165" fontId="32" fillId="7" borderId="53" xfId="0" applyNumberFormat="1" applyFont="1" applyFill="1" applyBorder="1" applyAlignment="1">
      <alignment horizontal="center"/>
    </xf>
    <xf numFmtId="166" fontId="34" fillId="0" borderId="1" xfId="1" applyNumberFormat="1" applyFont="1" applyBorder="1" applyAlignment="1"/>
    <xf numFmtId="165" fontId="34" fillId="0" borderId="1" xfId="0" applyNumberFormat="1" applyFont="1" applyBorder="1" applyAlignment="1">
      <alignment horizontal="center"/>
    </xf>
    <xf numFmtId="165" fontId="34" fillId="0" borderId="8" xfId="6" applyNumberFormat="1" applyFont="1" applyBorder="1" applyAlignment="1">
      <alignment horizontal="center"/>
    </xf>
    <xf numFmtId="165" fontId="34" fillId="0" borderId="1" xfId="6" applyNumberFormat="1" applyFont="1" applyBorder="1" applyAlignment="1">
      <alignment horizontal="center"/>
    </xf>
    <xf numFmtId="9" fontId="34" fillId="0" borderId="1" xfId="0" applyNumberFormat="1" applyFont="1" applyBorder="1" applyAlignment="1">
      <alignment horizontal="center"/>
    </xf>
    <xf numFmtId="165" fontId="72" fillId="0" borderId="8" xfId="6" applyNumberFormat="1" applyFont="1" applyBorder="1" applyAlignment="1">
      <alignment horizontal="center"/>
    </xf>
    <xf numFmtId="165" fontId="72" fillId="0" borderId="1" xfId="6" applyNumberFormat="1" applyFont="1" applyBorder="1" applyAlignment="1">
      <alignment horizontal="center"/>
    </xf>
    <xf numFmtId="0" fontId="34" fillId="0" borderId="3" xfId="1" applyNumberFormat="1" applyFont="1" applyFill="1" applyBorder="1"/>
    <xf numFmtId="0" fontId="34" fillId="0" borderId="3" xfId="0" applyFont="1" applyBorder="1"/>
    <xf numFmtId="165" fontId="34" fillId="0" borderId="3" xfId="0" applyNumberFormat="1" applyFont="1" applyBorder="1" applyAlignment="1">
      <alignment horizontal="center"/>
    </xf>
    <xf numFmtId="166" fontId="34" fillId="0" borderId="0" xfId="1" applyNumberFormat="1" applyFont="1" applyFill="1"/>
    <xf numFmtId="165" fontId="34" fillId="0" borderId="0" xfId="1" applyNumberFormat="1" applyFont="1" applyAlignment="1">
      <alignment horizontal="right"/>
    </xf>
    <xf numFmtId="0" fontId="34" fillId="5" borderId="55" xfId="0" applyFont="1" applyFill="1" applyBorder="1"/>
    <xf numFmtId="165" fontId="32" fillId="5" borderId="89" xfId="0" applyNumberFormat="1" applyFont="1" applyFill="1" applyBorder="1" applyAlignment="1">
      <alignment horizontal="center"/>
    </xf>
    <xf numFmtId="0" fontId="34" fillId="5" borderId="90" xfId="0" applyFont="1" applyFill="1" applyBorder="1"/>
    <xf numFmtId="0" fontId="135" fillId="13" borderId="0" xfId="0" applyFont="1" applyFill="1" applyAlignment="1">
      <alignment horizontal="center"/>
    </xf>
    <xf numFmtId="165" fontId="135" fillId="13" borderId="0" xfId="0" applyNumberFormat="1" applyFont="1" applyFill="1" applyAlignment="1">
      <alignment horizontal="center"/>
    </xf>
    <xf numFmtId="9" fontId="72" fillId="4" borderId="4" xfId="3" applyFont="1" applyFill="1" applyBorder="1" applyAlignment="1" applyProtection="1">
      <alignment horizontal="center" vertical="center"/>
    </xf>
    <xf numFmtId="9" fontId="72" fillId="4" borderId="1" xfId="3" applyFont="1" applyFill="1" applyBorder="1" applyAlignment="1" applyProtection="1">
      <alignment horizontal="center" vertical="center"/>
    </xf>
    <xf numFmtId="9" fontId="72" fillId="4" borderId="3" xfId="3" applyFont="1" applyFill="1" applyBorder="1" applyAlignment="1" applyProtection="1">
      <alignment horizontal="center" vertical="center"/>
    </xf>
    <xf numFmtId="9" fontId="72" fillId="7" borderId="1" xfId="0" applyNumberFormat="1" applyFont="1" applyFill="1" applyBorder="1" applyAlignment="1" applyProtection="1">
      <alignment horizontal="center" vertical="center" wrapText="1"/>
    </xf>
    <xf numFmtId="165" fontId="72" fillId="7" borderId="1" xfId="0" applyNumberFormat="1" applyFont="1" applyFill="1" applyBorder="1" applyAlignment="1" applyProtection="1">
      <alignment horizontal="center" vertical="center"/>
    </xf>
    <xf numFmtId="9" fontId="72" fillId="7" borderId="92" xfId="0" applyNumberFormat="1" applyFont="1" applyFill="1" applyBorder="1" applyAlignment="1" applyProtection="1">
      <alignment horizontal="center" vertical="center" wrapText="1"/>
    </xf>
    <xf numFmtId="165" fontId="72" fillId="7" borderId="92" xfId="0" applyNumberFormat="1" applyFont="1" applyFill="1" applyBorder="1" applyAlignment="1" applyProtection="1">
      <alignment horizontal="center" vertical="center"/>
    </xf>
    <xf numFmtId="9" fontId="118" fillId="7" borderId="89" xfId="0" applyNumberFormat="1" applyFont="1" applyFill="1" applyBorder="1" applyAlignment="1" applyProtection="1">
      <alignment horizontal="center" vertical="center" wrapText="1"/>
    </xf>
    <xf numFmtId="165" fontId="118" fillId="7" borderId="89" xfId="0" applyNumberFormat="1" applyFont="1" applyFill="1" applyBorder="1" applyAlignment="1" applyProtection="1">
      <alignment horizontal="center" vertical="center"/>
    </xf>
    <xf numFmtId="165" fontId="72" fillId="4" borderId="4" xfId="0" applyNumberFormat="1" applyFont="1" applyFill="1" applyBorder="1" applyAlignment="1" applyProtection="1">
      <alignment horizontal="center" vertical="center"/>
    </xf>
    <xf numFmtId="165" fontId="72" fillId="4" borderId="1" xfId="0" applyNumberFormat="1" applyFont="1" applyFill="1" applyBorder="1" applyAlignment="1" applyProtection="1">
      <alignment horizontal="center" vertical="center"/>
    </xf>
    <xf numFmtId="165" fontId="72" fillId="4" borderId="3" xfId="0" applyNumberFormat="1" applyFont="1" applyFill="1" applyBorder="1" applyAlignment="1" applyProtection="1">
      <alignment horizontal="center" vertical="center"/>
    </xf>
    <xf numFmtId="0" fontId="34" fillId="0" borderId="0" xfId="0" applyFont="1" applyAlignment="1" applyProtection="1">
      <alignment vertical="top"/>
    </xf>
    <xf numFmtId="0" fontId="72" fillId="0" borderId="1" xfId="0" applyFont="1" applyBorder="1" applyAlignment="1" applyProtection="1">
      <alignment horizontal="left" vertical="top" wrapText="1"/>
    </xf>
    <xf numFmtId="9" fontId="34" fillId="0" borderId="4" xfId="3" applyNumberFormat="1" applyFont="1" applyBorder="1" applyAlignment="1" applyProtection="1">
      <alignment horizontal="center" vertical="top" wrapText="1"/>
    </xf>
    <xf numFmtId="0" fontId="34" fillId="4" borderId="1" xfId="0" applyFont="1" applyFill="1" applyBorder="1" applyAlignment="1" applyProtection="1">
      <alignment horizontal="left" vertical="top" wrapText="1"/>
    </xf>
    <xf numFmtId="0" fontId="72" fillId="0" borderId="1" xfId="0" applyFont="1" applyBorder="1" applyAlignment="1" applyProtection="1">
      <alignment horizontal="left" vertical="top"/>
    </xf>
    <xf numFmtId="9" fontId="118" fillId="7" borderId="1" xfId="3" applyNumberFormat="1" applyFont="1" applyFill="1" applyBorder="1" applyAlignment="1" applyProtection="1">
      <alignment horizontal="center" wrapText="1"/>
    </xf>
    <xf numFmtId="9" fontId="32" fillId="7" borderId="1" xfId="3" applyNumberFormat="1" applyFont="1" applyFill="1" applyBorder="1" applyAlignment="1" applyProtection="1">
      <alignment horizontal="center" wrapText="1"/>
    </xf>
    <xf numFmtId="0" fontId="32" fillId="9" borderId="1" xfId="5" applyNumberFormat="1" applyFont="1" applyFill="1" applyBorder="1" applyAlignment="1" applyProtection="1">
      <alignment horizontal="left"/>
      <protection locked="0"/>
    </xf>
    <xf numFmtId="10" fontId="34" fillId="9" borderId="1" xfId="3" applyNumberFormat="1" applyFont="1" applyFill="1" applyBorder="1" applyAlignment="1" applyProtection="1">
      <protection locked="0"/>
    </xf>
    <xf numFmtId="49" fontId="34" fillId="9" borderId="1" xfId="18" applyNumberFormat="1" applyFont="1" applyFill="1" applyBorder="1" applyAlignment="1" applyProtection="1">
      <protection locked="0"/>
    </xf>
    <xf numFmtId="0" fontId="34" fillId="4" borderId="1" xfId="0" applyFont="1" applyFill="1" applyBorder="1" applyAlignment="1">
      <alignment horizontal="center"/>
    </xf>
    <xf numFmtId="0" fontId="34" fillId="0" borderId="8" xfId="0" applyNumberFormat="1" applyFont="1" applyBorder="1" applyAlignment="1">
      <alignment horizontal="center"/>
    </xf>
    <xf numFmtId="0" fontId="34" fillId="0" borderId="1" xfId="0" applyNumberFormat="1" applyFont="1" applyBorder="1" applyAlignment="1">
      <alignment horizontal="center"/>
    </xf>
    <xf numFmtId="165" fontId="72" fillId="7" borderId="1" xfId="0" applyNumberFormat="1" applyFont="1" applyFill="1" applyBorder="1" applyAlignment="1" applyProtection="1">
      <alignment horizontal="center" vertical="center" wrapText="1"/>
    </xf>
    <xf numFmtId="9" fontId="72" fillId="9" borderId="1" xfId="3" applyFont="1" applyFill="1" applyBorder="1" applyAlignment="1" applyProtection="1">
      <alignment horizontal="center" vertical="center" wrapText="1"/>
      <protection locked="0"/>
    </xf>
    <xf numFmtId="1" fontId="34" fillId="9" borderId="1" xfId="18" applyNumberFormat="1" applyFont="1" applyFill="1" applyBorder="1" applyAlignment="1" applyProtection="1">
      <alignment horizontal="right"/>
      <protection locked="0"/>
    </xf>
    <xf numFmtId="0" fontId="34" fillId="9" borderId="1" xfId="5" applyNumberFormat="1" applyFont="1" applyFill="1" applyBorder="1" applyAlignment="1" applyProtection="1">
      <protection locked="0"/>
    </xf>
    <xf numFmtId="0" fontId="34" fillId="9" borderId="1" xfId="5" applyFont="1" applyFill="1" applyBorder="1" applyAlignment="1" applyProtection="1">
      <protection locked="0"/>
    </xf>
    <xf numFmtId="183" fontId="34" fillId="9" borderId="1" xfId="11" applyNumberFormat="1" applyFont="1" applyFill="1" applyBorder="1" applyAlignment="1" applyProtection="1">
      <alignment horizontal="right"/>
      <protection locked="0"/>
    </xf>
    <xf numFmtId="184" fontId="34" fillId="0" borderId="1" xfId="0" applyNumberFormat="1" applyFont="1" applyBorder="1" applyAlignment="1">
      <alignment horizontal="center"/>
    </xf>
    <xf numFmtId="6" fontId="72" fillId="9" borderId="1" xfId="0" applyNumberFormat="1" applyFont="1" applyFill="1" applyBorder="1" applyAlignment="1" applyProtection="1">
      <alignment horizontal="center" vertical="center" wrapText="1"/>
      <protection locked="0"/>
    </xf>
    <xf numFmtId="0" fontId="15" fillId="4" borderId="0" xfId="5" applyFont="1" applyFill="1" applyAlignment="1">
      <alignment vertical="top"/>
    </xf>
    <xf numFmtId="0" fontId="16" fillId="4" borderId="0" xfId="5" applyFont="1" applyFill="1" applyAlignment="1">
      <alignment wrapText="1"/>
    </xf>
    <xf numFmtId="0" fontId="9" fillId="4" borderId="0" xfId="5" applyFont="1" applyFill="1" applyAlignment="1"/>
    <xf numFmtId="0" fontId="10" fillId="4" borderId="0" xfId="5" applyFont="1" applyFill="1" applyAlignment="1"/>
    <xf numFmtId="0" fontId="15" fillId="4" borderId="0" xfId="5" applyFont="1" applyFill="1" applyAlignment="1">
      <alignment vertical="top" wrapText="1"/>
    </xf>
    <xf numFmtId="0" fontId="35" fillId="9" borderId="48" xfId="0" applyFont="1" applyFill="1" applyBorder="1" applyAlignment="1" applyProtection="1">
      <alignment horizontal="left" vertical="center" wrapText="1"/>
      <protection locked="0"/>
    </xf>
    <xf numFmtId="165" fontId="72" fillId="7" borderId="1" xfId="0" applyNumberFormat="1" applyFont="1" applyFill="1" applyBorder="1" applyAlignment="1">
      <alignment horizontal="center" vertical="center" wrapText="1"/>
    </xf>
    <xf numFmtId="6" fontId="136" fillId="9" borderId="98" xfId="0" applyNumberFormat="1" applyFont="1" applyFill="1" applyBorder="1" applyAlignment="1" applyProtection="1">
      <alignment horizontal="left" vertical="center" wrapText="1"/>
      <protection locked="0"/>
    </xf>
    <xf numFmtId="0" fontId="34" fillId="0" borderId="6" xfId="0" applyFont="1" applyFill="1" applyBorder="1" applyAlignment="1" applyProtection="1">
      <alignment horizontal="left"/>
    </xf>
    <xf numFmtId="0" fontId="34" fillId="0" borderId="8" xfId="0" applyFont="1" applyFill="1" applyBorder="1" applyAlignment="1" applyProtection="1">
      <alignment horizontal="left"/>
    </xf>
    <xf numFmtId="0" fontId="35" fillId="0" borderId="0" xfId="0" applyFont="1" applyFill="1" applyBorder="1" applyAlignment="1" applyProtection="1">
      <alignment horizontal="left"/>
    </xf>
    <xf numFmtId="0" fontId="32" fillId="0" borderId="0" xfId="0" applyFont="1" applyFill="1" applyAlignment="1" applyProtection="1">
      <alignment horizontal="left" wrapText="1"/>
    </xf>
    <xf numFmtId="3" fontId="116" fillId="0" borderId="0" xfId="0" applyNumberFormat="1" applyFont="1" applyBorder="1" applyAlignment="1" applyProtection="1">
      <alignment horizontal="right" wrapText="1"/>
    </xf>
    <xf numFmtId="0" fontId="75" fillId="0" borderId="0" xfId="0" applyFont="1"/>
    <xf numFmtId="0" fontId="75" fillId="0" borderId="0" xfId="0" applyFont="1" applyAlignment="1" applyProtection="1">
      <alignment horizontal="center" wrapText="1"/>
    </xf>
    <xf numFmtId="0" fontId="23" fillId="0" borderId="4" xfId="0" applyNumberFormat="1" applyFont="1" applyBorder="1" applyAlignment="1" applyProtection="1">
      <alignment horizontal="centerContinuous" wrapText="1"/>
    </xf>
    <xf numFmtId="169" fontId="23" fillId="4" borderId="4" xfId="0" applyNumberFormat="1" applyFont="1" applyFill="1" applyBorder="1" applyAlignment="1" applyProtection="1"/>
    <xf numFmtId="169" fontId="23" fillId="4" borderId="4" xfId="0" applyNumberFormat="1" applyFont="1" applyFill="1" applyBorder="1" applyAlignment="1" applyProtection="1">
      <alignment horizontal="center" wrapText="1"/>
    </xf>
    <xf numFmtId="169" fontId="27" fillId="4" borderId="4" xfId="0" applyNumberFormat="1" applyFont="1" applyFill="1" applyBorder="1" applyAlignment="1" applyProtection="1"/>
    <xf numFmtId="169" fontId="27" fillId="4" borderId="4" xfId="0" applyNumberFormat="1" applyFont="1" applyFill="1" applyBorder="1" applyAlignment="1" applyProtection="1">
      <alignment horizontal="center" wrapText="1"/>
    </xf>
    <xf numFmtId="169" fontId="27" fillId="4" borderId="4" xfId="0" applyNumberFormat="1" applyFont="1" applyFill="1" applyBorder="1" applyAlignment="1" applyProtection="1">
      <alignment horizontal="center"/>
    </xf>
    <xf numFmtId="3" fontId="116" fillId="0" borderId="0" xfId="0" applyNumberFormat="1" applyFont="1" applyFill="1" applyBorder="1" applyAlignment="1" applyProtection="1">
      <alignment horizontal="left" wrapText="1"/>
    </xf>
    <xf numFmtId="0" fontId="75" fillId="0" borderId="0" xfId="0" applyFont="1" applyFill="1" applyBorder="1"/>
    <xf numFmtId="169" fontId="32" fillId="4" borderId="1" xfId="0" applyNumberFormat="1" applyFont="1" applyFill="1" applyBorder="1" applyAlignment="1" applyProtection="1">
      <alignment horizontal="center"/>
    </xf>
    <xf numFmtId="3" fontId="18" fillId="0" borderId="3" xfId="0" applyNumberFormat="1" applyFont="1" applyFill="1" applyBorder="1" applyAlignment="1"/>
    <xf numFmtId="3" fontId="18" fillId="4" borderId="4" xfId="0" applyNumberFormat="1" applyFont="1" applyFill="1" applyBorder="1" applyAlignment="1"/>
    <xf numFmtId="0" fontId="16" fillId="0" borderId="0" xfId="5" applyFont="1" applyAlignment="1">
      <alignment horizontal="left" wrapText="1"/>
    </xf>
    <xf numFmtId="0" fontId="10" fillId="6" borderId="9" xfId="5" applyFont="1" applyFill="1" applyBorder="1" applyAlignment="1">
      <alignment horizontal="center"/>
    </xf>
    <xf numFmtId="0" fontId="10" fillId="6" borderId="16" xfId="5" applyFont="1" applyFill="1" applyBorder="1" applyAlignment="1">
      <alignment horizontal="center"/>
    </xf>
    <xf numFmtId="0" fontId="117" fillId="0" borderId="0" xfId="5" applyFont="1" applyAlignment="1">
      <alignment horizontal="left" vertical="center" wrapText="1"/>
    </xf>
    <xf numFmtId="0" fontId="52" fillId="0" borderId="12"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xf>
    <xf numFmtId="0" fontId="52" fillId="0" borderId="10" xfId="0" applyFont="1" applyFill="1" applyBorder="1" applyAlignment="1" applyProtection="1">
      <alignment horizontal="center" vertical="center" wrapText="1"/>
    </xf>
    <xf numFmtId="0" fontId="9" fillId="9" borderId="6" xfId="0" applyFont="1" applyFill="1" applyBorder="1" applyProtection="1">
      <protection locked="0"/>
    </xf>
    <xf numFmtId="0" fontId="0" fillId="9" borderId="13" xfId="0" applyFill="1" applyBorder="1" applyProtection="1">
      <protection locked="0"/>
    </xf>
    <xf numFmtId="0" fontId="0" fillId="9" borderId="8" xfId="0" applyFill="1" applyBorder="1" applyProtection="1">
      <protection locked="0"/>
    </xf>
    <xf numFmtId="0" fontId="9" fillId="9" borderId="6" xfId="0" applyFont="1" applyFill="1" applyBorder="1" applyAlignment="1" applyProtection="1">
      <protection locked="0"/>
    </xf>
    <xf numFmtId="0" fontId="9" fillId="9" borderId="8" xfId="0" applyFont="1" applyFill="1" applyBorder="1" applyAlignment="1" applyProtection="1">
      <protection locked="0"/>
    </xf>
    <xf numFmtId="0" fontId="9" fillId="9" borderId="6" xfId="0" applyNumberFormat="1" applyFont="1" applyFill="1" applyBorder="1" applyAlignment="1" applyProtection="1">
      <protection locked="0"/>
    </xf>
    <xf numFmtId="0" fontId="0" fillId="9" borderId="8" xfId="0" applyNumberFormat="1" applyFill="1" applyBorder="1" applyAlignment="1" applyProtection="1">
      <protection locked="0"/>
    </xf>
    <xf numFmtId="0" fontId="9" fillId="0" borderId="6" xfId="0" applyFont="1" applyFill="1" applyBorder="1" applyAlignment="1" applyProtection="1">
      <alignment horizontal="center" vertical="center" wrapText="1"/>
    </xf>
    <xf numFmtId="0" fontId="9" fillId="0" borderId="8" xfId="0" applyFont="1" applyFill="1" applyBorder="1" applyAlignment="1" applyProtection="1">
      <alignment horizontal="center" vertical="center" wrapText="1"/>
    </xf>
    <xf numFmtId="0" fontId="22" fillId="0" borderId="6"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xf>
    <xf numFmtId="0" fontId="22" fillId="0" borderId="8" xfId="0" applyFont="1" applyFill="1" applyBorder="1" applyAlignment="1" applyProtection="1">
      <alignment horizontal="left" vertical="center" wrapText="1"/>
    </xf>
    <xf numFmtId="0" fontId="18" fillId="0" borderId="6" xfId="0" applyFont="1" applyBorder="1" applyAlignment="1" applyProtection="1">
      <alignment horizontal="left" wrapText="1"/>
    </xf>
    <xf numFmtId="0" fontId="18" fillId="0" borderId="13" xfId="0" applyFont="1" applyBorder="1" applyAlignment="1" applyProtection="1">
      <alignment horizontal="left" wrapText="1"/>
    </xf>
    <xf numFmtId="0" fontId="18" fillId="0" borderId="9" xfId="0" applyFont="1" applyFill="1" applyBorder="1" applyAlignment="1" applyProtection="1">
      <alignment horizontal="left" wrapText="1"/>
    </xf>
    <xf numFmtId="0" fontId="18" fillId="0" borderId="16" xfId="0" applyFont="1" applyFill="1" applyBorder="1" applyAlignment="1" applyProtection="1">
      <alignment horizontal="left" wrapText="1"/>
    </xf>
    <xf numFmtId="166" fontId="0" fillId="9" borderId="6" xfId="1" applyNumberFormat="1" applyFont="1" applyFill="1" applyBorder="1" applyAlignment="1" applyProtection="1">
      <alignment horizontal="left"/>
      <protection locked="0"/>
    </xf>
    <xf numFmtId="166" fontId="0" fillId="9" borderId="8" xfId="1" applyNumberFormat="1" applyFont="1" applyFill="1" applyBorder="1" applyAlignment="1" applyProtection="1">
      <alignment horizontal="left"/>
      <protection locked="0"/>
    </xf>
    <xf numFmtId="0" fontId="9" fillId="9" borderId="9" xfId="0" applyFont="1" applyFill="1" applyBorder="1" applyAlignment="1" applyProtection="1">
      <alignment horizontal="left" vertical="top" wrapText="1"/>
      <protection locked="0"/>
    </xf>
    <xf numFmtId="0" fontId="9" fillId="9" borderId="5" xfId="0" applyFont="1" applyFill="1" applyBorder="1" applyAlignment="1" applyProtection="1">
      <alignment horizontal="left" vertical="top" wrapText="1"/>
      <protection locked="0"/>
    </xf>
    <xf numFmtId="0" fontId="9" fillId="9" borderId="16" xfId="0" applyFont="1" applyFill="1" applyBorder="1" applyAlignment="1" applyProtection="1">
      <alignment horizontal="left" vertical="top" wrapText="1"/>
      <protection locked="0"/>
    </xf>
    <xf numFmtId="0" fontId="9" fillId="9" borderId="12" xfId="0" applyFont="1" applyFill="1" applyBorder="1" applyAlignment="1" applyProtection="1">
      <alignment horizontal="left" vertical="top" wrapText="1"/>
      <protection locked="0"/>
    </xf>
    <xf numFmtId="0" fontId="9" fillId="9" borderId="0" xfId="0" applyFont="1" applyFill="1" applyBorder="1" applyAlignment="1" applyProtection="1">
      <alignment horizontal="left" vertical="top" wrapText="1"/>
      <protection locked="0"/>
    </xf>
    <xf numFmtId="0" fontId="9" fillId="9" borderId="10" xfId="0" applyFont="1" applyFill="1" applyBorder="1" applyAlignment="1" applyProtection="1">
      <alignment horizontal="left" vertical="top" wrapText="1"/>
      <protection locked="0"/>
    </xf>
    <xf numFmtId="0" fontId="9" fillId="9" borderId="15" xfId="0" applyFont="1" applyFill="1" applyBorder="1" applyAlignment="1" applyProtection="1">
      <alignment horizontal="left" vertical="top" wrapText="1"/>
      <protection locked="0"/>
    </xf>
    <xf numFmtId="0" fontId="9" fillId="9" borderId="2" xfId="0" applyFont="1" applyFill="1" applyBorder="1" applyAlignment="1" applyProtection="1">
      <alignment horizontal="left" vertical="top" wrapText="1"/>
      <protection locked="0"/>
    </xf>
    <xf numFmtId="0" fontId="9" fillId="9" borderId="11" xfId="0" applyFont="1" applyFill="1" applyBorder="1" applyAlignment="1" applyProtection="1">
      <alignment horizontal="left" vertical="top" wrapText="1"/>
      <protection locked="0"/>
    </xf>
    <xf numFmtId="166" fontId="0" fillId="0" borderId="21" xfId="1" applyNumberFormat="1" applyFont="1" applyFill="1" applyBorder="1" applyAlignment="1" applyProtection="1">
      <alignment horizontal="left"/>
    </xf>
    <xf numFmtId="166" fontId="0" fillId="0" borderId="23" xfId="1" applyNumberFormat="1" applyFont="1" applyFill="1" applyBorder="1" applyAlignment="1" applyProtection="1">
      <alignment horizontal="left"/>
    </xf>
    <xf numFmtId="166" fontId="9" fillId="9" borderId="6" xfId="1" applyNumberFormat="1" applyFont="1" applyFill="1" applyBorder="1" applyAlignment="1" applyProtection="1">
      <alignment horizontal="left"/>
      <protection locked="0"/>
    </xf>
    <xf numFmtId="0" fontId="9" fillId="9" borderId="15" xfId="0" applyFont="1" applyFill="1" applyBorder="1" applyAlignment="1" applyProtection="1">
      <protection locked="0"/>
    </xf>
    <xf numFmtId="0" fontId="9" fillId="9" borderId="11" xfId="0" applyFont="1" applyFill="1" applyBorder="1" applyAlignment="1" applyProtection="1">
      <protection locked="0"/>
    </xf>
    <xf numFmtId="0" fontId="9" fillId="9" borderId="15" xfId="0" applyFont="1" applyFill="1" applyBorder="1" applyAlignment="1" applyProtection="1">
      <alignment horizontal="left"/>
      <protection locked="0"/>
    </xf>
    <xf numFmtId="0" fontId="9" fillId="9" borderId="2" xfId="0" applyFont="1" applyFill="1" applyBorder="1" applyAlignment="1" applyProtection="1">
      <alignment horizontal="left"/>
      <protection locked="0"/>
    </xf>
    <xf numFmtId="0" fontId="9" fillId="9" borderId="11" xfId="0" applyFont="1" applyFill="1" applyBorder="1" applyAlignment="1" applyProtection="1">
      <alignment horizontal="left"/>
      <protection locked="0"/>
    </xf>
    <xf numFmtId="37" fontId="0" fillId="9" borderId="15" xfId="1" applyNumberFormat="1" applyFont="1" applyFill="1" applyBorder="1" applyAlignment="1" applyProtection="1">
      <protection locked="0"/>
    </xf>
    <xf numFmtId="37" fontId="0" fillId="9" borderId="11" xfId="1" applyNumberFormat="1" applyFont="1" applyFill="1" applyBorder="1" applyAlignment="1" applyProtection="1">
      <protection locked="0"/>
    </xf>
    <xf numFmtId="0" fontId="9" fillId="9" borderId="2" xfId="0" applyFont="1" applyFill="1" applyBorder="1" applyAlignment="1" applyProtection="1">
      <protection locked="0"/>
    </xf>
    <xf numFmtId="14" fontId="0" fillId="9" borderId="6" xfId="0" applyNumberFormat="1" applyFill="1" applyBorder="1" applyAlignment="1" applyProtection="1">
      <alignment horizontal="right"/>
      <protection locked="0"/>
    </xf>
    <xf numFmtId="14" fontId="0" fillId="9" borderId="8" xfId="0" applyNumberFormat="1" applyFill="1" applyBorder="1" applyAlignment="1" applyProtection="1">
      <alignment horizontal="right"/>
      <protection locked="0"/>
    </xf>
    <xf numFmtId="0" fontId="0" fillId="9" borderId="6" xfId="0" applyNumberFormat="1" applyFill="1" applyBorder="1" applyAlignment="1" applyProtection="1">
      <alignment horizontal="right"/>
      <protection locked="0"/>
    </xf>
    <xf numFmtId="0" fontId="0" fillId="9" borderId="8" xfId="0" applyNumberFormat="1" applyFill="1" applyBorder="1" applyAlignment="1" applyProtection="1">
      <alignment horizontal="right"/>
      <protection locked="0"/>
    </xf>
    <xf numFmtId="0" fontId="0" fillId="9" borderId="15" xfId="0" applyFill="1" applyBorder="1" applyAlignment="1" applyProtection="1">
      <protection locked="0"/>
    </xf>
    <xf numFmtId="0" fontId="0" fillId="9" borderId="11" xfId="0" applyFill="1" applyBorder="1" applyAlignment="1" applyProtection="1">
      <protection locked="0"/>
    </xf>
    <xf numFmtId="0" fontId="9" fillId="9" borderId="15" xfId="0" applyFont="1" applyFill="1" applyBorder="1" applyProtection="1">
      <protection locked="0"/>
    </xf>
    <xf numFmtId="0" fontId="9" fillId="9" borderId="11" xfId="0" applyFont="1" applyFill="1" applyBorder="1" applyProtection="1">
      <protection locked="0"/>
    </xf>
    <xf numFmtId="0" fontId="43" fillId="0" borderId="0" xfId="0" applyFont="1" applyFill="1" applyBorder="1" applyAlignment="1" applyProtection="1">
      <alignment wrapText="1"/>
    </xf>
    <xf numFmtId="0" fontId="9" fillId="9" borderId="6" xfId="0" applyFont="1" applyFill="1" applyBorder="1" applyAlignment="1" applyProtection="1">
      <alignment horizontal="left"/>
      <protection locked="0"/>
    </xf>
    <xf numFmtId="0" fontId="9" fillId="9" borderId="13" xfId="0" applyFont="1" applyFill="1" applyBorder="1" applyAlignment="1" applyProtection="1">
      <alignment horizontal="left"/>
      <protection locked="0"/>
    </xf>
    <xf numFmtId="0" fontId="9" fillId="9" borderId="8" xfId="0" applyFont="1" applyFill="1" applyBorder="1" applyAlignment="1" applyProtection="1">
      <alignment horizontal="left"/>
      <protection locked="0"/>
    </xf>
    <xf numFmtId="0" fontId="58" fillId="0" borderId="12" xfId="0" applyFont="1" applyFill="1" applyBorder="1" applyAlignment="1" applyProtection="1">
      <alignment horizontal="center"/>
    </xf>
    <xf numFmtId="0" fontId="58" fillId="0" borderId="0" xfId="0" applyFont="1" applyFill="1" applyBorder="1" applyAlignment="1" applyProtection="1">
      <alignment horizontal="center"/>
    </xf>
    <xf numFmtId="0" fontId="58" fillId="0" borderId="10" xfId="0" applyFont="1" applyFill="1" applyBorder="1" applyAlignment="1" applyProtection="1">
      <alignment horizontal="center"/>
    </xf>
    <xf numFmtId="0" fontId="0" fillId="9" borderId="15" xfId="0" applyFill="1" applyBorder="1" applyProtection="1">
      <protection locked="0"/>
    </xf>
    <xf numFmtId="0" fontId="0" fillId="9" borderId="11" xfId="0" applyFill="1" applyBorder="1" applyProtection="1">
      <protection locked="0"/>
    </xf>
    <xf numFmtId="166" fontId="0" fillId="9" borderId="15" xfId="1" applyNumberFormat="1" applyFont="1" applyFill="1" applyBorder="1" applyAlignment="1" applyProtection="1">
      <alignment horizontal="right"/>
      <protection locked="0"/>
    </xf>
    <xf numFmtId="166" fontId="0" fillId="9" borderId="11" xfId="1" applyNumberFormat="1" applyFont="1" applyFill="1" applyBorder="1" applyAlignment="1" applyProtection="1">
      <alignment horizontal="right"/>
      <protection locked="0"/>
    </xf>
    <xf numFmtId="0" fontId="0" fillId="9" borderId="2" xfId="0" applyFill="1" applyBorder="1" applyAlignment="1" applyProtection="1">
      <alignment horizontal="left"/>
      <protection locked="0"/>
    </xf>
    <xf numFmtId="0" fontId="0" fillId="9" borderId="11" xfId="0" applyFill="1" applyBorder="1" applyAlignment="1" applyProtection="1">
      <alignment horizontal="left"/>
      <protection locked="0"/>
    </xf>
    <xf numFmtId="0" fontId="9" fillId="9" borderId="2" xfId="0" applyFont="1" applyFill="1" applyBorder="1" applyProtection="1">
      <protection locked="0"/>
    </xf>
    <xf numFmtId="0" fontId="0" fillId="9" borderId="2" xfId="0" applyFill="1" applyBorder="1" applyProtection="1">
      <protection locked="0"/>
    </xf>
    <xf numFmtId="0" fontId="77" fillId="9" borderId="15" xfId="10" applyFill="1" applyBorder="1" applyAlignment="1" applyProtection="1">
      <protection locked="0"/>
    </xf>
    <xf numFmtId="0" fontId="77" fillId="9" borderId="2" xfId="10" applyFill="1" applyBorder="1" applyAlignment="1" applyProtection="1">
      <protection locked="0"/>
    </xf>
    <xf numFmtId="0" fontId="77" fillId="9" borderId="11" xfId="10" applyFill="1" applyBorder="1" applyAlignment="1" applyProtection="1">
      <protection locked="0"/>
    </xf>
    <xf numFmtId="172" fontId="9" fillId="9" borderId="15" xfId="0" applyNumberFormat="1" applyFont="1" applyFill="1" applyBorder="1" applyAlignment="1" applyProtection="1">
      <protection locked="0"/>
    </xf>
    <xf numFmtId="172" fontId="9" fillId="9" borderId="2" xfId="0" applyNumberFormat="1" applyFont="1" applyFill="1" applyBorder="1" applyAlignment="1" applyProtection="1">
      <protection locked="0"/>
    </xf>
    <xf numFmtId="172" fontId="9" fillId="9" borderId="11" xfId="0" applyNumberFormat="1" applyFont="1" applyFill="1" applyBorder="1" applyAlignment="1" applyProtection="1">
      <protection locked="0"/>
    </xf>
    <xf numFmtId="166" fontId="0" fillId="9" borderId="15" xfId="1" applyNumberFormat="1" applyFont="1" applyFill="1" applyBorder="1" applyAlignment="1" applyProtection="1">
      <protection locked="0"/>
    </xf>
    <xf numFmtId="166" fontId="0" fillId="9" borderId="11" xfId="1" applyNumberFormat="1" applyFont="1" applyFill="1" applyBorder="1" applyAlignment="1" applyProtection="1">
      <protection locked="0"/>
    </xf>
    <xf numFmtId="0" fontId="9" fillId="0" borderId="6" xfId="0" applyFont="1" applyBorder="1" applyAlignment="1" applyProtection="1">
      <alignment horizontal="left"/>
    </xf>
    <xf numFmtId="0" fontId="9" fillId="0" borderId="13" xfId="0" applyFont="1" applyBorder="1" applyAlignment="1" applyProtection="1">
      <alignment horizontal="left"/>
    </xf>
    <xf numFmtId="0" fontId="9" fillId="0" borderId="8" xfId="0" applyFont="1" applyBorder="1" applyAlignment="1" applyProtection="1">
      <alignment horizontal="left"/>
    </xf>
    <xf numFmtId="0" fontId="18" fillId="0" borderId="6" xfId="0" applyFont="1" applyBorder="1" applyAlignment="1" applyProtection="1">
      <alignment horizontal="left"/>
    </xf>
    <xf numFmtId="0" fontId="18" fillId="0" borderId="13" xfId="0" applyFont="1" applyBorder="1" applyAlignment="1" applyProtection="1">
      <alignment horizontal="left"/>
    </xf>
    <xf numFmtId="0" fontId="18" fillId="0" borderId="33" xfId="0" applyFont="1" applyBorder="1" applyAlignment="1" applyProtection="1">
      <alignment horizontal="left"/>
    </xf>
    <xf numFmtId="0" fontId="18" fillId="9" borderId="12" xfId="0" applyFont="1" applyFill="1" applyBorder="1" applyAlignment="1" applyProtection="1">
      <alignment horizontal="left"/>
      <protection locked="0"/>
    </xf>
    <xf numFmtId="0" fontId="18" fillId="9" borderId="5" xfId="0" applyFont="1" applyFill="1" applyBorder="1" applyAlignment="1" applyProtection="1">
      <alignment horizontal="left"/>
      <protection locked="0"/>
    </xf>
    <xf numFmtId="0" fontId="128" fillId="0" borderId="15" xfId="0" applyFont="1" applyBorder="1" applyAlignment="1" applyProtection="1">
      <alignment horizontal="left" wrapText="1"/>
    </xf>
    <xf numFmtId="0" fontId="128" fillId="0" borderId="2" xfId="0" applyFont="1" applyBorder="1" applyAlignment="1" applyProtection="1">
      <alignment horizontal="left" wrapText="1"/>
    </xf>
    <xf numFmtId="0" fontId="128" fillId="0" borderId="11" xfId="0" applyFont="1" applyBorder="1" applyAlignment="1" applyProtection="1">
      <alignment horizontal="left" wrapText="1"/>
    </xf>
    <xf numFmtId="0" fontId="128" fillId="0" borderId="12" xfId="0" applyFont="1" applyFill="1" applyBorder="1" applyAlignment="1" applyProtection="1">
      <alignment horizontal="left" wrapText="1"/>
    </xf>
    <xf numFmtId="0" fontId="128" fillId="0" borderId="0" xfId="0" applyFont="1" applyFill="1" applyBorder="1" applyAlignment="1" applyProtection="1">
      <alignment horizontal="left" wrapText="1"/>
    </xf>
    <xf numFmtId="0" fontId="18" fillId="0" borderId="6" xfId="0" applyFont="1" applyBorder="1" applyProtection="1"/>
    <xf numFmtId="0" fontId="18" fillId="0" borderId="13" xfId="0" applyFont="1" applyBorder="1" applyProtection="1"/>
    <xf numFmtId="0" fontId="18" fillId="0" borderId="8" xfId="0" applyFont="1" applyBorder="1" applyProtection="1"/>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5" xfId="0" applyFont="1" applyBorder="1" applyAlignment="1" applyProtection="1">
      <alignment horizontal="center" wrapText="1"/>
    </xf>
    <xf numFmtId="0" fontId="9" fillId="0" borderId="2" xfId="0" applyFont="1" applyBorder="1" applyAlignment="1" applyProtection="1">
      <alignment horizontal="center" wrapText="1"/>
    </xf>
    <xf numFmtId="0" fontId="0" fillId="0" borderId="6" xfId="0" applyBorder="1" applyAlignment="1" applyProtection="1">
      <alignment horizontal="left"/>
    </xf>
    <xf numFmtId="0" fontId="0" fillId="0" borderId="13" xfId="0" applyBorder="1" applyAlignment="1" applyProtection="1">
      <alignment horizontal="left"/>
    </xf>
    <xf numFmtId="0" fontId="0" fillId="0" borderId="8" xfId="0" applyBorder="1" applyAlignment="1" applyProtection="1">
      <alignment horizontal="left"/>
    </xf>
    <xf numFmtId="0" fontId="18" fillId="0" borderId="8" xfId="0" applyFont="1" applyBorder="1" applyAlignment="1" applyProtection="1">
      <alignment horizontal="left"/>
    </xf>
    <xf numFmtId="0" fontId="128" fillId="0" borderId="0" xfId="0" applyFont="1" applyBorder="1" applyAlignment="1" applyProtection="1">
      <alignment horizontal="left" wrapText="1"/>
    </xf>
    <xf numFmtId="0" fontId="128" fillId="0" borderId="10" xfId="0" applyFont="1" applyBorder="1" applyAlignment="1" applyProtection="1">
      <alignment horizontal="left" wrapText="1"/>
    </xf>
    <xf numFmtId="0" fontId="18" fillId="0" borderId="0" xfId="0" applyFont="1" applyBorder="1" applyAlignment="1" applyProtection="1">
      <alignment horizontal="right" wrapText="1"/>
    </xf>
    <xf numFmtId="0" fontId="18" fillId="0" borderId="6"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8" xfId="0" applyFont="1" applyFill="1" applyBorder="1" applyAlignment="1" applyProtection="1">
      <alignment horizontal="left"/>
    </xf>
    <xf numFmtId="9" fontId="18" fillId="0" borderId="6" xfId="0" applyNumberFormat="1" applyFont="1" applyFill="1" applyBorder="1" applyAlignment="1" applyProtection="1">
      <alignment horizontal="center"/>
    </xf>
    <xf numFmtId="9" fontId="18" fillId="0" borderId="1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9" borderId="6" xfId="0" applyFill="1" applyBorder="1" applyAlignment="1" applyProtection="1">
      <alignment horizontal="center"/>
      <protection locked="0"/>
    </xf>
    <xf numFmtId="0" fontId="0" fillId="9" borderId="13" xfId="0" applyFill="1" applyBorder="1" applyAlignment="1" applyProtection="1">
      <alignment horizontal="center"/>
      <protection locked="0"/>
    </xf>
    <xf numFmtId="0" fontId="0" fillId="9" borderId="8" xfId="0" applyFill="1" applyBorder="1" applyAlignment="1" applyProtection="1">
      <alignment horizontal="center"/>
      <protection locked="0"/>
    </xf>
    <xf numFmtId="0" fontId="68" fillId="0" borderId="22" xfId="4" applyFont="1" applyFill="1" applyBorder="1" applyAlignment="1" applyProtection="1">
      <alignment horizontal="left"/>
    </xf>
    <xf numFmtId="0" fontId="18" fillId="0" borderId="6" xfId="4" applyFont="1" applyFill="1" applyBorder="1" applyAlignment="1" applyProtection="1">
      <alignment horizontal="left" wrapText="1"/>
    </xf>
    <xf numFmtId="0" fontId="18" fillId="0" borderId="13" xfId="4" applyFont="1" applyFill="1" applyBorder="1" applyAlignment="1" applyProtection="1">
      <alignment horizontal="left" wrapText="1"/>
    </xf>
    <xf numFmtId="0" fontId="18" fillId="0" borderId="8" xfId="4" applyFont="1" applyFill="1" applyBorder="1" applyAlignment="1" applyProtection="1">
      <alignment horizontal="left" wrapText="1"/>
    </xf>
    <xf numFmtId="9" fontId="9" fillId="9" borderId="6" xfId="3" applyFont="1" applyFill="1" applyBorder="1" applyAlignment="1" applyProtection="1">
      <alignment horizontal="center" shrinkToFit="1"/>
      <protection locked="0"/>
    </xf>
    <xf numFmtId="9" fontId="9" fillId="9" borderId="8" xfId="3" applyFont="1" applyFill="1" applyBorder="1" applyAlignment="1" applyProtection="1">
      <alignment horizontal="center" shrinkToFit="1"/>
      <protection locked="0"/>
    </xf>
    <xf numFmtId="167" fontId="9" fillId="9" borderId="6" xfId="3" applyNumberFormat="1" applyFont="1" applyFill="1" applyBorder="1" applyAlignment="1" applyProtection="1">
      <alignment horizontal="center" shrinkToFit="1"/>
      <protection locked="0"/>
    </xf>
    <xf numFmtId="167" fontId="9" fillId="9" borderId="13" xfId="3" applyNumberFormat="1" applyFont="1" applyFill="1" applyBorder="1" applyAlignment="1" applyProtection="1">
      <alignment horizontal="center" shrinkToFit="1"/>
      <protection locked="0"/>
    </xf>
    <xf numFmtId="167" fontId="9" fillId="9" borderId="8" xfId="3" applyNumberFormat="1" applyFont="1" applyFill="1" applyBorder="1" applyAlignment="1" applyProtection="1">
      <alignment horizontal="center" shrinkToFit="1"/>
      <protection locked="0"/>
    </xf>
    <xf numFmtId="0" fontId="18" fillId="0" borderId="15" xfId="4" applyFont="1" applyBorder="1" applyAlignment="1" applyProtection="1">
      <alignment horizontal="left" wrapText="1"/>
    </xf>
    <xf numFmtId="0" fontId="18" fillId="0" borderId="2" xfId="4" applyFont="1" applyBorder="1" applyAlignment="1" applyProtection="1">
      <alignment horizontal="left" wrapText="1"/>
    </xf>
    <xf numFmtId="0" fontId="18" fillId="0" borderId="11" xfId="4" applyFont="1" applyBorder="1" applyAlignment="1" applyProtection="1">
      <alignment horizontal="left" wrapText="1"/>
    </xf>
    <xf numFmtId="0" fontId="62" fillId="0" borderId="12" xfId="0" applyFont="1" applyBorder="1" applyAlignment="1" applyProtection="1">
      <alignment horizontal="left" wrapText="1"/>
    </xf>
    <xf numFmtId="0" fontId="64" fillId="0" borderId="0" xfId="0" applyFont="1" applyBorder="1" applyAlignment="1" applyProtection="1">
      <alignment horizontal="left" wrapText="1"/>
    </xf>
    <xf numFmtId="0" fontId="18" fillId="0" borderId="12" xfId="4" applyFont="1" applyBorder="1" applyAlignment="1" applyProtection="1">
      <alignment horizontal="left" wrapText="1"/>
    </xf>
    <xf numFmtId="0" fontId="18" fillId="0" borderId="0" xfId="4" applyFont="1" applyBorder="1" applyAlignment="1" applyProtection="1">
      <alignment horizontal="left" wrapText="1"/>
    </xf>
    <xf numFmtId="0" fontId="51" fillId="9" borderId="9" xfId="0" applyFont="1" applyFill="1" applyBorder="1" applyAlignment="1" applyProtection="1">
      <alignment horizontal="left" vertical="top" wrapText="1"/>
      <protection locked="0"/>
    </xf>
    <xf numFmtId="0" fontId="51" fillId="9" borderId="5" xfId="0" applyFont="1" applyFill="1" applyBorder="1" applyAlignment="1" applyProtection="1">
      <alignment horizontal="left" vertical="top" wrapText="1"/>
      <protection locked="0"/>
    </xf>
    <xf numFmtId="0" fontId="51" fillId="9" borderId="16" xfId="0" applyFont="1" applyFill="1" applyBorder="1" applyAlignment="1" applyProtection="1">
      <alignment horizontal="left" vertical="top" wrapText="1"/>
      <protection locked="0"/>
    </xf>
    <xf numFmtId="0" fontId="51" fillId="9" borderId="12" xfId="0" applyFont="1" applyFill="1" applyBorder="1" applyAlignment="1" applyProtection="1">
      <alignment horizontal="left" vertical="top" wrapText="1"/>
      <protection locked="0"/>
    </xf>
    <xf numFmtId="0" fontId="51" fillId="9" borderId="0" xfId="0" applyFont="1" applyFill="1" applyBorder="1" applyAlignment="1" applyProtection="1">
      <alignment horizontal="left" vertical="top" wrapText="1"/>
      <protection locked="0"/>
    </xf>
    <xf numFmtId="0" fontId="51" fillId="9" borderId="10" xfId="0" applyFont="1" applyFill="1" applyBorder="1" applyAlignment="1" applyProtection="1">
      <alignment horizontal="left" vertical="top" wrapText="1"/>
      <protection locked="0"/>
    </xf>
    <xf numFmtId="0" fontId="51" fillId="9" borderId="15" xfId="0" applyFont="1" applyFill="1" applyBorder="1" applyAlignment="1" applyProtection="1">
      <alignment horizontal="left" vertical="top" wrapText="1"/>
      <protection locked="0"/>
    </xf>
    <xf numFmtId="0" fontId="51" fillId="9" borderId="2" xfId="0" applyFont="1" applyFill="1" applyBorder="1" applyAlignment="1" applyProtection="1">
      <alignment horizontal="left" vertical="top" wrapText="1"/>
      <protection locked="0"/>
    </xf>
    <xf numFmtId="0" fontId="51" fillId="9" borderId="11" xfId="0" applyFont="1" applyFill="1" applyBorder="1" applyAlignment="1" applyProtection="1">
      <alignment horizontal="left" vertical="top" wrapText="1"/>
      <protection locked="0"/>
    </xf>
    <xf numFmtId="0" fontId="80" fillId="0" borderId="15" xfId="0" applyFont="1" applyBorder="1" applyAlignment="1" applyProtection="1">
      <alignment horizontal="left" wrapText="1"/>
    </xf>
    <xf numFmtId="0" fontId="80" fillId="0" borderId="2" xfId="0" applyFont="1" applyBorder="1" applyAlignment="1" applyProtection="1">
      <alignment horizontal="left" wrapText="1"/>
    </xf>
    <xf numFmtId="0" fontId="80" fillId="0" borderId="11" xfId="0" applyFont="1" applyBorder="1" applyAlignment="1" applyProtection="1">
      <alignment horizontal="left" wrapText="1"/>
    </xf>
    <xf numFmtId="0" fontId="38" fillId="0" borderId="1" xfId="1" applyNumberFormat="1" applyFont="1" applyBorder="1" applyAlignment="1" applyProtection="1">
      <alignment horizontal="center" vertical="center" wrapText="1"/>
    </xf>
    <xf numFmtId="0" fontId="9" fillId="9" borderId="6" xfId="0" applyFont="1" applyFill="1" applyBorder="1" applyAlignment="1" applyProtection="1">
      <alignment horizontal="center"/>
      <protection locked="0"/>
    </xf>
    <xf numFmtId="0" fontId="0" fillId="9" borderId="31" xfId="0" applyFill="1" applyBorder="1" applyAlignment="1" applyProtection="1">
      <alignment horizontal="center"/>
      <protection locked="0"/>
    </xf>
    <xf numFmtId="0" fontId="0" fillId="9" borderId="32" xfId="0" applyFill="1" applyBorder="1" applyAlignment="1" applyProtection="1">
      <alignment horizontal="center"/>
      <protection locked="0"/>
    </xf>
    <xf numFmtId="0" fontId="68" fillId="0" borderId="22" xfId="4" applyFont="1" applyFill="1" applyBorder="1" applyAlignment="1" applyProtection="1">
      <alignment horizontal="center" wrapText="1"/>
    </xf>
    <xf numFmtId="0" fontId="18" fillId="0" borderId="6" xfId="4" applyFont="1" applyBorder="1" applyAlignment="1" applyProtection="1">
      <alignment horizontal="center" wrapText="1"/>
    </xf>
    <xf numFmtId="0" fontId="18" fillId="0" borderId="8" xfId="4" applyFont="1" applyBorder="1" applyAlignment="1" applyProtection="1">
      <alignment horizontal="center" wrapText="1"/>
    </xf>
    <xf numFmtId="0" fontId="0" fillId="9" borderId="34" xfId="0" applyFill="1" applyBorder="1" applyAlignment="1" applyProtection="1">
      <alignment horizontal="center"/>
      <protection locked="0"/>
    </xf>
    <xf numFmtId="0" fontId="128" fillId="0" borderId="2" xfId="4" applyFont="1" applyFill="1" applyBorder="1" applyAlignment="1" applyProtection="1">
      <alignment horizontal="left" wrapText="1"/>
    </xf>
    <xf numFmtId="0" fontId="18" fillId="0" borderId="6" xfId="4" applyFont="1" applyFill="1" applyBorder="1" applyAlignment="1" applyProtection="1">
      <alignment horizontal="center" wrapText="1"/>
    </xf>
    <xf numFmtId="0" fontId="18" fillId="0" borderId="8" xfId="4" applyFont="1" applyFill="1" applyBorder="1" applyAlignment="1" applyProtection="1">
      <alignment horizontal="center" wrapText="1"/>
    </xf>
    <xf numFmtId="0" fontId="128" fillId="0" borderId="2" xfId="4" applyFont="1" applyBorder="1" applyAlignment="1" applyProtection="1">
      <alignment horizontal="left" vertical="center" wrapText="1"/>
    </xf>
    <xf numFmtId="0" fontId="19" fillId="0" borderId="5" xfId="4" applyFont="1" applyFill="1" applyBorder="1" applyAlignment="1" applyProtection="1">
      <alignment horizontal="left" wrapText="1"/>
    </xf>
    <xf numFmtId="0" fontId="19" fillId="0" borderId="0" xfId="4" applyFont="1" applyFill="1" applyBorder="1" applyAlignment="1" applyProtection="1">
      <alignment horizontal="left" wrapText="1"/>
    </xf>
    <xf numFmtId="0" fontId="70" fillId="19" borderId="3" xfId="9" applyFont="1" applyFill="1" applyBorder="1" applyAlignment="1">
      <alignment horizontal="center" vertical="top" wrapText="1"/>
    </xf>
    <xf numFmtId="0" fontId="70" fillId="19" borderId="4" xfId="9" applyFont="1" applyFill="1" applyBorder="1" applyAlignment="1">
      <alignment horizontal="center" vertical="top" wrapText="1"/>
    </xf>
    <xf numFmtId="0" fontId="70" fillId="19" borderId="3" xfId="9" applyFont="1" applyFill="1" applyBorder="1" applyAlignment="1">
      <alignment horizontal="center" vertical="center" wrapText="1"/>
    </xf>
    <xf numFmtId="0" fontId="70" fillId="19" borderId="4" xfId="9" applyFont="1" applyFill="1" applyBorder="1" applyAlignment="1">
      <alignment horizontal="center" vertical="center" wrapText="1"/>
    </xf>
    <xf numFmtId="0" fontId="18" fillId="0" borderId="3" xfId="9" applyFont="1" applyBorder="1" applyAlignment="1">
      <alignment horizontal="center" vertical="center" wrapText="1"/>
    </xf>
    <xf numFmtId="0" fontId="18" fillId="0" borderId="7" xfId="9" applyFont="1" applyBorder="1" applyAlignment="1">
      <alignment horizontal="center" vertical="center" wrapText="1"/>
    </xf>
    <xf numFmtId="0" fontId="18" fillId="0" borderId="4" xfId="9" applyFont="1" applyBorder="1" applyAlignment="1">
      <alignment horizontal="center" vertical="center" wrapText="1"/>
    </xf>
    <xf numFmtId="0" fontId="9" fillId="0" borderId="3" xfId="9" applyFont="1" applyBorder="1" applyAlignment="1">
      <alignment horizontal="center" vertical="center" wrapText="1"/>
    </xf>
    <xf numFmtId="0" fontId="9" fillId="0" borderId="7" xfId="9" applyFont="1" applyBorder="1" applyAlignment="1">
      <alignment horizontal="center" vertical="center" wrapText="1"/>
    </xf>
    <xf numFmtId="0" fontId="9" fillId="0" borderId="4" xfId="9" applyFont="1" applyBorder="1" applyAlignment="1">
      <alignment horizontal="center" vertical="center" wrapText="1"/>
    </xf>
    <xf numFmtId="0" fontId="18" fillId="20" borderId="3" xfId="9" applyFont="1" applyFill="1" applyBorder="1" applyAlignment="1">
      <alignment horizontal="center" vertical="center" wrapText="1"/>
    </xf>
    <xf numFmtId="0" fontId="18" fillId="20" borderId="4" xfId="9" applyFont="1" applyFill="1" applyBorder="1" applyAlignment="1">
      <alignment horizontal="center" vertical="center" wrapText="1"/>
    </xf>
    <xf numFmtId="0" fontId="18" fillId="20" borderId="3" xfId="9" applyFont="1" applyFill="1" applyBorder="1" applyAlignment="1">
      <alignment horizontal="center" wrapText="1"/>
    </xf>
    <xf numFmtId="0" fontId="18" fillId="20" borderId="4" xfId="9" applyFont="1" applyFill="1" applyBorder="1" applyAlignment="1">
      <alignment horizontal="center" wrapText="1"/>
    </xf>
    <xf numFmtId="1" fontId="18" fillId="0" borderId="3" xfId="9" applyNumberFormat="1" applyFont="1" applyBorder="1" applyAlignment="1">
      <alignment horizontal="center" vertical="center" wrapText="1"/>
    </xf>
    <xf numFmtId="1" fontId="18" fillId="0" borderId="7" xfId="9" applyNumberFormat="1" applyFont="1" applyBorder="1" applyAlignment="1">
      <alignment horizontal="center" vertical="center" wrapText="1"/>
    </xf>
    <xf numFmtId="1" fontId="18" fillId="0" borderId="4" xfId="9" applyNumberFormat="1" applyFont="1" applyBorder="1" applyAlignment="1">
      <alignment horizontal="center" vertical="center" wrapText="1"/>
    </xf>
    <xf numFmtId="49" fontId="18" fillId="0" borderId="3" xfId="9" applyNumberFormat="1" applyFont="1" applyBorder="1" applyAlignment="1">
      <alignment horizontal="center" vertical="center" wrapText="1"/>
    </xf>
    <xf numFmtId="49" fontId="18" fillId="0" borderId="7" xfId="9" applyNumberFormat="1" applyFont="1" applyBorder="1" applyAlignment="1">
      <alignment horizontal="center" vertical="center" wrapText="1"/>
    </xf>
    <xf numFmtId="49" fontId="18" fillId="0" borderId="4" xfId="9" applyNumberFormat="1" applyFont="1" applyBorder="1" applyAlignment="1">
      <alignment horizontal="center" vertical="center" wrapText="1"/>
    </xf>
    <xf numFmtId="0" fontId="18" fillId="19" borderId="3" xfId="9" applyFont="1" applyFill="1" applyBorder="1" applyAlignment="1">
      <alignment horizontal="center" vertical="center" wrapText="1"/>
    </xf>
    <xf numFmtId="0" fontId="18" fillId="19" borderId="4" xfId="9" applyFont="1" applyFill="1" applyBorder="1" applyAlignment="1">
      <alignment horizontal="center" vertical="center" wrapText="1"/>
    </xf>
    <xf numFmtId="0" fontId="69" fillId="19" borderId="3" xfId="9" applyFont="1" applyFill="1" applyBorder="1" applyAlignment="1">
      <alignment horizontal="center" wrapText="1"/>
    </xf>
    <xf numFmtId="0" fontId="69" fillId="19" borderId="4" xfId="9" applyFont="1" applyFill="1" applyBorder="1" applyAlignment="1">
      <alignment horizontal="center" wrapText="1"/>
    </xf>
    <xf numFmtId="0" fontId="28" fillId="0" borderId="0" xfId="0" applyNumberFormat="1" applyFont="1" applyFill="1" applyBorder="1" applyAlignment="1" applyProtection="1">
      <alignment horizontal="center" wrapText="1"/>
    </xf>
    <xf numFmtId="0" fontId="28" fillId="0" borderId="2" xfId="0" applyNumberFormat="1" applyFont="1" applyFill="1" applyBorder="1" applyAlignment="1" applyProtection="1">
      <alignment horizontal="center" wrapText="1"/>
    </xf>
    <xf numFmtId="0" fontId="22" fillId="0" borderId="3" xfId="0" applyFont="1" applyBorder="1" applyAlignment="1">
      <alignment horizontal="center" wrapText="1"/>
    </xf>
    <xf numFmtId="0" fontId="22" fillId="0" borderId="7" xfId="0" applyFont="1" applyBorder="1" applyAlignment="1">
      <alignment horizontal="center" wrapText="1"/>
    </xf>
    <xf numFmtId="0" fontId="22" fillId="0" borderId="3" xfId="5" applyFont="1" applyBorder="1" applyAlignment="1">
      <alignment horizontal="center" wrapText="1"/>
    </xf>
    <xf numFmtId="0" fontId="22" fillId="0" borderId="7" xfId="5" applyFont="1" applyBorder="1" applyAlignment="1">
      <alignment horizontal="center" wrapText="1"/>
    </xf>
    <xf numFmtId="0" fontId="34" fillId="9" borderId="6" xfId="0" applyFont="1" applyFill="1" applyBorder="1" applyAlignment="1" applyProtection="1">
      <alignment horizontal="left" wrapText="1"/>
      <protection locked="0"/>
    </xf>
    <xf numFmtId="0" fontId="34" fillId="9" borderId="13" xfId="0" applyFont="1" applyFill="1" applyBorder="1" applyAlignment="1" applyProtection="1">
      <alignment horizontal="left" wrapText="1"/>
      <protection locked="0"/>
    </xf>
    <xf numFmtId="0" fontId="34" fillId="9" borderId="8" xfId="0" applyFont="1" applyFill="1" applyBorder="1" applyAlignment="1" applyProtection="1">
      <alignment horizontal="left" wrapText="1"/>
      <protection locked="0"/>
    </xf>
    <xf numFmtId="0" fontId="34" fillId="0" borderId="6" xfId="0" applyFont="1" applyFill="1" applyBorder="1" applyAlignment="1" applyProtection="1">
      <alignment horizontal="left"/>
    </xf>
    <xf numFmtId="0" fontId="34" fillId="0" borderId="8" xfId="0" applyFont="1" applyFill="1" applyBorder="1" applyAlignment="1" applyProtection="1">
      <alignment horizontal="left"/>
    </xf>
    <xf numFmtId="0" fontId="9" fillId="0" borderId="5" xfId="0" applyFont="1" applyBorder="1" applyAlignment="1" applyProtection="1">
      <alignment horizontal="center"/>
    </xf>
    <xf numFmtId="0" fontId="34" fillId="0" borderId="6" xfId="0" applyFont="1" applyFill="1" applyBorder="1" applyAlignment="1" applyProtection="1">
      <alignment horizontal="left" wrapText="1"/>
    </xf>
    <xf numFmtId="0" fontId="34" fillId="0" borderId="13" xfId="0" applyFont="1" applyFill="1" applyBorder="1" applyAlignment="1" applyProtection="1">
      <alignment horizontal="left" wrapText="1"/>
    </xf>
    <xf numFmtId="0" fontId="34" fillId="0" borderId="8" xfId="0" applyFont="1" applyFill="1" applyBorder="1" applyAlignment="1" applyProtection="1">
      <alignment horizontal="left" wrapText="1"/>
    </xf>
    <xf numFmtId="0" fontId="9" fillId="0" borderId="6" xfId="0" applyFont="1" applyFill="1" applyBorder="1" applyAlignment="1" applyProtection="1">
      <alignment horizontal="left"/>
    </xf>
    <xf numFmtId="0" fontId="9" fillId="0" borderId="8" xfId="0" applyFont="1" applyFill="1" applyBorder="1" applyAlignment="1" applyProtection="1">
      <alignment horizontal="left"/>
    </xf>
    <xf numFmtId="0" fontId="34" fillId="9" borderId="6" xfId="0" applyFont="1" applyFill="1" applyBorder="1" applyAlignment="1" applyProtection="1">
      <alignment wrapText="1"/>
      <protection locked="0"/>
    </xf>
    <xf numFmtId="0" fontId="34" fillId="9" borderId="8" xfId="0" applyFont="1" applyFill="1" applyBorder="1" applyAlignment="1" applyProtection="1">
      <alignment wrapText="1"/>
      <protection locked="0"/>
    </xf>
    <xf numFmtId="0" fontId="34" fillId="9" borderId="13" xfId="0" applyFont="1" applyFill="1" applyBorder="1" applyAlignment="1" applyProtection="1">
      <alignment wrapText="1"/>
      <protection locked="0"/>
    </xf>
    <xf numFmtId="0" fontId="34" fillId="0" borderId="6" xfId="0" applyFont="1" applyFill="1" applyBorder="1" applyAlignment="1" applyProtection="1">
      <alignment wrapText="1"/>
    </xf>
    <xf numFmtId="0" fontId="34" fillId="0" borderId="13" xfId="0" applyFont="1" applyFill="1" applyBorder="1" applyAlignment="1" applyProtection="1">
      <alignment wrapText="1"/>
    </xf>
    <xf numFmtId="0" fontId="34" fillId="0" borderId="8" xfId="0" applyFont="1" applyFill="1" applyBorder="1" applyAlignment="1" applyProtection="1">
      <alignment wrapText="1"/>
    </xf>
    <xf numFmtId="0" fontId="18" fillId="0" borderId="0" xfId="0" applyFont="1" applyBorder="1" applyAlignment="1" applyProtection="1">
      <alignment horizontal="center" wrapText="1"/>
    </xf>
    <xf numFmtId="0" fontId="9" fillId="21" borderId="3" xfId="0" applyFont="1" applyFill="1" applyBorder="1" applyAlignment="1">
      <alignment horizontal="left" vertical="top" wrapText="1"/>
    </xf>
    <xf numFmtId="0" fontId="9" fillId="21" borderId="4" xfId="0" applyFont="1" applyFill="1" applyBorder="1" applyAlignment="1">
      <alignment horizontal="left" vertical="top" wrapText="1"/>
    </xf>
    <xf numFmtId="0" fontId="18" fillId="0" borderId="0" xfId="0" applyFont="1" applyAlignment="1" applyProtection="1">
      <alignment horizontal="center" wrapText="1"/>
    </xf>
    <xf numFmtId="0" fontId="34" fillId="0" borderId="6" xfId="0" applyFont="1" applyFill="1" applyBorder="1" applyAlignment="1" applyProtection="1">
      <alignment horizontal="left" wrapText="1"/>
      <protection locked="0"/>
    </xf>
    <xf numFmtId="0" fontId="34" fillId="0" borderId="13" xfId="0" applyFont="1" applyFill="1" applyBorder="1" applyAlignment="1" applyProtection="1">
      <alignment horizontal="left" wrapText="1"/>
      <protection locked="0"/>
    </xf>
    <xf numFmtId="0" fontId="34" fillId="0" borderId="8" xfId="0" applyFont="1" applyFill="1" applyBorder="1" applyAlignment="1" applyProtection="1">
      <alignment horizontal="left" wrapText="1"/>
      <protection locked="0"/>
    </xf>
    <xf numFmtId="0" fontId="32" fillId="0" borderId="0" xfId="0" applyFont="1" applyFill="1" applyAlignment="1" applyProtection="1">
      <alignment horizontal="left" wrapText="1"/>
    </xf>
    <xf numFmtId="0" fontId="32" fillId="0" borderId="5" xfId="0" applyFont="1" applyFill="1" applyBorder="1" applyAlignment="1" applyProtection="1">
      <alignment horizontal="left" wrapText="1"/>
    </xf>
    <xf numFmtId="0" fontId="32" fillId="0" borderId="6" xfId="0" applyFont="1" applyFill="1" applyBorder="1" applyAlignment="1" applyProtection="1">
      <alignment horizontal="left"/>
    </xf>
    <xf numFmtId="0" fontId="32" fillId="0" borderId="8" xfId="0" applyFont="1" applyFill="1" applyBorder="1" applyAlignment="1" applyProtection="1">
      <alignment horizontal="left"/>
    </xf>
    <xf numFmtId="0" fontId="35" fillId="0" borderId="0" xfId="0" applyFont="1" applyFill="1" applyBorder="1" applyAlignment="1" applyProtection="1">
      <alignment horizontal="left"/>
    </xf>
    <xf numFmtId="3" fontId="23" fillId="0" borderId="0" xfId="0" applyNumberFormat="1" applyFont="1" applyFill="1" applyBorder="1" applyAlignment="1" applyProtection="1">
      <alignment horizontal="left" wrapText="1"/>
    </xf>
    <xf numFmtId="0" fontId="34" fillId="0" borderId="0" xfId="0" applyFont="1" applyBorder="1" applyAlignment="1" applyProtection="1">
      <alignment horizontal="left" vertical="top" wrapText="1"/>
    </xf>
    <xf numFmtId="0" fontId="34" fillId="16" borderId="3" xfId="0" applyFont="1" applyFill="1" applyBorder="1" applyAlignment="1" applyProtection="1">
      <alignment horizontal="center"/>
    </xf>
    <xf numFmtId="0" fontId="34" fillId="16" borderId="7" xfId="0" applyFont="1" applyFill="1" applyBorder="1" applyAlignment="1" applyProtection="1">
      <alignment horizontal="center"/>
    </xf>
    <xf numFmtId="0" fontId="34" fillId="16" borderId="4" xfId="0" applyFont="1" applyFill="1" applyBorder="1" applyAlignment="1" applyProtection="1">
      <alignment horizontal="center"/>
    </xf>
    <xf numFmtId="0" fontId="34" fillId="16" borderId="9" xfId="0" applyFont="1" applyFill="1" applyBorder="1" applyAlignment="1" applyProtection="1">
      <alignment horizontal="center"/>
    </xf>
    <xf numFmtId="0" fontId="34" fillId="16" borderId="16" xfId="0" applyFont="1" applyFill="1" applyBorder="1" applyAlignment="1" applyProtection="1">
      <alignment horizontal="center"/>
    </xf>
    <xf numFmtId="0" fontId="34" fillId="16" borderId="12" xfId="0" applyFont="1" applyFill="1" applyBorder="1" applyAlignment="1" applyProtection="1">
      <alignment horizontal="center"/>
    </xf>
    <xf numFmtId="0" fontId="34" fillId="16" borderId="10" xfId="0" applyFont="1" applyFill="1" applyBorder="1" applyAlignment="1" applyProtection="1">
      <alignment horizontal="center"/>
    </xf>
    <xf numFmtId="0" fontId="34" fillId="16" borderId="15" xfId="0" applyFont="1" applyFill="1" applyBorder="1" applyAlignment="1" applyProtection="1">
      <alignment horizontal="center"/>
    </xf>
    <xf numFmtId="0" fontId="34" fillId="16" borderId="11" xfId="0" applyFont="1" applyFill="1" applyBorder="1" applyAlignment="1" applyProtection="1">
      <alignment horizontal="center"/>
    </xf>
    <xf numFmtId="169" fontId="23" fillId="0" borderId="12" xfId="0" applyNumberFormat="1" applyFont="1" applyBorder="1" applyAlignment="1" applyProtection="1">
      <alignment horizontal="center" wrapText="1"/>
    </xf>
    <xf numFmtId="169" fontId="23" fillId="0" borderId="0" xfId="0" applyNumberFormat="1" applyFont="1" applyBorder="1" applyAlignment="1" applyProtection="1">
      <alignment horizontal="center" wrapText="1"/>
    </xf>
    <xf numFmtId="169" fontId="23" fillId="0" borderId="10" xfId="0" applyNumberFormat="1" applyFont="1" applyBorder="1" applyAlignment="1" applyProtection="1">
      <alignment horizontal="center" wrapText="1"/>
    </xf>
    <xf numFmtId="0" fontId="23" fillId="0" borderId="15" xfId="0" applyNumberFormat="1" applyFont="1" applyBorder="1" applyAlignment="1" applyProtection="1">
      <alignment horizontal="center" wrapText="1"/>
    </xf>
    <xf numFmtId="0" fontId="23" fillId="0" borderId="2" xfId="0" applyNumberFormat="1" applyFont="1" applyBorder="1" applyAlignment="1" applyProtection="1">
      <alignment horizontal="center" wrapText="1"/>
    </xf>
    <xf numFmtId="0" fontId="23" fillId="0" borderId="11" xfId="0" applyNumberFormat="1" applyFont="1" applyBorder="1" applyAlignment="1" applyProtection="1">
      <alignment horizontal="center" wrapText="1"/>
    </xf>
    <xf numFmtId="166" fontId="54" fillId="0" borderId="0" xfId="1" applyNumberFormat="1" applyFont="1" applyAlignment="1" applyProtection="1">
      <alignment horizontal="center" wrapText="1"/>
    </xf>
    <xf numFmtId="0" fontId="22" fillId="9" borderId="3" xfId="0" applyFont="1" applyFill="1" applyBorder="1" applyAlignment="1" applyProtection="1">
      <alignment horizontal="left" vertical="center" wrapText="1"/>
      <protection locked="0"/>
    </xf>
    <xf numFmtId="0" fontId="22" fillId="9" borderId="7" xfId="0" applyFont="1" applyFill="1" applyBorder="1" applyAlignment="1" applyProtection="1">
      <alignment horizontal="left" vertical="center" wrapText="1"/>
      <protection locked="0"/>
    </xf>
    <xf numFmtId="0" fontId="22" fillId="9" borderId="4" xfId="0" applyFont="1" applyFill="1" applyBorder="1" applyAlignment="1" applyProtection="1">
      <alignment horizontal="left" vertical="center" wrapText="1"/>
      <protection locked="0"/>
    </xf>
    <xf numFmtId="166" fontId="54" fillId="0" borderId="0" xfId="1" applyNumberFormat="1" applyFont="1" applyFill="1" applyAlignment="1" applyProtection="1">
      <alignment horizontal="center" wrapText="1"/>
    </xf>
    <xf numFmtId="169" fontId="23" fillId="0" borderId="9" xfId="0" applyNumberFormat="1" applyFont="1" applyBorder="1" applyAlignment="1" applyProtection="1">
      <alignment horizontal="center" wrapText="1"/>
    </xf>
    <xf numFmtId="169" fontId="23" fillId="0" borderId="5" xfId="0" applyNumberFormat="1" applyFont="1" applyBorder="1" applyAlignment="1" applyProtection="1">
      <alignment horizontal="center" wrapText="1"/>
    </xf>
    <xf numFmtId="169" fontId="23" fillId="0" borderId="16" xfId="0" applyNumberFormat="1" applyFont="1" applyBorder="1" applyAlignment="1" applyProtection="1">
      <alignment horizontal="center" wrapText="1"/>
    </xf>
    <xf numFmtId="0" fontId="23" fillId="0" borderId="10" xfId="0" applyNumberFormat="1" applyFont="1" applyBorder="1" applyAlignment="1" applyProtection="1">
      <alignment horizontal="center" wrapText="1"/>
    </xf>
    <xf numFmtId="0" fontId="23" fillId="0" borderId="12" xfId="0" applyNumberFormat="1" applyFont="1" applyBorder="1" applyAlignment="1" applyProtection="1">
      <alignment horizontal="center" wrapText="1"/>
    </xf>
    <xf numFmtId="166" fontId="54" fillId="0" borderId="2" xfId="1" applyNumberFormat="1" applyFont="1" applyFill="1" applyBorder="1" applyAlignment="1" applyProtection="1">
      <alignment horizontal="center" wrapText="1"/>
    </xf>
    <xf numFmtId="166" fontId="54" fillId="0" borderId="2" xfId="1" applyNumberFormat="1" applyFont="1" applyBorder="1" applyAlignment="1" applyProtection="1">
      <alignment horizontal="center" wrapText="1"/>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76" fillId="0" borderId="0" xfId="0" applyFont="1" applyAlignment="1" applyProtection="1">
      <alignment horizontal="center" wrapText="1"/>
    </xf>
    <xf numFmtId="0" fontId="76" fillId="0" borderId="2" xfId="0" applyFont="1" applyBorder="1" applyAlignment="1" applyProtection="1">
      <alignment horizontal="center" wrapText="1"/>
    </xf>
    <xf numFmtId="0" fontId="18" fillId="29" borderId="12" xfId="5" applyFont="1" applyFill="1" applyBorder="1" applyAlignment="1">
      <alignment horizontal="center" vertical="center"/>
    </xf>
    <xf numFmtId="0" fontId="18" fillId="29" borderId="0" xfId="5" applyFont="1" applyFill="1" applyBorder="1" applyAlignment="1">
      <alignment horizontal="center" vertical="center"/>
    </xf>
    <xf numFmtId="0" fontId="18" fillId="6" borderId="12" xfId="5" applyFont="1" applyFill="1" applyBorder="1" applyAlignment="1">
      <alignment horizontal="center"/>
    </xf>
    <xf numFmtId="0" fontId="18" fillId="6" borderId="0" xfId="5" applyFont="1" applyFill="1" applyAlignment="1">
      <alignment horizontal="center"/>
    </xf>
    <xf numFmtId="0" fontId="55" fillId="4" borderId="55" xfId="5" applyFont="1" applyFill="1" applyBorder="1" applyAlignment="1">
      <alignment horizontal="center"/>
    </xf>
    <xf numFmtId="0" fontId="55" fillId="4" borderId="81" xfId="5" applyFont="1" applyFill="1" applyBorder="1" applyAlignment="1">
      <alignment horizontal="center"/>
    </xf>
    <xf numFmtId="0" fontId="55" fillId="4" borderId="82" xfId="5" applyFont="1" applyFill="1" applyBorder="1" applyAlignment="1">
      <alignment horizontal="center"/>
    </xf>
    <xf numFmtId="0" fontId="18" fillId="24" borderId="6" xfId="5" applyFont="1" applyFill="1" applyBorder="1" applyAlignment="1">
      <alignment horizontal="center" vertical="center"/>
    </xf>
    <xf numFmtId="0" fontId="18" fillId="24" borderId="13" xfId="5" applyFont="1" applyFill="1" applyBorder="1" applyAlignment="1">
      <alignment horizontal="center" vertical="center"/>
    </xf>
    <xf numFmtId="0" fontId="18" fillId="24" borderId="8" xfId="5" applyFont="1" applyFill="1" applyBorder="1" applyAlignment="1">
      <alignment horizontal="center" vertical="center"/>
    </xf>
    <xf numFmtId="3" fontId="9" fillId="17" borderId="6" xfId="5" applyNumberFormat="1" applyFill="1" applyBorder="1" applyAlignment="1">
      <alignment horizontal="center"/>
    </xf>
    <xf numFmtId="3" fontId="9" fillId="17" borderId="13" xfId="5" applyNumberFormat="1" applyFill="1" applyBorder="1" applyAlignment="1">
      <alignment horizontal="center"/>
    </xf>
    <xf numFmtId="3" fontId="9" fillId="17" borderId="8" xfId="5" applyNumberFormat="1" applyFill="1" applyBorder="1" applyAlignment="1">
      <alignment horizontal="center"/>
    </xf>
    <xf numFmtId="0" fontId="18" fillId="0" borderId="0" xfId="5" applyFont="1" applyFill="1" applyAlignment="1">
      <alignment horizontal="right" wrapText="1"/>
    </xf>
    <xf numFmtId="0" fontId="18" fillId="0" borderId="10" xfId="5" applyFont="1" applyFill="1" applyBorder="1" applyAlignment="1">
      <alignment horizontal="right" wrapText="1"/>
    </xf>
    <xf numFmtId="14" fontId="9" fillId="17" borderId="1" xfId="5" applyNumberFormat="1" applyFill="1" applyBorder="1" applyAlignment="1" applyProtection="1">
      <alignment horizontal="center" vertical="center"/>
    </xf>
    <xf numFmtId="0" fontId="74" fillId="0" borderId="12" xfId="5" quotePrefix="1" applyFont="1" applyFill="1" applyBorder="1" applyAlignment="1">
      <alignment horizontal="center" vertical="top" wrapText="1"/>
    </xf>
    <xf numFmtId="0" fontId="74" fillId="0" borderId="0" xfId="5" quotePrefix="1" applyFont="1" applyFill="1" applyBorder="1" applyAlignment="1">
      <alignment horizontal="center" vertical="top" wrapText="1"/>
    </xf>
    <xf numFmtId="0" fontId="9" fillId="7" borderId="6" xfId="5" applyFont="1" applyFill="1" applyBorder="1" applyAlignment="1">
      <alignment horizontal="right"/>
    </xf>
    <xf numFmtId="0" fontId="9" fillId="7" borderId="8" xfId="5" applyFont="1" applyFill="1" applyBorder="1" applyAlignment="1">
      <alignment horizontal="right"/>
    </xf>
    <xf numFmtId="0" fontId="135" fillId="13" borderId="0" xfId="0" applyFont="1" applyFill="1" applyAlignment="1">
      <alignment horizontal="right"/>
    </xf>
    <xf numFmtId="0" fontId="135" fillId="13" borderId="87" xfId="0" applyFont="1" applyFill="1" applyBorder="1" applyAlignment="1">
      <alignment horizontal="center" vertical="top" wrapText="1"/>
    </xf>
    <xf numFmtId="0" fontId="135" fillId="13" borderId="42" xfId="0" applyFont="1" applyFill="1" applyBorder="1" applyAlignment="1">
      <alignment horizontal="center" vertical="top" wrapText="1"/>
    </xf>
    <xf numFmtId="0" fontId="135" fillId="13" borderId="38" xfId="0" applyFont="1" applyFill="1" applyBorder="1" applyAlignment="1">
      <alignment horizontal="center" vertical="top" wrapText="1"/>
    </xf>
    <xf numFmtId="0" fontId="118" fillId="7" borderId="37" xfId="0" applyFont="1" applyFill="1" applyBorder="1" applyAlignment="1">
      <alignment horizontal="left"/>
    </xf>
    <xf numFmtId="0" fontId="118" fillId="7" borderId="88" xfId="0" applyFont="1" applyFill="1" applyBorder="1" applyAlignment="1">
      <alignment horizontal="left"/>
    </xf>
    <xf numFmtId="0" fontId="34" fillId="7" borderId="55" xfId="0" applyFont="1" applyFill="1" applyBorder="1" applyAlignment="1">
      <alignment horizontal="center"/>
    </xf>
    <xf numFmtId="0" fontId="34" fillId="7" borderId="81" xfId="0" applyFont="1" applyFill="1" applyBorder="1" applyAlignment="1">
      <alignment horizontal="center"/>
    </xf>
    <xf numFmtId="0" fontId="34" fillId="7" borderId="102" xfId="0" applyFont="1" applyFill="1" applyBorder="1" applyAlignment="1">
      <alignment horizontal="center"/>
    </xf>
    <xf numFmtId="0" fontId="32" fillId="5" borderId="89" xfId="0" applyFont="1" applyFill="1" applyBorder="1" applyAlignment="1">
      <alignment horizontal="right" wrapText="1"/>
    </xf>
    <xf numFmtId="0" fontId="72" fillId="9" borderId="61" xfId="0" applyFont="1" applyFill="1" applyBorder="1" applyAlignment="1" applyProtection="1">
      <alignment horizontal="left" wrapText="1"/>
      <protection locked="0"/>
    </xf>
    <xf numFmtId="0" fontId="72" fillId="9" borderId="11" xfId="0" applyFont="1" applyFill="1" applyBorder="1" applyAlignment="1" applyProtection="1">
      <alignment horizontal="left" wrapText="1"/>
      <protection locked="0"/>
    </xf>
    <xf numFmtId="0" fontId="72" fillId="9" borderId="28" xfId="0" applyFont="1" applyFill="1" applyBorder="1" applyAlignment="1" applyProtection="1">
      <alignment horizontal="left" wrapText="1"/>
      <protection locked="0"/>
    </xf>
    <xf numFmtId="0" fontId="72" fillId="9" borderId="10" xfId="0" applyFont="1" applyFill="1" applyBorder="1" applyAlignment="1" applyProtection="1">
      <alignment horizontal="left" wrapText="1"/>
      <protection locked="0"/>
    </xf>
    <xf numFmtId="0" fontId="135" fillId="13" borderId="55" xfId="0" applyFont="1" applyFill="1" applyBorder="1" applyAlignment="1">
      <alignment horizontal="center"/>
    </xf>
    <xf numFmtId="0" fontId="135" fillId="13" borderId="81" xfId="0" applyFont="1" applyFill="1" applyBorder="1" applyAlignment="1">
      <alignment horizontal="center"/>
    </xf>
    <xf numFmtId="0" fontId="135" fillId="13" borderId="82" xfId="0" applyFont="1" applyFill="1" applyBorder="1" applyAlignment="1">
      <alignment horizontal="center"/>
    </xf>
    <xf numFmtId="0" fontId="118" fillId="7" borderId="55" xfId="0" applyFont="1" applyFill="1" applyBorder="1" applyAlignment="1">
      <alignment horizontal="left"/>
    </xf>
    <xf numFmtId="0" fontId="118" fillId="7" borderId="102" xfId="0" applyFont="1" applyFill="1" applyBorder="1" applyAlignment="1">
      <alignment horizontal="left"/>
    </xf>
    <xf numFmtId="0" fontId="32" fillId="7" borderId="55" xfId="0" applyFont="1" applyFill="1" applyBorder="1" applyAlignment="1">
      <alignment horizontal="left" vertical="center" wrapText="1"/>
    </xf>
    <xf numFmtId="0" fontId="32" fillId="7" borderId="94" xfId="0" applyFont="1" applyFill="1" applyBorder="1" applyAlignment="1">
      <alignment horizontal="left" vertical="center" wrapText="1"/>
    </xf>
    <xf numFmtId="0" fontId="72" fillId="7" borderId="62" xfId="0" applyFont="1" applyFill="1" applyBorder="1" applyAlignment="1">
      <alignment horizontal="left" vertical="center" wrapText="1"/>
    </xf>
    <xf numFmtId="0" fontId="72" fillId="7" borderId="8" xfId="0" applyFont="1" applyFill="1" applyBorder="1" applyAlignment="1">
      <alignment horizontal="left" vertical="center" wrapText="1"/>
    </xf>
    <xf numFmtId="0" fontId="32" fillId="0" borderId="8" xfId="0" applyFont="1" applyBorder="1" applyAlignment="1">
      <alignment horizontal="center" wrapText="1"/>
    </xf>
    <xf numFmtId="0" fontId="32" fillId="0" borderId="1" xfId="0" applyFont="1" applyBorder="1" applyAlignment="1">
      <alignment horizontal="center" wrapText="1"/>
    </xf>
    <xf numFmtId="0" fontId="72" fillId="7" borderId="62" xfId="0" applyFont="1" applyFill="1" applyBorder="1" applyAlignment="1">
      <alignment vertical="top" wrapText="1"/>
    </xf>
    <xf numFmtId="0" fontId="72" fillId="7" borderId="8" xfId="0" applyFont="1" applyFill="1" applyBorder="1" applyAlignment="1">
      <alignment vertical="top" wrapText="1"/>
    </xf>
    <xf numFmtId="0" fontId="72" fillId="7" borderId="99" xfId="0" applyFont="1" applyFill="1" applyBorder="1" applyAlignment="1">
      <alignment vertical="top" wrapText="1"/>
    </xf>
    <xf numFmtId="0" fontId="72" fillId="7" borderId="100" xfId="0" applyFont="1" applyFill="1" applyBorder="1" applyAlignment="1">
      <alignment vertical="top" wrapText="1"/>
    </xf>
    <xf numFmtId="0" fontId="72" fillId="0" borderId="28" xfId="0" applyFont="1" applyBorder="1" applyAlignment="1">
      <alignment horizontal="left" vertical="center" wrapText="1"/>
    </xf>
    <xf numFmtId="0" fontId="72" fillId="0" borderId="10" xfId="0" applyFont="1" applyBorder="1" applyAlignment="1">
      <alignment horizontal="left" vertical="center" wrapText="1"/>
    </xf>
    <xf numFmtId="0" fontId="34" fillId="4" borderId="101" xfId="0" applyFont="1" applyFill="1" applyBorder="1" applyAlignment="1">
      <alignment horizontal="center" vertical="center" wrapText="1"/>
    </xf>
    <xf numFmtId="0" fontId="118" fillId="7" borderId="20" xfId="0" applyFont="1" applyFill="1" applyBorder="1" applyAlignment="1" applyProtection="1">
      <alignment horizontal="right"/>
    </xf>
    <xf numFmtId="0" fontId="118" fillId="7" borderId="1" xfId="0" applyFont="1" applyFill="1" applyBorder="1" applyAlignment="1" applyProtection="1">
      <alignment horizontal="right"/>
    </xf>
  </cellXfs>
  <cellStyles count="20">
    <cellStyle name="Comma" xfId="1" builtinId="3"/>
    <cellStyle name="Comma 2" xfId="11"/>
    <cellStyle name="Comma 2 4" xfId="18"/>
    <cellStyle name="Comma 3" xfId="16"/>
    <cellStyle name="Currency 2" xfId="6"/>
    <cellStyle name="Currency 3" xfId="15"/>
    <cellStyle name="Explanatory Text" xfId="13" builtinId="53"/>
    <cellStyle name="Hyperlink" xfId="10" builtinId="8"/>
    <cellStyle name="Normal" xfId="0" builtinId="0"/>
    <cellStyle name="Normal 2" xfId="2"/>
    <cellStyle name="Normal 2 2 3" xfId="19"/>
    <cellStyle name="Normal 3" xfId="5"/>
    <cellStyle name="Normal 4" xfId="7"/>
    <cellStyle name="Normal 5" xfId="9"/>
    <cellStyle name="Normal 6" xfId="14"/>
    <cellStyle name="Normal_Draft Rent &amp; Unit Mix Sheet" xfId="4"/>
    <cellStyle name="Percent" xfId="3" builtinId="5"/>
    <cellStyle name="Percent 2" xfId="8"/>
    <cellStyle name="Percent 2 2" xfId="12"/>
    <cellStyle name="Percent 3" xfId="17"/>
  </cellStyles>
  <dxfs count="71">
    <dxf>
      <font>
        <color rgb="FF9C6500"/>
      </font>
      <fill>
        <patternFill>
          <bgColor rgb="FFFFEB9C"/>
        </patternFill>
      </fill>
    </dxf>
    <dxf>
      <font>
        <color rgb="FF9C6500"/>
      </font>
      <fill>
        <patternFill>
          <bgColor rgb="FFFFEB9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rgb="FFFFFF99"/>
        </patternFill>
      </fill>
    </dxf>
    <dxf>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ont>
        <color theme="0"/>
      </font>
      <fill>
        <patternFill>
          <bgColor theme="0"/>
        </patternFill>
      </fill>
      <border>
        <left/>
        <right style="thin">
          <color auto="1"/>
        </right>
        <top/>
        <bottom/>
        <vertical/>
        <horizontal/>
      </border>
    </dxf>
  </dxfs>
  <tableStyles count="0" defaultTableStyle="TableStyleMedium9" defaultPivotStyle="PivotStyleLight16"/>
  <colors>
    <mruColors>
      <color rgb="FFFFFF99"/>
      <color rgb="FF9D4F5A"/>
      <color rgb="FFA4C09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ctrlProps/ctrlProp1.xml><?xml version="1.0" encoding="utf-8"?>
<formControlPr xmlns="http://schemas.microsoft.com/office/spreadsheetml/2009/9/main" objectType="CheckBox" fmlaLink="$N$8"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N$9" noThreeD="1"/>
</file>

<file path=xl/ctrlProps/ctrlProp3.xml><?xml version="1.0" encoding="utf-8"?>
<formControlPr xmlns="http://schemas.microsoft.com/office/spreadsheetml/2009/9/main" objectType="CheckBox" fmlaLink="$N$8" noThreeD="1"/>
</file>

<file path=xl/ctrlProps/ctrlProp4.xml><?xml version="1.0" encoding="utf-8"?>
<formControlPr xmlns="http://schemas.microsoft.com/office/spreadsheetml/2009/9/main" objectType="CheckBox" fmlaLink="$N$9"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fmlaLink="$N$11" noThreeD="1"/>
</file>

<file path=xl/ctrlProps/ctrlProp8.xml><?xml version="1.0" encoding="utf-8"?>
<formControlPr xmlns="http://schemas.microsoft.com/office/spreadsheetml/2009/9/main" objectType="CheckBox" fmlaLink="$N$12" noThreeD="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5</xdr:row>
      <xdr:rowOff>57150</xdr:rowOff>
    </xdr:from>
    <xdr:to>
      <xdr:col>1</xdr:col>
      <xdr:colOff>4209518</xdr:colOff>
      <xdr:row>5</xdr:row>
      <xdr:rowOff>419055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0025" y="2028825"/>
          <a:ext cx="4257143" cy="361905"/>
        </a:xfrm>
        <a:prstGeom prst="rect">
          <a:avLst/>
        </a:prstGeom>
      </xdr:spPr>
    </xdr:pic>
    <xdr:clientData/>
  </xdr:twoCellAnchor>
  <xdr:twoCellAnchor editAs="oneCell">
    <xdr:from>
      <xdr:col>0</xdr:col>
      <xdr:colOff>85725</xdr:colOff>
      <xdr:row>3</xdr:row>
      <xdr:rowOff>133350</xdr:rowOff>
    </xdr:from>
    <xdr:to>
      <xdr:col>1</xdr:col>
      <xdr:colOff>8285694</xdr:colOff>
      <xdr:row>3</xdr:row>
      <xdr:rowOff>933350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725" y="752475"/>
          <a:ext cx="8447619" cy="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47625</xdr:colOff>
          <xdr:row>6</xdr:row>
          <xdr:rowOff>142875</xdr:rowOff>
        </xdr:from>
        <xdr:to>
          <xdr:col>11</xdr:col>
          <xdr:colOff>142875</xdr:colOff>
          <xdr:row>8</xdr:row>
          <xdr:rowOff>47625</xdr:rowOff>
        </xdr:to>
        <xdr:sp macro="" textlink="">
          <xdr:nvSpPr>
            <xdr:cNvPr id="60442" name="CheckBox1" hidden="1">
              <a:extLst>
                <a:ext uri="{63B3BB69-23CF-44E3-9099-C40C66FF867C}">
                  <a14:compatExt spid="_x0000_s60442"/>
                </a:ext>
                <a:ext uri="{FF2B5EF4-FFF2-40B4-BE49-F238E27FC236}">
                  <a16:creationId xmlns:a16="http://schemas.microsoft.com/office/drawing/2014/main" id="{00000000-0008-0000-0100-00001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9525</xdr:rowOff>
        </xdr:from>
        <xdr:to>
          <xdr:col>0</xdr:col>
          <xdr:colOff>247650</xdr:colOff>
          <xdr:row>8</xdr:row>
          <xdr:rowOff>9525</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1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152400</xdr:rowOff>
        </xdr:from>
        <xdr:to>
          <xdr:col>0</xdr:col>
          <xdr:colOff>295275</xdr:colOff>
          <xdr:row>9</xdr:row>
          <xdr:rowOff>28575</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1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9525</xdr:rowOff>
        </xdr:from>
        <xdr:to>
          <xdr:col>0</xdr:col>
          <xdr:colOff>247650</xdr:colOff>
          <xdr:row>8</xdr:row>
          <xdr:rowOff>9525</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1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152400</xdr:rowOff>
        </xdr:from>
        <xdr:to>
          <xdr:col>0</xdr:col>
          <xdr:colOff>295275</xdr:colOff>
          <xdr:row>9</xdr:row>
          <xdr:rowOff>28575</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1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8</xdr:row>
          <xdr:rowOff>9525</xdr:rowOff>
        </xdr:from>
        <xdr:to>
          <xdr:col>10</xdr:col>
          <xdr:colOff>704850</xdr:colOff>
          <xdr:row>9</xdr:row>
          <xdr:rowOff>76200</xdr:rowOff>
        </xdr:to>
        <xdr:sp macro="" textlink="">
          <xdr:nvSpPr>
            <xdr:cNvPr id="60443" name="CheckBox2" hidden="1">
              <a:extLst>
                <a:ext uri="{63B3BB69-23CF-44E3-9099-C40C66FF867C}">
                  <a14:compatExt spid="_x0000_s60443"/>
                </a:ext>
                <a:ext uri="{FF2B5EF4-FFF2-40B4-BE49-F238E27FC236}">
                  <a16:creationId xmlns:a16="http://schemas.microsoft.com/office/drawing/2014/main" id="{00000000-0008-0000-0100-00001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142875</xdr:rowOff>
        </xdr:from>
        <xdr:to>
          <xdr:col>6</xdr:col>
          <xdr:colOff>266700</xdr:colOff>
          <xdr:row>8</xdr:row>
          <xdr:rowOff>28575</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1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0</xdr:rowOff>
        </xdr:from>
        <xdr:to>
          <xdr:col>6</xdr:col>
          <xdr:colOff>219075</xdr:colOff>
          <xdr:row>9</xdr:row>
          <xdr:rowOff>28575</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1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142875</xdr:rowOff>
        </xdr:from>
        <xdr:to>
          <xdr:col>6</xdr:col>
          <xdr:colOff>266700</xdr:colOff>
          <xdr:row>8</xdr:row>
          <xdr:rowOff>28575</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1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0</xdr:rowOff>
        </xdr:from>
        <xdr:to>
          <xdr:col>6</xdr:col>
          <xdr:colOff>219075</xdr:colOff>
          <xdr:row>9</xdr:row>
          <xdr:rowOff>28575</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1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66675</xdr:colOff>
          <xdr:row>11</xdr:row>
          <xdr:rowOff>866775</xdr:rowOff>
        </xdr:from>
        <xdr:to>
          <xdr:col>22</xdr:col>
          <xdr:colOff>885825</xdr:colOff>
          <xdr:row>11</xdr:row>
          <xdr:rowOff>1095375</xdr:rowOff>
        </xdr:to>
        <xdr:sp macro="" textlink="">
          <xdr:nvSpPr>
            <xdr:cNvPr id="98314" name="Button 10" hidden="1">
              <a:extLst>
                <a:ext uri="{63B3BB69-23CF-44E3-9099-C40C66FF867C}">
                  <a14:compatExt spid="_x0000_s98314"/>
                </a:ext>
                <a:ext uri="{FF2B5EF4-FFF2-40B4-BE49-F238E27FC236}">
                  <a16:creationId xmlns:a16="http://schemas.microsoft.com/office/drawing/2014/main" id="{00000000-0008-0000-0400-00000A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11</xdr:row>
          <xdr:rowOff>866775</xdr:rowOff>
        </xdr:from>
        <xdr:to>
          <xdr:col>23</xdr:col>
          <xdr:colOff>885825</xdr:colOff>
          <xdr:row>11</xdr:row>
          <xdr:rowOff>1095375</xdr:rowOff>
        </xdr:to>
        <xdr:sp macro="" textlink="">
          <xdr:nvSpPr>
            <xdr:cNvPr id="98316" name="Button 12" hidden="1">
              <a:extLst>
                <a:ext uri="{63B3BB69-23CF-44E3-9099-C40C66FF867C}">
                  <a14:compatExt spid="_x0000_s98316"/>
                </a:ext>
                <a:ext uri="{FF2B5EF4-FFF2-40B4-BE49-F238E27FC236}">
                  <a16:creationId xmlns:a16="http://schemas.microsoft.com/office/drawing/2014/main" id="{00000000-0008-0000-0400-00000C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66675</xdr:rowOff>
        </xdr:from>
        <xdr:to>
          <xdr:col>10</xdr:col>
          <xdr:colOff>323850</xdr:colOff>
          <xdr:row>3</xdr:row>
          <xdr:rowOff>47625</xdr:rowOff>
        </xdr:to>
        <xdr:sp macro="" textlink="">
          <xdr:nvSpPr>
            <xdr:cNvPr id="142337" name="Button 1" hidden="1">
              <a:extLst>
                <a:ext uri="{63B3BB69-23CF-44E3-9099-C40C66FF867C}">
                  <a14:compatExt spid="_x0000_s142337"/>
                </a:ext>
                <a:ext uri="{FF2B5EF4-FFF2-40B4-BE49-F238E27FC236}">
                  <a16:creationId xmlns:a16="http://schemas.microsoft.com/office/drawing/2014/main" id="{00000000-0008-0000-0600-0000012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66675</xdr:rowOff>
        </xdr:from>
        <xdr:to>
          <xdr:col>10</xdr:col>
          <xdr:colOff>323850</xdr:colOff>
          <xdr:row>3</xdr:row>
          <xdr:rowOff>47625</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1066800</xdr:colOff>
          <xdr:row>11</xdr:row>
          <xdr:rowOff>95250</xdr:rowOff>
        </xdr:from>
        <xdr:to>
          <xdr:col>4</xdr:col>
          <xdr:colOff>314325</xdr:colOff>
          <xdr:row>11</xdr:row>
          <xdr:rowOff>333375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8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Row: Common Area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1057275</xdr:colOff>
          <xdr:row>64</xdr:row>
          <xdr:rowOff>85725</xdr:rowOff>
        </xdr:from>
        <xdr:to>
          <xdr:col>4</xdr:col>
          <xdr:colOff>285750</xdr:colOff>
          <xdr:row>64</xdr:row>
          <xdr:rowOff>333375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8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Row: Units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180975</xdr:colOff>
          <xdr:row>0</xdr:row>
          <xdr:rowOff>28575</xdr:rowOff>
        </xdr:from>
        <xdr:to>
          <xdr:col>4</xdr:col>
          <xdr:colOff>371475</xdr:colOff>
          <xdr:row>2</xdr:row>
          <xdr:rowOff>76200</xdr:rowOff>
        </xdr:to>
        <xdr:sp macro="" textlink="">
          <xdr:nvSpPr>
            <xdr:cNvPr id="149505" name="Button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Paste AMR Fiscal Data</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H/Jackie%20Tsou/Proformas/Application-Proforma_v2.3%20template_wk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anentS&amp;U"/>
      <sheetName val="CNA"/>
      <sheetName val="5.CommOp.Budget"/>
      <sheetName val="6.1stYrOpBudget"/>
      <sheetName val="7.20YrDetails"/>
      <sheetName val="20YrSummary"/>
      <sheetName val="1stYrOpBudget-LoanDoc"/>
      <sheetName val="20YrDetails-LoanDoc"/>
      <sheetName val="Exhibit A"/>
      <sheetName val="Lists"/>
      <sheetName val="RentsUA"/>
      <sheetName val="Fiscal Staging Area"/>
      <sheetName val="Sheet1"/>
      <sheetName val="Sheet2"/>
    </sheetNames>
    <sheetDataSet>
      <sheetData sheetId="0"/>
      <sheetData sheetId="1">
        <row r="14">
          <cell r="N14" t="b">
            <v>0</v>
          </cell>
        </row>
        <row r="15">
          <cell r="N15" t="b">
            <v>0</v>
          </cell>
        </row>
      </sheetData>
      <sheetData sheetId="2">
        <row r="7">
          <cell r="F7" t="str">
            <v>SRO</v>
          </cell>
          <cell r="G7" t="str">
            <v>Studio</v>
          </cell>
          <cell r="H7" t="str">
            <v>1BR</v>
          </cell>
          <cell r="I7" t="str">
            <v>2BR</v>
          </cell>
          <cell r="J7" t="str">
            <v>3BR</v>
          </cell>
          <cell r="K7" t="str">
            <v>4BR</v>
          </cell>
          <cell r="L7" t="str">
            <v>5BR</v>
          </cell>
        </row>
        <row r="8">
          <cell r="F8">
            <v>0</v>
          </cell>
          <cell r="G8">
            <v>13</v>
          </cell>
          <cell r="H8">
            <v>15</v>
          </cell>
          <cell r="I8">
            <v>17</v>
          </cell>
          <cell r="J8">
            <v>21</v>
          </cell>
          <cell r="K8">
            <v>23</v>
          </cell>
          <cell r="L8">
            <v>25</v>
          </cell>
        </row>
        <row r="9">
          <cell r="F9">
            <v>0</v>
          </cell>
          <cell r="G9">
            <v>5</v>
          </cell>
          <cell r="H9">
            <v>5</v>
          </cell>
          <cell r="I9">
            <v>6</v>
          </cell>
          <cell r="J9">
            <v>8</v>
          </cell>
          <cell r="K9">
            <v>9</v>
          </cell>
          <cell r="L9">
            <v>10</v>
          </cell>
        </row>
        <row r="10">
          <cell r="F10">
            <v>0</v>
          </cell>
          <cell r="G10">
            <v>29</v>
          </cell>
          <cell r="H10">
            <v>35</v>
          </cell>
          <cell r="I10">
            <v>50</v>
          </cell>
          <cell r="J10">
            <v>78</v>
          </cell>
          <cell r="K10">
            <v>113</v>
          </cell>
          <cell r="L10">
            <v>149</v>
          </cell>
        </row>
        <row r="11">
          <cell r="F11">
            <v>0</v>
          </cell>
          <cell r="G11">
            <v>0</v>
          </cell>
          <cell r="H11">
            <v>0</v>
          </cell>
          <cell r="I11">
            <v>0</v>
          </cell>
          <cell r="J11">
            <v>0</v>
          </cell>
          <cell r="K11">
            <v>0</v>
          </cell>
          <cell r="L11">
            <v>0</v>
          </cell>
        </row>
        <row r="13">
          <cell r="F13">
            <v>0</v>
          </cell>
          <cell r="G13">
            <v>47</v>
          </cell>
          <cell r="H13">
            <v>55</v>
          </cell>
          <cell r="I13">
            <v>73</v>
          </cell>
          <cell r="J13">
            <v>107</v>
          </cell>
          <cell r="K13">
            <v>145</v>
          </cell>
          <cell r="L13">
            <v>184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0.75</v>
          </cell>
          <cell r="T15" t="str">
            <v>HOME TBA</v>
          </cell>
        </row>
        <row r="16">
          <cell r="A16" t="str">
            <v>Marina</v>
          </cell>
          <cell r="L16">
            <v>0.8</v>
          </cell>
          <cell r="T16" t="str">
            <v>Rent Supplement</v>
          </cell>
        </row>
        <row r="17">
          <cell r="A17" t="str">
            <v>Mission</v>
          </cell>
          <cell r="L17">
            <v>0.9</v>
          </cell>
          <cell r="T17" t="str">
            <v>Other</v>
          </cell>
        </row>
        <row r="18">
          <cell r="A18" t="str">
            <v>Mission Bay</v>
          </cell>
          <cell r="L18">
            <v>1</v>
          </cell>
        </row>
        <row r="19">
          <cell r="A19" t="str">
            <v>Nob Hill</v>
          </cell>
          <cell r="L19">
            <v>1.1000000000000001</v>
          </cell>
        </row>
        <row r="20">
          <cell r="A20" t="str">
            <v>Noe Valley</v>
          </cell>
          <cell r="L20">
            <v>1.2</v>
          </cell>
        </row>
        <row r="21">
          <cell r="A21" t="str">
            <v>North Beach</v>
          </cell>
          <cell r="L21">
            <v>1.35</v>
          </cell>
        </row>
        <row r="22">
          <cell r="A22" t="str">
            <v>North of Market</v>
          </cell>
          <cell r="L22">
            <v>1.4</v>
          </cell>
        </row>
        <row r="23">
          <cell r="A23" t="str">
            <v>Oceanview</v>
          </cell>
          <cell r="L23">
            <v>1.5</v>
          </cell>
        </row>
        <row r="24">
          <cell r="A24" t="str">
            <v>Outer Mission</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7"/>
      <sheetData sheetId="18">
        <row r="3">
          <cell r="A3" t="str">
            <v>ProjKey</v>
          </cell>
          <cell r="B3" t="str">
            <v>ReportingYear</v>
          </cell>
          <cell r="C3" t="str">
            <v>INCM_RentalIncom_Resid</v>
          </cell>
          <cell r="D3" t="str">
            <v>INCM_TenantAssistance_Amount</v>
          </cell>
          <cell r="E3" t="str">
            <v>INCM_TenantAssit_Sources</v>
          </cell>
          <cell r="F3" t="str">
            <v>INCM_RentalIncome_Commercial</v>
          </cell>
          <cell r="G3" t="str">
            <v>INCM_VacLossHousingUnits</v>
          </cell>
          <cell r="H3" t="str">
            <v>INCM_VacLossCommercial</v>
          </cell>
          <cell r="I3" t="str">
            <v>INCM_ParkingSpaces</v>
          </cell>
          <cell r="J3" t="str">
            <v>INCM_ParkingSpaces_cmmercl</v>
          </cell>
          <cell r="K3" t="str">
            <v>INCM_MiscRentIncome</v>
          </cell>
          <cell r="L3" t="str">
            <v>INCM_MiscRentIncome_cmmercl</v>
          </cell>
          <cell r="M3" t="str">
            <v>INCM_SuppServices_Income</v>
          </cell>
          <cell r="N3" t="str">
            <v>INCM_SuppServices_Income_cmmercl</v>
          </cell>
          <cell r="O3" t="str">
            <v>INCM_SuppServices_Sources</v>
          </cell>
          <cell r="P3" t="str">
            <v>INCM_IntIncome_ProjOps</v>
          </cell>
          <cell r="Q3" t="str">
            <v>INCM_IntIncome_ProjOps_cmmercl</v>
          </cell>
          <cell r="R3" t="str">
            <v>INCM_LaundryVending</v>
          </cell>
          <cell r="S3" t="str">
            <v>INCM_LaundryVending_cmmercl</v>
          </cell>
          <cell r="T3" t="str">
            <v>INCM_TenantCharges</v>
          </cell>
          <cell r="U3" t="str">
            <v>INCM_TenantCharges_cmmercl</v>
          </cell>
          <cell r="V3" t="str">
            <v>INCM_MiscOtherIncome</v>
          </cell>
          <cell r="W3" t="str">
            <v>INCM_MiscOtherIncome_cmmercl</v>
          </cell>
          <cell r="X3" t="str">
            <v>INCM_TotalIncome</v>
          </cell>
          <cell r="Y3" t="str">
            <v>INCM_TotalIncome_cmmercl</v>
          </cell>
          <cell r="Z3" t="str">
            <v>INCM_TotalIncome_TOTAL</v>
          </cell>
          <cell r="AA3" t="str">
            <v>NOI</v>
          </cell>
          <cell r="AB3" t="str">
            <v>NOI_cmmercl</v>
          </cell>
          <cell r="AC3" t="str">
            <v>NOI_TOTAL</v>
          </cell>
          <cell r="AD3" t="str">
            <v>CF_PrincplPaidLender1_lendername</v>
          </cell>
          <cell r="AE3" t="str">
            <v>CF_PrincplPaidLender1</v>
          </cell>
          <cell r="AF3" t="str">
            <v>CF_PrincplPaidLender1_cmmercl</v>
          </cell>
          <cell r="AG3" t="str">
            <v>CF_IntPaidLender1_lendername</v>
          </cell>
          <cell r="AH3" t="str">
            <v>CF_IntPaidLender1</v>
          </cell>
          <cell r="AI3" t="str">
            <v>CF_IntPaidLender1_cmmercl</v>
          </cell>
          <cell r="AJ3" t="str">
            <v>CF_PrincplPaidLender2_lendername</v>
          </cell>
          <cell r="AK3" t="str">
            <v>CF_PrincplPaidLender2</v>
          </cell>
          <cell r="AL3" t="str">
            <v>CF_PrincplPaidLender2_cmmercl</v>
          </cell>
          <cell r="AM3" t="str">
            <v>CF_IntPaidLender2_lendername</v>
          </cell>
          <cell r="AN3" t="str">
            <v>CF_IntPaidLender2</v>
          </cell>
          <cell r="AO3" t="str">
            <v>CF_IntPaidLender2_cmmercl</v>
          </cell>
          <cell r="AP3" t="str">
            <v>CF_PrincplPaidLender3_lendername</v>
          </cell>
          <cell r="AQ3" t="str">
            <v>CF_PrincplPaidLender3</v>
          </cell>
          <cell r="AR3" t="str">
            <v>CF_PrincplPaidLender3_cmmercl</v>
          </cell>
          <cell r="AS3" t="str">
            <v>CF_IntPaidLender3_lendername</v>
          </cell>
          <cell r="AT3" t="str">
            <v>CF_IntPaidLender3</v>
          </cell>
          <cell r="AU3" t="str">
            <v>CF_IntPaidLender3_cmmercl</v>
          </cell>
          <cell r="AV3" t="str">
            <v>CF_TotalDebtServicePmts</v>
          </cell>
          <cell r="AW3" t="str">
            <v>CF_TotalDebtServicePmts_cmmercl</v>
          </cell>
          <cell r="AX3" t="str">
            <v>CF_ReplcmtRsrvDeposits</v>
          </cell>
          <cell r="AY3" t="str">
            <v>CF_ReplcmtRsrvDeposits_cmmercl</v>
          </cell>
          <cell r="AZ3" t="str">
            <v>CF_OpRsrvDeposits</v>
          </cell>
          <cell r="BA3" t="str">
            <v>CF_OpRsrvDeposits_cmmercl</v>
          </cell>
          <cell r="BB3" t="str">
            <v>CF_OpRsrvWdrawals</v>
          </cell>
          <cell r="BC3" t="str">
            <v>CF_OpRsrvWdrawals_cmmercl</v>
          </cell>
          <cell r="BD3" t="str">
            <v>CF_OtherRqdRsrv_Identify</v>
          </cell>
          <cell r="BE3" t="str">
            <v>CF_OtherRqdRsrvDeposits</v>
          </cell>
          <cell r="BF3" t="str">
            <v>CF_OtherRqdRsrvDeposits_cmmercl</v>
          </cell>
          <cell r="BG3" t="str">
            <v>CF_OtherRqdRsrvWdrawals</v>
          </cell>
          <cell r="BH3" t="str">
            <v>CF_OtherRqdRsrvWdrawals_cmmercl</v>
          </cell>
          <cell r="BI3" t="str">
            <v>CF_AssetMgtFeeExcess3k</v>
          </cell>
          <cell r="BJ3" t="str">
            <v>CF_AssetMgtFeeExcess3k_cmmercl</v>
          </cell>
          <cell r="BK3" t="str">
            <v>CF_GroundLeasePmt</v>
          </cell>
          <cell r="BL3" t="str">
            <v>CF_GroundLeasePmt_cmmercl</v>
          </cell>
          <cell r="BM3" t="str">
            <v>CF_PshipMgtFee</v>
          </cell>
          <cell r="BN3" t="str">
            <v>CF_PshipMgtFee_cmmercl</v>
          </cell>
          <cell r="BO3" t="str">
            <v>CF_DfrrdDevFee</v>
          </cell>
          <cell r="BP3" t="str">
            <v>CF_DfrrdDevFee_cmmercl</v>
          </cell>
          <cell r="BQ3" t="str">
            <v>CF_TotalLeaseFeePmts</v>
          </cell>
          <cell r="BR3" t="str">
            <v>CF_TotalLeaseFeePmts_cmmercl</v>
          </cell>
          <cell r="BS3" t="str">
            <v>RR_ResRcts</v>
          </cell>
          <cell r="BT3" t="str">
            <v>RR_ResRcts_cmmercl</v>
          </cell>
          <cell r="BU3" t="str">
            <v>RR_ResRcts_TOTAL</v>
          </cell>
          <cell r="BV3" t="str">
            <v>RR_ResRctOblig_YN</v>
          </cell>
          <cell r="BW3" t="str">
            <v>RR_OneThirdCashFlow</v>
          </cell>
          <cell r="BX3" t="str">
            <v>RR_FiveHundredPerUnit</v>
          </cell>
          <cell r="BY3" t="str">
            <v>RR_AllowableDistrib</v>
          </cell>
          <cell r="BZ3" t="str">
            <v>RR_ResRctsAmtDue</v>
          </cell>
          <cell r="CA3" t="str">
            <v>RR_ProposedResRctsPmt</v>
          </cell>
          <cell r="CB3" t="str">
            <v>RR_ProposedPmt_Explain</v>
          </cell>
          <cell r="CC3" t="str">
            <v>RR_ProposedOwnerDistrib</v>
          </cell>
          <cell r="CD3" t="str">
            <v>RR_ProposedOwnerDistrib_describe</v>
          </cell>
          <cell r="CE3" t="str">
            <v>RR_PropsedOtherDistrib</v>
          </cell>
          <cell r="CF3" t="str">
            <v>RR_PropsedOtherDistrib_describe</v>
          </cell>
          <cell r="CG3" t="str">
            <v>EXP_MgtFee</v>
          </cell>
          <cell r="CH3" t="str">
            <v>EXP_MgtFee_commercial</v>
          </cell>
          <cell r="CI3" t="str">
            <v>EXP_AssetMgtFee</v>
          </cell>
          <cell r="CJ3" t="str">
            <v>EXP_AssetMgtFee_commercial</v>
          </cell>
          <cell r="CK3" t="str">
            <v>EXP_AdminRentFreeUnit</v>
          </cell>
          <cell r="CL3" t="str">
            <v>EXP_AdminRentFreeUnit_commercial</v>
          </cell>
          <cell r="CM3" t="str">
            <v>EXP_OfficeSalaries</v>
          </cell>
          <cell r="CN3" t="str">
            <v>EXP_OfficeSalaries_commercial</v>
          </cell>
          <cell r="CO3" t="str">
            <v>EXP_MgrSalary</v>
          </cell>
          <cell r="CP3" t="str">
            <v>EXP_MgrSalary_commercial</v>
          </cell>
          <cell r="CQ3" t="str">
            <v>EXP_HelthInsOtherBenefits</v>
          </cell>
          <cell r="CR3" t="str">
            <v>EXP_HelthInsOtherBenefits_commercial</v>
          </cell>
          <cell r="CS3" t="str">
            <v>EXP_OthersalaryBenefits</v>
          </cell>
          <cell r="CT3" t="str">
            <v>EXP_OthersalaryBenefits_commercial</v>
          </cell>
          <cell r="CU3" t="str">
            <v>EXP_AdvertMarketing</v>
          </cell>
          <cell r="CV3" t="str">
            <v>EXP_AdvertMarketing_commercial</v>
          </cell>
          <cell r="CW3" t="str">
            <v>EXP_OfficeExp</v>
          </cell>
          <cell r="CX3" t="str">
            <v>EXP_OfficeExp_commercial</v>
          </cell>
          <cell r="CY3" t="str">
            <v>EXP_OfficeRent</v>
          </cell>
          <cell r="CZ3" t="str">
            <v>EXP_OfficeRent_commercial</v>
          </cell>
          <cell r="DA3" t="str">
            <v>EXP_LegalExp-PPT</v>
          </cell>
          <cell r="DB3" t="str">
            <v>EXP_LegalExp-PPT_commercial</v>
          </cell>
          <cell r="DC3" t="str">
            <v>EXP_Audit</v>
          </cell>
          <cell r="DD3" t="str">
            <v>EXP_Audit_commercial</v>
          </cell>
          <cell r="DE3" t="str">
            <v>EXP_BookkeepingAccntngSvcs</v>
          </cell>
          <cell r="DF3" t="str">
            <v>EXP_BookkeepingAccntngSvcs_commercial</v>
          </cell>
          <cell r="DG3" t="str">
            <v>EXP_BadDebts</v>
          </cell>
          <cell r="DH3" t="str">
            <v>EXP_BadDebts_commercial</v>
          </cell>
          <cell r="DI3" t="str">
            <v>EXP_MiscAdminExp</v>
          </cell>
          <cell r="DJ3" t="str">
            <v>EXP_MiscAdminExp_commercial</v>
          </cell>
          <cell r="DK3" t="str">
            <v>EXP_Electricity</v>
          </cell>
          <cell r="DL3" t="str">
            <v>EXP_Electricity_commercial</v>
          </cell>
          <cell r="DM3" t="str">
            <v>EXP_Water</v>
          </cell>
          <cell r="DN3" t="str">
            <v>EXP_Water_commercial</v>
          </cell>
          <cell r="DO3" t="str">
            <v>EXP_Gas</v>
          </cell>
          <cell r="DP3" t="str">
            <v>EXP_Gas_commercial</v>
          </cell>
          <cell r="DQ3" t="str">
            <v>EXP_Sewer</v>
          </cell>
          <cell r="DR3" t="str">
            <v>EXP_Sewer_commercial</v>
          </cell>
          <cell r="DS3" t="str">
            <v>EXP_RealEstateTaxes</v>
          </cell>
          <cell r="DT3" t="str">
            <v>EXP_RealEstateTaxes_commercial</v>
          </cell>
          <cell r="DU3" t="str">
            <v>EXP_PayrollTaxes</v>
          </cell>
          <cell r="DV3" t="str">
            <v>EXP_PayrollTaxes_commercial</v>
          </cell>
          <cell r="DW3" t="str">
            <v>EXP_MiscTaxesLicensesPermits</v>
          </cell>
          <cell r="DX3" t="str">
            <v>EXP_MiscTaxesLicensesPermits_commercial</v>
          </cell>
          <cell r="DY3" t="str">
            <v>EXP_PropertyAndLiabInsur</v>
          </cell>
          <cell r="DZ3" t="str">
            <v>EXP_PropertyAndLiabInsur_commercial</v>
          </cell>
          <cell r="EA3" t="str">
            <v>EXP_FidelityBondInsur</v>
          </cell>
          <cell r="EB3" t="str">
            <v>EXP_FidelityBondInsur_commercial</v>
          </cell>
          <cell r="EC3" t="str">
            <v>EXP_WorkersComp</v>
          </cell>
          <cell r="ED3" t="str">
            <v>EXP_WorkersComp_commercial</v>
          </cell>
          <cell r="EE3" t="str">
            <v>EXP_DirectorOfficerLiabInsur</v>
          </cell>
          <cell r="EF3" t="str">
            <v>EXP_DirectorOfficerLiabInsur_commercial</v>
          </cell>
          <cell r="EG3" t="str">
            <v>EXP_MaintRepairPayroll</v>
          </cell>
          <cell r="EH3" t="str">
            <v>EXP_MaintRepairPayroll_commercial</v>
          </cell>
          <cell r="EI3" t="str">
            <v>EXP_Supplies</v>
          </cell>
          <cell r="EJ3" t="str">
            <v>EXP_Supplies_commercial</v>
          </cell>
          <cell r="EK3" t="str">
            <v>EXP_Contracts</v>
          </cell>
          <cell r="EL3" t="str">
            <v>EXP_Contracts_commercial</v>
          </cell>
          <cell r="EM3" t="str">
            <v>EXP_GarbageTrashRemoval</v>
          </cell>
          <cell r="EN3" t="str">
            <v>EXP_GarbageTrashRemoval_commercial</v>
          </cell>
          <cell r="EO3" t="str">
            <v>EXP_SecurityPayrollAndOrContract</v>
          </cell>
          <cell r="EP3" t="str">
            <v>EXP_SecurityPayrollAndOrContract_commercial</v>
          </cell>
          <cell r="EQ3" t="str">
            <v>EXP_HVACRepairsMaint</v>
          </cell>
          <cell r="ER3" t="str">
            <v>EXP_HVACRepairsMaint_commercial</v>
          </cell>
          <cell r="ES3" t="str">
            <v>EXP_VehicleAndMaintEquipmtOpsAndRepairs</v>
          </cell>
          <cell r="ET3" t="str">
            <v>EXP_VehicleAndMaintEquipmtOpsAndRepairs_commercial</v>
          </cell>
          <cell r="EU3" t="str">
            <v>EXP_MiscOpsMaintExpenses</v>
          </cell>
          <cell r="EV3" t="str">
            <v>EXP_MiscOpsMaintExpenses_commercial</v>
          </cell>
          <cell r="EW3" t="str">
            <v>EXP_SuppSvcs</v>
          </cell>
          <cell r="EX3" t="str">
            <v>EXP_SuppSvcs_commercial</v>
          </cell>
          <cell r="EY3" t="str">
            <v>EXP_TOT_OP_EXPENSES</v>
          </cell>
          <cell r="EZ3" t="str">
            <v>EXP_TOT_OP_EXPENSES_commercial</v>
          </cell>
          <cell r="FA3" t="str">
            <v>EXP_TOT_OP_EXPENSES_TOTAL</v>
          </cell>
          <cell r="FB3" t="str">
            <v>OpRsrv_AnnlWDrawal</v>
          </cell>
          <cell r="FC3" t="str">
            <v>OpRsrv_MinBalReqd</v>
          </cell>
          <cell r="FD3" t="str">
            <v>OpRsrv_BegBal</v>
          </cell>
          <cell r="FE3" t="str">
            <v>OpRsrv_EndBal</v>
          </cell>
          <cell r="FF3" t="str">
            <v>OpRsrv_MinReqdAnnlDep</v>
          </cell>
          <cell r="FG3" t="str">
            <v>OpRsrv_EndBal_PctgOfOpExpenses</v>
          </cell>
          <cell r="FH3" t="str">
            <v>OpRsrv_EndBal_PctgOfOpExpenses_EXPLAIN</v>
          </cell>
          <cell r="FI3" t="str">
            <v>ReplRsrv_AnnlWDrawal</v>
          </cell>
          <cell r="FJ3" t="str">
            <v>ReplRsrv_MinBalReqd</v>
          </cell>
          <cell r="FK3" t="str">
            <v>ReplRsrv_BegBal</v>
          </cell>
          <cell r="FL3" t="str">
            <v>ReplRsrv_EndBal</v>
          </cell>
          <cell r="FM3" t="str">
            <v>ReplRsrv_MinReqdAnnlDep</v>
          </cell>
          <cell r="FN3" t="str">
            <v>ReplRsrv_MinBalReqd_HowDetermnd</v>
          </cell>
          <cell r="FO3" t="str">
            <v>PgmIncm_HOME_PGM_INCOME_DatePd</v>
          </cell>
          <cell r="FP3" t="str">
            <v>PgmIncm_HOME_PGM_INCOME_IntPd</v>
          </cell>
          <cell r="FQ3" t="str">
            <v>PgmIncm_HOME_PGM_INCOME_PrincipalPd</v>
          </cell>
          <cell r="FR3" t="str">
            <v>PgmIncm_CDBG_PGM_INCOME_Tot</v>
          </cell>
          <cell r="FS3" t="str">
            <v>PgmIncm_CDBG_PGM_INCOME_NOTES</v>
          </cell>
          <cell r="FT3" t="str">
            <v>PgmIncm_AmtCDBGActivity1</v>
          </cell>
          <cell r="FU3" t="str">
            <v>PgmIncm_AmtCDBGActivity1_notes</v>
          </cell>
          <cell r="FV3" t="str">
            <v>PgmIncm_AmtCDBGActivity2</v>
          </cell>
          <cell r="FW3" t="str">
            <v>PgmIncm_AmtCDBGActivity2_notes</v>
          </cell>
          <cell r="FX3" t="str">
            <v>PgmIncm_AmtCDBGActivity3</v>
          </cell>
          <cell r="FY3" t="str">
            <v>PgmIncm_AmtCDBGActivity3_notes</v>
          </cell>
          <cell r="FZ3" t="str">
            <v>PgmIncm_AmtCDBGFutureActivities</v>
          </cell>
          <cell r="GA3" t="str">
            <v>PgmIncm_AmtCDBGFutureActivities_notes</v>
          </cell>
          <cell r="GB3" t="str">
            <v>PgmIncm_Other</v>
          </cell>
          <cell r="GC3" t="str">
            <v>PgmIncm_Other_notes</v>
          </cell>
          <cell r="GD3" t="str">
            <v>CF_OtherRqdRsrvWdrawals_Sources</v>
          </cell>
          <cell r="GE3" t="str">
            <v>CF_OtherPmts_Res</v>
          </cell>
          <cell r="GF3" t="str">
            <v>CF_OtherPmts_Cmmrcl</v>
          </cell>
          <cell r="GG3" t="str">
            <v>ReplRsrv_AnnlDepActual</v>
          </cell>
          <cell r="GH3" t="str">
            <v>RR_Elgbl_non-cap_Res</v>
          </cell>
          <cell r="GI3" t="str">
            <v>RR_Elgbl_non-cap_Cmmrcl</v>
          </cell>
          <cell r="GJ3" t="str">
            <v>RR_Elgbl_non-cap_TOT</v>
          </cell>
          <cell r="GK3" t="str">
            <v>TotOpExp-New_Res</v>
          </cell>
          <cell r="GL3" t="str">
            <v>TotOpExp-New_Cmmrcl</v>
          </cell>
          <cell r="GM3" t="str">
            <v>TotOpExp-New_TOT</v>
          </cell>
          <cell r="GN3" t="str">
            <v>Lender1Other_desc</v>
          </cell>
          <cell r="GO3" t="str">
            <v>Lender1Other_Res</v>
          </cell>
          <cell r="GP3" t="str">
            <v>Lender1Other_Cmmrcl</v>
          </cell>
          <cell r="GQ3" t="str">
            <v>Lender2Other_desc</v>
          </cell>
          <cell r="GR3" t="str">
            <v>Lender2Other_Res</v>
          </cell>
          <cell r="GS3" t="str">
            <v>Lender2Other_Cmmrcl</v>
          </cell>
          <cell r="GT3" t="str">
            <v>Lender3Name</v>
          </cell>
          <cell r="GU3" t="str">
            <v>Lender3Prncpl_Res</v>
          </cell>
          <cell r="GV3" t="str">
            <v>Lender3Prncpl_Cmmrcl</v>
          </cell>
          <cell r="GW3" t="str">
            <v>Lender3Int_Res</v>
          </cell>
          <cell r="GX3" t="str">
            <v>Lender3Int_Cmmrcl</v>
          </cell>
          <cell r="GY3" t="str">
            <v>Lender3Other_desc</v>
          </cell>
          <cell r="GZ3" t="str">
            <v>Lender3Other_Res</v>
          </cell>
          <cell r="HA3" t="str">
            <v>Lender3Other_Cmmrcl</v>
          </cell>
          <cell r="HB3" t="str">
            <v>Lender4Name</v>
          </cell>
          <cell r="HC3" t="str">
            <v>Lender4Prncpl_Res</v>
          </cell>
          <cell r="HD3" t="str">
            <v>Lender4Prncpl_Cmmrcl</v>
          </cell>
          <cell r="HE3" t="str">
            <v>Lender4Int_Res</v>
          </cell>
          <cell r="HF3" t="str">
            <v>Lender4Int_Cmmrcl</v>
          </cell>
          <cell r="HG3" t="str">
            <v>Lender4Other_desc</v>
          </cell>
          <cell r="HH3" t="str">
            <v>Lender4Other_Res</v>
          </cell>
          <cell r="HI3" t="str">
            <v>Lender4Other_Cmmrcl</v>
          </cell>
          <cell r="HJ3" t="str">
            <v>SurplusCash_Res</v>
          </cell>
          <cell r="HK3" t="str">
            <v>SurplusCash_Cmmrcl</v>
          </cell>
          <cell r="HL3" t="str">
            <v>SurplusCash_TOT</v>
          </cell>
          <cell r="HM3" t="str">
            <v>NegSurplCash_SourcesExpln</v>
          </cell>
          <cell r="HN3" t="str">
            <v>OpRsrvReplnsh_Res</v>
          </cell>
          <cell r="HO3" t="str">
            <v>OpRsrvReplnsh_Cmmrcl</v>
          </cell>
          <cell r="HP3" t="str">
            <v>PshipMgtFeeAccru_Res</v>
          </cell>
          <cell r="HQ3" t="str">
            <v>PshipMgtFeeAccru_Cmmrcl</v>
          </cell>
          <cell r="HR3" t="str">
            <v>LPAMFee_Res</v>
          </cell>
          <cell r="HS3" t="str">
            <v>LPAMFee_Cmmrcl</v>
          </cell>
          <cell r="HT3" t="str">
            <v>LPAMFeeAccru_Res</v>
          </cell>
          <cell r="HU3" t="str">
            <v>LPAMFeeAccru_Cmmrcl</v>
          </cell>
          <cell r="HV3" t="str">
            <v>WF_Lender1Name</v>
          </cell>
          <cell r="HW3" t="str">
            <v>WF_Lender1Prncpl_Res</v>
          </cell>
          <cell r="HX3" t="str">
            <v>WF_Lender1Prncpl_Cmmrcl</v>
          </cell>
          <cell r="HY3" t="str">
            <v>WF_Lender1Int_Res</v>
          </cell>
          <cell r="HZ3" t="str">
            <v>WF_Lender1Int_Cmmrcl</v>
          </cell>
          <cell r="IA3" t="str">
            <v>WF_Lender2Name</v>
          </cell>
          <cell r="IB3" t="str">
            <v>WF_Lender2Prncpl_Res</v>
          </cell>
          <cell r="IC3" t="str">
            <v>WF_Lender2Prncpl_Cmmrcl</v>
          </cell>
          <cell r="ID3" t="str">
            <v>WF_Lender2Int_Res</v>
          </cell>
          <cell r="IE3" t="str">
            <v>WF_Lender2Int_Cmmrcl</v>
          </cell>
          <cell r="IF3" t="str">
            <v>WF_Lender3Name</v>
          </cell>
          <cell r="IG3" t="str">
            <v>WF_Lender3Prncpl_Res</v>
          </cell>
          <cell r="IH3" t="str">
            <v>WF_Lender3Prncpl_Cmmrcl</v>
          </cell>
          <cell r="II3" t="str">
            <v>WF_Lender3Int_Res</v>
          </cell>
          <cell r="IJ3" t="str">
            <v>WF_Lender3Int_Cmmrcl</v>
          </cell>
          <cell r="IK3" t="str">
            <v>WF_Lender4Name</v>
          </cell>
          <cell r="IL3" t="str">
            <v>WF_Lender4Prncpl_Res</v>
          </cell>
          <cell r="IM3" t="str">
            <v>WF_Lender4Prncpl_Cmmrcl</v>
          </cell>
          <cell r="IN3" t="str">
            <v>WF_Lender4Int_Res</v>
          </cell>
          <cell r="IO3" t="str">
            <v>WF_Lender4Int_Cmmrcl</v>
          </cell>
          <cell r="IP3" t="str">
            <v>UseSurplusAboveMOH_Res</v>
          </cell>
          <cell r="IQ3" t="str">
            <v>UseSurplusAboveMOH_Cmmrcl</v>
          </cell>
          <cell r="IR3" t="str">
            <v>UseSurplusAboveMOH_TOT</v>
          </cell>
          <cell r="IS3" t="str">
            <v>RemainingBalSubMOH</v>
          </cell>
          <cell r="IT3" t="str">
            <v>SubMOH_AMFee_Res</v>
          </cell>
          <cell r="IU3" t="str">
            <v>SubMOH_AMFee_Cmmrcl</v>
          </cell>
          <cell r="IV3" t="str">
            <v>SubMOH_GroundLease_Res</v>
          </cell>
          <cell r="IW3" t="str">
            <v>SubMOH_GroundLease_Cmmrcl</v>
          </cell>
          <cell r="IX3" t="str">
            <v>SubMOH_PshipMgtFee_Res</v>
          </cell>
          <cell r="IY3" t="str">
            <v>SubMOH_PshipMgtFee_Cmmrcl</v>
          </cell>
          <cell r="IZ3" t="str">
            <v>SubMOH_PshipMgtFeeAccru_Res</v>
          </cell>
          <cell r="JA3" t="str">
            <v>SubMOH_PshipMgtFeeAccru_Cmmrcl</v>
          </cell>
          <cell r="JB3" t="str">
            <v>SubMOH_LPAMFee_Res</v>
          </cell>
          <cell r="JC3" t="str">
            <v>SubMOH_LPAMFee_Cmmrcl</v>
          </cell>
          <cell r="JD3" t="str">
            <v>SubMOH_LPAMFeeAccru_Res</v>
          </cell>
          <cell r="JE3" t="str">
            <v>SubMOH_LPAMFeeAccru_Cmmrcl</v>
          </cell>
          <cell r="JF3" t="str">
            <v>SubMOH_DfdDevFee_Res</v>
          </cell>
          <cell r="JG3" t="str">
            <v>SubMOH_DfdDevFee_Cmmrcl</v>
          </cell>
          <cell r="JH3" t="str">
            <v>SubMOH_OtherPmt_Res</v>
          </cell>
          <cell r="JI3" t="str">
            <v>SubMOH_OtherPmt_Cmmrcl</v>
          </cell>
          <cell r="JJ3" t="str">
            <v>SubMOHWF_Lender1Name</v>
          </cell>
          <cell r="JK3" t="str">
            <v>SubMOHWF_Lender1Prncpl_Res</v>
          </cell>
          <cell r="JL3" t="str">
            <v>SubMOHWF_Lender1Prncpl_Cmmrcl</v>
          </cell>
          <cell r="JM3" t="str">
            <v>SubMOHWF_Lender1Int_Res</v>
          </cell>
          <cell r="JN3" t="str">
            <v>SubMOHWF_Lender1Int_Cmmrcl</v>
          </cell>
          <cell r="JO3" t="str">
            <v>SubMOHWF_Lender2Name</v>
          </cell>
          <cell r="JP3" t="str">
            <v>SubMOHWF_Lender2Prncpl_Res</v>
          </cell>
          <cell r="JQ3" t="str">
            <v>SubMOHWF_Lender2Prncpl_Cmmrcl</v>
          </cell>
          <cell r="JR3" t="str">
            <v>SubMOHWF_Lender2Int_Res</v>
          </cell>
          <cell r="JS3" t="str">
            <v>SubMOHWF_Lender2Int_Cmmrcl</v>
          </cell>
          <cell r="JT3" t="str">
            <v>UseSurplusBelowMOH_Res</v>
          </cell>
          <cell r="JU3" t="str">
            <v>UseSurplusBelowMOH_Cmmrcl</v>
          </cell>
          <cell r="JV3" t="str">
            <v>UseSurplusBelowMOH_TOT</v>
          </cell>
          <cell r="JW3" t="str">
            <v>FinalBal</v>
          </cell>
          <cell r="JX3" t="str">
            <v>CapExp_BldgImpr_Addl</v>
          </cell>
          <cell r="JY3" t="str">
            <v>CapExp_BldgImpr_Source</v>
          </cell>
          <cell r="JZ3" t="str">
            <v>CapExp_BldgImpr_Amt</v>
          </cell>
          <cell r="KA3" t="str">
            <v>CapExp_OffsiteImpr_Addl</v>
          </cell>
          <cell r="KB3" t="str">
            <v>CapExp_OffsiteImpr_Source</v>
          </cell>
          <cell r="KC3" t="str">
            <v>CapExp_OffsiteImpr_Amt</v>
          </cell>
          <cell r="KD3" t="str">
            <v>CapExp_SiteImpr_Addl</v>
          </cell>
          <cell r="KE3" t="str">
            <v>CapExp_SiteImpr_Source</v>
          </cell>
          <cell r="KF3" t="str">
            <v>CapExp_SiteImpr_Amt</v>
          </cell>
          <cell r="KG3" t="str">
            <v>CapExp_LandImpr_Addl</v>
          </cell>
          <cell r="KH3" t="str">
            <v>CapExp_LandImpr_Source</v>
          </cell>
          <cell r="KI3" t="str">
            <v>CapExp_LandImpr_Amt</v>
          </cell>
          <cell r="KJ3" t="str">
            <v>CapExp_FurntrFixtrEquip_Addl</v>
          </cell>
          <cell r="KK3" t="str">
            <v>CapExp_FurntrFixtrEquip_Source</v>
          </cell>
          <cell r="KL3" t="str">
            <v>CapExp_FurntrFixtrEquip_Amt</v>
          </cell>
          <cell r="KM3" t="str">
            <v>CapExp_Other_Addl</v>
          </cell>
          <cell r="KN3" t="str">
            <v>CapExp_Other_Source</v>
          </cell>
          <cell r="KO3" t="str">
            <v>CapExp_Other_Amt</v>
          </cell>
          <cell r="KP3" t="str">
            <v>CapExp_TOT</v>
          </cell>
          <cell r="KQ3" t="str">
            <v>CapExp_Notes</v>
          </cell>
          <cell r="KR3" t="str">
            <v>RR_Elgbl_non-cap_pdByRR</v>
          </cell>
          <cell r="KS3" t="str">
            <v>RR_Elgbl_non-cap_TOTALwithRR</v>
          </cell>
          <cell r="KT3" t="str">
            <v>RR_Elgbl_non-cap_Notes</v>
          </cell>
          <cell r="KU3" t="str">
            <v>RR_Eligble_TOTAL</v>
          </cell>
          <cell r="KV3" t="str">
            <v>RR_Eligble_DiscrepNotes</v>
          </cell>
          <cell r="KW3" t="str">
            <v>NumUnits_LOSP</v>
          </cell>
          <cell r="KX3" t="str">
            <v>NumUnits_nonLOSP</v>
          </cell>
          <cell r="KY3" t="str">
            <v>PctgOfUnits_LOSP</v>
          </cell>
          <cell r="KZ3" t="str">
            <v>PctgOfUnits_nonLOSP</v>
          </cell>
          <cell r="LA3" t="str">
            <v>GrossTenantRents_LOSP</v>
          </cell>
          <cell r="LB3" t="str">
            <v>GrossTenantRents_nonLOSP</v>
          </cell>
          <cell r="LC3" t="str">
            <v>RentalAssistance_LOSP</v>
          </cell>
          <cell r="LD3" t="str">
            <v>RentalAssistance_nonLOSP</v>
          </cell>
          <cell r="LE3" t="str">
            <v>Vacancy_LOSP</v>
          </cell>
          <cell r="LF3" t="str">
            <v>Vacancy_nonLOSP</v>
          </cell>
          <cell r="LG3" t="str">
            <v>Surplus_LOSP</v>
          </cell>
          <cell r="LH3" t="str">
            <v>Surplus_nonLOSP</v>
          </cell>
          <cell r="LI3" t="str">
            <v>UseSurplusBelowMOH_TOT_LOSP</v>
          </cell>
          <cell r="LJ3" t="str">
            <v>UseSurplusBelowMOH_TOT_nonLOSP</v>
          </cell>
          <cell r="LK3" t="str">
            <v>PreFinalBal_TOT</v>
          </cell>
          <cell r="LL3" t="str">
            <v>PreFinalBal_LOSP</v>
          </cell>
          <cell r="LM3" t="str">
            <v>PreFinalBal_nonLOSP</v>
          </cell>
          <cell r="LN3" t="str">
            <v>RentAssistPmt_Other</v>
          </cell>
          <cell r="LO3" t="str">
            <v>RentAssistPmt_LOSP</v>
          </cell>
          <cell r="LP3" t="str">
            <v>RentAssistPmt_nonLOSP</v>
          </cell>
          <cell r="LQ3" t="str">
            <v>GroundLessorName</v>
          </cell>
          <cell r="LR3" t="str">
            <v>GroundLessorBaseRent_Res</v>
          </cell>
          <cell r="LS3" t="str">
            <v>GroundLessorBaseRent_Cmmrcl</v>
          </cell>
          <cell r="LT3" t="str">
            <v>NetLOSPRevenueForRptPeriod</v>
          </cell>
        </row>
      </sheetData>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 Id="rId9"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0.vml"/><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trlProp" Target="../ctrlProps/ctrlProp5.xml"/><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ctrlProp" Target="../ctrlProps/ctrlProp4.xml"/><Relationship Id="rId17" Type="http://schemas.openxmlformats.org/officeDocument/2006/relationships/comments" Target="../comments1.xml"/><Relationship Id="rId2" Type="http://schemas.openxmlformats.org/officeDocument/2006/relationships/printerSettings" Target="../printerSettings/printerSettings3.bin"/><Relationship Id="rId16" Type="http://schemas.openxmlformats.org/officeDocument/2006/relationships/ctrlProp" Target="../ctrlProps/ctrlProp8.xml"/><Relationship Id="rId1" Type="http://schemas.openxmlformats.org/officeDocument/2006/relationships/printerSettings" Target="../printerSettings/printerSettings2.bin"/><Relationship Id="rId6" Type="http://schemas.openxmlformats.org/officeDocument/2006/relationships/image" Target="../media/image3.emf"/><Relationship Id="rId11" Type="http://schemas.openxmlformats.org/officeDocument/2006/relationships/ctrlProp" Target="../ctrlProps/ctrlProp3.xml"/><Relationship Id="rId5" Type="http://schemas.openxmlformats.org/officeDocument/2006/relationships/control" Target="../activeX/activeX1.xml"/><Relationship Id="rId15" Type="http://schemas.openxmlformats.org/officeDocument/2006/relationships/ctrlProp" Target="../ctrlProps/ctrlProp7.xml"/><Relationship Id="rId10" Type="http://schemas.openxmlformats.org/officeDocument/2006/relationships/ctrlProp" Target="../ctrlProps/ctrlProp2.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2.bin"/><Relationship Id="rId7" Type="http://schemas.openxmlformats.org/officeDocument/2006/relationships/ctrlProp" Target="../ctrlProps/ctrlProp10.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trlProp" Target="../ctrlProps/ctrlProp12.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D4F5A"/>
    <pageSetUpPr fitToPage="1"/>
  </sheetPr>
  <dimension ref="A1:XFC384"/>
  <sheetViews>
    <sheetView showGridLines="0" tabSelected="1" zoomScaleNormal="100" workbookViewId="0">
      <selection activeCell="C2" sqref="C2"/>
    </sheetView>
  </sheetViews>
  <sheetFormatPr defaultColWidth="0" defaultRowHeight="12.75" customHeight="1" zeroHeight="1"/>
  <cols>
    <col min="1" max="1" width="3.7109375" style="1685" customWidth="1"/>
    <col min="2" max="2" width="143.5703125" style="1685" customWidth="1"/>
    <col min="3" max="3" width="11.42578125" style="1685" customWidth="1"/>
    <col min="4" max="4" width="9.5703125" style="1685" customWidth="1"/>
    <col min="5" max="5" width="9.140625" style="1685" hidden="1" customWidth="1"/>
    <col min="6" max="6" width="11.42578125" style="1685" hidden="1" customWidth="1"/>
    <col min="7" max="7" width="8.140625" style="1685" hidden="1" customWidth="1"/>
    <col min="8" max="8" width="10.7109375" style="1685" hidden="1" customWidth="1"/>
    <col min="9" max="9" width="9.5703125" style="1685" hidden="1" customWidth="1"/>
    <col min="10" max="10" width="5.5703125" style="1685" hidden="1" customWidth="1"/>
    <col min="11" max="11" width="5.7109375" style="1685" hidden="1" customWidth="1"/>
    <col min="12" max="16383" width="9.140625" style="1685" hidden="1"/>
    <col min="16384" max="16384" width="2.5703125" style="1685" customWidth="1"/>
  </cols>
  <sheetData>
    <row r="1" spans="1:4" ht="18.75">
      <c r="A1" s="1683" t="s">
        <v>1128</v>
      </c>
      <c r="B1" s="1684"/>
      <c r="C1" s="2147" t="s">
        <v>94</v>
      </c>
      <c r="D1" s="2148"/>
    </row>
    <row r="2" spans="1:4" s="1686" customFormat="1" ht="15">
      <c r="B2" s="1687"/>
      <c r="C2" s="1688">
        <v>44067</v>
      </c>
      <c r="D2" s="1689">
        <v>2.54</v>
      </c>
    </row>
    <row r="3" spans="1:4" s="1686" customFormat="1" ht="15">
      <c r="A3" s="1690" t="s">
        <v>1115</v>
      </c>
      <c r="B3" s="1687"/>
      <c r="C3" s="1691"/>
      <c r="D3" s="1692"/>
    </row>
    <row r="4" spans="1:4" s="1686" customFormat="1" ht="87.75" customHeight="1">
      <c r="B4" s="1687"/>
      <c r="C4" s="1691"/>
      <c r="D4" s="1692"/>
    </row>
    <row r="5" spans="1:4" s="1686" customFormat="1" ht="18.75" customHeight="1">
      <c r="A5" s="1690" t="s">
        <v>913</v>
      </c>
      <c r="B5" s="1687"/>
      <c r="C5" s="1691"/>
      <c r="D5" s="1692"/>
    </row>
    <row r="6" spans="1:4" s="1686" customFormat="1" ht="36" customHeight="1">
      <c r="B6" s="1687"/>
      <c r="C6" s="1691"/>
      <c r="D6" s="1692"/>
    </row>
    <row r="7" spans="1:4" s="1686" customFormat="1" ht="58.5" customHeight="1">
      <c r="A7" s="2149" t="s">
        <v>1137</v>
      </c>
      <c r="B7" s="2149"/>
      <c r="C7" s="1693"/>
      <c r="D7" s="1690"/>
    </row>
    <row r="8" spans="1:4" s="1686" customFormat="1" ht="11.25" customHeight="1">
      <c r="A8" s="1694"/>
      <c r="B8" s="1694"/>
      <c r="C8" s="1685"/>
      <c r="D8" s="1685"/>
    </row>
    <row r="9" spans="1:4" s="1686" customFormat="1" ht="15.75">
      <c r="A9" s="1695" t="s">
        <v>1125</v>
      </c>
      <c r="B9" s="1696"/>
      <c r="C9" s="1685"/>
      <c r="D9" s="1685"/>
    </row>
    <row r="10" spans="1:4" s="1686" customFormat="1" ht="15">
      <c r="A10" s="1697" t="s">
        <v>1116</v>
      </c>
      <c r="B10" s="1693"/>
      <c r="C10" s="1685"/>
      <c r="D10" s="1685"/>
    </row>
    <row r="11" spans="1:4" s="1686" customFormat="1" ht="60">
      <c r="A11" s="1698"/>
      <c r="B11" s="1693" t="s">
        <v>1117</v>
      </c>
      <c r="C11" s="1685"/>
      <c r="D11" s="1685"/>
    </row>
    <row r="12" spans="1:4" s="1686" customFormat="1" ht="15">
      <c r="A12" s="1698"/>
      <c r="B12" s="1693"/>
      <c r="C12" s="1685"/>
      <c r="D12" s="1685"/>
    </row>
    <row r="13" spans="1:4" s="1686" customFormat="1" ht="15">
      <c r="A13" s="1698"/>
      <c r="B13" s="1693" t="s">
        <v>1153</v>
      </c>
      <c r="C13" s="1685"/>
      <c r="D13" s="1685"/>
    </row>
    <row r="14" spans="1:4" s="1686" customFormat="1" ht="15">
      <c r="A14" s="1698"/>
      <c r="B14" s="1693"/>
      <c r="C14" s="1685"/>
      <c r="D14" s="1685"/>
    </row>
    <row r="15" spans="1:4" s="1686" customFormat="1" ht="15">
      <c r="A15" s="1697" t="s">
        <v>1118</v>
      </c>
      <c r="B15" s="1693"/>
      <c r="C15" s="1685"/>
      <c r="D15" s="1685"/>
    </row>
    <row r="16" spans="1:4" s="1686" customFormat="1" ht="15">
      <c r="A16" s="1698"/>
      <c r="B16" s="1693" t="s">
        <v>1151</v>
      </c>
      <c r="C16" s="1685"/>
      <c r="D16" s="1685"/>
    </row>
    <row r="17" spans="1:4" s="1686" customFormat="1" ht="15">
      <c r="A17" s="1699"/>
      <c r="B17" s="1693"/>
      <c r="C17" s="1685"/>
      <c r="D17" s="1685"/>
    </row>
    <row r="18" spans="1:4" s="1686" customFormat="1" ht="15">
      <c r="A18" s="1697" t="s">
        <v>1119</v>
      </c>
      <c r="B18" s="1693"/>
      <c r="C18" s="1685"/>
      <c r="D18" s="1685"/>
    </row>
    <row r="19" spans="1:4" s="1686" customFormat="1" ht="45">
      <c r="A19" s="1698"/>
      <c r="B19" s="1693" t="s">
        <v>1121</v>
      </c>
      <c r="C19" s="1685"/>
      <c r="D19" s="1685"/>
    </row>
    <row r="20" spans="1:4" s="1686" customFormat="1" ht="15">
      <c r="A20" s="1699"/>
      <c r="B20" s="1693"/>
      <c r="C20" s="1685"/>
      <c r="D20" s="1685"/>
    </row>
    <row r="21" spans="1:4" s="1686" customFormat="1" ht="15">
      <c r="A21" s="1697" t="s">
        <v>1120</v>
      </c>
      <c r="B21" s="1693"/>
      <c r="C21" s="1685"/>
      <c r="D21" s="1685"/>
    </row>
    <row r="22" spans="1:4" s="1686" customFormat="1" ht="120">
      <c r="A22" s="1698"/>
      <c r="B22" s="1693" t="s">
        <v>1122</v>
      </c>
      <c r="C22" s="1685"/>
      <c r="D22" s="1685"/>
    </row>
    <row r="23" spans="1:4" s="1686" customFormat="1" ht="15">
      <c r="A23" s="1699"/>
      <c r="B23" s="1693"/>
      <c r="C23" s="1685"/>
      <c r="D23" s="1685"/>
    </row>
    <row r="24" spans="1:4" s="1686" customFormat="1" ht="15">
      <c r="A24" s="1697" t="s">
        <v>1410</v>
      </c>
      <c r="B24" s="1693"/>
      <c r="C24" s="1685"/>
      <c r="D24" s="1685"/>
    </row>
    <row r="25" spans="1:4" s="2123" customFormat="1" ht="45">
      <c r="A25" s="2120"/>
      <c r="B25" s="2121" t="s">
        <v>1412</v>
      </c>
      <c r="C25" s="2122"/>
      <c r="D25" s="2122"/>
    </row>
    <row r="26" spans="1:4" s="1686" customFormat="1" ht="15">
      <c r="A26" s="1699"/>
      <c r="B26" s="1693"/>
      <c r="C26" s="1685"/>
      <c r="D26" s="1685"/>
    </row>
    <row r="27" spans="1:4" s="1686" customFormat="1" ht="15">
      <c r="A27" s="1697" t="s">
        <v>1123</v>
      </c>
      <c r="B27" s="1693"/>
      <c r="C27" s="1685"/>
      <c r="D27" s="1685"/>
    </row>
    <row r="28" spans="1:4" s="1686" customFormat="1" ht="30">
      <c r="A28" s="1698"/>
      <c r="B28" s="1693" t="s">
        <v>1124</v>
      </c>
      <c r="C28" s="1685"/>
      <c r="D28" s="1685"/>
    </row>
    <row r="29" spans="1:4" s="1686" customFormat="1" ht="15">
      <c r="A29" s="1699"/>
      <c r="B29" s="1693"/>
      <c r="C29" s="1685"/>
      <c r="D29" s="1685"/>
    </row>
    <row r="30" spans="1:4" s="1686" customFormat="1" ht="15">
      <c r="A30" s="1697" t="s">
        <v>1408</v>
      </c>
      <c r="B30" s="1693"/>
      <c r="C30" s="1685"/>
      <c r="D30" s="1685"/>
    </row>
    <row r="31" spans="1:4" s="1686" customFormat="1" ht="120">
      <c r="A31" s="1698"/>
      <c r="B31" s="1693" t="s">
        <v>1150</v>
      </c>
      <c r="C31" s="1685"/>
      <c r="D31" s="1685"/>
    </row>
    <row r="32" spans="1:4" s="1686" customFormat="1" ht="15">
      <c r="A32" s="1698"/>
      <c r="B32" s="1693"/>
      <c r="C32" s="1685"/>
      <c r="D32" s="1685"/>
    </row>
    <row r="33" spans="1:8" s="1700" customFormat="1" ht="15">
      <c r="A33" s="1697" t="s">
        <v>1409</v>
      </c>
      <c r="B33" s="1693"/>
      <c r="C33" s="1685"/>
      <c r="D33" s="1685"/>
    </row>
    <row r="34" spans="1:8" s="1686" customFormat="1" ht="135">
      <c r="A34" s="1698"/>
      <c r="B34" s="1693" t="s">
        <v>1140</v>
      </c>
      <c r="C34" s="1685"/>
      <c r="D34" s="1685"/>
    </row>
    <row r="35" spans="1:8" s="1686" customFormat="1" ht="15">
      <c r="A35" s="1698"/>
      <c r="B35" s="1693"/>
      <c r="C35" s="1685"/>
      <c r="D35" s="1685"/>
    </row>
    <row r="36" spans="1:8" s="1686" customFormat="1" ht="15">
      <c r="A36" s="1697" t="s">
        <v>1411</v>
      </c>
      <c r="B36" s="1693"/>
      <c r="C36" s="1685"/>
      <c r="D36" s="1685"/>
    </row>
    <row r="37" spans="1:8" s="2123" customFormat="1" ht="60">
      <c r="A37" s="2124"/>
      <c r="B37" s="2121" t="s">
        <v>1418</v>
      </c>
      <c r="C37" s="2122"/>
      <c r="D37" s="2122"/>
    </row>
    <row r="38" spans="1:8" s="1686" customFormat="1" ht="15">
      <c r="A38" s="1699"/>
      <c r="B38" s="1693"/>
      <c r="C38" s="1685"/>
      <c r="D38" s="1685"/>
    </row>
    <row r="39" spans="1:8" s="1686" customFormat="1" ht="15">
      <c r="A39" s="1697" t="s">
        <v>1126</v>
      </c>
      <c r="C39" s="1685"/>
      <c r="D39" s="1685"/>
      <c r="H39" s="1701"/>
    </row>
    <row r="40" spans="1:8" s="1686" customFormat="1" ht="105">
      <c r="A40" s="1697"/>
      <c r="B40" s="1702" t="s">
        <v>1152</v>
      </c>
      <c r="C40" s="1685"/>
      <c r="D40" s="1685"/>
      <c r="H40" s="1701"/>
    </row>
    <row r="41" spans="1:8" s="1686" customFormat="1" ht="15">
      <c r="A41" s="1697"/>
      <c r="B41" s="1693"/>
      <c r="C41" s="1685"/>
      <c r="D41" s="1685"/>
      <c r="H41" s="1701"/>
    </row>
    <row r="42" spans="1:8" s="1686" customFormat="1" ht="15.75">
      <c r="A42" s="1703" t="s">
        <v>1127</v>
      </c>
      <c r="B42" s="1704"/>
      <c r="C42" s="1685"/>
      <c r="D42" s="1685"/>
      <c r="H42" s="1701"/>
    </row>
    <row r="43" spans="1:8" s="1701" customFormat="1" ht="15">
      <c r="A43" s="1697" t="s">
        <v>1129</v>
      </c>
      <c r="B43" s="1702"/>
      <c r="C43" s="1705"/>
      <c r="D43" s="1705"/>
    </row>
    <row r="44" spans="1:8" s="1701" customFormat="1" ht="15">
      <c r="B44" s="1693" t="s">
        <v>1130</v>
      </c>
      <c r="C44" s="1705"/>
      <c r="D44" s="1705"/>
    </row>
    <row r="45" spans="1:8" s="1701" customFormat="1" ht="15">
      <c r="B45" s="1693"/>
      <c r="C45" s="1705"/>
      <c r="D45" s="1705"/>
    </row>
    <row r="46" spans="1:8" s="1701" customFormat="1" ht="15" hidden="1">
      <c r="A46" s="1697" t="s">
        <v>1131</v>
      </c>
      <c r="B46" s="1693"/>
      <c r="C46" s="1705"/>
      <c r="D46" s="1705"/>
    </row>
    <row r="47" spans="1:8" s="1701" customFormat="1" ht="15" hidden="1">
      <c r="B47" s="1693" t="s">
        <v>1132</v>
      </c>
      <c r="C47" s="1705"/>
      <c r="D47" s="1705"/>
    </row>
    <row r="48" spans="1:8" s="1701" customFormat="1" ht="15" hidden="1">
      <c r="B48" s="1693"/>
      <c r="C48" s="1705"/>
      <c r="D48" s="1705"/>
    </row>
    <row r="49" spans="1:4" s="1701" customFormat="1" ht="15" hidden="1">
      <c r="A49" s="1697" t="s">
        <v>1133</v>
      </c>
      <c r="B49" s="1693"/>
      <c r="C49" s="1705"/>
      <c r="D49" s="1705"/>
    </row>
    <row r="50" spans="1:4" s="1701" customFormat="1" ht="15" hidden="1">
      <c r="A50" s="1697"/>
      <c r="B50" s="1693" t="s">
        <v>1134</v>
      </c>
      <c r="C50" s="1705"/>
      <c r="D50" s="1705"/>
    </row>
    <row r="51" spans="1:4" s="1701" customFormat="1" ht="15" hidden="1">
      <c r="A51" s="1697"/>
      <c r="B51" s="1693"/>
      <c r="C51" s="1705"/>
      <c r="D51" s="1705"/>
    </row>
    <row r="52" spans="1:4" s="1701" customFormat="1" ht="15">
      <c r="A52" s="1697" t="s">
        <v>1135</v>
      </c>
      <c r="B52" s="1693"/>
      <c r="C52" s="1705"/>
      <c r="D52" s="1705"/>
    </row>
    <row r="53" spans="1:4" s="1701" customFormat="1" ht="15">
      <c r="A53" s="1697"/>
      <c r="B53" s="1693" t="s">
        <v>1136</v>
      </c>
      <c r="C53" s="1705"/>
      <c r="D53" s="1705"/>
    </row>
    <row r="54" spans="1:4" s="1701" customFormat="1" ht="15">
      <c r="A54" s="1697"/>
      <c r="B54" s="1693"/>
      <c r="C54" s="1705"/>
      <c r="D54" s="1705"/>
    </row>
    <row r="55" spans="1:4" s="1701" customFormat="1" ht="15.75">
      <c r="A55" s="1706" t="s">
        <v>1138</v>
      </c>
      <c r="B55" s="1707"/>
      <c r="C55" s="1705"/>
      <c r="D55" s="1705"/>
    </row>
    <row r="56" spans="1:4" s="1686" customFormat="1" ht="39.75" customHeight="1">
      <c r="A56" s="2146" t="s">
        <v>612</v>
      </c>
      <c r="B56" s="2146"/>
      <c r="C56" s="1685"/>
      <c r="D56" s="1685"/>
    </row>
    <row r="57" spans="1:4" s="1686" customFormat="1" ht="15">
      <c r="A57" s="1694"/>
      <c r="B57" s="1694"/>
      <c r="C57" s="1685"/>
      <c r="D57" s="1685"/>
    </row>
    <row r="58" spans="1:4" s="1686" customFormat="1" ht="47.25" customHeight="1">
      <c r="A58" s="2146" t="s">
        <v>287</v>
      </c>
      <c r="B58" s="2146"/>
    </row>
    <row r="59" spans="1:4" s="1686" customFormat="1" ht="15">
      <c r="A59" s="2146"/>
      <c r="B59" s="2146"/>
      <c r="C59" s="1690"/>
      <c r="D59" s="1690"/>
    </row>
    <row r="60" spans="1:4" s="1686" customFormat="1" ht="32.25" customHeight="1">
      <c r="A60" s="2146" t="s">
        <v>288</v>
      </c>
      <c r="B60" s="2146"/>
      <c r="C60" s="1708"/>
      <c r="D60" s="1690"/>
    </row>
    <row r="61" spans="1:4" s="1686" customFormat="1" ht="15" hidden="1">
      <c r="B61" s="1693"/>
      <c r="C61" s="1709"/>
      <c r="D61" s="1690"/>
    </row>
    <row r="62" spans="1:4" s="1686" customFormat="1" ht="22.5" hidden="1" customHeight="1">
      <c r="C62" s="1690"/>
      <c r="D62" s="1690"/>
    </row>
    <row r="63" spans="1:4" s="1686" customFormat="1" ht="15" hidden="1">
      <c r="C63" s="1690"/>
      <c r="D63" s="1690"/>
    </row>
    <row r="64" spans="1:4" s="1686" customFormat="1" ht="15" hidden="1">
      <c r="C64" s="1690"/>
      <c r="D64" s="1690"/>
    </row>
    <row r="65" spans="2:4" s="1686" customFormat="1" ht="15" hidden="1">
      <c r="B65" s="1693"/>
      <c r="C65" s="1690"/>
      <c r="D65" s="1690"/>
    </row>
    <row r="66" spans="2:4" s="1686" customFormat="1" ht="15" hidden="1">
      <c r="B66" s="1693"/>
      <c r="C66" s="1690"/>
      <c r="D66" s="1690"/>
    </row>
    <row r="67" spans="2:4" s="1686" customFormat="1" ht="15" hidden="1">
      <c r="B67" s="1693"/>
      <c r="C67" s="1690"/>
      <c r="D67" s="1690"/>
    </row>
    <row r="68" spans="2:4" s="1686" customFormat="1" ht="15" hidden="1">
      <c r="B68" s="1693"/>
      <c r="C68" s="1690"/>
      <c r="D68" s="1690"/>
    </row>
    <row r="69" spans="2:4" s="1686" customFormat="1" ht="15" hidden="1">
      <c r="B69" s="1693"/>
      <c r="C69" s="1690"/>
      <c r="D69" s="1690"/>
    </row>
    <row r="70" spans="2:4" s="1686" customFormat="1" ht="15" hidden="1">
      <c r="B70" s="1693"/>
      <c r="C70" s="1690"/>
      <c r="D70" s="1690"/>
    </row>
    <row r="71" spans="2:4" s="1686" customFormat="1" ht="15" hidden="1">
      <c r="B71" s="1710"/>
      <c r="C71" s="1690"/>
      <c r="D71" s="1690"/>
    </row>
    <row r="72" spans="2:4" s="1686" customFormat="1" ht="15" hidden="1">
      <c r="B72" s="1693"/>
      <c r="C72" s="1690"/>
      <c r="D72" s="1690"/>
    </row>
    <row r="73" spans="2:4" s="1686" customFormat="1" ht="15" hidden="1">
      <c r="B73" s="1693"/>
      <c r="C73" s="1690"/>
      <c r="D73" s="1690"/>
    </row>
    <row r="74" spans="2:4" s="1686" customFormat="1" ht="15" hidden="1">
      <c r="B74" s="1693"/>
      <c r="C74" s="1690"/>
      <c r="D74" s="1690"/>
    </row>
    <row r="75" spans="2:4" s="1686" customFormat="1" ht="15" hidden="1">
      <c r="B75" s="1693"/>
      <c r="C75" s="1690"/>
      <c r="D75" s="1690"/>
    </row>
    <row r="76" spans="2:4" s="1686" customFormat="1" ht="15" hidden="1">
      <c r="B76" s="1693"/>
      <c r="C76" s="1690"/>
      <c r="D76" s="1690"/>
    </row>
    <row r="77" spans="2:4" s="1686" customFormat="1" ht="15" hidden="1">
      <c r="B77" s="1693"/>
      <c r="C77" s="1690"/>
      <c r="D77" s="1690"/>
    </row>
    <row r="78" spans="2:4" s="1686" customFormat="1" ht="15" hidden="1">
      <c r="C78" s="1690"/>
      <c r="D78" s="1690"/>
    </row>
    <row r="79" spans="2:4" s="1686" customFormat="1" ht="15" hidden="1">
      <c r="B79" s="1693"/>
      <c r="C79" s="1690"/>
      <c r="D79" s="1690"/>
    </row>
    <row r="80" spans="2:4" s="1686" customFormat="1" ht="15" hidden="1"/>
    <row r="81" s="1686" customFormat="1" ht="15" hidden="1"/>
    <row r="82" s="1686" customFormat="1" ht="15" hidden="1"/>
    <row r="83" s="1686" customFormat="1" ht="15" hidden="1"/>
    <row r="84" s="1686" customFormat="1" ht="15" hidden="1"/>
    <row r="85" s="1686" customFormat="1" ht="15" hidden="1"/>
    <row r="86" s="1686" customFormat="1" ht="15" hidden="1"/>
    <row r="87" s="1686" customFormat="1" ht="15" hidden="1"/>
    <row r="88" s="1686" customFormat="1" ht="15" hidden="1"/>
    <row r="89" s="1686" customFormat="1" ht="15" hidden="1"/>
    <row r="90" s="1686" customFormat="1" ht="15" hidden="1"/>
    <row r="91" s="1686" customFormat="1" ht="15" hidden="1"/>
    <row r="92" s="1686" customFormat="1" ht="15" hidden="1"/>
    <row r="93" s="1686" customFormat="1" ht="15" hidden="1"/>
    <row r="94" s="1686" customFormat="1" ht="15" hidden="1"/>
    <row r="95" s="1686" customFormat="1" ht="15" hidden="1"/>
    <row r="96" s="1686" customFormat="1" ht="15" hidden="1"/>
    <row r="97" s="1686" customFormat="1" ht="15" hidden="1"/>
    <row r="98" s="1686" customFormat="1" ht="15" hidden="1"/>
    <row r="99" s="1686" customFormat="1" ht="15" hidden="1"/>
    <row r="100" s="1686" customFormat="1" ht="15" hidden="1"/>
    <row r="101" s="1686" customFormat="1" ht="15" hidden="1"/>
    <row r="102" s="1686" customFormat="1" ht="15" hidden="1"/>
    <row r="103" s="1686" customFormat="1" ht="15" hidden="1"/>
    <row r="104" s="1686" customFormat="1" ht="15" hidden="1"/>
    <row r="105" s="1686" customFormat="1" ht="15" hidden="1"/>
    <row r="106" s="1686" customFormat="1" ht="15" hidden="1"/>
    <row r="107" s="1686" customFormat="1" ht="15" hidden="1"/>
    <row r="108" s="1686" customFormat="1" ht="15" hidden="1"/>
    <row r="109" s="1686" customFormat="1" ht="15" hidden="1"/>
    <row r="110" s="1686" customFormat="1" ht="15" hidden="1"/>
    <row r="111" s="1686" customFormat="1" ht="15" hidden="1"/>
    <row r="112" s="1686" customFormat="1" ht="15" hidden="1"/>
    <row r="113" s="1686" customFormat="1" ht="15" hidden="1"/>
    <row r="114" s="1686" customFormat="1" ht="15" hidden="1"/>
    <row r="115" s="1686" customFormat="1" ht="15" hidden="1"/>
    <row r="116" s="1686" customFormat="1" ht="15" hidden="1"/>
    <row r="117" s="1686" customFormat="1" ht="15" hidden="1"/>
    <row r="118" s="1686" customFormat="1" ht="15" hidden="1"/>
    <row r="119" s="1686" customFormat="1" ht="15" hidden="1"/>
    <row r="120" s="1686" customFormat="1" ht="15" hidden="1"/>
    <row r="121" s="1686" customFormat="1" ht="15" hidden="1"/>
    <row r="122" s="1686" customFormat="1" ht="15" hidden="1"/>
    <row r="123" s="1686" customFormat="1" ht="15" hidden="1"/>
    <row r="124" s="1686" customFormat="1" ht="15" hidden="1"/>
    <row r="125" s="1686" customFormat="1" ht="15" hidden="1"/>
    <row r="126" s="1686" customFormat="1" ht="15" hidden="1"/>
    <row r="127" s="1686" customFormat="1" ht="15" hidden="1"/>
    <row r="128" s="1686" customFormat="1" ht="15" hidden="1"/>
    <row r="129" s="1686" customFormat="1" ht="15" hidden="1"/>
    <row r="130" s="1686" customFormat="1" ht="15" hidden="1"/>
    <row r="131" s="1686" customFormat="1" ht="15" hidden="1"/>
    <row r="132" s="1686" customFormat="1" ht="15" hidden="1"/>
    <row r="133" s="1686" customFormat="1" ht="15" hidden="1"/>
    <row r="134" s="1686" customFormat="1" ht="15" hidden="1"/>
    <row r="135" s="1686" customFormat="1" ht="15" hidden="1"/>
    <row r="136" s="1686" customFormat="1" ht="15" hidden="1"/>
    <row r="137" s="1686" customFormat="1" ht="15" hidden="1"/>
    <row r="138" s="1686" customFormat="1" ht="15" hidden="1"/>
    <row r="139" s="1686" customFormat="1" ht="15" hidden="1"/>
    <row r="140" s="1686" customFormat="1" ht="15" hidden="1"/>
    <row r="141" s="1686" customFormat="1" ht="15" hidden="1"/>
    <row r="142" s="1686" customFormat="1" ht="15" hidden="1"/>
    <row r="143" s="1686" customFormat="1" ht="15" hidden="1"/>
    <row r="144" s="1686" customFormat="1" ht="15" hidden="1"/>
    <row r="145" s="1686" customFormat="1" ht="15" hidden="1"/>
    <row r="146" s="1686" customFormat="1" ht="15" hidden="1"/>
    <row r="147" s="1686" customFormat="1" ht="15" hidden="1"/>
    <row r="148" s="1686" customFormat="1" ht="15" hidden="1"/>
    <row r="149" s="1686" customFormat="1" ht="15" hidden="1"/>
    <row r="150" s="1686" customFormat="1" ht="15" hidden="1"/>
    <row r="151" s="1686" customFormat="1" ht="15" hidden="1"/>
    <row r="152" s="1686" customFormat="1" ht="15" hidden="1"/>
    <row r="153" s="1686" customFormat="1" ht="15" hidden="1"/>
    <row r="154" s="1686" customFormat="1" ht="15" hidden="1"/>
    <row r="155" s="1686" customFormat="1" ht="15" hidden="1"/>
    <row r="156" s="1686" customFormat="1" ht="15" hidden="1"/>
    <row r="157" s="1686" customFormat="1" ht="15" hidden="1"/>
    <row r="158" s="1686" customFormat="1" ht="15" hidden="1"/>
    <row r="159" s="1686" customFormat="1" ht="15" hidden="1"/>
    <row r="160" s="1686" customFormat="1" ht="15" hidden="1"/>
    <row r="161" s="1686" customFormat="1" ht="15" hidden="1"/>
    <row r="162" s="1686" customFormat="1" ht="15" hidden="1"/>
    <row r="163" s="1686" customFormat="1" ht="15" hidden="1"/>
    <row r="164" s="1686" customFormat="1" ht="15" hidden="1"/>
    <row r="165" s="1686" customFormat="1" ht="15" hidden="1"/>
    <row r="166" s="1686" customFormat="1" ht="15" hidden="1"/>
    <row r="167" s="1686" customFormat="1" ht="15" hidden="1"/>
    <row r="168" s="1686" customFormat="1" ht="15" hidden="1"/>
    <row r="169" s="1686" customFormat="1" ht="15" hidden="1"/>
    <row r="170" s="1686" customFormat="1" ht="15" hidden="1"/>
    <row r="171" s="1686" customFormat="1" ht="15" hidden="1"/>
    <row r="172" s="1686" customFormat="1" ht="15" hidden="1"/>
    <row r="173" s="1686" customFormat="1" ht="15" hidden="1"/>
    <row r="174" s="1686" customFormat="1" ht="15" hidden="1"/>
    <row r="175" s="1686" customFormat="1" ht="15" hidden="1"/>
    <row r="176" s="1686" customFormat="1" ht="15" hidden="1"/>
    <row r="177" s="1686" customFormat="1" ht="15" hidden="1"/>
    <row r="178" s="1686" customFormat="1" ht="15" hidden="1"/>
    <row r="179" s="1686" customFormat="1" ht="15" hidden="1"/>
    <row r="180" s="1686" customFormat="1" ht="15" hidden="1"/>
    <row r="181" s="1686" customFormat="1" ht="15" hidden="1"/>
    <row r="182" s="1686" customFormat="1" ht="15" hidden="1"/>
    <row r="183" s="1686" customFormat="1" ht="15" hidden="1"/>
    <row r="184" s="1686" customFormat="1" ht="15" hidden="1"/>
    <row r="185" s="1686" customFormat="1" ht="15" hidden="1"/>
    <row r="186" s="1686" customFormat="1" ht="15" hidden="1"/>
    <row r="187" s="1686" customFormat="1" ht="15" hidden="1"/>
    <row r="188" s="1686" customFormat="1" ht="15" hidden="1"/>
    <row r="189" s="1686" customFormat="1" ht="15" hidden="1"/>
    <row r="190" s="1686" customFormat="1" ht="15" hidden="1"/>
    <row r="191" s="1686" customFormat="1" ht="15" hidden="1"/>
    <row r="192" s="1686" customFormat="1" ht="15" hidden="1"/>
    <row r="193" s="1686" customFormat="1" ht="15" hidden="1"/>
    <row r="194" s="1686" customFormat="1" ht="15" hidden="1"/>
    <row r="195" s="1686" customFormat="1" ht="15" hidden="1"/>
    <row r="196" s="1686" customFormat="1" ht="15" hidden="1"/>
    <row r="197" s="1686" customFormat="1" ht="15" hidden="1"/>
    <row r="198" s="1686" customFormat="1" ht="15" hidden="1"/>
    <row r="199" s="1700" customFormat="1" hidden="1"/>
    <row r="200" s="1700" customFormat="1" hidden="1"/>
    <row r="201" s="1700" customFormat="1" hidden="1"/>
    <row r="202" s="1700" customFormat="1" hidden="1"/>
    <row r="203" s="1700" customFormat="1" hidden="1"/>
    <row r="204" s="1700" customFormat="1" hidden="1"/>
    <row r="205" s="1700" customFormat="1" hidden="1"/>
    <row r="206" s="1700" customFormat="1" hidden="1"/>
    <row r="207" s="1700" customFormat="1" hidden="1"/>
    <row r="208" s="1700" customFormat="1" hidden="1"/>
    <row r="209" s="1700" customFormat="1" hidden="1"/>
    <row r="210" s="1700" customFormat="1" hidden="1"/>
    <row r="211" s="1700" customFormat="1" hidden="1"/>
    <row r="212" s="1700" customFormat="1" hidden="1"/>
    <row r="213" s="1700" customFormat="1" hidden="1"/>
    <row r="214" s="1700" customFormat="1" hidden="1"/>
    <row r="215" s="1700" customFormat="1" hidden="1"/>
    <row r="216" s="1700" customFormat="1" hidden="1"/>
    <row r="217" s="1700" customFormat="1" hidden="1"/>
    <row r="218" s="1700" customFormat="1" hidden="1"/>
    <row r="219" s="1700" customFormat="1" hidden="1"/>
    <row r="220" s="1700" customFormat="1" hidden="1"/>
    <row r="221" s="1700" customFormat="1" hidden="1"/>
    <row r="222" s="1700" customFormat="1" hidden="1"/>
    <row r="223" s="1700" customFormat="1" hidden="1"/>
    <row r="224" s="1700" customFormat="1" hidden="1"/>
    <row r="225" s="1700" customFormat="1" hidden="1"/>
    <row r="226" s="1700" customFormat="1" hidden="1"/>
    <row r="227" s="1700" customFormat="1" hidden="1"/>
    <row r="228" s="1700" customFormat="1" hidden="1"/>
    <row r="229" s="1700" customFormat="1" hidden="1"/>
    <row r="230" s="1700" customFormat="1" hidden="1"/>
    <row r="231" s="1700" customFormat="1" hidden="1"/>
    <row r="232" s="1700" customFormat="1" hidden="1"/>
    <row r="233" s="1700" customFormat="1" hidden="1"/>
    <row r="234" s="1700" customFormat="1" hidden="1"/>
    <row r="235" s="1700" customFormat="1" hidden="1"/>
    <row r="236" s="1700" customFormat="1" hidden="1"/>
    <row r="237" s="1700" customFormat="1" hidden="1"/>
    <row r="238" s="1700" customFormat="1" hidden="1"/>
    <row r="239" s="1700" customFormat="1" hidden="1"/>
    <row r="240" s="1700" customFormat="1" hidden="1"/>
    <row r="241" s="1700" customFormat="1" hidden="1"/>
    <row r="242" s="1700" customFormat="1" hidden="1"/>
    <row r="243" s="1700" customFormat="1" hidden="1"/>
    <row r="244" s="1700" customFormat="1" hidden="1"/>
    <row r="245" s="1700" customFormat="1" hidden="1"/>
    <row r="246" s="1700" customFormat="1" hidden="1"/>
    <row r="247" s="1700" customFormat="1" hidden="1"/>
    <row r="248" s="1700" customFormat="1" hidden="1"/>
    <row r="249" s="1700" customFormat="1" hidden="1"/>
    <row r="250" s="1700" customFormat="1" hidden="1"/>
    <row r="251" s="1700" customFormat="1" hidden="1"/>
    <row r="252" s="1700" customFormat="1" hidden="1"/>
    <row r="253" s="1700" customFormat="1" hidden="1"/>
    <row r="254" s="1700" customFormat="1" hidden="1"/>
    <row r="255" s="1700" customFormat="1" hidden="1"/>
    <row r="256" s="1700" customFormat="1" hidden="1"/>
    <row r="257" s="1700" customFormat="1" hidden="1"/>
    <row r="258" s="1700" customFormat="1" hidden="1"/>
    <row r="259" s="1700" customFormat="1" hidden="1"/>
    <row r="260" s="1700" customFormat="1" hidden="1"/>
    <row r="261" s="1700" customFormat="1" hidden="1"/>
    <row r="262" s="1700" customFormat="1" hidden="1"/>
    <row r="263" s="1700" customFormat="1" hidden="1"/>
    <row r="264" s="1700" customFormat="1" hidden="1"/>
    <row r="265" s="1700" customFormat="1" hidden="1"/>
    <row r="266" s="1700" customFormat="1" hidden="1"/>
    <row r="267" s="1700" customFormat="1" hidden="1"/>
    <row r="268" s="1700" customFormat="1" hidden="1"/>
    <row r="269" s="1700" customFormat="1" hidden="1"/>
    <row r="270" s="1700" customFormat="1" hidden="1"/>
    <row r="271" s="1700" customFormat="1" hidden="1"/>
    <row r="272" s="1700" customFormat="1" hidden="1"/>
    <row r="273" s="1700" customFormat="1" hidden="1"/>
    <row r="274" s="1700" customFormat="1" hidden="1"/>
    <row r="275" s="1700" customFormat="1" hidden="1"/>
    <row r="276" s="1700" customFormat="1" hidden="1"/>
    <row r="277" s="1700" customFormat="1" hidden="1"/>
    <row r="278" s="1700" customFormat="1" hidden="1"/>
    <row r="279" s="1700" customFormat="1" hidden="1"/>
    <row r="280" s="1700" customFormat="1" hidden="1"/>
    <row r="281" s="1700" customFormat="1" hidden="1"/>
    <row r="282" s="1700" customFormat="1" hidden="1"/>
    <row r="283" s="1700" customFormat="1" hidden="1"/>
    <row r="284" s="1700" customFormat="1" hidden="1"/>
    <row r="285" s="1700" customFormat="1" hidden="1"/>
    <row r="286" s="1700" customFormat="1" hidden="1"/>
    <row r="287" s="1700" customFormat="1" hidden="1"/>
    <row r="288" s="1700" customFormat="1" hidden="1"/>
    <row r="289" s="1700" customFormat="1" hidden="1"/>
    <row r="290" s="1700" customFormat="1" hidden="1"/>
    <row r="291" s="1700" customFormat="1" hidden="1"/>
    <row r="292" s="1700" customFormat="1" hidden="1"/>
    <row r="293" s="1700" customFormat="1" hidden="1"/>
    <row r="294" s="1700" customFormat="1" hidden="1"/>
    <row r="295" s="1700" customFormat="1" hidden="1"/>
    <row r="296" s="1700" customFormat="1" hidden="1"/>
    <row r="297" s="1700" customFormat="1" hidden="1"/>
    <row r="298" s="1700" customFormat="1" hidden="1"/>
    <row r="299" s="1700" customFormat="1" hidden="1"/>
    <row r="300" s="1700" customFormat="1" hidden="1"/>
    <row r="301" s="1700" customFormat="1" hidden="1"/>
    <row r="302" s="1700" customFormat="1" hidden="1"/>
    <row r="303" s="1700" customFormat="1" hidden="1"/>
    <row r="304" s="1700" customFormat="1" hidden="1"/>
    <row r="305" s="1700" customFormat="1" hidden="1"/>
    <row r="306" s="1700" customFormat="1" hidden="1"/>
    <row r="307" s="1700" customFormat="1" hidden="1"/>
    <row r="308" s="1700" customFormat="1" hidden="1"/>
    <row r="309" s="1700" customFormat="1" hidden="1"/>
    <row r="310" s="1700" customFormat="1" hidden="1"/>
    <row r="311" s="1700" customFormat="1" hidden="1"/>
    <row r="312" s="1700" customFormat="1" hidden="1"/>
    <row r="313" s="1700" customFormat="1" hidden="1"/>
    <row r="314" s="1700" customFormat="1" hidden="1"/>
    <row r="315" s="1700" customFormat="1" hidden="1"/>
    <row r="316" s="1700" customFormat="1" hidden="1"/>
    <row r="317" s="1700" customFormat="1" hidden="1"/>
    <row r="318" s="1700" customFormat="1" hidden="1"/>
    <row r="319" s="1700" customFormat="1" hidden="1"/>
    <row r="320" s="1700" customFormat="1" hidden="1"/>
    <row r="321" s="1700" customFormat="1" hidden="1"/>
    <row r="322" s="1700" customFormat="1" hidden="1"/>
    <row r="323" s="1700" customFormat="1" hidden="1"/>
    <row r="324" s="1700" customFormat="1" hidden="1"/>
    <row r="325" s="1700" customFormat="1" hidden="1"/>
    <row r="326" s="1700" customFormat="1" hidden="1"/>
    <row r="327" s="1700" customFormat="1" hidden="1"/>
    <row r="328" s="1700" customFormat="1" hidden="1"/>
    <row r="329" s="1700" customFormat="1" hidden="1"/>
    <row r="330" s="1700" customFormat="1" hidden="1"/>
    <row r="331" s="1700" customFormat="1" hidden="1"/>
    <row r="332" s="1700" customFormat="1" hidden="1"/>
    <row r="333" s="1700" customFormat="1" hidden="1"/>
    <row r="334" s="1700" customFormat="1" hidden="1"/>
    <row r="335" s="1700" customFormat="1" hidden="1"/>
    <row r="336" s="1700" customFormat="1" hidden="1"/>
    <row r="337" s="1700" customFormat="1" hidden="1"/>
    <row r="338" s="1700" customFormat="1" hidden="1"/>
    <row r="339" s="1700" customFormat="1" hidden="1"/>
    <row r="340" s="1700" customFormat="1" hidden="1"/>
    <row r="341" s="1700" customFormat="1" hidden="1"/>
    <row r="342" s="1700" customFormat="1" hidden="1"/>
    <row r="343" s="1700" customFormat="1" hidden="1"/>
    <row r="344" s="1700" customFormat="1" hidden="1"/>
    <row r="345" s="1700" customFormat="1" hidden="1"/>
    <row r="346" s="1700" customFormat="1" hidden="1"/>
    <row r="347" s="1700" customFormat="1" hidden="1"/>
    <row r="348" s="1700" customFormat="1" hidden="1"/>
    <row r="349" s="1700" customFormat="1" hidden="1"/>
    <row r="350" s="1700" customFormat="1" hidden="1"/>
    <row r="351" s="1700" customFormat="1" hidden="1"/>
    <row r="352" s="1700" customFormat="1" hidden="1"/>
    <row r="353" s="1700" customFormat="1" hidden="1"/>
    <row r="354" s="1700" customFormat="1" hidden="1"/>
    <row r="355" s="1700" customFormat="1" hidden="1"/>
    <row r="356" s="1700" customFormat="1" hidden="1"/>
    <row r="357" s="1700" customFormat="1" hidden="1"/>
    <row r="358" s="1700" customFormat="1" hidden="1"/>
    <row r="359" s="1700" customFormat="1" hidden="1"/>
    <row r="360" s="1700" customFormat="1" hidden="1"/>
    <row r="361" s="1700" customFormat="1" hidden="1"/>
    <row r="362" s="1700" customFormat="1" hidden="1"/>
    <row r="363" s="1700" customFormat="1" hidden="1"/>
    <row r="364" s="1700" customFormat="1" hidden="1"/>
    <row r="365" s="1700" customFormat="1" hidden="1"/>
    <row r="366" s="1700" customFormat="1" hidden="1"/>
    <row r="367" s="1700" customFormat="1" hidden="1"/>
    <row r="368" s="1700" customFormat="1" hidden="1"/>
    <row r="369" s="1700" customFormat="1" hidden="1"/>
    <row r="370" s="1700" customFormat="1" hidden="1"/>
    <row r="371" s="1700" customFormat="1" hidden="1"/>
    <row r="372" s="1700" customFormat="1" hidden="1"/>
    <row r="373" s="1700" customFormat="1" hidden="1"/>
    <row r="374" s="1700" customFormat="1" hidden="1"/>
    <row r="375" s="1700" customFormat="1" hidden="1"/>
    <row r="376" s="1700" customFormat="1" hidden="1"/>
    <row r="377" s="1700" customFormat="1" hidden="1"/>
    <row r="378"/>
    <row r="379"/>
    <row r="380"/>
    <row r="381"/>
    <row r="382"/>
    <row r="383" ht="12.75" customHeight="1"/>
    <row r="384" ht="12.75" customHeight="1"/>
  </sheetData>
  <sheetProtection algorithmName="SHA-512" hashValue="FVsFJZtBJvHMsVV1FYp7zXarjm0K2fCxQUJKBlZwaXf5P1UJjoo/8O9vwElX7zj0jQ2gHKau0s/EbP9oF9Vn2A==" saltValue="ye6lq5+qkQtt+Dl/RbIE5g==" spinCount="100000" sheet="1" objects="1" scenarios="1" selectLockedCells="1"/>
  <mergeCells count="6">
    <mergeCell ref="A60:B60"/>
    <mergeCell ref="C1:D1"/>
    <mergeCell ref="A7:B7"/>
    <mergeCell ref="A56:B56"/>
    <mergeCell ref="A58:B58"/>
    <mergeCell ref="A59:B59"/>
  </mergeCells>
  <pageMargins left="0.75" right="0.75" top="1" bottom="1" header="0.5" footer="0.5"/>
  <pageSetup scale="4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XFC473"/>
  <sheetViews>
    <sheetView zoomScale="70" zoomScaleNormal="70" zoomScalePageLayoutView="80" workbookViewId="0">
      <selection activeCell="D7" sqref="D7"/>
    </sheetView>
  </sheetViews>
  <sheetFormatPr defaultColWidth="0" defaultRowHeight="15"/>
  <cols>
    <col min="1" max="1" width="2.85546875" style="1862" customWidth="1"/>
    <col min="2" max="2" width="2.85546875" style="1826" customWidth="1"/>
    <col min="3" max="3" width="61.42578125" style="1826" customWidth="1"/>
    <col min="4" max="4" width="15.42578125" style="1849" customWidth="1"/>
    <col min="5" max="8" width="14.7109375" style="1826" customWidth="1"/>
    <col min="9" max="9" width="17.85546875" style="1831" customWidth="1"/>
    <col min="10" max="10" width="55.85546875" style="1826" customWidth="1"/>
    <col min="11" max="11" width="11.42578125" style="1833" customWidth="1"/>
    <col min="12" max="12" width="2.7109375" style="1826" customWidth="1"/>
    <col min="13" max="13" width="9.140625" style="1826" hidden="1" customWidth="1"/>
    <col min="14" max="18" width="0" style="1826" hidden="1" customWidth="1"/>
    <col min="19" max="16383" width="9.140625" style="1826" hidden="1"/>
    <col min="16384" max="16384" width="13.7109375" style="1826" hidden="1" customWidth="1"/>
  </cols>
  <sheetData>
    <row r="1" spans="1:12">
      <c r="A1" s="1825" t="s">
        <v>2</v>
      </c>
      <c r="C1" s="1827"/>
      <c r="D1" s="903" t="str">
        <f>IF('1.GeneralProjectInfo'!$D$3&lt;&gt;"",'1.GeneralProjectInfo'!$D$3,"")</f>
        <v/>
      </c>
      <c r="E1" s="1828"/>
      <c r="F1" s="1829"/>
      <c r="G1" s="1830" t="s">
        <v>1312</v>
      </c>
      <c r="H1" s="2106"/>
      <c r="J1" s="1832" t="s">
        <v>426</v>
      </c>
      <c r="L1" s="1834"/>
    </row>
    <row r="2" spans="1:12" ht="15" customHeight="1">
      <c r="A2" s="1825" t="s">
        <v>65</v>
      </c>
      <c r="C2" s="1827"/>
      <c r="D2" s="891" t="str">
        <f>IF('1.GeneralProjectInfo'!$A$13&lt;&gt;"",'1.GeneralProjectInfo'!$A$13,"")</f>
        <v/>
      </c>
      <c r="E2" s="1828"/>
      <c r="F2" s="1828"/>
      <c r="G2" s="1835"/>
      <c r="H2" s="1835"/>
      <c r="J2" s="1832" t="s">
        <v>426</v>
      </c>
      <c r="L2" s="1834"/>
    </row>
    <row r="3" spans="1:12" ht="15" customHeight="1">
      <c r="A3" s="1825" t="s">
        <v>66</v>
      </c>
      <c r="C3" s="1827"/>
      <c r="D3" s="902" t="str">
        <f>IF('1.GeneralProjectInfo'!$E$13&lt;&gt;"",CONCATENATE('1.GeneralProjectInfo'!$E$13," ",'1.GeneralProjectInfo'!$G$13," ",'1.GeneralProjectInfo'!$I$13),"")</f>
        <v/>
      </c>
      <c r="E3" s="1828"/>
      <c r="F3" s="1836"/>
      <c r="G3" s="1837"/>
      <c r="H3" s="1837"/>
      <c r="I3" s="1838"/>
      <c r="L3" s="1834"/>
    </row>
    <row r="4" spans="1:12" ht="15" customHeight="1">
      <c r="A4" s="1825" t="s">
        <v>59</v>
      </c>
      <c r="C4" s="1827"/>
      <c r="D4" s="1051" t="str">
        <f>IF('1.GeneralProjectInfo'!$D$19&lt;&gt;"",'1.GeneralProjectInfo'!$D$19,"")</f>
        <v/>
      </c>
      <c r="E4" s="1828"/>
      <c r="F4" s="1828"/>
      <c r="G4" s="1827"/>
      <c r="H4" s="1827"/>
      <c r="I4" s="1839"/>
      <c r="L4" s="1834"/>
    </row>
    <row r="5" spans="1:12">
      <c r="A5" s="1840"/>
      <c r="D5" s="1828"/>
      <c r="E5" s="1841" t="str">
        <f>IF(OR(D138="",D139="",D140=""),"Don't forget to fill in D138:D140!","")</f>
        <v>Don't forget to fill in D138:D140!</v>
      </c>
      <c r="F5" s="1842"/>
      <c r="G5" s="1839"/>
      <c r="H5" s="1839"/>
      <c r="I5" s="1826"/>
      <c r="L5" s="1834"/>
    </row>
    <row r="6" spans="1:12">
      <c r="A6" s="1843" t="s">
        <v>1313</v>
      </c>
      <c r="C6" s="1844"/>
      <c r="D6" s="1845" t="s">
        <v>1314</v>
      </c>
      <c r="E6" s="1845" t="s">
        <v>1315</v>
      </c>
      <c r="F6" s="1845" t="s">
        <v>1316</v>
      </c>
      <c r="G6" s="1845" t="s">
        <v>1317</v>
      </c>
      <c r="H6" s="1845" t="s">
        <v>1318</v>
      </c>
      <c r="L6" s="1834"/>
    </row>
    <row r="7" spans="1:12">
      <c r="A7" s="1826"/>
      <c r="C7" s="1844" t="s">
        <v>1319</v>
      </c>
      <c r="D7" s="2108"/>
      <c r="E7" s="2115"/>
      <c r="F7" s="2116"/>
      <c r="G7" s="2115"/>
      <c r="H7" s="2115"/>
      <c r="I7" s="2107"/>
      <c r="J7" s="1846" t="s">
        <v>1404</v>
      </c>
      <c r="L7" s="1834"/>
    </row>
    <row r="8" spans="1:12">
      <c r="A8" s="1847"/>
      <c r="C8" s="1844" t="s">
        <v>651</v>
      </c>
      <c r="D8" s="2114"/>
      <c r="E8" s="2114"/>
      <c r="F8" s="2114"/>
      <c r="G8" s="2114"/>
      <c r="H8" s="2114"/>
      <c r="I8" s="1848">
        <f>SUM(D8:H8)</f>
        <v>0</v>
      </c>
      <c r="J8" s="1831" t="s">
        <v>1320</v>
      </c>
      <c r="L8" s="1834"/>
    </row>
    <row r="9" spans="1:12">
      <c r="A9" s="1847"/>
      <c r="E9" s="1831"/>
      <c r="F9" s="1850"/>
      <c r="L9" s="1834"/>
    </row>
    <row r="10" spans="1:12">
      <c r="A10" s="1826"/>
      <c r="D10" s="1831"/>
      <c r="E10" s="1831"/>
      <c r="F10" s="1850"/>
      <c r="I10" s="1831" t="s">
        <v>723</v>
      </c>
      <c r="J10" s="1851" t="s">
        <v>0</v>
      </c>
      <c r="L10" s="1834"/>
    </row>
    <row r="11" spans="1:12">
      <c r="A11" s="1847" t="s">
        <v>722</v>
      </c>
      <c r="C11" s="1847"/>
      <c r="D11" s="1852">
        <f>D128</f>
        <v>0</v>
      </c>
      <c r="E11" s="1852">
        <f>E128</f>
        <v>0</v>
      </c>
      <c r="F11" s="1852">
        <f>F128</f>
        <v>0</v>
      </c>
      <c r="G11" s="1852">
        <f t="shared" ref="G11" si="0">G128</f>
        <v>0</v>
      </c>
      <c r="H11" s="1852">
        <f>H128</f>
        <v>0</v>
      </c>
      <c r="I11" s="1848">
        <f>SUM(D11:H11)</f>
        <v>0</v>
      </c>
      <c r="J11" s="1853"/>
    </row>
    <row r="12" spans="1:12">
      <c r="A12" s="1831"/>
      <c r="C12" s="1844" t="s">
        <v>1157</v>
      </c>
      <c r="D12" s="1854"/>
      <c r="E12" s="1854"/>
      <c r="F12" s="1854"/>
      <c r="G12" s="1854"/>
      <c r="H12" s="1854"/>
      <c r="I12" s="1855"/>
      <c r="J12" s="1856"/>
    </row>
    <row r="13" spans="1:12">
      <c r="A13" s="1847" t="s">
        <v>721</v>
      </c>
      <c r="C13" s="1857" t="s">
        <v>426</v>
      </c>
      <c r="D13" s="1849" t="s">
        <v>426</v>
      </c>
      <c r="E13" s="1849"/>
      <c r="F13" s="1849"/>
      <c r="G13" s="1849"/>
      <c r="H13" s="1849"/>
      <c r="I13" s="1855"/>
      <c r="J13" s="1856"/>
    </row>
    <row r="14" spans="1:12">
      <c r="A14" s="1847"/>
      <c r="C14" s="1847"/>
      <c r="E14" s="1849"/>
      <c r="F14" s="1849"/>
      <c r="G14" s="1849"/>
      <c r="H14" s="1849"/>
      <c r="I14" s="1855"/>
      <c r="J14" s="1856" t="s">
        <v>426</v>
      </c>
    </row>
    <row r="15" spans="1:12">
      <c r="A15" s="1831" t="s">
        <v>720</v>
      </c>
      <c r="C15" s="1858"/>
      <c r="D15" s="1859"/>
      <c r="E15" s="1859"/>
      <c r="F15" s="1859"/>
      <c r="G15" s="1859"/>
      <c r="H15" s="1859"/>
      <c r="I15" s="1860"/>
      <c r="J15" s="1861" t="s">
        <v>426</v>
      </c>
    </row>
    <row r="16" spans="1:12" ht="14.25">
      <c r="A16" s="1826"/>
      <c r="B16" s="1862"/>
      <c r="C16" s="1863" t="s">
        <v>719</v>
      </c>
      <c r="D16" s="1864"/>
      <c r="E16" s="1864"/>
      <c r="F16" s="1864"/>
      <c r="G16" s="1864"/>
      <c r="H16" s="1864"/>
      <c r="I16" s="1865">
        <f>SUM(D16:H16)</f>
        <v>0</v>
      </c>
      <c r="J16" s="1866"/>
    </row>
    <row r="17" spans="1:13" ht="14.25">
      <c r="A17" s="1826"/>
      <c r="B17" s="1862"/>
      <c r="C17" s="1863" t="s">
        <v>1321</v>
      </c>
      <c r="D17" s="1864"/>
      <c r="E17" s="1864"/>
      <c r="F17" s="1864"/>
      <c r="G17" s="1864"/>
      <c r="H17" s="1864"/>
      <c r="I17" s="1865">
        <f>SUM(D17:H17)</f>
        <v>0</v>
      </c>
      <c r="J17" s="1866"/>
    </row>
    <row r="18" spans="1:13" ht="14.25">
      <c r="A18" s="1826"/>
      <c r="B18" s="1862"/>
      <c r="C18" s="1863" t="s">
        <v>1168</v>
      </c>
      <c r="D18" s="1864"/>
      <c r="E18" s="1864"/>
      <c r="F18" s="1864"/>
      <c r="G18" s="1864"/>
      <c r="H18" s="1864"/>
      <c r="I18" s="1865">
        <f>SUM(D18:H18)</f>
        <v>0</v>
      </c>
      <c r="J18" s="1866"/>
    </row>
    <row r="19" spans="1:13" s="1870" customFormat="1" ht="14.25">
      <c r="A19" s="1826"/>
      <c r="B19" s="1867"/>
      <c r="C19" s="1863" t="s">
        <v>1169</v>
      </c>
      <c r="D19" s="1864"/>
      <c r="E19" s="1864"/>
      <c r="F19" s="1864"/>
      <c r="G19" s="1864"/>
      <c r="H19" s="1864"/>
      <c r="I19" s="1865">
        <f>SUM(D19:H19)</f>
        <v>0</v>
      </c>
      <c r="J19" s="1868"/>
      <c r="K19" s="1869"/>
    </row>
    <row r="20" spans="1:13" s="1875" customFormat="1">
      <c r="A20" s="1831"/>
      <c r="B20" s="1831"/>
      <c r="C20" s="1871" t="s">
        <v>715</v>
      </c>
      <c r="D20" s="1872">
        <f t="shared" ref="D20:H20" si="1">SUM(D16:D19)</f>
        <v>0</v>
      </c>
      <c r="E20" s="1872">
        <f t="shared" si="1"/>
        <v>0</v>
      </c>
      <c r="F20" s="1872">
        <f t="shared" si="1"/>
        <v>0</v>
      </c>
      <c r="G20" s="1872">
        <f t="shared" si="1"/>
        <v>0</v>
      </c>
      <c r="H20" s="1872">
        <f t="shared" si="1"/>
        <v>0</v>
      </c>
      <c r="I20" s="1873">
        <f>SUM(D20:H20)</f>
        <v>0</v>
      </c>
      <c r="J20" s="1874"/>
      <c r="K20" s="1869"/>
    </row>
    <row r="21" spans="1:13" s="1875" customFormat="1">
      <c r="A21" s="1831"/>
      <c r="B21" s="1831"/>
      <c r="C21" s="1827"/>
      <c r="D21" s="1876"/>
      <c r="E21" s="1876"/>
      <c r="F21" s="1876"/>
      <c r="G21" s="1876"/>
      <c r="H21" s="1876"/>
      <c r="I21" s="1876"/>
      <c r="J21" s="1877"/>
      <c r="K21" s="1876"/>
      <c r="L21" s="1840"/>
      <c r="M21" s="1869"/>
    </row>
    <row r="22" spans="1:13" s="1870" customFormat="1">
      <c r="A22" s="1878" t="s">
        <v>714</v>
      </c>
      <c r="D22" s="1879"/>
      <c r="E22" s="1879"/>
      <c r="F22" s="1879"/>
      <c r="G22" s="1879"/>
      <c r="H22" s="1879"/>
      <c r="I22" s="1880"/>
      <c r="J22" s="1881"/>
      <c r="K22" s="1869"/>
    </row>
    <row r="23" spans="1:13">
      <c r="A23" s="1831"/>
      <c r="B23" s="1831"/>
      <c r="C23" s="1882"/>
      <c r="D23" s="1883"/>
      <c r="E23" s="1883"/>
      <c r="F23" s="1883"/>
      <c r="G23" s="1883"/>
      <c r="H23" s="1883"/>
      <c r="I23" s="1860"/>
      <c r="J23" s="1861"/>
    </row>
    <row r="24" spans="1:13" ht="14.25">
      <c r="A24" s="1826"/>
      <c r="B24" s="1862"/>
      <c r="C24" s="1863" t="s">
        <v>709</v>
      </c>
      <c r="D24" s="1864"/>
      <c r="E24" s="1864"/>
      <c r="F24" s="1864"/>
      <c r="G24" s="1864"/>
      <c r="H24" s="1864"/>
      <c r="I24" s="1865">
        <f t="shared" ref="I24:I40" si="2">SUM(D24:H24)</f>
        <v>0</v>
      </c>
      <c r="J24" s="1866"/>
    </row>
    <row r="25" spans="1:13" ht="28.5">
      <c r="A25" s="1826"/>
      <c r="B25" s="1862"/>
      <c r="C25" s="1863" t="s">
        <v>1322</v>
      </c>
      <c r="D25" s="1864"/>
      <c r="E25" s="1864"/>
      <c r="F25" s="1864"/>
      <c r="G25" s="1864"/>
      <c r="H25" s="1864"/>
      <c r="I25" s="1865">
        <f t="shared" si="2"/>
        <v>0</v>
      </c>
      <c r="J25" s="1884" t="s">
        <v>1323</v>
      </c>
    </row>
    <row r="26" spans="1:13" ht="14.25">
      <c r="A26" s="1826"/>
      <c r="B26" s="1862"/>
      <c r="C26" s="1863" t="s">
        <v>1324</v>
      </c>
      <c r="D26" s="1864"/>
      <c r="E26" s="1864"/>
      <c r="F26" s="1864"/>
      <c r="G26" s="1864"/>
      <c r="H26" s="1864"/>
      <c r="I26" s="1865">
        <f t="shared" si="2"/>
        <v>0</v>
      </c>
      <c r="J26" s="1884"/>
    </row>
    <row r="27" spans="1:13" ht="14.25">
      <c r="A27" s="1826"/>
      <c r="B27" s="1862"/>
      <c r="C27" s="1863" t="s">
        <v>718</v>
      </c>
      <c r="D27" s="1864"/>
      <c r="E27" s="1864"/>
      <c r="F27" s="1864"/>
      <c r="G27" s="1864"/>
      <c r="H27" s="1864"/>
      <c r="I27" s="1865">
        <f t="shared" si="2"/>
        <v>0</v>
      </c>
      <c r="J27" s="1866"/>
    </row>
    <row r="28" spans="1:13" ht="14.25">
      <c r="A28" s="1826"/>
      <c r="B28" s="1862"/>
      <c r="C28" s="1863" t="s">
        <v>713</v>
      </c>
      <c r="D28" s="1864"/>
      <c r="E28" s="1864"/>
      <c r="F28" s="1864"/>
      <c r="G28" s="1864"/>
      <c r="H28" s="1864"/>
      <c r="I28" s="1865">
        <f t="shared" si="2"/>
        <v>0</v>
      </c>
      <c r="J28" s="1866"/>
    </row>
    <row r="29" spans="1:13" ht="14.25">
      <c r="A29" s="1826"/>
      <c r="B29" s="1862"/>
      <c r="C29" s="1863" t="s">
        <v>1171</v>
      </c>
      <c r="D29" s="1864"/>
      <c r="E29" s="1864"/>
      <c r="F29" s="1864"/>
      <c r="G29" s="1864"/>
      <c r="H29" s="1864"/>
      <c r="I29" s="1865">
        <f t="shared" si="2"/>
        <v>0</v>
      </c>
      <c r="J29" s="1866"/>
      <c r="K29" s="2328" t="s">
        <v>1237</v>
      </c>
    </row>
    <row r="30" spans="1:13" ht="14.25">
      <c r="A30" s="1826"/>
      <c r="B30" s="1862"/>
      <c r="C30" s="1863" t="s">
        <v>1258</v>
      </c>
      <c r="D30" s="1864"/>
      <c r="E30" s="1864"/>
      <c r="F30" s="1864"/>
      <c r="G30" s="1864"/>
      <c r="H30" s="1864"/>
      <c r="I30" s="1865">
        <f t="shared" si="2"/>
        <v>0</v>
      </c>
      <c r="J30" s="1866"/>
      <c r="K30" s="2329"/>
    </row>
    <row r="31" spans="1:13" ht="14.25">
      <c r="A31" s="1826"/>
      <c r="B31" s="1862"/>
      <c r="C31" s="1863" t="s">
        <v>1172</v>
      </c>
      <c r="D31" s="1864"/>
      <c r="E31" s="1864"/>
      <c r="F31" s="1864"/>
      <c r="G31" s="1864"/>
      <c r="H31" s="1864"/>
      <c r="I31" s="1865">
        <f t="shared" si="2"/>
        <v>0</v>
      </c>
      <c r="J31" s="1866"/>
      <c r="K31" s="2329"/>
    </row>
    <row r="32" spans="1:13" ht="14.25">
      <c r="A32" s="1826"/>
      <c r="B32" s="1862"/>
      <c r="C32" s="1863" t="s">
        <v>708</v>
      </c>
      <c r="D32" s="1864"/>
      <c r="E32" s="1864"/>
      <c r="F32" s="1864"/>
      <c r="G32" s="1864"/>
      <c r="H32" s="1864"/>
      <c r="I32" s="1865">
        <f t="shared" si="2"/>
        <v>0</v>
      </c>
      <c r="J32" s="1866"/>
      <c r="K32" s="2329"/>
    </row>
    <row r="33" spans="1:11">
      <c r="A33" s="1826"/>
      <c r="B33" s="1862"/>
      <c r="C33" s="1863" t="s">
        <v>1259</v>
      </c>
      <c r="D33" s="1864"/>
      <c r="E33" s="1864"/>
      <c r="F33" s="1864"/>
      <c r="G33" s="1864"/>
      <c r="H33" s="1864"/>
      <c r="I33" s="1865">
        <f t="shared" si="2"/>
        <v>0</v>
      </c>
      <c r="J33" s="1866"/>
      <c r="K33" s="1670" t="str">
        <f>IFERROR(I33/SUM($I$24:$I$32),"")</f>
        <v/>
      </c>
    </row>
    <row r="34" spans="1:11">
      <c r="A34" s="1826"/>
      <c r="B34" s="1862"/>
      <c r="C34" s="1863" t="s">
        <v>1173</v>
      </c>
      <c r="D34" s="1864"/>
      <c r="E34" s="1864"/>
      <c r="F34" s="1864"/>
      <c r="G34" s="1864"/>
      <c r="H34" s="1864"/>
      <c r="I34" s="1865">
        <f t="shared" si="2"/>
        <v>0</v>
      </c>
      <c r="J34" s="1866"/>
      <c r="K34" s="1670" t="str">
        <f>IFERROR(I34/SUM($I$24:$I$32),"")</f>
        <v/>
      </c>
    </row>
    <row r="35" spans="1:11" s="1831" customFormat="1">
      <c r="A35" s="1826"/>
      <c r="B35" s="1862"/>
      <c r="C35" s="1863" t="s">
        <v>1174</v>
      </c>
      <c r="D35" s="1864"/>
      <c r="E35" s="1864"/>
      <c r="F35" s="1864"/>
      <c r="G35" s="1864"/>
      <c r="H35" s="1864"/>
      <c r="I35" s="1865">
        <f t="shared" si="2"/>
        <v>0</v>
      </c>
      <c r="J35" s="1866"/>
      <c r="K35" s="1670" t="str">
        <f>IFERROR(I35/SUM($I$24:$I$32),"")</f>
        <v/>
      </c>
    </row>
    <row r="36" spans="1:11">
      <c r="A36" s="1831"/>
      <c r="B36" s="1831"/>
      <c r="C36" s="1885" t="s">
        <v>1175</v>
      </c>
      <c r="D36" s="1886">
        <f t="shared" ref="D36:H36" si="3">SUM(D24:D35)</f>
        <v>0</v>
      </c>
      <c r="E36" s="1886">
        <f t="shared" si="3"/>
        <v>0</v>
      </c>
      <c r="F36" s="1886">
        <f t="shared" si="3"/>
        <v>0</v>
      </c>
      <c r="G36" s="1886">
        <f t="shared" si="3"/>
        <v>0</v>
      </c>
      <c r="H36" s="1886">
        <f t="shared" si="3"/>
        <v>0</v>
      </c>
      <c r="I36" s="1887">
        <f t="shared" si="2"/>
        <v>0</v>
      </c>
      <c r="J36" s="1888"/>
      <c r="K36" s="1889"/>
    </row>
    <row r="37" spans="1:11" ht="15" customHeight="1">
      <c r="A37" s="1826"/>
      <c r="B37" s="1862"/>
      <c r="C37" s="1863" t="s">
        <v>1176</v>
      </c>
      <c r="D37" s="1864"/>
      <c r="E37" s="1864"/>
      <c r="F37" s="1864"/>
      <c r="G37" s="1864"/>
      <c r="H37" s="1864"/>
      <c r="I37" s="1865">
        <f t="shared" si="2"/>
        <v>0</v>
      </c>
      <c r="J37" s="1866"/>
      <c r="K37" s="1670" t="str">
        <f>IFERROR(I37/SUM($I$24:$I$32),"")</f>
        <v/>
      </c>
    </row>
    <row r="38" spans="1:11" ht="15" customHeight="1">
      <c r="A38" s="1826"/>
      <c r="B38" s="1862"/>
      <c r="C38" s="1863" t="s">
        <v>1177</v>
      </c>
      <c r="D38" s="1864"/>
      <c r="E38" s="1864"/>
      <c r="F38" s="1864"/>
      <c r="G38" s="1864"/>
      <c r="H38" s="1864"/>
      <c r="I38" s="1865">
        <f t="shared" si="2"/>
        <v>0</v>
      </c>
      <c r="J38" s="1866"/>
      <c r="K38" s="1670" t="str">
        <f>IFERROR(I38/SUM($I$24:$I$32),"")</f>
        <v/>
      </c>
    </row>
    <row r="39" spans="1:11" ht="15" customHeight="1">
      <c r="A39" s="1826"/>
      <c r="B39" s="1862"/>
      <c r="C39" s="1890" t="s">
        <v>1178</v>
      </c>
      <c r="D39" s="1864"/>
      <c r="E39" s="1864"/>
      <c r="F39" s="1864"/>
      <c r="G39" s="1864"/>
      <c r="H39" s="1864"/>
      <c r="I39" s="1865">
        <f t="shared" si="2"/>
        <v>0</v>
      </c>
      <c r="J39" s="1866"/>
      <c r="K39" s="1670" t="str">
        <f>IFERROR(I39/SUM($I$24:$I$32),"")</f>
        <v/>
      </c>
    </row>
    <row r="40" spans="1:11" s="1875" customFormat="1">
      <c r="A40" s="1826"/>
      <c r="B40" s="1862"/>
      <c r="C40" s="1863" t="s">
        <v>1179</v>
      </c>
      <c r="D40" s="1864"/>
      <c r="E40" s="1864"/>
      <c r="F40" s="1864"/>
      <c r="G40" s="1864"/>
      <c r="H40" s="1864"/>
      <c r="I40" s="1865">
        <f t="shared" si="2"/>
        <v>0</v>
      </c>
      <c r="J40" s="1866"/>
      <c r="K40" s="1672" t="str">
        <f>IFERROR(I40/SUM($I$24:$I$32),"")</f>
        <v/>
      </c>
    </row>
    <row r="41" spans="1:11" s="1875" customFormat="1" ht="14.25">
      <c r="A41" s="1826"/>
      <c r="B41" s="1826"/>
      <c r="C41" s="1885" t="s">
        <v>1255</v>
      </c>
      <c r="D41" s="1886">
        <f>SUM(D37:D40)</f>
        <v>0</v>
      </c>
      <c r="E41" s="1886">
        <f t="shared" ref="E41:I41" si="4">SUM(E37:E40)</f>
        <v>0</v>
      </c>
      <c r="F41" s="1886">
        <f t="shared" si="4"/>
        <v>0</v>
      </c>
      <c r="G41" s="1886">
        <f t="shared" si="4"/>
        <v>0</v>
      </c>
      <c r="H41" s="1886">
        <f t="shared" si="4"/>
        <v>0</v>
      </c>
      <c r="I41" s="1886">
        <f t="shared" si="4"/>
        <v>0</v>
      </c>
      <c r="J41" s="1891"/>
      <c r="K41" s="1869"/>
    </row>
    <row r="42" spans="1:11" s="1831" customFormat="1">
      <c r="A42" s="1875"/>
      <c r="C42" s="1871" t="s">
        <v>705</v>
      </c>
      <c r="D42" s="1872">
        <f>D36+D41</f>
        <v>0</v>
      </c>
      <c r="E42" s="1872">
        <f t="shared" ref="E42:I42" si="5">E36+E41</f>
        <v>0</v>
      </c>
      <c r="F42" s="1872">
        <f t="shared" si="5"/>
        <v>0</v>
      </c>
      <c r="G42" s="1872">
        <f t="shared" si="5"/>
        <v>0</v>
      </c>
      <c r="H42" s="1872">
        <f t="shared" si="5"/>
        <v>0</v>
      </c>
      <c r="I42" s="1872">
        <f t="shared" si="5"/>
        <v>0</v>
      </c>
      <c r="J42" s="1892"/>
    </row>
    <row r="43" spans="1:11" s="1831" customFormat="1">
      <c r="A43" s="1893"/>
      <c r="B43" s="1893"/>
      <c r="C43" s="1893"/>
      <c r="D43" s="1894"/>
      <c r="E43" s="1893"/>
      <c r="F43" s="1893"/>
      <c r="G43" s="1893"/>
      <c r="H43" s="1893"/>
      <c r="I43" s="1895"/>
      <c r="J43" s="1891"/>
      <c r="K43" s="1896"/>
    </row>
    <row r="44" spans="1:11" s="1831" customFormat="1">
      <c r="A44" s="1831" t="s">
        <v>703</v>
      </c>
      <c r="B44" s="1826"/>
      <c r="C44" s="1850"/>
      <c r="D44" s="1897"/>
      <c r="E44" s="1897"/>
      <c r="F44" s="1897"/>
      <c r="G44" s="1897"/>
      <c r="H44" s="1897"/>
      <c r="I44" s="1876"/>
      <c r="J44" s="1898"/>
      <c r="K44" s="1833"/>
    </row>
    <row r="45" spans="1:11" s="1831" customFormat="1">
      <c r="B45" s="1878" t="s">
        <v>1222</v>
      </c>
      <c r="C45" s="1882"/>
      <c r="D45" s="1883"/>
      <c r="E45" s="1883"/>
      <c r="F45" s="1883"/>
      <c r="G45" s="1883"/>
      <c r="H45" s="1883"/>
      <c r="I45" s="1899"/>
      <c r="J45" s="1900"/>
      <c r="K45" s="1833"/>
    </row>
    <row r="46" spans="1:11" s="1831" customFormat="1" ht="29.25">
      <c r="B46" s="1878"/>
      <c r="C46" s="1863" t="s">
        <v>1184</v>
      </c>
      <c r="D46" s="1864"/>
      <c r="E46" s="1864"/>
      <c r="F46" s="1864"/>
      <c r="G46" s="1864"/>
      <c r="H46" s="1864"/>
      <c r="I46" s="1865">
        <f t="shared" ref="I46:I53" si="6">SUM(D46:H46)</f>
        <v>0</v>
      </c>
      <c r="J46" s="1866" t="s">
        <v>1229</v>
      </c>
      <c r="K46" s="1833"/>
    </row>
    <row r="47" spans="1:11" s="1831" customFormat="1" ht="29.25">
      <c r="B47" s="1878"/>
      <c r="C47" s="1901" t="s">
        <v>1325</v>
      </c>
      <c r="D47" s="1864"/>
      <c r="E47" s="1864"/>
      <c r="F47" s="1864"/>
      <c r="G47" s="1864"/>
      <c r="H47" s="1864"/>
      <c r="I47" s="1865">
        <f t="shared" si="6"/>
        <v>0</v>
      </c>
      <c r="J47" s="1866"/>
      <c r="K47" s="1833"/>
    </row>
    <row r="48" spans="1:11" s="1831" customFormat="1">
      <c r="B48" s="1878"/>
      <c r="C48" s="1863" t="s">
        <v>1185</v>
      </c>
      <c r="D48" s="1864"/>
      <c r="E48" s="1864"/>
      <c r="F48" s="1864"/>
      <c r="G48" s="1864"/>
      <c r="H48" s="1864"/>
      <c r="I48" s="1865">
        <f t="shared" si="6"/>
        <v>0</v>
      </c>
      <c r="J48" s="1866"/>
      <c r="K48" s="1833"/>
    </row>
    <row r="49" spans="1:11" s="1831" customFormat="1">
      <c r="B49" s="1878"/>
      <c r="C49" s="1863" t="s">
        <v>1186</v>
      </c>
      <c r="D49" s="1864"/>
      <c r="E49" s="1864"/>
      <c r="F49" s="1864"/>
      <c r="G49" s="1864"/>
      <c r="H49" s="1864"/>
      <c r="I49" s="1865">
        <f t="shared" si="6"/>
        <v>0</v>
      </c>
      <c r="J49" s="1866"/>
      <c r="K49" s="1833"/>
    </row>
    <row r="50" spans="1:11" s="1831" customFormat="1">
      <c r="B50" s="1878"/>
      <c r="C50" s="1863" t="s">
        <v>1187</v>
      </c>
      <c r="D50" s="1864"/>
      <c r="E50" s="1864"/>
      <c r="F50" s="1864"/>
      <c r="G50" s="1864"/>
      <c r="H50" s="1864"/>
      <c r="I50" s="1865">
        <f t="shared" si="6"/>
        <v>0</v>
      </c>
      <c r="J50" s="1866"/>
    </row>
    <row r="51" spans="1:11">
      <c r="A51" s="1831"/>
      <c r="B51" s="1878"/>
      <c r="C51" s="1902" t="s">
        <v>1188</v>
      </c>
      <c r="D51" s="1864"/>
      <c r="E51" s="1864"/>
      <c r="F51" s="1864"/>
      <c r="G51" s="1864"/>
      <c r="H51" s="1864"/>
      <c r="I51" s="1865">
        <f t="shared" si="6"/>
        <v>0</v>
      </c>
      <c r="J51" s="1866"/>
    </row>
    <row r="52" spans="1:11">
      <c r="A52" s="1831"/>
      <c r="B52" s="1831"/>
      <c r="C52" s="1850" t="s">
        <v>1189</v>
      </c>
      <c r="D52" s="1903">
        <f t="shared" ref="D52:H52" si="7">SUM(D46:D51)</f>
        <v>0</v>
      </c>
      <c r="E52" s="1903">
        <f t="shared" si="7"/>
        <v>0</v>
      </c>
      <c r="F52" s="1903">
        <f t="shared" si="7"/>
        <v>0</v>
      </c>
      <c r="G52" s="1903">
        <f t="shared" si="7"/>
        <v>0</v>
      </c>
      <c r="H52" s="1903">
        <f t="shared" si="7"/>
        <v>0</v>
      </c>
      <c r="I52" s="1887">
        <f t="shared" si="6"/>
        <v>0</v>
      </c>
      <c r="J52" s="1866"/>
    </row>
    <row r="53" spans="1:11" ht="28.5">
      <c r="A53" s="1831"/>
      <c r="B53" s="1831"/>
      <c r="C53" s="1904" t="s">
        <v>1190</v>
      </c>
      <c r="D53" s="1905"/>
      <c r="E53" s="1905"/>
      <c r="F53" s="1905"/>
      <c r="G53" s="1905"/>
      <c r="H53" s="1905"/>
      <c r="I53" s="1906">
        <f t="shared" si="6"/>
        <v>0</v>
      </c>
      <c r="J53" s="1907"/>
    </row>
    <row r="54" spans="1:11">
      <c r="A54" s="1831"/>
      <c r="B54" s="1831"/>
      <c r="C54" s="1908" t="s">
        <v>1224</v>
      </c>
      <c r="D54" s="1909">
        <f>D52+D53</f>
        <v>0</v>
      </c>
      <c r="E54" s="1909">
        <f t="shared" ref="E54:I54" si="8">E52+E53</f>
        <v>0</v>
      </c>
      <c r="F54" s="1909">
        <f t="shared" si="8"/>
        <v>0</v>
      </c>
      <c r="G54" s="1909">
        <f t="shared" si="8"/>
        <v>0</v>
      </c>
      <c r="H54" s="1909">
        <f t="shared" si="8"/>
        <v>0</v>
      </c>
      <c r="I54" s="1910">
        <f t="shared" si="8"/>
        <v>0</v>
      </c>
      <c r="J54" s="1911"/>
      <c r="K54" s="1896"/>
    </row>
    <row r="55" spans="1:11">
      <c r="A55" s="1826"/>
      <c r="B55" s="1878" t="s">
        <v>1223</v>
      </c>
      <c r="C55" s="1912"/>
      <c r="D55" s="1913"/>
      <c r="E55" s="1913"/>
      <c r="F55" s="1913"/>
      <c r="G55" s="1913"/>
      <c r="H55" s="1913"/>
      <c r="I55" s="1914"/>
      <c r="J55" s="1900"/>
    </row>
    <row r="56" spans="1:11" ht="14.25">
      <c r="A56" s="1826"/>
      <c r="B56" s="1862"/>
      <c r="C56" s="1863" t="s">
        <v>699</v>
      </c>
      <c r="D56" s="1864"/>
      <c r="E56" s="1864"/>
      <c r="F56" s="1864"/>
      <c r="G56" s="1864"/>
      <c r="H56" s="1864"/>
      <c r="I56" s="1865">
        <f t="shared" ref="I56:I63" si="9">SUM(D56:H56)</f>
        <v>0</v>
      </c>
      <c r="J56" s="1866"/>
    </row>
    <row r="57" spans="1:11" s="1831" customFormat="1">
      <c r="A57" s="1826"/>
      <c r="B57" s="1862"/>
      <c r="C57" s="1863" t="s">
        <v>698</v>
      </c>
      <c r="D57" s="1864"/>
      <c r="E57" s="1864"/>
      <c r="F57" s="1864"/>
      <c r="G57" s="1864"/>
      <c r="H57" s="1864"/>
      <c r="I57" s="1865">
        <f t="shared" si="9"/>
        <v>0</v>
      </c>
      <c r="J57" s="1866"/>
      <c r="K57" s="1833"/>
    </row>
    <row r="58" spans="1:11" s="1831" customFormat="1">
      <c r="A58" s="1826"/>
      <c r="B58" s="1862"/>
      <c r="C58" s="1863" t="s">
        <v>697</v>
      </c>
      <c r="D58" s="1864"/>
      <c r="E58" s="1864"/>
      <c r="F58" s="1864"/>
      <c r="G58" s="1864"/>
      <c r="H58" s="1864"/>
      <c r="I58" s="1865">
        <f t="shared" si="9"/>
        <v>0</v>
      </c>
      <c r="J58" s="1866"/>
      <c r="K58" s="1833"/>
    </row>
    <row r="59" spans="1:11" s="1831" customFormat="1">
      <c r="A59" s="1826"/>
      <c r="B59" s="1862"/>
      <c r="C59" s="1915" t="s">
        <v>1207</v>
      </c>
      <c r="D59" s="1864"/>
      <c r="E59" s="1864"/>
      <c r="F59" s="1864"/>
      <c r="G59" s="1864"/>
      <c r="H59" s="1864"/>
      <c r="I59" s="1865">
        <f t="shared" si="9"/>
        <v>0</v>
      </c>
      <c r="J59" s="1866"/>
      <c r="K59" s="1833"/>
    </row>
    <row r="60" spans="1:11" s="1831" customFormat="1">
      <c r="A60" s="1826"/>
      <c r="B60" s="1862"/>
      <c r="C60" s="1915" t="s">
        <v>1208</v>
      </c>
      <c r="D60" s="1864"/>
      <c r="E60" s="1864"/>
      <c r="F60" s="1864"/>
      <c r="G60" s="1864"/>
      <c r="H60" s="1864"/>
      <c r="I60" s="1865">
        <f t="shared" si="9"/>
        <v>0</v>
      </c>
      <c r="J60" s="1866"/>
      <c r="K60" s="1833"/>
    </row>
    <row r="61" spans="1:11" s="1831" customFormat="1">
      <c r="A61" s="1826"/>
      <c r="B61" s="1862"/>
      <c r="C61" s="1915" t="s">
        <v>1192</v>
      </c>
      <c r="D61" s="1864"/>
      <c r="E61" s="1864"/>
      <c r="F61" s="1864"/>
      <c r="G61" s="1864"/>
      <c r="H61" s="1864"/>
      <c r="I61" s="1865">
        <f t="shared" si="9"/>
        <v>0</v>
      </c>
      <c r="J61" s="1866"/>
      <c r="K61" s="1833"/>
    </row>
    <row r="62" spans="1:11" ht="14.25">
      <c r="A62" s="1826"/>
      <c r="B62" s="1862"/>
      <c r="C62" s="1915" t="s">
        <v>1193</v>
      </c>
      <c r="D62" s="1864"/>
      <c r="E62" s="1864"/>
      <c r="F62" s="1864"/>
      <c r="G62" s="1864"/>
      <c r="H62" s="1864"/>
      <c r="I62" s="1865">
        <f t="shared" si="9"/>
        <v>0</v>
      </c>
      <c r="J62" s="1907" t="s">
        <v>1260</v>
      </c>
    </row>
    <row r="63" spans="1:11">
      <c r="A63" s="1831"/>
      <c r="B63" s="1831"/>
      <c r="C63" s="1916" t="s">
        <v>1225</v>
      </c>
      <c r="D63" s="1909">
        <f t="shared" ref="D63:H63" si="10">SUM(D56:D62)</f>
        <v>0</v>
      </c>
      <c r="E63" s="1909">
        <f t="shared" si="10"/>
        <v>0</v>
      </c>
      <c r="F63" s="1909">
        <f t="shared" si="10"/>
        <v>0</v>
      </c>
      <c r="G63" s="1909">
        <f t="shared" si="10"/>
        <v>0</v>
      </c>
      <c r="H63" s="1909">
        <f t="shared" si="10"/>
        <v>0</v>
      </c>
      <c r="I63" s="1910">
        <f t="shared" si="9"/>
        <v>0</v>
      </c>
      <c r="J63" s="1911"/>
    </row>
    <row r="64" spans="1:11">
      <c r="A64" s="1826"/>
      <c r="B64" s="1878" t="s">
        <v>695</v>
      </c>
      <c r="C64" s="1917"/>
      <c r="D64" s="1918"/>
      <c r="E64" s="1918"/>
      <c r="F64" s="1918"/>
      <c r="G64" s="1918"/>
      <c r="H64" s="1918"/>
      <c r="I64" s="1919"/>
      <c r="J64" s="1898"/>
    </row>
    <row r="65" spans="1:11" s="1831" customFormat="1">
      <c r="C65" s="1920" t="s">
        <v>920</v>
      </c>
      <c r="D65" s="1921"/>
      <c r="E65" s="1921"/>
      <c r="F65" s="1921"/>
      <c r="G65" s="1921"/>
      <c r="H65" s="1921"/>
      <c r="I65" s="1914"/>
      <c r="J65" s="1900"/>
      <c r="K65" s="1833"/>
    </row>
    <row r="66" spans="1:11" ht="14.25">
      <c r="A66" s="1826"/>
      <c r="B66" s="1862"/>
      <c r="C66" s="1863" t="s">
        <v>690</v>
      </c>
      <c r="D66" s="1864"/>
      <c r="E66" s="1864"/>
      <c r="F66" s="1864"/>
      <c r="G66" s="1864"/>
      <c r="H66" s="1864"/>
      <c r="I66" s="1865">
        <f t="shared" ref="I66:I73" si="11">SUM(D66:H66)</f>
        <v>0</v>
      </c>
      <c r="J66" s="1866"/>
    </row>
    <row r="67" spans="1:11" ht="14.25">
      <c r="A67" s="1826"/>
      <c r="B67" s="1862"/>
      <c r="C67" s="1863" t="s">
        <v>689</v>
      </c>
      <c r="D67" s="1864"/>
      <c r="E67" s="1864"/>
      <c r="F67" s="1864"/>
      <c r="G67" s="1864"/>
      <c r="H67" s="1864"/>
      <c r="I67" s="1865">
        <f t="shared" si="11"/>
        <v>0</v>
      </c>
      <c r="J67" s="1866"/>
    </row>
    <row r="68" spans="1:11" ht="14.25">
      <c r="A68" s="1826"/>
      <c r="B68" s="1862"/>
      <c r="C68" s="1863" t="s">
        <v>685</v>
      </c>
      <c r="D68" s="1864"/>
      <c r="E68" s="1864"/>
      <c r="F68" s="1864"/>
      <c r="G68" s="1864"/>
      <c r="H68" s="1864"/>
      <c r="I68" s="1865">
        <f t="shared" si="11"/>
        <v>0</v>
      </c>
      <c r="J68" s="1866"/>
    </row>
    <row r="69" spans="1:11" ht="14.25">
      <c r="A69" s="1826"/>
      <c r="B69" s="1862"/>
      <c r="C69" s="1915" t="s">
        <v>1194</v>
      </c>
      <c r="D69" s="1864"/>
      <c r="E69" s="1864"/>
      <c r="F69" s="1864"/>
      <c r="G69" s="1864"/>
      <c r="H69" s="1864"/>
      <c r="I69" s="1865">
        <f t="shared" si="11"/>
        <v>0</v>
      </c>
      <c r="J69" s="1866"/>
    </row>
    <row r="70" spans="1:11" ht="14.25">
      <c r="A70" s="1826"/>
      <c r="B70" s="1862"/>
      <c r="C70" s="1915" t="s">
        <v>1195</v>
      </c>
      <c r="D70" s="1864"/>
      <c r="E70" s="1864"/>
      <c r="F70" s="1864"/>
      <c r="G70" s="1864"/>
      <c r="H70" s="1864"/>
      <c r="I70" s="1865">
        <f t="shared" si="11"/>
        <v>0</v>
      </c>
      <c r="J70" s="1866"/>
    </row>
    <row r="71" spans="1:11" s="1870" customFormat="1" ht="14.25">
      <c r="A71" s="1826"/>
      <c r="B71" s="1862"/>
      <c r="C71" s="1915" t="s">
        <v>1196</v>
      </c>
      <c r="D71" s="1864"/>
      <c r="E71" s="1864"/>
      <c r="F71" s="1864"/>
      <c r="G71" s="1864"/>
      <c r="H71" s="1864"/>
      <c r="I71" s="1865">
        <f t="shared" si="11"/>
        <v>0</v>
      </c>
      <c r="J71" s="1868"/>
      <c r="K71" s="1869"/>
    </row>
    <row r="72" spans="1:11" ht="14.25">
      <c r="A72" s="1826"/>
      <c r="B72" s="1862"/>
      <c r="C72" s="1922" t="s">
        <v>1197</v>
      </c>
      <c r="D72" s="1923"/>
      <c r="E72" s="1923"/>
      <c r="F72" s="1864"/>
      <c r="G72" s="1864"/>
      <c r="H72" s="1864"/>
      <c r="I72" s="1865">
        <f t="shared" si="11"/>
        <v>0</v>
      </c>
      <c r="J72" s="1866"/>
    </row>
    <row r="73" spans="1:11" s="1831" customFormat="1">
      <c r="C73" s="1924" t="s">
        <v>688</v>
      </c>
      <c r="D73" s="1925">
        <f t="shared" ref="D73:H73" si="12">SUM(D66:D72)</f>
        <v>0</v>
      </c>
      <c r="E73" s="1925">
        <f t="shared" si="12"/>
        <v>0</v>
      </c>
      <c r="F73" s="1925">
        <f t="shared" si="12"/>
        <v>0</v>
      </c>
      <c r="G73" s="1925">
        <f t="shared" si="12"/>
        <v>0</v>
      </c>
      <c r="H73" s="1925">
        <f t="shared" si="12"/>
        <v>0</v>
      </c>
      <c r="I73" s="1926">
        <f t="shared" si="11"/>
        <v>0</v>
      </c>
      <c r="J73" s="1911"/>
      <c r="K73" s="1833"/>
    </row>
    <row r="74" spans="1:11" s="1831" customFormat="1">
      <c r="C74" s="1920" t="s">
        <v>1256</v>
      </c>
      <c r="D74" s="1921"/>
      <c r="E74" s="1921"/>
      <c r="F74" s="1921"/>
      <c r="G74" s="1921"/>
      <c r="H74" s="1921"/>
      <c r="I74" s="1914"/>
      <c r="J74" s="1900"/>
      <c r="K74" s="1833"/>
    </row>
    <row r="75" spans="1:11" ht="14.25">
      <c r="A75" s="1826"/>
      <c r="B75" s="1862"/>
      <c r="C75" s="1863" t="s">
        <v>1326</v>
      </c>
      <c r="D75" s="1864"/>
      <c r="E75" s="1923"/>
      <c r="F75" s="1923"/>
      <c r="G75" s="1864"/>
      <c r="H75" s="1864"/>
      <c r="I75" s="1865">
        <f>SUM(D75:H75)</f>
        <v>0</v>
      </c>
      <c r="J75" s="1866"/>
    </row>
    <row r="76" spans="1:11" ht="14.25">
      <c r="A76" s="1826"/>
      <c r="B76" s="1867"/>
      <c r="C76" s="1863" t="s">
        <v>686</v>
      </c>
      <c r="D76" s="1927"/>
      <c r="E76" s="1928"/>
      <c r="F76" s="1928"/>
      <c r="G76" s="1927"/>
      <c r="H76" s="1927"/>
      <c r="I76" s="1865">
        <f>SUM(D76:H76)</f>
        <v>0</v>
      </c>
      <c r="J76" s="1866"/>
    </row>
    <row r="77" spans="1:11" ht="14.25">
      <c r="A77" s="1826"/>
      <c r="B77" s="1867"/>
      <c r="C77" s="1863" t="s">
        <v>685</v>
      </c>
      <c r="D77" s="1927"/>
      <c r="E77" s="1928"/>
      <c r="F77" s="1928"/>
      <c r="G77" s="1927"/>
      <c r="H77" s="1927"/>
      <c r="I77" s="1865">
        <f>SUM(D77:H77)</f>
        <v>0</v>
      </c>
      <c r="J77" s="1866"/>
    </row>
    <row r="78" spans="1:11" ht="14.25">
      <c r="A78" s="1826"/>
      <c r="B78" s="1862"/>
      <c r="C78" s="1863" t="s">
        <v>1327</v>
      </c>
      <c r="D78" s="1864"/>
      <c r="E78" s="1864"/>
      <c r="F78" s="1864"/>
      <c r="G78" s="1864"/>
      <c r="H78" s="1864"/>
      <c r="I78" s="1865">
        <f>SUM(D78:H78)</f>
        <v>0</v>
      </c>
      <c r="J78" s="1866"/>
    </row>
    <row r="79" spans="1:11">
      <c r="A79" s="1831"/>
      <c r="B79" s="1831"/>
      <c r="C79" s="1924" t="s">
        <v>684</v>
      </c>
      <c r="D79" s="1925">
        <f t="shared" ref="D79:H79" si="13">SUM(D75:D78)</f>
        <v>0</v>
      </c>
      <c r="E79" s="1925">
        <f t="shared" si="13"/>
        <v>0</v>
      </c>
      <c r="F79" s="1925">
        <f t="shared" si="13"/>
        <v>0</v>
      </c>
      <c r="G79" s="1925">
        <f t="shared" si="13"/>
        <v>0</v>
      </c>
      <c r="H79" s="1925">
        <f t="shared" si="13"/>
        <v>0</v>
      </c>
      <c r="I79" s="1926">
        <f>SUM(D79:H79)</f>
        <v>0</v>
      </c>
      <c r="J79" s="1929"/>
    </row>
    <row r="80" spans="1:11" s="1831" customFormat="1">
      <c r="C80" s="1916" t="s">
        <v>683</v>
      </c>
      <c r="D80" s="1930">
        <f>D73+D79</f>
        <v>0</v>
      </c>
      <c r="E80" s="1930">
        <f t="shared" ref="E80:I80" si="14">E73+E79</f>
        <v>0</v>
      </c>
      <c r="F80" s="1930">
        <f t="shared" si="14"/>
        <v>0</v>
      </c>
      <c r="G80" s="1930">
        <f t="shared" si="14"/>
        <v>0</v>
      </c>
      <c r="H80" s="1930">
        <f t="shared" si="14"/>
        <v>0</v>
      </c>
      <c r="I80" s="1931">
        <f t="shared" si="14"/>
        <v>0</v>
      </c>
      <c r="J80" s="1932"/>
      <c r="K80" s="1833"/>
    </row>
    <row r="81" spans="1:10">
      <c r="A81" s="1826"/>
      <c r="B81" s="1878" t="s">
        <v>682</v>
      </c>
      <c r="C81" s="1912"/>
      <c r="D81" s="1933"/>
      <c r="E81" s="1933"/>
      <c r="F81" s="1933"/>
      <c r="G81" s="1933"/>
      <c r="H81" s="1933"/>
      <c r="I81" s="1914"/>
      <c r="J81" s="1934"/>
    </row>
    <row r="82" spans="1:10" ht="14.25">
      <c r="A82" s="1826"/>
      <c r="B82" s="1862"/>
      <c r="C82" s="1863" t="s">
        <v>1198</v>
      </c>
      <c r="D82" s="1864"/>
      <c r="E82" s="1923"/>
      <c r="F82" s="1923"/>
      <c r="G82" s="1923"/>
      <c r="H82" s="1923"/>
      <c r="I82" s="1865">
        <f t="shared" ref="I82:I89" si="15">SUM(D82:H82)</f>
        <v>0</v>
      </c>
      <c r="J82" s="1866"/>
    </row>
    <row r="83" spans="1:10" ht="14.25">
      <c r="A83" s="1826"/>
      <c r="B83" s="1862"/>
      <c r="C83" s="1915" t="s">
        <v>1199</v>
      </c>
      <c r="D83" s="1864"/>
      <c r="E83" s="1923"/>
      <c r="F83" s="1923"/>
      <c r="G83" s="1923"/>
      <c r="H83" s="1923"/>
      <c r="I83" s="1865">
        <f t="shared" si="15"/>
        <v>0</v>
      </c>
      <c r="J83" s="1866"/>
    </row>
    <row r="84" spans="1:10" ht="14.25">
      <c r="A84" s="1826"/>
      <c r="B84" s="1862"/>
      <c r="C84" s="1915" t="s">
        <v>1200</v>
      </c>
      <c r="D84" s="1864"/>
      <c r="E84" s="1923"/>
      <c r="F84" s="1923"/>
      <c r="G84" s="1923"/>
      <c r="H84" s="1923"/>
      <c r="I84" s="1865">
        <f t="shared" si="15"/>
        <v>0</v>
      </c>
      <c r="J84" s="1866"/>
    </row>
    <row r="85" spans="1:10" ht="14.25">
      <c r="A85" s="1826"/>
      <c r="B85" s="1862"/>
      <c r="C85" s="1915" t="s">
        <v>1201</v>
      </c>
      <c r="D85" s="1864"/>
      <c r="E85" s="1923"/>
      <c r="F85" s="1923"/>
      <c r="G85" s="1923"/>
      <c r="H85" s="1923"/>
      <c r="I85" s="1865">
        <f t="shared" si="15"/>
        <v>0</v>
      </c>
      <c r="J85" s="1866"/>
    </row>
    <row r="86" spans="1:10" ht="14.25">
      <c r="A86" s="1826"/>
      <c r="B86" s="1862"/>
      <c r="C86" s="1863" t="s">
        <v>1202</v>
      </c>
      <c r="D86" s="1864"/>
      <c r="E86" s="1923"/>
      <c r="F86" s="1923"/>
      <c r="G86" s="1923"/>
      <c r="H86" s="1923"/>
      <c r="I86" s="1865">
        <f t="shared" si="15"/>
        <v>0</v>
      </c>
      <c r="J86" s="1866"/>
    </row>
    <row r="87" spans="1:10" ht="14.25">
      <c r="A87" s="1826"/>
      <c r="B87" s="1862"/>
      <c r="C87" s="1863" t="s">
        <v>1203</v>
      </c>
      <c r="D87" s="1864"/>
      <c r="E87" s="1923"/>
      <c r="F87" s="1923"/>
      <c r="G87" s="1923"/>
      <c r="H87" s="1923"/>
      <c r="I87" s="1865">
        <f t="shared" si="15"/>
        <v>0</v>
      </c>
      <c r="J87" s="1866"/>
    </row>
    <row r="88" spans="1:10" ht="14.25">
      <c r="A88" s="1826"/>
      <c r="B88" s="1862"/>
      <c r="C88" s="1922" t="s">
        <v>1204</v>
      </c>
      <c r="D88" s="1864"/>
      <c r="E88" s="1923"/>
      <c r="F88" s="1923"/>
      <c r="G88" s="1923"/>
      <c r="H88" s="1923"/>
      <c r="I88" s="1865">
        <f t="shared" si="15"/>
        <v>0</v>
      </c>
      <c r="J88" s="1866"/>
    </row>
    <row r="89" spans="1:10">
      <c r="A89" s="1831"/>
      <c r="B89" s="1831"/>
      <c r="C89" s="1908" t="s">
        <v>678</v>
      </c>
      <c r="D89" s="1935">
        <f t="shared" ref="D89:H89" si="16">SUM(D82:D88)</f>
        <v>0</v>
      </c>
      <c r="E89" s="1935">
        <f t="shared" si="16"/>
        <v>0</v>
      </c>
      <c r="F89" s="1935">
        <f t="shared" si="16"/>
        <v>0</v>
      </c>
      <c r="G89" s="1935">
        <f t="shared" si="16"/>
        <v>0</v>
      </c>
      <c r="H89" s="1935">
        <f t="shared" si="16"/>
        <v>0</v>
      </c>
      <c r="I89" s="1936">
        <f t="shared" si="15"/>
        <v>0</v>
      </c>
      <c r="J89" s="1911"/>
    </row>
    <row r="90" spans="1:10">
      <c r="A90" s="1831"/>
      <c r="B90" s="1831" t="s">
        <v>1205</v>
      </c>
      <c r="C90" s="1937"/>
      <c r="D90" s="1899"/>
      <c r="E90" s="1899"/>
      <c r="F90" s="1899"/>
      <c r="G90" s="1899"/>
      <c r="H90" s="1899"/>
      <c r="I90" s="1938"/>
      <c r="J90" s="1900"/>
    </row>
    <row r="91" spans="1:10" ht="14.25">
      <c r="A91" s="1826"/>
      <c r="B91" s="1862"/>
      <c r="C91" s="1902" t="s">
        <v>677</v>
      </c>
      <c r="D91" s="1864"/>
      <c r="E91" s="1939"/>
      <c r="F91" s="1939"/>
      <c r="G91" s="1939"/>
      <c r="H91" s="1939"/>
      <c r="I91" s="1865">
        <f t="shared" ref="I91:I108" si="17">SUM(D91:H91)</f>
        <v>0</v>
      </c>
      <c r="J91" s="1866"/>
    </row>
    <row r="92" spans="1:10" ht="14.25">
      <c r="A92" s="1826"/>
      <c r="B92" s="1862"/>
      <c r="C92" s="1863" t="s">
        <v>669</v>
      </c>
      <c r="D92" s="1864"/>
      <c r="E92" s="1939"/>
      <c r="F92" s="1939"/>
      <c r="G92" s="1939"/>
      <c r="H92" s="1939"/>
      <c r="I92" s="1865">
        <f t="shared" si="17"/>
        <v>0</v>
      </c>
      <c r="J92" s="1866"/>
    </row>
    <row r="93" spans="1:10" ht="14.25">
      <c r="A93" s="1826"/>
      <c r="B93" s="1862"/>
      <c r="C93" s="1863" t="s">
        <v>1</v>
      </c>
      <c r="D93" s="1864"/>
      <c r="E93" s="1939"/>
      <c r="F93" s="1939"/>
      <c r="G93" s="1939"/>
      <c r="H93" s="1939"/>
      <c r="I93" s="1865">
        <f t="shared" si="17"/>
        <v>0</v>
      </c>
      <c r="J93" s="1866"/>
    </row>
    <row r="94" spans="1:10" ht="14.25">
      <c r="A94" s="1826"/>
      <c r="B94" s="1862"/>
      <c r="C94" s="1863" t="s">
        <v>676</v>
      </c>
      <c r="D94" s="1864"/>
      <c r="E94" s="1939"/>
      <c r="F94" s="1939"/>
      <c r="G94" s="1939"/>
      <c r="H94" s="1939"/>
      <c r="I94" s="1865">
        <f t="shared" si="17"/>
        <v>0</v>
      </c>
      <c r="J94" s="1866"/>
    </row>
    <row r="95" spans="1:10" ht="14.25">
      <c r="A95" s="1826"/>
      <c r="B95" s="1862"/>
      <c r="C95" s="1863" t="s">
        <v>1206</v>
      </c>
      <c r="D95" s="1864"/>
      <c r="E95" s="1939"/>
      <c r="F95" s="1939"/>
      <c r="G95" s="1939"/>
      <c r="H95" s="1939"/>
      <c r="I95" s="1865">
        <f t="shared" si="17"/>
        <v>0</v>
      </c>
      <c r="J95" s="1866"/>
    </row>
    <row r="96" spans="1:10" ht="14.25">
      <c r="A96" s="1826"/>
      <c r="B96" s="1862"/>
      <c r="C96" s="1915" t="s">
        <v>1210</v>
      </c>
      <c r="D96" s="1864"/>
      <c r="E96" s="1939"/>
      <c r="F96" s="1939"/>
      <c r="G96" s="1939"/>
      <c r="H96" s="1939"/>
      <c r="I96" s="1865">
        <f t="shared" si="17"/>
        <v>0</v>
      </c>
      <c r="J96" s="1866"/>
    </row>
    <row r="97" spans="1:11" ht="14.25">
      <c r="A97" s="1826"/>
      <c r="B97" s="1862"/>
      <c r="C97" s="1863" t="s">
        <v>1211</v>
      </c>
      <c r="D97" s="1864"/>
      <c r="E97" s="1939"/>
      <c r="F97" s="1939"/>
      <c r="G97" s="1939"/>
      <c r="H97" s="1939"/>
      <c r="I97" s="1865">
        <f t="shared" si="17"/>
        <v>0</v>
      </c>
      <c r="J97" s="1866"/>
    </row>
    <row r="98" spans="1:11" ht="14.25">
      <c r="A98" s="1826"/>
      <c r="B98" s="1862"/>
      <c r="C98" s="1863" t="s">
        <v>1406</v>
      </c>
      <c r="D98" s="1864"/>
      <c r="E98" s="1939"/>
      <c r="F98" s="1939"/>
      <c r="G98" s="1939"/>
      <c r="H98" s="1939"/>
      <c r="I98" s="1865">
        <f t="shared" si="17"/>
        <v>0</v>
      </c>
      <c r="J98" s="1866"/>
    </row>
    <row r="99" spans="1:11" ht="14.25">
      <c r="A99" s="1826"/>
      <c r="B99" s="1862"/>
      <c r="C99" s="1863" t="s">
        <v>670</v>
      </c>
      <c r="D99" s="1864"/>
      <c r="E99" s="1939"/>
      <c r="F99" s="1939"/>
      <c r="G99" s="1939"/>
      <c r="H99" s="1939"/>
      <c r="I99" s="1865">
        <f t="shared" si="17"/>
        <v>0</v>
      </c>
      <c r="J99" s="1940"/>
    </row>
    <row r="100" spans="1:11" s="1831" customFormat="1">
      <c r="A100" s="1826"/>
      <c r="B100" s="1862"/>
      <c r="C100" s="1863" t="s">
        <v>1213</v>
      </c>
      <c r="D100" s="1864"/>
      <c r="E100" s="1939"/>
      <c r="F100" s="1939"/>
      <c r="G100" s="1939"/>
      <c r="H100" s="1939"/>
      <c r="I100" s="1865">
        <f t="shared" si="17"/>
        <v>0</v>
      </c>
      <c r="J100" s="1866"/>
      <c r="K100" s="1833"/>
    </row>
    <row r="101" spans="1:11" s="1831" customFormat="1">
      <c r="A101" s="1826"/>
      <c r="B101" s="1862"/>
      <c r="C101" s="1915" t="s">
        <v>1214</v>
      </c>
      <c r="D101" s="1864"/>
      <c r="E101" s="1939"/>
      <c r="F101" s="1939"/>
      <c r="G101" s="1939"/>
      <c r="H101" s="1939"/>
      <c r="I101" s="1865">
        <f t="shared" si="17"/>
        <v>0</v>
      </c>
      <c r="J101" s="1866"/>
      <c r="K101" s="1941"/>
    </row>
    <row r="102" spans="1:11" s="1831" customFormat="1">
      <c r="A102" s="1826"/>
      <c r="B102" s="1862"/>
      <c r="C102" s="1915" t="s">
        <v>1215</v>
      </c>
      <c r="D102" s="1864"/>
      <c r="E102" s="1939"/>
      <c r="F102" s="1939"/>
      <c r="G102" s="1939"/>
      <c r="H102" s="1939"/>
      <c r="I102" s="1865">
        <f t="shared" si="17"/>
        <v>0</v>
      </c>
      <c r="J102" s="1866"/>
      <c r="K102" s="1896"/>
    </row>
    <row r="103" spans="1:11" s="1831" customFormat="1">
      <c r="A103" s="1826"/>
      <c r="B103" s="1862"/>
      <c r="C103" s="1915" t="s">
        <v>1216</v>
      </c>
      <c r="D103" s="1864"/>
      <c r="E103" s="1939"/>
      <c r="F103" s="1939"/>
      <c r="G103" s="1939"/>
      <c r="H103" s="1939"/>
      <c r="I103" s="1865">
        <f t="shared" si="17"/>
        <v>0</v>
      </c>
      <c r="J103" s="1866"/>
      <c r="K103" s="1896"/>
    </row>
    <row r="104" spans="1:11" s="1831" customFormat="1">
      <c r="A104" s="1826"/>
      <c r="B104" s="1862"/>
      <c r="C104" s="1915" t="s">
        <v>1217</v>
      </c>
      <c r="D104" s="1864"/>
      <c r="E104" s="1939"/>
      <c r="F104" s="1939"/>
      <c r="G104" s="1939"/>
      <c r="H104" s="1939"/>
      <c r="I104" s="1865">
        <f t="shared" si="17"/>
        <v>0</v>
      </c>
      <c r="J104" s="1866"/>
      <c r="K104" s="1896"/>
    </row>
    <row r="105" spans="1:11" s="1831" customFormat="1">
      <c r="A105" s="1826"/>
      <c r="B105" s="1862"/>
      <c r="C105" s="1915" t="s">
        <v>675</v>
      </c>
      <c r="D105" s="1864"/>
      <c r="E105" s="1939"/>
      <c r="F105" s="1939"/>
      <c r="G105" s="1939"/>
      <c r="H105" s="1939"/>
      <c r="I105" s="1865">
        <f t="shared" si="17"/>
        <v>0</v>
      </c>
      <c r="J105" s="1866"/>
      <c r="K105" s="1896"/>
    </row>
    <row r="106" spans="1:11" ht="14.25">
      <c r="A106" s="1826"/>
      <c r="B106" s="1862"/>
      <c r="C106" s="1922" t="s">
        <v>655</v>
      </c>
      <c r="D106" s="1864"/>
      <c r="E106" s="1939"/>
      <c r="F106" s="1939"/>
      <c r="G106" s="1939"/>
      <c r="H106" s="1939"/>
      <c r="I106" s="1865">
        <f t="shared" si="17"/>
        <v>0</v>
      </c>
      <c r="J106" s="1942"/>
    </row>
    <row r="107" spans="1:11" ht="14.25">
      <c r="A107" s="1826"/>
      <c r="B107" s="1862"/>
      <c r="C107" s="1922" t="s">
        <v>655</v>
      </c>
      <c r="D107" s="1939"/>
      <c r="E107" s="1939"/>
      <c r="F107" s="1939"/>
      <c r="G107" s="1939"/>
      <c r="H107" s="1939"/>
      <c r="I107" s="1865">
        <f t="shared" si="17"/>
        <v>0</v>
      </c>
      <c r="J107" s="1942"/>
      <c r="K107" s="2328" t="s">
        <v>1227</v>
      </c>
    </row>
    <row r="108" spans="1:11" ht="14.25">
      <c r="A108" s="1826"/>
      <c r="B108" s="1862"/>
      <c r="C108" s="1922" t="s">
        <v>655</v>
      </c>
      <c r="D108" s="1939"/>
      <c r="E108" s="1939"/>
      <c r="F108" s="1939"/>
      <c r="G108" s="1939"/>
      <c r="H108" s="1939"/>
      <c r="I108" s="1865">
        <f t="shared" si="17"/>
        <v>0</v>
      </c>
      <c r="J108" s="1942"/>
      <c r="K108" s="2329"/>
    </row>
    <row r="109" spans="1:11">
      <c r="A109" s="1831"/>
      <c r="B109" s="1831"/>
      <c r="C109" s="1908" t="s">
        <v>1218</v>
      </c>
      <c r="D109" s="1935">
        <f t="shared" ref="D109:I109" si="18">SUM(D91:D108)</f>
        <v>0</v>
      </c>
      <c r="E109" s="1935">
        <f t="shared" si="18"/>
        <v>0</v>
      </c>
      <c r="F109" s="1935">
        <f t="shared" si="18"/>
        <v>0</v>
      </c>
      <c r="G109" s="1935">
        <f t="shared" si="18"/>
        <v>0</v>
      </c>
      <c r="H109" s="1935">
        <f t="shared" si="18"/>
        <v>0</v>
      </c>
      <c r="I109" s="1936">
        <f t="shared" si="18"/>
        <v>0</v>
      </c>
      <c r="J109" s="1911"/>
      <c r="K109" s="2329"/>
    </row>
    <row r="110" spans="1:11" ht="24" customHeight="1">
      <c r="A110" s="1831"/>
      <c r="B110" s="1831" t="s">
        <v>666</v>
      </c>
      <c r="C110" s="1943"/>
      <c r="D110" s="1876"/>
      <c r="E110" s="1876"/>
      <c r="F110" s="1876"/>
      <c r="G110" s="1876"/>
      <c r="H110" s="1876"/>
      <c r="I110" s="1944"/>
      <c r="J110" s="1898"/>
      <c r="K110" s="2329"/>
    </row>
    <row r="111" spans="1:11">
      <c r="A111" s="1831"/>
      <c r="B111" s="1878"/>
      <c r="C111" s="1945" t="s">
        <v>1252</v>
      </c>
      <c r="D111" s="1864"/>
      <c r="E111" s="1864"/>
      <c r="F111" s="1864"/>
      <c r="G111" s="1864"/>
      <c r="H111" s="1864"/>
      <c r="I111" s="1865">
        <f>SUM(D111:H111)</f>
        <v>0</v>
      </c>
      <c r="J111" s="1946">
        <v>0.05</v>
      </c>
      <c r="K111" s="1947" t="str">
        <f>IFERROR(I111/(I54+I63+I80+I89+I109),"")</f>
        <v/>
      </c>
    </row>
    <row r="112" spans="1:11">
      <c r="A112" s="1831"/>
      <c r="B112" s="1831"/>
      <c r="C112" s="1871" t="s">
        <v>667</v>
      </c>
      <c r="D112" s="1872">
        <f t="shared" ref="D112:I112" si="19">D54+D63+D80+D89+D109+D111</f>
        <v>0</v>
      </c>
      <c r="E112" s="1872">
        <f t="shared" si="19"/>
        <v>0</v>
      </c>
      <c r="F112" s="1872">
        <f t="shared" si="19"/>
        <v>0</v>
      </c>
      <c r="G112" s="1872">
        <f t="shared" si="19"/>
        <v>0</v>
      </c>
      <c r="H112" s="1872">
        <f t="shared" si="19"/>
        <v>0</v>
      </c>
      <c r="I112" s="1873">
        <f t="shared" si="19"/>
        <v>0</v>
      </c>
      <c r="J112" s="1892"/>
    </row>
    <row r="113" spans="1:11">
      <c r="A113" s="1831"/>
      <c r="B113" s="1831"/>
      <c r="C113" s="1948"/>
      <c r="D113" s="1895"/>
      <c r="E113" s="1895"/>
      <c r="F113" s="1895"/>
      <c r="G113" s="1895"/>
      <c r="H113" s="1895"/>
      <c r="I113" s="1949"/>
      <c r="J113" s="1898"/>
    </row>
    <row r="114" spans="1:11">
      <c r="A114" s="1878" t="s">
        <v>665</v>
      </c>
      <c r="C114" s="1950"/>
      <c r="D114" s="1883"/>
      <c r="E114" s="1951"/>
      <c r="F114" s="1951"/>
      <c r="G114" s="1951"/>
      <c r="H114" s="1951"/>
      <c r="I114" s="1952"/>
      <c r="J114" s="1900"/>
    </row>
    <row r="115" spans="1:11" ht="14.25">
      <c r="A115" s="1826"/>
      <c r="B115" s="1862"/>
      <c r="C115" s="1863" t="s">
        <v>664</v>
      </c>
      <c r="D115" s="1864"/>
      <c r="E115" s="1923"/>
      <c r="F115" s="1923"/>
      <c r="G115" s="1923"/>
      <c r="H115" s="1923"/>
      <c r="I115" s="1865">
        <f t="shared" ref="I115:I120" si="20">SUM(D115:H115)</f>
        <v>0</v>
      </c>
      <c r="J115" s="1866"/>
    </row>
    <row r="116" spans="1:11" s="1831" customFormat="1">
      <c r="A116" s="1826"/>
      <c r="B116" s="1862"/>
      <c r="C116" s="1863" t="s">
        <v>663</v>
      </c>
      <c r="D116" s="1864"/>
      <c r="E116" s="1923"/>
      <c r="F116" s="1923"/>
      <c r="G116" s="1923"/>
      <c r="H116" s="1923"/>
      <c r="I116" s="1865">
        <f t="shared" si="20"/>
        <v>0</v>
      </c>
      <c r="J116" s="1866"/>
      <c r="K116" s="1833"/>
    </row>
    <row r="117" spans="1:11" s="1831" customFormat="1">
      <c r="A117" s="1826"/>
      <c r="B117" s="1862"/>
      <c r="C117" s="1863" t="s">
        <v>1219</v>
      </c>
      <c r="D117" s="1864"/>
      <c r="E117" s="1923"/>
      <c r="F117" s="1923"/>
      <c r="G117" s="1923"/>
      <c r="H117" s="1923"/>
      <c r="I117" s="1865">
        <f t="shared" si="20"/>
        <v>0</v>
      </c>
      <c r="J117" s="1866"/>
      <c r="K117" s="1833"/>
    </row>
    <row r="118" spans="1:11" s="1831" customFormat="1">
      <c r="A118" s="1826"/>
      <c r="B118" s="1862"/>
      <c r="C118" s="1863" t="s">
        <v>1328</v>
      </c>
      <c r="D118" s="1864"/>
      <c r="E118" s="1923"/>
      <c r="F118" s="1923"/>
      <c r="G118" s="1923"/>
      <c r="H118" s="1923"/>
      <c r="I118" s="1865">
        <f t="shared" si="20"/>
        <v>0</v>
      </c>
      <c r="J118" s="1866"/>
      <c r="K118" s="1833"/>
    </row>
    <row r="119" spans="1:11" ht="14.25">
      <c r="A119" s="1826"/>
      <c r="B119" s="1862"/>
      <c r="C119" s="1922" t="s">
        <v>655</v>
      </c>
      <c r="D119" s="1864"/>
      <c r="E119" s="1923"/>
      <c r="F119" s="1923"/>
      <c r="G119" s="1923"/>
      <c r="H119" s="1923"/>
      <c r="I119" s="1865">
        <f t="shared" si="20"/>
        <v>0</v>
      </c>
      <c r="J119" s="1866"/>
    </row>
    <row r="120" spans="1:11">
      <c r="A120" s="1831"/>
      <c r="B120" s="1831"/>
      <c r="C120" s="1871" t="s">
        <v>662</v>
      </c>
      <c r="D120" s="1872">
        <f>SUM(D115:D119)</f>
        <v>0</v>
      </c>
      <c r="E120" s="1872">
        <f>SUM(E115:E119)</f>
        <v>0</v>
      </c>
      <c r="F120" s="1872">
        <f>SUM(F115:F119)</f>
        <v>0</v>
      </c>
      <c r="G120" s="1872">
        <f>SUM(G115:G119)</f>
        <v>0</v>
      </c>
      <c r="H120" s="1872">
        <f>SUM(H115:H119)</f>
        <v>0</v>
      </c>
      <c r="I120" s="1873">
        <f t="shared" si="20"/>
        <v>0</v>
      </c>
      <c r="J120" s="1892"/>
    </row>
    <row r="121" spans="1:11">
      <c r="A121" s="1831"/>
      <c r="B121" s="1831"/>
      <c r="C121" s="1827"/>
      <c r="D121" s="1876"/>
      <c r="E121" s="1876"/>
      <c r="F121" s="1876"/>
      <c r="G121" s="1876"/>
      <c r="H121" s="1876"/>
      <c r="I121" s="1953"/>
      <c r="J121" s="1898"/>
    </row>
    <row r="122" spans="1:11">
      <c r="A122" s="1878" t="s">
        <v>661</v>
      </c>
      <c r="C122" s="1950"/>
      <c r="D122" s="1954"/>
      <c r="E122" s="1955"/>
      <c r="F122" s="1955"/>
      <c r="G122" s="1955"/>
      <c r="H122" s="1955"/>
      <c r="I122" s="1952"/>
      <c r="J122" s="1900"/>
    </row>
    <row r="123" spans="1:11" ht="14.25">
      <c r="A123" s="1826"/>
      <c r="B123" s="1862"/>
      <c r="C123" s="1863" t="s">
        <v>1329</v>
      </c>
      <c r="D123" s="1864"/>
      <c r="E123" s="1923"/>
      <c r="F123" s="1923"/>
      <c r="G123" s="1923"/>
      <c r="H123" s="1923"/>
      <c r="I123" s="1865">
        <f t="shared" ref="I123:I126" si="21">SUM(D123:H123)</f>
        <v>0</v>
      </c>
      <c r="J123" s="1866"/>
    </row>
    <row r="124" spans="1:11" ht="14.25">
      <c r="A124" s="1826"/>
      <c r="B124" s="1862"/>
      <c r="C124" s="1922" t="s">
        <v>655</v>
      </c>
      <c r="D124" s="1864"/>
      <c r="E124" s="1923"/>
      <c r="F124" s="1923"/>
      <c r="G124" s="1923"/>
      <c r="H124" s="1923"/>
      <c r="I124" s="1865">
        <f t="shared" si="21"/>
        <v>0</v>
      </c>
      <c r="J124" s="1866"/>
    </row>
    <row r="125" spans="1:11" s="1831" customFormat="1">
      <c r="A125" s="1826"/>
      <c r="B125" s="1862"/>
      <c r="C125" s="1922" t="s">
        <v>655</v>
      </c>
      <c r="D125" s="1864"/>
      <c r="E125" s="1923"/>
      <c r="F125" s="1923"/>
      <c r="G125" s="1923"/>
      <c r="H125" s="1923"/>
      <c r="I125" s="1865">
        <f t="shared" si="21"/>
        <v>0</v>
      </c>
      <c r="J125" s="1866"/>
      <c r="K125" s="1833"/>
    </row>
    <row r="126" spans="1:11" ht="15" customHeight="1">
      <c r="A126" s="1831"/>
      <c r="B126" s="1831"/>
      <c r="C126" s="1871" t="s">
        <v>654</v>
      </c>
      <c r="D126" s="1872">
        <f>SUM(D123:D125)</f>
        <v>0</v>
      </c>
      <c r="E126" s="1872">
        <f>SUM(E123:E125)</f>
        <v>0</v>
      </c>
      <c r="F126" s="1872">
        <f>SUM(F123:F125)</f>
        <v>0</v>
      </c>
      <c r="G126" s="1872">
        <f>SUM(G123:G125)</f>
        <v>0</v>
      </c>
      <c r="H126" s="1872">
        <f>SUM(H123:H125)</f>
        <v>0</v>
      </c>
      <c r="I126" s="1873">
        <f t="shared" si="21"/>
        <v>0</v>
      </c>
      <c r="J126" s="1892"/>
    </row>
    <row r="127" spans="1:11" ht="15" customHeight="1">
      <c r="A127" s="1831"/>
      <c r="B127" s="1831"/>
      <c r="C127" s="1836"/>
      <c r="D127" s="1954"/>
      <c r="E127" s="1955"/>
      <c r="F127" s="1955"/>
      <c r="G127" s="1955"/>
      <c r="H127" s="1955"/>
      <c r="I127" s="1956"/>
      <c r="J127" s="1856"/>
    </row>
    <row r="128" spans="1:11" ht="15" customHeight="1">
      <c r="A128" s="1957" t="s">
        <v>652</v>
      </c>
      <c r="B128" s="1831"/>
      <c r="C128" s="1916"/>
      <c r="D128" s="1958">
        <f t="shared" ref="D128:I128" si="22">D20+D42+D112+D120+D126</f>
        <v>0</v>
      </c>
      <c r="E128" s="1958">
        <f t="shared" si="22"/>
        <v>0</v>
      </c>
      <c r="F128" s="1958">
        <f t="shared" si="22"/>
        <v>0</v>
      </c>
      <c r="G128" s="1958">
        <f t="shared" si="22"/>
        <v>0</v>
      </c>
      <c r="H128" s="1958">
        <f t="shared" si="22"/>
        <v>0</v>
      </c>
      <c r="I128" s="1959">
        <f t="shared" si="22"/>
        <v>0</v>
      </c>
      <c r="J128" s="1866"/>
    </row>
    <row r="129" spans="1:11" ht="15" customHeight="1">
      <c r="A129" s="1826"/>
      <c r="C129" s="1826" t="s">
        <v>1397</v>
      </c>
      <c r="D129" s="1914" t="str">
        <f>IFERROR(D128/D8,"")</f>
        <v/>
      </c>
      <c r="E129" s="1914" t="str">
        <f>IFERROR(E128/E8,"")</f>
        <v/>
      </c>
      <c r="F129" s="1914" t="str">
        <f>IFERROR(F128/F8,"")</f>
        <v/>
      </c>
      <c r="G129" s="1914" t="str">
        <f>IFERROR(G128/G8,"")</f>
        <v/>
      </c>
      <c r="H129" s="1914" t="str">
        <f>IFERROR(H128/H8,"")</f>
        <v/>
      </c>
      <c r="I129" s="1914" t="str">
        <f>IFERROR(I128/#REF!,"")</f>
        <v/>
      </c>
      <c r="J129" s="1866"/>
    </row>
    <row r="130" spans="1:11" s="1893" customFormat="1" ht="15" customHeight="1">
      <c r="C130" s="1893" t="s">
        <v>1072</v>
      </c>
      <c r="D130" s="1960" t="str">
        <f t="shared" ref="D130:I130" si="23">IFERROR(D129/$I$129,"")</f>
        <v/>
      </c>
      <c r="E130" s="1960" t="str">
        <f t="shared" si="23"/>
        <v/>
      </c>
      <c r="F130" s="1960" t="str">
        <f t="shared" si="23"/>
        <v/>
      </c>
      <c r="G130" s="1960" t="str">
        <f t="shared" si="23"/>
        <v/>
      </c>
      <c r="H130" s="1960" t="str">
        <f t="shared" si="23"/>
        <v/>
      </c>
      <c r="I130" s="1961" t="str">
        <f t="shared" si="23"/>
        <v/>
      </c>
      <c r="J130" s="1866"/>
      <c r="K130" s="1962"/>
    </row>
    <row r="131" spans="1:11" ht="15" customHeight="1">
      <c r="A131" s="1826"/>
      <c r="D131" s="1963"/>
      <c r="E131" s="1963"/>
      <c r="F131" s="1963"/>
      <c r="G131" s="1963"/>
      <c r="H131" s="1963"/>
      <c r="I131" s="1964"/>
      <c r="J131" s="1965"/>
    </row>
    <row r="132" spans="1:11" ht="15" customHeight="1">
      <c r="A132" s="1826" t="s">
        <v>1398</v>
      </c>
      <c r="D132" s="1865" t="str">
        <f>IFERROR(D$20/D8,"")</f>
        <v/>
      </c>
      <c r="E132" s="1865" t="str">
        <f t="shared" ref="E132:I132" si="24">IFERROR(E$20/E8,"")</f>
        <v/>
      </c>
      <c r="F132" s="1865" t="str">
        <f t="shared" si="24"/>
        <v/>
      </c>
      <c r="G132" s="1865" t="str">
        <f t="shared" si="24"/>
        <v/>
      </c>
      <c r="H132" s="1865" t="str">
        <f t="shared" si="24"/>
        <v/>
      </c>
      <c r="I132" s="1865" t="str">
        <f t="shared" si="24"/>
        <v/>
      </c>
      <c r="J132" s="1866"/>
    </row>
    <row r="133" spans="1:11" ht="15" customHeight="1">
      <c r="A133" s="1826"/>
      <c r="D133" s="1897"/>
      <c r="E133" s="1897"/>
      <c r="F133" s="1897"/>
      <c r="G133" s="1897"/>
      <c r="H133" s="1897"/>
      <c r="I133" s="1956"/>
      <c r="J133" s="1856"/>
    </row>
    <row r="134" spans="1:11" ht="15" customHeight="1">
      <c r="A134" s="1826" t="s">
        <v>1399</v>
      </c>
      <c r="D134" s="1865" t="str">
        <f>IFERROR((D$42)/D8,"")</f>
        <v/>
      </c>
      <c r="E134" s="1865" t="str">
        <f>IFERROR((E$42)/E8,"")</f>
        <v/>
      </c>
      <c r="F134" s="1865" t="str">
        <f>IFERROR((F$42)/F8,"")</f>
        <v/>
      </c>
      <c r="G134" s="1865" t="str">
        <f>IFERROR((G$42)/G8,"")</f>
        <v/>
      </c>
      <c r="H134" s="1865" t="str">
        <f>IFERROR((H$42)/H8,"")</f>
        <v/>
      </c>
      <c r="I134" s="1865" t="str">
        <f>IFERROR((I$42)/#REF!,"")</f>
        <v/>
      </c>
      <c r="J134" s="1866"/>
    </row>
    <row r="135" spans="1:11" ht="15" customHeight="1">
      <c r="A135" s="1826" t="s">
        <v>1074</v>
      </c>
      <c r="D135" s="1966" t="str">
        <f>IFERROR((D$42)/D8,"")</f>
        <v/>
      </c>
      <c r="E135" s="1966" t="str">
        <f>IFERROR((E$42)/E8,"")</f>
        <v/>
      </c>
      <c r="F135" s="1966" t="str">
        <f>IFERROR((F$42)/F8,"")</f>
        <v/>
      </c>
      <c r="G135" s="1966" t="str">
        <f>IFERROR((G$42)/G8,"")</f>
        <v/>
      </c>
      <c r="H135" s="1966" t="str">
        <f>IFERROR((H$42)/H8,"")</f>
        <v/>
      </c>
      <c r="I135" s="1966" t="str">
        <f>IFERROR((I$42)/'1.GeneralProjectInfo'!$J$15,"")</f>
        <v/>
      </c>
      <c r="J135" s="1866"/>
    </row>
    <row r="136" spans="1:11" ht="15" customHeight="1">
      <c r="A136" s="1826"/>
      <c r="J136" s="1856"/>
    </row>
    <row r="137" spans="1:11" ht="18.75" customHeight="1">
      <c r="A137" s="1826"/>
      <c r="J137" s="1856"/>
    </row>
    <row r="138" spans="1:11" ht="15" customHeight="1">
      <c r="A138" s="1826" t="s">
        <v>1400</v>
      </c>
      <c r="D138" s="1967"/>
      <c r="E138" s="1968" t="str">
        <f>IF(D138="","Fill in with value or 'N/A' if not applicable.","")</f>
        <v>Fill in with value or 'N/A' if not applicable.</v>
      </c>
      <c r="J138" s="1856"/>
    </row>
    <row r="139" spans="1:11" ht="15" customHeight="1">
      <c r="A139" s="1826" t="s">
        <v>1401</v>
      </c>
      <c r="D139" s="1969"/>
      <c r="E139" s="1968" t="str">
        <f>IF(D139="","Fill in with value or 'N/A' if not applicable.","")</f>
        <v>Fill in with value or 'N/A' if not applicable.</v>
      </c>
      <c r="J139" s="1856"/>
    </row>
    <row r="140" spans="1:11" ht="15" customHeight="1">
      <c r="A140" s="1826" t="s">
        <v>1402</v>
      </c>
      <c r="D140" s="1970"/>
      <c r="E140" s="1968" t="str">
        <f>IF(D140="","Fill in with value or 'N/A' if not applicable.","")</f>
        <v>Fill in with value or 'N/A' if not applicable.</v>
      </c>
      <c r="J140" s="1856"/>
    </row>
    <row r="141" spans="1:11" ht="15" customHeight="1">
      <c r="A141" s="1826"/>
    </row>
    <row r="142" spans="1:11" ht="15" customHeight="1">
      <c r="A142" s="1831" t="s">
        <v>426</v>
      </c>
    </row>
    <row r="143" spans="1:11" ht="15" customHeight="1">
      <c r="A143" s="1826" t="str">
        <f>IF($A$142&lt;&gt;"","Combined Loan to Value Ratio:","")</f>
        <v/>
      </c>
      <c r="D143" s="1826"/>
      <c r="I143" s="1971" t="str">
        <f>IF($A$142&lt;&gt;"",IFERROR(I11/$I$16,""),"")</f>
        <v/>
      </c>
    </row>
    <row r="144" spans="1:11" ht="15" customHeight="1">
      <c r="A144" s="1826" t="str">
        <f>IF($A$142&lt;&gt;"","% of Acquisition Cost by Source","")</f>
        <v/>
      </c>
      <c r="D144" s="1338" t="str">
        <f t="shared" ref="D144:I144" si="25">IF($A$142&lt;&gt;"",IFERROR(D$16/$I$16,""),"")</f>
        <v/>
      </c>
      <c r="E144" s="1338" t="str">
        <f t="shared" si="25"/>
        <v/>
      </c>
      <c r="F144" s="1338" t="str">
        <f t="shared" si="25"/>
        <v/>
      </c>
      <c r="G144" s="1338" t="str">
        <f t="shared" si="25"/>
        <v/>
      </c>
      <c r="H144" s="1338" t="str">
        <f t="shared" si="25"/>
        <v/>
      </c>
      <c r="I144" s="1338" t="str">
        <f t="shared" si="25"/>
        <v/>
      </c>
    </row>
    <row r="145" spans="1:9" ht="15" customHeight="1">
      <c r="A145" s="1826"/>
    </row>
    <row r="146" spans="1:9" ht="15" customHeight="1">
      <c r="A146" s="1826" t="str">
        <f>IF($A$142&lt;&gt;"","Small Sites Maximum Developer Fee","")</f>
        <v/>
      </c>
      <c r="D146" s="1849" t="s">
        <v>426</v>
      </c>
      <c r="E146" s="1972" t="str">
        <f>IF($D$146="","",IF(ROUND($I$123,0)&gt;ROUND(D146,0),"Deverlop Fee exceeds the Maximum Developer Fee",""))</f>
        <v/>
      </c>
      <c r="I146" s="1826"/>
    </row>
    <row r="147" spans="1:9" ht="15" customHeight="1">
      <c r="A147" s="1826"/>
    </row>
    <row r="148" spans="1:9" ht="15" customHeight="1">
      <c r="A148" s="1826"/>
    </row>
    <row r="149" spans="1:9" ht="15" customHeight="1">
      <c r="A149" s="1826"/>
    </row>
    <row r="150" spans="1:9" ht="15" customHeight="1">
      <c r="A150" s="1826"/>
    </row>
    <row r="151" spans="1:9" ht="15" customHeight="1">
      <c r="A151" s="1826"/>
    </row>
    <row r="152" spans="1:9" ht="15" customHeight="1">
      <c r="A152" s="1826"/>
    </row>
    <row r="153" spans="1:9" ht="15" customHeight="1">
      <c r="A153" s="1826"/>
    </row>
    <row r="154" spans="1:9" ht="15" customHeight="1">
      <c r="A154" s="1826"/>
    </row>
    <row r="155" spans="1:9" ht="15" customHeight="1">
      <c r="A155" s="1826"/>
    </row>
    <row r="156" spans="1:9" ht="15" customHeight="1">
      <c r="A156" s="1826"/>
    </row>
    <row r="157" spans="1:9" ht="15" customHeight="1">
      <c r="A157" s="1826"/>
    </row>
    <row r="158" spans="1:9" ht="15" customHeight="1">
      <c r="A158" s="1826"/>
    </row>
    <row r="159" spans="1:9" ht="15" customHeight="1">
      <c r="A159" s="1826"/>
    </row>
    <row r="160" spans="1:9" ht="15" customHeight="1">
      <c r="A160" s="1826"/>
    </row>
    <row r="161" spans="1:1" ht="15" customHeight="1">
      <c r="A161" s="1826"/>
    </row>
    <row r="162" spans="1:1" ht="15" customHeight="1">
      <c r="A162" s="1826"/>
    </row>
    <row r="163" spans="1:1" ht="15" customHeight="1">
      <c r="A163" s="1826"/>
    </row>
    <row r="164" spans="1:1" ht="15" customHeight="1">
      <c r="A164" s="1826"/>
    </row>
    <row r="165" spans="1:1" ht="15" customHeight="1">
      <c r="A165" s="1826"/>
    </row>
    <row r="166" spans="1:1" ht="15" customHeight="1">
      <c r="A166" s="1826"/>
    </row>
    <row r="167" spans="1:1" ht="15" customHeight="1">
      <c r="A167" s="1826"/>
    </row>
    <row r="168" spans="1:1" ht="15" customHeight="1">
      <c r="A168" s="1826"/>
    </row>
    <row r="169" spans="1:1" ht="15" customHeight="1">
      <c r="A169" s="1826"/>
    </row>
    <row r="170" spans="1:1" ht="15" customHeight="1">
      <c r="A170" s="1826"/>
    </row>
    <row r="171" spans="1:1" ht="15" customHeight="1">
      <c r="A171" s="1826"/>
    </row>
    <row r="172" spans="1:1" ht="15" customHeight="1">
      <c r="A172" s="1826"/>
    </row>
    <row r="173" spans="1:1" ht="15" customHeight="1">
      <c r="A173" s="1826"/>
    </row>
    <row r="174" spans="1:1" ht="15" customHeight="1">
      <c r="A174" s="1826"/>
    </row>
    <row r="175" spans="1:1" ht="15" customHeight="1">
      <c r="A175" s="1826"/>
    </row>
    <row r="176" spans="1:1" ht="15" customHeight="1">
      <c r="A176" s="1826"/>
    </row>
    <row r="177" spans="1:1" ht="15" customHeight="1">
      <c r="A177" s="1826"/>
    </row>
    <row r="178" spans="1:1" ht="15" customHeight="1">
      <c r="A178" s="1826"/>
    </row>
    <row r="179" spans="1:1" ht="15" customHeight="1">
      <c r="A179" s="1826"/>
    </row>
    <row r="180" spans="1:1" ht="15" customHeight="1">
      <c r="A180" s="1826"/>
    </row>
    <row r="181" spans="1:1" ht="15" customHeight="1">
      <c r="A181" s="1826"/>
    </row>
    <row r="182" spans="1:1" ht="15" customHeight="1">
      <c r="A182" s="1826"/>
    </row>
    <row r="183" spans="1:1" ht="15" customHeight="1">
      <c r="A183" s="1826"/>
    </row>
    <row r="184" spans="1:1" ht="15" customHeight="1">
      <c r="A184" s="1826"/>
    </row>
    <row r="185" spans="1:1" ht="15" customHeight="1">
      <c r="A185" s="1826"/>
    </row>
    <row r="186" spans="1:1" ht="15" customHeight="1">
      <c r="A186" s="1826"/>
    </row>
    <row r="187" spans="1:1" ht="15" customHeight="1">
      <c r="A187" s="1826"/>
    </row>
    <row r="188" spans="1:1" ht="15" customHeight="1">
      <c r="A188" s="1826"/>
    </row>
    <row r="189" spans="1:1" ht="15" customHeight="1">
      <c r="A189" s="1826"/>
    </row>
    <row r="190" spans="1:1" ht="15" customHeight="1">
      <c r="A190" s="1826"/>
    </row>
    <row r="191" spans="1:1" ht="15" customHeight="1">
      <c r="A191" s="1826"/>
    </row>
    <row r="192" spans="1:1" ht="15" customHeight="1">
      <c r="A192" s="1826"/>
    </row>
    <row r="193" spans="1:1" ht="15" customHeight="1">
      <c r="A193" s="1826"/>
    </row>
    <row r="194" spans="1:1" ht="15" customHeight="1">
      <c r="A194" s="1826"/>
    </row>
    <row r="195" spans="1:1" ht="15" customHeight="1">
      <c r="A195" s="1826"/>
    </row>
    <row r="196" spans="1:1" ht="15" customHeight="1">
      <c r="A196" s="1826"/>
    </row>
    <row r="197" spans="1:1" ht="15" customHeight="1">
      <c r="A197" s="1826"/>
    </row>
    <row r="198" spans="1:1" ht="15" customHeight="1">
      <c r="A198" s="1826"/>
    </row>
    <row r="199" spans="1:1" ht="15" customHeight="1">
      <c r="A199" s="1826"/>
    </row>
    <row r="200" spans="1:1" ht="15" customHeight="1">
      <c r="A200" s="1826"/>
    </row>
    <row r="201" spans="1:1" ht="15" customHeight="1">
      <c r="A201" s="1826"/>
    </row>
    <row r="202" spans="1:1" ht="15" customHeight="1">
      <c r="A202" s="1826"/>
    </row>
    <row r="203" spans="1:1" ht="15" customHeight="1">
      <c r="A203" s="1826"/>
    </row>
    <row r="204" spans="1:1" ht="15" customHeight="1">
      <c r="A204" s="1826"/>
    </row>
    <row r="205" spans="1:1" ht="15" customHeight="1">
      <c r="A205" s="1826"/>
    </row>
    <row r="206" spans="1:1" ht="15" customHeight="1">
      <c r="A206" s="1826"/>
    </row>
    <row r="207" spans="1:1" ht="15" customHeight="1">
      <c r="A207" s="1826"/>
    </row>
    <row r="208" spans="1:1" ht="15" customHeight="1">
      <c r="A208" s="1826"/>
    </row>
    <row r="209" spans="1:1" ht="15" customHeight="1">
      <c r="A209" s="1826"/>
    </row>
    <row r="210" spans="1:1" ht="15" customHeight="1">
      <c r="A210" s="1826"/>
    </row>
    <row r="211" spans="1:1" ht="15" customHeight="1">
      <c r="A211" s="1826"/>
    </row>
    <row r="212" spans="1:1" ht="15" customHeight="1">
      <c r="A212" s="1826"/>
    </row>
    <row r="213" spans="1:1" ht="15" customHeight="1">
      <c r="A213" s="1826"/>
    </row>
    <row r="214" spans="1:1" ht="15" customHeight="1">
      <c r="A214" s="1826"/>
    </row>
    <row r="215" spans="1:1" ht="15" customHeight="1">
      <c r="A215" s="1826"/>
    </row>
    <row r="216" spans="1:1" ht="15" customHeight="1">
      <c r="A216" s="1826"/>
    </row>
    <row r="217" spans="1:1" ht="15" customHeight="1">
      <c r="A217" s="1826"/>
    </row>
    <row r="218" spans="1:1" ht="15" customHeight="1">
      <c r="A218" s="1826"/>
    </row>
    <row r="219" spans="1:1" ht="15" customHeight="1">
      <c r="A219" s="1826"/>
    </row>
    <row r="220" spans="1:1" ht="15" customHeight="1">
      <c r="A220" s="1826"/>
    </row>
    <row r="221" spans="1:1" ht="15" customHeight="1">
      <c r="A221" s="1826"/>
    </row>
    <row r="222" spans="1:1" ht="15" customHeight="1">
      <c r="A222" s="1826"/>
    </row>
    <row r="223" spans="1:1" ht="15" customHeight="1">
      <c r="A223" s="1826"/>
    </row>
    <row r="224" spans="1:1" ht="15" customHeight="1">
      <c r="A224" s="1826"/>
    </row>
    <row r="225" spans="1:1" ht="15" customHeight="1">
      <c r="A225" s="1826"/>
    </row>
    <row r="226" spans="1:1" ht="15" customHeight="1">
      <c r="A226" s="1826"/>
    </row>
    <row r="227" spans="1:1" ht="15" customHeight="1">
      <c r="A227" s="1826"/>
    </row>
    <row r="228" spans="1:1" ht="15" customHeight="1">
      <c r="A228" s="1826"/>
    </row>
    <row r="229" spans="1:1" ht="15" customHeight="1">
      <c r="A229" s="1826"/>
    </row>
    <row r="230" spans="1:1" ht="15" customHeight="1">
      <c r="A230" s="1826"/>
    </row>
    <row r="231" spans="1:1" ht="15" customHeight="1">
      <c r="A231" s="1826"/>
    </row>
    <row r="232" spans="1:1" ht="15" customHeight="1">
      <c r="A232" s="1826"/>
    </row>
    <row r="233" spans="1:1" ht="15" customHeight="1">
      <c r="A233" s="1826"/>
    </row>
    <row r="234" spans="1:1" ht="15" customHeight="1">
      <c r="A234" s="1826"/>
    </row>
    <row r="235" spans="1:1" ht="15" customHeight="1">
      <c r="A235" s="1826"/>
    </row>
    <row r="236" spans="1:1" ht="15" customHeight="1">
      <c r="A236" s="1826"/>
    </row>
    <row r="237" spans="1:1" ht="15" customHeight="1">
      <c r="A237" s="1826"/>
    </row>
    <row r="238" spans="1:1" ht="15" customHeight="1">
      <c r="A238" s="1826"/>
    </row>
    <row r="239" spans="1:1" ht="15" customHeight="1">
      <c r="A239" s="1826"/>
    </row>
    <row r="240" spans="1:1" ht="15" customHeight="1">
      <c r="A240" s="1826"/>
    </row>
    <row r="241" spans="1:1" ht="15" customHeight="1">
      <c r="A241" s="1826"/>
    </row>
    <row r="242" spans="1:1" ht="15" customHeight="1">
      <c r="A242" s="1826"/>
    </row>
    <row r="243" spans="1:1" ht="15" customHeight="1">
      <c r="A243" s="1826"/>
    </row>
    <row r="244" spans="1:1" ht="15" customHeight="1">
      <c r="A244" s="1826"/>
    </row>
    <row r="245" spans="1:1" ht="15" customHeight="1">
      <c r="A245" s="1826"/>
    </row>
    <row r="246" spans="1:1" ht="15" customHeight="1">
      <c r="A246" s="1826"/>
    </row>
    <row r="247" spans="1:1" ht="15" customHeight="1">
      <c r="A247" s="1826"/>
    </row>
    <row r="248" spans="1:1" ht="15" customHeight="1">
      <c r="A248" s="1826"/>
    </row>
    <row r="249" spans="1:1" ht="15" customHeight="1">
      <c r="A249" s="1826"/>
    </row>
    <row r="250" spans="1:1" ht="15" customHeight="1">
      <c r="A250" s="1826"/>
    </row>
    <row r="251" spans="1:1" ht="15" customHeight="1">
      <c r="A251" s="1826"/>
    </row>
    <row r="252" spans="1:1" ht="15" customHeight="1">
      <c r="A252" s="1826"/>
    </row>
    <row r="253" spans="1:1" ht="15" customHeight="1">
      <c r="A253" s="1826"/>
    </row>
    <row r="254" spans="1:1" ht="15" customHeight="1">
      <c r="A254" s="1826"/>
    </row>
    <row r="255" spans="1:1" ht="15" customHeight="1">
      <c r="A255" s="1826"/>
    </row>
    <row r="256" spans="1:1" ht="15" customHeight="1">
      <c r="A256" s="1826"/>
    </row>
    <row r="257" spans="1:1" ht="15" customHeight="1">
      <c r="A257" s="1826"/>
    </row>
    <row r="258" spans="1:1" ht="15" customHeight="1">
      <c r="A258" s="1826"/>
    </row>
    <row r="259" spans="1:1" ht="15" customHeight="1">
      <c r="A259" s="1826"/>
    </row>
    <row r="260" spans="1:1" ht="15" customHeight="1">
      <c r="A260" s="1826"/>
    </row>
    <row r="261" spans="1:1" ht="15" customHeight="1">
      <c r="A261" s="1826"/>
    </row>
    <row r="262" spans="1:1" ht="15" customHeight="1">
      <c r="A262" s="1826"/>
    </row>
    <row r="263" spans="1:1" ht="15" customHeight="1">
      <c r="A263" s="1826"/>
    </row>
    <row r="264" spans="1:1" ht="15" customHeight="1">
      <c r="A264" s="1826"/>
    </row>
    <row r="265" spans="1:1" ht="15" customHeight="1">
      <c r="A265" s="1826"/>
    </row>
    <row r="266" spans="1:1" ht="15" customHeight="1">
      <c r="A266" s="1826"/>
    </row>
    <row r="267" spans="1:1" ht="15" customHeight="1">
      <c r="A267" s="1826"/>
    </row>
    <row r="268" spans="1:1" ht="15" customHeight="1">
      <c r="A268" s="1826"/>
    </row>
    <row r="269" spans="1:1" ht="15" customHeight="1">
      <c r="A269" s="1826"/>
    </row>
    <row r="270" spans="1:1" ht="15" customHeight="1">
      <c r="A270" s="1826"/>
    </row>
    <row r="271" spans="1:1" ht="15" customHeight="1">
      <c r="A271" s="1826"/>
    </row>
    <row r="272" spans="1:1" ht="15" customHeight="1">
      <c r="A272" s="1826"/>
    </row>
    <row r="273" spans="1:1" ht="15" customHeight="1">
      <c r="A273" s="1826"/>
    </row>
    <row r="274" spans="1:1" ht="15" customHeight="1">
      <c r="A274" s="1826"/>
    </row>
    <row r="275" spans="1:1" ht="15" customHeight="1">
      <c r="A275" s="1826"/>
    </row>
    <row r="276" spans="1:1" ht="15" customHeight="1">
      <c r="A276" s="1826"/>
    </row>
    <row r="277" spans="1:1" ht="15" customHeight="1">
      <c r="A277" s="1826"/>
    </row>
    <row r="278" spans="1:1" ht="15" customHeight="1">
      <c r="A278" s="1826"/>
    </row>
    <row r="279" spans="1:1" ht="15" customHeight="1">
      <c r="A279" s="1826"/>
    </row>
    <row r="280" spans="1:1" ht="15" customHeight="1">
      <c r="A280" s="1826"/>
    </row>
    <row r="281" spans="1:1" ht="15" customHeight="1">
      <c r="A281" s="1826"/>
    </row>
    <row r="282" spans="1:1" ht="15" customHeight="1">
      <c r="A282" s="1826"/>
    </row>
    <row r="283" spans="1:1" ht="15" customHeight="1">
      <c r="A283" s="1826"/>
    </row>
    <row r="284" spans="1:1" ht="15" customHeight="1">
      <c r="A284" s="1826"/>
    </row>
    <row r="285" spans="1:1" ht="15" customHeight="1">
      <c r="A285" s="1826"/>
    </row>
    <row r="286" spans="1:1" ht="15" customHeight="1">
      <c r="A286" s="1826"/>
    </row>
    <row r="287" spans="1:1" ht="15" customHeight="1">
      <c r="A287" s="1826"/>
    </row>
    <row r="288" spans="1:1" ht="15" customHeight="1">
      <c r="A288" s="1826"/>
    </row>
    <row r="289" spans="1:1" ht="15" customHeight="1">
      <c r="A289" s="1826"/>
    </row>
    <row r="290" spans="1:1" ht="15" customHeight="1">
      <c r="A290" s="1826"/>
    </row>
    <row r="291" spans="1:1" ht="15" customHeight="1">
      <c r="A291" s="1826"/>
    </row>
    <row r="292" spans="1:1" ht="15" customHeight="1">
      <c r="A292" s="1826"/>
    </row>
    <row r="293" spans="1:1" ht="15" customHeight="1">
      <c r="A293" s="1826"/>
    </row>
    <row r="294" spans="1:1" ht="15" customHeight="1">
      <c r="A294" s="1826"/>
    </row>
    <row r="295" spans="1:1" ht="15" customHeight="1">
      <c r="A295" s="1826"/>
    </row>
    <row r="296" spans="1:1" ht="15" customHeight="1">
      <c r="A296" s="1826"/>
    </row>
    <row r="297" spans="1:1" ht="15" customHeight="1">
      <c r="A297" s="1826"/>
    </row>
    <row r="298" spans="1:1" ht="15" customHeight="1">
      <c r="A298" s="1826"/>
    </row>
    <row r="299" spans="1:1" ht="15" customHeight="1">
      <c r="A299" s="1826"/>
    </row>
    <row r="300" spans="1:1" ht="15" customHeight="1">
      <c r="A300" s="1826"/>
    </row>
    <row r="301" spans="1:1" ht="15" customHeight="1">
      <c r="A301" s="1826"/>
    </row>
    <row r="302" spans="1:1" ht="15" customHeight="1">
      <c r="A302" s="1826"/>
    </row>
    <row r="303" spans="1:1" ht="15" customHeight="1">
      <c r="A303" s="1826"/>
    </row>
    <row r="304" spans="1:1" ht="15" customHeight="1">
      <c r="A304" s="1826"/>
    </row>
    <row r="305" spans="1:1" ht="15" customHeight="1">
      <c r="A305" s="1826"/>
    </row>
    <row r="306" spans="1:1" ht="15" customHeight="1">
      <c r="A306" s="1826"/>
    </row>
    <row r="307" spans="1:1" ht="15" customHeight="1">
      <c r="A307" s="1826"/>
    </row>
    <row r="308" spans="1:1" ht="15" customHeight="1">
      <c r="A308" s="1826"/>
    </row>
    <row r="309" spans="1:1" ht="15" customHeight="1">
      <c r="A309" s="1826"/>
    </row>
    <row r="310" spans="1:1" ht="15" customHeight="1">
      <c r="A310" s="1826"/>
    </row>
    <row r="311" spans="1:1" ht="15" customHeight="1">
      <c r="A311" s="1826"/>
    </row>
    <row r="312" spans="1:1" ht="15" customHeight="1">
      <c r="A312" s="1826"/>
    </row>
    <row r="313" spans="1:1" ht="15" customHeight="1">
      <c r="A313" s="1826"/>
    </row>
    <row r="314" spans="1:1" ht="15" customHeight="1">
      <c r="A314" s="1826"/>
    </row>
    <row r="315" spans="1:1" ht="15" customHeight="1">
      <c r="A315" s="1826"/>
    </row>
    <row r="316" spans="1:1" ht="15" customHeight="1">
      <c r="A316" s="1826"/>
    </row>
    <row r="317" spans="1:1" ht="15" customHeight="1">
      <c r="A317" s="1826"/>
    </row>
    <row r="318" spans="1:1" ht="15" customHeight="1">
      <c r="A318" s="1826"/>
    </row>
    <row r="319" spans="1:1" ht="15" customHeight="1">
      <c r="A319" s="1826"/>
    </row>
    <row r="320" spans="1:1" ht="15" customHeight="1">
      <c r="A320" s="1826"/>
    </row>
    <row r="321" spans="1:1" ht="15" customHeight="1">
      <c r="A321" s="1826"/>
    </row>
    <row r="322" spans="1:1" ht="15" customHeight="1">
      <c r="A322" s="1826"/>
    </row>
    <row r="323" spans="1:1" ht="15" customHeight="1">
      <c r="A323" s="1826"/>
    </row>
    <row r="324" spans="1:1" ht="15" customHeight="1">
      <c r="A324" s="1826"/>
    </row>
    <row r="325" spans="1:1" ht="15" customHeight="1">
      <c r="A325" s="1826"/>
    </row>
    <row r="326" spans="1:1" ht="15" customHeight="1">
      <c r="A326" s="1826"/>
    </row>
    <row r="327" spans="1:1" ht="15" customHeight="1">
      <c r="A327" s="1826"/>
    </row>
    <row r="328" spans="1:1" ht="15" customHeight="1">
      <c r="A328" s="1826"/>
    </row>
    <row r="329" spans="1:1" ht="15" customHeight="1">
      <c r="A329" s="1826"/>
    </row>
    <row r="330" spans="1:1" ht="15" customHeight="1">
      <c r="A330" s="1826"/>
    </row>
    <row r="331" spans="1:1" ht="15" customHeight="1">
      <c r="A331" s="1826"/>
    </row>
    <row r="332" spans="1:1" ht="15" customHeight="1">
      <c r="A332" s="1826"/>
    </row>
    <row r="333" spans="1:1" ht="15" customHeight="1">
      <c r="A333" s="1826"/>
    </row>
    <row r="334" spans="1:1" ht="15" customHeight="1">
      <c r="A334" s="1826"/>
    </row>
    <row r="335" spans="1:1" ht="15" customHeight="1">
      <c r="A335" s="1826"/>
    </row>
    <row r="336" spans="1:1" ht="15" customHeight="1">
      <c r="A336" s="1826"/>
    </row>
    <row r="337" spans="1:1" ht="15" customHeight="1">
      <c r="A337" s="1826"/>
    </row>
    <row r="338" spans="1:1" ht="15" customHeight="1">
      <c r="A338" s="1826"/>
    </row>
    <row r="339" spans="1:1" ht="15" customHeight="1">
      <c r="A339" s="1826"/>
    </row>
    <row r="340" spans="1:1" ht="15" customHeight="1">
      <c r="A340" s="1826"/>
    </row>
    <row r="341" spans="1:1" ht="15" customHeight="1">
      <c r="A341" s="1826"/>
    </row>
    <row r="342" spans="1:1" ht="15" customHeight="1">
      <c r="A342" s="1826"/>
    </row>
    <row r="343" spans="1:1" ht="15" customHeight="1">
      <c r="A343" s="1826"/>
    </row>
    <row r="344" spans="1:1" ht="15" customHeight="1">
      <c r="A344" s="1826"/>
    </row>
    <row r="345" spans="1:1" ht="15" customHeight="1">
      <c r="A345" s="1826"/>
    </row>
    <row r="346" spans="1:1" ht="15" customHeight="1">
      <c r="A346" s="1826"/>
    </row>
    <row r="347" spans="1:1" ht="15" customHeight="1">
      <c r="A347" s="1826"/>
    </row>
    <row r="348" spans="1:1" ht="15" customHeight="1">
      <c r="A348" s="1826"/>
    </row>
    <row r="349" spans="1:1" ht="15" customHeight="1">
      <c r="A349" s="1826"/>
    </row>
    <row r="350" spans="1:1" ht="15" customHeight="1">
      <c r="A350" s="1826"/>
    </row>
    <row r="351" spans="1:1" ht="15" customHeight="1">
      <c r="A351" s="1826"/>
    </row>
    <row r="352" spans="1:1" ht="15" customHeight="1">
      <c r="A352" s="1826"/>
    </row>
    <row r="353" spans="1:1" ht="15" customHeight="1">
      <c r="A353" s="1826"/>
    </row>
    <row r="354" spans="1:1" ht="15" customHeight="1">
      <c r="A354" s="1826"/>
    </row>
    <row r="355" spans="1:1" ht="15" customHeight="1">
      <c r="A355" s="1826"/>
    </row>
    <row r="356" spans="1:1" ht="15" customHeight="1">
      <c r="A356" s="1826"/>
    </row>
    <row r="357" spans="1:1" ht="15" customHeight="1">
      <c r="A357" s="1826"/>
    </row>
    <row r="358" spans="1:1" ht="15" customHeight="1">
      <c r="A358" s="1826"/>
    </row>
    <row r="359" spans="1:1" ht="15" customHeight="1">
      <c r="A359" s="1826"/>
    </row>
    <row r="360" spans="1:1" ht="15" customHeight="1">
      <c r="A360" s="1826"/>
    </row>
    <row r="361" spans="1:1" ht="15" customHeight="1">
      <c r="A361" s="1826"/>
    </row>
    <row r="362" spans="1:1" ht="15" customHeight="1">
      <c r="A362" s="1826"/>
    </row>
    <row r="363" spans="1:1" ht="15" customHeight="1">
      <c r="A363" s="1826"/>
    </row>
    <row r="364" spans="1:1" ht="15" customHeight="1">
      <c r="A364" s="1826"/>
    </row>
    <row r="365" spans="1:1" ht="15" customHeight="1">
      <c r="A365" s="1826"/>
    </row>
    <row r="366" spans="1:1" ht="15" customHeight="1">
      <c r="A366" s="1826"/>
    </row>
    <row r="367" spans="1:1" ht="15" customHeight="1">
      <c r="A367" s="1826"/>
    </row>
    <row r="368" spans="1:1" ht="15" customHeight="1">
      <c r="A368" s="1826"/>
    </row>
    <row r="369" spans="1:1" ht="15" customHeight="1">
      <c r="A369" s="1826"/>
    </row>
    <row r="370" spans="1:1" ht="15" customHeight="1">
      <c r="A370" s="1826"/>
    </row>
    <row r="371" spans="1:1" ht="15" customHeight="1">
      <c r="A371" s="1826"/>
    </row>
    <row r="372" spans="1:1" ht="15" customHeight="1">
      <c r="A372" s="1826"/>
    </row>
    <row r="373" spans="1:1" ht="15" customHeight="1">
      <c r="A373" s="1826"/>
    </row>
    <row r="374" spans="1:1" ht="15" customHeight="1">
      <c r="A374" s="1826"/>
    </row>
    <row r="375" spans="1:1" ht="15" customHeight="1">
      <c r="A375" s="1826"/>
    </row>
    <row r="376" spans="1:1" ht="15" customHeight="1">
      <c r="A376" s="1826"/>
    </row>
    <row r="377" spans="1:1" ht="15" customHeight="1">
      <c r="A377" s="1826"/>
    </row>
    <row r="378" spans="1:1" ht="15" customHeight="1">
      <c r="A378" s="1826"/>
    </row>
    <row r="379" spans="1:1" ht="15" customHeight="1">
      <c r="A379" s="1826"/>
    </row>
    <row r="380" spans="1:1" ht="15" customHeight="1">
      <c r="A380" s="1826"/>
    </row>
    <row r="381" spans="1:1" ht="15" customHeight="1">
      <c r="A381" s="1826"/>
    </row>
    <row r="382" spans="1:1" ht="15" customHeight="1">
      <c r="A382" s="1826"/>
    </row>
    <row r="383" spans="1:1" ht="15" customHeight="1">
      <c r="A383" s="1826"/>
    </row>
    <row r="384" spans="1:1" ht="15" customHeight="1">
      <c r="A384" s="1826"/>
    </row>
    <row r="385" spans="1:1" ht="15" customHeight="1">
      <c r="A385" s="1826"/>
    </row>
    <row r="386" spans="1:1" ht="15" customHeight="1">
      <c r="A386" s="1826"/>
    </row>
    <row r="387" spans="1:1" ht="15" customHeight="1">
      <c r="A387" s="1826"/>
    </row>
    <row r="388" spans="1:1" ht="15" customHeight="1">
      <c r="A388" s="1826"/>
    </row>
    <row r="389" spans="1:1" ht="15" customHeight="1">
      <c r="A389" s="1826"/>
    </row>
    <row r="390" spans="1:1" ht="15" customHeight="1">
      <c r="A390" s="1826"/>
    </row>
    <row r="391" spans="1:1" ht="15" customHeight="1">
      <c r="A391" s="1826"/>
    </row>
    <row r="392" spans="1:1" ht="15" customHeight="1">
      <c r="A392" s="1826"/>
    </row>
    <row r="393" spans="1:1" ht="15" customHeight="1">
      <c r="A393" s="1826"/>
    </row>
    <row r="394" spans="1:1" ht="15" customHeight="1">
      <c r="A394" s="1826"/>
    </row>
    <row r="395" spans="1:1" ht="15" customHeight="1">
      <c r="A395" s="1826"/>
    </row>
    <row r="396" spans="1:1" ht="15" customHeight="1">
      <c r="A396" s="1826"/>
    </row>
    <row r="397" spans="1:1" ht="15" customHeight="1">
      <c r="A397" s="1826"/>
    </row>
    <row r="398" spans="1:1" ht="15" customHeight="1">
      <c r="A398" s="1826"/>
    </row>
    <row r="399" spans="1:1" ht="15" customHeight="1">
      <c r="A399" s="1826"/>
    </row>
    <row r="400" spans="1:1" ht="15" customHeight="1">
      <c r="A400" s="1826"/>
    </row>
    <row r="401" spans="1:1" ht="15" customHeight="1">
      <c r="A401" s="1826"/>
    </row>
    <row r="402" spans="1:1" ht="15" customHeight="1">
      <c r="A402" s="1826"/>
    </row>
    <row r="403" spans="1:1" ht="15" customHeight="1">
      <c r="A403" s="1826"/>
    </row>
    <row r="404" spans="1:1" ht="15" customHeight="1">
      <c r="A404" s="1826"/>
    </row>
    <row r="405" spans="1:1" ht="15" customHeight="1">
      <c r="A405" s="1826"/>
    </row>
    <row r="406" spans="1:1" ht="15" customHeight="1">
      <c r="A406" s="1826"/>
    </row>
    <row r="407" spans="1:1" ht="15" customHeight="1">
      <c r="A407" s="1826"/>
    </row>
    <row r="408" spans="1:1" ht="15" customHeight="1">
      <c r="A408" s="1826"/>
    </row>
    <row r="409" spans="1:1" ht="15" customHeight="1">
      <c r="A409" s="1826"/>
    </row>
    <row r="410" spans="1:1" ht="15" customHeight="1">
      <c r="A410" s="1826"/>
    </row>
    <row r="411" spans="1:1" ht="15" customHeight="1">
      <c r="A411" s="1826"/>
    </row>
    <row r="412" spans="1:1" ht="15" customHeight="1">
      <c r="A412" s="1826"/>
    </row>
    <row r="413" spans="1:1" ht="15" customHeight="1">
      <c r="A413" s="1826"/>
    </row>
    <row r="414" spans="1:1" ht="15" customHeight="1">
      <c r="A414" s="1826"/>
    </row>
    <row r="415" spans="1:1" ht="15" customHeight="1">
      <c r="A415" s="1826"/>
    </row>
    <row r="416" spans="1:1" ht="15" customHeight="1">
      <c r="A416" s="1826"/>
    </row>
    <row r="417" spans="1:1" ht="15" customHeight="1">
      <c r="A417" s="1826"/>
    </row>
    <row r="418" spans="1:1" ht="15" customHeight="1">
      <c r="A418" s="1826"/>
    </row>
    <row r="419" spans="1:1" ht="15" customHeight="1">
      <c r="A419" s="1826"/>
    </row>
    <row r="420" spans="1:1" ht="15" customHeight="1">
      <c r="A420" s="1826"/>
    </row>
    <row r="421" spans="1:1" ht="15" customHeight="1">
      <c r="A421" s="1826"/>
    </row>
    <row r="422" spans="1:1" ht="15" customHeight="1">
      <c r="A422" s="1826"/>
    </row>
    <row r="423" spans="1:1" ht="15" customHeight="1">
      <c r="A423" s="1826"/>
    </row>
    <row r="424" spans="1:1" ht="15" customHeight="1">
      <c r="A424" s="1826"/>
    </row>
    <row r="425" spans="1:1" ht="15" customHeight="1">
      <c r="A425" s="1826"/>
    </row>
    <row r="426" spans="1:1" ht="15" customHeight="1">
      <c r="A426" s="1826"/>
    </row>
    <row r="427" spans="1:1" ht="15" customHeight="1">
      <c r="A427" s="1826"/>
    </row>
    <row r="428" spans="1:1" ht="15" customHeight="1">
      <c r="A428" s="1826"/>
    </row>
    <row r="429" spans="1:1" ht="15" customHeight="1">
      <c r="A429" s="1826"/>
    </row>
    <row r="430" spans="1:1" ht="15" customHeight="1">
      <c r="A430" s="1826"/>
    </row>
    <row r="431" spans="1:1" ht="15" customHeight="1">
      <c r="A431" s="1826"/>
    </row>
    <row r="432" spans="1:1" ht="15" customHeight="1">
      <c r="A432" s="1826"/>
    </row>
    <row r="433" spans="1:1" ht="15" customHeight="1">
      <c r="A433" s="1826"/>
    </row>
    <row r="434" spans="1:1" ht="15" customHeight="1">
      <c r="A434" s="1826"/>
    </row>
    <row r="435" spans="1:1" ht="15" customHeight="1">
      <c r="A435" s="1826"/>
    </row>
    <row r="436" spans="1:1" ht="15" customHeight="1">
      <c r="A436" s="1826"/>
    </row>
    <row r="437" spans="1:1" ht="15" customHeight="1">
      <c r="A437" s="1826"/>
    </row>
    <row r="438" spans="1:1" ht="15" customHeight="1">
      <c r="A438" s="1826"/>
    </row>
    <row r="439" spans="1:1" ht="15" customHeight="1">
      <c r="A439" s="1826"/>
    </row>
    <row r="440" spans="1:1" ht="15" customHeight="1">
      <c r="A440" s="1826"/>
    </row>
    <row r="441" spans="1:1" ht="15" customHeight="1">
      <c r="A441" s="1826"/>
    </row>
    <row r="442" spans="1:1" ht="15" customHeight="1">
      <c r="A442" s="1826"/>
    </row>
    <row r="443" spans="1:1" ht="15" customHeight="1">
      <c r="A443" s="1826"/>
    </row>
    <row r="444" spans="1:1" ht="15" customHeight="1">
      <c r="A444" s="1826"/>
    </row>
    <row r="445" spans="1:1" ht="15" customHeight="1">
      <c r="A445" s="1826"/>
    </row>
    <row r="446" spans="1:1" ht="15" customHeight="1">
      <c r="A446" s="1826"/>
    </row>
    <row r="447" spans="1:1" ht="15" customHeight="1">
      <c r="A447" s="1826"/>
    </row>
    <row r="448" spans="1:1" ht="15" customHeight="1">
      <c r="A448" s="1826"/>
    </row>
    <row r="449" spans="1:1" ht="15" customHeight="1">
      <c r="A449" s="1826"/>
    </row>
    <row r="450" spans="1:1" ht="15" customHeight="1">
      <c r="A450" s="1826"/>
    </row>
    <row r="451" spans="1:1" ht="15" customHeight="1">
      <c r="A451" s="1826"/>
    </row>
    <row r="452" spans="1:1" ht="15" customHeight="1">
      <c r="A452" s="1826"/>
    </row>
    <row r="453" spans="1:1" ht="15" customHeight="1">
      <c r="A453" s="1826"/>
    </row>
    <row r="454" spans="1:1" ht="15" customHeight="1">
      <c r="A454" s="1826"/>
    </row>
    <row r="455" spans="1:1" ht="15" customHeight="1">
      <c r="A455" s="1826"/>
    </row>
    <row r="456" spans="1:1" ht="15" customHeight="1">
      <c r="A456" s="1826"/>
    </row>
    <row r="457" spans="1:1" ht="15" customHeight="1">
      <c r="A457" s="1826"/>
    </row>
    <row r="458" spans="1:1" ht="15" customHeight="1">
      <c r="A458" s="1826"/>
    </row>
    <row r="459" spans="1:1" ht="15" customHeight="1">
      <c r="A459" s="1826"/>
    </row>
    <row r="460" spans="1:1" ht="15" customHeight="1">
      <c r="A460" s="1826"/>
    </row>
    <row r="461" spans="1:1" ht="15" customHeight="1">
      <c r="A461" s="1826"/>
    </row>
    <row r="462" spans="1:1" ht="15" customHeight="1">
      <c r="A462" s="1826"/>
    </row>
    <row r="463" spans="1:1" ht="15" customHeight="1">
      <c r="A463" s="1826"/>
    </row>
    <row r="464" spans="1:1" ht="15" customHeight="1">
      <c r="A464" s="1826"/>
    </row>
    <row r="465" spans="1:1" ht="15" customHeight="1">
      <c r="A465" s="1826"/>
    </row>
    <row r="466" spans="1:1" ht="15" customHeight="1">
      <c r="A466" s="1826"/>
    </row>
    <row r="467" spans="1:1" ht="15" customHeight="1">
      <c r="A467" s="1826"/>
    </row>
    <row r="468" spans="1:1" ht="15" customHeight="1">
      <c r="A468" s="1826"/>
    </row>
    <row r="469" spans="1:1" ht="15" customHeight="1">
      <c r="A469" s="1826"/>
    </row>
    <row r="470" spans="1:1" ht="15" customHeight="1">
      <c r="A470" s="1826"/>
    </row>
    <row r="471" spans="1:1" ht="15" customHeight="1">
      <c r="A471" s="1826"/>
    </row>
    <row r="472" spans="1:1" ht="15" customHeight="1">
      <c r="A472" s="1826"/>
    </row>
    <row r="473" spans="1:1" ht="15" customHeight="1">
      <c r="A473" s="1826"/>
    </row>
  </sheetData>
  <sheetProtection algorithmName="SHA-512" hashValue="Mm9H0eurvtjUW7ioMqtKr3NamK7qvT+rvPtWQwzrXk6AmS+7/iyvRTr2ydmZElf2eUeXxppl20yIDLZGabNLBQ==" saltValue="P6ne95QBcHWigfjUlc+/eQ==" spinCount="100000" sheet="1" objects="1" scenarios="1"/>
  <mergeCells count="2">
    <mergeCell ref="K29:K32"/>
    <mergeCell ref="K107:K110"/>
  </mergeCells>
  <pageMargins left="0.7" right="0.7" top="0.75" bottom="0.75" header="0.3" footer="0.3"/>
  <pageSetup paperSize="5" scale="4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39997558519241921"/>
    <pageSetUpPr autoPageBreaks="0" fitToPage="1"/>
  </sheetPr>
  <dimension ref="A1:BC194"/>
  <sheetViews>
    <sheetView showGridLines="0" topLeftCell="A2" zoomScaleNormal="100" workbookViewId="0">
      <pane xSplit="3" ySplit="5" topLeftCell="D56" activePane="bottomRight" state="frozen"/>
      <selection activeCell="A2" sqref="A2"/>
      <selection pane="topRight" activeCell="D2" sqref="D2"/>
      <selection pane="bottomLeft" activeCell="A6" sqref="A6"/>
      <selection pane="bottomRight" activeCell="D56" sqref="D56"/>
    </sheetView>
  </sheetViews>
  <sheetFormatPr defaultColWidth="0" defaultRowHeight="12.75" zeroHeight="1"/>
  <cols>
    <col min="1" max="1" width="63" style="136" customWidth="1"/>
    <col min="2" max="2" width="9.140625" style="136" hidden="1" customWidth="1"/>
    <col min="3" max="3" width="11.140625" style="136" customWidth="1"/>
    <col min="4" max="4" width="38.28515625" style="201" customWidth="1"/>
    <col min="5" max="24" width="11.7109375" style="136" customWidth="1"/>
    <col min="25" max="25" width="11.28515625" style="136" hidden="1" customWidth="1"/>
    <col min="26" max="27" width="9.140625" style="136" hidden="1" customWidth="1"/>
    <col min="28" max="28" width="11.28515625" style="136" hidden="1" customWidth="1"/>
    <col min="29" max="30" width="9.140625" style="136" hidden="1" customWidth="1"/>
    <col min="31" max="31" width="11.28515625" style="136" hidden="1" customWidth="1"/>
    <col min="32" max="33" width="9.140625" style="136" hidden="1" customWidth="1"/>
    <col min="34" max="34" width="11.28515625" style="136" hidden="1" customWidth="1"/>
    <col min="35" max="36" width="9.140625" style="136" hidden="1" customWidth="1"/>
    <col min="37" max="37" width="11.28515625" style="136" hidden="1" customWidth="1"/>
    <col min="38" max="39" width="9.140625" style="136" hidden="1" customWidth="1"/>
    <col min="40" max="40" width="11.28515625" style="136" hidden="1" customWidth="1"/>
    <col min="41" max="42" width="9.140625" style="136" hidden="1" customWidth="1"/>
    <col min="43" max="43" width="11.28515625" style="136" hidden="1" customWidth="1"/>
    <col min="44" max="45" width="9.140625" style="136" hidden="1" customWidth="1"/>
    <col min="46" max="46" width="11.28515625" style="136" hidden="1" customWidth="1"/>
    <col min="47" max="48" width="9.140625" style="136" hidden="1" customWidth="1"/>
    <col min="49" max="49" width="11.28515625" style="136" hidden="1" customWidth="1"/>
    <col min="50" max="51" width="9.140625" style="136" hidden="1" customWidth="1"/>
    <col min="52" max="52" width="11.28515625" style="136" hidden="1" customWidth="1"/>
    <col min="53" max="54" width="9.140625" style="136" hidden="1" customWidth="1"/>
    <col min="55" max="55" width="11.28515625" style="136" hidden="1" customWidth="1"/>
    <col min="56" max="16384" width="9.140625" style="136" hidden="1"/>
  </cols>
  <sheetData>
    <row r="1" spans="1:52" hidden="1"/>
    <row r="2" spans="1:52" ht="18">
      <c r="A2" s="135" t="str">
        <f>IF('6.1stYrOpBudget'!$H$4&lt;&gt;"",'6.1stYrOpBudget'!$H$4,"")</f>
        <v/>
      </c>
      <c r="C2" s="294" t="str">
        <f>IF(LOSP=TRUE,"LOSP Project","")</f>
        <v/>
      </c>
    </row>
    <row r="3" spans="1:52" ht="18">
      <c r="A3" s="294" t="str">
        <f>IF(SmallSites=TRUE,"Small Sites Project","")</f>
        <v/>
      </c>
      <c r="B3" s="202"/>
      <c r="C3" s="192"/>
      <c r="D3" s="21"/>
      <c r="E3" s="203">
        <v>1</v>
      </c>
      <c r="F3" s="204">
        <f t="shared" ref="F3:Y3" si="0">E3+1</f>
        <v>2</v>
      </c>
      <c r="G3" s="204">
        <f t="shared" si="0"/>
        <v>3</v>
      </c>
      <c r="H3" s="204">
        <f t="shared" si="0"/>
        <v>4</v>
      </c>
      <c r="I3" s="204">
        <f t="shared" si="0"/>
        <v>5</v>
      </c>
      <c r="J3" s="204">
        <f t="shared" si="0"/>
        <v>6</v>
      </c>
      <c r="K3" s="204">
        <f t="shared" si="0"/>
        <v>7</v>
      </c>
      <c r="L3" s="204">
        <f t="shared" si="0"/>
        <v>8</v>
      </c>
      <c r="M3" s="204">
        <f t="shared" si="0"/>
        <v>9</v>
      </c>
      <c r="N3" s="204">
        <f t="shared" si="0"/>
        <v>10</v>
      </c>
      <c r="O3" s="204">
        <f t="shared" si="0"/>
        <v>11</v>
      </c>
      <c r="P3" s="204">
        <f t="shared" si="0"/>
        <v>12</v>
      </c>
      <c r="Q3" s="204">
        <f t="shared" si="0"/>
        <v>13</v>
      </c>
      <c r="R3" s="204">
        <f t="shared" si="0"/>
        <v>14</v>
      </c>
      <c r="S3" s="204">
        <f t="shared" si="0"/>
        <v>15</v>
      </c>
      <c r="T3" s="204">
        <f t="shared" si="0"/>
        <v>16</v>
      </c>
      <c r="U3" s="204">
        <f t="shared" si="0"/>
        <v>17</v>
      </c>
      <c r="V3" s="204">
        <f t="shared" si="0"/>
        <v>18</v>
      </c>
      <c r="W3" s="204">
        <f t="shared" si="0"/>
        <v>19</v>
      </c>
      <c r="X3" s="204">
        <f t="shared" si="0"/>
        <v>20</v>
      </c>
      <c r="Y3" s="204">
        <f t="shared" si="0"/>
        <v>21</v>
      </c>
      <c r="AB3" s="204">
        <f>Y3+1</f>
        <v>22</v>
      </c>
      <c r="AE3" s="204">
        <f>AB3+1</f>
        <v>23</v>
      </c>
      <c r="AH3" s="204">
        <f>AE3+1</f>
        <v>24</v>
      </c>
      <c r="AK3" s="204">
        <f>AH3+1</f>
        <v>25</v>
      </c>
      <c r="AN3" s="204">
        <f>AK3+1</f>
        <v>26</v>
      </c>
      <c r="AQ3" s="204">
        <f>AN3+1</f>
        <v>27</v>
      </c>
      <c r="AT3" s="204">
        <f>AQ3+1</f>
        <v>28</v>
      </c>
      <c r="AW3" s="204">
        <f>AT3+1</f>
        <v>29</v>
      </c>
      <c r="AZ3" s="204">
        <f>AW3+1</f>
        <v>30</v>
      </c>
    </row>
    <row r="4" spans="1:52" ht="18">
      <c r="A4" s="1744" t="str">
        <f>'6.1stYrOpBudget'!$A$5</f>
        <v>Total # Units:</v>
      </c>
      <c r="B4" s="205"/>
      <c r="C4" s="206" t="str">
        <f>IF('6.1stYrOpBudget'!$B$5=0,"",'6.1stYrOpBudget'!$B$5)</f>
        <v/>
      </c>
      <c r="D4" s="207" t="s">
        <v>86</v>
      </c>
      <c r="E4" s="208">
        <f>'1.GeneralProjectInfo'!$D$4</f>
        <v>0</v>
      </c>
      <c r="F4" s="208">
        <f t="shared" ref="F4:Y4" si="1">E4+1</f>
        <v>1</v>
      </c>
      <c r="G4" s="208">
        <f t="shared" si="1"/>
        <v>2</v>
      </c>
      <c r="H4" s="208">
        <f t="shared" si="1"/>
        <v>3</v>
      </c>
      <c r="I4" s="208">
        <f t="shared" si="1"/>
        <v>4</v>
      </c>
      <c r="J4" s="208">
        <f t="shared" si="1"/>
        <v>5</v>
      </c>
      <c r="K4" s="208">
        <f t="shared" si="1"/>
        <v>6</v>
      </c>
      <c r="L4" s="208">
        <f t="shared" si="1"/>
        <v>7</v>
      </c>
      <c r="M4" s="208">
        <f t="shared" si="1"/>
        <v>8</v>
      </c>
      <c r="N4" s="209">
        <f t="shared" si="1"/>
        <v>9</v>
      </c>
      <c r="O4" s="208">
        <f t="shared" si="1"/>
        <v>10</v>
      </c>
      <c r="P4" s="208">
        <f t="shared" si="1"/>
        <v>11</v>
      </c>
      <c r="Q4" s="208">
        <f t="shared" si="1"/>
        <v>12</v>
      </c>
      <c r="R4" s="208">
        <f t="shared" si="1"/>
        <v>13</v>
      </c>
      <c r="S4" s="208">
        <f t="shared" si="1"/>
        <v>14</v>
      </c>
      <c r="T4" s="208">
        <f t="shared" si="1"/>
        <v>15</v>
      </c>
      <c r="U4" s="208">
        <f t="shared" si="1"/>
        <v>16</v>
      </c>
      <c r="V4" s="208">
        <f t="shared" si="1"/>
        <v>17</v>
      </c>
      <c r="W4" s="208">
        <f t="shared" si="1"/>
        <v>18</v>
      </c>
      <c r="X4" s="209">
        <f t="shared" si="1"/>
        <v>19</v>
      </c>
      <c r="Y4" s="210">
        <f t="shared" si="1"/>
        <v>20</v>
      </c>
      <c r="AB4" s="210">
        <f>Y4+1</f>
        <v>21</v>
      </c>
      <c r="AE4" s="210">
        <f>AB4+1</f>
        <v>22</v>
      </c>
      <c r="AH4" s="210">
        <f>AE4+1</f>
        <v>23</v>
      </c>
      <c r="AK4" s="210">
        <f>AH4+1</f>
        <v>24</v>
      </c>
      <c r="AN4" s="210">
        <f>AK4+1</f>
        <v>25</v>
      </c>
      <c r="AQ4" s="210">
        <f>AN4+1</f>
        <v>26</v>
      </c>
      <c r="AT4" s="210">
        <f>AQ4+1</f>
        <v>27</v>
      </c>
      <c r="AW4" s="210">
        <f>AT4+1</f>
        <v>28</v>
      </c>
      <c r="AZ4" s="210">
        <f>AW4+1</f>
        <v>29</v>
      </c>
    </row>
    <row r="5" spans="1:52" ht="18.75" hidden="1" customHeight="1">
      <c r="A5" s="192"/>
      <c r="B5" s="192"/>
      <c r="C5" s="211"/>
      <c r="D5" s="191"/>
      <c r="E5" s="212"/>
      <c r="F5" s="212"/>
      <c r="G5" s="212"/>
      <c r="H5" s="212"/>
      <c r="I5" s="212"/>
      <c r="J5" s="212"/>
      <c r="K5" s="212"/>
      <c r="L5" s="212"/>
      <c r="M5" s="212"/>
      <c r="N5" s="212"/>
      <c r="O5" s="212"/>
      <c r="P5" s="212"/>
      <c r="Q5" s="212"/>
      <c r="R5" s="212"/>
      <c r="S5" s="212"/>
      <c r="T5" s="212"/>
      <c r="U5" s="212"/>
      <c r="V5" s="212"/>
      <c r="W5" s="212"/>
      <c r="X5" s="212"/>
      <c r="Y5" s="212"/>
      <c r="AB5" s="212"/>
      <c r="AE5" s="212"/>
      <c r="AH5" s="212"/>
      <c r="AK5" s="212"/>
      <c r="AN5" s="212"/>
      <c r="AQ5" s="212"/>
      <c r="AT5" s="212"/>
      <c r="AW5" s="212"/>
      <c r="AZ5" s="212"/>
    </row>
    <row r="6" spans="1:52" ht="26.25">
      <c r="A6" s="213" t="str">
        <f>"COMMERCIAL "&amp;'6.1stYrOpBudget'!A8</f>
        <v>COMMERCIAL INCOME</v>
      </c>
      <c r="B6" s="214"/>
      <c r="C6" s="215" t="s">
        <v>67</v>
      </c>
      <c r="D6" s="216" t="s">
        <v>0</v>
      </c>
      <c r="E6" s="210"/>
      <c r="F6" s="210"/>
      <c r="G6" s="210"/>
      <c r="H6" s="210"/>
      <c r="I6" s="210"/>
      <c r="J6" s="210"/>
      <c r="K6" s="210"/>
      <c r="L6" s="210"/>
      <c r="M6" s="210"/>
      <c r="N6" s="217"/>
      <c r="O6" s="210"/>
      <c r="P6" s="210"/>
      <c r="Q6" s="210"/>
      <c r="R6" s="210"/>
      <c r="S6" s="210"/>
      <c r="T6" s="210"/>
      <c r="U6" s="210"/>
      <c r="V6" s="210"/>
      <c r="W6" s="210"/>
      <c r="X6" s="217"/>
      <c r="Y6" s="210"/>
      <c r="AB6" s="210"/>
      <c r="AE6" s="210"/>
      <c r="AH6" s="210"/>
      <c r="AK6" s="210"/>
      <c r="AN6" s="210"/>
      <c r="AQ6" s="210"/>
      <c r="AT6" s="210"/>
      <c r="AW6" s="210"/>
      <c r="AZ6" s="210"/>
    </row>
    <row r="7" spans="1:52">
      <c r="A7" s="1669" t="s">
        <v>1230</v>
      </c>
      <c r="B7" s="134">
        <v>5140</v>
      </c>
      <c r="C7" s="69">
        <v>2.5000000000000001E-2</v>
      </c>
      <c r="D7" s="70"/>
      <c r="E7" s="73"/>
      <c r="F7" s="73"/>
      <c r="G7" s="73"/>
      <c r="H7" s="73"/>
      <c r="I7" s="73"/>
      <c r="J7" s="73"/>
      <c r="K7" s="73"/>
      <c r="L7" s="73"/>
      <c r="M7" s="73"/>
      <c r="N7" s="73"/>
      <c r="O7" s="73"/>
      <c r="P7" s="73"/>
      <c r="Q7" s="73"/>
      <c r="R7" s="73"/>
      <c r="S7" s="73"/>
      <c r="T7" s="73"/>
      <c r="U7" s="73"/>
      <c r="V7" s="73"/>
      <c r="W7" s="73"/>
      <c r="X7" s="73"/>
    </row>
    <row r="8" spans="1:52">
      <c r="A8" s="1669" t="s">
        <v>1231</v>
      </c>
      <c r="B8" s="134"/>
      <c r="C8" s="69">
        <v>2.5000000000000001E-2</v>
      </c>
      <c r="D8" s="70"/>
      <c r="E8" s="73"/>
      <c r="F8" s="73"/>
      <c r="G8" s="73"/>
      <c r="H8" s="73"/>
      <c r="I8" s="73"/>
      <c r="J8" s="73"/>
      <c r="K8" s="73"/>
      <c r="L8" s="73"/>
      <c r="M8" s="73"/>
      <c r="N8" s="73"/>
      <c r="O8" s="73"/>
      <c r="P8" s="73"/>
      <c r="Q8" s="73"/>
      <c r="R8" s="73"/>
      <c r="S8" s="73"/>
      <c r="T8" s="73"/>
      <c r="U8" s="73"/>
      <c r="V8" s="73"/>
      <c r="W8" s="73"/>
      <c r="X8" s="73"/>
    </row>
    <row r="9" spans="1:52">
      <c r="A9" s="1669" t="s">
        <v>1232</v>
      </c>
      <c r="B9" s="134"/>
      <c r="C9" s="69">
        <v>2.5000000000000001E-2</v>
      </c>
      <c r="D9" s="70"/>
      <c r="E9" s="73"/>
      <c r="F9" s="73"/>
      <c r="G9" s="73"/>
      <c r="H9" s="73"/>
      <c r="I9" s="73"/>
      <c r="J9" s="73"/>
      <c r="K9" s="73"/>
      <c r="L9" s="73"/>
      <c r="M9" s="73"/>
      <c r="N9" s="73"/>
      <c r="O9" s="73"/>
      <c r="P9" s="73"/>
      <c r="Q9" s="73"/>
      <c r="R9" s="73"/>
      <c r="S9" s="73"/>
      <c r="T9" s="73"/>
      <c r="U9" s="73"/>
      <c r="V9" s="73"/>
      <c r="W9" s="73"/>
      <c r="X9" s="73"/>
    </row>
    <row r="10" spans="1:52">
      <c r="A10" s="1669" t="s">
        <v>1233</v>
      </c>
      <c r="B10" s="134"/>
      <c r="C10" s="69">
        <v>2.5000000000000001E-2</v>
      </c>
      <c r="D10" s="70"/>
      <c r="E10" s="73"/>
      <c r="F10" s="73"/>
      <c r="G10" s="73"/>
      <c r="H10" s="73"/>
      <c r="I10" s="73"/>
      <c r="J10" s="73"/>
      <c r="K10" s="73"/>
      <c r="L10" s="73"/>
      <c r="M10" s="73"/>
      <c r="N10" s="73"/>
      <c r="O10" s="73"/>
      <c r="P10" s="73"/>
      <c r="Q10" s="73"/>
      <c r="R10" s="73"/>
      <c r="S10" s="73"/>
      <c r="T10" s="73"/>
      <c r="U10" s="73"/>
      <c r="V10" s="73"/>
      <c r="W10" s="73"/>
      <c r="X10" s="73"/>
    </row>
    <row r="11" spans="1:52">
      <c r="A11" s="1669" t="s">
        <v>1234</v>
      </c>
      <c r="B11" s="134"/>
      <c r="C11" s="69">
        <v>2.5000000000000001E-2</v>
      </c>
      <c r="D11" s="70"/>
      <c r="E11" s="73"/>
      <c r="F11" s="73"/>
      <c r="G11" s="73"/>
      <c r="H11" s="73"/>
      <c r="I11" s="73"/>
      <c r="J11" s="73"/>
      <c r="K11" s="73"/>
      <c r="L11" s="73"/>
      <c r="M11" s="73"/>
      <c r="N11" s="73"/>
      <c r="O11" s="73"/>
      <c r="P11" s="73"/>
      <c r="Q11" s="73"/>
      <c r="R11" s="73"/>
      <c r="S11" s="73"/>
      <c r="T11" s="73"/>
      <c r="U11" s="73"/>
      <c r="V11" s="73"/>
      <c r="W11" s="73"/>
      <c r="X11" s="73"/>
    </row>
    <row r="12" spans="1:52">
      <c r="A12" s="302" t="str">
        <f>'6.1stYrOpBudget'!A20</f>
        <v>Other Commercial Income</v>
      </c>
      <c r="B12" s="134"/>
      <c r="C12" s="69">
        <v>2.5000000000000001E-2</v>
      </c>
      <c r="D12" s="71"/>
      <c r="E12" s="221">
        <f>'2.Utilities&amp;OtherIncome'!$L$48</f>
        <v>0</v>
      </c>
      <c r="F12" s="73">
        <f t="shared" ref="F12:X12" si="2">E12*(1+$C12)</f>
        <v>0</v>
      </c>
      <c r="G12" s="73">
        <f t="shared" si="2"/>
        <v>0</v>
      </c>
      <c r="H12" s="73">
        <f t="shared" si="2"/>
        <v>0</v>
      </c>
      <c r="I12" s="73">
        <f t="shared" si="2"/>
        <v>0</v>
      </c>
      <c r="J12" s="73">
        <f t="shared" si="2"/>
        <v>0</v>
      </c>
      <c r="K12" s="73">
        <f t="shared" si="2"/>
        <v>0</v>
      </c>
      <c r="L12" s="73">
        <f t="shared" si="2"/>
        <v>0</v>
      </c>
      <c r="M12" s="73">
        <f t="shared" si="2"/>
        <v>0</v>
      </c>
      <c r="N12" s="73">
        <f t="shared" si="2"/>
        <v>0</v>
      </c>
      <c r="O12" s="73">
        <f t="shared" si="2"/>
        <v>0</v>
      </c>
      <c r="P12" s="73">
        <f t="shared" si="2"/>
        <v>0</v>
      </c>
      <c r="Q12" s="73">
        <f t="shared" si="2"/>
        <v>0</v>
      </c>
      <c r="R12" s="73">
        <f t="shared" si="2"/>
        <v>0</v>
      </c>
      <c r="S12" s="73">
        <f t="shared" si="2"/>
        <v>0</v>
      </c>
      <c r="T12" s="73">
        <f t="shared" si="2"/>
        <v>0</v>
      </c>
      <c r="U12" s="73">
        <f t="shared" si="2"/>
        <v>0</v>
      </c>
      <c r="V12" s="73">
        <f t="shared" si="2"/>
        <v>0</v>
      </c>
      <c r="W12" s="73">
        <f t="shared" si="2"/>
        <v>0</v>
      </c>
      <c r="X12" s="73">
        <f t="shared" si="2"/>
        <v>0</v>
      </c>
    </row>
    <row r="13" spans="1:52">
      <c r="A13" s="146" t="str">
        <f>'6.1stYrOpBudget'!B23</f>
        <v>Gross Potential Income</v>
      </c>
      <c r="B13" s="223"/>
      <c r="C13" s="223"/>
      <c r="D13" s="1149"/>
      <c r="E13" s="1150">
        <f>SUM(E7:E12)</f>
        <v>0</v>
      </c>
      <c r="F13" s="1150">
        <f t="shared" ref="F13:X13" si="3">SUM(F7:F12)</f>
        <v>0</v>
      </c>
      <c r="G13" s="1150">
        <f t="shared" si="3"/>
        <v>0</v>
      </c>
      <c r="H13" s="1150">
        <f t="shared" si="3"/>
        <v>0</v>
      </c>
      <c r="I13" s="1150">
        <f t="shared" si="3"/>
        <v>0</v>
      </c>
      <c r="J13" s="1150">
        <f t="shared" si="3"/>
        <v>0</v>
      </c>
      <c r="K13" s="1150">
        <f t="shared" si="3"/>
        <v>0</v>
      </c>
      <c r="L13" s="1150">
        <f t="shared" si="3"/>
        <v>0</v>
      </c>
      <c r="M13" s="1150">
        <f t="shared" si="3"/>
        <v>0</v>
      </c>
      <c r="N13" s="1150">
        <f t="shared" si="3"/>
        <v>0</v>
      </c>
      <c r="O13" s="1150">
        <f t="shared" si="3"/>
        <v>0</v>
      </c>
      <c r="P13" s="1150">
        <f t="shared" si="3"/>
        <v>0</v>
      </c>
      <c r="Q13" s="1150">
        <f t="shared" si="3"/>
        <v>0</v>
      </c>
      <c r="R13" s="1150">
        <f t="shared" si="3"/>
        <v>0</v>
      </c>
      <c r="S13" s="1150">
        <f t="shared" si="3"/>
        <v>0</v>
      </c>
      <c r="T13" s="1150">
        <f t="shared" si="3"/>
        <v>0</v>
      </c>
      <c r="U13" s="1150">
        <f t="shared" si="3"/>
        <v>0</v>
      </c>
      <c r="V13" s="1150">
        <f t="shared" si="3"/>
        <v>0</v>
      </c>
      <c r="W13" s="1150">
        <f t="shared" si="3"/>
        <v>0</v>
      </c>
      <c r="X13" s="1150">
        <f t="shared" si="3"/>
        <v>0</v>
      </c>
    </row>
    <row r="14" spans="1:52" s="1156" customFormat="1" ht="36" customHeight="1">
      <c r="A14" s="1152"/>
      <c r="B14" s="1153"/>
      <c r="C14" s="1154"/>
      <c r="D14" s="1151" t="s">
        <v>1235</v>
      </c>
      <c r="E14" s="1155" t="str">
        <f>IF(SUM(E7:E11)=0,"",SUM(E7:E11)/'1.GeneralProjectInfo'!$C$19/12)</f>
        <v/>
      </c>
      <c r="F14" s="1155" t="str">
        <f>IF(SUM(F7:F11)=0,"",SUM(F7:F11)/'1.GeneralProjectInfo'!$C$19/12)</f>
        <v/>
      </c>
      <c r="G14" s="1155" t="str">
        <f>IF(SUM(G7:G11)=0,"",SUM(G7:G11)/'1.GeneralProjectInfo'!$C$19/12)</f>
        <v/>
      </c>
      <c r="H14" s="1155" t="str">
        <f>IF(SUM(H7:H11)=0,"",SUM(H7:H11)/'1.GeneralProjectInfo'!$C$19/12)</f>
        <v/>
      </c>
      <c r="I14" s="1155" t="str">
        <f>IF(SUM(I7:I11)=0,"",SUM(I7:I11)/'1.GeneralProjectInfo'!$C$19/12)</f>
        <v/>
      </c>
      <c r="J14" s="1155" t="str">
        <f>IF(SUM(J7:J11)=0,"",SUM(J7:J11)/'1.GeneralProjectInfo'!$C$19/12)</f>
        <v/>
      </c>
      <c r="K14" s="1155" t="str">
        <f>IF(SUM(K7:K11)=0,"",SUM(K7:K11)/'1.GeneralProjectInfo'!$C$19/12)</f>
        <v/>
      </c>
      <c r="L14" s="1155" t="str">
        <f>IF(SUM(L7:L11)=0,"",SUM(L7:L11)/'1.GeneralProjectInfo'!$C$19/12)</f>
        <v/>
      </c>
      <c r="M14" s="1155" t="str">
        <f>IF(SUM(M7:M11)=0,"",SUM(M7:M11)/'1.GeneralProjectInfo'!$C$19/12)</f>
        <v/>
      </c>
      <c r="N14" s="1155" t="str">
        <f>IF(SUM(N7:N11)=0,"",SUM(N7:N11)/'1.GeneralProjectInfo'!$C$19/12)</f>
        <v/>
      </c>
      <c r="O14" s="1155" t="str">
        <f>IF(SUM(O7:O11)=0,"",SUM(O7:O11)/'1.GeneralProjectInfo'!$C$19/12)</f>
        <v/>
      </c>
      <c r="P14" s="1155" t="str">
        <f>IF(SUM(P7:P11)=0,"",SUM(P7:P11)/'1.GeneralProjectInfo'!$C$19/12)</f>
        <v/>
      </c>
      <c r="Q14" s="1155" t="str">
        <f>IF(SUM(Q7:Q11)=0,"",SUM(Q7:Q11)/'1.GeneralProjectInfo'!$C$19/12)</f>
        <v/>
      </c>
      <c r="R14" s="1155" t="str">
        <f>IF(SUM(R7:R11)=0,"",SUM(R7:R11)/'1.GeneralProjectInfo'!$C$19/12)</f>
        <v/>
      </c>
      <c r="S14" s="1155" t="str">
        <f>IF(SUM(S7:S11)=0,"",SUM(S7:S11)/'1.GeneralProjectInfo'!$C$19/12)</f>
        <v/>
      </c>
      <c r="T14" s="1155" t="str">
        <f>IF(SUM(T7:T11)=0,"",SUM(T7:T11)/'1.GeneralProjectInfo'!$C$19/12)</f>
        <v/>
      </c>
      <c r="U14" s="1155" t="str">
        <f>IF(SUM(U7:U11)=0,"",SUM(U7:U11)/'1.GeneralProjectInfo'!$C$19/12)</f>
        <v/>
      </c>
      <c r="V14" s="1155" t="str">
        <f>IF(SUM(V7:V11)=0,"",SUM(V7:V11)/'1.GeneralProjectInfo'!$C$19/12)</f>
        <v/>
      </c>
      <c r="W14" s="1155" t="str">
        <f>IF(SUM(W7:W11)=0,"",SUM(W7:W11)/'1.GeneralProjectInfo'!$C$19/12)</f>
        <v/>
      </c>
      <c r="X14" s="1155" t="str">
        <f>IF(SUM(X7:X11)=0,"",SUM(X7:X11)/'1.GeneralProjectInfo'!$C$19/12)</f>
        <v/>
      </c>
    </row>
    <row r="15" spans="1:52" ht="64.5" customHeight="1">
      <c r="A15" s="229" t="str">
        <f>'6.1stYrOpBudget'!A26</f>
        <v>Vacancy Loss - Commercial</v>
      </c>
      <c r="B15" s="134"/>
      <c r="C15" s="226" t="s">
        <v>84</v>
      </c>
      <c r="D15" s="72" t="s">
        <v>300</v>
      </c>
      <c r="E15" s="73">
        <f>-50%*SUM(E7:E11)</f>
        <v>0</v>
      </c>
      <c r="F15" s="73">
        <f t="shared" ref="F15:X15" si="4">-50%*SUM(F7:F11)</f>
        <v>0</v>
      </c>
      <c r="G15" s="73">
        <f t="shared" si="4"/>
        <v>0</v>
      </c>
      <c r="H15" s="73">
        <f t="shared" si="4"/>
        <v>0</v>
      </c>
      <c r="I15" s="73">
        <f t="shared" si="4"/>
        <v>0</v>
      </c>
      <c r="J15" s="73">
        <f t="shared" si="4"/>
        <v>0</v>
      </c>
      <c r="K15" s="73">
        <f t="shared" si="4"/>
        <v>0</v>
      </c>
      <c r="L15" s="73">
        <f t="shared" si="4"/>
        <v>0</v>
      </c>
      <c r="M15" s="73">
        <f t="shared" si="4"/>
        <v>0</v>
      </c>
      <c r="N15" s="73">
        <f t="shared" si="4"/>
        <v>0</v>
      </c>
      <c r="O15" s="73">
        <f t="shared" si="4"/>
        <v>0</v>
      </c>
      <c r="P15" s="73">
        <f t="shared" si="4"/>
        <v>0</v>
      </c>
      <c r="Q15" s="73">
        <f t="shared" si="4"/>
        <v>0</v>
      </c>
      <c r="R15" s="73">
        <f t="shared" si="4"/>
        <v>0</v>
      </c>
      <c r="S15" s="73">
        <f t="shared" si="4"/>
        <v>0</v>
      </c>
      <c r="T15" s="73">
        <f t="shared" si="4"/>
        <v>0</v>
      </c>
      <c r="U15" s="73">
        <f t="shared" si="4"/>
        <v>0</v>
      </c>
      <c r="V15" s="73">
        <f t="shared" si="4"/>
        <v>0</v>
      </c>
      <c r="W15" s="73">
        <f t="shared" si="4"/>
        <v>0</v>
      </c>
      <c r="X15" s="73">
        <f t="shared" si="4"/>
        <v>0</v>
      </c>
    </row>
    <row r="16" spans="1:52">
      <c r="A16" s="146" t="str">
        <f>'6.1stYrOpBudget'!B27</f>
        <v>EFFECTIVE GROSS INCOME</v>
      </c>
      <c r="B16" s="223"/>
      <c r="C16" s="223"/>
      <c r="D16" s="230"/>
      <c r="E16" s="224">
        <f>E13+E15</f>
        <v>0</v>
      </c>
      <c r="F16" s="224">
        <f t="shared" ref="F16:X16" si="5">F13+F15</f>
        <v>0</v>
      </c>
      <c r="G16" s="224">
        <f t="shared" si="5"/>
        <v>0</v>
      </c>
      <c r="H16" s="224">
        <f t="shared" si="5"/>
        <v>0</v>
      </c>
      <c r="I16" s="224">
        <f t="shared" si="5"/>
        <v>0</v>
      </c>
      <c r="J16" s="224">
        <f t="shared" si="5"/>
        <v>0</v>
      </c>
      <c r="K16" s="224">
        <f t="shared" si="5"/>
        <v>0</v>
      </c>
      <c r="L16" s="224">
        <f t="shared" si="5"/>
        <v>0</v>
      </c>
      <c r="M16" s="224">
        <f t="shared" si="5"/>
        <v>0</v>
      </c>
      <c r="N16" s="224">
        <f t="shared" si="5"/>
        <v>0</v>
      </c>
      <c r="O16" s="224">
        <f t="shared" si="5"/>
        <v>0</v>
      </c>
      <c r="P16" s="224">
        <f t="shared" si="5"/>
        <v>0</v>
      </c>
      <c r="Q16" s="224">
        <f t="shared" si="5"/>
        <v>0</v>
      </c>
      <c r="R16" s="224">
        <f t="shared" si="5"/>
        <v>0</v>
      </c>
      <c r="S16" s="224">
        <f t="shared" si="5"/>
        <v>0</v>
      </c>
      <c r="T16" s="224">
        <f t="shared" si="5"/>
        <v>0</v>
      </c>
      <c r="U16" s="224">
        <f t="shared" si="5"/>
        <v>0</v>
      </c>
      <c r="V16" s="224">
        <f t="shared" si="5"/>
        <v>0</v>
      </c>
      <c r="W16" s="224">
        <f t="shared" si="5"/>
        <v>0</v>
      </c>
      <c r="X16" s="224">
        <f t="shared" si="5"/>
        <v>0</v>
      </c>
    </row>
    <row r="17" spans="1:24" ht="6" customHeight="1">
      <c r="B17" s="134"/>
      <c r="C17" s="134"/>
      <c r="D17" s="230"/>
      <c r="E17" s="148"/>
      <c r="F17" s="148"/>
      <c r="G17" s="148"/>
      <c r="H17" s="148"/>
      <c r="I17" s="148"/>
      <c r="J17" s="148"/>
      <c r="K17" s="148"/>
      <c r="L17" s="148"/>
      <c r="M17" s="148"/>
      <c r="N17" s="148"/>
      <c r="O17" s="148"/>
      <c r="P17" s="148"/>
      <c r="Q17" s="148"/>
      <c r="R17" s="148"/>
      <c r="S17" s="148"/>
      <c r="T17" s="148"/>
      <c r="U17" s="148"/>
      <c r="V17" s="148"/>
      <c r="W17" s="148"/>
      <c r="X17" s="148"/>
    </row>
    <row r="18" spans="1:24">
      <c r="A18" s="213" t="str">
        <f>"COMMERCIAL "&amp;'6.1stYrOpBudget'!A29</f>
        <v>COMMERCIAL OPERATING EXPENSES</v>
      </c>
      <c r="B18" s="214"/>
      <c r="C18" s="214"/>
      <c r="D18" s="230"/>
      <c r="E18" s="148"/>
      <c r="F18" s="148"/>
      <c r="G18" s="148"/>
      <c r="H18" s="148"/>
      <c r="I18" s="148"/>
      <c r="J18" s="148"/>
      <c r="K18" s="148"/>
      <c r="L18" s="148"/>
      <c r="M18" s="148"/>
      <c r="N18" s="148"/>
      <c r="O18" s="148"/>
      <c r="P18" s="148"/>
      <c r="Q18" s="148"/>
      <c r="R18" s="148"/>
      <c r="S18" s="148"/>
      <c r="T18" s="148"/>
      <c r="U18" s="148"/>
      <c r="V18" s="148"/>
      <c r="W18" s="148"/>
      <c r="X18" s="148"/>
    </row>
    <row r="19" spans="1:24" ht="9" customHeight="1">
      <c r="A19" s="213"/>
      <c r="B19" s="214"/>
      <c r="C19" s="214"/>
      <c r="D19" s="230"/>
      <c r="E19" s="148"/>
      <c r="F19" s="148"/>
      <c r="G19" s="148"/>
      <c r="H19" s="148"/>
      <c r="I19" s="148"/>
      <c r="J19" s="148"/>
      <c r="K19" s="148"/>
      <c r="L19" s="148"/>
      <c r="M19" s="148"/>
      <c r="N19" s="148"/>
      <c r="O19" s="148"/>
      <c r="P19" s="148"/>
      <c r="Q19" s="148"/>
      <c r="R19" s="148"/>
      <c r="S19" s="148"/>
      <c r="T19" s="148"/>
      <c r="U19" s="148"/>
      <c r="V19" s="148"/>
      <c r="W19" s="148"/>
      <c r="X19" s="148"/>
    </row>
    <row r="20" spans="1:24" s="191" customFormat="1">
      <c r="A20" s="256" t="str">
        <f>'6.1stYrOpBudget'!A30</f>
        <v>Management</v>
      </c>
      <c r="B20" s="232"/>
      <c r="C20" s="232"/>
      <c r="D20" s="233"/>
      <c r="E20" s="234"/>
      <c r="F20" s="234"/>
      <c r="G20" s="234"/>
      <c r="H20" s="234"/>
      <c r="I20" s="234"/>
      <c r="J20" s="234"/>
      <c r="K20" s="234"/>
      <c r="L20" s="234"/>
      <c r="M20" s="234"/>
      <c r="N20" s="234"/>
      <c r="O20" s="234"/>
      <c r="P20" s="234"/>
      <c r="Q20" s="234"/>
      <c r="R20" s="234"/>
      <c r="S20" s="234"/>
      <c r="T20" s="234"/>
      <c r="U20" s="234"/>
      <c r="V20" s="234"/>
      <c r="W20" s="234"/>
      <c r="X20" s="234"/>
    </row>
    <row r="21" spans="1:24" s="191" customFormat="1" ht="24">
      <c r="A21" s="245" t="s">
        <v>1249</v>
      </c>
      <c r="B21" s="236">
        <v>6320</v>
      </c>
      <c r="C21" s="69">
        <v>3.5000000000000003E-2</v>
      </c>
      <c r="D21" s="71" t="s">
        <v>1250</v>
      </c>
      <c r="E21" s="73"/>
      <c r="F21" s="239">
        <f t="shared" ref="F21:X21" si="6">E21*(1+$C21)</f>
        <v>0</v>
      </c>
      <c r="G21" s="239">
        <f t="shared" si="6"/>
        <v>0</v>
      </c>
      <c r="H21" s="239">
        <f t="shared" si="6"/>
        <v>0</v>
      </c>
      <c r="I21" s="239">
        <f t="shared" si="6"/>
        <v>0</v>
      </c>
      <c r="J21" s="239">
        <f t="shared" si="6"/>
        <v>0</v>
      </c>
      <c r="K21" s="239">
        <f t="shared" si="6"/>
        <v>0</v>
      </c>
      <c r="L21" s="239">
        <f t="shared" si="6"/>
        <v>0</v>
      </c>
      <c r="M21" s="239">
        <f t="shared" si="6"/>
        <v>0</v>
      </c>
      <c r="N21" s="239">
        <f t="shared" si="6"/>
        <v>0</v>
      </c>
      <c r="O21" s="239">
        <f t="shared" si="6"/>
        <v>0</v>
      </c>
      <c r="P21" s="239">
        <f t="shared" si="6"/>
        <v>0</v>
      </c>
      <c r="Q21" s="239">
        <f t="shared" si="6"/>
        <v>0</v>
      </c>
      <c r="R21" s="239">
        <f t="shared" si="6"/>
        <v>0</v>
      </c>
      <c r="S21" s="239">
        <f t="shared" si="6"/>
        <v>0</v>
      </c>
      <c r="T21" s="239">
        <f t="shared" si="6"/>
        <v>0</v>
      </c>
      <c r="U21" s="239">
        <f t="shared" si="6"/>
        <v>0</v>
      </c>
      <c r="V21" s="239">
        <f t="shared" si="6"/>
        <v>0</v>
      </c>
      <c r="W21" s="239">
        <f t="shared" si="6"/>
        <v>0</v>
      </c>
      <c r="X21" s="239">
        <f t="shared" si="6"/>
        <v>0</v>
      </c>
    </row>
    <row r="22" spans="1:24" s="191" customFormat="1" hidden="1">
      <c r="A22" s="235" t="str">
        <f>'6.1stYrOpBudget'!A32</f>
        <v>Asset Management Fee</v>
      </c>
      <c r="B22" s="236"/>
      <c r="C22" s="237">
        <v>3.5000000000000003E-2</v>
      </c>
      <c r="D22" s="240"/>
      <c r="E22" s="239"/>
      <c r="F22" s="239">
        <f t="shared" ref="F22:X22" si="7">E22*(1+$C22)</f>
        <v>0</v>
      </c>
      <c r="G22" s="239">
        <f t="shared" si="7"/>
        <v>0</v>
      </c>
      <c r="H22" s="239">
        <f t="shared" si="7"/>
        <v>0</v>
      </c>
      <c r="I22" s="239">
        <f t="shared" si="7"/>
        <v>0</v>
      </c>
      <c r="J22" s="239">
        <f t="shared" si="7"/>
        <v>0</v>
      </c>
      <c r="K22" s="239">
        <f t="shared" si="7"/>
        <v>0</v>
      </c>
      <c r="L22" s="239">
        <f t="shared" si="7"/>
        <v>0</v>
      </c>
      <c r="M22" s="239">
        <f t="shared" si="7"/>
        <v>0</v>
      </c>
      <c r="N22" s="239">
        <f t="shared" si="7"/>
        <v>0</v>
      </c>
      <c r="O22" s="239">
        <f t="shared" si="7"/>
        <v>0</v>
      </c>
      <c r="P22" s="239">
        <f t="shared" si="7"/>
        <v>0</v>
      </c>
      <c r="Q22" s="239">
        <f t="shared" si="7"/>
        <v>0</v>
      </c>
      <c r="R22" s="239">
        <f t="shared" si="7"/>
        <v>0</v>
      </c>
      <c r="S22" s="239">
        <f t="shared" si="7"/>
        <v>0</v>
      </c>
      <c r="T22" s="239">
        <f t="shared" si="7"/>
        <v>0</v>
      </c>
      <c r="U22" s="239">
        <f t="shared" si="7"/>
        <v>0</v>
      </c>
      <c r="V22" s="239">
        <f t="shared" si="7"/>
        <v>0</v>
      </c>
      <c r="W22" s="239">
        <f t="shared" si="7"/>
        <v>0</v>
      </c>
      <c r="X22" s="239">
        <f t="shared" si="7"/>
        <v>0</v>
      </c>
    </row>
    <row r="23" spans="1:24" s="191" customFormat="1">
      <c r="A23" s="146" t="str">
        <f>'6.1stYrOpBudget'!B33</f>
        <v>Sub-total Management Expenses</v>
      </c>
      <c r="B23" s="134"/>
      <c r="C23" s="134"/>
      <c r="D23" s="233"/>
      <c r="E23" s="242">
        <f>E21</f>
        <v>0</v>
      </c>
      <c r="F23" s="242">
        <f t="shared" ref="F23:X23" si="8">F21</f>
        <v>0</v>
      </c>
      <c r="G23" s="242">
        <f t="shared" si="8"/>
        <v>0</v>
      </c>
      <c r="H23" s="242">
        <f t="shared" si="8"/>
        <v>0</v>
      </c>
      <c r="I23" s="242">
        <f t="shared" si="8"/>
        <v>0</v>
      </c>
      <c r="J23" s="242">
        <f t="shared" si="8"/>
        <v>0</v>
      </c>
      <c r="K23" s="242">
        <f t="shared" si="8"/>
        <v>0</v>
      </c>
      <c r="L23" s="242">
        <f t="shared" si="8"/>
        <v>0</v>
      </c>
      <c r="M23" s="242">
        <f t="shared" si="8"/>
        <v>0</v>
      </c>
      <c r="N23" s="242">
        <f t="shared" si="8"/>
        <v>0</v>
      </c>
      <c r="O23" s="242">
        <f t="shared" si="8"/>
        <v>0</v>
      </c>
      <c r="P23" s="242">
        <f t="shared" si="8"/>
        <v>0</v>
      </c>
      <c r="Q23" s="242">
        <f t="shared" si="8"/>
        <v>0</v>
      </c>
      <c r="R23" s="242">
        <f t="shared" si="8"/>
        <v>0</v>
      </c>
      <c r="S23" s="242">
        <f t="shared" si="8"/>
        <v>0</v>
      </c>
      <c r="T23" s="242">
        <f t="shared" si="8"/>
        <v>0</v>
      </c>
      <c r="U23" s="242">
        <f t="shared" si="8"/>
        <v>0</v>
      </c>
      <c r="V23" s="242">
        <f t="shared" si="8"/>
        <v>0</v>
      </c>
      <c r="W23" s="242">
        <f t="shared" si="8"/>
        <v>0</v>
      </c>
      <c r="X23" s="242">
        <f t="shared" si="8"/>
        <v>0</v>
      </c>
    </row>
    <row r="24" spans="1:24" s="191" customFormat="1" hidden="1">
      <c r="A24" s="231" t="str">
        <f>'6.1stYrOpBudget'!A34</f>
        <v>Salaries/Benefits</v>
      </c>
      <c r="B24" s="232"/>
      <c r="C24" s="232"/>
      <c r="D24" s="233"/>
      <c r="E24" s="234"/>
      <c r="F24" s="234"/>
      <c r="G24" s="234"/>
      <c r="H24" s="234"/>
      <c r="I24" s="234"/>
      <c r="J24" s="234"/>
      <c r="K24" s="234"/>
      <c r="L24" s="234"/>
      <c r="M24" s="234"/>
      <c r="N24" s="234"/>
      <c r="O24" s="234"/>
      <c r="P24" s="234"/>
      <c r="Q24" s="234"/>
      <c r="R24" s="234"/>
      <c r="S24" s="234"/>
      <c r="T24" s="234"/>
      <c r="U24" s="234"/>
      <c r="V24" s="234"/>
      <c r="W24" s="234"/>
      <c r="X24" s="234"/>
    </row>
    <row r="25" spans="1:24" s="191" customFormat="1" hidden="1">
      <c r="A25" s="235" t="str">
        <f>'6.1stYrOpBudget'!A35</f>
        <v>Office Salaries</v>
      </c>
      <c r="B25" s="236">
        <v>6310</v>
      </c>
      <c r="C25" s="237">
        <v>3.5000000000000003E-2</v>
      </c>
      <c r="D25" s="238"/>
      <c r="E25" s="239"/>
      <c r="F25" s="239">
        <f t="shared" ref="F25:X25" si="9">E25*(1+$C25)</f>
        <v>0</v>
      </c>
      <c r="G25" s="239">
        <f t="shared" si="9"/>
        <v>0</v>
      </c>
      <c r="H25" s="239">
        <f t="shared" si="9"/>
        <v>0</v>
      </c>
      <c r="I25" s="239">
        <f t="shared" si="9"/>
        <v>0</v>
      </c>
      <c r="J25" s="239">
        <f t="shared" si="9"/>
        <v>0</v>
      </c>
      <c r="K25" s="239">
        <f t="shared" si="9"/>
        <v>0</v>
      </c>
      <c r="L25" s="239">
        <f t="shared" si="9"/>
        <v>0</v>
      </c>
      <c r="M25" s="239">
        <f t="shared" si="9"/>
        <v>0</v>
      </c>
      <c r="N25" s="239">
        <f t="shared" si="9"/>
        <v>0</v>
      </c>
      <c r="O25" s="239">
        <f t="shared" si="9"/>
        <v>0</v>
      </c>
      <c r="P25" s="239">
        <f t="shared" si="9"/>
        <v>0</v>
      </c>
      <c r="Q25" s="239">
        <f t="shared" si="9"/>
        <v>0</v>
      </c>
      <c r="R25" s="239">
        <f t="shared" si="9"/>
        <v>0</v>
      </c>
      <c r="S25" s="239">
        <f t="shared" si="9"/>
        <v>0</v>
      </c>
      <c r="T25" s="239">
        <f t="shared" si="9"/>
        <v>0</v>
      </c>
      <c r="U25" s="239">
        <f t="shared" si="9"/>
        <v>0</v>
      </c>
      <c r="V25" s="239">
        <f t="shared" si="9"/>
        <v>0</v>
      </c>
      <c r="W25" s="239">
        <f t="shared" si="9"/>
        <v>0</v>
      </c>
      <c r="X25" s="239">
        <f t="shared" si="9"/>
        <v>0</v>
      </c>
    </row>
    <row r="26" spans="1:24" s="191" customFormat="1" hidden="1">
      <c r="A26" s="235" t="str">
        <f>'6.1stYrOpBudget'!A36</f>
        <v>Manager's Salary</v>
      </c>
      <c r="B26" s="236">
        <v>6330</v>
      </c>
      <c r="C26" s="237">
        <v>3.5000000000000003E-2</v>
      </c>
      <c r="D26" s="238"/>
      <c r="E26" s="239"/>
      <c r="F26" s="239">
        <f t="shared" ref="F26:X26" si="10">E26*(1+$C26)</f>
        <v>0</v>
      </c>
      <c r="G26" s="239">
        <f t="shared" si="10"/>
        <v>0</v>
      </c>
      <c r="H26" s="239">
        <f t="shared" si="10"/>
        <v>0</v>
      </c>
      <c r="I26" s="239">
        <f t="shared" si="10"/>
        <v>0</v>
      </c>
      <c r="J26" s="239">
        <f t="shared" si="10"/>
        <v>0</v>
      </c>
      <c r="K26" s="239">
        <f t="shared" si="10"/>
        <v>0</v>
      </c>
      <c r="L26" s="239">
        <f t="shared" si="10"/>
        <v>0</v>
      </c>
      <c r="M26" s="239">
        <f t="shared" si="10"/>
        <v>0</v>
      </c>
      <c r="N26" s="239">
        <f t="shared" si="10"/>
        <v>0</v>
      </c>
      <c r="O26" s="239">
        <f t="shared" si="10"/>
        <v>0</v>
      </c>
      <c r="P26" s="239">
        <f t="shared" si="10"/>
        <v>0</v>
      </c>
      <c r="Q26" s="239">
        <f t="shared" si="10"/>
        <v>0</v>
      </c>
      <c r="R26" s="239">
        <f t="shared" si="10"/>
        <v>0</v>
      </c>
      <c r="S26" s="239">
        <f t="shared" si="10"/>
        <v>0</v>
      </c>
      <c r="T26" s="239">
        <f t="shared" si="10"/>
        <v>0</v>
      </c>
      <c r="U26" s="239">
        <f t="shared" si="10"/>
        <v>0</v>
      </c>
      <c r="V26" s="239">
        <f t="shared" si="10"/>
        <v>0</v>
      </c>
      <c r="W26" s="239">
        <f t="shared" si="10"/>
        <v>0</v>
      </c>
      <c r="X26" s="239">
        <f t="shared" si="10"/>
        <v>0</v>
      </c>
    </row>
    <row r="27" spans="1:24" s="191" customFormat="1" hidden="1">
      <c r="A27" s="235" t="str">
        <f>'6.1stYrOpBudget'!A37</f>
        <v>Health Insurance and Other Benefits</v>
      </c>
      <c r="B27" s="236">
        <v>6723</v>
      </c>
      <c r="C27" s="237">
        <v>3.5000000000000003E-2</v>
      </c>
      <c r="D27" s="238"/>
      <c r="E27" s="239"/>
      <c r="F27" s="239">
        <f t="shared" ref="F27:X27" si="11">E27*(1+$C27)</f>
        <v>0</v>
      </c>
      <c r="G27" s="239">
        <f t="shared" si="11"/>
        <v>0</v>
      </c>
      <c r="H27" s="239">
        <f t="shared" si="11"/>
        <v>0</v>
      </c>
      <c r="I27" s="239">
        <f t="shared" si="11"/>
        <v>0</v>
      </c>
      <c r="J27" s="239">
        <f t="shared" si="11"/>
        <v>0</v>
      </c>
      <c r="K27" s="239">
        <f t="shared" si="11"/>
        <v>0</v>
      </c>
      <c r="L27" s="239">
        <f t="shared" si="11"/>
        <v>0</v>
      </c>
      <c r="M27" s="239">
        <f t="shared" si="11"/>
        <v>0</v>
      </c>
      <c r="N27" s="239">
        <f t="shared" si="11"/>
        <v>0</v>
      </c>
      <c r="O27" s="239">
        <f t="shared" si="11"/>
        <v>0</v>
      </c>
      <c r="P27" s="239">
        <f t="shared" si="11"/>
        <v>0</v>
      </c>
      <c r="Q27" s="239">
        <f t="shared" si="11"/>
        <v>0</v>
      </c>
      <c r="R27" s="239">
        <f t="shared" si="11"/>
        <v>0</v>
      </c>
      <c r="S27" s="239">
        <f t="shared" si="11"/>
        <v>0</v>
      </c>
      <c r="T27" s="239">
        <f t="shared" si="11"/>
        <v>0</v>
      </c>
      <c r="U27" s="239">
        <f t="shared" si="11"/>
        <v>0</v>
      </c>
      <c r="V27" s="239">
        <f t="shared" si="11"/>
        <v>0</v>
      </c>
      <c r="W27" s="239">
        <f t="shared" si="11"/>
        <v>0</v>
      </c>
      <c r="X27" s="239">
        <f t="shared" si="11"/>
        <v>0</v>
      </c>
    </row>
    <row r="28" spans="1:24" s="191" customFormat="1" hidden="1">
      <c r="A28" s="235" t="str">
        <f>'6.1stYrOpBudget'!A38</f>
        <v>Other Salaries/Benefits</v>
      </c>
      <c r="B28" s="243"/>
      <c r="C28" s="237">
        <v>3.5000000000000003E-2</v>
      </c>
      <c r="D28" s="238"/>
      <c r="E28" s="239"/>
      <c r="F28" s="239">
        <f t="shared" ref="F28:X28" si="12">E28*(1+$C28)</f>
        <v>0</v>
      </c>
      <c r="G28" s="239">
        <f t="shared" si="12"/>
        <v>0</v>
      </c>
      <c r="H28" s="239">
        <f t="shared" si="12"/>
        <v>0</v>
      </c>
      <c r="I28" s="239">
        <f t="shared" si="12"/>
        <v>0</v>
      </c>
      <c r="J28" s="239">
        <f t="shared" si="12"/>
        <v>0</v>
      </c>
      <c r="K28" s="239">
        <f t="shared" si="12"/>
        <v>0</v>
      </c>
      <c r="L28" s="239">
        <f t="shared" si="12"/>
        <v>0</v>
      </c>
      <c r="M28" s="239">
        <f t="shared" si="12"/>
        <v>0</v>
      </c>
      <c r="N28" s="239">
        <f t="shared" si="12"/>
        <v>0</v>
      </c>
      <c r="O28" s="239">
        <f t="shared" si="12"/>
        <v>0</v>
      </c>
      <c r="P28" s="239">
        <f t="shared" si="12"/>
        <v>0</v>
      </c>
      <c r="Q28" s="239">
        <f t="shared" si="12"/>
        <v>0</v>
      </c>
      <c r="R28" s="239">
        <f t="shared" si="12"/>
        <v>0</v>
      </c>
      <c r="S28" s="239">
        <f t="shared" si="12"/>
        <v>0</v>
      </c>
      <c r="T28" s="239">
        <f t="shared" si="12"/>
        <v>0</v>
      </c>
      <c r="U28" s="239">
        <f t="shared" si="12"/>
        <v>0</v>
      </c>
      <c r="V28" s="239">
        <f t="shared" si="12"/>
        <v>0</v>
      </c>
      <c r="W28" s="239">
        <f t="shared" si="12"/>
        <v>0</v>
      </c>
      <c r="X28" s="239">
        <f t="shared" si="12"/>
        <v>0</v>
      </c>
    </row>
    <row r="29" spans="1:24" s="191" customFormat="1" hidden="1">
      <c r="A29" s="235" t="str">
        <f>'6.1stYrOpBudget'!A39</f>
        <v>Administrative Rent-Free Unit</v>
      </c>
      <c r="B29" s="236">
        <v>6331</v>
      </c>
      <c r="C29" s="237">
        <v>3.5000000000000003E-2</v>
      </c>
      <c r="D29" s="238"/>
      <c r="E29" s="239"/>
      <c r="F29" s="239">
        <f t="shared" ref="F29:X29" si="13">E29*(1+$C29)</f>
        <v>0</v>
      </c>
      <c r="G29" s="239">
        <f t="shared" si="13"/>
        <v>0</v>
      </c>
      <c r="H29" s="239">
        <f t="shared" si="13"/>
        <v>0</v>
      </c>
      <c r="I29" s="239">
        <f t="shared" si="13"/>
        <v>0</v>
      </c>
      <c r="J29" s="239">
        <f t="shared" si="13"/>
        <v>0</v>
      </c>
      <c r="K29" s="239">
        <f t="shared" si="13"/>
        <v>0</v>
      </c>
      <c r="L29" s="239">
        <f t="shared" si="13"/>
        <v>0</v>
      </c>
      <c r="M29" s="239">
        <f t="shared" si="13"/>
        <v>0</v>
      </c>
      <c r="N29" s="239">
        <f t="shared" si="13"/>
        <v>0</v>
      </c>
      <c r="O29" s="239">
        <f t="shared" si="13"/>
        <v>0</v>
      </c>
      <c r="P29" s="239">
        <f t="shared" si="13"/>
        <v>0</v>
      </c>
      <c r="Q29" s="239">
        <f t="shared" si="13"/>
        <v>0</v>
      </c>
      <c r="R29" s="239">
        <f t="shared" si="13"/>
        <v>0</v>
      </c>
      <c r="S29" s="239">
        <f t="shared" si="13"/>
        <v>0</v>
      </c>
      <c r="T29" s="239">
        <f t="shared" si="13"/>
        <v>0</v>
      </c>
      <c r="U29" s="239">
        <f t="shared" si="13"/>
        <v>0</v>
      </c>
      <c r="V29" s="239">
        <f t="shared" si="13"/>
        <v>0</v>
      </c>
      <c r="W29" s="239">
        <f t="shared" si="13"/>
        <v>0</v>
      </c>
      <c r="X29" s="239">
        <f t="shared" si="13"/>
        <v>0</v>
      </c>
    </row>
    <row r="30" spans="1:24" s="191" customFormat="1" hidden="1">
      <c r="A30" s="241" t="str">
        <f>'6.1stYrOpBudget'!B40</f>
        <v>Sub-total Salaries/Benefits</v>
      </c>
      <c r="B30" s="223"/>
      <c r="C30" s="223"/>
      <c r="D30" s="233"/>
      <c r="E30" s="242"/>
      <c r="F30" s="242">
        <f>SUM(F25:F29)</f>
        <v>0</v>
      </c>
      <c r="G30" s="242">
        <f t="shared" ref="G30:X30" si="14">SUM(G25:G29)</f>
        <v>0</v>
      </c>
      <c r="H30" s="242">
        <f t="shared" si="14"/>
        <v>0</v>
      </c>
      <c r="I30" s="242">
        <f t="shared" si="14"/>
        <v>0</v>
      </c>
      <c r="J30" s="242">
        <f t="shared" si="14"/>
        <v>0</v>
      </c>
      <c r="K30" s="242">
        <f t="shared" si="14"/>
        <v>0</v>
      </c>
      <c r="L30" s="242">
        <f t="shared" si="14"/>
        <v>0</v>
      </c>
      <c r="M30" s="242">
        <f t="shared" si="14"/>
        <v>0</v>
      </c>
      <c r="N30" s="242">
        <f t="shared" si="14"/>
        <v>0</v>
      </c>
      <c r="O30" s="242">
        <f t="shared" si="14"/>
        <v>0</v>
      </c>
      <c r="P30" s="242">
        <f t="shared" si="14"/>
        <v>0</v>
      </c>
      <c r="Q30" s="242">
        <f t="shared" si="14"/>
        <v>0</v>
      </c>
      <c r="R30" s="242">
        <f t="shared" si="14"/>
        <v>0</v>
      </c>
      <c r="S30" s="242">
        <f t="shared" si="14"/>
        <v>0</v>
      </c>
      <c r="T30" s="242">
        <f t="shared" si="14"/>
        <v>0</v>
      </c>
      <c r="U30" s="242">
        <f t="shared" si="14"/>
        <v>0</v>
      </c>
      <c r="V30" s="242">
        <f t="shared" si="14"/>
        <v>0</v>
      </c>
      <c r="W30" s="242">
        <f t="shared" si="14"/>
        <v>0</v>
      </c>
      <c r="X30" s="242">
        <f t="shared" si="14"/>
        <v>0</v>
      </c>
    </row>
    <row r="31" spans="1:24" s="191" customFormat="1" hidden="1">
      <c r="A31" s="231" t="str">
        <f>'6.1stYrOpBudget'!A41</f>
        <v>Administration</v>
      </c>
      <c r="B31" s="232"/>
      <c r="C31" s="232"/>
      <c r="D31" s="233"/>
      <c r="E31" s="234"/>
      <c r="F31" s="234"/>
      <c r="G31" s="234"/>
      <c r="H31" s="234"/>
      <c r="I31" s="234"/>
      <c r="J31" s="234"/>
      <c r="K31" s="234"/>
      <c r="L31" s="234"/>
      <c r="M31" s="234"/>
      <c r="N31" s="234"/>
      <c r="O31" s="234"/>
      <c r="P31" s="234"/>
      <c r="Q31" s="234"/>
      <c r="R31" s="234"/>
      <c r="S31" s="234"/>
      <c r="T31" s="234"/>
      <c r="U31" s="234"/>
      <c r="V31" s="234"/>
      <c r="W31" s="234"/>
      <c r="X31" s="234"/>
    </row>
    <row r="32" spans="1:24" s="191" customFormat="1" hidden="1">
      <c r="A32" s="235" t="str">
        <f>'6.1stYrOpBudget'!A42</f>
        <v>Advertising and Marketing</v>
      </c>
      <c r="B32" s="236">
        <v>6210</v>
      </c>
      <c r="C32" s="237">
        <v>3.5000000000000003E-2</v>
      </c>
      <c r="D32" s="238"/>
      <c r="E32" s="239"/>
      <c r="F32" s="239">
        <f t="shared" ref="F32:X32" si="15">E32*(1+$C32)</f>
        <v>0</v>
      </c>
      <c r="G32" s="239">
        <f t="shared" si="15"/>
        <v>0</v>
      </c>
      <c r="H32" s="239">
        <f t="shared" si="15"/>
        <v>0</v>
      </c>
      <c r="I32" s="239">
        <f t="shared" si="15"/>
        <v>0</v>
      </c>
      <c r="J32" s="239">
        <f t="shared" si="15"/>
        <v>0</v>
      </c>
      <c r="K32" s="239">
        <f t="shared" si="15"/>
        <v>0</v>
      </c>
      <c r="L32" s="239">
        <f t="shared" si="15"/>
        <v>0</v>
      </c>
      <c r="M32" s="239">
        <f t="shared" si="15"/>
        <v>0</v>
      </c>
      <c r="N32" s="239">
        <f t="shared" si="15"/>
        <v>0</v>
      </c>
      <c r="O32" s="239">
        <f t="shared" si="15"/>
        <v>0</v>
      </c>
      <c r="P32" s="239">
        <f t="shared" si="15"/>
        <v>0</v>
      </c>
      <c r="Q32" s="239">
        <f t="shared" si="15"/>
        <v>0</v>
      </c>
      <c r="R32" s="239">
        <f t="shared" si="15"/>
        <v>0</v>
      </c>
      <c r="S32" s="239">
        <f t="shared" si="15"/>
        <v>0</v>
      </c>
      <c r="T32" s="239">
        <f t="shared" si="15"/>
        <v>0</v>
      </c>
      <c r="U32" s="239">
        <f t="shared" si="15"/>
        <v>0</v>
      </c>
      <c r="V32" s="239">
        <f t="shared" si="15"/>
        <v>0</v>
      </c>
      <c r="W32" s="239">
        <f t="shared" si="15"/>
        <v>0</v>
      </c>
      <c r="X32" s="239">
        <f t="shared" si="15"/>
        <v>0</v>
      </c>
    </row>
    <row r="33" spans="1:24" s="191" customFormat="1" hidden="1">
      <c r="A33" s="235" t="str">
        <f>'6.1stYrOpBudget'!A43</f>
        <v>Office Expenses</v>
      </c>
      <c r="B33" s="236">
        <v>6311</v>
      </c>
      <c r="C33" s="237">
        <v>3.5000000000000003E-2</v>
      </c>
      <c r="D33" s="238"/>
      <c r="E33" s="239"/>
      <c r="F33" s="239">
        <f t="shared" ref="F33:X33" si="16">E33*(1+$C33)</f>
        <v>0</v>
      </c>
      <c r="G33" s="239">
        <f t="shared" si="16"/>
        <v>0</v>
      </c>
      <c r="H33" s="239">
        <f t="shared" si="16"/>
        <v>0</v>
      </c>
      <c r="I33" s="239">
        <f t="shared" si="16"/>
        <v>0</v>
      </c>
      <c r="J33" s="239">
        <f t="shared" si="16"/>
        <v>0</v>
      </c>
      <c r="K33" s="239">
        <f t="shared" si="16"/>
        <v>0</v>
      </c>
      <c r="L33" s="239">
        <f t="shared" si="16"/>
        <v>0</v>
      </c>
      <c r="M33" s="239">
        <f t="shared" si="16"/>
        <v>0</v>
      </c>
      <c r="N33" s="239">
        <f t="shared" si="16"/>
        <v>0</v>
      </c>
      <c r="O33" s="239">
        <f t="shared" si="16"/>
        <v>0</v>
      </c>
      <c r="P33" s="239">
        <f t="shared" si="16"/>
        <v>0</v>
      </c>
      <c r="Q33" s="239">
        <f t="shared" si="16"/>
        <v>0</v>
      </c>
      <c r="R33" s="239">
        <f t="shared" si="16"/>
        <v>0</v>
      </c>
      <c r="S33" s="239">
        <f t="shared" si="16"/>
        <v>0</v>
      </c>
      <c r="T33" s="239">
        <f t="shared" si="16"/>
        <v>0</v>
      </c>
      <c r="U33" s="239">
        <f t="shared" si="16"/>
        <v>0</v>
      </c>
      <c r="V33" s="239">
        <f t="shared" si="16"/>
        <v>0</v>
      </c>
      <c r="W33" s="239">
        <f t="shared" si="16"/>
        <v>0</v>
      </c>
      <c r="X33" s="239">
        <f t="shared" si="16"/>
        <v>0</v>
      </c>
    </row>
    <row r="34" spans="1:24" s="191" customFormat="1" hidden="1">
      <c r="A34" s="235" t="str">
        <f>'6.1stYrOpBudget'!A44</f>
        <v>Office Rent</v>
      </c>
      <c r="B34" s="236">
        <v>6312</v>
      </c>
      <c r="C34" s="237">
        <v>3.5000000000000003E-2</v>
      </c>
      <c r="D34" s="238"/>
      <c r="E34" s="239"/>
      <c r="F34" s="239">
        <f t="shared" ref="F34:X34" si="17">E34*(1+$C34)</f>
        <v>0</v>
      </c>
      <c r="G34" s="239">
        <f t="shared" si="17"/>
        <v>0</v>
      </c>
      <c r="H34" s="239">
        <f t="shared" si="17"/>
        <v>0</v>
      </c>
      <c r="I34" s="239">
        <f t="shared" si="17"/>
        <v>0</v>
      </c>
      <c r="J34" s="239">
        <f t="shared" si="17"/>
        <v>0</v>
      </c>
      <c r="K34" s="239">
        <f t="shared" si="17"/>
        <v>0</v>
      </c>
      <c r="L34" s="239">
        <f t="shared" si="17"/>
        <v>0</v>
      </c>
      <c r="M34" s="239">
        <f t="shared" si="17"/>
        <v>0</v>
      </c>
      <c r="N34" s="239">
        <f t="shared" si="17"/>
        <v>0</v>
      </c>
      <c r="O34" s="239">
        <f t="shared" si="17"/>
        <v>0</v>
      </c>
      <c r="P34" s="239">
        <f t="shared" si="17"/>
        <v>0</v>
      </c>
      <c r="Q34" s="239">
        <f t="shared" si="17"/>
        <v>0</v>
      </c>
      <c r="R34" s="239">
        <f t="shared" si="17"/>
        <v>0</v>
      </c>
      <c r="S34" s="239">
        <f t="shared" si="17"/>
        <v>0</v>
      </c>
      <c r="T34" s="239">
        <f t="shared" si="17"/>
        <v>0</v>
      </c>
      <c r="U34" s="239">
        <f t="shared" si="17"/>
        <v>0</v>
      </c>
      <c r="V34" s="239">
        <f t="shared" si="17"/>
        <v>0</v>
      </c>
      <c r="W34" s="239">
        <f t="shared" si="17"/>
        <v>0</v>
      </c>
      <c r="X34" s="239">
        <f t="shared" si="17"/>
        <v>0</v>
      </c>
    </row>
    <row r="35" spans="1:24" s="191" customFormat="1" hidden="1">
      <c r="A35" s="235" t="str">
        <f>'6.1stYrOpBudget'!A45</f>
        <v>Legal Expense - Property</v>
      </c>
      <c r="B35" s="236">
        <v>6340</v>
      </c>
      <c r="C35" s="237">
        <v>3.5000000000000003E-2</v>
      </c>
      <c r="D35" s="238"/>
      <c r="E35" s="239"/>
      <c r="F35" s="239">
        <f t="shared" ref="F35:X35" si="18">E35*(1+$C35)</f>
        <v>0</v>
      </c>
      <c r="G35" s="239">
        <f t="shared" si="18"/>
        <v>0</v>
      </c>
      <c r="H35" s="239">
        <f t="shared" si="18"/>
        <v>0</v>
      </c>
      <c r="I35" s="239">
        <f t="shared" si="18"/>
        <v>0</v>
      </c>
      <c r="J35" s="239">
        <f t="shared" si="18"/>
        <v>0</v>
      </c>
      <c r="K35" s="239">
        <f t="shared" si="18"/>
        <v>0</v>
      </c>
      <c r="L35" s="239">
        <f t="shared" si="18"/>
        <v>0</v>
      </c>
      <c r="M35" s="239">
        <f t="shared" si="18"/>
        <v>0</v>
      </c>
      <c r="N35" s="239">
        <f t="shared" si="18"/>
        <v>0</v>
      </c>
      <c r="O35" s="239">
        <f t="shared" si="18"/>
        <v>0</v>
      </c>
      <c r="P35" s="239">
        <f t="shared" si="18"/>
        <v>0</v>
      </c>
      <c r="Q35" s="239">
        <f t="shared" si="18"/>
        <v>0</v>
      </c>
      <c r="R35" s="239">
        <f t="shared" si="18"/>
        <v>0</v>
      </c>
      <c r="S35" s="239">
        <f t="shared" si="18"/>
        <v>0</v>
      </c>
      <c r="T35" s="239">
        <f t="shared" si="18"/>
        <v>0</v>
      </c>
      <c r="U35" s="239">
        <f t="shared" si="18"/>
        <v>0</v>
      </c>
      <c r="V35" s="239">
        <f t="shared" si="18"/>
        <v>0</v>
      </c>
      <c r="W35" s="239">
        <f t="shared" si="18"/>
        <v>0</v>
      </c>
      <c r="X35" s="239">
        <f t="shared" si="18"/>
        <v>0</v>
      </c>
    </row>
    <row r="36" spans="1:24" s="191" customFormat="1" hidden="1">
      <c r="A36" s="235" t="str">
        <f>'6.1stYrOpBudget'!A46</f>
        <v>Audit Expense</v>
      </c>
      <c r="B36" s="236">
        <v>6350</v>
      </c>
      <c r="C36" s="237">
        <v>3.5000000000000003E-2</v>
      </c>
      <c r="D36" s="238"/>
      <c r="E36" s="239"/>
      <c r="F36" s="239">
        <f t="shared" ref="F36:X36" si="19">E36*(1+$C36)</f>
        <v>0</v>
      </c>
      <c r="G36" s="239">
        <f t="shared" si="19"/>
        <v>0</v>
      </c>
      <c r="H36" s="239">
        <f t="shared" si="19"/>
        <v>0</v>
      </c>
      <c r="I36" s="239">
        <f t="shared" si="19"/>
        <v>0</v>
      </c>
      <c r="J36" s="239">
        <f t="shared" si="19"/>
        <v>0</v>
      </c>
      <c r="K36" s="239">
        <f t="shared" si="19"/>
        <v>0</v>
      </c>
      <c r="L36" s="239">
        <f t="shared" si="19"/>
        <v>0</v>
      </c>
      <c r="M36" s="239">
        <f t="shared" si="19"/>
        <v>0</v>
      </c>
      <c r="N36" s="239">
        <f t="shared" si="19"/>
        <v>0</v>
      </c>
      <c r="O36" s="239">
        <f t="shared" si="19"/>
        <v>0</v>
      </c>
      <c r="P36" s="239">
        <f t="shared" si="19"/>
        <v>0</v>
      </c>
      <c r="Q36" s="239">
        <f t="shared" si="19"/>
        <v>0</v>
      </c>
      <c r="R36" s="239">
        <f t="shared" si="19"/>
        <v>0</v>
      </c>
      <c r="S36" s="239">
        <f t="shared" si="19"/>
        <v>0</v>
      </c>
      <c r="T36" s="239">
        <f t="shared" si="19"/>
        <v>0</v>
      </c>
      <c r="U36" s="239">
        <f t="shared" si="19"/>
        <v>0</v>
      </c>
      <c r="V36" s="239">
        <f t="shared" si="19"/>
        <v>0</v>
      </c>
      <c r="W36" s="239">
        <f t="shared" si="19"/>
        <v>0</v>
      </c>
      <c r="X36" s="239">
        <f t="shared" si="19"/>
        <v>0</v>
      </c>
    </row>
    <row r="37" spans="1:24" s="191" customFormat="1" hidden="1">
      <c r="A37" s="235" t="str">
        <f>'6.1stYrOpBudget'!A47</f>
        <v>Bookkeeping/Accounting Services</v>
      </c>
      <c r="B37" s="236">
        <v>6351</v>
      </c>
      <c r="C37" s="237">
        <v>3.5000000000000003E-2</v>
      </c>
      <c r="D37" s="238"/>
      <c r="E37" s="239"/>
      <c r="F37" s="239">
        <f t="shared" ref="F37:X37" si="20">E37*(1+$C37)</f>
        <v>0</v>
      </c>
      <c r="G37" s="239">
        <f t="shared" si="20"/>
        <v>0</v>
      </c>
      <c r="H37" s="239">
        <f t="shared" si="20"/>
        <v>0</v>
      </c>
      <c r="I37" s="239">
        <f t="shared" si="20"/>
        <v>0</v>
      </c>
      <c r="J37" s="239">
        <f t="shared" si="20"/>
        <v>0</v>
      </c>
      <c r="K37" s="239">
        <f t="shared" si="20"/>
        <v>0</v>
      </c>
      <c r="L37" s="239">
        <f t="shared" si="20"/>
        <v>0</v>
      </c>
      <c r="M37" s="239">
        <f t="shared" si="20"/>
        <v>0</v>
      </c>
      <c r="N37" s="239">
        <f t="shared" si="20"/>
        <v>0</v>
      </c>
      <c r="O37" s="239">
        <f t="shared" si="20"/>
        <v>0</v>
      </c>
      <c r="P37" s="239">
        <f t="shared" si="20"/>
        <v>0</v>
      </c>
      <c r="Q37" s="239">
        <f t="shared" si="20"/>
        <v>0</v>
      </c>
      <c r="R37" s="239">
        <f t="shared" si="20"/>
        <v>0</v>
      </c>
      <c r="S37" s="239">
        <f t="shared" si="20"/>
        <v>0</v>
      </c>
      <c r="T37" s="239">
        <f t="shared" si="20"/>
        <v>0</v>
      </c>
      <c r="U37" s="239">
        <f t="shared" si="20"/>
        <v>0</v>
      </c>
      <c r="V37" s="239">
        <f t="shared" si="20"/>
        <v>0</v>
      </c>
      <c r="W37" s="239">
        <f t="shared" si="20"/>
        <v>0</v>
      </c>
      <c r="X37" s="239">
        <f t="shared" si="20"/>
        <v>0</v>
      </c>
    </row>
    <row r="38" spans="1:24" s="191" customFormat="1" hidden="1">
      <c r="A38" s="235" t="str">
        <f>'6.1stYrOpBudget'!A48</f>
        <v>Bad Debts</v>
      </c>
      <c r="B38" s="236">
        <v>6370</v>
      </c>
      <c r="C38" s="237">
        <v>3.5000000000000003E-2</v>
      </c>
      <c r="D38" s="238"/>
      <c r="E38" s="239"/>
      <c r="F38" s="239">
        <f t="shared" ref="F38:X38" si="21">E38*(1+$C38)</f>
        <v>0</v>
      </c>
      <c r="G38" s="239">
        <f t="shared" si="21"/>
        <v>0</v>
      </c>
      <c r="H38" s="239">
        <f t="shared" si="21"/>
        <v>0</v>
      </c>
      <c r="I38" s="239">
        <f t="shared" si="21"/>
        <v>0</v>
      </c>
      <c r="J38" s="239">
        <f t="shared" si="21"/>
        <v>0</v>
      </c>
      <c r="K38" s="239">
        <f t="shared" si="21"/>
        <v>0</v>
      </c>
      <c r="L38" s="239">
        <f t="shared" si="21"/>
        <v>0</v>
      </c>
      <c r="M38" s="239">
        <f t="shared" si="21"/>
        <v>0</v>
      </c>
      <c r="N38" s="239">
        <f t="shared" si="21"/>
        <v>0</v>
      </c>
      <c r="O38" s="239">
        <f t="shared" si="21"/>
        <v>0</v>
      </c>
      <c r="P38" s="239">
        <f t="shared" si="21"/>
        <v>0</v>
      </c>
      <c r="Q38" s="239">
        <f t="shared" si="21"/>
        <v>0</v>
      </c>
      <c r="R38" s="239">
        <f t="shared" si="21"/>
        <v>0</v>
      </c>
      <c r="S38" s="239">
        <f t="shared" si="21"/>
        <v>0</v>
      </c>
      <c r="T38" s="239">
        <f t="shared" si="21"/>
        <v>0</v>
      </c>
      <c r="U38" s="239">
        <f t="shared" si="21"/>
        <v>0</v>
      </c>
      <c r="V38" s="239">
        <f t="shared" si="21"/>
        <v>0</v>
      </c>
      <c r="W38" s="239">
        <f t="shared" si="21"/>
        <v>0</v>
      </c>
      <c r="X38" s="239">
        <f t="shared" si="21"/>
        <v>0</v>
      </c>
    </row>
    <row r="39" spans="1:24" s="191" customFormat="1" hidden="1">
      <c r="A39" s="235" t="str">
        <f>'6.1stYrOpBudget'!A49</f>
        <v>Miscellaneous</v>
      </c>
      <c r="B39" s="236">
        <v>6390</v>
      </c>
      <c r="C39" s="237">
        <v>3.5000000000000003E-2</v>
      </c>
      <c r="D39" s="238"/>
      <c r="E39" s="239"/>
      <c r="F39" s="239">
        <f t="shared" ref="F39:X39" si="22">E39*(1+$C39)</f>
        <v>0</v>
      </c>
      <c r="G39" s="239">
        <f t="shared" si="22"/>
        <v>0</v>
      </c>
      <c r="H39" s="239">
        <f t="shared" si="22"/>
        <v>0</v>
      </c>
      <c r="I39" s="239">
        <f t="shared" si="22"/>
        <v>0</v>
      </c>
      <c r="J39" s="239">
        <f t="shared" si="22"/>
        <v>0</v>
      </c>
      <c r="K39" s="239">
        <f t="shared" si="22"/>
        <v>0</v>
      </c>
      <c r="L39" s="239">
        <f t="shared" si="22"/>
        <v>0</v>
      </c>
      <c r="M39" s="239">
        <f t="shared" si="22"/>
        <v>0</v>
      </c>
      <c r="N39" s="239">
        <f t="shared" si="22"/>
        <v>0</v>
      </c>
      <c r="O39" s="239">
        <f t="shared" si="22"/>
        <v>0</v>
      </c>
      <c r="P39" s="239">
        <f t="shared" si="22"/>
        <v>0</v>
      </c>
      <c r="Q39" s="239">
        <f t="shared" si="22"/>
        <v>0</v>
      </c>
      <c r="R39" s="239">
        <f t="shared" si="22"/>
        <v>0</v>
      </c>
      <c r="S39" s="239">
        <f t="shared" si="22"/>
        <v>0</v>
      </c>
      <c r="T39" s="239">
        <f t="shared" si="22"/>
        <v>0</v>
      </c>
      <c r="U39" s="239">
        <f t="shared" si="22"/>
        <v>0</v>
      </c>
      <c r="V39" s="239">
        <f t="shared" si="22"/>
        <v>0</v>
      </c>
      <c r="W39" s="239">
        <f t="shared" si="22"/>
        <v>0</v>
      </c>
      <c r="X39" s="239">
        <f t="shared" si="22"/>
        <v>0</v>
      </c>
    </row>
    <row r="40" spans="1:24" s="191" customFormat="1" hidden="1">
      <c r="A40" s="241" t="str">
        <f>'6.1stYrOpBudget'!B50</f>
        <v>Sub-total Administration Expenses</v>
      </c>
      <c r="B40" s="223"/>
      <c r="C40" s="223"/>
      <c r="D40" s="233"/>
      <c r="E40" s="242"/>
      <c r="F40" s="242">
        <f t="shared" ref="F40:P40" si="23">SUM(F32:F39)</f>
        <v>0</v>
      </c>
      <c r="G40" s="242">
        <f t="shared" si="23"/>
        <v>0</v>
      </c>
      <c r="H40" s="242">
        <f t="shared" si="23"/>
        <v>0</v>
      </c>
      <c r="I40" s="242">
        <f t="shared" si="23"/>
        <v>0</v>
      </c>
      <c r="J40" s="242">
        <f t="shared" si="23"/>
        <v>0</v>
      </c>
      <c r="K40" s="242">
        <f t="shared" si="23"/>
        <v>0</v>
      </c>
      <c r="L40" s="242">
        <f t="shared" si="23"/>
        <v>0</v>
      </c>
      <c r="M40" s="242">
        <f t="shared" si="23"/>
        <v>0</v>
      </c>
      <c r="N40" s="242">
        <f t="shared" si="23"/>
        <v>0</v>
      </c>
      <c r="O40" s="242">
        <f t="shared" si="23"/>
        <v>0</v>
      </c>
      <c r="P40" s="242">
        <f t="shared" si="23"/>
        <v>0</v>
      </c>
      <c r="Q40" s="242">
        <f t="shared" ref="Q40:X40" si="24">SUM(Q32:Q39)</f>
        <v>0</v>
      </c>
      <c r="R40" s="242">
        <f t="shared" si="24"/>
        <v>0</v>
      </c>
      <c r="S40" s="242">
        <f t="shared" si="24"/>
        <v>0</v>
      </c>
      <c r="T40" s="242">
        <f t="shared" si="24"/>
        <v>0</v>
      </c>
      <c r="U40" s="242">
        <f t="shared" si="24"/>
        <v>0</v>
      </c>
      <c r="V40" s="242">
        <f t="shared" si="24"/>
        <v>0</v>
      </c>
      <c r="W40" s="242">
        <f t="shared" si="24"/>
        <v>0</v>
      </c>
      <c r="X40" s="242">
        <f t="shared" si="24"/>
        <v>0</v>
      </c>
    </row>
    <row r="41" spans="1:24">
      <c r="A41" s="244" t="str">
        <f>'6.1stYrOpBudget'!A51</f>
        <v>Utilities</v>
      </c>
      <c r="B41" s="232"/>
      <c r="C41" s="232"/>
      <c r="D41" s="230"/>
      <c r="E41" s="148"/>
      <c r="F41" s="148"/>
      <c r="G41" s="148"/>
      <c r="H41" s="148"/>
      <c r="I41" s="148"/>
      <c r="J41" s="148"/>
      <c r="K41" s="148"/>
      <c r="L41" s="148"/>
      <c r="M41" s="148"/>
      <c r="N41" s="148"/>
      <c r="O41" s="148"/>
      <c r="P41" s="148"/>
      <c r="Q41" s="148"/>
      <c r="R41" s="148"/>
      <c r="S41" s="148"/>
      <c r="T41" s="148"/>
      <c r="U41" s="148"/>
      <c r="V41" s="148"/>
      <c r="W41" s="148"/>
      <c r="X41" s="148"/>
    </row>
    <row r="42" spans="1:24">
      <c r="A42" s="245" t="str">
        <f>'6.1stYrOpBudget'!A52</f>
        <v>Electricity</v>
      </c>
      <c r="B42" s="243">
        <v>6450</v>
      </c>
      <c r="C42" s="69">
        <v>3.5000000000000003E-2</v>
      </c>
      <c r="D42" s="71"/>
      <c r="E42" s="73"/>
      <c r="F42" s="227">
        <f t="shared" ref="F42:X42" si="25">E42*(1+$C42)</f>
        <v>0</v>
      </c>
      <c r="G42" s="227">
        <f t="shared" si="25"/>
        <v>0</v>
      </c>
      <c r="H42" s="227">
        <f t="shared" si="25"/>
        <v>0</v>
      </c>
      <c r="I42" s="227">
        <f t="shared" si="25"/>
        <v>0</v>
      </c>
      <c r="J42" s="227">
        <f t="shared" si="25"/>
        <v>0</v>
      </c>
      <c r="K42" s="227">
        <f t="shared" si="25"/>
        <v>0</v>
      </c>
      <c r="L42" s="227">
        <f t="shared" si="25"/>
        <v>0</v>
      </c>
      <c r="M42" s="227">
        <f t="shared" si="25"/>
        <v>0</v>
      </c>
      <c r="N42" s="227">
        <f t="shared" si="25"/>
        <v>0</v>
      </c>
      <c r="O42" s="227">
        <f t="shared" si="25"/>
        <v>0</v>
      </c>
      <c r="P42" s="227">
        <f t="shared" si="25"/>
        <v>0</v>
      </c>
      <c r="Q42" s="227">
        <f t="shared" si="25"/>
        <v>0</v>
      </c>
      <c r="R42" s="227">
        <f t="shared" si="25"/>
        <v>0</v>
      </c>
      <c r="S42" s="227">
        <f t="shared" si="25"/>
        <v>0</v>
      </c>
      <c r="T42" s="227">
        <f t="shared" si="25"/>
        <v>0</v>
      </c>
      <c r="U42" s="227">
        <f t="shared" si="25"/>
        <v>0</v>
      </c>
      <c r="V42" s="227">
        <f t="shared" si="25"/>
        <v>0</v>
      </c>
      <c r="W42" s="227">
        <f t="shared" si="25"/>
        <v>0</v>
      </c>
      <c r="X42" s="227">
        <f t="shared" si="25"/>
        <v>0</v>
      </c>
    </row>
    <row r="43" spans="1:24">
      <c r="A43" s="245" t="str">
        <f>'6.1stYrOpBudget'!A53</f>
        <v>Water</v>
      </c>
      <c r="B43" s="243">
        <v>6451</v>
      </c>
      <c r="C43" s="69">
        <v>3.5000000000000003E-2</v>
      </c>
      <c r="D43" s="71"/>
      <c r="E43" s="73"/>
      <c r="F43" s="227">
        <f t="shared" ref="F43:X43" si="26">E43*(1+$C43)</f>
        <v>0</v>
      </c>
      <c r="G43" s="227">
        <f t="shared" si="26"/>
        <v>0</v>
      </c>
      <c r="H43" s="227">
        <f t="shared" si="26"/>
        <v>0</v>
      </c>
      <c r="I43" s="227">
        <f t="shared" si="26"/>
        <v>0</v>
      </c>
      <c r="J43" s="227">
        <f t="shared" si="26"/>
        <v>0</v>
      </c>
      <c r="K43" s="227">
        <f t="shared" si="26"/>
        <v>0</v>
      </c>
      <c r="L43" s="227">
        <f t="shared" si="26"/>
        <v>0</v>
      </c>
      <c r="M43" s="227">
        <f t="shared" si="26"/>
        <v>0</v>
      </c>
      <c r="N43" s="227">
        <f t="shared" si="26"/>
        <v>0</v>
      </c>
      <c r="O43" s="227">
        <f t="shared" si="26"/>
        <v>0</v>
      </c>
      <c r="P43" s="227">
        <f t="shared" si="26"/>
        <v>0</v>
      </c>
      <c r="Q43" s="227">
        <f t="shared" si="26"/>
        <v>0</v>
      </c>
      <c r="R43" s="227">
        <f t="shared" si="26"/>
        <v>0</v>
      </c>
      <c r="S43" s="227">
        <f t="shared" si="26"/>
        <v>0</v>
      </c>
      <c r="T43" s="227">
        <f t="shared" si="26"/>
        <v>0</v>
      </c>
      <c r="U43" s="227">
        <f t="shared" si="26"/>
        <v>0</v>
      </c>
      <c r="V43" s="227">
        <f t="shared" si="26"/>
        <v>0</v>
      </c>
      <c r="W43" s="227">
        <f t="shared" si="26"/>
        <v>0</v>
      </c>
      <c r="X43" s="227">
        <f t="shared" si="26"/>
        <v>0</v>
      </c>
    </row>
    <row r="44" spans="1:24">
      <c r="A44" s="245" t="str">
        <f>'6.1stYrOpBudget'!A54</f>
        <v>Gas</v>
      </c>
      <c r="B44" s="243">
        <v>6452</v>
      </c>
      <c r="C44" s="69">
        <v>3.5000000000000003E-2</v>
      </c>
      <c r="D44" s="71"/>
      <c r="E44" s="73"/>
      <c r="F44" s="227">
        <f t="shared" ref="F44:X44" si="27">E44*(1+$C44)</f>
        <v>0</v>
      </c>
      <c r="G44" s="227">
        <f t="shared" si="27"/>
        <v>0</v>
      </c>
      <c r="H44" s="227">
        <f t="shared" si="27"/>
        <v>0</v>
      </c>
      <c r="I44" s="227">
        <f t="shared" si="27"/>
        <v>0</v>
      </c>
      <c r="J44" s="227">
        <f t="shared" si="27"/>
        <v>0</v>
      </c>
      <c r="K44" s="227">
        <f t="shared" si="27"/>
        <v>0</v>
      </c>
      <c r="L44" s="227">
        <f t="shared" si="27"/>
        <v>0</v>
      </c>
      <c r="M44" s="227">
        <f t="shared" si="27"/>
        <v>0</v>
      </c>
      <c r="N44" s="227">
        <f t="shared" si="27"/>
        <v>0</v>
      </c>
      <c r="O44" s="227">
        <f t="shared" si="27"/>
        <v>0</v>
      </c>
      <c r="P44" s="227">
        <f t="shared" si="27"/>
        <v>0</v>
      </c>
      <c r="Q44" s="227">
        <f t="shared" si="27"/>
        <v>0</v>
      </c>
      <c r="R44" s="227">
        <f t="shared" si="27"/>
        <v>0</v>
      </c>
      <c r="S44" s="227">
        <f t="shared" si="27"/>
        <v>0</v>
      </c>
      <c r="T44" s="227">
        <f t="shared" si="27"/>
        <v>0</v>
      </c>
      <c r="U44" s="227">
        <f t="shared" si="27"/>
        <v>0</v>
      </c>
      <c r="V44" s="227">
        <f t="shared" si="27"/>
        <v>0</v>
      </c>
      <c r="W44" s="227">
        <f t="shared" si="27"/>
        <v>0</v>
      </c>
      <c r="X44" s="227">
        <f t="shared" si="27"/>
        <v>0</v>
      </c>
    </row>
    <row r="45" spans="1:24">
      <c r="A45" s="245" t="str">
        <f>'6.1stYrOpBudget'!A55</f>
        <v>Sewer</v>
      </c>
      <c r="B45" s="243">
        <v>6453</v>
      </c>
      <c r="C45" s="69">
        <v>3.5000000000000003E-2</v>
      </c>
      <c r="D45" s="71"/>
      <c r="E45" s="73"/>
      <c r="F45" s="227">
        <f t="shared" ref="F45:X45" si="28">E45*(1+$C45)</f>
        <v>0</v>
      </c>
      <c r="G45" s="227">
        <f t="shared" si="28"/>
        <v>0</v>
      </c>
      <c r="H45" s="227">
        <f t="shared" si="28"/>
        <v>0</v>
      </c>
      <c r="I45" s="227">
        <f t="shared" si="28"/>
        <v>0</v>
      </c>
      <c r="J45" s="227">
        <f t="shared" si="28"/>
        <v>0</v>
      </c>
      <c r="K45" s="227">
        <f t="shared" si="28"/>
        <v>0</v>
      </c>
      <c r="L45" s="227">
        <f t="shared" si="28"/>
        <v>0</v>
      </c>
      <c r="M45" s="227">
        <f t="shared" si="28"/>
        <v>0</v>
      </c>
      <c r="N45" s="227">
        <f t="shared" si="28"/>
        <v>0</v>
      </c>
      <c r="O45" s="227">
        <f t="shared" si="28"/>
        <v>0</v>
      </c>
      <c r="P45" s="227">
        <f t="shared" si="28"/>
        <v>0</v>
      </c>
      <c r="Q45" s="227">
        <f t="shared" si="28"/>
        <v>0</v>
      </c>
      <c r="R45" s="227">
        <f t="shared" si="28"/>
        <v>0</v>
      </c>
      <c r="S45" s="227">
        <f t="shared" si="28"/>
        <v>0</v>
      </c>
      <c r="T45" s="227">
        <f t="shared" si="28"/>
        <v>0</v>
      </c>
      <c r="U45" s="227">
        <f t="shared" si="28"/>
        <v>0</v>
      </c>
      <c r="V45" s="227">
        <f t="shared" si="28"/>
        <v>0</v>
      </c>
      <c r="W45" s="227">
        <f t="shared" si="28"/>
        <v>0</v>
      </c>
      <c r="X45" s="227">
        <f t="shared" si="28"/>
        <v>0</v>
      </c>
    </row>
    <row r="46" spans="1:24">
      <c r="A46" s="146" t="str">
        <f>'6.1stYrOpBudget'!B56</f>
        <v>Sub-total Utilities</v>
      </c>
      <c r="B46" s="134"/>
      <c r="C46" s="134"/>
      <c r="D46" s="230"/>
      <c r="E46" s="224">
        <f>SUM(E42:E45)</f>
        <v>0</v>
      </c>
      <c r="F46" s="224">
        <f t="shared" ref="F46:P46" si="29">SUM(F42:F45)</f>
        <v>0</v>
      </c>
      <c r="G46" s="224">
        <f t="shared" si="29"/>
        <v>0</v>
      </c>
      <c r="H46" s="224">
        <f t="shared" si="29"/>
        <v>0</v>
      </c>
      <c r="I46" s="224">
        <f t="shared" si="29"/>
        <v>0</v>
      </c>
      <c r="J46" s="224">
        <f t="shared" si="29"/>
        <v>0</v>
      </c>
      <c r="K46" s="224">
        <f t="shared" si="29"/>
        <v>0</v>
      </c>
      <c r="L46" s="224">
        <f t="shared" si="29"/>
        <v>0</v>
      </c>
      <c r="M46" s="224">
        <f t="shared" si="29"/>
        <v>0</v>
      </c>
      <c r="N46" s="224">
        <f t="shared" si="29"/>
        <v>0</v>
      </c>
      <c r="O46" s="224">
        <f t="shared" si="29"/>
        <v>0</v>
      </c>
      <c r="P46" s="224">
        <f t="shared" si="29"/>
        <v>0</v>
      </c>
      <c r="Q46" s="224">
        <f t="shared" ref="Q46:X46" si="30">SUM(Q42:Q45)</f>
        <v>0</v>
      </c>
      <c r="R46" s="224">
        <f t="shared" si="30"/>
        <v>0</v>
      </c>
      <c r="S46" s="224">
        <f t="shared" si="30"/>
        <v>0</v>
      </c>
      <c r="T46" s="224">
        <f t="shared" si="30"/>
        <v>0</v>
      </c>
      <c r="U46" s="224">
        <f t="shared" si="30"/>
        <v>0</v>
      </c>
      <c r="V46" s="224">
        <f t="shared" si="30"/>
        <v>0</v>
      </c>
      <c r="W46" s="224">
        <f t="shared" si="30"/>
        <v>0</v>
      </c>
      <c r="X46" s="224">
        <f t="shared" si="30"/>
        <v>0</v>
      </c>
    </row>
    <row r="47" spans="1:24">
      <c r="A47" s="244" t="str">
        <f>'6.1stYrOpBudget'!A57</f>
        <v>Taxes and Licenses</v>
      </c>
      <c r="B47" s="232"/>
      <c r="C47" s="232"/>
      <c r="D47" s="230"/>
      <c r="E47" s="148"/>
      <c r="F47" s="148"/>
      <c r="G47" s="148"/>
      <c r="H47" s="148"/>
      <c r="I47" s="148"/>
      <c r="J47" s="148"/>
      <c r="K47" s="148"/>
      <c r="L47" s="148"/>
      <c r="M47" s="148"/>
      <c r="N47" s="148"/>
      <c r="O47" s="148"/>
      <c r="P47" s="148"/>
      <c r="Q47" s="148"/>
      <c r="R47" s="148"/>
      <c r="S47" s="148"/>
      <c r="T47" s="148"/>
      <c r="U47" s="148"/>
      <c r="V47" s="148"/>
      <c r="W47" s="148"/>
      <c r="X47" s="148"/>
    </row>
    <row r="48" spans="1:24">
      <c r="A48" s="246" t="str">
        <f>'6.1stYrOpBudget'!A58</f>
        <v>Real Estate Taxes</v>
      </c>
      <c r="B48" s="243">
        <v>6710</v>
      </c>
      <c r="C48" s="69">
        <v>3.5000000000000003E-2</v>
      </c>
      <c r="D48" s="71"/>
      <c r="E48" s="73"/>
      <c r="F48" s="227">
        <f t="shared" ref="F48:X48" si="31">E48*(1+$C48)</f>
        <v>0</v>
      </c>
      <c r="G48" s="227">
        <f t="shared" si="31"/>
        <v>0</v>
      </c>
      <c r="H48" s="227">
        <f t="shared" si="31"/>
        <v>0</v>
      </c>
      <c r="I48" s="227">
        <f t="shared" si="31"/>
        <v>0</v>
      </c>
      <c r="J48" s="227">
        <f t="shared" si="31"/>
        <v>0</v>
      </c>
      <c r="K48" s="227">
        <f t="shared" si="31"/>
        <v>0</v>
      </c>
      <c r="L48" s="227">
        <f t="shared" si="31"/>
        <v>0</v>
      </c>
      <c r="M48" s="227">
        <f t="shared" si="31"/>
        <v>0</v>
      </c>
      <c r="N48" s="227">
        <f t="shared" si="31"/>
        <v>0</v>
      </c>
      <c r="O48" s="227">
        <f t="shared" si="31"/>
        <v>0</v>
      </c>
      <c r="P48" s="227">
        <f t="shared" si="31"/>
        <v>0</v>
      </c>
      <c r="Q48" s="227">
        <f t="shared" si="31"/>
        <v>0</v>
      </c>
      <c r="R48" s="227">
        <f t="shared" si="31"/>
        <v>0</v>
      </c>
      <c r="S48" s="227">
        <f t="shared" si="31"/>
        <v>0</v>
      </c>
      <c r="T48" s="227">
        <f t="shared" si="31"/>
        <v>0</v>
      </c>
      <c r="U48" s="227">
        <f t="shared" si="31"/>
        <v>0</v>
      </c>
      <c r="V48" s="227">
        <f t="shared" si="31"/>
        <v>0</v>
      </c>
      <c r="W48" s="227">
        <f t="shared" si="31"/>
        <v>0</v>
      </c>
      <c r="X48" s="227">
        <f t="shared" si="31"/>
        <v>0</v>
      </c>
    </row>
    <row r="49" spans="1:24">
      <c r="A49" s="246" t="str">
        <f>'6.1stYrOpBudget'!A59</f>
        <v>Payroll Taxes</v>
      </c>
      <c r="B49" s="243">
        <v>6711</v>
      </c>
      <c r="C49" s="69">
        <v>3.5000000000000003E-2</v>
      </c>
      <c r="D49" s="71"/>
      <c r="E49" s="73"/>
      <c r="F49" s="227">
        <f t="shared" ref="F49:X49" si="32">E49*(1+$C49)</f>
        <v>0</v>
      </c>
      <c r="G49" s="227">
        <f t="shared" si="32"/>
        <v>0</v>
      </c>
      <c r="H49" s="227">
        <f t="shared" si="32"/>
        <v>0</v>
      </c>
      <c r="I49" s="227">
        <f t="shared" si="32"/>
        <v>0</v>
      </c>
      <c r="J49" s="227">
        <f t="shared" si="32"/>
        <v>0</v>
      </c>
      <c r="K49" s="227">
        <f t="shared" si="32"/>
        <v>0</v>
      </c>
      <c r="L49" s="227">
        <f t="shared" si="32"/>
        <v>0</v>
      </c>
      <c r="M49" s="227">
        <f t="shared" si="32"/>
        <v>0</v>
      </c>
      <c r="N49" s="227">
        <f t="shared" si="32"/>
        <v>0</v>
      </c>
      <c r="O49" s="227">
        <f t="shared" si="32"/>
        <v>0</v>
      </c>
      <c r="P49" s="227">
        <f t="shared" si="32"/>
        <v>0</v>
      </c>
      <c r="Q49" s="227">
        <f t="shared" si="32"/>
        <v>0</v>
      </c>
      <c r="R49" s="227">
        <f t="shared" si="32"/>
        <v>0</v>
      </c>
      <c r="S49" s="227">
        <f t="shared" si="32"/>
        <v>0</v>
      </c>
      <c r="T49" s="227">
        <f t="shared" si="32"/>
        <v>0</v>
      </c>
      <c r="U49" s="227">
        <f t="shared" si="32"/>
        <v>0</v>
      </c>
      <c r="V49" s="227">
        <f t="shared" si="32"/>
        <v>0</v>
      </c>
      <c r="W49" s="227">
        <f t="shared" si="32"/>
        <v>0</v>
      </c>
      <c r="X49" s="227">
        <f t="shared" si="32"/>
        <v>0</v>
      </c>
    </row>
    <row r="50" spans="1:24">
      <c r="A50" s="246" t="str">
        <f>'6.1stYrOpBudget'!A60</f>
        <v>Miscellaneous Taxes, Licenses and Permits</v>
      </c>
      <c r="B50" s="243">
        <v>6790</v>
      </c>
      <c r="C50" s="69">
        <v>3.5000000000000003E-2</v>
      </c>
      <c r="D50" s="71"/>
      <c r="E50" s="73"/>
      <c r="F50" s="227">
        <f t="shared" ref="F50:X50" si="33">E50*(1+$C50)</f>
        <v>0</v>
      </c>
      <c r="G50" s="227">
        <f t="shared" si="33"/>
        <v>0</v>
      </c>
      <c r="H50" s="227">
        <f t="shared" si="33"/>
        <v>0</v>
      </c>
      <c r="I50" s="227">
        <f t="shared" si="33"/>
        <v>0</v>
      </c>
      <c r="J50" s="227">
        <f t="shared" si="33"/>
        <v>0</v>
      </c>
      <c r="K50" s="227">
        <f t="shared" si="33"/>
        <v>0</v>
      </c>
      <c r="L50" s="227">
        <f t="shared" si="33"/>
        <v>0</v>
      </c>
      <c r="M50" s="227">
        <f t="shared" si="33"/>
        <v>0</v>
      </c>
      <c r="N50" s="227">
        <f t="shared" si="33"/>
        <v>0</v>
      </c>
      <c r="O50" s="227">
        <f t="shared" si="33"/>
        <v>0</v>
      </c>
      <c r="P50" s="227">
        <f t="shared" si="33"/>
        <v>0</v>
      </c>
      <c r="Q50" s="227">
        <f t="shared" si="33"/>
        <v>0</v>
      </c>
      <c r="R50" s="227">
        <f t="shared" si="33"/>
        <v>0</v>
      </c>
      <c r="S50" s="227">
        <f t="shared" si="33"/>
        <v>0</v>
      </c>
      <c r="T50" s="227">
        <f t="shared" si="33"/>
        <v>0</v>
      </c>
      <c r="U50" s="227">
        <f t="shared" si="33"/>
        <v>0</v>
      </c>
      <c r="V50" s="227">
        <f t="shared" si="33"/>
        <v>0</v>
      </c>
      <c r="W50" s="227">
        <f t="shared" si="33"/>
        <v>0</v>
      </c>
      <c r="X50" s="227">
        <f t="shared" si="33"/>
        <v>0</v>
      </c>
    </row>
    <row r="51" spans="1:24">
      <c r="A51" s="146" t="str">
        <f>'6.1stYrOpBudget'!B61</f>
        <v>Sub-total Taxes and Licenses</v>
      </c>
      <c r="B51" s="134"/>
      <c r="C51" s="134"/>
      <c r="D51" s="230"/>
      <c r="E51" s="224">
        <f>SUM(E48:E50)</f>
        <v>0</v>
      </c>
      <c r="F51" s="224">
        <f t="shared" ref="F51:P51" si="34">SUM(F48:F50)</f>
        <v>0</v>
      </c>
      <c r="G51" s="224">
        <f t="shared" si="34"/>
        <v>0</v>
      </c>
      <c r="H51" s="224">
        <f t="shared" si="34"/>
        <v>0</v>
      </c>
      <c r="I51" s="224">
        <f t="shared" si="34"/>
        <v>0</v>
      </c>
      <c r="J51" s="224">
        <f t="shared" si="34"/>
        <v>0</v>
      </c>
      <c r="K51" s="224">
        <f t="shared" si="34"/>
        <v>0</v>
      </c>
      <c r="L51" s="224">
        <f t="shared" si="34"/>
        <v>0</v>
      </c>
      <c r="M51" s="224">
        <f t="shared" si="34"/>
        <v>0</v>
      </c>
      <c r="N51" s="224">
        <f t="shared" si="34"/>
        <v>0</v>
      </c>
      <c r="O51" s="224">
        <f t="shared" si="34"/>
        <v>0</v>
      </c>
      <c r="P51" s="224">
        <f t="shared" si="34"/>
        <v>0</v>
      </c>
      <c r="Q51" s="224">
        <f t="shared" ref="Q51:X51" si="35">SUM(Q48:Q50)</f>
        <v>0</v>
      </c>
      <c r="R51" s="224">
        <f t="shared" si="35"/>
        <v>0</v>
      </c>
      <c r="S51" s="224">
        <f t="shared" si="35"/>
        <v>0</v>
      </c>
      <c r="T51" s="224">
        <f t="shared" si="35"/>
        <v>0</v>
      </c>
      <c r="U51" s="224">
        <f t="shared" si="35"/>
        <v>0</v>
      </c>
      <c r="V51" s="224">
        <f t="shared" si="35"/>
        <v>0</v>
      </c>
      <c r="W51" s="224">
        <f t="shared" si="35"/>
        <v>0</v>
      </c>
      <c r="X51" s="224">
        <f t="shared" si="35"/>
        <v>0</v>
      </c>
    </row>
    <row r="52" spans="1:24">
      <c r="A52" s="244" t="str">
        <f>'6.1stYrOpBudget'!A62</f>
        <v>Insurance</v>
      </c>
      <c r="B52" s="134"/>
      <c r="C52" s="134"/>
      <c r="D52" s="230"/>
      <c r="E52" s="148"/>
      <c r="F52" s="148"/>
      <c r="G52" s="148"/>
      <c r="H52" s="148"/>
      <c r="I52" s="148"/>
      <c r="J52" s="148"/>
      <c r="K52" s="148"/>
      <c r="L52" s="148"/>
      <c r="M52" s="148"/>
      <c r="N52" s="148"/>
      <c r="O52" s="148"/>
      <c r="P52" s="148"/>
      <c r="Q52" s="148"/>
      <c r="R52" s="148"/>
      <c r="S52" s="148"/>
      <c r="T52" s="148"/>
      <c r="U52" s="148"/>
      <c r="V52" s="148"/>
      <c r="W52" s="148"/>
      <c r="X52" s="148"/>
    </row>
    <row r="53" spans="1:24">
      <c r="A53" s="246" t="str">
        <f>'6.1stYrOpBudget'!A63</f>
        <v>Property and Liability Insurance</v>
      </c>
      <c r="B53" s="243">
        <v>6720</v>
      </c>
      <c r="C53" s="69">
        <v>3.5000000000000003E-2</v>
      </c>
      <c r="D53" s="71"/>
      <c r="E53" s="73"/>
      <c r="F53" s="227">
        <f t="shared" ref="F53:X53" si="36">E53*(1+$C53)</f>
        <v>0</v>
      </c>
      <c r="G53" s="227">
        <f t="shared" si="36"/>
        <v>0</v>
      </c>
      <c r="H53" s="227">
        <f t="shared" si="36"/>
        <v>0</v>
      </c>
      <c r="I53" s="227">
        <f t="shared" si="36"/>
        <v>0</v>
      </c>
      <c r="J53" s="227">
        <f t="shared" si="36"/>
        <v>0</v>
      </c>
      <c r="K53" s="227">
        <f t="shared" si="36"/>
        <v>0</v>
      </c>
      <c r="L53" s="227">
        <f t="shared" si="36"/>
        <v>0</v>
      </c>
      <c r="M53" s="227">
        <f t="shared" si="36"/>
        <v>0</v>
      </c>
      <c r="N53" s="227">
        <f t="shared" si="36"/>
        <v>0</v>
      </c>
      <c r="O53" s="227">
        <f t="shared" si="36"/>
        <v>0</v>
      </c>
      <c r="P53" s="227">
        <f t="shared" si="36"/>
        <v>0</v>
      </c>
      <c r="Q53" s="227">
        <f t="shared" si="36"/>
        <v>0</v>
      </c>
      <c r="R53" s="227">
        <f t="shared" si="36"/>
        <v>0</v>
      </c>
      <c r="S53" s="227">
        <f t="shared" si="36"/>
        <v>0</v>
      </c>
      <c r="T53" s="227">
        <f t="shared" si="36"/>
        <v>0</v>
      </c>
      <c r="U53" s="227">
        <f t="shared" si="36"/>
        <v>0</v>
      </c>
      <c r="V53" s="227">
        <f t="shared" si="36"/>
        <v>0</v>
      </c>
      <c r="W53" s="227">
        <f t="shared" si="36"/>
        <v>0</v>
      </c>
      <c r="X53" s="227">
        <f t="shared" si="36"/>
        <v>0</v>
      </c>
    </row>
    <row r="54" spans="1:24">
      <c r="A54" s="246" t="str">
        <f>'6.1stYrOpBudget'!A64</f>
        <v>Fidelity Bond Insurance</v>
      </c>
      <c r="B54" s="243">
        <v>6721</v>
      </c>
      <c r="C54" s="69">
        <v>3.5000000000000003E-2</v>
      </c>
      <c r="D54" s="71"/>
      <c r="E54" s="73"/>
      <c r="F54" s="227">
        <f t="shared" ref="F54:X54" si="37">E54*(1+$C54)</f>
        <v>0</v>
      </c>
      <c r="G54" s="227">
        <f t="shared" si="37"/>
        <v>0</v>
      </c>
      <c r="H54" s="227">
        <f t="shared" si="37"/>
        <v>0</v>
      </c>
      <c r="I54" s="227">
        <f t="shared" si="37"/>
        <v>0</v>
      </c>
      <c r="J54" s="227">
        <f t="shared" si="37"/>
        <v>0</v>
      </c>
      <c r="K54" s="227">
        <f t="shared" si="37"/>
        <v>0</v>
      </c>
      <c r="L54" s="227">
        <f t="shared" si="37"/>
        <v>0</v>
      </c>
      <c r="M54" s="227">
        <f t="shared" si="37"/>
        <v>0</v>
      </c>
      <c r="N54" s="227">
        <f t="shared" si="37"/>
        <v>0</v>
      </c>
      <c r="O54" s="227">
        <f t="shared" si="37"/>
        <v>0</v>
      </c>
      <c r="P54" s="227">
        <f t="shared" si="37"/>
        <v>0</v>
      </c>
      <c r="Q54" s="227">
        <f t="shared" si="37"/>
        <v>0</v>
      </c>
      <c r="R54" s="227">
        <f t="shared" si="37"/>
        <v>0</v>
      </c>
      <c r="S54" s="227">
        <f t="shared" si="37"/>
        <v>0</v>
      </c>
      <c r="T54" s="227">
        <f t="shared" si="37"/>
        <v>0</v>
      </c>
      <c r="U54" s="227">
        <f t="shared" si="37"/>
        <v>0</v>
      </c>
      <c r="V54" s="227">
        <f t="shared" si="37"/>
        <v>0</v>
      </c>
      <c r="W54" s="227">
        <f t="shared" si="37"/>
        <v>0</v>
      </c>
      <c r="X54" s="227">
        <f t="shared" si="37"/>
        <v>0</v>
      </c>
    </row>
    <row r="55" spans="1:24">
      <c r="A55" s="246" t="str">
        <f>'6.1stYrOpBudget'!A65</f>
        <v>Worker's Compensation</v>
      </c>
      <c r="B55" s="243">
        <v>6722</v>
      </c>
      <c r="C55" s="69">
        <v>3.5000000000000003E-2</v>
      </c>
      <c r="D55" s="71"/>
      <c r="E55" s="73"/>
      <c r="F55" s="227">
        <f t="shared" ref="F55:X55" si="38">E55*(1+$C55)</f>
        <v>0</v>
      </c>
      <c r="G55" s="227">
        <f t="shared" si="38"/>
        <v>0</v>
      </c>
      <c r="H55" s="227">
        <f t="shared" si="38"/>
        <v>0</v>
      </c>
      <c r="I55" s="227">
        <f t="shared" si="38"/>
        <v>0</v>
      </c>
      <c r="J55" s="227">
        <f t="shared" si="38"/>
        <v>0</v>
      </c>
      <c r="K55" s="227">
        <f t="shared" si="38"/>
        <v>0</v>
      </c>
      <c r="L55" s="227">
        <f t="shared" si="38"/>
        <v>0</v>
      </c>
      <c r="M55" s="227">
        <f t="shared" si="38"/>
        <v>0</v>
      </c>
      <c r="N55" s="227">
        <f t="shared" si="38"/>
        <v>0</v>
      </c>
      <c r="O55" s="227">
        <f t="shared" si="38"/>
        <v>0</v>
      </c>
      <c r="P55" s="227">
        <f t="shared" si="38"/>
        <v>0</v>
      </c>
      <c r="Q55" s="227">
        <f t="shared" si="38"/>
        <v>0</v>
      </c>
      <c r="R55" s="227">
        <f t="shared" si="38"/>
        <v>0</v>
      </c>
      <c r="S55" s="227">
        <f t="shared" si="38"/>
        <v>0</v>
      </c>
      <c r="T55" s="227">
        <f t="shared" si="38"/>
        <v>0</v>
      </c>
      <c r="U55" s="227">
        <f t="shared" si="38"/>
        <v>0</v>
      </c>
      <c r="V55" s="227">
        <f t="shared" si="38"/>
        <v>0</v>
      </c>
      <c r="W55" s="227">
        <f t="shared" si="38"/>
        <v>0</v>
      </c>
      <c r="X55" s="227">
        <f t="shared" si="38"/>
        <v>0</v>
      </c>
    </row>
    <row r="56" spans="1:24">
      <c r="A56" s="246" t="str">
        <f>'6.1stYrOpBudget'!A66</f>
        <v>Director's &amp; Officers' Liability Insurance</v>
      </c>
      <c r="B56" s="243">
        <v>6722</v>
      </c>
      <c r="C56" s="69">
        <v>3.5000000000000003E-2</v>
      </c>
      <c r="D56" s="71"/>
      <c r="E56" s="73"/>
      <c r="F56" s="227">
        <f t="shared" ref="F56:X56" si="39">E56*(1+$C56)</f>
        <v>0</v>
      </c>
      <c r="G56" s="227">
        <f t="shared" si="39"/>
        <v>0</v>
      </c>
      <c r="H56" s="227">
        <f t="shared" si="39"/>
        <v>0</v>
      </c>
      <c r="I56" s="227">
        <f t="shared" si="39"/>
        <v>0</v>
      </c>
      <c r="J56" s="227">
        <f t="shared" si="39"/>
        <v>0</v>
      </c>
      <c r="K56" s="227">
        <f t="shared" si="39"/>
        <v>0</v>
      </c>
      <c r="L56" s="227">
        <f t="shared" si="39"/>
        <v>0</v>
      </c>
      <c r="M56" s="227">
        <f t="shared" si="39"/>
        <v>0</v>
      </c>
      <c r="N56" s="227">
        <f t="shared" si="39"/>
        <v>0</v>
      </c>
      <c r="O56" s="227">
        <f t="shared" si="39"/>
        <v>0</v>
      </c>
      <c r="P56" s="227">
        <f t="shared" si="39"/>
        <v>0</v>
      </c>
      <c r="Q56" s="227">
        <f t="shared" si="39"/>
        <v>0</v>
      </c>
      <c r="R56" s="227">
        <f t="shared" si="39"/>
        <v>0</v>
      </c>
      <c r="S56" s="227">
        <f t="shared" si="39"/>
        <v>0</v>
      </c>
      <c r="T56" s="227">
        <f t="shared" si="39"/>
        <v>0</v>
      </c>
      <c r="U56" s="227">
        <f t="shared" si="39"/>
        <v>0</v>
      </c>
      <c r="V56" s="227">
        <f t="shared" si="39"/>
        <v>0</v>
      </c>
      <c r="W56" s="227">
        <f t="shared" si="39"/>
        <v>0</v>
      </c>
      <c r="X56" s="227">
        <f t="shared" si="39"/>
        <v>0</v>
      </c>
    </row>
    <row r="57" spans="1:24">
      <c r="A57" s="146" t="str">
        <f>'6.1stYrOpBudget'!B67</f>
        <v>Sub-total Insurance</v>
      </c>
      <c r="B57" s="134"/>
      <c r="C57" s="134"/>
      <c r="D57" s="230"/>
      <c r="E57" s="224">
        <f>SUM(E53:E56)</f>
        <v>0</v>
      </c>
      <c r="F57" s="224">
        <f t="shared" ref="F57:P57" si="40">SUM(F53:F56)</f>
        <v>0</v>
      </c>
      <c r="G57" s="224">
        <f t="shared" si="40"/>
        <v>0</v>
      </c>
      <c r="H57" s="224">
        <f t="shared" si="40"/>
        <v>0</v>
      </c>
      <c r="I57" s="224">
        <f t="shared" si="40"/>
        <v>0</v>
      </c>
      <c r="J57" s="224">
        <f t="shared" si="40"/>
        <v>0</v>
      </c>
      <c r="K57" s="224">
        <f t="shared" si="40"/>
        <v>0</v>
      </c>
      <c r="L57" s="224">
        <f t="shared" si="40"/>
        <v>0</v>
      </c>
      <c r="M57" s="224">
        <f t="shared" si="40"/>
        <v>0</v>
      </c>
      <c r="N57" s="224">
        <f t="shared" si="40"/>
        <v>0</v>
      </c>
      <c r="O57" s="224">
        <f t="shared" si="40"/>
        <v>0</v>
      </c>
      <c r="P57" s="224">
        <f t="shared" si="40"/>
        <v>0</v>
      </c>
      <c r="Q57" s="224">
        <f t="shared" ref="Q57:X57" si="41">SUM(Q53:Q56)</f>
        <v>0</v>
      </c>
      <c r="R57" s="224">
        <f t="shared" si="41"/>
        <v>0</v>
      </c>
      <c r="S57" s="224">
        <f t="shared" si="41"/>
        <v>0</v>
      </c>
      <c r="T57" s="224">
        <f t="shared" si="41"/>
        <v>0</v>
      </c>
      <c r="U57" s="224">
        <f t="shared" si="41"/>
        <v>0</v>
      </c>
      <c r="V57" s="224">
        <f t="shared" si="41"/>
        <v>0</v>
      </c>
      <c r="W57" s="224">
        <f t="shared" si="41"/>
        <v>0</v>
      </c>
      <c r="X57" s="224">
        <f t="shared" si="41"/>
        <v>0</v>
      </c>
    </row>
    <row r="58" spans="1:24">
      <c r="A58" s="244" t="str">
        <f>'6.1stYrOpBudget'!A68</f>
        <v>Maintenance &amp; Repair</v>
      </c>
      <c r="B58" s="232"/>
      <c r="C58" s="232"/>
      <c r="D58" s="230"/>
      <c r="E58" s="148"/>
      <c r="F58" s="148"/>
      <c r="G58" s="148"/>
      <c r="H58" s="148"/>
      <c r="I58" s="148"/>
      <c r="J58" s="148"/>
      <c r="K58" s="148"/>
      <c r="L58" s="148"/>
      <c r="M58" s="148"/>
      <c r="N58" s="148"/>
      <c r="O58" s="148"/>
      <c r="P58" s="148"/>
      <c r="Q58" s="148"/>
      <c r="R58" s="148"/>
      <c r="S58" s="148"/>
      <c r="T58" s="148"/>
      <c r="U58" s="148"/>
      <c r="V58" s="148"/>
      <c r="W58" s="148"/>
      <c r="X58" s="148"/>
    </row>
    <row r="59" spans="1:24">
      <c r="A59" s="246" t="str">
        <f>'6.1stYrOpBudget'!A69</f>
        <v>Payroll</v>
      </c>
      <c r="B59" s="243">
        <v>6510</v>
      </c>
      <c r="C59" s="69">
        <v>3.5000000000000003E-2</v>
      </c>
      <c r="D59" s="71"/>
      <c r="E59" s="73"/>
      <c r="F59" s="227">
        <f t="shared" ref="F59:X59" si="42">E59*(1+$C59)</f>
        <v>0</v>
      </c>
      <c r="G59" s="227">
        <f t="shared" si="42"/>
        <v>0</v>
      </c>
      <c r="H59" s="227">
        <f t="shared" si="42"/>
        <v>0</v>
      </c>
      <c r="I59" s="227">
        <f t="shared" si="42"/>
        <v>0</v>
      </c>
      <c r="J59" s="227">
        <f t="shared" si="42"/>
        <v>0</v>
      </c>
      <c r="K59" s="227">
        <f t="shared" si="42"/>
        <v>0</v>
      </c>
      <c r="L59" s="227">
        <f t="shared" si="42"/>
        <v>0</v>
      </c>
      <c r="M59" s="227">
        <f t="shared" si="42"/>
        <v>0</v>
      </c>
      <c r="N59" s="227">
        <f t="shared" si="42"/>
        <v>0</v>
      </c>
      <c r="O59" s="227">
        <f t="shared" si="42"/>
        <v>0</v>
      </c>
      <c r="P59" s="227">
        <f t="shared" si="42"/>
        <v>0</v>
      </c>
      <c r="Q59" s="227">
        <f t="shared" si="42"/>
        <v>0</v>
      </c>
      <c r="R59" s="227">
        <f t="shared" si="42"/>
        <v>0</v>
      </c>
      <c r="S59" s="227">
        <f t="shared" si="42"/>
        <v>0</v>
      </c>
      <c r="T59" s="227">
        <f t="shared" si="42"/>
        <v>0</v>
      </c>
      <c r="U59" s="227">
        <f t="shared" si="42"/>
        <v>0</v>
      </c>
      <c r="V59" s="227">
        <f t="shared" si="42"/>
        <v>0</v>
      </c>
      <c r="W59" s="227">
        <f t="shared" si="42"/>
        <v>0</v>
      </c>
      <c r="X59" s="227">
        <f t="shared" si="42"/>
        <v>0</v>
      </c>
    </row>
    <row r="60" spans="1:24">
      <c r="A60" s="246" t="str">
        <f>'6.1stYrOpBudget'!A70</f>
        <v>Supplies</v>
      </c>
      <c r="B60" s="243">
        <v>6515</v>
      </c>
      <c r="C60" s="69">
        <v>3.5000000000000003E-2</v>
      </c>
      <c r="D60" s="71"/>
      <c r="E60" s="73"/>
      <c r="F60" s="227">
        <f t="shared" ref="F60:X60" si="43">E60*(1+$C60)</f>
        <v>0</v>
      </c>
      <c r="G60" s="227">
        <f t="shared" si="43"/>
        <v>0</v>
      </c>
      <c r="H60" s="227">
        <f t="shared" si="43"/>
        <v>0</v>
      </c>
      <c r="I60" s="227">
        <f t="shared" si="43"/>
        <v>0</v>
      </c>
      <c r="J60" s="227">
        <f t="shared" si="43"/>
        <v>0</v>
      </c>
      <c r="K60" s="227">
        <f t="shared" si="43"/>
        <v>0</v>
      </c>
      <c r="L60" s="227">
        <f t="shared" si="43"/>
        <v>0</v>
      </c>
      <c r="M60" s="227">
        <f t="shared" si="43"/>
        <v>0</v>
      </c>
      <c r="N60" s="227">
        <f t="shared" si="43"/>
        <v>0</v>
      </c>
      <c r="O60" s="227">
        <f t="shared" si="43"/>
        <v>0</v>
      </c>
      <c r="P60" s="227">
        <f t="shared" si="43"/>
        <v>0</v>
      </c>
      <c r="Q60" s="227">
        <f t="shared" si="43"/>
        <v>0</v>
      </c>
      <c r="R60" s="227">
        <f t="shared" si="43"/>
        <v>0</v>
      </c>
      <c r="S60" s="227">
        <f t="shared" si="43"/>
        <v>0</v>
      </c>
      <c r="T60" s="227">
        <f t="shared" si="43"/>
        <v>0</v>
      </c>
      <c r="U60" s="227">
        <f t="shared" si="43"/>
        <v>0</v>
      </c>
      <c r="V60" s="227">
        <f t="shared" si="43"/>
        <v>0</v>
      </c>
      <c r="W60" s="227">
        <f t="shared" si="43"/>
        <v>0</v>
      </c>
      <c r="X60" s="227">
        <f t="shared" si="43"/>
        <v>0</v>
      </c>
    </row>
    <row r="61" spans="1:24">
      <c r="A61" s="246" t="str">
        <f>'6.1stYrOpBudget'!A71</f>
        <v>Contracts</v>
      </c>
      <c r="B61" s="243">
        <v>6520</v>
      </c>
      <c r="C61" s="69">
        <v>3.5000000000000003E-2</v>
      </c>
      <c r="D61" s="71"/>
      <c r="E61" s="73"/>
      <c r="F61" s="227">
        <f t="shared" ref="F61:X61" si="44">E61*(1+$C61)</f>
        <v>0</v>
      </c>
      <c r="G61" s="227">
        <f t="shared" si="44"/>
        <v>0</v>
      </c>
      <c r="H61" s="227">
        <f t="shared" si="44"/>
        <v>0</v>
      </c>
      <c r="I61" s="227">
        <f t="shared" si="44"/>
        <v>0</v>
      </c>
      <c r="J61" s="227">
        <f t="shared" si="44"/>
        <v>0</v>
      </c>
      <c r="K61" s="227">
        <f t="shared" si="44"/>
        <v>0</v>
      </c>
      <c r="L61" s="227">
        <f t="shared" si="44"/>
        <v>0</v>
      </c>
      <c r="M61" s="227">
        <f t="shared" si="44"/>
        <v>0</v>
      </c>
      <c r="N61" s="227">
        <f t="shared" si="44"/>
        <v>0</v>
      </c>
      <c r="O61" s="227">
        <f t="shared" si="44"/>
        <v>0</v>
      </c>
      <c r="P61" s="227">
        <f t="shared" si="44"/>
        <v>0</v>
      </c>
      <c r="Q61" s="227">
        <f t="shared" si="44"/>
        <v>0</v>
      </c>
      <c r="R61" s="227">
        <f t="shared" si="44"/>
        <v>0</v>
      </c>
      <c r="S61" s="227">
        <f t="shared" si="44"/>
        <v>0</v>
      </c>
      <c r="T61" s="227">
        <f t="shared" si="44"/>
        <v>0</v>
      </c>
      <c r="U61" s="227">
        <f t="shared" si="44"/>
        <v>0</v>
      </c>
      <c r="V61" s="227">
        <f t="shared" si="44"/>
        <v>0</v>
      </c>
      <c r="W61" s="227">
        <f t="shared" si="44"/>
        <v>0</v>
      </c>
      <c r="X61" s="227">
        <f t="shared" si="44"/>
        <v>0</v>
      </c>
    </row>
    <row r="62" spans="1:24">
      <c r="A62" s="246" t="str">
        <f>'6.1stYrOpBudget'!A72</f>
        <v>Garbage and Trash Removal</v>
      </c>
      <c r="B62" s="243">
        <v>6525</v>
      </c>
      <c r="C62" s="69">
        <v>3.5000000000000003E-2</v>
      </c>
      <c r="D62" s="71"/>
      <c r="E62" s="73"/>
      <c r="F62" s="227">
        <f t="shared" ref="F62:X62" si="45">E62*(1+$C62)</f>
        <v>0</v>
      </c>
      <c r="G62" s="227">
        <f t="shared" si="45"/>
        <v>0</v>
      </c>
      <c r="H62" s="227">
        <f t="shared" si="45"/>
        <v>0</v>
      </c>
      <c r="I62" s="227">
        <f t="shared" si="45"/>
        <v>0</v>
      </c>
      <c r="J62" s="227">
        <f t="shared" si="45"/>
        <v>0</v>
      </c>
      <c r="K62" s="227">
        <f t="shared" si="45"/>
        <v>0</v>
      </c>
      <c r="L62" s="227">
        <f t="shared" si="45"/>
        <v>0</v>
      </c>
      <c r="M62" s="227">
        <f t="shared" si="45"/>
        <v>0</v>
      </c>
      <c r="N62" s="227">
        <f t="shared" si="45"/>
        <v>0</v>
      </c>
      <c r="O62" s="227">
        <f t="shared" si="45"/>
        <v>0</v>
      </c>
      <c r="P62" s="227">
        <f t="shared" si="45"/>
        <v>0</v>
      </c>
      <c r="Q62" s="227">
        <f t="shared" si="45"/>
        <v>0</v>
      </c>
      <c r="R62" s="227">
        <f t="shared" si="45"/>
        <v>0</v>
      </c>
      <c r="S62" s="227">
        <f t="shared" si="45"/>
        <v>0</v>
      </c>
      <c r="T62" s="227">
        <f t="shared" si="45"/>
        <v>0</v>
      </c>
      <c r="U62" s="227">
        <f t="shared" si="45"/>
        <v>0</v>
      </c>
      <c r="V62" s="227">
        <f t="shared" si="45"/>
        <v>0</v>
      </c>
      <c r="W62" s="227">
        <f t="shared" si="45"/>
        <v>0</v>
      </c>
      <c r="X62" s="227">
        <f t="shared" si="45"/>
        <v>0</v>
      </c>
    </row>
    <row r="63" spans="1:24">
      <c r="A63" s="246" t="str">
        <f>'6.1stYrOpBudget'!A73</f>
        <v>Security Payroll/Contract</v>
      </c>
      <c r="B63" s="243">
        <v>6530</v>
      </c>
      <c r="C63" s="69">
        <v>3.5000000000000003E-2</v>
      </c>
      <c r="D63" s="71"/>
      <c r="E63" s="73"/>
      <c r="F63" s="227">
        <f t="shared" ref="F63:X63" si="46">E63*(1+$C63)</f>
        <v>0</v>
      </c>
      <c r="G63" s="227">
        <f t="shared" si="46"/>
        <v>0</v>
      </c>
      <c r="H63" s="227">
        <f t="shared" si="46"/>
        <v>0</v>
      </c>
      <c r="I63" s="227">
        <f t="shared" si="46"/>
        <v>0</v>
      </c>
      <c r="J63" s="227">
        <f t="shared" si="46"/>
        <v>0</v>
      </c>
      <c r="K63" s="227">
        <f t="shared" si="46"/>
        <v>0</v>
      </c>
      <c r="L63" s="227">
        <f t="shared" si="46"/>
        <v>0</v>
      </c>
      <c r="M63" s="227">
        <f t="shared" si="46"/>
        <v>0</v>
      </c>
      <c r="N63" s="227">
        <f t="shared" si="46"/>
        <v>0</v>
      </c>
      <c r="O63" s="227">
        <f t="shared" si="46"/>
        <v>0</v>
      </c>
      <c r="P63" s="227">
        <f t="shared" si="46"/>
        <v>0</v>
      </c>
      <c r="Q63" s="227">
        <f t="shared" si="46"/>
        <v>0</v>
      </c>
      <c r="R63" s="227">
        <f t="shared" si="46"/>
        <v>0</v>
      </c>
      <c r="S63" s="227">
        <f t="shared" si="46"/>
        <v>0</v>
      </c>
      <c r="T63" s="227">
        <f t="shared" si="46"/>
        <v>0</v>
      </c>
      <c r="U63" s="227">
        <f t="shared" si="46"/>
        <v>0</v>
      </c>
      <c r="V63" s="227">
        <f t="shared" si="46"/>
        <v>0</v>
      </c>
      <c r="W63" s="227">
        <f t="shared" si="46"/>
        <v>0</v>
      </c>
      <c r="X63" s="227">
        <f t="shared" si="46"/>
        <v>0</v>
      </c>
    </row>
    <row r="64" spans="1:24">
      <c r="A64" s="246" t="str">
        <f>'6.1stYrOpBudget'!A74</f>
        <v>HVAC Repairs and Maintenance</v>
      </c>
      <c r="B64" s="243">
        <v>6546</v>
      </c>
      <c r="C64" s="69">
        <v>3.5000000000000003E-2</v>
      </c>
      <c r="D64" s="71"/>
      <c r="E64" s="73"/>
      <c r="F64" s="227">
        <f t="shared" ref="F64:X64" si="47">E64*(1+$C64)</f>
        <v>0</v>
      </c>
      <c r="G64" s="227">
        <f t="shared" si="47"/>
        <v>0</v>
      </c>
      <c r="H64" s="227">
        <f t="shared" si="47"/>
        <v>0</v>
      </c>
      <c r="I64" s="227">
        <f t="shared" si="47"/>
        <v>0</v>
      </c>
      <c r="J64" s="227">
        <f t="shared" si="47"/>
        <v>0</v>
      </c>
      <c r="K64" s="227">
        <f t="shared" si="47"/>
        <v>0</v>
      </c>
      <c r="L64" s="227">
        <f t="shared" si="47"/>
        <v>0</v>
      </c>
      <c r="M64" s="227">
        <f t="shared" si="47"/>
        <v>0</v>
      </c>
      <c r="N64" s="227">
        <f t="shared" si="47"/>
        <v>0</v>
      </c>
      <c r="O64" s="227">
        <f t="shared" si="47"/>
        <v>0</v>
      </c>
      <c r="P64" s="227">
        <f t="shared" si="47"/>
        <v>0</v>
      </c>
      <c r="Q64" s="227">
        <f t="shared" si="47"/>
        <v>0</v>
      </c>
      <c r="R64" s="227">
        <f t="shared" si="47"/>
        <v>0</v>
      </c>
      <c r="S64" s="227">
        <f t="shared" si="47"/>
        <v>0</v>
      </c>
      <c r="T64" s="227">
        <f t="shared" si="47"/>
        <v>0</v>
      </c>
      <c r="U64" s="227">
        <f t="shared" si="47"/>
        <v>0</v>
      </c>
      <c r="V64" s="227">
        <f t="shared" si="47"/>
        <v>0</v>
      </c>
      <c r="W64" s="227">
        <f t="shared" si="47"/>
        <v>0</v>
      </c>
      <c r="X64" s="227">
        <f t="shared" si="47"/>
        <v>0</v>
      </c>
    </row>
    <row r="65" spans="1:52">
      <c r="A65" s="246" t="str">
        <f>'6.1stYrOpBudget'!A75</f>
        <v>Vehicle and Maintenance Equipment Operation and Repairs</v>
      </c>
      <c r="B65" s="243">
        <v>6570</v>
      </c>
      <c r="C65" s="69">
        <v>3.5000000000000003E-2</v>
      </c>
      <c r="D65" s="71"/>
      <c r="E65" s="73"/>
      <c r="F65" s="227">
        <f t="shared" ref="F65:X65" si="48">E65*(1+$C65)</f>
        <v>0</v>
      </c>
      <c r="G65" s="227">
        <f t="shared" si="48"/>
        <v>0</v>
      </c>
      <c r="H65" s="227">
        <f t="shared" si="48"/>
        <v>0</v>
      </c>
      <c r="I65" s="227">
        <f t="shared" si="48"/>
        <v>0</v>
      </c>
      <c r="J65" s="227">
        <f t="shared" si="48"/>
        <v>0</v>
      </c>
      <c r="K65" s="227">
        <f t="shared" si="48"/>
        <v>0</v>
      </c>
      <c r="L65" s="227">
        <f t="shared" si="48"/>
        <v>0</v>
      </c>
      <c r="M65" s="227">
        <f t="shared" si="48"/>
        <v>0</v>
      </c>
      <c r="N65" s="227">
        <f t="shared" si="48"/>
        <v>0</v>
      </c>
      <c r="O65" s="227">
        <f t="shared" si="48"/>
        <v>0</v>
      </c>
      <c r="P65" s="227">
        <f t="shared" si="48"/>
        <v>0</v>
      </c>
      <c r="Q65" s="227">
        <f t="shared" si="48"/>
        <v>0</v>
      </c>
      <c r="R65" s="227">
        <f t="shared" si="48"/>
        <v>0</v>
      </c>
      <c r="S65" s="227">
        <f t="shared" si="48"/>
        <v>0</v>
      </c>
      <c r="T65" s="227">
        <f t="shared" si="48"/>
        <v>0</v>
      </c>
      <c r="U65" s="227">
        <f t="shared" si="48"/>
        <v>0</v>
      </c>
      <c r="V65" s="227">
        <f t="shared" si="48"/>
        <v>0</v>
      </c>
      <c r="W65" s="227">
        <f t="shared" si="48"/>
        <v>0</v>
      </c>
      <c r="X65" s="227">
        <f t="shared" si="48"/>
        <v>0</v>
      </c>
    </row>
    <row r="66" spans="1:52">
      <c r="A66" s="246" t="str">
        <f>'6.1stYrOpBudget'!A76</f>
        <v>Miscellaneous Operating and Maintenance Expenses</v>
      </c>
      <c r="B66" s="243">
        <v>6590</v>
      </c>
      <c r="C66" s="69">
        <v>3.5000000000000003E-2</v>
      </c>
      <c r="D66" s="74"/>
      <c r="E66" s="73"/>
      <c r="F66" s="227">
        <f t="shared" ref="F66:X66" si="49">E66*(1+$C66)</f>
        <v>0</v>
      </c>
      <c r="G66" s="227">
        <f t="shared" si="49"/>
        <v>0</v>
      </c>
      <c r="H66" s="227">
        <f t="shared" si="49"/>
        <v>0</v>
      </c>
      <c r="I66" s="227">
        <f t="shared" si="49"/>
        <v>0</v>
      </c>
      <c r="J66" s="227">
        <f t="shared" si="49"/>
        <v>0</v>
      </c>
      <c r="K66" s="227">
        <f t="shared" si="49"/>
        <v>0</v>
      </c>
      <c r="L66" s="227">
        <f t="shared" si="49"/>
        <v>0</v>
      </c>
      <c r="M66" s="227">
        <f t="shared" si="49"/>
        <v>0</v>
      </c>
      <c r="N66" s="227">
        <f t="shared" si="49"/>
        <v>0</v>
      </c>
      <c r="O66" s="227">
        <f t="shared" si="49"/>
        <v>0</v>
      </c>
      <c r="P66" s="227">
        <f t="shared" si="49"/>
        <v>0</v>
      </c>
      <c r="Q66" s="227">
        <f t="shared" si="49"/>
        <v>0</v>
      </c>
      <c r="R66" s="227">
        <f t="shared" si="49"/>
        <v>0</v>
      </c>
      <c r="S66" s="227">
        <f t="shared" si="49"/>
        <v>0</v>
      </c>
      <c r="T66" s="227">
        <f t="shared" si="49"/>
        <v>0</v>
      </c>
      <c r="U66" s="227">
        <f t="shared" si="49"/>
        <v>0</v>
      </c>
      <c r="V66" s="227">
        <f t="shared" si="49"/>
        <v>0</v>
      </c>
      <c r="W66" s="227">
        <f t="shared" si="49"/>
        <v>0</v>
      </c>
      <c r="X66" s="227">
        <f t="shared" si="49"/>
        <v>0</v>
      </c>
    </row>
    <row r="67" spans="1:52">
      <c r="A67" s="146" t="str">
        <f>'6.1stYrOpBudget'!B77</f>
        <v>Sub-total Maintenance &amp; Repair Expenses</v>
      </c>
      <c r="B67" s="134"/>
      <c r="C67" s="134"/>
      <c r="D67" s="230"/>
      <c r="E67" s="224">
        <f>SUM(E59:E66)</f>
        <v>0</v>
      </c>
      <c r="F67" s="224">
        <f t="shared" ref="F67:P67" si="50">SUM(F59:F66)</f>
        <v>0</v>
      </c>
      <c r="G67" s="224">
        <f t="shared" si="50"/>
        <v>0</v>
      </c>
      <c r="H67" s="224">
        <f t="shared" si="50"/>
        <v>0</v>
      </c>
      <c r="I67" s="224">
        <f t="shared" si="50"/>
        <v>0</v>
      </c>
      <c r="J67" s="224">
        <f t="shared" si="50"/>
        <v>0</v>
      </c>
      <c r="K67" s="224">
        <f t="shared" si="50"/>
        <v>0</v>
      </c>
      <c r="L67" s="224">
        <f t="shared" si="50"/>
        <v>0</v>
      </c>
      <c r="M67" s="224">
        <f t="shared" si="50"/>
        <v>0</v>
      </c>
      <c r="N67" s="224">
        <f t="shared" si="50"/>
        <v>0</v>
      </c>
      <c r="O67" s="224">
        <f t="shared" si="50"/>
        <v>0</v>
      </c>
      <c r="P67" s="224">
        <f t="shared" si="50"/>
        <v>0</v>
      </c>
      <c r="Q67" s="224">
        <f t="shared" ref="Q67:X67" si="51">SUM(Q59:Q66)</f>
        <v>0</v>
      </c>
      <c r="R67" s="224">
        <f t="shared" si="51"/>
        <v>0</v>
      </c>
      <c r="S67" s="224">
        <f t="shared" si="51"/>
        <v>0</v>
      </c>
      <c r="T67" s="224">
        <f t="shared" si="51"/>
        <v>0</v>
      </c>
      <c r="U67" s="224">
        <f t="shared" si="51"/>
        <v>0</v>
      </c>
      <c r="V67" s="224">
        <f t="shared" si="51"/>
        <v>0</v>
      </c>
      <c r="W67" s="224">
        <f t="shared" si="51"/>
        <v>0</v>
      </c>
      <c r="X67" s="224">
        <f t="shared" si="51"/>
        <v>0</v>
      </c>
    </row>
    <row r="68" spans="1:52" s="213" customFormat="1" hidden="1">
      <c r="A68" s="247" t="str">
        <f>'6.1stYrOpBudget'!A79</f>
        <v>Supportive Services</v>
      </c>
      <c r="B68" s="134">
        <v>6900</v>
      </c>
      <c r="C68" s="237"/>
      <c r="D68" s="248"/>
      <c r="E68" s="227"/>
      <c r="F68" s="227"/>
      <c r="G68" s="227"/>
      <c r="H68" s="227"/>
      <c r="I68" s="227"/>
      <c r="J68" s="227"/>
      <c r="K68" s="227"/>
      <c r="L68" s="227"/>
      <c r="M68" s="227"/>
      <c r="N68" s="227"/>
      <c r="O68" s="227"/>
      <c r="P68" s="227"/>
      <c r="Q68" s="227"/>
      <c r="R68" s="227"/>
      <c r="S68" s="227"/>
      <c r="T68" s="227"/>
      <c r="U68" s="227"/>
      <c r="V68" s="227"/>
      <c r="W68" s="227"/>
      <c r="X68" s="227"/>
    </row>
    <row r="69" spans="1:52" s="213" customFormat="1" hidden="1">
      <c r="A69" s="249" t="str">
        <f>'6.1stYrOpBudget'!A80</f>
        <v>Commercial Expenses</v>
      </c>
      <c r="B69" s="250"/>
      <c r="C69" s="251"/>
      <c r="D69" s="252"/>
      <c r="E69" s="227"/>
      <c r="F69" s="227"/>
      <c r="G69" s="227"/>
      <c r="H69" s="227"/>
      <c r="I69" s="227"/>
      <c r="J69" s="227"/>
      <c r="K69" s="227"/>
      <c r="L69" s="227"/>
      <c r="M69" s="227"/>
      <c r="N69" s="227"/>
      <c r="O69" s="227"/>
      <c r="P69" s="227"/>
      <c r="Q69" s="227"/>
      <c r="R69" s="227"/>
      <c r="S69" s="227"/>
      <c r="T69" s="227"/>
      <c r="U69" s="227"/>
      <c r="V69" s="227"/>
      <c r="W69" s="227"/>
      <c r="X69" s="227"/>
    </row>
    <row r="70" spans="1:52">
      <c r="A70" s="222"/>
      <c r="B70" s="223"/>
      <c r="C70" s="223"/>
      <c r="D70" s="230"/>
      <c r="E70" s="148"/>
      <c r="F70" s="148"/>
      <c r="G70" s="148"/>
      <c r="H70" s="148"/>
      <c r="I70" s="148"/>
      <c r="J70" s="148"/>
      <c r="K70" s="148"/>
      <c r="L70" s="148"/>
      <c r="M70" s="148"/>
      <c r="N70" s="148"/>
      <c r="O70" s="148"/>
      <c r="P70" s="148"/>
      <c r="Q70" s="148"/>
      <c r="R70" s="148"/>
      <c r="S70" s="148"/>
      <c r="T70" s="148"/>
      <c r="U70" s="148"/>
      <c r="V70" s="148"/>
      <c r="W70" s="148"/>
      <c r="X70" s="148"/>
    </row>
    <row r="71" spans="1:52">
      <c r="A71" s="244" t="str">
        <f>'6.1stYrOpBudget'!A84</f>
        <v>Reserves/Ground Lease Base Rent/Bond Fees</v>
      </c>
      <c r="B71" s="223"/>
      <c r="C71" s="223"/>
      <c r="D71" s="230"/>
      <c r="E71" s="148"/>
      <c r="F71" s="148"/>
      <c r="G71" s="148"/>
      <c r="H71" s="148"/>
      <c r="I71" s="148"/>
      <c r="J71" s="148"/>
      <c r="K71" s="148"/>
      <c r="L71" s="148"/>
      <c r="M71" s="148"/>
      <c r="N71" s="148"/>
      <c r="O71" s="148"/>
      <c r="P71" s="148"/>
      <c r="Q71" s="148"/>
      <c r="R71" s="148"/>
      <c r="S71" s="148"/>
      <c r="T71" s="148"/>
      <c r="U71" s="148"/>
      <c r="V71" s="148"/>
      <c r="W71" s="148"/>
      <c r="X71" s="148"/>
    </row>
    <row r="72" spans="1:52" hidden="1">
      <c r="A72" s="253" t="str">
        <f>'6.1stYrOpBudget'!A85</f>
        <v xml:space="preserve">Ground Lease Base Rent </v>
      </c>
      <c r="B72" s="223"/>
      <c r="C72" s="223"/>
      <c r="D72" s="254"/>
      <c r="E72" s="227"/>
      <c r="F72" s="228"/>
      <c r="G72" s="228"/>
      <c r="H72" s="228"/>
      <c r="I72" s="228"/>
      <c r="J72" s="228"/>
      <c r="K72" s="228"/>
      <c r="L72" s="228"/>
      <c r="M72" s="228"/>
      <c r="N72" s="228"/>
      <c r="O72" s="228"/>
      <c r="P72" s="228"/>
      <c r="Q72" s="228"/>
      <c r="R72" s="228"/>
      <c r="S72" s="228"/>
      <c r="T72" s="228"/>
      <c r="U72" s="228"/>
      <c r="V72" s="228"/>
      <c r="W72" s="228"/>
      <c r="X72" s="228"/>
      <c r="Y72" s="228"/>
      <c r="AB72" s="228"/>
      <c r="AE72" s="228"/>
      <c r="AH72" s="228"/>
      <c r="AK72" s="228"/>
      <c r="AN72" s="228"/>
      <c r="AQ72" s="228"/>
      <c r="AT72" s="228"/>
      <c r="AW72" s="228"/>
      <c r="AZ72" s="228"/>
    </row>
    <row r="73" spans="1:52" hidden="1">
      <c r="A73" s="253" t="str">
        <f>'6.1stYrOpBudget'!A86</f>
        <v xml:space="preserve">Bond Monitoring Fee </v>
      </c>
      <c r="B73" s="223"/>
      <c r="C73" s="223"/>
      <c r="D73" s="254"/>
      <c r="E73" s="227"/>
      <c r="F73" s="228"/>
      <c r="G73" s="228"/>
      <c r="H73" s="228"/>
      <c r="I73" s="228"/>
      <c r="J73" s="228"/>
      <c r="K73" s="228"/>
      <c r="L73" s="228"/>
      <c r="M73" s="228"/>
      <c r="N73" s="228"/>
      <c r="O73" s="228"/>
      <c r="P73" s="228"/>
      <c r="Q73" s="228"/>
      <c r="R73" s="228"/>
      <c r="S73" s="228"/>
      <c r="T73" s="228"/>
      <c r="U73" s="228"/>
      <c r="V73" s="228"/>
      <c r="W73" s="228"/>
      <c r="X73" s="228"/>
      <c r="Y73" s="228"/>
      <c r="AB73" s="228"/>
      <c r="AE73" s="228"/>
      <c r="AH73" s="228"/>
      <c r="AK73" s="228"/>
      <c r="AN73" s="228"/>
      <c r="AQ73" s="228"/>
      <c r="AT73" s="228"/>
      <c r="AW73" s="228"/>
      <c r="AZ73" s="228"/>
    </row>
    <row r="74" spans="1:52" s="284" customFormat="1">
      <c r="A74" s="246" t="str">
        <f>'6.1stYrOpBudget'!A87</f>
        <v>Replacement Reserve Deposit</v>
      </c>
      <c r="B74" s="223"/>
      <c r="C74" s="223"/>
      <c r="D74" s="71"/>
      <c r="E74" s="73"/>
      <c r="F74" s="73"/>
      <c r="G74" s="73"/>
      <c r="H74" s="73"/>
      <c r="I74" s="73"/>
      <c r="J74" s="73"/>
      <c r="K74" s="73"/>
      <c r="L74" s="73"/>
      <c r="M74" s="73"/>
      <c r="N74" s="73"/>
      <c r="O74" s="73"/>
      <c r="P74" s="73"/>
      <c r="Q74" s="73"/>
      <c r="R74" s="73"/>
      <c r="S74" s="73"/>
      <c r="T74" s="73"/>
      <c r="U74" s="73"/>
      <c r="V74" s="73"/>
      <c r="W74" s="73"/>
      <c r="X74" s="73"/>
      <c r="Y74" s="23"/>
      <c r="AB74" s="23"/>
      <c r="AE74" s="23"/>
      <c r="AH74" s="23"/>
      <c r="AK74" s="23"/>
      <c r="AN74" s="23"/>
      <c r="AQ74" s="23"/>
      <c r="AT74" s="23"/>
      <c r="AW74" s="23"/>
      <c r="AZ74" s="23"/>
    </row>
    <row r="75" spans="1:52" s="284" customFormat="1">
      <c r="A75" s="246" t="str">
        <f>'6.1stYrOpBudget'!A88</f>
        <v>Operating Reserve Deposit</v>
      </c>
      <c r="B75" s="223"/>
      <c r="C75" s="223"/>
      <c r="D75" s="71"/>
      <c r="E75" s="73"/>
      <c r="F75" s="73"/>
      <c r="G75" s="73"/>
      <c r="H75" s="73"/>
      <c r="I75" s="73"/>
      <c r="J75" s="73"/>
      <c r="K75" s="73"/>
      <c r="L75" s="73"/>
      <c r="M75" s="73"/>
      <c r="N75" s="73"/>
      <c r="O75" s="73"/>
      <c r="P75" s="73"/>
      <c r="Q75" s="73"/>
      <c r="R75" s="73"/>
      <c r="S75" s="73"/>
      <c r="T75" s="73"/>
      <c r="U75" s="73"/>
      <c r="V75" s="73"/>
      <c r="W75" s="73"/>
      <c r="X75" s="73"/>
      <c r="Y75" s="23"/>
      <c r="AB75" s="23"/>
      <c r="AE75" s="23"/>
      <c r="AH75" s="23"/>
      <c r="AK75" s="23"/>
      <c r="AN75" s="23"/>
      <c r="AQ75" s="23"/>
      <c r="AT75" s="23"/>
      <c r="AW75" s="23"/>
      <c r="AZ75" s="23"/>
    </row>
    <row r="76" spans="1:52" s="284" customFormat="1">
      <c r="A76" s="246" t="str">
        <f>'6.1stYrOpBudget'!A89</f>
        <v>Other Required Reserve 1 Deposit</v>
      </c>
      <c r="B76" s="223"/>
      <c r="C76" s="223"/>
      <c r="D76" s="71"/>
      <c r="E76" s="73"/>
      <c r="F76" s="73"/>
      <c r="G76" s="73"/>
      <c r="H76" s="73"/>
      <c r="I76" s="73"/>
      <c r="J76" s="73"/>
      <c r="K76" s="73"/>
      <c r="L76" s="73"/>
      <c r="M76" s="73"/>
      <c r="N76" s="73"/>
      <c r="O76" s="73"/>
      <c r="P76" s="73"/>
      <c r="Q76" s="73"/>
      <c r="R76" s="73"/>
      <c r="S76" s="73"/>
      <c r="T76" s="73"/>
      <c r="U76" s="73"/>
      <c r="V76" s="73"/>
      <c r="W76" s="73"/>
      <c r="X76" s="73"/>
      <c r="Y76" s="23"/>
      <c r="AB76" s="23"/>
      <c r="AE76" s="23"/>
      <c r="AH76" s="23"/>
      <c r="AK76" s="23"/>
      <c r="AN76" s="23"/>
      <c r="AQ76" s="23"/>
      <c r="AT76" s="23"/>
      <c r="AW76" s="23"/>
      <c r="AZ76" s="23"/>
    </row>
    <row r="77" spans="1:52" s="284" customFormat="1">
      <c r="A77" s="246" t="str">
        <f>'6.1stYrOpBudget'!A90</f>
        <v>Other Required Reserve 2 Deposit</v>
      </c>
      <c r="B77" s="223"/>
      <c r="C77" s="223"/>
      <c r="D77" s="71"/>
      <c r="E77" s="73"/>
      <c r="F77" s="73"/>
      <c r="G77" s="73"/>
      <c r="H77" s="73"/>
      <c r="I77" s="73"/>
      <c r="J77" s="73"/>
      <c r="K77" s="73"/>
      <c r="L77" s="73"/>
      <c r="M77" s="73"/>
      <c r="N77" s="73"/>
      <c r="O77" s="73"/>
      <c r="P77" s="73"/>
      <c r="Q77" s="73"/>
      <c r="R77" s="73"/>
      <c r="S77" s="73"/>
      <c r="T77" s="73"/>
      <c r="U77" s="73"/>
      <c r="V77" s="73"/>
      <c r="W77" s="73"/>
      <c r="X77" s="73"/>
      <c r="Y77" s="23"/>
      <c r="AB77" s="23"/>
      <c r="AE77" s="23"/>
      <c r="AH77" s="23"/>
      <c r="AK77" s="23"/>
      <c r="AN77" s="23"/>
      <c r="AQ77" s="23"/>
      <c r="AT77" s="23"/>
      <c r="AW77" s="23"/>
      <c r="AZ77" s="23"/>
    </row>
    <row r="78" spans="1:52">
      <c r="A78" s="146" t="str">
        <f>'6.1stYrOpBudget'!B92</f>
        <v>Sub-total Reserves/Ground Lease Base Rent/Bond Fees</v>
      </c>
      <c r="B78" s="134"/>
      <c r="C78" s="134"/>
      <c r="D78" s="230"/>
      <c r="E78" s="289">
        <f>SUM(E74:E77)</f>
        <v>0</v>
      </c>
      <c r="F78" s="148">
        <f t="shared" ref="F78:Y78" si="52">SUM(F72:F77)</f>
        <v>0</v>
      </c>
      <c r="G78" s="148">
        <f t="shared" si="52"/>
        <v>0</v>
      </c>
      <c r="H78" s="148">
        <f t="shared" si="52"/>
        <v>0</v>
      </c>
      <c r="I78" s="148">
        <f t="shared" si="52"/>
        <v>0</v>
      </c>
      <c r="J78" s="148">
        <f t="shared" si="52"/>
        <v>0</v>
      </c>
      <c r="K78" s="148">
        <f t="shared" si="52"/>
        <v>0</v>
      </c>
      <c r="L78" s="148">
        <f t="shared" si="52"/>
        <v>0</v>
      </c>
      <c r="M78" s="148">
        <f t="shared" si="52"/>
        <v>0</v>
      </c>
      <c r="N78" s="148">
        <f t="shared" si="52"/>
        <v>0</v>
      </c>
      <c r="O78" s="148">
        <f t="shared" si="52"/>
        <v>0</v>
      </c>
      <c r="P78" s="148">
        <f t="shared" si="52"/>
        <v>0</v>
      </c>
      <c r="Q78" s="148">
        <f t="shared" si="52"/>
        <v>0</v>
      </c>
      <c r="R78" s="148">
        <f t="shared" si="52"/>
        <v>0</v>
      </c>
      <c r="S78" s="148">
        <f t="shared" si="52"/>
        <v>0</v>
      </c>
      <c r="T78" s="148">
        <f t="shared" si="52"/>
        <v>0</v>
      </c>
      <c r="U78" s="148">
        <f t="shared" si="52"/>
        <v>0</v>
      </c>
      <c r="V78" s="148">
        <f t="shared" si="52"/>
        <v>0</v>
      </c>
      <c r="W78" s="148">
        <f t="shared" si="52"/>
        <v>0</v>
      </c>
      <c r="X78" s="148">
        <f t="shared" si="52"/>
        <v>0</v>
      </c>
      <c r="Y78" s="148">
        <f t="shared" si="52"/>
        <v>0</v>
      </c>
      <c r="AB78" s="148">
        <f>SUM(AB72:AB77)</f>
        <v>0</v>
      </c>
      <c r="AE78" s="148">
        <f>SUM(AE72:AE77)</f>
        <v>0</v>
      </c>
      <c r="AH78" s="148">
        <f>SUM(AH72:AH77)</f>
        <v>0</v>
      </c>
      <c r="AK78" s="148">
        <f>SUM(AK72:AK77)</f>
        <v>0</v>
      </c>
      <c r="AN78" s="148">
        <f>SUM(AN72:AN77)</f>
        <v>0</v>
      </c>
      <c r="AQ78" s="148">
        <f>SUM(AQ72:AQ77)</f>
        <v>0</v>
      </c>
      <c r="AT78" s="148">
        <f>SUM(AT72:AT77)</f>
        <v>0</v>
      </c>
      <c r="AW78" s="148">
        <f>SUM(AW72:AW77)</f>
        <v>0</v>
      </c>
      <c r="AZ78" s="148">
        <f>SUM(AZ72:AZ77)</f>
        <v>0</v>
      </c>
    </row>
    <row r="79" spans="1:52" ht="6" customHeight="1">
      <c r="A79" s="222"/>
      <c r="B79" s="223"/>
      <c r="C79" s="223"/>
      <c r="D79" s="230"/>
      <c r="E79" s="224"/>
      <c r="F79" s="148"/>
      <c r="G79" s="148"/>
      <c r="H79" s="148"/>
      <c r="I79" s="148"/>
      <c r="J79" s="148"/>
      <c r="K79" s="148"/>
      <c r="L79" s="148"/>
      <c r="M79" s="148"/>
      <c r="N79" s="148"/>
      <c r="O79" s="148"/>
      <c r="P79" s="148"/>
      <c r="Q79" s="148"/>
      <c r="R79" s="148"/>
      <c r="S79" s="148"/>
      <c r="T79" s="148"/>
      <c r="U79" s="148"/>
      <c r="V79" s="148"/>
      <c r="W79" s="148"/>
      <c r="X79" s="148"/>
      <c r="Y79" s="148"/>
      <c r="AB79" s="148"/>
      <c r="AE79" s="148"/>
      <c r="AH79" s="148"/>
      <c r="AK79" s="148"/>
      <c r="AN79" s="148"/>
      <c r="AQ79" s="148"/>
      <c r="AT79" s="148"/>
      <c r="AW79" s="148"/>
      <c r="AZ79" s="148"/>
    </row>
    <row r="80" spans="1:52">
      <c r="A80" s="244" t="s">
        <v>1278</v>
      </c>
      <c r="B80" s="134"/>
      <c r="C80" s="134"/>
      <c r="D80" s="255"/>
      <c r="E80" s="224">
        <f>E23+E46+E51+E57+E67+E78</f>
        <v>0</v>
      </c>
      <c r="F80" s="224">
        <f>F23+F46+F51+F57+F67+F78</f>
        <v>0</v>
      </c>
      <c r="G80" s="224">
        <f t="shared" ref="G80:X80" si="53">G23+G46+G51+G57+G67+G78</f>
        <v>0</v>
      </c>
      <c r="H80" s="224">
        <f>H23+H46+H51+H57+H67+H78</f>
        <v>0</v>
      </c>
      <c r="I80" s="224">
        <f t="shared" si="53"/>
        <v>0</v>
      </c>
      <c r="J80" s="224">
        <f t="shared" si="53"/>
        <v>0</v>
      </c>
      <c r="K80" s="224">
        <f t="shared" si="53"/>
        <v>0</v>
      </c>
      <c r="L80" s="224">
        <f t="shared" si="53"/>
        <v>0</v>
      </c>
      <c r="M80" s="224">
        <f t="shared" si="53"/>
        <v>0</v>
      </c>
      <c r="N80" s="224">
        <f t="shared" si="53"/>
        <v>0</v>
      </c>
      <c r="O80" s="224">
        <f t="shared" si="53"/>
        <v>0</v>
      </c>
      <c r="P80" s="224">
        <f t="shared" si="53"/>
        <v>0</v>
      </c>
      <c r="Q80" s="224">
        <f t="shared" si="53"/>
        <v>0</v>
      </c>
      <c r="R80" s="224">
        <f t="shared" si="53"/>
        <v>0</v>
      </c>
      <c r="S80" s="224">
        <f t="shared" si="53"/>
        <v>0</v>
      </c>
      <c r="T80" s="224">
        <f t="shared" si="53"/>
        <v>0</v>
      </c>
      <c r="U80" s="224">
        <f t="shared" si="53"/>
        <v>0</v>
      </c>
      <c r="V80" s="224">
        <f t="shared" si="53"/>
        <v>0</v>
      </c>
      <c r="W80" s="224">
        <f t="shared" si="53"/>
        <v>0</v>
      </c>
      <c r="X80" s="224">
        <f t="shared" si="53"/>
        <v>0</v>
      </c>
    </row>
    <row r="81" spans="1:24" ht="6" customHeight="1">
      <c r="A81" s="222"/>
      <c r="B81" s="223"/>
      <c r="C81" s="223"/>
      <c r="D81" s="230"/>
      <c r="E81" s="148"/>
      <c r="F81" s="148"/>
      <c r="G81" s="148"/>
      <c r="H81" s="148"/>
      <c r="I81" s="148"/>
      <c r="J81" s="148"/>
      <c r="K81" s="148"/>
      <c r="L81" s="148"/>
      <c r="M81" s="148"/>
      <c r="N81" s="148"/>
      <c r="O81" s="148"/>
      <c r="P81" s="148"/>
      <c r="Q81" s="148"/>
      <c r="R81" s="148"/>
      <c r="S81" s="148"/>
      <c r="T81" s="148"/>
      <c r="U81" s="148"/>
      <c r="V81" s="148"/>
      <c r="W81" s="148"/>
      <c r="X81" s="148"/>
    </row>
    <row r="82" spans="1:24">
      <c r="A82" s="244" t="s">
        <v>1279</v>
      </c>
      <c r="B82" s="134"/>
      <c r="C82" s="134"/>
      <c r="D82" s="255"/>
      <c r="E82" s="283">
        <f t="shared" ref="E82:X82" si="54">E16-E80</f>
        <v>0</v>
      </c>
      <c r="F82" s="283">
        <f t="shared" si="54"/>
        <v>0</v>
      </c>
      <c r="G82" s="283">
        <f t="shared" si="54"/>
        <v>0</v>
      </c>
      <c r="H82" s="283">
        <f t="shared" si="54"/>
        <v>0</v>
      </c>
      <c r="I82" s="283">
        <f t="shared" si="54"/>
        <v>0</v>
      </c>
      <c r="J82" s="283">
        <f t="shared" si="54"/>
        <v>0</v>
      </c>
      <c r="K82" s="283">
        <f t="shared" si="54"/>
        <v>0</v>
      </c>
      <c r="L82" s="283">
        <f t="shared" si="54"/>
        <v>0</v>
      </c>
      <c r="M82" s="283">
        <f t="shared" si="54"/>
        <v>0</v>
      </c>
      <c r="N82" s="283">
        <f t="shared" si="54"/>
        <v>0</v>
      </c>
      <c r="O82" s="283">
        <f t="shared" si="54"/>
        <v>0</v>
      </c>
      <c r="P82" s="283">
        <f t="shared" si="54"/>
        <v>0</v>
      </c>
      <c r="Q82" s="283">
        <f t="shared" si="54"/>
        <v>0</v>
      </c>
      <c r="R82" s="283">
        <f t="shared" si="54"/>
        <v>0</v>
      </c>
      <c r="S82" s="283">
        <f t="shared" si="54"/>
        <v>0</v>
      </c>
      <c r="T82" s="283">
        <f t="shared" si="54"/>
        <v>0</v>
      </c>
      <c r="U82" s="283">
        <f t="shared" si="54"/>
        <v>0</v>
      </c>
      <c r="V82" s="283">
        <f t="shared" si="54"/>
        <v>0</v>
      </c>
      <c r="W82" s="283">
        <f t="shared" si="54"/>
        <v>0</v>
      </c>
      <c r="X82" s="283">
        <f t="shared" si="54"/>
        <v>0</v>
      </c>
    </row>
    <row r="83" spans="1:24" ht="6" customHeight="1">
      <c r="A83" s="256"/>
      <c r="B83" s="134"/>
      <c r="C83" s="134"/>
      <c r="D83" s="230"/>
      <c r="E83" s="148"/>
      <c r="F83" s="148"/>
      <c r="G83" s="148"/>
      <c r="H83" s="148"/>
      <c r="I83" s="148"/>
      <c r="J83" s="148"/>
      <c r="K83" s="148"/>
      <c r="L83" s="148"/>
      <c r="M83" s="148"/>
      <c r="N83" s="148"/>
      <c r="O83" s="148"/>
      <c r="P83" s="148"/>
      <c r="Q83" s="148"/>
      <c r="R83" s="148"/>
      <c r="S83" s="148"/>
      <c r="T83" s="148"/>
      <c r="U83" s="148"/>
      <c r="V83" s="148"/>
      <c r="W83" s="148"/>
      <c r="X83" s="148"/>
    </row>
    <row r="84" spans="1:24">
      <c r="A84" s="257" t="str">
        <f>'6.1stYrOpBudget'!A98</f>
        <v>DEBT SERVICE/MUST PAY PAYMENTS ("hard debt"/amortized loans)</v>
      </c>
      <c r="B84" s="214"/>
      <c r="C84" s="214"/>
      <c r="D84" s="230"/>
      <c r="E84" s="148"/>
      <c r="F84" s="148"/>
      <c r="G84" s="148"/>
      <c r="H84" s="148"/>
      <c r="I84" s="148"/>
      <c r="J84" s="148"/>
      <c r="K84" s="148"/>
      <c r="L84" s="148"/>
      <c r="M84" s="148"/>
      <c r="N84" s="148"/>
      <c r="O84" s="148"/>
      <c r="P84" s="148"/>
      <c r="Q84" s="148"/>
      <c r="R84" s="148"/>
      <c r="S84" s="148"/>
      <c r="T84" s="148"/>
      <c r="U84" s="148"/>
      <c r="V84" s="148"/>
      <c r="W84" s="148"/>
      <c r="X84" s="148"/>
    </row>
    <row r="85" spans="1:24" s="284" customFormat="1">
      <c r="A85" s="258" t="str">
        <f>'6.1stYrOpBudget'!A99</f>
        <v>Hard Debt - First Lender</v>
      </c>
      <c r="B85" s="214"/>
      <c r="C85" s="214"/>
      <c r="D85" s="71"/>
      <c r="E85" s="73"/>
      <c r="F85" s="73"/>
      <c r="G85" s="73"/>
      <c r="H85" s="73"/>
      <c r="I85" s="73"/>
      <c r="J85" s="73"/>
      <c r="K85" s="73"/>
      <c r="L85" s="73"/>
      <c r="M85" s="73"/>
      <c r="N85" s="73"/>
      <c r="O85" s="73"/>
      <c r="P85" s="73"/>
      <c r="Q85" s="73"/>
      <c r="R85" s="73"/>
      <c r="S85" s="73"/>
      <c r="T85" s="73"/>
      <c r="U85" s="73"/>
      <c r="V85" s="73"/>
      <c r="W85" s="73"/>
      <c r="X85" s="73"/>
    </row>
    <row r="86" spans="1:24" s="284" customFormat="1">
      <c r="A86" s="258" t="s">
        <v>279</v>
      </c>
      <c r="B86" s="214"/>
      <c r="C86" s="214"/>
      <c r="D86" s="71"/>
      <c r="E86" s="73"/>
      <c r="F86" s="73"/>
      <c r="G86" s="73"/>
      <c r="H86" s="73"/>
      <c r="I86" s="73"/>
      <c r="J86" s="73"/>
      <c r="K86" s="73"/>
      <c r="L86" s="73"/>
      <c r="M86" s="73"/>
      <c r="N86" s="73"/>
      <c r="O86" s="73"/>
      <c r="P86" s="73"/>
      <c r="Q86" s="73"/>
      <c r="R86" s="73"/>
      <c r="S86" s="73"/>
      <c r="T86" s="73"/>
      <c r="U86" s="73"/>
      <c r="V86" s="73"/>
      <c r="W86" s="73"/>
      <c r="X86" s="73"/>
    </row>
    <row r="87" spans="1:24" s="284" customFormat="1">
      <c r="A87" s="258" t="s">
        <v>280</v>
      </c>
      <c r="B87" s="214"/>
      <c r="C87" s="214"/>
      <c r="D87" s="71"/>
      <c r="E87" s="73"/>
      <c r="F87" s="73"/>
      <c r="G87" s="73"/>
      <c r="H87" s="73"/>
      <c r="I87" s="73"/>
      <c r="J87" s="73"/>
      <c r="K87" s="73"/>
      <c r="L87" s="73"/>
      <c r="M87" s="73"/>
      <c r="N87" s="73"/>
      <c r="O87" s="73"/>
      <c r="P87" s="73"/>
      <c r="Q87" s="73"/>
      <c r="R87" s="73"/>
      <c r="S87" s="73"/>
      <c r="T87" s="73"/>
      <c r="U87" s="73"/>
      <c r="V87" s="73"/>
      <c r="W87" s="73"/>
      <c r="X87" s="73"/>
    </row>
    <row r="88" spans="1:24" s="284" customFormat="1">
      <c r="A88" s="258" t="str">
        <f>'6.1stYrOpBudget'!A102</f>
        <v xml:space="preserve">Hard Debt - Fourth Lender </v>
      </c>
      <c r="B88" s="214"/>
      <c r="C88" s="214"/>
      <c r="D88" s="71"/>
      <c r="E88" s="73"/>
      <c r="F88" s="73"/>
      <c r="G88" s="73"/>
      <c r="H88" s="73"/>
      <c r="I88" s="73"/>
      <c r="J88" s="73"/>
      <c r="K88" s="73"/>
      <c r="L88" s="73"/>
      <c r="M88" s="73"/>
      <c r="N88" s="73"/>
      <c r="O88" s="73"/>
      <c r="P88" s="73"/>
      <c r="Q88" s="73"/>
      <c r="R88" s="73"/>
      <c r="S88" s="73"/>
      <c r="T88" s="73"/>
      <c r="U88" s="73"/>
      <c r="V88" s="73"/>
      <c r="W88" s="73"/>
      <c r="X88" s="73"/>
    </row>
    <row r="89" spans="1:24" hidden="1">
      <c r="A89" s="259" t="e">
        <f>'6.1stYrOpBudget'!#REF!</f>
        <v>#REF!</v>
      </c>
      <c r="B89" s="214"/>
      <c r="C89" s="214"/>
      <c r="D89" s="260"/>
      <c r="E89" s="261"/>
      <c r="F89" s="228"/>
      <c r="G89" s="228"/>
      <c r="H89" s="228"/>
      <c r="I89" s="228"/>
      <c r="J89" s="228"/>
      <c r="K89" s="228"/>
      <c r="L89" s="228"/>
      <c r="M89" s="228"/>
      <c r="N89" s="228"/>
      <c r="O89" s="228"/>
      <c r="P89" s="228"/>
      <c r="Q89" s="228"/>
      <c r="R89" s="228"/>
      <c r="S89" s="228"/>
      <c r="T89" s="228"/>
      <c r="U89" s="228"/>
      <c r="V89" s="228"/>
      <c r="W89" s="228"/>
      <c r="X89" s="228"/>
    </row>
    <row r="90" spans="1:24">
      <c r="A90" s="146" t="str">
        <f>'6.1stYrOpBudget'!B104</f>
        <v>TOTAL HARD DEBT SERVICE</v>
      </c>
      <c r="B90" s="214"/>
      <c r="C90" s="214"/>
      <c r="D90" s="262"/>
      <c r="E90" s="224">
        <f>SUM(E85:E88)</f>
        <v>0</v>
      </c>
      <c r="F90" s="224">
        <f t="shared" ref="F90:X90" si="55">SUM(F85:F89)</f>
        <v>0</v>
      </c>
      <c r="G90" s="224">
        <f t="shared" si="55"/>
        <v>0</v>
      </c>
      <c r="H90" s="224">
        <f t="shared" si="55"/>
        <v>0</v>
      </c>
      <c r="I90" s="224">
        <f t="shared" si="55"/>
        <v>0</v>
      </c>
      <c r="J90" s="224">
        <f t="shared" si="55"/>
        <v>0</v>
      </c>
      <c r="K90" s="224">
        <f t="shared" si="55"/>
        <v>0</v>
      </c>
      <c r="L90" s="224">
        <f t="shared" si="55"/>
        <v>0</v>
      </c>
      <c r="M90" s="224">
        <f t="shared" si="55"/>
        <v>0</v>
      </c>
      <c r="N90" s="224">
        <f t="shared" si="55"/>
        <v>0</v>
      </c>
      <c r="O90" s="224">
        <f t="shared" si="55"/>
        <v>0</v>
      </c>
      <c r="P90" s="224">
        <f t="shared" si="55"/>
        <v>0</v>
      </c>
      <c r="Q90" s="224">
        <f t="shared" si="55"/>
        <v>0</v>
      </c>
      <c r="R90" s="224">
        <f t="shared" si="55"/>
        <v>0</v>
      </c>
      <c r="S90" s="224">
        <f t="shared" si="55"/>
        <v>0</v>
      </c>
      <c r="T90" s="224">
        <f t="shared" si="55"/>
        <v>0</v>
      </c>
      <c r="U90" s="224">
        <f t="shared" si="55"/>
        <v>0</v>
      </c>
      <c r="V90" s="224">
        <f t="shared" si="55"/>
        <v>0</v>
      </c>
      <c r="W90" s="224">
        <f t="shared" si="55"/>
        <v>0</v>
      </c>
      <c r="X90" s="224">
        <f t="shared" si="55"/>
        <v>0</v>
      </c>
    </row>
    <row r="91" spans="1:24" ht="6" customHeight="1">
      <c r="A91" s="222"/>
      <c r="B91" s="214"/>
      <c r="C91" s="214"/>
      <c r="D91" s="255"/>
      <c r="E91" s="148"/>
      <c r="F91" s="148"/>
      <c r="G91" s="148"/>
      <c r="H91" s="148"/>
      <c r="I91" s="148"/>
      <c r="J91" s="148"/>
      <c r="K91" s="148"/>
      <c r="L91" s="148"/>
      <c r="M91" s="148"/>
      <c r="N91" s="148"/>
      <c r="O91" s="148"/>
      <c r="P91" s="148"/>
      <c r="Q91" s="148"/>
      <c r="R91" s="148"/>
      <c r="S91" s="148"/>
      <c r="T91" s="148"/>
      <c r="U91" s="148"/>
      <c r="V91" s="148"/>
      <c r="W91" s="148"/>
      <c r="X91" s="148"/>
    </row>
    <row r="92" spans="1:24" hidden="1">
      <c r="A92" s="213" t="e">
        <f>'6.1stYrOpBudget'!#REF!</f>
        <v>#REF!</v>
      </c>
      <c r="B92" s="214"/>
      <c r="C92" s="214"/>
      <c r="D92" s="230"/>
      <c r="E92" s="148"/>
      <c r="F92" s="148"/>
      <c r="G92" s="148"/>
      <c r="H92" s="148"/>
      <c r="I92" s="148"/>
      <c r="J92" s="148"/>
      <c r="K92" s="148"/>
      <c r="L92" s="148"/>
      <c r="M92" s="148"/>
      <c r="N92" s="148"/>
      <c r="O92" s="148"/>
      <c r="P92" s="148"/>
      <c r="Q92" s="148"/>
      <c r="R92" s="148"/>
      <c r="S92" s="148"/>
      <c r="T92" s="148"/>
      <c r="U92" s="148"/>
      <c r="V92" s="148"/>
      <c r="W92" s="148"/>
      <c r="X92" s="148"/>
    </row>
    <row r="93" spans="1:24" hidden="1">
      <c r="A93" s="218" t="e">
        <f>'6.1stYrOpBudget'!#REF!</f>
        <v>#REF!</v>
      </c>
      <c r="B93" s="134">
        <v>1320</v>
      </c>
      <c r="C93" s="134"/>
      <c r="D93" s="254"/>
      <c r="E93" s="227" t="e">
        <f>'6.1stYrOpBudget'!#REF!</f>
        <v>#REF!</v>
      </c>
      <c r="F93" s="228"/>
      <c r="G93" s="228"/>
      <c r="H93" s="228"/>
      <c r="I93" s="228"/>
      <c r="J93" s="228"/>
      <c r="K93" s="228"/>
      <c r="L93" s="228"/>
      <c r="M93" s="228"/>
      <c r="N93" s="228"/>
      <c r="O93" s="228"/>
      <c r="P93" s="228"/>
      <c r="Q93" s="228"/>
      <c r="R93" s="228"/>
      <c r="S93" s="228"/>
      <c r="T93" s="228"/>
      <c r="U93" s="228"/>
      <c r="V93" s="228"/>
      <c r="W93" s="228"/>
      <c r="X93" s="228"/>
    </row>
    <row r="94" spans="1:24" hidden="1">
      <c r="A94" s="245" t="e">
        <f>'6.1stYrOpBudget'!#REF!</f>
        <v>#REF!</v>
      </c>
      <c r="B94" s="134">
        <v>1365</v>
      </c>
      <c r="C94" s="134"/>
      <c r="D94" s="254"/>
      <c r="E94" s="227" t="e">
        <f>'6.1stYrOpBudget'!#REF!</f>
        <v>#REF!</v>
      </c>
      <c r="F94" s="228"/>
      <c r="G94" s="228"/>
      <c r="H94" s="228"/>
      <c r="I94" s="228"/>
      <c r="J94" s="228"/>
      <c r="K94" s="228"/>
      <c r="L94" s="228"/>
      <c r="M94" s="228"/>
      <c r="N94" s="228"/>
      <c r="O94" s="228"/>
      <c r="P94" s="228"/>
      <c r="Q94" s="228"/>
      <c r="R94" s="228"/>
      <c r="S94" s="228"/>
      <c r="T94" s="228"/>
      <c r="U94" s="228"/>
      <c r="V94" s="228"/>
      <c r="W94" s="228"/>
      <c r="X94" s="228"/>
    </row>
    <row r="95" spans="1:24" hidden="1">
      <c r="A95" s="245" t="e">
        <f>'6.1stYrOpBudget'!#REF!</f>
        <v>#REF!</v>
      </c>
      <c r="B95" s="134">
        <v>1365</v>
      </c>
      <c r="C95" s="134"/>
      <c r="D95" s="254"/>
      <c r="E95" s="227" t="e">
        <f>'6.1stYrOpBudget'!#REF!</f>
        <v>#REF!</v>
      </c>
      <c r="F95" s="228"/>
      <c r="G95" s="228"/>
      <c r="H95" s="228"/>
      <c r="I95" s="228"/>
      <c r="J95" s="228"/>
      <c r="K95" s="228"/>
      <c r="L95" s="228"/>
      <c r="M95" s="228"/>
      <c r="N95" s="228"/>
      <c r="O95" s="228"/>
      <c r="P95" s="228"/>
      <c r="Q95" s="228"/>
      <c r="R95" s="228"/>
      <c r="S95" s="228"/>
      <c r="T95" s="228"/>
      <c r="U95" s="228"/>
      <c r="V95" s="228"/>
      <c r="W95" s="228"/>
      <c r="X95" s="228"/>
    </row>
    <row r="96" spans="1:24" hidden="1">
      <c r="A96" s="222" t="e">
        <f>'6.1stYrOpBudget'!#REF!</f>
        <v>#REF!</v>
      </c>
      <c r="B96" s="134"/>
      <c r="C96" s="134"/>
      <c r="D96" s="230"/>
      <c r="E96" s="224" t="e">
        <f>'6.1stYrOpBudget'!#REF!</f>
        <v>#REF!</v>
      </c>
      <c r="F96" s="224">
        <f t="shared" ref="F96:X96" si="56">SUM(F93:F95)</f>
        <v>0</v>
      </c>
      <c r="G96" s="224">
        <f t="shared" si="56"/>
        <v>0</v>
      </c>
      <c r="H96" s="224">
        <f t="shared" si="56"/>
        <v>0</v>
      </c>
      <c r="I96" s="224">
        <f t="shared" si="56"/>
        <v>0</v>
      </c>
      <c r="J96" s="224">
        <f t="shared" si="56"/>
        <v>0</v>
      </c>
      <c r="K96" s="224">
        <f t="shared" si="56"/>
        <v>0</v>
      </c>
      <c r="L96" s="224">
        <f t="shared" si="56"/>
        <v>0</v>
      </c>
      <c r="M96" s="224">
        <f t="shared" si="56"/>
        <v>0</v>
      </c>
      <c r="N96" s="224">
        <f t="shared" si="56"/>
        <v>0</v>
      </c>
      <c r="O96" s="224">
        <f t="shared" si="56"/>
        <v>0</v>
      </c>
      <c r="P96" s="224">
        <f t="shared" si="56"/>
        <v>0</v>
      </c>
      <c r="Q96" s="224">
        <f t="shared" si="56"/>
        <v>0</v>
      </c>
      <c r="R96" s="224">
        <f t="shared" si="56"/>
        <v>0</v>
      </c>
      <c r="S96" s="224">
        <f t="shared" si="56"/>
        <v>0</v>
      </c>
      <c r="T96" s="224">
        <f t="shared" si="56"/>
        <v>0</v>
      </c>
      <c r="U96" s="224">
        <f t="shared" si="56"/>
        <v>0</v>
      </c>
      <c r="V96" s="224">
        <f t="shared" si="56"/>
        <v>0</v>
      </c>
      <c r="W96" s="224">
        <f t="shared" si="56"/>
        <v>0</v>
      </c>
      <c r="X96" s="224">
        <f t="shared" si="56"/>
        <v>0</v>
      </c>
    </row>
    <row r="97" spans="1:52" ht="6" hidden="1" customHeight="1">
      <c r="A97" s="222"/>
      <c r="B97" s="134"/>
      <c r="C97" s="134"/>
      <c r="D97" s="230"/>
      <c r="E97" s="148"/>
      <c r="F97" s="148"/>
      <c r="G97" s="148"/>
      <c r="H97" s="148"/>
      <c r="I97" s="148"/>
      <c r="J97" s="148"/>
      <c r="K97" s="148"/>
      <c r="L97" s="148"/>
      <c r="M97" s="148"/>
      <c r="N97" s="148"/>
      <c r="O97" s="148"/>
      <c r="P97" s="148"/>
      <c r="Q97" s="148"/>
      <c r="R97" s="148"/>
      <c r="S97" s="148"/>
      <c r="T97" s="148"/>
      <c r="U97" s="148"/>
      <c r="V97" s="148"/>
      <c r="W97" s="148"/>
      <c r="X97" s="148"/>
    </row>
    <row r="98" spans="1:52">
      <c r="A98" s="213" t="str">
        <f>'6.1stYrOpBudget'!A106</f>
        <v>CASH FLOW (NOI minus DEBT SERVICE)</v>
      </c>
      <c r="B98" s="134"/>
      <c r="C98" s="134"/>
      <c r="D98" s="255"/>
      <c r="E98" s="287">
        <f t="shared" ref="E98:Y98" si="57">E82-E90</f>
        <v>0</v>
      </c>
      <c r="F98" s="287">
        <f t="shared" si="57"/>
        <v>0</v>
      </c>
      <c r="G98" s="287">
        <f t="shared" si="57"/>
        <v>0</v>
      </c>
      <c r="H98" s="287">
        <f t="shared" si="57"/>
        <v>0</v>
      </c>
      <c r="I98" s="287">
        <f t="shared" si="57"/>
        <v>0</v>
      </c>
      <c r="J98" s="287">
        <f t="shared" si="57"/>
        <v>0</v>
      </c>
      <c r="K98" s="287">
        <f t="shared" si="57"/>
        <v>0</v>
      </c>
      <c r="L98" s="287">
        <f t="shared" si="57"/>
        <v>0</v>
      </c>
      <c r="M98" s="287">
        <f t="shared" si="57"/>
        <v>0</v>
      </c>
      <c r="N98" s="287">
        <f t="shared" si="57"/>
        <v>0</v>
      </c>
      <c r="O98" s="287">
        <f t="shared" si="57"/>
        <v>0</v>
      </c>
      <c r="P98" s="287">
        <f t="shared" si="57"/>
        <v>0</v>
      </c>
      <c r="Q98" s="287">
        <f t="shared" si="57"/>
        <v>0</v>
      </c>
      <c r="R98" s="287">
        <f t="shared" si="57"/>
        <v>0</v>
      </c>
      <c r="S98" s="287">
        <f t="shared" si="57"/>
        <v>0</v>
      </c>
      <c r="T98" s="287">
        <f t="shared" si="57"/>
        <v>0</v>
      </c>
      <c r="U98" s="287">
        <f t="shared" si="57"/>
        <v>0</v>
      </c>
      <c r="V98" s="287">
        <f t="shared" si="57"/>
        <v>0</v>
      </c>
      <c r="W98" s="287">
        <f t="shared" si="57"/>
        <v>0</v>
      </c>
      <c r="X98" s="287">
        <f t="shared" si="57"/>
        <v>0</v>
      </c>
      <c r="Y98" s="286">
        <f t="shared" si="57"/>
        <v>0</v>
      </c>
      <c r="AB98" s="263">
        <f>AB82-AB90</f>
        <v>0</v>
      </c>
      <c r="AE98" s="263">
        <f>AE82-AE90</f>
        <v>0</v>
      </c>
      <c r="AH98" s="263">
        <f>AH82-AH90</f>
        <v>0</v>
      </c>
      <c r="AK98" s="263">
        <f>AK82-AK90</f>
        <v>0</v>
      </c>
      <c r="AN98" s="263">
        <f>AN82-AN90</f>
        <v>0</v>
      </c>
      <c r="AQ98" s="263">
        <f>AQ82-AQ90</f>
        <v>0</v>
      </c>
      <c r="AT98" s="263">
        <f>AT82-AT90</f>
        <v>0</v>
      </c>
      <c r="AW98" s="263">
        <f>AW82-AW90</f>
        <v>0</v>
      </c>
      <c r="AZ98" s="263">
        <f>AZ82-AZ90</f>
        <v>0</v>
      </c>
    </row>
    <row r="99" spans="1:52" ht="6" customHeight="1">
      <c r="A99" s="213"/>
      <c r="B99" s="134"/>
      <c r="C99" s="134"/>
      <c r="D99" s="230"/>
      <c r="E99" s="148"/>
      <c r="F99" s="148"/>
      <c r="G99" s="148"/>
      <c r="H99" s="148"/>
      <c r="I99" s="148"/>
      <c r="J99" s="148"/>
      <c r="K99" s="148"/>
      <c r="L99" s="148"/>
      <c r="M99" s="148"/>
      <c r="N99" s="148"/>
      <c r="O99" s="148"/>
      <c r="P99" s="148"/>
      <c r="Q99" s="148"/>
      <c r="R99" s="148"/>
      <c r="S99" s="148"/>
      <c r="T99" s="148"/>
      <c r="U99" s="148"/>
      <c r="V99" s="148"/>
      <c r="W99" s="148"/>
      <c r="X99" s="148"/>
    </row>
    <row r="100" spans="1:52" ht="6" hidden="1" customHeight="1">
      <c r="A100" s="222"/>
      <c r="B100" s="134"/>
      <c r="C100" s="134"/>
      <c r="D100" s="230"/>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52" hidden="1">
      <c r="A101" s="264" t="str">
        <f>'6.1stYrOpBudget'!A113</f>
        <v xml:space="preserve">USES OF CASH FLOW BELOW  (This row also shows DSCR.)                       </v>
      </c>
      <c r="B101" s="134"/>
      <c r="C101" s="134"/>
      <c r="D101" s="230"/>
      <c r="E101" s="265" t="str">
        <f>'6.1stYrOpBudget'!F$113</f>
        <v/>
      </c>
      <c r="F101" s="265" t="str">
        <f t="shared" ref="F101:Y101" si="58">IF(SUM(F$90)&gt;0,"DSCR:  "&amp;ROUND(F$82/SUM(F$90),2),"")</f>
        <v/>
      </c>
      <c r="G101" s="265" t="str">
        <f t="shared" si="58"/>
        <v/>
      </c>
      <c r="H101" s="265" t="str">
        <f t="shared" si="58"/>
        <v/>
      </c>
      <c r="I101" s="265" t="str">
        <f t="shared" si="58"/>
        <v/>
      </c>
      <c r="J101" s="265" t="str">
        <f t="shared" si="58"/>
        <v/>
      </c>
      <c r="K101" s="265" t="str">
        <f t="shared" si="58"/>
        <v/>
      </c>
      <c r="L101" s="265" t="str">
        <f t="shared" si="58"/>
        <v/>
      </c>
      <c r="M101" s="265" t="str">
        <f t="shared" si="58"/>
        <v/>
      </c>
      <c r="N101" s="265" t="str">
        <f t="shared" si="58"/>
        <v/>
      </c>
      <c r="O101" s="265" t="str">
        <f t="shared" si="58"/>
        <v/>
      </c>
      <c r="P101" s="265" t="str">
        <f t="shared" si="58"/>
        <v/>
      </c>
      <c r="Q101" s="265" t="str">
        <f t="shared" si="58"/>
        <v/>
      </c>
      <c r="R101" s="265" t="str">
        <f t="shared" si="58"/>
        <v/>
      </c>
      <c r="S101" s="265" t="str">
        <f t="shared" si="58"/>
        <v/>
      </c>
      <c r="T101" s="265" t="str">
        <f t="shared" si="58"/>
        <v/>
      </c>
      <c r="U101" s="265" t="str">
        <f t="shared" si="58"/>
        <v/>
      </c>
      <c r="V101" s="265" t="str">
        <f t="shared" si="58"/>
        <v/>
      </c>
      <c r="W101" s="265" t="str">
        <f t="shared" si="58"/>
        <v/>
      </c>
      <c r="X101" s="265" t="str">
        <f t="shared" si="58"/>
        <v/>
      </c>
      <c r="Y101" s="265" t="str">
        <f t="shared" si="58"/>
        <v/>
      </c>
      <c r="AB101" s="265" t="str">
        <f>IF(SUM(AB$90)&gt;0,"DSCR:  "&amp;ROUND(AB$82/SUM(AB$90),2),"")</f>
        <v/>
      </c>
      <c r="AE101" s="265" t="str">
        <f>IF(SUM(AE$90)&gt;0,"DSCR:  "&amp;ROUND(AE$82/SUM(AE$90),2),"")</f>
        <v/>
      </c>
      <c r="AH101" s="265" t="str">
        <f>IF(SUM(AH$90)&gt;0,"DSCR:  "&amp;ROUND(AH$82/SUM(AH$90),2),"")</f>
        <v/>
      </c>
      <c r="AK101" s="265" t="str">
        <f>IF(SUM(AK$90)&gt;0,"DSCR:  "&amp;ROUND(AK$82/SUM(AK$90),2),"")</f>
        <v/>
      </c>
      <c r="AN101" s="265" t="str">
        <f>IF(SUM(AN$90)&gt;0,"DSCR:  "&amp;ROUND(AN$82/SUM(AN$90),2),"")</f>
        <v/>
      </c>
      <c r="AQ101" s="265" t="str">
        <f>IF(SUM(AQ$90)&gt;0,"DSCR:  "&amp;ROUND(AQ$82/SUM(AQ$90),2),"")</f>
        <v/>
      </c>
      <c r="AT101" s="265" t="str">
        <f>IF(SUM(AT$90)&gt;0,"DSCR:  "&amp;ROUND(AT$82/SUM(AT$90),2),"")</f>
        <v/>
      </c>
      <c r="AW101" s="265" t="str">
        <f>IF(SUM(AW$90)&gt;0,"DSCR:  "&amp;ROUND(AW$82/SUM(AW$90),2),"")</f>
        <v/>
      </c>
      <c r="AZ101" s="265" t="str">
        <f>IF(SUM(AZ$90)&gt;0,"DSCR:  "&amp;ROUND(AZ$82/SUM(AZ$90),2),"")</f>
        <v/>
      </c>
    </row>
    <row r="102" spans="1:52" hidden="1">
      <c r="A102" s="307" t="s">
        <v>235</v>
      </c>
      <c r="B102" s="134"/>
      <c r="C102" s="134"/>
      <c r="D102" s="230"/>
      <c r="E102" s="148"/>
      <c r="F102" s="148"/>
      <c r="G102" s="148"/>
      <c r="H102" s="148"/>
      <c r="I102" s="148"/>
      <c r="J102" s="148"/>
      <c r="K102" s="148"/>
      <c r="L102" s="148"/>
      <c r="M102" s="148"/>
      <c r="N102" s="148"/>
      <c r="O102" s="148"/>
      <c r="P102" s="148"/>
      <c r="Q102" s="148"/>
      <c r="R102" s="148"/>
      <c r="S102" s="148"/>
      <c r="T102" s="148"/>
      <c r="U102" s="148"/>
      <c r="V102" s="148"/>
      <c r="W102" s="148"/>
      <c r="X102" s="148"/>
    </row>
    <row r="103" spans="1:52" hidden="1">
      <c r="A103" s="403"/>
      <c r="B103" s="134"/>
      <c r="C103" s="69"/>
      <c r="D103" s="406"/>
      <c r="E103" s="220"/>
      <c r="F103" s="220"/>
      <c r="G103" s="220"/>
      <c r="H103" s="220"/>
      <c r="I103" s="220"/>
      <c r="J103" s="220"/>
      <c r="K103" s="220"/>
      <c r="L103" s="220"/>
      <c r="M103" s="220"/>
      <c r="N103" s="220"/>
      <c r="O103" s="220"/>
      <c r="P103" s="220"/>
      <c r="Q103" s="220"/>
      <c r="R103" s="220"/>
      <c r="S103" s="220"/>
      <c r="T103" s="220"/>
      <c r="U103" s="220"/>
      <c r="V103" s="220"/>
      <c r="W103" s="220"/>
      <c r="X103" s="220"/>
      <c r="Y103" s="228"/>
      <c r="AB103" s="228"/>
      <c r="AE103" s="228"/>
      <c r="AH103" s="228"/>
      <c r="AK103" s="228"/>
      <c r="AN103" s="228"/>
      <c r="AQ103" s="228"/>
      <c r="AT103" s="228"/>
      <c r="AW103" s="228"/>
      <c r="AZ103" s="228"/>
    </row>
    <row r="104" spans="1:52" hidden="1">
      <c r="A104" s="403"/>
      <c r="B104" s="134"/>
      <c r="C104" s="69"/>
      <c r="D104" s="219"/>
      <c r="E104" s="220"/>
      <c r="F104" s="220"/>
      <c r="G104" s="220"/>
      <c r="H104" s="220"/>
      <c r="I104" s="220"/>
      <c r="J104" s="220"/>
      <c r="K104" s="220"/>
      <c r="L104" s="220"/>
      <c r="M104" s="220"/>
      <c r="N104" s="220"/>
      <c r="O104" s="220"/>
      <c r="P104" s="220"/>
      <c r="Q104" s="220"/>
      <c r="R104" s="220"/>
      <c r="S104" s="220"/>
      <c r="T104" s="220"/>
      <c r="U104" s="220"/>
      <c r="V104" s="220"/>
      <c r="W104" s="220"/>
      <c r="X104" s="220"/>
      <c r="Y104" s="228"/>
      <c r="AB104" s="228"/>
      <c r="AE104" s="228"/>
      <c r="AH104" s="228"/>
      <c r="AK104" s="228"/>
      <c r="AN104" s="228"/>
      <c r="AQ104" s="228"/>
      <c r="AT104" s="228"/>
      <c r="AW104" s="228"/>
      <c r="AZ104" s="228"/>
    </row>
    <row r="105" spans="1:52" hidden="1">
      <c r="A105" s="404"/>
      <c r="B105" s="134"/>
      <c r="C105" s="69"/>
      <c r="D105" s="406"/>
      <c r="E105" s="220"/>
      <c r="F105" s="220"/>
      <c r="G105" s="220"/>
      <c r="H105" s="220"/>
      <c r="I105" s="220"/>
      <c r="J105" s="220"/>
      <c r="K105" s="220"/>
      <c r="L105" s="220"/>
      <c r="M105" s="220"/>
      <c r="N105" s="220"/>
      <c r="O105" s="220"/>
      <c r="P105" s="220"/>
      <c r="Q105" s="220"/>
      <c r="R105" s="220"/>
      <c r="S105" s="220"/>
      <c r="T105" s="220"/>
      <c r="U105" s="220"/>
      <c r="V105" s="220"/>
      <c r="W105" s="220"/>
      <c r="X105" s="220"/>
      <c r="Y105" s="228"/>
      <c r="AB105" s="228"/>
      <c r="AE105" s="228"/>
      <c r="AH105" s="228"/>
      <c r="AK105" s="228"/>
      <c r="AN105" s="228"/>
      <c r="AQ105" s="228"/>
      <c r="AT105" s="228"/>
      <c r="AW105" s="228"/>
      <c r="AZ105" s="228"/>
    </row>
    <row r="106" spans="1:52" hidden="1">
      <c r="A106" s="405"/>
      <c r="B106" s="134"/>
      <c r="C106" s="69"/>
      <c r="D106" s="219"/>
      <c r="E106" s="220"/>
      <c r="F106" s="220"/>
      <c r="G106" s="220"/>
      <c r="H106" s="220"/>
      <c r="I106" s="220"/>
      <c r="J106" s="220"/>
      <c r="K106" s="220"/>
      <c r="L106" s="220"/>
      <c r="M106" s="220"/>
      <c r="N106" s="220"/>
      <c r="O106" s="220"/>
      <c r="P106" s="220"/>
      <c r="Q106" s="220"/>
      <c r="R106" s="220"/>
      <c r="S106" s="220"/>
      <c r="T106" s="220"/>
      <c r="U106" s="220"/>
      <c r="V106" s="220"/>
      <c r="W106" s="220"/>
      <c r="X106" s="220"/>
      <c r="Y106" s="228"/>
      <c r="AB106" s="228"/>
      <c r="AE106" s="228"/>
      <c r="AH106" s="228"/>
      <c r="AK106" s="228"/>
      <c r="AN106" s="228"/>
      <c r="AQ106" s="228"/>
      <c r="AT106" s="228"/>
      <c r="AW106" s="228"/>
      <c r="AZ106" s="228"/>
    </row>
    <row r="107" spans="1:52" hidden="1">
      <c r="A107" s="235" t="e">
        <f>'6.1stYrOpBudget'!#REF!</f>
        <v>#REF!</v>
      </c>
      <c r="B107" s="134"/>
      <c r="C107" s="134"/>
      <c r="D107" s="268"/>
      <c r="E107" s="227"/>
      <c r="F107" s="228"/>
      <c r="G107" s="228"/>
      <c r="H107" s="228"/>
      <c r="I107" s="228"/>
      <c r="J107" s="228"/>
      <c r="K107" s="228"/>
      <c r="L107" s="228"/>
      <c r="M107" s="228"/>
      <c r="N107" s="228"/>
      <c r="O107" s="228"/>
      <c r="P107" s="228"/>
      <c r="Q107" s="228"/>
      <c r="R107" s="228"/>
      <c r="S107" s="228"/>
      <c r="T107" s="228"/>
      <c r="U107" s="228"/>
      <c r="V107" s="228"/>
      <c r="W107" s="228"/>
      <c r="X107" s="228"/>
      <c r="Y107" s="228"/>
      <c r="AB107" s="228"/>
      <c r="AE107" s="228"/>
      <c r="AH107" s="228"/>
      <c r="AK107" s="228"/>
      <c r="AN107" s="228"/>
      <c r="AQ107" s="228"/>
      <c r="AT107" s="228"/>
      <c r="AW107" s="228"/>
      <c r="AZ107" s="228"/>
    </row>
    <row r="108" spans="1:52" hidden="1">
      <c r="A108" s="235" t="str">
        <f>'6.1stYrOpBudget'!A118</f>
        <v>Other Payments</v>
      </c>
      <c r="B108" s="134"/>
      <c r="C108" s="134"/>
      <c r="D108" s="268"/>
      <c r="E108" s="227"/>
      <c r="F108" s="228"/>
      <c r="G108" s="228"/>
      <c r="H108" s="228"/>
      <c r="I108" s="228"/>
      <c r="J108" s="228"/>
      <c r="K108" s="228"/>
      <c r="L108" s="228"/>
      <c r="M108" s="228"/>
      <c r="N108" s="228"/>
      <c r="O108" s="228"/>
      <c r="P108" s="228"/>
      <c r="Q108" s="228"/>
      <c r="R108" s="228"/>
      <c r="S108" s="228"/>
      <c r="T108" s="228"/>
      <c r="U108" s="228"/>
      <c r="V108" s="228"/>
      <c r="W108" s="228"/>
      <c r="X108" s="228"/>
      <c r="Y108" s="228"/>
      <c r="AB108" s="228"/>
      <c r="AE108" s="228"/>
      <c r="AH108" s="228"/>
      <c r="AK108" s="228"/>
      <c r="AN108" s="228"/>
      <c r="AQ108" s="228"/>
      <c r="AT108" s="228"/>
      <c r="AW108" s="228"/>
      <c r="AZ108" s="228"/>
    </row>
    <row r="109" spans="1:52" hidden="1">
      <c r="A109" s="269" t="str">
        <f>'6.1stYrOpBudget'!A119</f>
        <v xml:space="preserve">Non-amortizing Loan Pmnt - Lender 1 (select lender in comments field) </v>
      </c>
      <c r="B109" s="134"/>
      <c r="C109" s="134"/>
      <c r="D109" s="268"/>
      <c r="E109" s="227"/>
      <c r="F109" s="228"/>
      <c r="G109" s="228"/>
      <c r="H109" s="228"/>
      <c r="I109" s="228"/>
      <c r="J109" s="228"/>
      <c r="K109" s="228"/>
      <c r="L109" s="228"/>
      <c r="M109" s="228"/>
      <c r="N109" s="228"/>
      <c r="O109" s="228"/>
      <c r="P109" s="228"/>
      <c r="Q109" s="228"/>
      <c r="R109" s="228"/>
      <c r="S109" s="228"/>
      <c r="T109" s="228"/>
      <c r="U109" s="228"/>
      <c r="V109" s="228"/>
      <c r="W109" s="228"/>
      <c r="X109" s="228"/>
      <c r="Y109" s="228"/>
      <c r="AB109" s="228"/>
      <c r="AE109" s="228"/>
      <c r="AH109" s="228"/>
      <c r="AK109" s="228"/>
      <c r="AN109" s="228"/>
      <c r="AQ109" s="228"/>
      <c r="AT109" s="228"/>
      <c r="AW109" s="228"/>
      <c r="AZ109" s="228"/>
    </row>
    <row r="110" spans="1:52" hidden="1">
      <c r="A110" s="269" t="str">
        <f>'6.1stYrOpBudget'!A120</f>
        <v xml:space="preserve">Non-amortizing Loan Pmnt - Lender 2 (select lender in comments field) </v>
      </c>
      <c r="B110" s="134"/>
      <c r="C110" s="134"/>
      <c r="D110" s="268"/>
      <c r="E110" s="227"/>
      <c r="F110" s="228"/>
      <c r="G110" s="228"/>
      <c r="H110" s="228"/>
      <c r="I110" s="228"/>
      <c r="J110" s="228"/>
      <c r="K110" s="228"/>
      <c r="L110" s="228"/>
      <c r="M110" s="228"/>
      <c r="N110" s="228"/>
      <c r="O110" s="228"/>
      <c r="P110" s="228"/>
      <c r="Q110" s="228"/>
      <c r="R110" s="228"/>
      <c r="S110" s="228"/>
      <c r="T110" s="228"/>
      <c r="U110" s="228"/>
      <c r="V110" s="228"/>
      <c r="W110" s="228"/>
      <c r="X110" s="228"/>
      <c r="Y110" s="228"/>
      <c r="AB110" s="228"/>
      <c r="AE110" s="228"/>
      <c r="AH110" s="228"/>
      <c r="AK110" s="228"/>
      <c r="AN110" s="228"/>
      <c r="AQ110" s="228"/>
      <c r="AT110" s="228"/>
      <c r="AW110" s="228"/>
      <c r="AZ110" s="228"/>
    </row>
    <row r="111" spans="1:52" hidden="1">
      <c r="A111" s="269" t="e">
        <f>'6.1stYrOpBudget'!#REF!</f>
        <v>#REF!</v>
      </c>
      <c r="B111" s="134"/>
      <c r="C111" s="134"/>
      <c r="D111" s="268"/>
      <c r="E111" s="227"/>
      <c r="F111" s="228"/>
      <c r="G111" s="228"/>
      <c r="H111" s="228"/>
      <c r="I111" s="228"/>
      <c r="J111" s="228"/>
      <c r="K111" s="228"/>
      <c r="L111" s="228"/>
      <c r="M111" s="228"/>
      <c r="N111" s="228"/>
      <c r="O111" s="228"/>
      <c r="P111" s="228"/>
      <c r="Q111" s="228"/>
      <c r="R111" s="228"/>
      <c r="S111" s="228"/>
      <c r="T111" s="228"/>
      <c r="U111" s="228"/>
      <c r="V111" s="228"/>
      <c r="W111" s="228"/>
      <c r="X111" s="228"/>
      <c r="Y111" s="228"/>
      <c r="AB111" s="228"/>
      <c r="AE111" s="228"/>
      <c r="AH111" s="228"/>
      <c r="AK111" s="228"/>
      <c r="AN111" s="228"/>
      <c r="AQ111" s="228"/>
      <c r="AT111" s="228"/>
      <c r="AW111" s="228"/>
      <c r="AZ111" s="228"/>
    </row>
    <row r="112" spans="1:52" hidden="1">
      <c r="A112" s="269" t="e">
        <f>'6.1stYrOpBudget'!#REF!</f>
        <v>#REF!</v>
      </c>
      <c r="B112" s="134"/>
      <c r="C112" s="134"/>
      <c r="D112" s="268"/>
      <c r="E112" s="227"/>
      <c r="F112" s="228"/>
      <c r="G112" s="228"/>
      <c r="H112" s="228"/>
      <c r="I112" s="228"/>
      <c r="J112" s="228"/>
      <c r="K112" s="228"/>
      <c r="L112" s="228"/>
      <c r="M112" s="228"/>
      <c r="N112" s="228"/>
      <c r="O112" s="228"/>
      <c r="P112" s="228"/>
      <c r="Q112" s="228"/>
      <c r="R112" s="228"/>
      <c r="S112" s="228"/>
      <c r="T112" s="228"/>
      <c r="U112" s="228"/>
      <c r="V112" s="228"/>
      <c r="W112" s="228"/>
      <c r="X112" s="228"/>
      <c r="Y112" s="228"/>
      <c r="AB112" s="228"/>
      <c r="AE112" s="228"/>
      <c r="AH112" s="228"/>
      <c r="AK112" s="228"/>
      <c r="AN112" s="228"/>
      <c r="AQ112" s="228"/>
      <c r="AT112" s="228"/>
      <c r="AW112" s="228"/>
      <c r="AZ112" s="228"/>
    </row>
    <row r="113" spans="1:52" hidden="1">
      <c r="A113" s="269" t="e">
        <f>'6.1stYrOpBudget'!#REF!</f>
        <v>#REF!</v>
      </c>
      <c r="B113" s="134"/>
      <c r="C113" s="134"/>
      <c r="D113" s="268"/>
      <c r="E113" s="227"/>
      <c r="F113" s="228"/>
      <c r="G113" s="228"/>
      <c r="H113" s="228"/>
      <c r="I113" s="228"/>
      <c r="J113" s="228"/>
      <c r="K113" s="228"/>
      <c r="L113" s="228"/>
      <c r="M113" s="228"/>
      <c r="N113" s="228"/>
      <c r="O113" s="228"/>
      <c r="P113" s="228"/>
      <c r="Q113" s="228"/>
      <c r="R113" s="228"/>
      <c r="S113" s="228"/>
      <c r="T113" s="228"/>
      <c r="U113" s="228"/>
      <c r="V113" s="228"/>
      <c r="W113" s="228"/>
      <c r="X113" s="228"/>
      <c r="Y113" s="228"/>
      <c r="AB113" s="228"/>
      <c r="AE113" s="228"/>
      <c r="AH113" s="228"/>
      <c r="AK113" s="228"/>
      <c r="AN113" s="228"/>
      <c r="AQ113" s="228"/>
      <c r="AT113" s="228"/>
      <c r="AW113" s="228"/>
      <c r="AZ113" s="228"/>
    </row>
    <row r="114" spans="1:52" ht="15" hidden="1">
      <c r="A114" s="222" t="s">
        <v>237</v>
      </c>
      <c r="B114" s="134"/>
      <c r="C114" s="134"/>
      <c r="D114" s="230"/>
      <c r="E114" s="270">
        <f>SUM(E103:E106)</f>
        <v>0</v>
      </c>
      <c r="F114" s="270">
        <f t="shared" ref="F114:X114" si="59">SUM(F103:F106)</f>
        <v>0</v>
      </c>
      <c r="G114" s="270">
        <f t="shared" si="59"/>
        <v>0</v>
      </c>
      <c r="H114" s="270">
        <f t="shared" si="59"/>
        <v>0</v>
      </c>
      <c r="I114" s="270">
        <f t="shared" si="59"/>
        <v>0</v>
      </c>
      <c r="J114" s="270">
        <f t="shared" si="59"/>
        <v>0</v>
      </c>
      <c r="K114" s="270">
        <f t="shared" si="59"/>
        <v>0</v>
      </c>
      <c r="L114" s="270">
        <f t="shared" si="59"/>
        <v>0</v>
      </c>
      <c r="M114" s="270">
        <f t="shared" si="59"/>
        <v>0</v>
      </c>
      <c r="N114" s="270">
        <f t="shared" si="59"/>
        <v>0</v>
      </c>
      <c r="O114" s="270">
        <f t="shared" si="59"/>
        <v>0</v>
      </c>
      <c r="P114" s="270">
        <f t="shared" si="59"/>
        <v>0</v>
      </c>
      <c r="Q114" s="270">
        <f t="shared" si="59"/>
        <v>0</v>
      </c>
      <c r="R114" s="270">
        <f t="shared" si="59"/>
        <v>0</v>
      </c>
      <c r="S114" s="270">
        <f t="shared" si="59"/>
        <v>0</v>
      </c>
      <c r="T114" s="270">
        <f t="shared" si="59"/>
        <v>0</v>
      </c>
      <c r="U114" s="270">
        <f t="shared" si="59"/>
        <v>0</v>
      </c>
      <c r="V114" s="270">
        <f t="shared" si="59"/>
        <v>0</v>
      </c>
      <c r="W114" s="270">
        <f t="shared" si="59"/>
        <v>0</v>
      </c>
      <c r="X114" s="270">
        <f t="shared" si="59"/>
        <v>0</v>
      </c>
      <c r="Y114" s="270">
        <f>SUM(Y103:Y113)</f>
        <v>0</v>
      </c>
      <c r="AB114" s="270">
        <f>SUM(AB103:AB113)</f>
        <v>0</v>
      </c>
      <c r="AE114" s="270">
        <f>SUM(AE103:AE113)</f>
        <v>0</v>
      </c>
      <c r="AH114" s="270">
        <f>SUM(AH103:AH113)</f>
        <v>0</v>
      </c>
      <c r="AK114" s="270">
        <f>SUM(AK103:AK113)</f>
        <v>0</v>
      </c>
      <c r="AN114" s="270">
        <f>SUM(AN103:AN113)</f>
        <v>0</v>
      </c>
      <c r="AQ114" s="270">
        <f>SUM(AQ103:AQ113)</f>
        <v>0</v>
      </c>
      <c r="AT114" s="270">
        <f>SUM(AT103:AT113)</f>
        <v>0</v>
      </c>
      <c r="AW114" s="270">
        <f>SUM(AW103:AW113)</f>
        <v>0</v>
      </c>
      <c r="AZ114" s="270">
        <f>SUM(AZ103:AZ113)</f>
        <v>0</v>
      </c>
    </row>
    <row r="115" spans="1:52" ht="15" hidden="1">
      <c r="A115" s="241"/>
      <c r="B115" s="134"/>
      <c r="C115" s="134"/>
      <c r="D115" s="230"/>
      <c r="E115" s="270"/>
      <c r="F115" s="270"/>
      <c r="G115" s="270"/>
      <c r="H115" s="270"/>
      <c r="I115" s="270"/>
      <c r="J115" s="270"/>
      <c r="K115" s="270"/>
      <c r="L115" s="270"/>
      <c r="M115" s="270"/>
      <c r="N115" s="270"/>
      <c r="O115" s="270"/>
      <c r="P115" s="270"/>
      <c r="Q115" s="270"/>
      <c r="R115" s="270"/>
      <c r="S115" s="270"/>
      <c r="T115" s="270"/>
      <c r="U115" s="270"/>
      <c r="V115" s="270"/>
      <c r="W115" s="270"/>
      <c r="X115" s="270"/>
      <c r="Y115" s="270"/>
      <c r="AB115" s="270"/>
      <c r="AE115" s="270"/>
      <c r="AH115" s="270"/>
      <c r="AK115" s="270"/>
      <c r="AN115" s="270"/>
      <c r="AQ115" s="270"/>
      <c r="AT115" s="270"/>
      <c r="AW115" s="270"/>
      <c r="AZ115" s="270"/>
    </row>
    <row r="116" spans="1:52" hidden="1">
      <c r="A116" s="264" t="str">
        <f>'6.1stYrOpBudget'!A125</f>
        <v>RESIDUAL RECEIPTS (CASH FLOW minus PAYMENTS PRECEDING MOHCD)</v>
      </c>
      <c r="B116" s="134"/>
      <c r="C116" s="134"/>
      <c r="D116" s="230"/>
      <c r="E116" s="224"/>
      <c r="F116" s="224">
        <f t="shared" ref="F116:Y116" si="60">F98-F114</f>
        <v>0</v>
      </c>
      <c r="G116" s="224">
        <f t="shared" si="60"/>
        <v>0</v>
      </c>
      <c r="H116" s="224">
        <f t="shared" si="60"/>
        <v>0</v>
      </c>
      <c r="I116" s="224">
        <f t="shared" si="60"/>
        <v>0</v>
      </c>
      <c r="J116" s="224">
        <f t="shared" si="60"/>
        <v>0</v>
      </c>
      <c r="K116" s="224">
        <f t="shared" si="60"/>
        <v>0</v>
      </c>
      <c r="L116" s="224">
        <f t="shared" si="60"/>
        <v>0</v>
      </c>
      <c r="M116" s="224">
        <f t="shared" si="60"/>
        <v>0</v>
      </c>
      <c r="N116" s="224">
        <f t="shared" si="60"/>
        <v>0</v>
      </c>
      <c r="O116" s="224">
        <f t="shared" si="60"/>
        <v>0</v>
      </c>
      <c r="P116" s="224">
        <f t="shared" si="60"/>
        <v>0</v>
      </c>
      <c r="Q116" s="224">
        <f t="shared" si="60"/>
        <v>0</v>
      </c>
      <c r="R116" s="224">
        <f t="shared" si="60"/>
        <v>0</v>
      </c>
      <c r="S116" s="224">
        <f t="shared" si="60"/>
        <v>0</v>
      </c>
      <c r="T116" s="224">
        <f t="shared" si="60"/>
        <v>0</v>
      </c>
      <c r="U116" s="224">
        <f t="shared" si="60"/>
        <v>0</v>
      </c>
      <c r="V116" s="224">
        <f t="shared" si="60"/>
        <v>0</v>
      </c>
      <c r="W116" s="224">
        <f t="shared" si="60"/>
        <v>0</v>
      </c>
      <c r="X116" s="224">
        <f t="shared" si="60"/>
        <v>0</v>
      </c>
      <c r="Y116" s="224">
        <f t="shared" si="60"/>
        <v>0</v>
      </c>
      <c r="AB116" s="224">
        <f>AB98-AB114</f>
        <v>0</v>
      </c>
      <c r="AE116" s="224">
        <f>AE98-AE114</f>
        <v>0</v>
      </c>
      <c r="AH116" s="224">
        <f>AH98-AH114</f>
        <v>0</v>
      </c>
      <c r="AK116" s="224">
        <f>AK98-AK114</f>
        <v>0</v>
      </c>
      <c r="AN116" s="224">
        <f>AN98-AN114</f>
        <v>0</v>
      </c>
      <c r="AQ116" s="224">
        <f>AQ98-AQ114</f>
        <v>0</v>
      </c>
      <c r="AT116" s="224">
        <f>AT98-AT114</f>
        <v>0</v>
      </c>
      <c r="AW116" s="224">
        <f>AW98-AW114</f>
        <v>0</v>
      </c>
      <c r="AZ116" s="224">
        <f>AZ98-AZ114</f>
        <v>0</v>
      </c>
    </row>
    <row r="117" spans="1:52" hidden="1">
      <c r="A117" s="266" t="str">
        <f>'6.1stYrOpBudget'!A140</f>
        <v>MOHCD RESIDUAL RECEIPTS DEBT SERVICE</v>
      </c>
      <c r="B117" s="134"/>
      <c r="C117" s="134"/>
      <c r="D117" s="230"/>
      <c r="E117" s="224"/>
      <c r="F117" s="148"/>
      <c r="G117" s="148"/>
      <c r="H117" s="148"/>
      <c r="I117" s="148"/>
      <c r="J117" s="148"/>
      <c r="K117" s="148"/>
      <c r="L117" s="148"/>
      <c r="M117" s="148"/>
      <c r="N117" s="148"/>
      <c r="O117" s="148"/>
      <c r="P117" s="148"/>
      <c r="Q117" s="148"/>
      <c r="R117" s="148"/>
      <c r="S117" s="148"/>
      <c r="T117" s="148"/>
      <c r="U117" s="148"/>
      <c r="V117" s="148"/>
      <c r="W117" s="148"/>
      <c r="X117" s="148"/>
      <c r="Y117" s="148"/>
      <c r="AB117" s="148"/>
      <c r="AE117" s="148"/>
      <c r="AH117" s="148"/>
      <c r="AK117" s="148"/>
      <c r="AN117" s="148"/>
      <c r="AQ117" s="148"/>
      <c r="AT117" s="148"/>
      <c r="AW117" s="148"/>
      <c r="AZ117" s="148"/>
    </row>
    <row r="118" spans="1:52" hidden="1">
      <c r="A118" s="271" t="e">
        <f>'6.1stYrOpBudget'!#REF!</f>
        <v>#REF!</v>
      </c>
      <c r="B118" s="134"/>
      <c r="C118" s="134"/>
      <c r="D118" s="268"/>
      <c r="E118" s="227"/>
      <c r="F118" s="227">
        <f t="shared" ref="F118:Y118" si="61">F141</f>
        <v>0</v>
      </c>
      <c r="G118" s="227">
        <f t="shared" si="61"/>
        <v>0</v>
      </c>
      <c r="H118" s="227">
        <f t="shared" si="61"/>
        <v>0</v>
      </c>
      <c r="I118" s="227">
        <f t="shared" si="61"/>
        <v>0</v>
      </c>
      <c r="J118" s="227">
        <f t="shared" si="61"/>
        <v>0</v>
      </c>
      <c r="K118" s="227">
        <f t="shared" si="61"/>
        <v>0</v>
      </c>
      <c r="L118" s="227">
        <f t="shared" si="61"/>
        <v>0</v>
      </c>
      <c r="M118" s="227">
        <f t="shared" si="61"/>
        <v>0</v>
      </c>
      <c r="N118" s="227">
        <f t="shared" si="61"/>
        <v>0</v>
      </c>
      <c r="O118" s="227">
        <f t="shared" si="61"/>
        <v>0</v>
      </c>
      <c r="P118" s="227">
        <f t="shared" si="61"/>
        <v>0</v>
      </c>
      <c r="Q118" s="227">
        <f t="shared" si="61"/>
        <v>0</v>
      </c>
      <c r="R118" s="227">
        <f t="shared" si="61"/>
        <v>0</v>
      </c>
      <c r="S118" s="227">
        <f t="shared" si="61"/>
        <v>0</v>
      </c>
      <c r="T118" s="227">
        <f t="shared" si="61"/>
        <v>0</v>
      </c>
      <c r="U118" s="227">
        <f t="shared" si="61"/>
        <v>0</v>
      </c>
      <c r="V118" s="227">
        <f t="shared" si="61"/>
        <v>0</v>
      </c>
      <c r="W118" s="227">
        <f t="shared" si="61"/>
        <v>0</v>
      </c>
      <c r="X118" s="227">
        <f t="shared" si="61"/>
        <v>0</v>
      </c>
      <c r="Y118" s="227">
        <f t="shared" si="61"/>
        <v>0</v>
      </c>
      <c r="AB118" s="227">
        <f>AB141</f>
        <v>0</v>
      </c>
      <c r="AE118" s="227">
        <f>AE141</f>
        <v>0</v>
      </c>
      <c r="AH118" s="227">
        <f>AH141</f>
        <v>0</v>
      </c>
      <c r="AK118" s="227">
        <f>AK141</f>
        <v>0</v>
      </c>
      <c r="AN118" s="227">
        <f>AN141</f>
        <v>0</v>
      </c>
      <c r="AQ118" s="227">
        <f>AQ141</f>
        <v>0</v>
      </c>
      <c r="AT118" s="227">
        <f>AT141</f>
        <v>0</v>
      </c>
      <c r="AW118" s="227">
        <f>AW141</f>
        <v>0</v>
      </c>
      <c r="AZ118" s="227">
        <f>AZ141</f>
        <v>0</v>
      </c>
    </row>
    <row r="119" spans="1:52" hidden="1">
      <c r="A119" s="241" t="str">
        <f>'6.1stYrOpBudget'!A145</f>
        <v>REMAINING BALANCE AFTER MOHCD RESIDUAL RECEIPTS DEBT SERVICE</v>
      </c>
      <c r="B119" s="134"/>
      <c r="C119" s="134"/>
      <c r="D119" s="230"/>
      <c r="E119" s="224"/>
      <c r="F119" s="224">
        <f t="shared" ref="F119:Y119" si="62">F116-F118</f>
        <v>0</v>
      </c>
      <c r="G119" s="224">
        <f t="shared" si="62"/>
        <v>0</v>
      </c>
      <c r="H119" s="224">
        <f t="shared" si="62"/>
        <v>0</v>
      </c>
      <c r="I119" s="224">
        <f t="shared" si="62"/>
        <v>0</v>
      </c>
      <c r="J119" s="224">
        <f t="shared" si="62"/>
        <v>0</v>
      </c>
      <c r="K119" s="224">
        <f t="shared" si="62"/>
        <v>0</v>
      </c>
      <c r="L119" s="224">
        <f t="shared" si="62"/>
        <v>0</v>
      </c>
      <c r="M119" s="224">
        <f t="shared" si="62"/>
        <v>0</v>
      </c>
      <c r="N119" s="224">
        <f t="shared" si="62"/>
        <v>0</v>
      </c>
      <c r="O119" s="224">
        <f t="shared" si="62"/>
        <v>0</v>
      </c>
      <c r="P119" s="224">
        <f t="shared" si="62"/>
        <v>0</v>
      </c>
      <c r="Q119" s="224">
        <f t="shared" si="62"/>
        <v>0</v>
      </c>
      <c r="R119" s="224">
        <f t="shared" si="62"/>
        <v>0</v>
      </c>
      <c r="S119" s="224">
        <f t="shared" si="62"/>
        <v>0</v>
      </c>
      <c r="T119" s="224">
        <f t="shared" si="62"/>
        <v>0</v>
      </c>
      <c r="U119" s="224">
        <f t="shared" si="62"/>
        <v>0</v>
      </c>
      <c r="V119" s="224">
        <f t="shared" si="62"/>
        <v>0</v>
      </c>
      <c r="W119" s="224">
        <f t="shared" si="62"/>
        <v>0</v>
      </c>
      <c r="X119" s="224">
        <f t="shared" si="62"/>
        <v>0</v>
      </c>
      <c r="Y119" s="224">
        <f t="shared" si="62"/>
        <v>0</v>
      </c>
      <c r="AB119" s="224">
        <f>AB116-AB118</f>
        <v>0</v>
      </c>
      <c r="AE119" s="224">
        <f>AE116-AE118</f>
        <v>0</v>
      </c>
      <c r="AH119" s="224">
        <f>AH116-AH118</f>
        <v>0</v>
      </c>
      <c r="AK119" s="224">
        <f>AK116-AK118</f>
        <v>0</v>
      </c>
      <c r="AN119" s="224">
        <f>AN116-AN118</f>
        <v>0</v>
      </c>
      <c r="AQ119" s="224">
        <f>AQ116-AQ118</f>
        <v>0</v>
      </c>
      <c r="AT119" s="224">
        <f>AT116-AT118</f>
        <v>0</v>
      </c>
      <c r="AW119" s="224">
        <f>AW116-AW118</f>
        <v>0</v>
      </c>
      <c r="AZ119" s="224">
        <f>AZ116-AZ118</f>
        <v>0</v>
      </c>
    </row>
    <row r="120" spans="1:52" hidden="1">
      <c r="A120" s="266" t="e">
        <f>'6.1stYrOpBudget'!#REF!</f>
        <v>#REF!</v>
      </c>
      <c r="B120" s="134"/>
      <c r="D120" s="230"/>
      <c r="E120" s="148"/>
      <c r="F120" s="224"/>
      <c r="G120" s="224"/>
      <c r="H120" s="224"/>
      <c r="I120" s="224"/>
      <c r="J120" s="224"/>
      <c r="K120" s="224"/>
      <c r="L120" s="224"/>
      <c r="M120" s="224"/>
      <c r="N120" s="224"/>
      <c r="O120" s="224"/>
      <c r="P120" s="224"/>
      <c r="Q120" s="224"/>
      <c r="R120" s="224"/>
      <c r="S120" s="224"/>
      <c r="T120" s="224"/>
      <c r="U120" s="224"/>
      <c r="V120" s="224"/>
      <c r="W120" s="224"/>
      <c r="X120" s="224"/>
      <c r="Y120" s="224"/>
      <c r="AB120" s="224"/>
      <c r="AE120" s="224"/>
      <c r="AH120" s="224"/>
      <c r="AK120" s="224"/>
      <c r="AN120" s="224"/>
      <c r="AQ120" s="224"/>
      <c r="AT120" s="224"/>
      <c r="AW120" s="224"/>
      <c r="AZ120" s="224"/>
    </row>
    <row r="121" spans="1:52" hidden="1">
      <c r="A121" s="267" t="e">
        <f>'6.1stYrOpBudget'!#REF!</f>
        <v>#REF!</v>
      </c>
      <c r="D121" s="268"/>
      <c r="E121" s="227"/>
      <c r="F121" s="272"/>
      <c r="G121" s="272"/>
      <c r="H121" s="272"/>
      <c r="I121" s="272"/>
      <c r="J121" s="272"/>
      <c r="K121" s="272"/>
      <c r="L121" s="272"/>
      <c r="M121" s="272"/>
      <c r="N121" s="272"/>
      <c r="O121" s="272"/>
      <c r="P121" s="272"/>
      <c r="Q121" s="272"/>
      <c r="R121" s="272"/>
      <c r="S121" s="272"/>
      <c r="T121" s="272"/>
      <c r="U121" s="272"/>
      <c r="V121" s="272"/>
      <c r="W121" s="272"/>
      <c r="X121" s="272"/>
      <c r="Y121" s="272"/>
      <c r="AB121" s="272"/>
      <c r="AE121" s="272"/>
      <c r="AH121" s="272"/>
      <c r="AK121" s="272"/>
      <c r="AN121" s="272"/>
      <c r="AQ121" s="272"/>
      <c r="AT121" s="272"/>
      <c r="AW121" s="272"/>
      <c r="AZ121" s="272"/>
    </row>
    <row r="122" spans="1:52" hidden="1">
      <c r="A122" s="267" t="e">
        <f>'6.1stYrOpBudget'!#REF!</f>
        <v>#REF!</v>
      </c>
      <c r="D122" s="268"/>
      <c r="E122" s="273"/>
      <c r="F122" s="227">
        <f t="shared" ref="F122:Y122" si="63">F140</f>
        <v>0</v>
      </c>
      <c r="G122" s="227">
        <f t="shared" si="63"/>
        <v>0</v>
      </c>
      <c r="H122" s="227">
        <f t="shared" si="63"/>
        <v>0</v>
      </c>
      <c r="I122" s="227">
        <f t="shared" si="63"/>
        <v>0</v>
      </c>
      <c r="J122" s="227">
        <f t="shared" si="63"/>
        <v>0</v>
      </c>
      <c r="K122" s="227">
        <f t="shared" si="63"/>
        <v>0</v>
      </c>
      <c r="L122" s="227">
        <f t="shared" si="63"/>
        <v>0</v>
      </c>
      <c r="M122" s="227">
        <f t="shared" si="63"/>
        <v>0</v>
      </c>
      <c r="N122" s="227">
        <f t="shared" si="63"/>
        <v>0</v>
      </c>
      <c r="O122" s="227">
        <f t="shared" si="63"/>
        <v>0</v>
      </c>
      <c r="P122" s="227">
        <f t="shared" si="63"/>
        <v>0</v>
      </c>
      <c r="Q122" s="227">
        <f t="shared" si="63"/>
        <v>0</v>
      </c>
      <c r="R122" s="227">
        <f t="shared" si="63"/>
        <v>0</v>
      </c>
      <c r="S122" s="227">
        <f t="shared" si="63"/>
        <v>0</v>
      </c>
      <c r="T122" s="227">
        <f t="shared" si="63"/>
        <v>0</v>
      </c>
      <c r="U122" s="227">
        <f t="shared" si="63"/>
        <v>0</v>
      </c>
      <c r="V122" s="227">
        <f t="shared" si="63"/>
        <v>0</v>
      </c>
      <c r="W122" s="227">
        <f t="shared" si="63"/>
        <v>0</v>
      </c>
      <c r="X122" s="227">
        <f t="shared" si="63"/>
        <v>0</v>
      </c>
      <c r="Y122" s="227">
        <f t="shared" si="63"/>
        <v>0</v>
      </c>
      <c r="AB122" s="227">
        <f>AB140</f>
        <v>0</v>
      </c>
      <c r="AE122" s="227">
        <f>AE140</f>
        <v>0</v>
      </c>
      <c r="AH122" s="227">
        <f>AH140</f>
        <v>0</v>
      </c>
      <c r="AK122" s="227">
        <f>AK140</f>
        <v>0</v>
      </c>
      <c r="AN122" s="227">
        <f>AN140</f>
        <v>0</v>
      </c>
      <c r="AQ122" s="227">
        <f>AQ140</f>
        <v>0</v>
      </c>
      <c r="AT122" s="227">
        <f>AT140</f>
        <v>0</v>
      </c>
      <c r="AW122" s="227">
        <f>AW140</f>
        <v>0</v>
      </c>
      <c r="AZ122" s="227">
        <f>AZ140</f>
        <v>0</v>
      </c>
    </row>
    <row r="123" spans="1:52" hidden="1">
      <c r="A123" s="235" t="e">
        <f>'6.1stYrOpBudget'!#REF!</f>
        <v>#REF!</v>
      </c>
      <c r="D123" s="268"/>
      <c r="E123" s="227"/>
      <c r="F123" s="274"/>
      <c r="G123" s="274"/>
      <c r="H123" s="274"/>
      <c r="I123" s="274"/>
      <c r="J123" s="274"/>
      <c r="K123" s="274"/>
      <c r="L123" s="274"/>
      <c r="M123" s="274"/>
      <c r="N123" s="274"/>
      <c r="O123" s="274"/>
      <c r="P123" s="274"/>
      <c r="Q123" s="274"/>
      <c r="R123" s="274"/>
      <c r="S123" s="274"/>
      <c r="T123" s="274"/>
      <c r="U123" s="274"/>
      <c r="V123" s="274"/>
      <c r="W123" s="274"/>
      <c r="X123" s="274"/>
      <c r="Y123" s="274"/>
      <c r="AB123" s="274"/>
      <c r="AE123" s="274"/>
      <c r="AH123" s="274"/>
      <c r="AK123" s="274"/>
      <c r="AN123" s="274"/>
      <c r="AQ123" s="274"/>
      <c r="AT123" s="274"/>
      <c r="AW123" s="274"/>
      <c r="AZ123" s="274"/>
    </row>
    <row r="124" spans="1:52" hidden="1">
      <c r="A124" s="225" t="e">
        <f>'6.1stYrOpBudget'!#REF!</f>
        <v>#REF!</v>
      </c>
      <c r="D124" s="268"/>
      <c r="E124" s="227"/>
      <c r="F124" s="228"/>
      <c r="G124" s="228"/>
      <c r="H124" s="228"/>
      <c r="I124" s="228"/>
      <c r="J124" s="228"/>
      <c r="K124" s="228"/>
      <c r="L124" s="228"/>
      <c r="M124" s="228"/>
      <c r="N124" s="228"/>
      <c r="O124" s="228"/>
      <c r="P124" s="228"/>
      <c r="Q124" s="228"/>
      <c r="R124" s="228"/>
      <c r="S124" s="228"/>
      <c r="T124" s="228"/>
      <c r="U124" s="228"/>
      <c r="V124" s="228"/>
      <c r="W124" s="228"/>
      <c r="X124" s="228"/>
      <c r="Y124" s="228"/>
      <c r="AB124" s="228"/>
      <c r="AE124" s="228"/>
      <c r="AH124" s="228"/>
      <c r="AK124" s="228"/>
      <c r="AN124" s="228"/>
      <c r="AQ124" s="228"/>
      <c r="AT124" s="228"/>
      <c r="AW124" s="228"/>
      <c r="AZ124" s="228"/>
    </row>
    <row r="125" spans="1:52" hidden="1">
      <c r="A125" s="235" t="e">
        <f>'6.1stYrOpBudget'!#REF!</f>
        <v>#REF!</v>
      </c>
      <c r="D125" s="268"/>
      <c r="E125" s="227"/>
      <c r="F125" s="228"/>
      <c r="G125" s="228"/>
      <c r="H125" s="228"/>
      <c r="I125" s="228"/>
      <c r="J125" s="228"/>
      <c r="K125" s="228"/>
      <c r="L125" s="228"/>
      <c r="M125" s="228"/>
      <c r="N125" s="228"/>
      <c r="O125" s="228"/>
      <c r="P125" s="228"/>
      <c r="Q125" s="228"/>
      <c r="R125" s="228"/>
      <c r="S125" s="228"/>
      <c r="T125" s="228"/>
      <c r="U125" s="228"/>
      <c r="V125" s="228"/>
      <c r="W125" s="228"/>
      <c r="X125" s="228"/>
      <c r="Y125" s="228"/>
      <c r="AB125" s="228"/>
      <c r="AE125" s="228"/>
      <c r="AH125" s="228"/>
      <c r="AK125" s="228"/>
      <c r="AN125" s="228"/>
      <c r="AQ125" s="228"/>
      <c r="AT125" s="228"/>
      <c r="AW125" s="228"/>
      <c r="AZ125" s="228"/>
    </row>
    <row r="126" spans="1:52" hidden="1">
      <c r="A126" s="235" t="e">
        <f>'6.1stYrOpBudget'!#REF!</f>
        <v>#REF!</v>
      </c>
      <c r="D126" s="268"/>
      <c r="E126" s="227"/>
      <c r="F126" s="228"/>
      <c r="G126" s="228"/>
      <c r="H126" s="228"/>
      <c r="I126" s="228"/>
      <c r="J126" s="228"/>
      <c r="K126" s="228"/>
      <c r="L126" s="228"/>
      <c r="M126" s="228"/>
      <c r="N126" s="228"/>
      <c r="O126" s="228"/>
      <c r="P126" s="228"/>
      <c r="Q126" s="228"/>
      <c r="R126" s="228"/>
      <c r="S126" s="228"/>
      <c r="T126" s="228"/>
      <c r="U126" s="228"/>
      <c r="V126" s="228"/>
      <c r="W126" s="228"/>
      <c r="X126" s="228"/>
      <c r="Y126" s="228"/>
      <c r="AB126" s="228"/>
      <c r="AE126" s="228"/>
      <c r="AH126" s="228"/>
      <c r="AK126" s="228"/>
      <c r="AN126" s="228"/>
      <c r="AQ126" s="228"/>
      <c r="AT126" s="228"/>
      <c r="AW126" s="228"/>
      <c r="AZ126" s="228"/>
    </row>
    <row r="127" spans="1:52" hidden="1">
      <c r="A127" s="269" t="e">
        <f>'6.1stYrOpBudget'!#REF!</f>
        <v>#REF!</v>
      </c>
      <c r="D127" s="268"/>
      <c r="E127" s="227"/>
      <c r="F127" s="228"/>
      <c r="G127" s="228"/>
      <c r="H127" s="228"/>
      <c r="I127" s="228"/>
      <c r="J127" s="228"/>
      <c r="K127" s="228"/>
      <c r="L127" s="228"/>
      <c r="M127" s="228"/>
      <c r="N127" s="228"/>
      <c r="O127" s="228"/>
      <c r="P127" s="228"/>
      <c r="Q127" s="228"/>
      <c r="R127" s="228"/>
      <c r="S127" s="228"/>
      <c r="T127" s="228"/>
      <c r="U127" s="228"/>
      <c r="V127" s="228"/>
      <c r="W127" s="228"/>
      <c r="X127" s="228"/>
      <c r="Y127" s="228"/>
      <c r="AB127" s="228"/>
      <c r="AE127" s="228"/>
      <c r="AH127" s="228"/>
      <c r="AK127" s="228"/>
      <c r="AN127" s="228"/>
      <c r="AQ127" s="228"/>
      <c r="AT127" s="228"/>
      <c r="AW127" s="228"/>
      <c r="AZ127" s="228"/>
    </row>
    <row r="128" spans="1:52" hidden="1">
      <c r="A128" s="269" t="e">
        <f>'6.1stYrOpBudget'!#REF!</f>
        <v>#REF!</v>
      </c>
      <c r="D128" s="268"/>
      <c r="E128" s="227"/>
      <c r="F128" s="228"/>
      <c r="G128" s="228"/>
      <c r="H128" s="228"/>
      <c r="I128" s="228"/>
      <c r="J128" s="228"/>
      <c r="K128" s="228"/>
      <c r="L128" s="228"/>
      <c r="M128" s="228"/>
      <c r="N128" s="228"/>
      <c r="O128" s="228"/>
      <c r="P128" s="228"/>
      <c r="Q128" s="228"/>
      <c r="R128" s="228"/>
      <c r="S128" s="228"/>
      <c r="T128" s="228"/>
      <c r="U128" s="228"/>
      <c r="V128" s="228"/>
      <c r="W128" s="228"/>
      <c r="X128" s="228"/>
      <c r="Y128" s="228"/>
      <c r="AB128" s="228"/>
      <c r="AE128" s="228"/>
      <c r="AH128" s="228"/>
      <c r="AK128" s="228"/>
      <c r="AN128" s="228"/>
      <c r="AQ128" s="228"/>
      <c r="AT128" s="228"/>
      <c r="AW128" s="228"/>
      <c r="AZ128" s="228"/>
    </row>
    <row r="129" spans="1:52" ht="15" hidden="1">
      <c r="A129" s="241" t="e">
        <f>'6.1stYrOpBudget'!#REF!</f>
        <v>#REF!</v>
      </c>
      <c r="D129" s="230"/>
      <c r="E129" s="270"/>
      <c r="F129" s="270">
        <f t="shared" ref="F129:Y129" si="64">SUM(F121:F128)</f>
        <v>0</v>
      </c>
      <c r="G129" s="270">
        <f t="shared" si="64"/>
        <v>0</v>
      </c>
      <c r="H129" s="270">
        <f t="shared" si="64"/>
        <v>0</v>
      </c>
      <c r="I129" s="270">
        <f t="shared" si="64"/>
        <v>0</v>
      </c>
      <c r="J129" s="270">
        <f t="shared" si="64"/>
        <v>0</v>
      </c>
      <c r="K129" s="270">
        <f t="shared" si="64"/>
        <v>0</v>
      </c>
      <c r="L129" s="270">
        <f t="shared" si="64"/>
        <v>0</v>
      </c>
      <c r="M129" s="270">
        <f t="shared" si="64"/>
        <v>0</v>
      </c>
      <c r="N129" s="270">
        <f t="shared" si="64"/>
        <v>0</v>
      </c>
      <c r="O129" s="270">
        <f t="shared" si="64"/>
        <v>0</v>
      </c>
      <c r="P129" s="270">
        <f t="shared" si="64"/>
        <v>0</v>
      </c>
      <c r="Q129" s="270">
        <f t="shared" si="64"/>
        <v>0</v>
      </c>
      <c r="R129" s="270">
        <f t="shared" si="64"/>
        <v>0</v>
      </c>
      <c r="S129" s="270">
        <f t="shared" si="64"/>
        <v>0</v>
      </c>
      <c r="T129" s="270">
        <f t="shared" si="64"/>
        <v>0</v>
      </c>
      <c r="U129" s="270">
        <f t="shared" si="64"/>
        <v>0</v>
      </c>
      <c r="V129" s="270">
        <f t="shared" si="64"/>
        <v>0</v>
      </c>
      <c r="W129" s="270">
        <f t="shared" si="64"/>
        <v>0</v>
      </c>
      <c r="X129" s="270">
        <f t="shared" si="64"/>
        <v>0</v>
      </c>
      <c r="Y129" s="270">
        <f t="shared" si="64"/>
        <v>0</v>
      </c>
      <c r="AB129" s="270">
        <f>SUM(AB121:AB128)</f>
        <v>0</v>
      </c>
      <c r="AE129" s="270">
        <f>SUM(AE121:AE128)</f>
        <v>0</v>
      </c>
      <c r="AH129" s="270">
        <f>SUM(AH121:AH128)</f>
        <v>0</v>
      </c>
      <c r="AK129" s="270">
        <f>SUM(AK121:AK128)</f>
        <v>0</v>
      </c>
      <c r="AN129" s="270">
        <f>SUM(AN121:AN128)</f>
        <v>0</v>
      </c>
      <c r="AQ129" s="270">
        <f>SUM(AQ121:AQ128)</f>
        <v>0</v>
      </c>
      <c r="AT129" s="270">
        <f>SUM(AT121:AT128)</f>
        <v>0</v>
      </c>
      <c r="AW129" s="270">
        <f>SUM(AW121:AW128)</f>
        <v>0</v>
      </c>
      <c r="AZ129" s="270">
        <f>SUM(AZ121:AZ128)</f>
        <v>0</v>
      </c>
    </row>
    <row r="130" spans="1:52" hidden="1">
      <c r="A130" s="275" t="str">
        <f>'6.1stYrOpBudget'!A153</f>
        <v>REMAINDER (Should be zero unless there are distributions below)</v>
      </c>
      <c r="D130" s="230"/>
      <c r="E130" s="224"/>
      <c r="F130" s="224">
        <f t="shared" ref="F130:Y130" si="65">F119-F129</f>
        <v>0</v>
      </c>
      <c r="G130" s="224">
        <f t="shared" si="65"/>
        <v>0</v>
      </c>
      <c r="H130" s="224">
        <f t="shared" si="65"/>
        <v>0</v>
      </c>
      <c r="I130" s="224">
        <f t="shared" si="65"/>
        <v>0</v>
      </c>
      <c r="J130" s="224">
        <f t="shared" si="65"/>
        <v>0</v>
      </c>
      <c r="K130" s="224">
        <f t="shared" si="65"/>
        <v>0</v>
      </c>
      <c r="L130" s="224">
        <f t="shared" si="65"/>
        <v>0</v>
      </c>
      <c r="M130" s="224">
        <f t="shared" si="65"/>
        <v>0</v>
      </c>
      <c r="N130" s="224">
        <f t="shared" si="65"/>
        <v>0</v>
      </c>
      <c r="O130" s="224">
        <f t="shared" si="65"/>
        <v>0</v>
      </c>
      <c r="P130" s="224">
        <f t="shared" si="65"/>
        <v>0</v>
      </c>
      <c r="Q130" s="224">
        <f t="shared" si="65"/>
        <v>0</v>
      </c>
      <c r="R130" s="224">
        <f t="shared" si="65"/>
        <v>0</v>
      </c>
      <c r="S130" s="224">
        <f t="shared" si="65"/>
        <v>0</v>
      </c>
      <c r="T130" s="224">
        <f t="shared" si="65"/>
        <v>0</v>
      </c>
      <c r="U130" s="224">
        <f t="shared" si="65"/>
        <v>0</v>
      </c>
      <c r="V130" s="224">
        <f t="shared" si="65"/>
        <v>0</v>
      </c>
      <c r="W130" s="224">
        <f t="shared" si="65"/>
        <v>0</v>
      </c>
      <c r="X130" s="224">
        <f t="shared" si="65"/>
        <v>0</v>
      </c>
      <c r="Y130" s="224">
        <f t="shared" si="65"/>
        <v>0</v>
      </c>
      <c r="AB130" s="224">
        <f>AB119-AB129</f>
        <v>0</v>
      </c>
      <c r="AE130" s="224">
        <f>AE119-AE129</f>
        <v>0</v>
      </c>
      <c r="AH130" s="224">
        <f>AH119-AH129</f>
        <v>0</v>
      </c>
      <c r="AK130" s="224">
        <f>AK119-AK129</f>
        <v>0</v>
      </c>
      <c r="AN130" s="224">
        <f>AN119-AN129</f>
        <v>0</v>
      </c>
      <c r="AQ130" s="224">
        <f>AQ119-AQ129</f>
        <v>0</v>
      </c>
      <c r="AT130" s="224">
        <f>AT119-AT129</f>
        <v>0</v>
      </c>
      <c r="AW130" s="224">
        <f>AW119-AW129</f>
        <v>0</v>
      </c>
      <c r="AZ130" s="224">
        <f>AZ119-AZ129</f>
        <v>0</v>
      </c>
    </row>
    <row r="131" spans="1:52" hidden="1">
      <c r="A131" s="267" t="str">
        <f>'6.1stYrOpBudget'!A154</f>
        <v>Owner Distributions/Incentive Management Fee</v>
      </c>
      <c r="D131" s="268"/>
      <c r="E131" s="227"/>
      <c r="F131" s="35">
        <f t="shared" ref="F131:Y131" si="66">IF(F138&lt;=0,0, F138-SUM(F121,F123:F128))</f>
        <v>0</v>
      </c>
      <c r="G131" s="35">
        <f t="shared" si="66"/>
        <v>0</v>
      </c>
      <c r="H131" s="35">
        <f t="shared" si="66"/>
        <v>0</v>
      </c>
      <c r="I131" s="35">
        <f t="shared" si="66"/>
        <v>0</v>
      </c>
      <c r="J131" s="35">
        <f t="shared" si="66"/>
        <v>0</v>
      </c>
      <c r="K131" s="35">
        <f t="shared" si="66"/>
        <v>0</v>
      </c>
      <c r="L131" s="35">
        <f t="shared" si="66"/>
        <v>0</v>
      </c>
      <c r="M131" s="35">
        <f t="shared" si="66"/>
        <v>0</v>
      </c>
      <c r="N131" s="35">
        <f t="shared" si="66"/>
        <v>0</v>
      </c>
      <c r="O131" s="35">
        <f t="shared" si="66"/>
        <v>0</v>
      </c>
      <c r="P131" s="35">
        <f t="shared" si="66"/>
        <v>0</v>
      </c>
      <c r="Q131" s="35">
        <f t="shared" si="66"/>
        <v>0</v>
      </c>
      <c r="R131" s="35">
        <f t="shared" si="66"/>
        <v>0</v>
      </c>
      <c r="S131" s="35">
        <f t="shared" si="66"/>
        <v>0</v>
      </c>
      <c r="T131" s="35">
        <f t="shared" si="66"/>
        <v>0</v>
      </c>
      <c r="U131" s="35">
        <f t="shared" si="66"/>
        <v>0</v>
      </c>
      <c r="V131" s="35">
        <f t="shared" si="66"/>
        <v>0</v>
      </c>
      <c r="W131" s="35">
        <f t="shared" si="66"/>
        <v>0</v>
      </c>
      <c r="X131" s="35">
        <f t="shared" si="66"/>
        <v>0</v>
      </c>
      <c r="Y131" s="35">
        <f t="shared" si="66"/>
        <v>0</v>
      </c>
      <c r="AB131" s="35">
        <f>IF(AB138&lt;=0,0, AB138-SUM(AB121,AB123:AB128))</f>
        <v>0</v>
      </c>
      <c r="AE131" s="35">
        <f>IF(AE138&lt;=0,0, AE138-SUM(AE121,AE123:AE128))</f>
        <v>0</v>
      </c>
      <c r="AH131" s="35">
        <f>IF(AH138&lt;=0,0, AH138-SUM(AH121,AH123:AH128))</f>
        <v>0</v>
      </c>
      <c r="AK131" s="35">
        <f>IF(AK138&lt;=0,0, AK138-SUM(AK121,AK123:AK128))</f>
        <v>0</v>
      </c>
      <c r="AN131" s="35">
        <f>IF(AN138&lt;=0,0, AN138-SUM(AN121,AN123:AN128))</f>
        <v>0</v>
      </c>
      <c r="AQ131" s="35">
        <f>IF(AQ138&lt;=0,0, AQ138-SUM(AQ121,AQ123:AQ128))</f>
        <v>0</v>
      </c>
      <c r="AT131" s="35">
        <f>IF(AT138&lt;=0,0, AT138-SUM(AT121,AT123:AT128))</f>
        <v>0</v>
      </c>
      <c r="AW131" s="35">
        <f>IF(AW138&lt;=0,0, AW138-SUM(AW121,AW123:AW128))</f>
        <v>0</v>
      </c>
      <c r="AZ131" s="35">
        <f>IF(AZ138&lt;=0,0, AZ138-SUM(AZ121,AZ123:AZ128))</f>
        <v>0</v>
      </c>
    </row>
    <row r="132" spans="1:52" hidden="1">
      <c r="A132" s="267" t="str">
        <f>'6.1stYrOpBudget'!A155</f>
        <v>Other Distributions/Uses</v>
      </c>
      <c r="D132" s="268"/>
      <c r="E132" s="227"/>
      <c r="F132" s="228"/>
      <c r="G132" s="228"/>
      <c r="H132" s="228"/>
      <c r="I132" s="228"/>
      <c r="J132" s="228"/>
      <c r="K132" s="228"/>
      <c r="L132" s="228"/>
      <c r="M132" s="228"/>
      <c r="N132" s="228"/>
      <c r="O132" s="228"/>
      <c r="P132" s="228"/>
      <c r="Q132" s="228"/>
      <c r="R132" s="228"/>
      <c r="S132" s="228"/>
      <c r="T132" s="228"/>
      <c r="U132" s="228"/>
      <c r="V132" s="228"/>
      <c r="W132" s="228"/>
      <c r="X132" s="228"/>
      <c r="Y132" s="228"/>
      <c r="AB132" s="228"/>
      <c r="AE132" s="228"/>
      <c r="AH132" s="228"/>
      <c r="AK132" s="228"/>
      <c r="AN132" s="228"/>
      <c r="AQ132" s="228"/>
      <c r="AT132" s="228"/>
      <c r="AW132" s="228"/>
      <c r="AZ132" s="228"/>
    </row>
    <row r="133" spans="1:52" hidden="1">
      <c r="A133" s="264" t="str">
        <f>'6.1stYrOpBudget'!A156</f>
        <v>Final Balance (should be zero)</v>
      </c>
      <c r="D133" s="230"/>
      <c r="E133" s="224"/>
      <c r="F133" s="224">
        <f t="shared" ref="F133:Y133" si="67">F130-F131-F132</f>
        <v>0</v>
      </c>
      <c r="G133" s="224">
        <f t="shared" si="67"/>
        <v>0</v>
      </c>
      <c r="H133" s="224">
        <f t="shared" si="67"/>
        <v>0</v>
      </c>
      <c r="I133" s="224">
        <f t="shared" si="67"/>
        <v>0</v>
      </c>
      <c r="J133" s="224">
        <f t="shared" si="67"/>
        <v>0</v>
      </c>
      <c r="K133" s="224">
        <f t="shared" si="67"/>
        <v>0</v>
      </c>
      <c r="L133" s="224">
        <f t="shared" si="67"/>
        <v>0</v>
      </c>
      <c r="M133" s="224">
        <f t="shared" si="67"/>
        <v>0</v>
      </c>
      <c r="N133" s="224">
        <f t="shared" si="67"/>
        <v>0</v>
      </c>
      <c r="O133" s="224">
        <f t="shared" si="67"/>
        <v>0</v>
      </c>
      <c r="P133" s="224">
        <f t="shared" si="67"/>
        <v>0</v>
      </c>
      <c r="Q133" s="224">
        <f t="shared" si="67"/>
        <v>0</v>
      </c>
      <c r="R133" s="224">
        <f t="shared" si="67"/>
        <v>0</v>
      </c>
      <c r="S133" s="224">
        <f t="shared" si="67"/>
        <v>0</v>
      </c>
      <c r="T133" s="224">
        <f t="shared" si="67"/>
        <v>0</v>
      </c>
      <c r="U133" s="224">
        <f t="shared" si="67"/>
        <v>0</v>
      </c>
      <c r="V133" s="224">
        <f t="shared" si="67"/>
        <v>0</v>
      </c>
      <c r="W133" s="224">
        <f t="shared" si="67"/>
        <v>0</v>
      </c>
      <c r="X133" s="224">
        <f t="shared" si="67"/>
        <v>0</v>
      </c>
      <c r="Y133" s="224">
        <f t="shared" si="67"/>
        <v>0</v>
      </c>
      <c r="AB133" s="224">
        <f>AB130-AB131-AB132</f>
        <v>0</v>
      </c>
      <c r="AE133" s="224">
        <f>AE130-AE131-AE132</f>
        <v>0</v>
      </c>
      <c r="AH133" s="224">
        <f>AH130-AH131-AH132</f>
        <v>0</v>
      </c>
      <c r="AK133" s="224">
        <f>AK130-AK131-AK132</f>
        <v>0</v>
      </c>
      <c r="AN133" s="224">
        <f>AN130-AN131-AN132</f>
        <v>0</v>
      </c>
      <c r="AQ133" s="224">
        <f>AQ130-AQ131-AQ132</f>
        <v>0</v>
      </c>
      <c r="AT133" s="224">
        <f>AT130-AT131-AT132</f>
        <v>0</v>
      </c>
      <c r="AW133" s="224">
        <f>AW130-AW131-AW132</f>
        <v>0</v>
      </c>
      <c r="AZ133" s="224">
        <f>AZ130-AZ131-AZ132</f>
        <v>0</v>
      </c>
    </row>
    <row r="134" spans="1:52" ht="14.25" hidden="1">
      <c r="A134" s="200" t="e">
        <f>'6.1stYrOpBudget'!#REF!</f>
        <v>#REF!</v>
      </c>
      <c r="D134" s="230"/>
      <c r="E134" s="148"/>
      <c r="F134" s="224"/>
      <c r="G134" s="224"/>
      <c r="H134" s="224"/>
      <c r="I134" s="224"/>
      <c r="J134" s="224"/>
      <c r="K134" s="224"/>
      <c r="L134" s="224"/>
      <c r="M134" s="224"/>
      <c r="N134" s="224"/>
      <c r="O134" s="224"/>
      <c r="P134" s="224"/>
      <c r="Q134" s="224"/>
      <c r="R134" s="224"/>
      <c r="S134" s="224"/>
      <c r="T134" s="224"/>
      <c r="U134" s="224"/>
      <c r="V134" s="224"/>
      <c r="W134" s="224"/>
      <c r="X134" s="224"/>
      <c r="Y134" s="224"/>
      <c r="AB134" s="224"/>
      <c r="AE134" s="224"/>
      <c r="AH134" s="224"/>
      <c r="AK134" s="224"/>
      <c r="AN134" s="224"/>
      <c r="AQ134" s="224"/>
      <c r="AT134" s="224"/>
      <c r="AW134" s="224"/>
      <c r="AZ134" s="224"/>
    </row>
    <row r="135" spans="1:52" hidden="1">
      <c r="A135" s="276" t="e">
        <f>'6.1stYrOpBudget'!#REF!</f>
        <v>#REF!</v>
      </c>
      <c r="C135" s="277"/>
      <c r="D135" s="230"/>
      <c r="E135" s="278">
        <f>C135</f>
        <v>0</v>
      </c>
      <c r="F135" s="278">
        <f t="shared" ref="F135:Y135" si="68">$C135</f>
        <v>0</v>
      </c>
      <c r="G135" s="278">
        <f t="shared" si="68"/>
        <v>0</v>
      </c>
      <c r="H135" s="278">
        <f t="shared" si="68"/>
        <v>0</v>
      </c>
      <c r="I135" s="278">
        <f t="shared" si="68"/>
        <v>0</v>
      </c>
      <c r="J135" s="278">
        <f t="shared" si="68"/>
        <v>0</v>
      </c>
      <c r="K135" s="278">
        <f t="shared" si="68"/>
        <v>0</v>
      </c>
      <c r="L135" s="278">
        <f t="shared" si="68"/>
        <v>0</v>
      </c>
      <c r="M135" s="278">
        <f t="shared" si="68"/>
        <v>0</v>
      </c>
      <c r="N135" s="278">
        <f t="shared" si="68"/>
        <v>0</v>
      </c>
      <c r="O135" s="278">
        <f t="shared" si="68"/>
        <v>0</v>
      </c>
      <c r="P135" s="278">
        <f t="shared" si="68"/>
        <v>0</v>
      </c>
      <c r="Q135" s="278">
        <f t="shared" si="68"/>
        <v>0</v>
      </c>
      <c r="R135" s="278">
        <f t="shared" si="68"/>
        <v>0</v>
      </c>
      <c r="S135" s="278">
        <f t="shared" si="68"/>
        <v>0</v>
      </c>
      <c r="T135" s="278">
        <f t="shared" si="68"/>
        <v>0</v>
      </c>
      <c r="U135" s="278">
        <f t="shared" si="68"/>
        <v>0</v>
      </c>
      <c r="V135" s="278">
        <f t="shared" si="68"/>
        <v>0</v>
      </c>
      <c r="W135" s="278">
        <f t="shared" si="68"/>
        <v>0</v>
      </c>
      <c r="X135" s="278">
        <f t="shared" si="68"/>
        <v>0</v>
      </c>
      <c r="Y135" s="278">
        <f t="shared" si="68"/>
        <v>0</v>
      </c>
      <c r="AB135" s="278">
        <f>$C135</f>
        <v>0</v>
      </c>
      <c r="AE135" s="278">
        <f>$C135</f>
        <v>0</v>
      </c>
      <c r="AH135" s="278">
        <f>$C135</f>
        <v>0</v>
      </c>
      <c r="AK135" s="278">
        <f>$C135</f>
        <v>0</v>
      </c>
      <c r="AN135" s="278">
        <f>$C135</f>
        <v>0</v>
      </c>
      <c r="AQ135" s="278">
        <f>$C135</f>
        <v>0</v>
      </c>
      <c r="AT135" s="278">
        <f>$C135</f>
        <v>0</v>
      </c>
      <c r="AW135" s="278">
        <f>$C135</f>
        <v>0</v>
      </c>
      <c r="AZ135" s="278">
        <f>$C135</f>
        <v>0</v>
      </c>
    </row>
    <row r="136" spans="1:52" hidden="1">
      <c r="A136" s="279" t="e">
        <f>'6.1stYrOpBudget'!#REF!</f>
        <v>#REF!</v>
      </c>
      <c r="C136" s="280"/>
      <c r="D136" s="268"/>
      <c r="E136" s="227"/>
      <c r="F136" s="227" t="b">
        <f t="shared" ref="F136:Y136" si="69">IF($C135="yes", IF($C136&gt;0, $C136*F116, 0))</f>
        <v>0</v>
      </c>
      <c r="G136" s="227" t="b">
        <f t="shared" si="69"/>
        <v>0</v>
      </c>
      <c r="H136" s="227" t="b">
        <f t="shared" si="69"/>
        <v>0</v>
      </c>
      <c r="I136" s="227" t="b">
        <f t="shared" si="69"/>
        <v>0</v>
      </c>
      <c r="J136" s="227" t="b">
        <f t="shared" si="69"/>
        <v>0</v>
      </c>
      <c r="K136" s="227" t="b">
        <f t="shared" si="69"/>
        <v>0</v>
      </c>
      <c r="L136" s="227" t="b">
        <f t="shared" si="69"/>
        <v>0</v>
      </c>
      <c r="M136" s="227" t="b">
        <f t="shared" si="69"/>
        <v>0</v>
      </c>
      <c r="N136" s="227" t="b">
        <f t="shared" si="69"/>
        <v>0</v>
      </c>
      <c r="O136" s="227" t="b">
        <f t="shared" si="69"/>
        <v>0</v>
      </c>
      <c r="P136" s="227" t="b">
        <f t="shared" si="69"/>
        <v>0</v>
      </c>
      <c r="Q136" s="227" t="b">
        <f t="shared" si="69"/>
        <v>0</v>
      </c>
      <c r="R136" s="227" t="b">
        <f t="shared" si="69"/>
        <v>0</v>
      </c>
      <c r="S136" s="227" t="b">
        <f t="shared" si="69"/>
        <v>0</v>
      </c>
      <c r="T136" s="227" t="b">
        <f t="shared" si="69"/>
        <v>0</v>
      </c>
      <c r="U136" s="227" t="b">
        <f t="shared" si="69"/>
        <v>0</v>
      </c>
      <c r="V136" s="227" t="b">
        <f t="shared" si="69"/>
        <v>0</v>
      </c>
      <c r="W136" s="227" t="b">
        <f t="shared" si="69"/>
        <v>0</v>
      </c>
      <c r="X136" s="227" t="b">
        <f t="shared" si="69"/>
        <v>0</v>
      </c>
      <c r="Y136" s="227" t="b">
        <f t="shared" si="69"/>
        <v>0</v>
      </c>
      <c r="AB136" s="227" t="b">
        <f>IF($C135="yes", IF($C136&gt;0, $C136*AB116, 0))</f>
        <v>0</v>
      </c>
      <c r="AE136" s="227" t="b">
        <f>IF($C135="yes", IF($C136&gt;0, $C136*AE116, 0))</f>
        <v>0</v>
      </c>
      <c r="AH136" s="227" t="b">
        <f>IF($C135="yes", IF($C136&gt;0, $C136*AH116, 0))</f>
        <v>0</v>
      </c>
      <c r="AK136" s="227" t="b">
        <f>IF($C135="yes", IF($C136&gt;0, $C136*AK116, 0))</f>
        <v>0</v>
      </c>
      <c r="AN136" s="227" t="b">
        <f>IF($C135="yes", IF($C136&gt;0, $C136*AN116, 0))</f>
        <v>0</v>
      </c>
      <c r="AQ136" s="227" t="b">
        <f>IF($C135="yes", IF($C136&gt;0, $C136*AQ116, 0))</f>
        <v>0</v>
      </c>
      <c r="AT136" s="227" t="b">
        <f>IF($C135="yes", IF($C136&gt;0, $C136*AT116, 0))</f>
        <v>0</v>
      </c>
      <c r="AW136" s="227" t="b">
        <f>IF($C135="yes", IF($C136&gt;0, $C136*AW116, 0))</f>
        <v>0</v>
      </c>
      <c r="AZ136" s="227" t="b">
        <f>IF($C135="yes", IF($C136&gt;0, $C136*AZ116, 0))</f>
        <v>0</v>
      </c>
    </row>
    <row r="137" spans="1:52" hidden="1">
      <c r="A137" s="279" t="e">
        <f>'6.1stYrOpBudget'!#REF!</f>
        <v>#REF!</v>
      </c>
      <c r="C137" s="281"/>
      <c r="D137" s="268"/>
      <c r="E137" s="227"/>
      <c r="F137" s="227">
        <f t="shared" ref="F137:Y137" si="70">IF($C135="yes", $C137*$C$4,0)</f>
        <v>0</v>
      </c>
      <c r="G137" s="227">
        <f t="shared" si="70"/>
        <v>0</v>
      </c>
      <c r="H137" s="227">
        <f t="shared" si="70"/>
        <v>0</v>
      </c>
      <c r="I137" s="227">
        <f t="shared" si="70"/>
        <v>0</v>
      </c>
      <c r="J137" s="227">
        <f t="shared" si="70"/>
        <v>0</v>
      </c>
      <c r="K137" s="227">
        <f t="shared" si="70"/>
        <v>0</v>
      </c>
      <c r="L137" s="227">
        <f t="shared" si="70"/>
        <v>0</v>
      </c>
      <c r="M137" s="227">
        <f t="shared" si="70"/>
        <v>0</v>
      </c>
      <c r="N137" s="227">
        <f t="shared" si="70"/>
        <v>0</v>
      </c>
      <c r="O137" s="227">
        <f t="shared" si="70"/>
        <v>0</v>
      </c>
      <c r="P137" s="227">
        <f t="shared" si="70"/>
        <v>0</v>
      </c>
      <c r="Q137" s="227">
        <f t="shared" si="70"/>
        <v>0</v>
      </c>
      <c r="R137" s="227">
        <f t="shared" si="70"/>
        <v>0</v>
      </c>
      <c r="S137" s="227">
        <f t="shared" si="70"/>
        <v>0</v>
      </c>
      <c r="T137" s="227">
        <f t="shared" si="70"/>
        <v>0</v>
      </c>
      <c r="U137" s="227">
        <f t="shared" si="70"/>
        <v>0</v>
      </c>
      <c r="V137" s="227">
        <f t="shared" si="70"/>
        <v>0</v>
      </c>
      <c r="W137" s="227">
        <f t="shared" si="70"/>
        <v>0</v>
      </c>
      <c r="X137" s="227">
        <f t="shared" si="70"/>
        <v>0</v>
      </c>
      <c r="Y137" s="227">
        <f t="shared" si="70"/>
        <v>0</v>
      </c>
      <c r="AB137" s="227">
        <f>IF($C135="yes", $C137*$C$4,0)</f>
        <v>0</v>
      </c>
      <c r="AE137" s="227">
        <f>IF($C135="yes", $C137*$C$4,0)</f>
        <v>0</v>
      </c>
      <c r="AH137" s="227">
        <f>IF($C135="yes", $C137*$C$4,0)</f>
        <v>0</v>
      </c>
      <c r="AK137" s="227">
        <f>IF($C135="yes", $C137*$C$4,0)</f>
        <v>0</v>
      </c>
      <c r="AN137" s="227">
        <f>IF($C135="yes", $C137*$C$4,0)</f>
        <v>0</v>
      </c>
      <c r="AQ137" s="227">
        <f>IF($C135="yes", $C137*$C$4,0)</f>
        <v>0</v>
      </c>
      <c r="AT137" s="227">
        <f>IF($C135="yes", $C137*$C$4,0)</f>
        <v>0</v>
      </c>
      <c r="AW137" s="227">
        <f>IF($C135="yes", $C137*$C$4,0)</f>
        <v>0</v>
      </c>
      <c r="AZ137" s="227">
        <f>IF($C135="yes", $C137*$C$4,0)</f>
        <v>0</v>
      </c>
    </row>
    <row r="138" spans="1:52" hidden="1">
      <c r="A138" s="279" t="e">
        <f>'6.1stYrOpBudget'!#REF!</f>
        <v>#REF!</v>
      </c>
      <c r="D138" s="268"/>
      <c r="E138" s="227"/>
      <c r="F138" s="227">
        <f t="shared" ref="F138:Y138" si="71">IF(F136&lt;&gt;"", IF(F137&lt;F136,F137,F136), "")</f>
        <v>0</v>
      </c>
      <c r="G138" s="227">
        <f t="shared" si="71"/>
        <v>0</v>
      </c>
      <c r="H138" s="227">
        <f t="shared" si="71"/>
        <v>0</v>
      </c>
      <c r="I138" s="227">
        <f t="shared" si="71"/>
        <v>0</v>
      </c>
      <c r="J138" s="227">
        <f t="shared" si="71"/>
        <v>0</v>
      </c>
      <c r="K138" s="227">
        <f t="shared" si="71"/>
        <v>0</v>
      </c>
      <c r="L138" s="227">
        <f t="shared" si="71"/>
        <v>0</v>
      </c>
      <c r="M138" s="227">
        <f t="shared" si="71"/>
        <v>0</v>
      </c>
      <c r="N138" s="227">
        <f t="shared" si="71"/>
        <v>0</v>
      </c>
      <c r="O138" s="227">
        <f t="shared" si="71"/>
        <v>0</v>
      </c>
      <c r="P138" s="227">
        <f t="shared" si="71"/>
        <v>0</v>
      </c>
      <c r="Q138" s="227">
        <f t="shared" si="71"/>
        <v>0</v>
      </c>
      <c r="R138" s="227">
        <f t="shared" si="71"/>
        <v>0</v>
      </c>
      <c r="S138" s="227">
        <f t="shared" si="71"/>
        <v>0</v>
      </c>
      <c r="T138" s="227">
        <f t="shared" si="71"/>
        <v>0</v>
      </c>
      <c r="U138" s="227">
        <f t="shared" si="71"/>
        <v>0</v>
      </c>
      <c r="V138" s="227">
        <f t="shared" si="71"/>
        <v>0</v>
      </c>
      <c r="W138" s="227">
        <f t="shared" si="71"/>
        <v>0</v>
      </c>
      <c r="X138" s="227">
        <f t="shared" si="71"/>
        <v>0</v>
      </c>
      <c r="Y138" s="227">
        <f t="shared" si="71"/>
        <v>0</v>
      </c>
      <c r="AB138" s="227">
        <f>IF(AB136&lt;&gt;"", IF(AB137&lt;AB136,AB137,AB136), "")</f>
        <v>0</v>
      </c>
      <c r="AE138" s="227">
        <f>IF(AE136&lt;&gt;"", IF(AE137&lt;AE136,AE137,AE136), "")</f>
        <v>0</v>
      </c>
      <c r="AH138" s="227">
        <f>IF(AH136&lt;&gt;"", IF(AH137&lt;AH136,AH137,AH136), "")</f>
        <v>0</v>
      </c>
      <c r="AK138" s="227">
        <f>IF(AK136&lt;&gt;"", IF(AK137&lt;AK136,AK137,AK136), "")</f>
        <v>0</v>
      </c>
      <c r="AN138" s="227">
        <f>IF(AN136&lt;&gt;"", IF(AN137&lt;AN136,AN137,AN136), "")</f>
        <v>0</v>
      </c>
      <c r="AQ138" s="227">
        <f>IF(AQ136&lt;&gt;"", IF(AQ137&lt;AQ136,AQ137,AQ136), "")</f>
        <v>0</v>
      </c>
      <c r="AT138" s="227">
        <f>IF(AT136&lt;&gt;"", IF(AT137&lt;AT136,AT137,AT136), "")</f>
        <v>0</v>
      </c>
      <c r="AW138" s="227">
        <f>IF(AW136&lt;&gt;"", IF(AW137&lt;AW136,AW137,AW136), "")</f>
        <v>0</v>
      </c>
      <c r="AZ138" s="227">
        <f>IF(AZ136&lt;&gt;"", IF(AZ137&lt;AZ136,AZ137,AZ136), "")</f>
        <v>0</v>
      </c>
    </row>
    <row r="139" spans="1:52" hidden="1">
      <c r="A139" s="279" t="e">
        <f>'6.1stYrOpBudget'!#REF!</f>
        <v>#REF!</v>
      </c>
      <c r="D139" s="268"/>
      <c r="E139" s="227"/>
      <c r="F139" s="227">
        <f t="shared" ref="F139:Y139" si="72">IF(F138&gt;0, F116-F138, 0)</f>
        <v>0</v>
      </c>
      <c r="G139" s="227">
        <f t="shared" si="72"/>
        <v>0</v>
      </c>
      <c r="H139" s="227">
        <f t="shared" si="72"/>
        <v>0</v>
      </c>
      <c r="I139" s="227">
        <f t="shared" si="72"/>
        <v>0</v>
      </c>
      <c r="J139" s="227">
        <f t="shared" si="72"/>
        <v>0</v>
      </c>
      <c r="K139" s="227">
        <f t="shared" si="72"/>
        <v>0</v>
      </c>
      <c r="L139" s="227">
        <f t="shared" si="72"/>
        <v>0</v>
      </c>
      <c r="M139" s="227">
        <f t="shared" si="72"/>
        <v>0</v>
      </c>
      <c r="N139" s="227">
        <f t="shared" si="72"/>
        <v>0</v>
      </c>
      <c r="O139" s="227">
        <f t="shared" si="72"/>
        <v>0</v>
      </c>
      <c r="P139" s="227">
        <f t="shared" si="72"/>
        <v>0</v>
      </c>
      <c r="Q139" s="227">
        <f t="shared" si="72"/>
        <v>0</v>
      </c>
      <c r="R139" s="227">
        <f t="shared" si="72"/>
        <v>0</v>
      </c>
      <c r="S139" s="227">
        <f t="shared" si="72"/>
        <v>0</v>
      </c>
      <c r="T139" s="227">
        <f t="shared" si="72"/>
        <v>0</v>
      </c>
      <c r="U139" s="227">
        <f t="shared" si="72"/>
        <v>0</v>
      </c>
      <c r="V139" s="227">
        <f t="shared" si="72"/>
        <v>0</v>
      </c>
      <c r="W139" s="227">
        <f t="shared" si="72"/>
        <v>0</v>
      </c>
      <c r="X139" s="227">
        <f t="shared" si="72"/>
        <v>0</v>
      </c>
      <c r="Y139" s="227">
        <f t="shared" si="72"/>
        <v>0</v>
      </c>
      <c r="AB139" s="227">
        <f>IF(AB138&gt;0, AB116-AB138, 0)</f>
        <v>0</v>
      </c>
      <c r="AE139" s="227">
        <f>IF(AE138&gt;0, AE116-AE138, 0)</f>
        <v>0</v>
      </c>
      <c r="AH139" s="227">
        <f>IF(AH138&gt;0, AH116-AH138, 0)</f>
        <v>0</v>
      </c>
      <c r="AK139" s="227">
        <f>IF(AK138&gt;0, AK116-AK138, 0)</f>
        <v>0</v>
      </c>
      <c r="AN139" s="227">
        <f>IF(AN138&gt;0, AN116-AN138, 0)</f>
        <v>0</v>
      </c>
      <c r="AQ139" s="227">
        <f>IF(AQ138&gt;0, AQ116-AQ138, 0)</f>
        <v>0</v>
      </c>
      <c r="AT139" s="227">
        <f>IF(AT138&gt;0, AT116-AT138, 0)</f>
        <v>0</v>
      </c>
      <c r="AW139" s="227">
        <f>IF(AW138&gt;0, AW116-AW138, 0)</f>
        <v>0</v>
      </c>
      <c r="AZ139" s="227">
        <f>IF(AZ138&gt;0, AZ116-AZ138, 0)</f>
        <v>0</v>
      </c>
    </row>
    <row r="140" spans="1:52" hidden="1">
      <c r="A140" s="279" t="e">
        <f>'6.1stYrOpBudget'!#REF!</f>
        <v>#REF!</v>
      </c>
      <c r="D140" s="268"/>
      <c r="E140" s="227"/>
      <c r="F140" s="282"/>
      <c r="G140" s="282"/>
      <c r="H140" s="282"/>
      <c r="I140" s="282"/>
      <c r="J140" s="282"/>
      <c r="K140" s="282"/>
      <c r="L140" s="282"/>
      <c r="M140" s="282"/>
      <c r="N140" s="282"/>
      <c r="O140" s="282"/>
      <c r="P140" s="282"/>
      <c r="Q140" s="282"/>
      <c r="R140" s="282"/>
      <c r="S140" s="282"/>
      <c r="T140" s="282"/>
      <c r="U140" s="282"/>
      <c r="V140" s="282"/>
      <c r="W140" s="282"/>
      <c r="X140" s="282"/>
      <c r="Y140" s="282"/>
      <c r="AB140" s="282"/>
      <c r="AE140" s="282"/>
      <c r="AH140" s="282"/>
      <c r="AK140" s="282"/>
      <c r="AN140" s="282"/>
      <c r="AQ140" s="282"/>
      <c r="AT140" s="282"/>
      <c r="AW140" s="282"/>
      <c r="AZ140" s="282"/>
    </row>
    <row r="141" spans="1:52" hidden="1">
      <c r="A141" s="279" t="e">
        <f>'6.1stYrOpBudget'!#REF!</f>
        <v>#REF!</v>
      </c>
      <c r="D141" s="268"/>
      <c r="E141" s="227"/>
      <c r="F141" s="227">
        <f t="shared" ref="F141:Y141" si="73">F139-F140</f>
        <v>0</v>
      </c>
      <c r="G141" s="227">
        <f t="shared" si="73"/>
        <v>0</v>
      </c>
      <c r="H141" s="227">
        <f t="shared" si="73"/>
        <v>0</v>
      </c>
      <c r="I141" s="227">
        <f t="shared" si="73"/>
        <v>0</v>
      </c>
      <c r="J141" s="227">
        <f t="shared" si="73"/>
        <v>0</v>
      </c>
      <c r="K141" s="227">
        <f t="shared" si="73"/>
        <v>0</v>
      </c>
      <c r="L141" s="227">
        <f t="shared" si="73"/>
        <v>0</v>
      </c>
      <c r="M141" s="227">
        <f t="shared" si="73"/>
        <v>0</v>
      </c>
      <c r="N141" s="227">
        <f t="shared" si="73"/>
        <v>0</v>
      </c>
      <c r="O141" s="227">
        <f t="shared" si="73"/>
        <v>0</v>
      </c>
      <c r="P141" s="227">
        <f t="shared" si="73"/>
        <v>0</v>
      </c>
      <c r="Q141" s="227">
        <f t="shared" si="73"/>
        <v>0</v>
      </c>
      <c r="R141" s="227">
        <f t="shared" si="73"/>
        <v>0</v>
      </c>
      <c r="S141" s="227">
        <f t="shared" si="73"/>
        <v>0</v>
      </c>
      <c r="T141" s="227">
        <f t="shared" si="73"/>
        <v>0</v>
      </c>
      <c r="U141" s="227">
        <f t="shared" si="73"/>
        <v>0</v>
      </c>
      <c r="V141" s="227">
        <f t="shared" si="73"/>
        <v>0</v>
      </c>
      <c r="W141" s="227">
        <f t="shared" si="73"/>
        <v>0</v>
      </c>
      <c r="X141" s="227">
        <f t="shared" si="73"/>
        <v>0</v>
      </c>
      <c r="Y141" s="227">
        <f t="shared" si="73"/>
        <v>0</v>
      </c>
      <c r="AB141" s="227">
        <f>AB139-AB140</f>
        <v>0</v>
      </c>
      <c r="AE141" s="227">
        <f>AE139-AE140</f>
        <v>0</v>
      </c>
      <c r="AH141" s="227">
        <f>AH139-AH140</f>
        <v>0</v>
      </c>
      <c r="AK141" s="227">
        <f>AK139-AK140</f>
        <v>0</v>
      </c>
      <c r="AN141" s="227">
        <f>AN139-AN140</f>
        <v>0</v>
      </c>
      <c r="AQ141" s="227">
        <f>AQ139-AQ140</f>
        <v>0</v>
      </c>
      <c r="AT141" s="227">
        <f>AT139-AT140</f>
        <v>0</v>
      </c>
      <c r="AW141" s="227">
        <f>AW139-AW140</f>
        <v>0</v>
      </c>
      <c r="AZ141" s="227">
        <f>AZ139-AZ140</f>
        <v>0</v>
      </c>
    </row>
    <row r="142" spans="1:52">
      <c r="D142" s="230"/>
      <c r="E142" s="148"/>
      <c r="F142" s="224"/>
      <c r="G142" s="224"/>
      <c r="H142" s="224"/>
      <c r="I142" s="224"/>
      <c r="J142" s="224"/>
      <c r="K142" s="224"/>
      <c r="L142" s="224"/>
      <c r="M142" s="224"/>
      <c r="N142" s="224"/>
      <c r="O142" s="224"/>
      <c r="P142" s="224"/>
      <c r="Q142" s="224"/>
      <c r="R142" s="224"/>
      <c r="S142" s="224"/>
      <c r="T142" s="224"/>
      <c r="U142" s="224"/>
      <c r="V142" s="224"/>
      <c r="W142" s="224"/>
      <c r="X142" s="224"/>
      <c r="Y142" s="224"/>
      <c r="AB142" s="224"/>
      <c r="AE142" s="224"/>
      <c r="AH142" s="224"/>
      <c r="AK142" s="224"/>
      <c r="AN142" s="224"/>
      <c r="AQ142" s="224"/>
      <c r="AT142" s="224"/>
      <c r="AW142" s="224"/>
      <c r="AZ142" s="224"/>
    </row>
    <row r="143" spans="1:52">
      <c r="A143" s="213" t="s">
        <v>68</v>
      </c>
      <c r="D143" s="230"/>
      <c r="E143" s="148"/>
      <c r="F143" s="224"/>
      <c r="G143" s="224"/>
      <c r="H143" s="224"/>
      <c r="I143" s="224"/>
      <c r="J143" s="224"/>
      <c r="K143" s="224"/>
      <c r="L143" s="224"/>
      <c r="M143" s="224"/>
      <c r="N143" s="224"/>
      <c r="O143" s="224"/>
      <c r="P143" s="224"/>
      <c r="Q143" s="224"/>
      <c r="R143" s="224"/>
      <c r="S143" s="224"/>
      <c r="T143" s="224"/>
      <c r="U143" s="224"/>
      <c r="V143" s="224"/>
      <c r="W143" s="224"/>
      <c r="X143" s="224"/>
      <c r="Y143" s="224"/>
      <c r="AB143" s="224"/>
      <c r="AE143" s="224"/>
      <c r="AH143" s="224"/>
      <c r="AK143" s="224"/>
      <c r="AN143" s="224"/>
      <c r="AQ143" s="224"/>
      <c r="AT143" s="224"/>
      <c r="AW143" s="224"/>
      <c r="AZ143" s="224"/>
    </row>
    <row r="144" spans="1:52">
      <c r="A144" s="218" t="s">
        <v>72</v>
      </c>
      <c r="D144" s="70"/>
      <c r="E144" s="75"/>
      <c r="F144" s="285">
        <f>E148</f>
        <v>0</v>
      </c>
      <c r="G144" s="285">
        <f t="shared" ref="G144:Y144" si="74">F148</f>
        <v>0</v>
      </c>
      <c r="H144" s="285">
        <f t="shared" si="74"/>
        <v>0</v>
      </c>
      <c r="I144" s="285">
        <f t="shared" si="74"/>
        <v>0</v>
      </c>
      <c r="J144" s="285">
        <f t="shared" si="74"/>
        <v>0</v>
      </c>
      <c r="K144" s="285">
        <f t="shared" si="74"/>
        <v>0</v>
      </c>
      <c r="L144" s="285">
        <f t="shared" si="74"/>
        <v>0</v>
      </c>
      <c r="M144" s="285">
        <f t="shared" si="74"/>
        <v>0</v>
      </c>
      <c r="N144" s="285">
        <f t="shared" si="74"/>
        <v>0</v>
      </c>
      <c r="O144" s="285">
        <f t="shared" si="74"/>
        <v>0</v>
      </c>
      <c r="P144" s="285">
        <f t="shared" si="74"/>
        <v>0</v>
      </c>
      <c r="Q144" s="285">
        <f t="shared" si="74"/>
        <v>0</v>
      </c>
      <c r="R144" s="285">
        <f t="shared" si="74"/>
        <v>0</v>
      </c>
      <c r="S144" s="285">
        <f t="shared" si="74"/>
        <v>0</v>
      </c>
      <c r="T144" s="285">
        <f t="shared" si="74"/>
        <v>0</v>
      </c>
      <c r="U144" s="285">
        <f t="shared" si="74"/>
        <v>0</v>
      </c>
      <c r="V144" s="285">
        <f t="shared" si="74"/>
        <v>0</v>
      </c>
      <c r="W144" s="285">
        <f t="shared" si="74"/>
        <v>0</v>
      </c>
      <c r="X144" s="285">
        <f t="shared" si="74"/>
        <v>0</v>
      </c>
      <c r="Y144" s="282">
        <f t="shared" si="74"/>
        <v>0</v>
      </c>
      <c r="AB144" s="282">
        <f>Y148</f>
        <v>0</v>
      </c>
      <c r="AE144" s="282">
        <f>AB148</f>
        <v>0</v>
      </c>
      <c r="AH144" s="282">
        <f>AE148</f>
        <v>0</v>
      </c>
      <c r="AK144" s="282">
        <f>AH148</f>
        <v>0</v>
      </c>
      <c r="AN144" s="282">
        <f>AK148</f>
        <v>0</v>
      </c>
      <c r="AQ144" s="282">
        <f>AN148</f>
        <v>0</v>
      </c>
      <c r="AT144" s="282">
        <f>AQ148</f>
        <v>0</v>
      </c>
      <c r="AW144" s="282">
        <f>AT148</f>
        <v>0</v>
      </c>
      <c r="AZ144" s="282">
        <f>AW148</f>
        <v>0</v>
      </c>
    </row>
    <row r="145" spans="1:52">
      <c r="A145" s="218" t="s">
        <v>77</v>
      </c>
      <c r="D145" s="70"/>
      <c r="E145" s="285">
        <f>E74</f>
        <v>0</v>
      </c>
      <c r="F145" s="285">
        <f>F74</f>
        <v>0</v>
      </c>
      <c r="G145" s="285">
        <f t="shared" ref="G145:Y145" si="75">G74</f>
        <v>0</v>
      </c>
      <c r="H145" s="285">
        <f t="shared" si="75"/>
        <v>0</v>
      </c>
      <c r="I145" s="285">
        <f t="shared" si="75"/>
        <v>0</v>
      </c>
      <c r="J145" s="285">
        <f t="shared" si="75"/>
        <v>0</v>
      </c>
      <c r="K145" s="285">
        <f t="shared" si="75"/>
        <v>0</v>
      </c>
      <c r="L145" s="285">
        <f t="shared" si="75"/>
        <v>0</v>
      </c>
      <c r="M145" s="285">
        <f t="shared" si="75"/>
        <v>0</v>
      </c>
      <c r="N145" s="285">
        <f t="shared" si="75"/>
        <v>0</v>
      </c>
      <c r="O145" s="285">
        <f t="shared" si="75"/>
        <v>0</v>
      </c>
      <c r="P145" s="285">
        <f t="shared" si="75"/>
        <v>0</v>
      </c>
      <c r="Q145" s="285">
        <f t="shared" si="75"/>
        <v>0</v>
      </c>
      <c r="R145" s="285">
        <f t="shared" si="75"/>
        <v>0</v>
      </c>
      <c r="S145" s="285">
        <f t="shared" si="75"/>
        <v>0</v>
      </c>
      <c r="T145" s="285">
        <f t="shared" si="75"/>
        <v>0</v>
      </c>
      <c r="U145" s="285">
        <f t="shared" si="75"/>
        <v>0</v>
      </c>
      <c r="V145" s="285">
        <f t="shared" si="75"/>
        <v>0</v>
      </c>
      <c r="W145" s="285">
        <f t="shared" si="75"/>
        <v>0</v>
      </c>
      <c r="X145" s="285">
        <f t="shared" si="75"/>
        <v>0</v>
      </c>
      <c r="Y145" s="263">
        <f t="shared" si="75"/>
        <v>0</v>
      </c>
      <c r="AB145" s="263">
        <f>AB74</f>
        <v>0</v>
      </c>
      <c r="AE145" s="263">
        <f>AE74</f>
        <v>0</v>
      </c>
      <c r="AH145" s="263">
        <f>AH74</f>
        <v>0</v>
      </c>
      <c r="AK145" s="263">
        <f>AK74</f>
        <v>0</v>
      </c>
      <c r="AN145" s="263">
        <f>AN74</f>
        <v>0</v>
      </c>
      <c r="AQ145" s="263">
        <f>AQ74</f>
        <v>0</v>
      </c>
      <c r="AT145" s="263">
        <f>AT74</f>
        <v>0</v>
      </c>
      <c r="AW145" s="263">
        <f>AW74</f>
        <v>0</v>
      </c>
      <c r="AZ145" s="263">
        <f>AZ74</f>
        <v>0</v>
      </c>
    </row>
    <row r="146" spans="1:52">
      <c r="A146" s="218" t="s">
        <v>71</v>
      </c>
      <c r="D146" s="70"/>
      <c r="E146" s="75"/>
      <c r="F146" s="75"/>
      <c r="G146" s="75"/>
      <c r="H146" s="75"/>
      <c r="I146" s="75"/>
      <c r="J146" s="75"/>
      <c r="K146" s="75"/>
      <c r="L146" s="75"/>
      <c r="M146" s="75"/>
      <c r="N146" s="75"/>
      <c r="O146" s="75"/>
      <c r="P146" s="75"/>
      <c r="Q146" s="75"/>
      <c r="R146" s="75"/>
      <c r="S146" s="75"/>
      <c r="T146" s="75"/>
      <c r="U146" s="75"/>
      <c r="V146" s="75"/>
      <c r="W146" s="75"/>
      <c r="X146" s="75"/>
      <c r="Y146" s="282"/>
      <c r="AB146" s="282"/>
      <c r="AE146" s="282"/>
      <c r="AH146" s="282"/>
      <c r="AK146" s="282"/>
      <c r="AN146" s="282"/>
      <c r="AQ146" s="282"/>
      <c r="AT146" s="282"/>
      <c r="AW146" s="282"/>
      <c r="AZ146" s="282"/>
    </row>
    <row r="147" spans="1:52">
      <c r="A147" s="218" t="s">
        <v>69</v>
      </c>
      <c r="D147" s="70"/>
      <c r="E147" s="75"/>
      <c r="F147" s="75"/>
      <c r="G147" s="75"/>
      <c r="H147" s="75"/>
      <c r="I147" s="75"/>
      <c r="J147" s="75"/>
      <c r="K147" s="75"/>
      <c r="L147" s="75"/>
      <c r="M147" s="75"/>
      <c r="N147" s="75"/>
      <c r="O147" s="75"/>
      <c r="P147" s="75"/>
      <c r="Q147" s="75"/>
      <c r="R147" s="75"/>
      <c r="S147" s="75"/>
      <c r="T147" s="75"/>
      <c r="U147" s="75"/>
      <c r="V147" s="75"/>
      <c r="W147" s="75"/>
      <c r="X147" s="75"/>
      <c r="Y147" s="282"/>
      <c r="AB147" s="282"/>
      <c r="AE147" s="282"/>
      <c r="AH147" s="282"/>
      <c r="AK147" s="282"/>
      <c r="AN147" s="282"/>
      <c r="AQ147" s="282"/>
      <c r="AT147" s="282"/>
      <c r="AW147" s="282"/>
      <c r="AZ147" s="282"/>
    </row>
    <row r="148" spans="1:52">
      <c r="A148" s="146" t="s">
        <v>70</v>
      </c>
      <c r="D148" s="230"/>
      <c r="E148" s="283">
        <f>E144+E145-E146+E147</f>
        <v>0</v>
      </c>
      <c r="F148" s="224">
        <f>F144+F145-F146+F147</f>
        <v>0</v>
      </c>
      <c r="G148" s="224">
        <f t="shared" ref="G148:Y148" si="76">G144+G145-G146+G147</f>
        <v>0</v>
      </c>
      <c r="H148" s="224">
        <f t="shared" si="76"/>
        <v>0</v>
      </c>
      <c r="I148" s="224">
        <f t="shared" si="76"/>
        <v>0</v>
      </c>
      <c r="J148" s="224">
        <f t="shared" si="76"/>
        <v>0</v>
      </c>
      <c r="K148" s="224">
        <f t="shared" si="76"/>
        <v>0</v>
      </c>
      <c r="L148" s="224">
        <f t="shared" si="76"/>
        <v>0</v>
      </c>
      <c r="M148" s="224">
        <f t="shared" si="76"/>
        <v>0</v>
      </c>
      <c r="N148" s="224">
        <f t="shared" si="76"/>
        <v>0</v>
      </c>
      <c r="O148" s="224">
        <f t="shared" si="76"/>
        <v>0</v>
      </c>
      <c r="P148" s="224">
        <f t="shared" si="76"/>
        <v>0</v>
      </c>
      <c r="Q148" s="224">
        <f t="shared" si="76"/>
        <v>0</v>
      </c>
      <c r="R148" s="224">
        <f t="shared" si="76"/>
        <v>0</v>
      </c>
      <c r="S148" s="224">
        <f t="shared" si="76"/>
        <v>0</v>
      </c>
      <c r="T148" s="224">
        <f t="shared" si="76"/>
        <v>0</v>
      </c>
      <c r="U148" s="224">
        <f t="shared" si="76"/>
        <v>0</v>
      </c>
      <c r="V148" s="224">
        <f t="shared" si="76"/>
        <v>0</v>
      </c>
      <c r="W148" s="224">
        <f t="shared" si="76"/>
        <v>0</v>
      </c>
      <c r="X148" s="224">
        <f t="shared" si="76"/>
        <v>0</v>
      </c>
      <c r="Y148" s="224">
        <f t="shared" si="76"/>
        <v>0</v>
      </c>
      <c r="AB148" s="224">
        <f>AB144+AB145-AB146+AB147</f>
        <v>0</v>
      </c>
      <c r="AE148" s="224">
        <f>AE144+AE145-AE146+AE147</f>
        <v>0</v>
      </c>
      <c r="AH148" s="224">
        <f>AH144+AH145-AH146+AH147</f>
        <v>0</v>
      </c>
      <c r="AK148" s="224">
        <f>AK144+AK145-AK146+AK147</f>
        <v>0</v>
      </c>
      <c r="AN148" s="224">
        <f>AN144+AN145-AN146+AN147</f>
        <v>0</v>
      </c>
      <c r="AQ148" s="224">
        <f>AQ144+AQ145-AQ146+AQ147</f>
        <v>0</v>
      </c>
      <c r="AT148" s="224">
        <f>AT144+AT145-AT146+AT147</f>
        <v>0</v>
      </c>
      <c r="AW148" s="224">
        <f>AW144+AW145-AW146+AW147</f>
        <v>0</v>
      </c>
      <c r="AZ148" s="224">
        <f>AZ144+AZ145-AZ146+AZ147</f>
        <v>0</v>
      </c>
    </row>
    <row r="149" spans="1:52">
      <c r="A149" s="213" t="s">
        <v>73</v>
      </c>
      <c r="D149" s="230"/>
      <c r="E149" s="273"/>
      <c r="F149" s="224"/>
      <c r="G149" s="224"/>
      <c r="H149" s="224"/>
      <c r="I149" s="224"/>
      <c r="J149" s="224"/>
      <c r="K149" s="224"/>
      <c r="L149" s="224"/>
      <c r="M149" s="224"/>
      <c r="N149" s="224"/>
      <c r="O149" s="224"/>
      <c r="P149" s="224"/>
      <c r="Q149" s="224"/>
      <c r="R149" s="224"/>
      <c r="S149" s="224"/>
      <c r="T149" s="224"/>
      <c r="U149" s="224"/>
      <c r="V149" s="224"/>
      <c r="W149" s="224"/>
      <c r="X149" s="224"/>
      <c r="Y149" s="224"/>
      <c r="AB149" s="224"/>
      <c r="AE149" s="224"/>
      <c r="AH149" s="224"/>
      <c r="AK149" s="224"/>
      <c r="AN149" s="224"/>
      <c r="AQ149" s="224"/>
      <c r="AT149" s="224"/>
      <c r="AW149" s="224"/>
      <c r="AZ149" s="224"/>
    </row>
    <row r="150" spans="1:52">
      <c r="A150" s="218" t="s">
        <v>74</v>
      </c>
      <c r="D150" s="70"/>
      <c r="E150" s="75"/>
      <c r="F150" s="285">
        <f t="shared" ref="F150:Y150" si="77">E154</f>
        <v>0</v>
      </c>
      <c r="G150" s="285">
        <f t="shared" si="77"/>
        <v>0</v>
      </c>
      <c r="H150" s="285">
        <f t="shared" si="77"/>
        <v>0</v>
      </c>
      <c r="I150" s="285">
        <f t="shared" si="77"/>
        <v>0</v>
      </c>
      <c r="J150" s="285">
        <f t="shared" si="77"/>
        <v>0</v>
      </c>
      <c r="K150" s="285">
        <f t="shared" si="77"/>
        <v>0</v>
      </c>
      <c r="L150" s="285">
        <f t="shared" si="77"/>
        <v>0</v>
      </c>
      <c r="M150" s="285">
        <f t="shared" si="77"/>
        <v>0</v>
      </c>
      <c r="N150" s="285">
        <f t="shared" si="77"/>
        <v>0</v>
      </c>
      <c r="O150" s="285">
        <f t="shared" si="77"/>
        <v>0</v>
      </c>
      <c r="P150" s="285">
        <f t="shared" si="77"/>
        <v>0</v>
      </c>
      <c r="Q150" s="285">
        <f t="shared" si="77"/>
        <v>0</v>
      </c>
      <c r="R150" s="285">
        <f t="shared" si="77"/>
        <v>0</v>
      </c>
      <c r="S150" s="285">
        <f t="shared" si="77"/>
        <v>0</v>
      </c>
      <c r="T150" s="285">
        <f t="shared" si="77"/>
        <v>0</v>
      </c>
      <c r="U150" s="285">
        <f t="shared" si="77"/>
        <v>0</v>
      </c>
      <c r="V150" s="285">
        <f t="shared" si="77"/>
        <v>0</v>
      </c>
      <c r="W150" s="285">
        <f t="shared" si="77"/>
        <v>0</v>
      </c>
      <c r="X150" s="285">
        <f t="shared" si="77"/>
        <v>0</v>
      </c>
      <c r="Y150" s="282">
        <f t="shared" si="77"/>
        <v>0</v>
      </c>
      <c r="AB150" s="282">
        <f>Y154</f>
        <v>0</v>
      </c>
      <c r="AE150" s="282">
        <f>AB154</f>
        <v>0</v>
      </c>
      <c r="AH150" s="282">
        <f>AE154</f>
        <v>0</v>
      </c>
      <c r="AK150" s="282">
        <f>AH154</f>
        <v>0</v>
      </c>
      <c r="AN150" s="282">
        <f>AK154</f>
        <v>0</v>
      </c>
      <c r="AQ150" s="282">
        <f>AN154</f>
        <v>0</v>
      </c>
      <c r="AT150" s="282">
        <f>AQ154</f>
        <v>0</v>
      </c>
      <c r="AW150" s="282">
        <f>AT154</f>
        <v>0</v>
      </c>
      <c r="AZ150" s="282">
        <f>AW154</f>
        <v>0</v>
      </c>
    </row>
    <row r="151" spans="1:52">
      <c r="A151" s="218" t="s">
        <v>76</v>
      </c>
      <c r="D151" s="70"/>
      <c r="E151" s="285">
        <f t="shared" ref="E151:Y151" si="78">E75</f>
        <v>0</v>
      </c>
      <c r="F151" s="285">
        <f t="shared" si="78"/>
        <v>0</v>
      </c>
      <c r="G151" s="285">
        <f t="shared" si="78"/>
        <v>0</v>
      </c>
      <c r="H151" s="285">
        <f t="shared" si="78"/>
        <v>0</v>
      </c>
      <c r="I151" s="285">
        <f t="shared" si="78"/>
        <v>0</v>
      </c>
      <c r="J151" s="285">
        <f t="shared" si="78"/>
        <v>0</v>
      </c>
      <c r="K151" s="285">
        <f t="shared" si="78"/>
        <v>0</v>
      </c>
      <c r="L151" s="285">
        <f t="shared" si="78"/>
        <v>0</v>
      </c>
      <c r="M151" s="285">
        <f t="shared" si="78"/>
        <v>0</v>
      </c>
      <c r="N151" s="285">
        <f t="shared" si="78"/>
        <v>0</v>
      </c>
      <c r="O151" s="285">
        <f t="shared" si="78"/>
        <v>0</v>
      </c>
      <c r="P151" s="285">
        <f t="shared" si="78"/>
        <v>0</v>
      </c>
      <c r="Q151" s="285">
        <f t="shared" si="78"/>
        <v>0</v>
      </c>
      <c r="R151" s="285">
        <f t="shared" si="78"/>
        <v>0</v>
      </c>
      <c r="S151" s="285">
        <f t="shared" si="78"/>
        <v>0</v>
      </c>
      <c r="T151" s="285">
        <f t="shared" si="78"/>
        <v>0</v>
      </c>
      <c r="U151" s="285">
        <f t="shared" si="78"/>
        <v>0</v>
      </c>
      <c r="V151" s="285">
        <f t="shared" si="78"/>
        <v>0</v>
      </c>
      <c r="W151" s="285">
        <f t="shared" si="78"/>
        <v>0</v>
      </c>
      <c r="X151" s="285">
        <f t="shared" si="78"/>
        <v>0</v>
      </c>
      <c r="Y151" s="263">
        <f t="shared" si="78"/>
        <v>0</v>
      </c>
      <c r="AB151" s="263">
        <f>AB75</f>
        <v>0</v>
      </c>
      <c r="AE151" s="263">
        <f>AE75</f>
        <v>0</v>
      </c>
      <c r="AH151" s="263">
        <f>AH75</f>
        <v>0</v>
      </c>
      <c r="AK151" s="263">
        <f>AK75</f>
        <v>0</v>
      </c>
      <c r="AN151" s="263">
        <f>AN75</f>
        <v>0</v>
      </c>
      <c r="AQ151" s="263">
        <f>AQ75</f>
        <v>0</v>
      </c>
      <c r="AT151" s="263">
        <f>AT75</f>
        <v>0</v>
      </c>
      <c r="AW151" s="263">
        <f>AW75</f>
        <v>0</v>
      </c>
      <c r="AZ151" s="263">
        <f>AZ75</f>
        <v>0</v>
      </c>
    </row>
    <row r="152" spans="1:52" s="284" customFormat="1">
      <c r="A152" s="218" t="s">
        <v>75</v>
      </c>
      <c r="B152" s="136"/>
      <c r="C152" s="136"/>
      <c r="D152" s="70"/>
      <c r="E152" s="75"/>
      <c r="F152" s="75"/>
      <c r="G152" s="75"/>
      <c r="H152" s="75"/>
      <c r="I152" s="75"/>
      <c r="J152" s="75"/>
      <c r="K152" s="75"/>
      <c r="L152" s="75"/>
      <c r="M152" s="75"/>
      <c r="N152" s="75"/>
      <c r="O152" s="75"/>
      <c r="P152" s="75"/>
      <c r="Q152" s="75"/>
      <c r="R152" s="75"/>
      <c r="S152" s="75"/>
      <c r="T152" s="75"/>
      <c r="U152" s="75"/>
      <c r="V152" s="75"/>
      <c r="W152" s="75"/>
      <c r="X152" s="75"/>
      <c r="Y152" s="34"/>
      <c r="AB152" s="34"/>
      <c r="AE152" s="34"/>
      <c r="AH152" s="34"/>
      <c r="AK152" s="34"/>
      <c r="AN152" s="34"/>
      <c r="AQ152" s="34"/>
      <c r="AT152" s="34"/>
      <c r="AW152" s="34"/>
      <c r="AZ152" s="34"/>
    </row>
    <row r="153" spans="1:52" s="284" customFormat="1">
      <c r="A153" s="218" t="s">
        <v>78</v>
      </c>
      <c r="B153" s="136"/>
      <c r="C153" s="136"/>
      <c r="D153" s="70"/>
      <c r="E153" s="75"/>
      <c r="F153" s="75"/>
      <c r="G153" s="75"/>
      <c r="H153" s="75"/>
      <c r="I153" s="75"/>
      <c r="J153" s="75"/>
      <c r="K153" s="75"/>
      <c r="L153" s="75"/>
      <c r="M153" s="75"/>
      <c r="N153" s="75"/>
      <c r="O153" s="75"/>
      <c r="P153" s="75"/>
      <c r="Q153" s="75"/>
      <c r="R153" s="75"/>
      <c r="S153" s="75"/>
      <c r="T153" s="75"/>
      <c r="U153" s="75"/>
      <c r="V153" s="75"/>
      <c r="W153" s="75"/>
      <c r="X153" s="75"/>
      <c r="Y153" s="34"/>
      <c r="AB153" s="34"/>
      <c r="AE153" s="34"/>
      <c r="AH153" s="34"/>
      <c r="AK153" s="34"/>
      <c r="AN153" s="34"/>
      <c r="AQ153" s="34"/>
      <c r="AT153" s="34"/>
      <c r="AW153" s="34"/>
      <c r="AZ153" s="34"/>
    </row>
    <row r="154" spans="1:52">
      <c r="A154" s="146" t="s">
        <v>79</v>
      </c>
      <c r="D154" s="230"/>
      <c r="E154" s="283">
        <f t="shared" ref="E154:Y154" si="79">E150+E151-E152+E153</f>
        <v>0</v>
      </c>
      <c r="F154" s="224">
        <f t="shared" si="79"/>
        <v>0</v>
      </c>
      <c r="G154" s="224">
        <f t="shared" si="79"/>
        <v>0</v>
      </c>
      <c r="H154" s="224">
        <f t="shared" si="79"/>
        <v>0</v>
      </c>
      <c r="I154" s="224">
        <f t="shared" si="79"/>
        <v>0</v>
      </c>
      <c r="J154" s="224">
        <f t="shared" si="79"/>
        <v>0</v>
      </c>
      <c r="K154" s="224">
        <f t="shared" si="79"/>
        <v>0</v>
      </c>
      <c r="L154" s="224">
        <f t="shared" si="79"/>
        <v>0</v>
      </c>
      <c r="M154" s="224">
        <f t="shared" si="79"/>
        <v>0</v>
      </c>
      <c r="N154" s="224">
        <f t="shared" si="79"/>
        <v>0</v>
      </c>
      <c r="O154" s="224">
        <f t="shared" si="79"/>
        <v>0</v>
      </c>
      <c r="P154" s="224">
        <f t="shared" si="79"/>
        <v>0</v>
      </c>
      <c r="Q154" s="224">
        <f t="shared" si="79"/>
        <v>0</v>
      </c>
      <c r="R154" s="224">
        <f t="shared" si="79"/>
        <v>0</v>
      </c>
      <c r="S154" s="224">
        <f t="shared" si="79"/>
        <v>0</v>
      </c>
      <c r="T154" s="224">
        <f t="shared" si="79"/>
        <v>0</v>
      </c>
      <c r="U154" s="224">
        <f t="shared" si="79"/>
        <v>0</v>
      </c>
      <c r="V154" s="224">
        <f t="shared" si="79"/>
        <v>0</v>
      </c>
      <c r="W154" s="224">
        <f t="shared" si="79"/>
        <v>0</v>
      </c>
      <c r="X154" s="224">
        <f t="shared" si="79"/>
        <v>0</v>
      </c>
      <c r="Y154" s="224">
        <f t="shared" si="79"/>
        <v>0</v>
      </c>
      <c r="AB154" s="224">
        <f>AB150+AB151-AB152+AB153</f>
        <v>0</v>
      </c>
      <c r="AE154" s="224">
        <f>AE150+AE151-AE152+AE153</f>
        <v>0</v>
      </c>
      <c r="AH154" s="224">
        <f>AH150+AH151-AH152+AH153</f>
        <v>0</v>
      </c>
      <c r="AK154" s="224">
        <f>AK150+AK151-AK152+AK153</f>
        <v>0</v>
      </c>
      <c r="AN154" s="224">
        <f>AN150+AN151-AN152+AN153</f>
        <v>0</v>
      </c>
      <c r="AQ154" s="224">
        <f>AQ150+AQ151-AQ152+AQ153</f>
        <v>0</v>
      </c>
      <c r="AT154" s="224">
        <f>AT150+AT151-AT152+AT153</f>
        <v>0</v>
      </c>
      <c r="AW154" s="224">
        <f>AW150+AW151-AW152+AW153</f>
        <v>0</v>
      </c>
      <c r="AZ154" s="224">
        <f>AZ150+AZ151-AZ152+AZ153</f>
        <v>0</v>
      </c>
    </row>
    <row r="155" spans="1:52">
      <c r="E155" s="192"/>
    </row>
    <row r="156" spans="1:52">
      <c r="A156" s="213" t="s">
        <v>136</v>
      </c>
      <c r="D156" s="230"/>
      <c r="E156" s="283"/>
      <c r="F156" s="224"/>
      <c r="G156" s="224"/>
      <c r="H156" s="224"/>
      <c r="I156" s="224"/>
      <c r="J156" s="224"/>
      <c r="K156" s="224"/>
      <c r="L156" s="224"/>
      <c r="M156" s="224"/>
      <c r="N156" s="224"/>
      <c r="O156" s="224"/>
      <c r="P156" s="224"/>
      <c r="Q156" s="224"/>
      <c r="R156" s="224"/>
      <c r="S156" s="224"/>
      <c r="T156" s="224"/>
      <c r="U156" s="224"/>
      <c r="V156" s="224"/>
      <c r="W156" s="224"/>
      <c r="X156" s="224"/>
      <c r="Y156" s="224"/>
      <c r="AB156" s="224"/>
      <c r="AE156" s="224"/>
      <c r="AH156" s="224"/>
      <c r="AK156" s="224"/>
      <c r="AN156" s="224"/>
      <c r="AQ156" s="224"/>
      <c r="AT156" s="224"/>
      <c r="AW156" s="224"/>
      <c r="AZ156" s="224"/>
    </row>
    <row r="157" spans="1:52">
      <c r="A157" s="218" t="s">
        <v>120</v>
      </c>
      <c r="D157" s="70"/>
      <c r="E157" s="75"/>
      <c r="F157" s="285">
        <f t="shared" ref="F157:Y157" si="80">E161</f>
        <v>0</v>
      </c>
      <c r="G157" s="285">
        <f t="shared" si="80"/>
        <v>0</v>
      </c>
      <c r="H157" s="285">
        <f t="shared" si="80"/>
        <v>0</v>
      </c>
      <c r="I157" s="285">
        <f t="shared" si="80"/>
        <v>0</v>
      </c>
      <c r="J157" s="285">
        <f t="shared" si="80"/>
        <v>0</v>
      </c>
      <c r="K157" s="285">
        <f t="shared" si="80"/>
        <v>0</v>
      </c>
      <c r="L157" s="285">
        <f t="shared" si="80"/>
        <v>0</v>
      </c>
      <c r="M157" s="285">
        <f t="shared" si="80"/>
        <v>0</v>
      </c>
      <c r="N157" s="285">
        <f t="shared" si="80"/>
        <v>0</v>
      </c>
      <c r="O157" s="285">
        <f t="shared" si="80"/>
        <v>0</v>
      </c>
      <c r="P157" s="285">
        <f t="shared" si="80"/>
        <v>0</v>
      </c>
      <c r="Q157" s="285">
        <f t="shared" si="80"/>
        <v>0</v>
      </c>
      <c r="R157" s="285">
        <f t="shared" si="80"/>
        <v>0</v>
      </c>
      <c r="S157" s="285">
        <f t="shared" si="80"/>
        <v>0</v>
      </c>
      <c r="T157" s="285">
        <f t="shared" si="80"/>
        <v>0</v>
      </c>
      <c r="U157" s="285">
        <f t="shared" si="80"/>
        <v>0</v>
      </c>
      <c r="V157" s="285">
        <f t="shared" si="80"/>
        <v>0</v>
      </c>
      <c r="W157" s="285">
        <f t="shared" si="80"/>
        <v>0</v>
      </c>
      <c r="X157" s="285">
        <f t="shared" si="80"/>
        <v>0</v>
      </c>
      <c r="Y157" s="282">
        <f t="shared" si="80"/>
        <v>0</v>
      </c>
      <c r="AB157" s="282">
        <f>Y161</f>
        <v>0</v>
      </c>
      <c r="AE157" s="282">
        <f>AB161</f>
        <v>0</v>
      </c>
      <c r="AH157" s="282">
        <f>AE161</f>
        <v>0</v>
      </c>
      <c r="AK157" s="282">
        <f>AH161</f>
        <v>0</v>
      </c>
      <c r="AN157" s="282">
        <f>AK161</f>
        <v>0</v>
      </c>
      <c r="AQ157" s="282">
        <f>AN161</f>
        <v>0</v>
      </c>
      <c r="AT157" s="282">
        <f>AQ161</f>
        <v>0</v>
      </c>
      <c r="AW157" s="282">
        <f>AT161</f>
        <v>0</v>
      </c>
      <c r="AZ157" s="282">
        <f>AW161</f>
        <v>0</v>
      </c>
    </row>
    <row r="158" spans="1:52">
      <c r="A158" s="218" t="s">
        <v>121</v>
      </c>
      <c r="D158" s="70"/>
      <c r="E158" s="285">
        <f t="shared" ref="E158:Y158" si="81">E76</f>
        <v>0</v>
      </c>
      <c r="F158" s="285">
        <f t="shared" si="81"/>
        <v>0</v>
      </c>
      <c r="G158" s="285">
        <f t="shared" si="81"/>
        <v>0</v>
      </c>
      <c r="H158" s="285">
        <f t="shared" si="81"/>
        <v>0</v>
      </c>
      <c r="I158" s="285">
        <f t="shared" si="81"/>
        <v>0</v>
      </c>
      <c r="J158" s="285">
        <f t="shared" si="81"/>
        <v>0</v>
      </c>
      <c r="K158" s="285">
        <f t="shared" si="81"/>
        <v>0</v>
      </c>
      <c r="L158" s="285">
        <f t="shared" si="81"/>
        <v>0</v>
      </c>
      <c r="M158" s="285">
        <f t="shared" si="81"/>
        <v>0</v>
      </c>
      <c r="N158" s="285">
        <f t="shared" si="81"/>
        <v>0</v>
      </c>
      <c r="O158" s="285">
        <f t="shared" si="81"/>
        <v>0</v>
      </c>
      <c r="P158" s="285">
        <f t="shared" si="81"/>
        <v>0</v>
      </c>
      <c r="Q158" s="285">
        <f t="shared" si="81"/>
        <v>0</v>
      </c>
      <c r="R158" s="285">
        <f t="shared" si="81"/>
        <v>0</v>
      </c>
      <c r="S158" s="285">
        <f t="shared" si="81"/>
        <v>0</v>
      </c>
      <c r="T158" s="285">
        <f t="shared" si="81"/>
        <v>0</v>
      </c>
      <c r="U158" s="285">
        <f t="shared" si="81"/>
        <v>0</v>
      </c>
      <c r="V158" s="285">
        <f t="shared" si="81"/>
        <v>0</v>
      </c>
      <c r="W158" s="285">
        <f t="shared" si="81"/>
        <v>0</v>
      </c>
      <c r="X158" s="285">
        <f t="shared" si="81"/>
        <v>0</v>
      </c>
      <c r="Y158" s="263">
        <f t="shared" si="81"/>
        <v>0</v>
      </c>
      <c r="AB158" s="263">
        <f>AB76</f>
        <v>0</v>
      </c>
      <c r="AE158" s="263">
        <f>AE76</f>
        <v>0</v>
      </c>
      <c r="AH158" s="263">
        <f>AH76</f>
        <v>0</v>
      </c>
      <c r="AK158" s="263">
        <f>AK76</f>
        <v>0</v>
      </c>
      <c r="AN158" s="263">
        <f>AN76</f>
        <v>0</v>
      </c>
      <c r="AQ158" s="263">
        <f>AQ76</f>
        <v>0</v>
      </c>
      <c r="AT158" s="263">
        <f>AT76</f>
        <v>0</v>
      </c>
      <c r="AW158" s="263">
        <f>AW76</f>
        <v>0</v>
      </c>
      <c r="AZ158" s="263">
        <f>AZ76</f>
        <v>0</v>
      </c>
    </row>
    <row r="159" spans="1:52">
      <c r="A159" s="218" t="s">
        <v>122</v>
      </c>
      <c r="D159" s="70"/>
      <c r="E159" s="75"/>
      <c r="F159" s="75"/>
      <c r="G159" s="75"/>
      <c r="H159" s="75"/>
      <c r="I159" s="75"/>
      <c r="J159" s="75"/>
      <c r="K159" s="75"/>
      <c r="L159" s="75"/>
      <c r="M159" s="75"/>
      <c r="N159" s="75"/>
      <c r="O159" s="75"/>
      <c r="P159" s="75"/>
      <c r="Q159" s="75"/>
      <c r="R159" s="75"/>
      <c r="S159" s="75"/>
      <c r="T159" s="75"/>
      <c r="U159" s="75"/>
      <c r="V159" s="75"/>
      <c r="W159" s="75"/>
      <c r="X159" s="75"/>
      <c r="Y159" s="282"/>
      <c r="AB159" s="282"/>
      <c r="AE159" s="282"/>
      <c r="AH159" s="282"/>
      <c r="AK159" s="282"/>
      <c r="AN159" s="282"/>
      <c r="AQ159" s="282"/>
      <c r="AT159" s="282"/>
      <c r="AW159" s="282"/>
      <c r="AZ159" s="282"/>
    </row>
    <row r="160" spans="1:52">
      <c r="A160" s="218" t="s">
        <v>123</v>
      </c>
      <c r="D160" s="70"/>
      <c r="E160" s="75"/>
      <c r="F160" s="75"/>
      <c r="G160" s="75"/>
      <c r="H160" s="75"/>
      <c r="I160" s="75"/>
      <c r="J160" s="75"/>
      <c r="K160" s="75"/>
      <c r="L160" s="75"/>
      <c r="M160" s="75"/>
      <c r="N160" s="75"/>
      <c r="O160" s="75"/>
      <c r="P160" s="75"/>
      <c r="Q160" s="75"/>
      <c r="R160" s="75"/>
      <c r="S160" s="75"/>
      <c r="T160" s="75"/>
      <c r="U160" s="75"/>
      <c r="V160" s="75"/>
      <c r="W160" s="75"/>
      <c r="X160" s="75"/>
      <c r="Y160" s="282"/>
      <c r="AB160" s="282"/>
      <c r="AE160" s="282"/>
      <c r="AH160" s="282"/>
      <c r="AK160" s="282"/>
      <c r="AN160" s="282"/>
      <c r="AQ160" s="282"/>
      <c r="AT160" s="282"/>
      <c r="AW160" s="282"/>
      <c r="AZ160" s="282"/>
    </row>
    <row r="161" spans="1:52">
      <c r="A161" s="146" t="s">
        <v>139</v>
      </c>
      <c r="D161" s="230"/>
      <c r="E161" s="283">
        <f t="shared" ref="E161:Y161" si="82">E157+E158-E159+E160</f>
        <v>0</v>
      </c>
      <c r="F161" s="224">
        <f t="shared" si="82"/>
        <v>0</v>
      </c>
      <c r="G161" s="224">
        <f t="shared" si="82"/>
        <v>0</v>
      </c>
      <c r="H161" s="224">
        <f t="shared" si="82"/>
        <v>0</v>
      </c>
      <c r="I161" s="224">
        <f t="shared" si="82"/>
        <v>0</v>
      </c>
      <c r="J161" s="224">
        <f t="shared" si="82"/>
        <v>0</v>
      </c>
      <c r="K161" s="224">
        <f t="shared" si="82"/>
        <v>0</v>
      </c>
      <c r="L161" s="224">
        <f t="shared" si="82"/>
        <v>0</v>
      </c>
      <c r="M161" s="224">
        <f t="shared" si="82"/>
        <v>0</v>
      </c>
      <c r="N161" s="224">
        <f t="shared" si="82"/>
        <v>0</v>
      </c>
      <c r="O161" s="224">
        <f t="shared" si="82"/>
        <v>0</v>
      </c>
      <c r="P161" s="224">
        <f t="shared" si="82"/>
        <v>0</v>
      </c>
      <c r="Q161" s="224">
        <f t="shared" si="82"/>
        <v>0</v>
      </c>
      <c r="R161" s="224">
        <f t="shared" si="82"/>
        <v>0</v>
      </c>
      <c r="S161" s="224">
        <f t="shared" si="82"/>
        <v>0</v>
      </c>
      <c r="T161" s="224">
        <f t="shared" si="82"/>
        <v>0</v>
      </c>
      <c r="U161" s="224">
        <f t="shared" si="82"/>
        <v>0</v>
      </c>
      <c r="V161" s="224">
        <f t="shared" si="82"/>
        <v>0</v>
      </c>
      <c r="W161" s="224">
        <f t="shared" si="82"/>
        <v>0</v>
      </c>
      <c r="X161" s="224">
        <f t="shared" si="82"/>
        <v>0</v>
      </c>
      <c r="Y161" s="224">
        <f t="shared" si="82"/>
        <v>0</v>
      </c>
      <c r="AB161" s="224">
        <f>AB157+AB158-AB159+AB160</f>
        <v>0</v>
      </c>
      <c r="AE161" s="224">
        <f>AE157+AE158-AE159+AE160</f>
        <v>0</v>
      </c>
      <c r="AH161" s="224">
        <f>AH157+AH158-AH159+AH160</f>
        <v>0</v>
      </c>
      <c r="AK161" s="224">
        <f>AK157+AK158-AK159+AK160</f>
        <v>0</v>
      </c>
      <c r="AN161" s="224">
        <f>AN157+AN158-AN159+AN160</f>
        <v>0</v>
      </c>
      <c r="AQ161" s="224">
        <f>AQ157+AQ158-AQ159+AQ160</f>
        <v>0</v>
      </c>
      <c r="AT161" s="224">
        <f>AT157+AT158-AT159+AT160</f>
        <v>0</v>
      </c>
      <c r="AW161" s="224">
        <f>AW157+AW158-AW159+AW160</f>
        <v>0</v>
      </c>
      <c r="AZ161" s="224">
        <f>AZ157+AZ158-AZ159+AZ160</f>
        <v>0</v>
      </c>
    </row>
    <row r="162" spans="1:52">
      <c r="A162" s="222"/>
      <c r="D162" s="230"/>
      <c r="E162" s="283"/>
      <c r="F162" s="224"/>
      <c r="G162" s="224"/>
      <c r="H162" s="224"/>
      <c r="I162" s="224"/>
      <c r="J162" s="224"/>
      <c r="K162" s="224"/>
      <c r="L162" s="224"/>
      <c r="M162" s="224"/>
      <c r="N162" s="224"/>
      <c r="O162" s="224"/>
      <c r="P162" s="224"/>
      <c r="Q162" s="224"/>
      <c r="R162" s="224"/>
      <c r="S162" s="224"/>
      <c r="T162" s="224"/>
      <c r="U162" s="224"/>
      <c r="V162" s="224"/>
      <c r="W162" s="224"/>
      <c r="X162" s="224"/>
      <c r="Y162" s="224"/>
      <c r="AB162" s="224"/>
      <c r="AE162" s="224"/>
      <c r="AH162" s="224"/>
      <c r="AK162" s="224"/>
      <c r="AN162" s="224"/>
      <c r="AQ162" s="224"/>
      <c r="AT162" s="224"/>
      <c r="AW162" s="224"/>
      <c r="AZ162" s="224"/>
    </row>
    <row r="163" spans="1:52">
      <c r="A163" s="213" t="s">
        <v>124</v>
      </c>
      <c r="D163" s="230"/>
      <c r="E163" s="283"/>
      <c r="F163" s="224"/>
      <c r="G163" s="224"/>
      <c r="H163" s="224"/>
      <c r="I163" s="224"/>
      <c r="J163" s="224"/>
      <c r="K163" s="224"/>
      <c r="L163" s="224"/>
      <c r="M163" s="224"/>
      <c r="N163" s="224"/>
      <c r="O163" s="224"/>
      <c r="P163" s="224"/>
      <c r="Q163" s="224"/>
      <c r="R163" s="224"/>
      <c r="S163" s="224"/>
      <c r="T163" s="224"/>
      <c r="U163" s="224"/>
      <c r="V163" s="224"/>
      <c r="W163" s="224"/>
      <c r="X163" s="224"/>
      <c r="Y163" s="224"/>
      <c r="AB163" s="224"/>
      <c r="AE163" s="224"/>
      <c r="AH163" s="224"/>
      <c r="AK163" s="224"/>
      <c r="AN163" s="224"/>
      <c r="AQ163" s="224"/>
      <c r="AT163" s="224"/>
      <c r="AW163" s="224"/>
      <c r="AZ163" s="224"/>
    </row>
    <row r="164" spans="1:52">
      <c r="A164" s="218" t="s">
        <v>125</v>
      </c>
      <c r="D164" s="70"/>
      <c r="E164" s="75"/>
      <c r="F164" s="285">
        <f t="shared" ref="F164:Y164" si="83">E168</f>
        <v>0</v>
      </c>
      <c r="G164" s="285">
        <f t="shared" si="83"/>
        <v>0</v>
      </c>
      <c r="H164" s="285">
        <f t="shared" si="83"/>
        <v>0</v>
      </c>
      <c r="I164" s="285">
        <f t="shared" si="83"/>
        <v>0</v>
      </c>
      <c r="J164" s="285">
        <f t="shared" si="83"/>
        <v>0</v>
      </c>
      <c r="K164" s="285">
        <f t="shared" si="83"/>
        <v>0</v>
      </c>
      <c r="L164" s="285">
        <f t="shared" si="83"/>
        <v>0</v>
      </c>
      <c r="M164" s="285">
        <f t="shared" si="83"/>
        <v>0</v>
      </c>
      <c r="N164" s="285">
        <f t="shared" si="83"/>
        <v>0</v>
      </c>
      <c r="O164" s="285">
        <f t="shared" si="83"/>
        <v>0</v>
      </c>
      <c r="P164" s="285">
        <f t="shared" si="83"/>
        <v>0</v>
      </c>
      <c r="Q164" s="285">
        <f t="shared" si="83"/>
        <v>0</v>
      </c>
      <c r="R164" s="285">
        <f t="shared" si="83"/>
        <v>0</v>
      </c>
      <c r="S164" s="285">
        <f t="shared" si="83"/>
        <v>0</v>
      </c>
      <c r="T164" s="285">
        <f t="shared" si="83"/>
        <v>0</v>
      </c>
      <c r="U164" s="285">
        <f t="shared" si="83"/>
        <v>0</v>
      </c>
      <c r="V164" s="285">
        <f t="shared" si="83"/>
        <v>0</v>
      </c>
      <c r="W164" s="285">
        <f t="shared" si="83"/>
        <v>0</v>
      </c>
      <c r="X164" s="285">
        <f t="shared" si="83"/>
        <v>0</v>
      </c>
      <c r="Y164" s="282">
        <f t="shared" si="83"/>
        <v>0</v>
      </c>
      <c r="AB164" s="282">
        <f>Y168</f>
        <v>0</v>
      </c>
      <c r="AE164" s="282">
        <f>AB168</f>
        <v>0</v>
      </c>
      <c r="AH164" s="282">
        <f>AE168</f>
        <v>0</v>
      </c>
      <c r="AK164" s="282">
        <f>AH168</f>
        <v>0</v>
      </c>
      <c r="AN164" s="282">
        <f>AK168</f>
        <v>0</v>
      </c>
      <c r="AQ164" s="282">
        <f>AN168</f>
        <v>0</v>
      </c>
      <c r="AT164" s="282">
        <f>AQ168</f>
        <v>0</v>
      </c>
      <c r="AW164" s="282">
        <f>AT168</f>
        <v>0</v>
      </c>
      <c r="AZ164" s="282">
        <f>AW168</f>
        <v>0</v>
      </c>
    </row>
    <row r="165" spans="1:52">
      <c r="A165" s="218" t="s">
        <v>126</v>
      </c>
      <c r="D165" s="70"/>
      <c r="E165" s="285">
        <f t="shared" ref="E165:Y165" si="84">E77</f>
        <v>0</v>
      </c>
      <c r="F165" s="285">
        <f t="shared" si="84"/>
        <v>0</v>
      </c>
      <c r="G165" s="285">
        <f t="shared" si="84"/>
        <v>0</v>
      </c>
      <c r="H165" s="285">
        <f t="shared" si="84"/>
        <v>0</v>
      </c>
      <c r="I165" s="285">
        <f t="shared" si="84"/>
        <v>0</v>
      </c>
      <c r="J165" s="285">
        <f t="shared" si="84"/>
        <v>0</v>
      </c>
      <c r="K165" s="285">
        <f t="shared" si="84"/>
        <v>0</v>
      </c>
      <c r="L165" s="285">
        <f t="shared" si="84"/>
        <v>0</v>
      </c>
      <c r="M165" s="285">
        <f t="shared" si="84"/>
        <v>0</v>
      </c>
      <c r="N165" s="285">
        <f t="shared" si="84"/>
        <v>0</v>
      </c>
      <c r="O165" s="285">
        <f t="shared" si="84"/>
        <v>0</v>
      </c>
      <c r="P165" s="285">
        <f t="shared" si="84"/>
        <v>0</v>
      </c>
      <c r="Q165" s="285">
        <f t="shared" si="84"/>
        <v>0</v>
      </c>
      <c r="R165" s="285">
        <f t="shared" si="84"/>
        <v>0</v>
      </c>
      <c r="S165" s="285">
        <f t="shared" si="84"/>
        <v>0</v>
      </c>
      <c r="T165" s="285">
        <f t="shared" si="84"/>
        <v>0</v>
      </c>
      <c r="U165" s="285">
        <f t="shared" si="84"/>
        <v>0</v>
      </c>
      <c r="V165" s="285">
        <f t="shared" si="84"/>
        <v>0</v>
      </c>
      <c r="W165" s="285">
        <f t="shared" si="84"/>
        <v>0</v>
      </c>
      <c r="X165" s="285">
        <f t="shared" si="84"/>
        <v>0</v>
      </c>
      <c r="Y165" s="263">
        <f t="shared" si="84"/>
        <v>0</v>
      </c>
      <c r="AB165" s="263">
        <f>AB77</f>
        <v>0</v>
      </c>
      <c r="AE165" s="263">
        <f>AE77</f>
        <v>0</v>
      </c>
      <c r="AH165" s="263">
        <f>AH77</f>
        <v>0</v>
      </c>
      <c r="AK165" s="263">
        <f>AK77</f>
        <v>0</v>
      </c>
      <c r="AN165" s="263">
        <f>AN77</f>
        <v>0</v>
      </c>
      <c r="AQ165" s="263">
        <f>AQ77</f>
        <v>0</v>
      </c>
      <c r="AT165" s="263">
        <f>AT77</f>
        <v>0</v>
      </c>
      <c r="AW165" s="263">
        <f>AW77</f>
        <v>0</v>
      </c>
      <c r="AZ165" s="263">
        <f>AZ77</f>
        <v>0</v>
      </c>
    </row>
    <row r="166" spans="1:52">
      <c r="A166" s="218" t="s">
        <v>127</v>
      </c>
      <c r="D166" s="70"/>
      <c r="E166" s="75"/>
      <c r="F166" s="75"/>
      <c r="G166" s="75"/>
      <c r="H166" s="75"/>
      <c r="I166" s="75"/>
      <c r="J166" s="75"/>
      <c r="K166" s="75"/>
      <c r="L166" s="75"/>
      <c r="M166" s="75"/>
      <c r="N166" s="75"/>
      <c r="O166" s="75"/>
      <c r="P166" s="75"/>
      <c r="Q166" s="75"/>
      <c r="R166" s="75"/>
      <c r="S166" s="75"/>
      <c r="T166" s="75"/>
      <c r="U166" s="75"/>
      <c r="V166" s="75"/>
      <c r="W166" s="75"/>
      <c r="X166" s="75"/>
      <c r="Y166" s="282"/>
      <c r="AB166" s="282"/>
      <c r="AE166" s="282"/>
      <c r="AH166" s="282"/>
      <c r="AK166" s="282"/>
      <c r="AN166" s="282"/>
      <c r="AQ166" s="282"/>
      <c r="AT166" s="282"/>
      <c r="AW166" s="282"/>
      <c r="AZ166" s="282"/>
    </row>
    <row r="167" spans="1:52">
      <c r="A167" s="218" t="s">
        <v>128</v>
      </c>
      <c r="D167" s="70"/>
      <c r="E167" s="75"/>
      <c r="F167" s="75"/>
      <c r="G167" s="75"/>
      <c r="H167" s="75"/>
      <c r="I167" s="75"/>
      <c r="J167" s="75"/>
      <c r="K167" s="75"/>
      <c r="L167" s="75"/>
      <c r="M167" s="75"/>
      <c r="N167" s="75"/>
      <c r="O167" s="75"/>
      <c r="P167" s="75"/>
      <c r="Q167" s="75"/>
      <c r="R167" s="75"/>
      <c r="S167" s="75"/>
      <c r="T167" s="75"/>
      <c r="U167" s="75"/>
      <c r="V167" s="75"/>
      <c r="W167" s="75"/>
      <c r="X167" s="75"/>
      <c r="Y167" s="282"/>
      <c r="AB167" s="282"/>
      <c r="AE167" s="282"/>
      <c r="AH167" s="282"/>
      <c r="AK167" s="282"/>
      <c r="AN167" s="282"/>
      <c r="AQ167" s="282"/>
      <c r="AT167" s="282"/>
      <c r="AW167" s="282"/>
      <c r="AZ167" s="282"/>
    </row>
    <row r="168" spans="1:52">
      <c r="A168" s="146" t="s">
        <v>140</v>
      </c>
      <c r="D168" s="230"/>
      <c r="E168" s="283">
        <f t="shared" ref="E168:Y168" si="85">E164+E165-E166+E167</f>
        <v>0</v>
      </c>
      <c r="F168" s="224">
        <f t="shared" si="85"/>
        <v>0</v>
      </c>
      <c r="G168" s="224">
        <f t="shared" si="85"/>
        <v>0</v>
      </c>
      <c r="H168" s="224">
        <f t="shared" si="85"/>
        <v>0</v>
      </c>
      <c r="I168" s="224">
        <f t="shared" si="85"/>
        <v>0</v>
      </c>
      <c r="J168" s="224">
        <f t="shared" si="85"/>
        <v>0</v>
      </c>
      <c r="K168" s="224">
        <f t="shared" si="85"/>
        <v>0</v>
      </c>
      <c r="L168" s="224">
        <f t="shared" si="85"/>
        <v>0</v>
      </c>
      <c r="M168" s="224">
        <f t="shared" si="85"/>
        <v>0</v>
      </c>
      <c r="N168" s="224">
        <f t="shared" si="85"/>
        <v>0</v>
      </c>
      <c r="O168" s="224">
        <f t="shared" si="85"/>
        <v>0</v>
      </c>
      <c r="P168" s="224">
        <f t="shared" si="85"/>
        <v>0</v>
      </c>
      <c r="Q168" s="224">
        <f t="shared" si="85"/>
        <v>0</v>
      </c>
      <c r="R168" s="224">
        <f t="shared" si="85"/>
        <v>0</v>
      </c>
      <c r="S168" s="224">
        <f t="shared" si="85"/>
        <v>0</v>
      </c>
      <c r="T168" s="224">
        <f t="shared" si="85"/>
        <v>0</v>
      </c>
      <c r="U168" s="224">
        <f t="shared" si="85"/>
        <v>0</v>
      </c>
      <c r="V168" s="224">
        <f t="shared" si="85"/>
        <v>0</v>
      </c>
      <c r="W168" s="224">
        <f t="shared" si="85"/>
        <v>0</v>
      </c>
      <c r="X168" s="224">
        <f t="shared" si="85"/>
        <v>0</v>
      </c>
      <c r="Y168" s="224">
        <f t="shared" si="85"/>
        <v>0</v>
      </c>
      <c r="AB168" s="224">
        <f>AB164+AB165-AB166+AB167</f>
        <v>0</v>
      </c>
      <c r="AE168" s="224">
        <f>AE164+AE165-AE166+AE167</f>
        <v>0</v>
      </c>
      <c r="AH168" s="224">
        <f>AH164+AH165-AH166+AH167</f>
        <v>0</v>
      </c>
      <c r="AK168" s="224">
        <f>AK164+AK165-AK166+AK167</f>
        <v>0</v>
      </c>
      <c r="AN168" s="224">
        <f>AN164+AN165-AN166+AN167</f>
        <v>0</v>
      </c>
      <c r="AQ168" s="224">
        <f>AQ164+AQ165-AQ166+AQ167</f>
        <v>0</v>
      </c>
      <c r="AT168" s="224">
        <f>AT164+AT165-AT166+AT167</f>
        <v>0</v>
      </c>
      <c r="AW168" s="224">
        <f>AW164+AW165-AW166+AW167</f>
        <v>0</v>
      </c>
      <c r="AZ168" s="224">
        <f>AZ164+AZ165-AZ166+AZ167</f>
        <v>0</v>
      </c>
    </row>
    <row r="169" spans="1:52" hidden="1"/>
    <row r="170" spans="1:52" hidden="1"/>
    <row r="171" spans="1:52" hidden="1"/>
    <row r="172" spans="1:52" hidden="1"/>
    <row r="173" spans="1:52" hidden="1"/>
    <row r="174" spans="1:52" hidden="1"/>
    <row r="175" spans="1:52" hidden="1"/>
    <row r="176" spans="1:5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sheetData>
  <sheetProtection algorithmName="SHA-512" hashValue="dBG5j+eFXUIkZV3FkuDOuvBiGyckU1y8XUvw3SBS2jnJY/7S02/Y6SlsdKECtbzsDJHC0nZvrUVM1I7ONsqq+Q==" saltValue="4BQGJMxZndphGN/RlHFhaw==" spinCount="100000" sheet="1" objects="1" scenarios="1"/>
  <customSheetViews>
    <customSheetView guid="{B92ED4D4-4566-4043-8B76-FD708F820076}" showGridLines="0" fitToPage="1" hiddenRows="1" hiddenColumns="1" topLeftCell="A2">
      <selection activeCell="D6" sqref="D6"/>
      <colBreaks count="1" manualBreakCount="1">
        <brk id="14" min="1" max="170" man="1"/>
      </colBreaks>
      <pageMargins left="0.25" right="0.25" top="0.5" bottom="0.5" header="0.3" footer="0.3"/>
      <pageSetup paperSize="5" scale="47" fitToWidth="2" orientation="landscape" r:id="rId1"/>
      <headerFooter alignWithMargins="0">
        <oddHeader>&amp;CMOHCD Operating Budget - Commercial Operating Budget</oddHeader>
        <oddFooter>&amp;L&amp;F Tab: &amp;A</oddFooter>
      </headerFooter>
    </customSheetView>
    <customSheetView guid="{332023D0-60C3-4A29-9DCC-CDA10E0C090D}" fitToPage="1" hiddenRows="1" hiddenColumns="1" topLeftCell="A2">
      <selection activeCell="D6" sqref="D6"/>
      <colBreaks count="1" manualBreakCount="1">
        <brk id="14" min="1" max="170" man="1"/>
      </colBreaks>
      <pageMargins left="0.25" right="0.25" top="0.5" bottom="0.5" header="0.3" footer="0.3"/>
      <pageSetup paperSize="5" scale="48" fitToWidth="2" orientation="landscape" r:id="rId2"/>
      <headerFooter alignWithMargins="0">
        <oddHeader>&amp;CMOHCD Operating Budget - Commercial Operating Budget</oddHeader>
        <oddFooter>&amp;L&amp;F Tab: &amp;A</oddFooter>
      </headerFooter>
    </customSheetView>
    <customSheetView guid="{C8DD1FB6-7B01-40B9-BFB4-B21C0B0BB0A1}" fitToPage="1" printArea="1" topLeftCell="A2">
      <colBreaks count="1" manualBreakCount="1">
        <brk id="14" min="1" max="170" man="1"/>
      </colBreaks>
      <pageMargins left="0.25" right="0.25" top="0.5" bottom="0.5" header="0.3" footer="0.3"/>
      <pageSetup paperSize="5" scale="47" fitToWidth="2" orientation="landscape" r:id="rId3"/>
      <headerFooter alignWithMargins="0">
        <oddHeader>&amp;CMOHCD Operating Budget - Commercial Operating Budget</oddHeader>
        <oddFooter>&amp;L&amp;F Tab: &amp;A</oddFooter>
      </headerFooter>
    </customSheetView>
    <customSheetView guid="{D9224301-6086-492A-A02E-C1000EC017A3}" fitToPage="1" printArea="1" topLeftCell="A76">
      <selection activeCell="A80" sqref="A80:A81"/>
      <colBreaks count="1" manualBreakCount="1">
        <brk id="14" min="1" max="170" man="1"/>
      </colBreaks>
      <pageMargins left="0.25" right="0.25" top="0.5" bottom="0.5" header="0.3" footer="0.3"/>
      <pageSetup paperSize="5" scale="48" fitToWidth="2" orientation="landscape" r:id="rId4"/>
      <headerFooter alignWithMargins="0">
        <oddHeader>&amp;CMOHCD Operating Budget - Commercial Operating Budget</oddHeader>
        <oddFooter>&amp;L&amp;F Tab: &amp;A</oddFooter>
      </headerFooter>
    </customSheetView>
    <customSheetView guid="{3FCD2E41-B3D6-4AD1-9CEC-423B2DF3E9BC}" fitToPage="1" printArea="1" topLeftCell="A76">
      <selection activeCell="A80" sqref="A80:A81"/>
      <colBreaks count="1" manualBreakCount="1">
        <brk id="14" min="1" max="170" man="1"/>
      </colBreaks>
      <pageMargins left="0.25" right="0.25" top="0.5" bottom="0.5" header="0.3" footer="0.3"/>
      <pageSetup paperSize="5" scale="48" fitToWidth="2" orientation="landscape" r:id="rId5"/>
      <headerFooter alignWithMargins="0">
        <oddHeader>&amp;CMOHCD Operating Budget - Commercial Operating Budget</oddHeader>
        <oddFooter>&amp;L&amp;F Tab: &amp;A</oddFooter>
      </headerFooter>
    </customSheetView>
    <customSheetView guid="{E6CC0A4E-F930-49CF-9945-EC2E8926E122}" fitToPage="1" printArea="1" topLeftCell="A76">
      <selection activeCell="A80" sqref="A80:A81"/>
      <colBreaks count="1" manualBreakCount="1">
        <brk id="14" min="1" max="170" man="1"/>
      </colBreaks>
      <pageMargins left="0.25" right="0.25" top="0.5" bottom="0.5" header="0.3" footer="0.3"/>
      <pageSetup paperSize="5" scale="48" fitToWidth="2" orientation="landscape" r:id="rId6"/>
      <headerFooter alignWithMargins="0">
        <oddHeader>&amp;CMOHCD Operating Budget - Commercial Operating Budget</oddHeader>
        <oddFooter>&amp;L&amp;F Tab: &amp;A</oddFooter>
      </headerFooter>
    </customSheetView>
  </customSheetViews>
  <conditionalFormatting sqref="E13:X13">
    <cfRule type="expression" dxfId="54" priority="1">
      <formula>"sum($E$16:$BJ$16)&lt;&gt;sum('20Yr-Details'!e16:bj16)"</formula>
    </cfRule>
  </conditionalFormatting>
  <pageMargins left="0.25" right="0.25" top="0.5" bottom="0.5" header="0.3" footer="0.3"/>
  <pageSetup paperSize="5" scale="41" fitToWidth="2" orientation="landscape" r:id="rId7"/>
  <headerFooter alignWithMargins="0">
    <oddHeader>&amp;CMOHCD Proforma - Commercial Operating Budget</oddHeader>
    <oddFooter>&amp;R&amp;P of &amp;N</oddFooter>
  </headerFooter>
  <colBreaks count="1" manualBreakCount="1">
    <brk id="14" min="1" max="162"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tint="0.59999389629810485"/>
    <pageSetUpPr autoPageBreaks="0"/>
  </sheetPr>
  <dimension ref="A1:AC1048576"/>
  <sheetViews>
    <sheetView showGridLines="0" zoomScale="115" zoomScaleNormal="115" workbookViewId="0">
      <pane xSplit="3" ySplit="8" topLeftCell="D9" activePane="bottomRight" state="frozen"/>
      <selection pane="topRight" activeCell="D1" sqref="D1"/>
      <selection pane="bottomLeft" activeCell="A9" sqref="A9"/>
      <selection pane="bottomRight" activeCell="G15" sqref="G15:I15"/>
    </sheetView>
  </sheetViews>
  <sheetFormatPr defaultColWidth="0" defaultRowHeight="12.75" zeroHeight="1"/>
  <cols>
    <col min="1" max="1" width="51.42578125" style="141" customWidth="1"/>
    <col min="2" max="2" width="12.7109375" style="141" customWidth="1"/>
    <col min="3" max="3" width="6.7109375" style="134" hidden="1" customWidth="1"/>
    <col min="4" max="5" width="13.28515625" style="134" hidden="1" customWidth="1"/>
    <col min="6" max="6" width="15" style="18" customWidth="1"/>
    <col min="7" max="7" width="27.140625" style="191" customWidth="1"/>
    <col min="8" max="8" width="38.28515625" style="136" customWidth="1"/>
    <col min="9" max="9" width="15.85546875" style="136" customWidth="1"/>
    <col min="10" max="10" width="36.7109375" style="136" hidden="1" customWidth="1"/>
    <col min="11" max="12" width="24.28515625" style="136" hidden="1" customWidth="1"/>
    <col min="13" max="13" width="48.5703125" style="136" hidden="1" customWidth="1"/>
    <col min="14" max="14" width="14.42578125" style="136" customWidth="1"/>
    <col min="15" max="15" width="10.42578125" style="136" customWidth="1"/>
    <col min="16" max="17" width="24.28515625" style="136" customWidth="1"/>
    <col min="18" max="18" width="10.140625" style="136" customWidth="1"/>
    <col min="19" max="19" width="10" style="136" hidden="1" customWidth="1"/>
    <col min="20" max="20" width="11.140625" style="136" hidden="1" customWidth="1"/>
    <col min="21" max="21" width="19.140625" style="136" hidden="1" customWidth="1"/>
    <col min="22" max="22" width="23.7109375" style="136" hidden="1" customWidth="1"/>
    <col min="23" max="23" width="16.5703125" style="136" hidden="1" customWidth="1"/>
    <col min="24" max="24" width="8.7109375" style="136" hidden="1" customWidth="1"/>
    <col min="25" max="16384" width="56.42578125" style="136" hidden="1"/>
  </cols>
  <sheetData>
    <row r="1" spans="1:29" ht="10.5" hidden="1" customHeight="1">
      <c r="A1" s="136"/>
      <c r="B1" s="136"/>
      <c r="D1" s="1169"/>
      <c r="E1" s="1169"/>
    </row>
    <row r="2" spans="1:29" ht="12.75" hidden="1" customHeight="1">
      <c r="A2" s="136"/>
      <c r="B2" s="136"/>
      <c r="D2" s="1169"/>
      <c r="E2" s="1169"/>
      <c r="F2" s="1063"/>
      <c r="G2" s="1063"/>
      <c r="H2" s="1063"/>
      <c r="I2" s="1063"/>
    </row>
    <row r="3" spans="1:29" ht="11.25" hidden="1" customHeight="1" thickBot="1">
      <c r="A3" s="136"/>
      <c r="B3" s="136"/>
      <c r="F3" s="1063"/>
      <c r="G3" s="1063"/>
      <c r="H3" s="1063"/>
      <c r="I3" s="1063"/>
    </row>
    <row r="4" spans="1:29" ht="26.25">
      <c r="A4" s="1066" t="s">
        <v>2</v>
      </c>
      <c r="B4" s="1068" t="str">
        <f>IF('1.GeneralProjectInfo'!$D$3&lt;&gt;"",'1.GeneralProjectInfo'!$D$3,"")</f>
        <v/>
      </c>
      <c r="D4" s="1614" t="str">
        <f>IF(AND('1.GeneralProjectInfo'!$E$58&gt;0,'1.GeneralProjectInfo'!$E$66&gt;0),"LOSP and S+C Units","LOSP Units")</f>
        <v>LOSP Units</v>
      </c>
      <c r="E4" s="1614" t="str">
        <f>IF(AND('1.GeneralProjectInfo'!$E$58&gt;0,'1.GeneralProjectInfo'!$E$66&gt;0),"Non-LOSP Units","Non-LOSP Units")</f>
        <v>Non-LOSP Units</v>
      </c>
      <c r="G4" s="1066" t="s">
        <v>65</v>
      </c>
      <c r="H4" s="2359" t="str">
        <f>IF('1.GeneralProjectInfo'!$A$13&lt;&gt;"",'1.GeneralProjectInfo'!$A$13,"")</f>
        <v/>
      </c>
      <c r="I4" s="2359"/>
      <c r="V4" s="576" t="s">
        <v>432</v>
      </c>
      <c r="W4" s="577" t="e">
        <f ca="1">V27</f>
        <v>#REF!</v>
      </c>
      <c r="X4" s="582" t="e">
        <f ca="1">IF(W4&lt;0,"1st Yr Income is LESS than Income from last AMR","1st Yr Income is MORE than Income from last AMR")</f>
        <v>#REF!</v>
      </c>
      <c r="Y4" s="578"/>
      <c r="Z4" s="584"/>
      <c r="AA4" s="584"/>
      <c r="AB4" s="584"/>
      <c r="AC4" s="578"/>
    </row>
    <row r="5" spans="1:29" ht="18.75" customHeight="1" thickBot="1">
      <c r="A5" s="1143" t="s">
        <v>1041</v>
      </c>
      <c r="B5" s="1067">
        <f>'1.GeneralProjectInfo'!$A$17</f>
        <v>0</v>
      </c>
      <c r="C5" s="137" t="s">
        <v>56</v>
      </c>
      <c r="D5" s="968">
        <f>IF(AND('1.GeneralProjectInfo'!$E$58&gt;0,'1.GeneralProjectInfo'!$E$66&gt;0),'1.GeneralProjectInfo'!$E$58+'1.GeneralProjectInfo'!$E$66,'1.GeneralProjectInfo'!E58)</f>
        <v>0</v>
      </c>
      <c r="E5" s="969">
        <f>B5-D5</f>
        <v>0</v>
      </c>
      <c r="G5" s="1066" t="s">
        <v>66</v>
      </c>
      <c r="H5" s="2359" t="str">
        <f>IF('1.GeneralProjectInfo'!$E$13&lt;&gt;"",CONCATENATE('1.GeneralProjectInfo'!$E$13," ",'1.GeneralProjectInfo'!$G$13," ",'1.GeneralProjectInfo'!$I$13),"")</f>
        <v/>
      </c>
      <c r="I5" s="2359"/>
      <c r="V5" s="579" t="s">
        <v>433</v>
      </c>
      <c r="W5" s="580" t="e">
        <f ca="1">V82</f>
        <v>#REF!</v>
      </c>
      <c r="X5" s="583" t="e">
        <f ca="1">IF(W5&lt;0,"1st Yr Expenses is LESS than Income from last AMR","1st Yr Expenses is MORE than Income from last AMR")</f>
        <v>#REF!</v>
      </c>
      <c r="Y5" s="581"/>
      <c r="Z5" s="585"/>
      <c r="AA5" s="585"/>
      <c r="AB5" s="585"/>
      <c r="AC5" s="581"/>
    </row>
    <row r="6" spans="1:29" ht="29.25" customHeight="1">
      <c r="A6" s="966" t="s">
        <v>594</v>
      </c>
      <c r="B6" s="1073" t="str">
        <f>IF('1.GeneralProjectInfo'!$D$4&lt;&gt;"",'1.GeneralProjectInfo'!$D$4,"")</f>
        <v/>
      </c>
      <c r="C6" s="136"/>
      <c r="D6" s="2335" t="s">
        <v>731</v>
      </c>
      <c r="E6" s="2335"/>
      <c r="G6" s="1066" t="s">
        <v>59</v>
      </c>
      <c r="H6" s="2359" t="str">
        <f>IF('1.GeneralProjectInfo'!$D$19&lt;&gt;"",'1.GeneralProjectInfo'!$D$19,"")</f>
        <v/>
      </c>
      <c r="I6" s="2359"/>
      <c r="U6" s="2350" t="str">
        <f>"Most Current AMR Data 
(RY "&amp;'Fiscal Staging Area'!$B$4&amp;")"</f>
        <v>Most Current AMR Data 
(RY )</v>
      </c>
      <c r="X6" s="574"/>
    </row>
    <row r="7" spans="1:29" s="141" customFormat="1" ht="15">
      <c r="A7" s="294" t="str">
        <f>IF(SmallSites=TRUE,"Small Sites Project","")</f>
        <v/>
      </c>
      <c r="B7" s="1432"/>
      <c r="C7" s="138"/>
      <c r="D7" s="971">
        <f>ROUND(IF(D5&gt;0, D5/B5, 0),2)</f>
        <v>0</v>
      </c>
      <c r="E7" s="970">
        <f>IF(E5&lt;&gt;0, 1-D7, 0)</f>
        <v>0</v>
      </c>
      <c r="G7" s="432" t="str">
        <f>IF(OR('3a.NewProj-Rent&amp;UnitMix'!$C$9="TCAC",'3a.NewProj-Rent&amp;UnitMix'!$C$19="TCAC",'3a.NewProj-Rent&amp;UnitMix'!$C$29="TCAC",'3a.NewProj-Rent&amp;UnitMix'!$C$39="TCAC"),"TCAC Income Limits In Use!","")</f>
        <v/>
      </c>
      <c r="H7" s="140"/>
      <c r="I7" s="494" t="str">
        <f>IF(SUM($S$99:$S$156)&gt;0,"Correct errors noted in Col N!","")</f>
        <v>Correct errors noted in Col N!</v>
      </c>
      <c r="J7" s="981"/>
      <c r="K7" s="146"/>
      <c r="L7" s="146"/>
      <c r="M7" s="146"/>
      <c r="O7" s="981"/>
      <c r="P7" s="146"/>
      <c r="Q7" s="146"/>
      <c r="S7" s="183" t="s">
        <v>283</v>
      </c>
      <c r="T7" s="183"/>
      <c r="U7" s="2350"/>
      <c r="V7" s="2350" t="s">
        <v>1289</v>
      </c>
      <c r="W7" s="2347" t="s">
        <v>430</v>
      </c>
      <c r="X7" s="574"/>
    </row>
    <row r="8" spans="1:29" ht="15">
      <c r="A8" s="980" t="s">
        <v>60</v>
      </c>
      <c r="B8" s="967"/>
      <c r="C8" s="142"/>
      <c r="D8" s="142" t="s">
        <v>321</v>
      </c>
      <c r="E8" s="142" t="s">
        <v>613</v>
      </c>
      <c r="F8" s="143" t="s">
        <v>117</v>
      </c>
      <c r="G8" s="144" t="s">
        <v>0</v>
      </c>
      <c r="H8" s="145"/>
      <c r="I8" s="145"/>
      <c r="J8" s="146"/>
      <c r="K8" s="146"/>
      <c r="L8" s="146"/>
      <c r="M8" s="146"/>
      <c r="N8" s="146" t="s">
        <v>593</v>
      </c>
      <c r="O8" s="146" t="s">
        <v>905</v>
      </c>
      <c r="P8" s="146"/>
      <c r="Q8" s="146"/>
      <c r="S8" s="218"/>
      <c r="U8" s="2350"/>
      <c r="V8" s="2350"/>
      <c r="W8" s="2347"/>
      <c r="X8" s="574"/>
      <c r="Y8" s="213" t="s">
        <v>344</v>
      </c>
    </row>
    <row r="9" spans="1:29" ht="15" customHeight="1">
      <c r="A9" s="2333" t="s">
        <v>9</v>
      </c>
      <c r="B9" s="2334"/>
      <c r="C9" s="147">
        <v>5120</v>
      </c>
      <c r="D9" s="375"/>
      <c r="E9" s="1012">
        <f>F9-D9</f>
        <v>0</v>
      </c>
      <c r="F9" s="385">
        <f>IF(AND('1.GeneralProjectInfo'!$N$8=TRUE,'1.GeneralProjectInfo'!$N$9=FALSE,SmallSites=FALSE),'3a.NewProj-Rent&amp;UnitMix'!$O$151,IF(AND('1.GeneralProjectInfo'!$N$8=FALSE,'1.GeneralProjectInfo'!$N$9=TRUE,SmallSites=FALSE),'3b.ExistingProj-RentRoll'!$AF$7,IF(SmallSites=TRUE,'3b.ExistingProj-RentRoll'!AM8,0)))</f>
        <v>0</v>
      </c>
      <c r="G9" s="2336" t="str">
        <f>IF('1.GeneralProjectInfo'!$N$8+'1.GeneralProjectInfo'!$N$9=0,"",IF('1.GeneralProjectInfo'!$N$8=TRUE,"Links from 'New Proj - Rent &amp; Unit Mix' Worksheet",IF('1.GeneralProjectInfo'!$N$9=TRUE,"Links from 'Existing Proj - Rent Info' Worksheet")))</f>
        <v/>
      </c>
      <c r="H9" s="2337"/>
      <c r="I9" s="2338"/>
      <c r="J9" s="950" t="s">
        <v>727</v>
      </c>
      <c r="K9" s="950"/>
      <c r="L9" s="951" t="s">
        <v>613</v>
      </c>
      <c r="M9" s="952" t="s">
        <v>728</v>
      </c>
      <c r="N9" s="499" t="str">
        <f>IFERROR(ROUND($F9/$B$5,0),"")</f>
        <v/>
      </c>
      <c r="O9" s="499" t="str">
        <f>IFERROR(ROUND($F9/$B$5/12,0),"")</f>
        <v/>
      </c>
      <c r="P9" s="941"/>
      <c r="Q9" s="941"/>
      <c r="U9" s="148" t="e">
        <f t="shared" ref="U9:U19" ca="1" si="0">HLOOKUP(Y9,CYAMR,2,FALSE)</f>
        <v>#REF!</v>
      </c>
      <c r="V9" s="148" t="e">
        <f ca="1">F9-U9</f>
        <v>#REF!</v>
      </c>
      <c r="W9" s="575" t="e">
        <f ca="1">(F9-U9)/U9</f>
        <v>#REF!</v>
      </c>
      <c r="X9" s="575"/>
      <c r="Y9" s="522" t="s">
        <v>331</v>
      </c>
    </row>
    <row r="10" spans="1:29" ht="15" customHeight="1">
      <c r="A10" s="2333" t="s">
        <v>1090</v>
      </c>
      <c r="B10" s="2334"/>
      <c r="C10" s="147"/>
      <c r="D10" s="385">
        <f>IF(K10&lt;&gt;"",K10*F10,$D$7*F10)</f>
        <v>0</v>
      </c>
      <c r="E10" s="385">
        <f>F10-D10</f>
        <v>0</v>
      </c>
      <c r="F10" s="385">
        <f>IF(AND('1.GeneralProjectInfo'!$N$8=TRUE,'1.GeneralProjectInfo'!$N$9=FALSE),'3a.NewProj-Rent&amp;UnitMix'!O155,IF(AND('1.GeneralProjectInfo'!$N$8=FALSE,'1.GeneralProjectInfo'!$N$9=TRUE),'3b.ExistingProj-RentRoll'!$K$8,0))</f>
        <v>0</v>
      </c>
      <c r="G10" s="2336" t="str">
        <f>G9</f>
        <v/>
      </c>
      <c r="H10" s="2337"/>
      <c r="I10" s="2338"/>
      <c r="J10" s="952" t="str">
        <f>A10</f>
        <v>Residential - Tenant Assistance Payments (Non-LOSP)</v>
      </c>
      <c r="K10" s="995"/>
      <c r="L10" s="944" t="str">
        <f>IF(K10&lt;&gt;"", 1-K10, "")</f>
        <v/>
      </c>
      <c r="M10" s="953"/>
      <c r="N10" s="975" t="str">
        <f>IFERROR(ROUND($F10/$B$5,0),"")</f>
        <v/>
      </c>
      <c r="O10" s="499" t="str">
        <f>IFERROR(ROUND($F10/$B$5/12,0),"")</f>
        <v/>
      </c>
      <c r="P10" s="942"/>
      <c r="Q10" s="942"/>
      <c r="U10" s="148" t="e">
        <f t="shared" ca="1" si="0"/>
        <v>#REF!</v>
      </c>
      <c r="V10" s="148" t="e">
        <f t="shared" ref="V10:V73" ca="1" si="1">F10-U10</f>
        <v>#REF!</v>
      </c>
      <c r="W10" s="575" t="e">
        <f ca="1">(F10-U10)/U10</f>
        <v>#REF!</v>
      </c>
      <c r="X10" s="575"/>
      <c r="Y10" s="522" t="s">
        <v>332</v>
      </c>
    </row>
    <row r="11" spans="1:29" ht="15" hidden="1">
      <c r="A11" s="2333" t="s">
        <v>773</v>
      </c>
      <c r="B11" s="2334"/>
      <c r="C11" s="1056"/>
      <c r="D11" s="1057">
        <f>IF(-(SUM(D9:D10,D13:D19,D21,D24:D25,D110)-SUM(D82,D92,D104,D123))&gt;0,-(SUM(D9:D10,D13:D19,D21,D24:D25,D110)-SUM(D82,D92,D104,D123)),0)</f>
        <v>0</v>
      </c>
      <c r="E11" s="1013"/>
      <c r="F11" s="385">
        <f>D11</f>
        <v>0</v>
      </c>
      <c r="G11" s="2330"/>
      <c r="H11" s="2331"/>
      <c r="I11" s="2332"/>
      <c r="J11" s="954"/>
      <c r="K11" s="945"/>
      <c r="L11" s="946"/>
      <c r="M11" s="955"/>
      <c r="N11" s="975" t="str">
        <f>IFERROR(ROUND($D11/$D$5,0),"")</f>
        <v/>
      </c>
      <c r="O11" s="942"/>
      <c r="P11" s="942"/>
      <c r="Q11" s="942"/>
      <c r="U11" s="148"/>
      <c r="V11" s="148">
        <f t="shared" si="1"/>
        <v>0</v>
      </c>
      <c r="W11" s="575"/>
      <c r="X11" s="575"/>
      <c r="Y11" s="522"/>
    </row>
    <row r="12" spans="1:29" ht="15" customHeight="1">
      <c r="A12" s="2333" t="s">
        <v>15</v>
      </c>
      <c r="B12" s="2334"/>
      <c r="C12" s="147">
        <v>5140</v>
      </c>
      <c r="D12" s="1013"/>
      <c r="E12" s="1013"/>
      <c r="F12" s="385">
        <f>SUM('5.CommOp.Budget'!$E$7:$E$11)</f>
        <v>0</v>
      </c>
      <c r="G12" s="2330" t="s">
        <v>732</v>
      </c>
      <c r="H12" s="2331"/>
      <c r="I12" s="2332"/>
      <c r="J12" s="499"/>
      <c r="K12" s="499"/>
      <c r="L12" s="499"/>
      <c r="M12" s="499"/>
      <c r="N12" s="499" t="str">
        <f t="shared" ref="N12:N21" si="2">IFERROR(ROUND($F12/$B$5,0),"")</f>
        <v/>
      </c>
      <c r="O12" s="499"/>
      <c r="P12" s="499"/>
      <c r="Q12" s="499"/>
      <c r="U12" s="148" t="e">
        <f t="shared" ca="1" si="0"/>
        <v>#REF!</v>
      </c>
      <c r="V12" s="148" t="e">
        <f t="shared" ca="1" si="1"/>
        <v>#REF!</v>
      </c>
      <c r="W12" s="575" t="e">
        <f t="shared" ref="W12:W20" ca="1" si="3">(F12-U12)/U12</f>
        <v>#REF!</v>
      </c>
      <c r="X12" s="575"/>
      <c r="Y12" s="522" t="s">
        <v>333</v>
      </c>
    </row>
    <row r="13" spans="1:29" ht="15" customHeight="1">
      <c r="A13" s="2333" t="s">
        <v>176</v>
      </c>
      <c r="B13" s="2334"/>
      <c r="C13" s="147">
        <v>5170</v>
      </c>
      <c r="D13" s="385">
        <f>$D$7*F13</f>
        <v>0</v>
      </c>
      <c r="E13" s="385">
        <f t="shared" ref="E13:E19" si="4">F13-D13</f>
        <v>0</v>
      </c>
      <c r="F13" s="385">
        <f>'2.Utilities&amp;OtherIncome'!$E$22</f>
        <v>0</v>
      </c>
      <c r="G13" s="2330" t="s">
        <v>732</v>
      </c>
      <c r="H13" s="2331"/>
      <c r="I13" s="2332"/>
      <c r="J13" s="499"/>
      <c r="K13" s="499"/>
      <c r="L13" s="499"/>
      <c r="M13" s="499"/>
      <c r="N13" s="499" t="str">
        <f t="shared" si="2"/>
        <v/>
      </c>
      <c r="O13" s="499"/>
      <c r="P13" s="499"/>
      <c r="Q13" s="499"/>
      <c r="U13" s="148" t="e">
        <f t="shared" ca="1" si="0"/>
        <v>#REF!</v>
      </c>
      <c r="V13" s="148" t="e">
        <f t="shared" ca="1" si="1"/>
        <v>#REF!</v>
      </c>
      <c r="W13" s="575" t="e">
        <f t="shared" ca="1" si="3"/>
        <v>#REF!</v>
      </c>
      <c r="X13" s="575"/>
      <c r="Y13" s="522" t="s">
        <v>334</v>
      </c>
    </row>
    <row r="14" spans="1:29" ht="15" customHeight="1">
      <c r="A14" s="2333" t="s">
        <v>10</v>
      </c>
      <c r="B14" s="2334"/>
      <c r="C14" s="147">
        <v>5190</v>
      </c>
      <c r="D14" s="385">
        <f t="shared" ref="D14:D19" si="5">$D$7*F14</f>
        <v>0</v>
      </c>
      <c r="E14" s="385">
        <f t="shared" si="4"/>
        <v>0</v>
      </c>
      <c r="F14" s="385">
        <f>'2.Utilities&amp;OtherIncome'!$E$33</f>
        <v>0</v>
      </c>
      <c r="G14" s="2330" t="s">
        <v>732</v>
      </c>
      <c r="H14" s="2331"/>
      <c r="I14" s="2332"/>
      <c r="J14" s="950" t="s">
        <v>727</v>
      </c>
      <c r="K14" s="950" t="s">
        <v>321</v>
      </c>
      <c r="L14" s="951" t="s">
        <v>613</v>
      </c>
      <c r="M14" s="952" t="s">
        <v>728</v>
      </c>
      <c r="N14" s="499" t="str">
        <f t="shared" si="2"/>
        <v/>
      </c>
      <c r="O14" s="499"/>
      <c r="P14" s="499"/>
      <c r="Q14" s="499"/>
      <c r="U14" s="148" t="e">
        <f t="shared" ca="1" si="0"/>
        <v>#REF!</v>
      </c>
      <c r="V14" s="148" t="e">
        <f t="shared" ca="1" si="1"/>
        <v>#REF!</v>
      </c>
      <c r="W14" s="575" t="e">
        <f t="shared" ca="1" si="3"/>
        <v>#REF!</v>
      </c>
      <c r="X14" s="575"/>
      <c r="Y14" s="522" t="s">
        <v>335</v>
      </c>
    </row>
    <row r="15" spans="1:29" ht="15" customHeight="1">
      <c r="A15" s="2333" t="s">
        <v>11</v>
      </c>
      <c r="B15" s="2334"/>
      <c r="C15" s="147">
        <v>5300</v>
      </c>
      <c r="D15" s="385">
        <f>IF(K15&lt;&gt;"",K15*F15,$D$7*F15)</f>
        <v>0</v>
      </c>
      <c r="E15" s="385">
        <f t="shared" si="4"/>
        <v>0</v>
      </c>
      <c r="F15" s="468"/>
      <c r="G15" s="2330"/>
      <c r="H15" s="2331"/>
      <c r="I15" s="2332"/>
      <c r="J15" s="1175" t="str">
        <f>A15</f>
        <v>Supportive Services Income</v>
      </c>
      <c r="K15" s="995"/>
      <c r="L15" s="944" t="str">
        <f>IF(K15&lt;&gt;"", 1-K15, "")</f>
        <v/>
      </c>
      <c r="M15" s="953"/>
      <c r="N15" s="499" t="str">
        <f t="shared" si="2"/>
        <v/>
      </c>
      <c r="O15" s="499"/>
      <c r="P15" s="499"/>
      <c r="Q15" s="499"/>
      <c r="U15" s="148" t="e">
        <f t="shared" ca="1" si="0"/>
        <v>#REF!</v>
      </c>
      <c r="V15" s="148" t="e">
        <f t="shared" ca="1" si="1"/>
        <v>#REF!</v>
      </c>
      <c r="W15" s="575" t="e">
        <f t="shared" ca="1" si="3"/>
        <v>#REF!</v>
      </c>
      <c r="X15" s="575"/>
      <c r="Y15" s="522" t="s">
        <v>336</v>
      </c>
    </row>
    <row r="16" spans="1:29" ht="15" customHeight="1">
      <c r="A16" s="2333" t="s">
        <v>12</v>
      </c>
      <c r="B16" s="2334"/>
      <c r="C16" s="147">
        <v>5400</v>
      </c>
      <c r="D16" s="385">
        <f t="shared" si="5"/>
        <v>0</v>
      </c>
      <c r="E16" s="385">
        <f t="shared" si="4"/>
        <v>0</v>
      </c>
      <c r="F16" s="385">
        <f>'2.Utilities&amp;OtherIncome'!$E$48</f>
        <v>0</v>
      </c>
      <c r="G16" s="2330" t="s">
        <v>732</v>
      </c>
      <c r="H16" s="2331"/>
      <c r="I16" s="2332"/>
      <c r="J16" s="499"/>
      <c r="K16" s="499"/>
      <c r="L16" s="499"/>
      <c r="M16" s="499"/>
      <c r="N16" s="499" t="str">
        <f t="shared" si="2"/>
        <v/>
      </c>
      <c r="O16" s="499"/>
      <c r="P16" s="499"/>
      <c r="Q16" s="499"/>
      <c r="U16" s="148" t="e">
        <f t="shared" ca="1" si="0"/>
        <v>#REF!</v>
      </c>
      <c r="V16" s="148" t="e">
        <f t="shared" ca="1" si="1"/>
        <v>#REF!</v>
      </c>
      <c r="W16" s="575" t="e">
        <f t="shared" ca="1" si="3"/>
        <v>#REF!</v>
      </c>
      <c r="X16" s="575"/>
      <c r="Y16" s="522" t="s">
        <v>337</v>
      </c>
    </row>
    <row r="17" spans="1:25" ht="15" customHeight="1">
      <c r="A17" s="2333" t="s">
        <v>13</v>
      </c>
      <c r="B17" s="2334"/>
      <c r="C17" s="147">
        <v>5910</v>
      </c>
      <c r="D17" s="385">
        <f t="shared" si="5"/>
        <v>0</v>
      </c>
      <c r="E17" s="385">
        <f t="shared" si="4"/>
        <v>0</v>
      </c>
      <c r="F17" s="385">
        <f>'2.Utilities&amp;OtherIncome'!$E$38</f>
        <v>0</v>
      </c>
      <c r="G17" s="2330" t="s">
        <v>732</v>
      </c>
      <c r="H17" s="2331"/>
      <c r="I17" s="2332"/>
      <c r="J17" s="956" t="s">
        <v>729</v>
      </c>
      <c r="K17" s="956" t="s">
        <v>321</v>
      </c>
      <c r="L17" s="957" t="s">
        <v>613</v>
      </c>
      <c r="M17" s="2348" t="s">
        <v>730</v>
      </c>
      <c r="N17" s="499" t="str">
        <f t="shared" si="2"/>
        <v/>
      </c>
      <c r="O17" s="943"/>
      <c r="P17" s="943"/>
      <c r="Q17" s="943"/>
      <c r="R17" s="943"/>
      <c r="U17" s="148" t="e">
        <f t="shared" ca="1" si="0"/>
        <v>#REF!</v>
      </c>
      <c r="V17" s="148" t="e">
        <f t="shared" ca="1" si="1"/>
        <v>#REF!</v>
      </c>
      <c r="W17" s="575" t="e">
        <f t="shared" ca="1" si="3"/>
        <v>#REF!</v>
      </c>
      <c r="X17" s="575"/>
      <c r="Y17" s="522" t="s">
        <v>338</v>
      </c>
    </row>
    <row r="18" spans="1:25" ht="15" customHeight="1">
      <c r="A18" s="2333" t="s">
        <v>14</v>
      </c>
      <c r="B18" s="2334"/>
      <c r="C18" s="147">
        <v>5920</v>
      </c>
      <c r="D18" s="375">
        <f t="shared" si="5"/>
        <v>0</v>
      </c>
      <c r="E18" s="385">
        <f t="shared" si="4"/>
        <v>0</v>
      </c>
      <c r="F18" s="385">
        <f>'2.Utilities&amp;OtherIncome'!$L$25</f>
        <v>0</v>
      </c>
      <c r="G18" s="2330" t="s">
        <v>732</v>
      </c>
      <c r="H18" s="2331"/>
      <c r="I18" s="2332"/>
      <c r="J18" s="958" t="str">
        <f>A18</f>
        <v>Tenant Charges</v>
      </c>
      <c r="K18" s="947" t="str">
        <f>IF(F18&lt;&gt;0,D18/F18,"")</f>
        <v/>
      </c>
      <c r="L18" s="948" t="str">
        <f>IF(F18&lt;&gt;0,1-K18,"")</f>
        <v/>
      </c>
      <c r="M18" s="2349"/>
      <c r="N18" s="499" t="str">
        <f t="shared" si="2"/>
        <v/>
      </c>
      <c r="O18" s="943"/>
      <c r="P18" s="943"/>
      <c r="Q18" s="943"/>
      <c r="R18" s="943"/>
      <c r="U18" s="148" t="e">
        <f t="shared" ca="1" si="0"/>
        <v>#REF!</v>
      </c>
      <c r="V18" s="148" t="e">
        <f t="shared" ca="1" si="1"/>
        <v>#REF!</v>
      </c>
      <c r="W18" s="575" t="e">
        <f t="shared" ca="1" si="3"/>
        <v>#REF!</v>
      </c>
      <c r="X18" s="575"/>
      <c r="Y18" s="522" t="s">
        <v>339</v>
      </c>
    </row>
    <row r="19" spans="1:25" ht="15" customHeight="1">
      <c r="A19" s="2333" t="s">
        <v>188</v>
      </c>
      <c r="B19" s="2334"/>
      <c r="C19" s="147">
        <v>5990</v>
      </c>
      <c r="D19" s="385">
        <f t="shared" si="5"/>
        <v>0</v>
      </c>
      <c r="E19" s="385">
        <f t="shared" si="4"/>
        <v>0</v>
      </c>
      <c r="F19" s="385">
        <f>'2.Utilities&amp;OtherIncome'!$L$38</f>
        <v>0</v>
      </c>
      <c r="G19" s="2330" t="s">
        <v>732</v>
      </c>
      <c r="H19" s="2331"/>
      <c r="I19" s="2332"/>
      <c r="J19" s="499"/>
      <c r="K19" s="499"/>
      <c r="L19" s="499"/>
      <c r="M19" s="499"/>
      <c r="N19" s="499" t="str">
        <f t="shared" si="2"/>
        <v/>
      </c>
      <c r="O19" s="499"/>
      <c r="P19" s="499"/>
      <c r="Q19" s="499"/>
      <c r="U19" s="148" t="e">
        <f t="shared" ca="1" si="0"/>
        <v>#REF!</v>
      </c>
      <c r="V19" s="148" t="e">
        <f t="shared" ca="1" si="1"/>
        <v>#REF!</v>
      </c>
      <c r="W19" s="575" t="e">
        <f t="shared" ca="1" si="3"/>
        <v>#REF!</v>
      </c>
      <c r="X19" s="575"/>
      <c r="Y19" s="522" t="s">
        <v>340</v>
      </c>
    </row>
    <row r="20" spans="1:25" ht="15" customHeight="1">
      <c r="A20" s="2333" t="s">
        <v>184</v>
      </c>
      <c r="B20" s="2334"/>
      <c r="C20" s="147"/>
      <c r="D20" s="1013"/>
      <c r="E20" s="1013"/>
      <c r="F20" s="376">
        <f>'5.CommOp.Budget'!$E$12</f>
        <v>0</v>
      </c>
      <c r="G20" s="2330" t="s">
        <v>764</v>
      </c>
      <c r="H20" s="2331"/>
      <c r="I20" s="2332"/>
      <c r="J20" s="959" t="s">
        <v>727</v>
      </c>
      <c r="K20" s="959" t="s">
        <v>321</v>
      </c>
      <c r="L20" s="960" t="s">
        <v>613</v>
      </c>
      <c r="M20" s="961" t="s">
        <v>728</v>
      </c>
      <c r="N20" s="499" t="str">
        <f t="shared" si="2"/>
        <v/>
      </c>
      <c r="O20" s="499"/>
      <c r="P20" s="499"/>
      <c r="Q20" s="499"/>
      <c r="U20" s="148" t="e">
        <f ca="1">'Fiscal Staging Area'!B9</f>
        <v>#REF!</v>
      </c>
      <c r="V20" s="148" t="e">
        <f t="shared" ca="1" si="1"/>
        <v>#REF!</v>
      </c>
      <c r="W20" s="575" t="e">
        <f t="shared" ca="1" si="3"/>
        <v>#REF!</v>
      </c>
      <c r="X20" s="575"/>
      <c r="Y20" s="572" t="s">
        <v>341</v>
      </c>
    </row>
    <row r="21" spans="1:25" ht="14.25">
      <c r="A21" s="2333" t="s">
        <v>271</v>
      </c>
      <c r="B21" s="2334"/>
      <c r="C21" s="147"/>
      <c r="D21" s="385">
        <f>IF(K21&lt;&gt;"",K21*F21,$D$7*F21)</f>
        <v>0</v>
      </c>
      <c r="E21" s="385">
        <f>F21-D21</f>
        <v>0</v>
      </c>
      <c r="F21" s="468"/>
      <c r="G21" s="2330"/>
      <c r="H21" s="2331"/>
      <c r="I21" s="2332"/>
      <c r="J21" s="961" t="str">
        <f>A21</f>
        <v>Withdrawal from Capitalized Reserve (deposit to operating account)</v>
      </c>
      <c r="K21" s="995"/>
      <c r="L21" s="949" t="str">
        <f>IF(K21&lt;&gt;"", 1-K21, "")</f>
        <v/>
      </c>
      <c r="M21" s="962"/>
      <c r="N21" s="499" t="str">
        <f t="shared" si="2"/>
        <v/>
      </c>
      <c r="O21" s="499"/>
      <c r="P21" s="499"/>
      <c r="Q21" s="499"/>
      <c r="Y21" s="218"/>
    </row>
    <row r="22" spans="1:25" ht="14.25" hidden="1">
      <c r="A22" s="173" t="s">
        <v>306</v>
      </c>
      <c r="B22" s="173"/>
      <c r="C22" s="147"/>
      <c r="D22" s="1014"/>
      <c r="E22" s="1014"/>
      <c r="F22" s="509" t="s">
        <v>310</v>
      </c>
      <c r="G22" s="507"/>
      <c r="H22" s="507"/>
      <c r="I22" s="508"/>
      <c r="J22" s="499"/>
      <c r="K22" s="499"/>
      <c r="L22" s="499"/>
      <c r="M22" s="499"/>
      <c r="N22" s="499"/>
      <c r="O22" s="499"/>
      <c r="P22" s="499"/>
      <c r="Q22" s="499"/>
      <c r="V22" s="136" t="e">
        <f t="shared" si="1"/>
        <v>#VALUE!</v>
      </c>
    </row>
    <row r="23" spans="1:25" ht="15">
      <c r="B23" s="1745" t="s">
        <v>3</v>
      </c>
      <c r="C23" s="149"/>
      <c r="D23" s="377">
        <f>SUM(D9:D21)</f>
        <v>0</v>
      </c>
      <c r="E23" s="377">
        <f>SUM(E9:E21)</f>
        <v>0</v>
      </c>
      <c r="F23" s="377">
        <f>SUM(F9:F21)</f>
        <v>0</v>
      </c>
      <c r="G23" s="150"/>
      <c r="H23" s="151"/>
      <c r="I23" s="152"/>
      <c r="J23" s="499"/>
      <c r="K23" s="499"/>
      <c r="L23" s="499"/>
      <c r="M23" s="499"/>
      <c r="N23" s="499"/>
      <c r="O23" s="499"/>
      <c r="P23" s="499"/>
      <c r="Q23" s="499"/>
      <c r="U23" s="573" t="e">
        <f ca="1">SUM(U9:U21)</f>
        <v>#REF!</v>
      </c>
      <c r="V23" s="224" t="e">
        <f t="shared" ca="1" si="1"/>
        <v>#REF!</v>
      </c>
      <c r="W23" s="575" t="e">
        <f ca="1">(F23-U23)/U23</f>
        <v>#REF!</v>
      </c>
      <c r="X23" s="575"/>
    </row>
    <row r="24" spans="1:25" ht="15" customHeight="1">
      <c r="A24" s="2333" t="s">
        <v>195</v>
      </c>
      <c r="B24" s="2334"/>
      <c r="C24" s="147"/>
      <c r="D24" s="375">
        <f t="shared" ref="D24:F25" si="6">-0.05*D9</f>
        <v>0</v>
      </c>
      <c r="E24" s="375">
        <f t="shared" si="6"/>
        <v>0</v>
      </c>
      <c r="F24" s="375">
        <f t="shared" si="6"/>
        <v>0</v>
      </c>
      <c r="G24" s="2351" t="str">
        <f>IF($F$9&gt;0,"Vacancy loss is "&amp;ROUND(-F24/F9*100,1)&amp;"% of Tenant Rents.","")</f>
        <v/>
      </c>
      <c r="H24" s="2352"/>
      <c r="I24" s="2353"/>
      <c r="J24" s="499"/>
      <c r="K24" s="499"/>
      <c r="L24" s="499"/>
      <c r="M24" s="499"/>
      <c r="N24" s="499" t="str">
        <f>IFERROR(ROUND($F24/$B$5,0),"")</f>
        <v/>
      </c>
      <c r="O24" s="499"/>
      <c r="P24" s="499"/>
      <c r="Q24" s="499"/>
      <c r="U24" s="148" t="e">
        <f ca="1">HLOOKUP(Y24,CYAMR,2,FALSE)</f>
        <v>#REF!</v>
      </c>
      <c r="V24" s="148" t="e">
        <f t="shared" ca="1" si="1"/>
        <v>#REF!</v>
      </c>
      <c r="W24" s="575" t="e">
        <f ca="1">(F24-U24)/U24</f>
        <v>#REF!</v>
      </c>
      <c r="X24" s="575"/>
      <c r="Y24" s="523" t="s">
        <v>342</v>
      </c>
    </row>
    <row r="25" spans="1:25" ht="14.25">
      <c r="A25" s="2333" t="s">
        <v>311</v>
      </c>
      <c r="B25" s="2334"/>
      <c r="C25" s="147"/>
      <c r="D25" s="375">
        <f t="shared" si="6"/>
        <v>0</v>
      </c>
      <c r="E25" s="375">
        <f t="shared" si="6"/>
        <v>0</v>
      </c>
      <c r="F25" s="375">
        <f t="shared" si="6"/>
        <v>0</v>
      </c>
      <c r="G25" s="2351" t="str">
        <f>IF($F$9&gt;0,"Vacancy loss is "&amp;ROUND(-F25/F10*100,1)&amp;"% of Tenant Assistance Payments.","")</f>
        <v/>
      </c>
      <c r="H25" s="2352"/>
      <c r="I25" s="2353"/>
      <c r="J25" s="499"/>
      <c r="K25" s="499"/>
      <c r="L25" s="499"/>
      <c r="M25" s="499"/>
      <c r="N25" s="499" t="str">
        <f>IFERROR(ROUND($F25/$B$5,0),"")</f>
        <v/>
      </c>
      <c r="O25" s="499"/>
      <c r="P25" s="499"/>
      <c r="Q25" s="499"/>
      <c r="Y25" s="218"/>
    </row>
    <row r="26" spans="1:25" ht="15" customHeight="1">
      <c r="A26" s="2333" t="s">
        <v>85</v>
      </c>
      <c r="B26" s="2334"/>
      <c r="C26" s="147"/>
      <c r="D26" s="972"/>
      <c r="E26" s="972"/>
      <c r="F26" s="374">
        <f>'5.CommOp.Budget'!$E$15</f>
        <v>0</v>
      </c>
      <c r="G26" s="2330" t="s">
        <v>764</v>
      </c>
      <c r="H26" s="2331"/>
      <c r="I26" s="2332"/>
      <c r="J26" s="499"/>
      <c r="K26" s="499"/>
      <c r="L26" s="499"/>
      <c r="M26" s="499"/>
      <c r="N26" s="499" t="str">
        <f>IFERROR(ROUND($F26/$B$5,0),"")</f>
        <v/>
      </c>
      <c r="O26" s="499"/>
      <c r="P26" s="499"/>
      <c r="Q26" s="499"/>
      <c r="U26" s="573"/>
      <c r="V26" s="148">
        <f t="shared" si="1"/>
        <v>0</v>
      </c>
      <c r="W26" s="575" t="e">
        <f>(F26-U26)/U26</f>
        <v>#DIV/0!</v>
      </c>
      <c r="X26" s="575"/>
      <c r="Y26" s="522" t="s">
        <v>343</v>
      </c>
    </row>
    <row r="27" spans="1:25" ht="15">
      <c r="B27" s="1415" t="s">
        <v>62</v>
      </c>
      <c r="C27" s="153"/>
      <c r="D27" s="378">
        <f>D23+D24+D25+D26</f>
        <v>0</v>
      </c>
      <c r="E27" s="378">
        <f>E23+E24+E25+E26</f>
        <v>0</v>
      </c>
      <c r="F27" s="378">
        <f>F23+F24+F25+F26</f>
        <v>0</v>
      </c>
      <c r="G27" s="154" t="str">
        <f>IF($B$5&lt;&gt;0,"PUPA:","")</f>
        <v/>
      </c>
      <c r="H27" s="155" t="str">
        <f>IF($B$5&lt;&gt;0,ROUND($F27/$B$5,0),"")</f>
        <v/>
      </c>
      <c r="I27" s="155"/>
      <c r="J27" s="499"/>
      <c r="K27" s="499"/>
      <c r="L27" s="499"/>
      <c r="M27" s="499"/>
      <c r="N27" s="499"/>
      <c r="O27" s="499"/>
      <c r="P27" s="499"/>
      <c r="Q27" s="499"/>
      <c r="U27" s="573" t="e">
        <f ca="1">SUM(U23:U26)</f>
        <v>#REF!</v>
      </c>
      <c r="V27" s="573" t="e">
        <f t="shared" ca="1" si="1"/>
        <v>#REF!</v>
      </c>
      <c r="W27" s="575" t="e">
        <f ca="1">(F27-U27)/U27</f>
        <v>#REF!</v>
      </c>
    </row>
    <row r="28" spans="1:25" ht="14.25">
      <c r="A28" s="976"/>
      <c r="B28" s="173"/>
      <c r="C28" s="147"/>
      <c r="D28" s="147"/>
      <c r="E28" s="147"/>
      <c r="F28" s="157"/>
      <c r="G28" s="158"/>
      <c r="H28" s="156"/>
      <c r="I28" s="156"/>
      <c r="J28" s="499"/>
      <c r="K28" s="499"/>
      <c r="L28" s="499"/>
      <c r="M28" s="499"/>
      <c r="N28" s="499"/>
      <c r="O28" s="499"/>
      <c r="P28" s="499"/>
      <c r="Q28" s="499"/>
    </row>
    <row r="29" spans="1:25" ht="15">
      <c r="A29" s="411" t="s">
        <v>61</v>
      </c>
      <c r="B29" s="967"/>
      <c r="C29" s="142"/>
      <c r="D29" s="142"/>
      <c r="E29" s="142"/>
      <c r="F29" s="159"/>
      <c r="G29" s="144"/>
      <c r="H29" s="145"/>
      <c r="I29" s="145"/>
      <c r="J29" s="499"/>
      <c r="K29" s="499"/>
      <c r="L29" s="499"/>
      <c r="M29" s="499"/>
      <c r="N29" s="499"/>
      <c r="O29" s="499"/>
      <c r="P29" s="499"/>
      <c r="Q29" s="499"/>
    </row>
    <row r="30" spans="1:25" ht="15">
      <c r="A30" s="411" t="s">
        <v>16</v>
      </c>
      <c r="B30" s="967"/>
      <c r="C30" s="160"/>
      <c r="D30" s="160"/>
      <c r="E30" s="160"/>
      <c r="F30" s="143"/>
      <c r="G30" s="161"/>
      <c r="H30" s="162"/>
      <c r="I30" s="145"/>
      <c r="J30" s="959" t="s">
        <v>727</v>
      </c>
      <c r="K30" s="959" t="s">
        <v>321</v>
      </c>
      <c r="L30" s="960" t="s">
        <v>613</v>
      </c>
      <c r="M30" s="961" t="s">
        <v>728</v>
      </c>
      <c r="N30" s="499"/>
      <c r="O30" s="499"/>
      <c r="P30" s="499"/>
      <c r="Q30" s="499"/>
    </row>
    <row r="31" spans="1:25" ht="15" customHeight="1">
      <c r="A31" s="2333" t="s">
        <v>8</v>
      </c>
      <c r="B31" s="2334"/>
      <c r="C31" s="163">
        <v>6320</v>
      </c>
      <c r="D31" s="385">
        <f>IF(K31&lt;&gt;"",K31*F31,$D$7*F31)</f>
        <v>0</v>
      </c>
      <c r="E31" s="385">
        <f>F31-D31</f>
        <v>0</v>
      </c>
      <c r="F31" s="375"/>
      <c r="G31" s="2330" t="s">
        <v>761</v>
      </c>
      <c r="H31" s="2331"/>
      <c r="I31" s="2332"/>
      <c r="J31" s="961" t="str">
        <f>A31</f>
        <v>Management Fee</v>
      </c>
      <c r="K31" s="995"/>
      <c r="L31" s="949" t="str">
        <f>IF(K31&lt;&gt;"", 1-K31, "")</f>
        <v/>
      </c>
      <c r="M31" s="962"/>
      <c r="N31" s="499" t="str">
        <f>IFERROR(ROUND($F31/$B$5,0),"")</f>
        <v/>
      </c>
      <c r="O31" s="499" t="str">
        <f>IFERROR(ROUND($F31/$B$5/12,0),"")</f>
        <v/>
      </c>
      <c r="P31" s="499"/>
      <c r="Q31" s="499"/>
      <c r="U31" s="148" t="e">
        <f ca="1">HLOOKUP(Y31,CYAMR,2,FALSE)</f>
        <v>#REF!</v>
      </c>
      <c r="V31" s="148" t="e">
        <f t="shared" ca="1" si="1"/>
        <v>#REF!</v>
      </c>
      <c r="W31" s="575" t="e">
        <f ca="1">(F31-U31)/U31</f>
        <v>#REF!</v>
      </c>
      <c r="X31" s="575"/>
      <c r="Y31" s="524" t="s">
        <v>345</v>
      </c>
    </row>
    <row r="32" spans="1:25" ht="15" customHeight="1">
      <c r="A32" s="2333" t="s">
        <v>17</v>
      </c>
      <c r="B32" s="2334"/>
      <c r="C32" s="163"/>
      <c r="D32" s="385">
        <f>IF(K32&lt;&gt;"",K32*F32,$D$7*F32)</f>
        <v>0</v>
      </c>
      <c r="E32" s="385">
        <f>F32-D32</f>
        <v>0</v>
      </c>
      <c r="F32" s="375"/>
      <c r="G32" s="2330"/>
      <c r="H32" s="2331"/>
      <c r="I32" s="2332"/>
      <c r="J32" s="961" t="str">
        <f>A32</f>
        <v>Asset Management Fee</v>
      </c>
      <c r="K32" s="995"/>
      <c r="L32" s="949" t="str">
        <f>IF(K32&lt;&gt;"", 1-K32, "")</f>
        <v/>
      </c>
      <c r="M32" s="962"/>
      <c r="N32" s="499" t="str">
        <f>IFERROR(ROUND($F32/$B$5,0),"")</f>
        <v/>
      </c>
      <c r="O32" s="499"/>
      <c r="P32" s="499"/>
      <c r="Q32" s="499"/>
      <c r="U32" s="148" t="e">
        <f ca="1">HLOOKUP(Y32,CYAMR,2,FALSE)</f>
        <v>#REF!</v>
      </c>
      <c r="V32" s="148" t="e">
        <f t="shared" ca="1" si="1"/>
        <v>#REF!</v>
      </c>
      <c r="W32" s="575" t="e">
        <f ca="1">(F32-U32)/U32</f>
        <v>#REF!</v>
      </c>
      <c r="X32" s="575"/>
      <c r="Y32" s="522" t="s">
        <v>346</v>
      </c>
    </row>
    <row r="33" spans="1:25" ht="15" customHeight="1">
      <c r="B33" s="1415" t="s">
        <v>63</v>
      </c>
      <c r="C33" s="153"/>
      <c r="D33" s="378">
        <f>SUM(D31:D32)</f>
        <v>0</v>
      </c>
      <c r="E33" s="378">
        <f>SUM(E31:E32)</f>
        <v>0</v>
      </c>
      <c r="F33" s="378">
        <f>SUM(F31:F32)</f>
        <v>0</v>
      </c>
      <c r="G33" s="154" t="str">
        <f>IF($B$5&lt;&gt;0,"PUPA:","")</f>
        <v/>
      </c>
      <c r="H33" s="155" t="str">
        <f>IF($B$5&lt;&gt;0,ROUND($F33/$B$5,0),"")</f>
        <v/>
      </c>
      <c r="I33" s="155"/>
      <c r="J33" s="829"/>
      <c r="K33" s="829"/>
      <c r="L33" s="140"/>
      <c r="M33" s="829"/>
      <c r="N33" s="499"/>
      <c r="O33" s="499"/>
      <c r="P33" s="499"/>
      <c r="Q33" s="499"/>
      <c r="U33" s="573" t="e">
        <f ca="1">SUM(U31:U32)</f>
        <v>#REF!</v>
      </c>
      <c r="V33" s="224" t="e">
        <f t="shared" ca="1" si="1"/>
        <v>#REF!</v>
      </c>
      <c r="W33" s="575" t="e">
        <f ca="1">(F33-U33)/U33</f>
        <v>#REF!</v>
      </c>
      <c r="X33" s="575"/>
    </row>
    <row r="34" spans="1:25" ht="15" customHeight="1">
      <c r="A34" s="411" t="s">
        <v>19</v>
      </c>
      <c r="B34" s="967"/>
      <c r="C34" s="160"/>
      <c r="D34" s="160"/>
      <c r="E34" s="160"/>
      <c r="F34" s="379"/>
      <c r="G34" s="164"/>
      <c r="H34" s="165"/>
      <c r="I34" s="152"/>
      <c r="J34" s="959" t="s">
        <v>727</v>
      </c>
      <c r="K34" s="959" t="s">
        <v>321</v>
      </c>
      <c r="L34" s="960" t="s">
        <v>613</v>
      </c>
      <c r="M34" s="961" t="s">
        <v>728</v>
      </c>
      <c r="N34" s="499"/>
      <c r="O34" s="499"/>
      <c r="P34" s="499"/>
      <c r="Q34" s="499"/>
    </row>
    <row r="35" spans="1:25" ht="15" customHeight="1">
      <c r="A35" s="2333" t="s">
        <v>20</v>
      </c>
      <c r="B35" s="2334"/>
      <c r="C35" s="163">
        <v>6310</v>
      </c>
      <c r="D35" s="385">
        <f>IF(K35&lt;&gt;"",K35*F35,$D$7*F35)</f>
        <v>0</v>
      </c>
      <c r="E35" s="385">
        <f>F35-D35</f>
        <v>0</v>
      </c>
      <c r="F35" s="375"/>
      <c r="G35" s="2330"/>
      <c r="H35" s="2331"/>
      <c r="I35" s="2332"/>
      <c r="J35" s="961" t="str">
        <f>A35</f>
        <v>Office Salaries</v>
      </c>
      <c r="K35" s="995"/>
      <c r="L35" s="949" t="str">
        <f>IF(K35&lt;&gt;"", 1-K35, "")</f>
        <v/>
      </c>
      <c r="M35" s="962"/>
      <c r="N35" s="499" t="str">
        <f>IFERROR(ROUND($F35/$B$5,0),"")</f>
        <v/>
      </c>
      <c r="O35" s="499"/>
      <c r="P35" s="499"/>
      <c r="Q35" s="499"/>
      <c r="U35" s="148" t="e">
        <f ca="1">HLOOKUP(Y35,CYAMR,2,FALSE)</f>
        <v>#REF!</v>
      </c>
      <c r="V35" s="148" t="e">
        <f t="shared" ca="1" si="1"/>
        <v>#REF!</v>
      </c>
      <c r="W35" s="575" t="e">
        <f t="shared" ref="W35:W40" ca="1" si="7">(F35-U35)/U35</f>
        <v>#REF!</v>
      </c>
      <c r="X35" s="575"/>
      <c r="Y35" s="522" t="s">
        <v>347</v>
      </c>
    </row>
    <row r="36" spans="1:25" ht="15" customHeight="1">
      <c r="A36" s="2333" t="s">
        <v>21</v>
      </c>
      <c r="B36" s="2334"/>
      <c r="C36" s="163">
        <v>6330</v>
      </c>
      <c r="D36" s="385">
        <f>IF(K36&lt;&gt;"",K36*F36,$D$7*F36)</f>
        <v>0</v>
      </c>
      <c r="E36" s="385">
        <f>F36-D36</f>
        <v>0</v>
      </c>
      <c r="F36" s="375"/>
      <c r="G36" s="2330"/>
      <c r="H36" s="2331"/>
      <c r="I36" s="2332"/>
      <c r="J36" s="961" t="str">
        <f>A36</f>
        <v>Manager's Salary</v>
      </c>
      <c r="K36" s="995"/>
      <c r="L36" s="949" t="str">
        <f>IF(K36&lt;&gt;"", 1-K36, "")</f>
        <v/>
      </c>
      <c r="M36" s="962"/>
      <c r="N36" s="499" t="str">
        <f>IFERROR(ROUND($F36/$B$5,0),"")</f>
        <v/>
      </c>
      <c r="O36" s="499"/>
      <c r="P36" s="499"/>
      <c r="Q36" s="499"/>
      <c r="U36" s="148" t="e">
        <f ca="1">HLOOKUP(Y36,CYAMR,2,FALSE)</f>
        <v>#REF!</v>
      </c>
      <c r="V36" s="148" t="e">
        <f t="shared" ca="1" si="1"/>
        <v>#REF!</v>
      </c>
      <c r="W36" s="575" t="e">
        <f t="shared" ca="1" si="7"/>
        <v>#REF!</v>
      </c>
      <c r="X36" s="575"/>
      <c r="Y36" s="522" t="s">
        <v>348</v>
      </c>
    </row>
    <row r="37" spans="1:25" ht="15" customHeight="1">
      <c r="A37" s="2333" t="s">
        <v>22</v>
      </c>
      <c r="B37" s="2334"/>
      <c r="C37" s="163">
        <v>6723</v>
      </c>
      <c r="D37" s="385">
        <f>IF(K37&lt;&gt;"",K37*F37,$D$7*F37)</f>
        <v>0</v>
      </c>
      <c r="E37" s="385">
        <f>F37-D37</f>
        <v>0</v>
      </c>
      <c r="F37" s="375"/>
      <c r="G37" s="2330"/>
      <c r="H37" s="2331"/>
      <c r="I37" s="2332"/>
      <c r="J37" s="961" t="str">
        <f>A37</f>
        <v>Health Insurance and Other Benefits</v>
      </c>
      <c r="K37" s="995"/>
      <c r="L37" s="949" t="str">
        <f>IF(K37&lt;&gt;"", 1-K37, "")</f>
        <v/>
      </c>
      <c r="M37" s="962"/>
      <c r="N37" s="499" t="str">
        <f>IFERROR(ROUND($F37/$B$5,0),"")</f>
        <v/>
      </c>
      <c r="O37" s="499"/>
      <c r="P37" s="499"/>
      <c r="Q37" s="499"/>
      <c r="U37" s="148" t="e">
        <f ca="1">HLOOKUP(Y37,CYAMR,2,FALSE)</f>
        <v>#REF!</v>
      </c>
      <c r="V37" s="148" t="e">
        <f t="shared" ca="1" si="1"/>
        <v>#REF!</v>
      </c>
      <c r="W37" s="575" t="e">
        <f t="shared" ca="1" si="7"/>
        <v>#REF!</v>
      </c>
      <c r="X37" s="575"/>
      <c r="Y37" s="522" t="s">
        <v>349</v>
      </c>
    </row>
    <row r="38" spans="1:25" ht="15" customHeight="1">
      <c r="A38" s="2333" t="s">
        <v>23</v>
      </c>
      <c r="B38" s="2334"/>
      <c r="C38" s="163"/>
      <c r="D38" s="385">
        <f>IF(K38&lt;&gt;"",K38*F38,$D$7*F38)</f>
        <v>0</v>
      </c>
      <c r="E38" s="385">
        <f>F38-D38</f>
        <v>0</v>
      </c>
      <c r="F38" s="375"/>
      <c r="G38" s="2330"/>
      <c r="H38" s="2331"/>
      <c r="I38" s="2332"/>
      <c r="J38" s="961" t="str">
        <f>A38</f>
        <v>Other Salaries/Benefits</v>
      </c>
      <c r="K38" s="995"/>
      <c r="L38" s="949" t="str">
        <f>IF(K38&lt;&gt;"", 1-K38, "")</f>
        <v/>
      </c>
      <c r="M38" s="962"/>
      <c r="N38" s="499" t="str">
        <f>IFERROR(ROUND($F38/$B$5,0),"")</f>
        <v/>
      </c>
      <c r="O38" s="499"/>
      <c r="P38" s="499"/>
      <c r="Q38" s="499"/>
      <c r="U38" s="148" t="e">
        <f ca="1">HLOOKUP(Y38,CYAMR,2,FALSE)</f>
        <v>#REF!</v>
      </c>
      <c r="V38" s="148" t="e">
        <f t="shared" ca="1" si="1"/>
        <v>#REF!</v>
      </c>
      <c r="W38" s="575" t="e">
        <f t="shared" ca="1" si="7"/>
        <v>#REF!</v>
      </c>
      <c r="X38" s="575"/>
      <c r="Y38" s="522" t="s">
        <v>350</v>
      </c>
    </row>
    <row r="39" spans="1:25" ht="15" customHeight="1">
      <c r="A39" s="2333" t="s">
        <v>18</v>
      </c>
      <c r="B39" s="2334"/>
      <c r="C39" s="163">
        <v>6331</v>
      </c>
      <c r="D39" s="385">
        <f>IF(K39&lt;&gt;"",K39*F39,$D$7*F39)</f>
        <v>0</v>
      </c>
      <c r="E39" s="385">
        <f>F39-D39</f>
        <v>0</v>
      </c>
      <c r="F39" s="375"/>
      <c r="G39" s="2330"/>
      <c r="H39" s="2331"/>
      <c r="I39" s="2332"/>
      <c r="J39" s="961" t="str">
        <f>A39</f>
        <v>Administrative Rent-Free Unit</v>
      </c>
      <c r="K39" s="995"/>
      <c r="L39" s="949" t="str">
        <f>IF(K39&lt;&gt;"", 1-K39, "")</f>
        <v/>
      </c>
      <c r="M39" s="962"/>
      <c r="N39" s="499" t="str">
        <f>IFERROR(ROUND($F39/$B$5,0),"")</f>
        <v/>
      </c>
      <c r="O39" s="499"/>
      <c r="P39" s="499"/>
      <c r="Q39" s="499"/>
      <c r="U39" s="148" t="e">
        <f ca="1">HLOOKUP(Y39,CYAMR,2,FALSE)</f>
        <v>#REF!</v>
      </c>
      <c r="V39" s="148" t="e">
        <f t="shared" ca="1" si="1"/>
        <v>#REF!</v>
      </c>
      <c r="W39" s="575" t="e">
        <f t="shared" ca="1" si="7"/>
        <v>#REF!</v>
      </c>
      <c r="X39" s="575"/>
      <c r="Y39" s="522" t="s">
        <v>351</v>
      </c>
    </row>
    <row r="40" spans="1:25" ht="15" customHeight="1">
      <c r="B40" s="1415" t="s">
        <v>35</v>
      </c>
      <c r="C40" s="153"/>
      <c r="D40" s="378">
        <f>SUM(D35:D39)</f>
        <v>0</v>
      </c>
      <c r="E40" s="378">
        <f>SUM(E35:E39)</f>
        <v>0</v>
      </c>
      <c r="F40" s="378">
        <f>SUM(F35:F39)</f>
        <v>0</v>
      </c>
      <c r="G40" s="154" t="str">
        <f>IF($B$5&lt;&gt;0,"PUPA:","")</f>
        <v/>
      </c>
      <c r="H40" s="155" t="str">
        <f>IF($B$5&lt;&gt;0,ROUND($F40/$B$5,0),"")</f>
        <v/>
      </c>
      <c r="I40" s="155"/>
      <c r="J40" s="499"/>
      <c r="K40" s="499"/>
      <c r="L40" s="499"/>
      <c r="M40" s="499"/>
      <c r="N40" s="499"/>
      <c r="O40" s="499"/>
      <c r="P40" s="499"/>
      <c r="Q40" s="499"/>
      <c r="U40" s="573" t="e">
        <f ca="1">SUM(U35:U39)</f>
        <v>#REF!</v>
      </c>
      <c r="V40" s="224" t="e">
        <f t="shared" ca="1" si="1"/>
        <v>#REF!</v>
      </c>
      <c r="W40" s="575" t="e">
        <f t="shared" ca="1" si="7"/>
        <v>#REF!</v>
      </c>
      <c r="X40" s="575"/>
    </row>
    <row r="41" spans="1:25" ht="15" customHeight="1">
      <c r="A41" s="411" t="s">
        <v>24</v>
      </c>
      <c r="B41" s="967"/>
      <c r="C41" s="160"/>
      <c r="D41" s="160"/>
      <c r="E41" s="160"/>
      <c r="F41" s="379"/>
      <c r="G41" s="164"/>
      <c r="H41" s="165"/>
      <c r="I41" s="152"/>
      <c r="J41" s="499"/>
      <c r="K41" s="499"/>
      <c r="L41" s="499"/>
      <c r="M41" s="499"/>
      <c r="N41" s="499"/>
      <c r="O41" s="499"/>
      <c r="P41" s="499"/>
      <c r="Q41" s="499"/>
    </row>
    <row r="42" spans="1:25" ht="15" customHeight="1">
      <c r="A42" s="2333" t="s">
        <v>25</v>
      </c>
      <c r="B42" s="2334"/>
      <c r="C42" s="163">
        <v>6210</v>
      </c>
      <c r="D42" s="385">
        <f t="shared" ref="D42:D49" si="8">$D$7*F42</f>
        <v>0</v>
      </c>
      <c r="E42" s="385">
        <f t="shared" ref="E42:E49" si="9">F42-D42</f>
        <v>0</v>
      </c>
      <c r="F42" s="375"/>
      <c r="G42" s="2330"/>
      <c r="H42" s="2331"/>
      <c r="I42" s="2332"/>
      <c r="J42" s="499"/>
      <c r="K42" s="499"/>
      <c r="L42" s="499"/>
      <c r="M42" s="499"/>
      <c r="N42" s="499" t="str">
        <f t="shared" ref="N42:N49" si="10">IFERROR(ROUND($F42/$B$5,0),"")</f>
        <v/>
      </c>
      <c r="O42" s="499"/>
      <c r="P42" s="499"/>
      <c r="Q42" s="499"/>
      <c r="U42" s="148" t="e">
        <f t="shared" ref="U42:U49" ca="1" si="11">HLOOKUP(Y42,CYAMR,2,FALSE)</f>
        <v>#REF!</v>
      </c>
      <c r="V42" s="148" t="e">
        <f t="shared" ca="1" si="1"/>
        <v>#REF!</v>
      </c>
      <c r="W42" s="575" t="e">
        <f t="shared" ref="W42:W50" ca="1" si="12">(F42-U42)/U42</f>
        <v>#REF!</v>
      </c>
      <c r="X42" s="575"/>
      <c r="Y42" s="522" t="s">
        <v>352</v>
      </c>
    </row>
    <row r="43" spans="1:25" ht="15" customHeight="1">
      <c r="A43" s="2333" t="s">
        <v>26</v>
      </c>
      <c r="B43" s="2334"/>
      <c r="C43" s="163">
        <v>6311</v>
      </c>
      <c r="D43" s="385">
        <f t="shared" si="8"/>
        <v>0</v>
      </c>
      <c r="E43" s="385">
        <f t="shared" si="9"/>
        <v>0</v>
      </c>
      <c r="F43" s="375"/>
      <c r="G43" s="2330"/>
      <c r="H43" s="2331"/>
      <c r="I43" s="2332"/>
      <c r="J43" s="499"/>
      <c r="K43" s="499"/>
      <c r="L43" s="499"/>
      <c r="M43" s="499"/>
      <c r="N43" s="499" t="str">
        <f t="shared" si="10"/>
        <v/>
      </c>
      <c r="O43" s="499"/>
      <c r="P43" s="499"/>
      <c r="Q43" s="499"/>
      <c r="U43" s="148" t="e">
        <f t="shared" ca="1" si="11"/>
        <v>#REF!</v>
      </c>
      <c r="V43" s="148" t="e">
        <f t="shared" ca="1" si="1"/>
        <v>#REF!</v>
      </c>
      <c r="W43" s="575" t="e">
        <f t="shared" ca="1" si="12"/>
        <v>#REF!</v>
      </c>
      <c r="X43" s="575"/>
      <c r="Y43" s="522" t="s">
        <v>353</v>
      </c>
    </row>
    <row r="44" spans="1:25" ht="15" customHeight="1">
      <c r="A44" s="2333" t="s">
        <v>27</v>
      </c>
      <c r="B44" s="2334"/>
      <c r="C44" s="163">
        <v>6312</v>
      </c>
      <c r="D44" s="385">
        <f t="shared" si="8"/>
        <v>0</v>
      </c>
      <c r="E44" s="385">
        <f t="shared" si="9"/>
        <v>0</v>
      </c>
      <c r="F44" s="375"/>
      <c r="G44" s="2330"/>
      <c r="H44" s="2331"/>
      <c r="I44" s="2332"/>
      <c r="J44" s="956" t="s">
        <v>729</v>
      </c>
      <c r="K44" s="956" t="s">
        <v>321</v>
      </c>
      <c r="L44" s="957" t="s">
        <v>613</v>
      </c>
      <c r="M44" s="2348" t="s">
        <v>730</v>
      </c>
      <c r="N44" s="499" t="str">
        <f t="shared" si="10"/>
        <v/>
      </c>
      <c r="O44" s="499"/>
      <c r="P44" s="499"/>
      <c r="Q44" s="499"/>
      <c r="U44" s="148" t="e">
        <f t="shared" ca="1" si="11"/>
        <v>#REF!</v>
      </c>
      <c r="V44" s="148" t="e">
        <f t="shared" ca="1" si="1"/>
        <v>#REF!</v>
      </c>
      <c r="W44" s="575" t="e">
        <f t="shared" ca="1" si="12"/>
        <v>#REF!</v>
      </c>
      <c r="X44" s="575"/>
      <c r="Y44" s="522" t="s">
        <v>354</v>
      </c>
    </row>
    <row r="45" spans="1:25" ht="15" customHeight="1">
      <c r="A45" s="2333" t="s">
        <v>28</v>
      </c>
      <c r="B45" s="2334"/>
      <c r="C45" s="163">
        <v>6340</v>
      </c>
      <c r="D45" s="375">
        <f t="shared" si="8"/>
        <v>0</v>
      </c>
      <c r="E45" s="385">
        <f t="shared" si="9"/>
        <v>0</v>
      </c>
      <c r="F45" s="375"/>
      <c r="G45" s="2330"/>
      <c r="H45" s="2331"/>
      <c r="I45" s="2332"/>
      <c r="J45" s="958" t="str">
        <f>A45</f>
        <v>Legal Expense - Property</v>
      </c>
      <c r="K45" s="947" t="str">
        <f>IF(F45&lt;&gt;0,D45/F45,"")</f>
        <v/>
      </c>
      <c r="L45" s="948" t="str">
        <f>IF(F45&lt;&gt;0,1-K45,"")</f>
        <v/>
      </c>
      <c r="M45" s="2349"/>
      <c r="N45" s="499" t="str">
        <f t="shared" si="10"/>
        <v/>
      </c>
      <c r="O45" s="499"/>
      <c r="P45" s="499">
        <v>0</v>
      </c>
      <c r="Q45" s="499"/>
      <c r="U45" s="148" t="e">
        <f t="shared" ca="1" si="11"/>
        <v>#REF!</v>
      </c>
      <c r="V45" s="148" t="e">
        <f t="shared" ca="1" si="1"/>
        <v>#REF!</v>
      </c>
      <c r="W45" s="575" t="e">
        <f t="shared" ca="1" si="12"/>
        <v>#REF!</v>
      </c>
      <c r="X45" s="575"/>
      <c r="Y45" s="522" t="s">
        <v>355</v>
      </c>
    </row>
    <row r="46" spans="1:25" ht="15" customHeight="1">
      <c r="A46" s="2333" t="s">
        <v>29</v>
      </c>
      <c r="B46" s="2334"/>
      <c r="C46" s="163">
        <v>6350</v>
      </c>
      <c r="D46" s="385">
        <f t="shared" si="8"/>
        <v>0</v>
      </c>
      <c r="E46" s="385">
        <f t="shared" si="9"/>
        <v>0</v>
      </c>
      <c r="F46" s="375"/>
      <c r="G46" s="2330"/>
      <c r="H46" s="2331"/>
      <c r="I46" s="2332"/>
      <c r="J46" s="499"/>
      <c r="K46" s="499"/>
      <c r="L46" s="499"/>
      <c r="M46" s="499"/>
      <c r="N46" s="499" t="str">
        <f t="shared" si="10"/>
        <v/>
      </c>
      <c r="O46" s="499"/>
      <c r="P46" s="499"/>
      <c r="Q46" s="499"/>
      <c r="U46" s="148" t="e">
        <f t="shared" ca="1" si="11"/>
        <v>#REF!</v>
      </c>
      <c r="V46" s="148" t="e">
        <f t="shared" ca="1" si="1"/>
        <v>#REF!</v>
      </c>
      <c r="W46" s="575" t="e">
        <f t="shared" ca="1" si="12"/>
        <v>#REF!</v>
      </c>
      <c r="X46" s="575"/>
      <c r="Y46" s="522" t="s">
        <v>356</v>
      </c>
    </row>
    <row r="47" spans="1:25" ht="15" customHeight="1">
      <c r="A47" s="2333" t="s">
        <v>30</v>
      </c>
      <c r="B47" s="2334"/>
      <c r="C47" s="163">
        <v>6351</v>
      </c>
      <c r="D47" s="385">
        <f t="shared" si="8"/>
        <v>0</v>
      </c>
      <c r="E47" s="385">
        <f t="shared" si="9"/>
        <v>0</v>
      </c>
      <c r="F47" s="375"/>
      <c r="G47" s="2330"/>
      <c r="H47" s="2331"/>
      <c r="I47" s="2332"/>
      <c r="J47" s="956" t="s">
        <v>729</v>
      </c>
      <c r="K47" s="956" t="s">
        <v>321</v>
      </c>
      <c r="L47" s="957" t="s">
        <v>613</v>
      </c>
      <c r="M47" s="2348" t="s">
        <v>730</v>
      </c>
      <c r="N47" s="499" t="str">
        <f t="shared" si="10"/>
        <v/>
      </c>
      <c r="O47" s="499"/>
      <c r="P47" s="499"/>
      <c r="Q47" s="499"/>
      <c r="U47" s="148" t="e">
        <f t="shared" ca="1" si="11"/>
        <v>#REF!</v>
      </c>
      <c r="V47" s="148" t="e">
        <f t="shared" ca="1" si="1"/>
        <v>#REF!</v>
      </c>
      <c r="W47" s="575" t="e">
        <f t="shared" ca="1" si="12"/>
        <v>#REF!</v>
      </c>
      <c r="X47" s="575"/>
      <c r="Y47" s="522" t="s">
        <v>357</v>
      </c>
    </row>
    <row r="48" spans="1:25" ht="15" customHeight="1">
      <c r="A48" s="2333" t="s">
        <v>31</v>
      </c>
      <c r="B48" s="2334"/>
      <c r="C48" s="163">
        <v>6370</v>
      </c>
      <c r="D48" s="375">
        <f>$D$7*F48</f>
        <v>0</v>
      </c>
      <c r="E48" s="385">
        <f t="shared" si="9"/>
        <v>0</v>
      </c>
      <c r="F48" s="375"/>
      <c r="G48" s="2330"/>
      <c r="H48" s="2331"/>
      <c r="I48" s="2332"/>
      <c r="J48" s="958" t="str">
        <f>A48</f>
        <v>Bad Debts</v>
      </c>
      <c r="K48" s="947" t="str">
        <f>IF(F48&lt;&gt;0,D48/F48,"")</f>
        <v/>
      </c>
      <c r="L48" s="948" t="str">
        <f>IF(F48&lt;&gt;0,1-K48,"")</f>
        <v/>
      </c>
      <c r="M48" s="2349"/>
      <c r="N48" s="499" t="str">
        <f t="shared" si="10"/>
        <v/>
      </c>
      <c r="O48" s="499"/>
      <c r="P48" s="499"/>
      <c r="Q48" s="499"/>
      <c r="U48" s="148" t="e">
        <f t="shared" ca="1" si="11"/>
        <v>#REF!</v>
      </c>
      <c r="V48" s="148" t="e">
        <f t="shared" ca="1" si="1"/>
        <v>#REF!</v>
      </c>
      <c r="W48" s="575" t="e">
        <f t="shared" ca="1" si="12"/>
        <v>#REF!</v>
      </c>
      <c r="X48" s="575"/>
      <c r="Y48" s="522" t="s">
        <v>358</v>
      </c>
    </row>
    <row r="49" spans="1:25" ht="15" customHeight="1">
      <c r="A49" s="2333" t="s">
        <v>32</v>
      </c>
      <c r="B49" s="2334"/>
      <c r="C49" s="163">
        <v>6390</v>
      </c>
      <c r="D49" s="385">
        <f t="shared" si="8"/>
        <v>0</v>
      </c>
      <c r="E49" s="385">
        <f t="shared" si="9"/>
        <v>0</v>
      </c>
      <c r="F49" s="375"/>
      <c r="G49" s="2330"/>
      <c r="H49" s="2331"/>
      <c r="I49" s="2332"/>
      <c r="J49" s="499"/>
      <c r="K49" s="499"/>
      <c r="L49" s="499"/>
      <c r="M49" s="499"/>
      <c r="N49" s="499" t="str">
        <f t="shared" si="10"/>
        <v/>
      </c>
      <c r="O49" s="499"/>
      <c r="P49" s="499"/>
      <c r="Q49" s="499"/>
      <c r="U49" s="148" t="e">
        <f t="shared" ca="1" si="11"/>
        <v>#REF!</v>
      </c>
      <c r="V49" s="148" t="e">
        <f t="shared" ca="1" si="1"/>
        <v>#REF!</v>
      </c>
      <c r="W49" s="575" t="e">
        <f t="shared" ca="1" si="12"/>
        <v>#REF!</v>
      </c>
      <c r="X49" s="575"/>
      <c r="Y49" s="522" t="s">
        <v>359</v>
      </c>
    </row>
    <row r="50" spans="1:25" ht="15" customHeight="1">
      <c r="B50" s="1415" t="s">
        <v>34</v>
      </c>
      <c r="C50" s="153"/>
      <c r="D50" s="378">
        <f>SUM(D42:D49)</f>
        <v>0</v>
      </c>
      <c r="E50" s="378">
        <f>SUM(E42:E49)</f>
        <v>0</v>
      </c>
      <c r="F50" s="378">
        <f>SUM(F42:F49)</f>
        <v>0</v>
      </c>
      <c r="G50" s="154" t="str">
        <f>IF($B$5&lt;&gt;0,"PUPA:","")</f>
        <v/>
      </c>
      <c r="H50" s="155" t="str">
        <f>IF($B$5&lt;&gt;0,ROUND($F50/$B$5,0),"")</f>
        <v/>
      </c>
      <c r="I50" s="155"/>
      <c r="J50" s="499"/>
      <c r="K50" s="499"/>
      <c r="L50" s="499"/>
      <c r="M50" s="499"/>
      <c r="N50" s="499"/>
      <c r="O50" s="499"/>
      <c r="P50" s="499"/>
      <c r="Q50" s="499"/>
      <c r="U50" s="573" t="e">
        <f ca="1">SUM(U42:U49)</f>
        <v>#REF!</v>
      </c>
      <c r="V50" s="224" t="e">
        <f t="shared" ca="1" si="1"/>
        <v>#REF!</v>
      </c>
      <c r="W50" s="575" t="e">
        <f t="shared" ca="1" si="12"/>
        <v>#REF!</v>
      </c>
      <c r="X50" s="575"/>
    </row>
    <row r="51" spans="1:25" ht="15" customHeight="1">
      <c r="A51" s="175" t="s">
        <v>4</v>
      </c>
      <c r="B51" s="169"/>
      <c r="C51" s="160"/>
      <c r="D51" s="160"/>
      <c r="E51" s="160"/>
      <c r="F51" s="379"/>
      <c r="G51" s="158"/>
      <c r="H51" s="156"/>
      <c r="I51" s="156"/>
      <c r="J51" s="956" t="s">
        <v>729</v>
      </c>
      <c r="K51" s="956" t="s">
        <v>321</v>
      </c>
      <c r="L51" s="957" t="s">
        <v>613</v>
      </c>
      <c r="M51" s="2348" t="s">
        <v>730</v>
      </c>
      <c r="N51" s="499"/>
      <c r="O51" s="499"/>
      <c r="P51" s="499"/>
      <c r="Q51" s="499"/>
    </row>
    <row r="52" spans="1:25" ht="15" customHeight="1">
      <c r="A52" s="2333" t="s">
        <v>6</v>
      </c>
      <c r="B52" s="2334"/>
      <c r="C52" s="163">
        <v>6450</v>
      </c>
      <c r="D52" s="375">
        <f>$D$7*F52</f>
        <v>0</v>
      </c>
      <c r="E52" s="385">
        <f>F52-D52</f>
        <v>0</v>
      </c>
      <c r="F52" s="375"/>
      <c r="G52" s="2330"/>
      <c r="H52" s="2331"/>
      <c r="I52" s="2332"/>
      <c r="J52" s="958" t="str">
        <f>A52</f>
        <v>Electricity</v>
      </c>
      <c r="K52" s="947" t="str">
        <f>IF(F52&lt;&gt;0,D52/F52,"")</f>
        <v/>
      </c>
      <c r="L52" s="948" t="str">
        <f>IF(F52&lt;&gt;0,1-K52,"")</f>
        <v/>
      </c>
      <c r="M52" s="2349"/>
      <c r="N52" s="499" t="str">
        <f>IFERROR(ROUND($F52/$B$5,0),"")</f>
        <v/>
      </c>
      <c r="O52" s="499" t="str">
        <f>IFERROR(ROUND($F52/$B$5/12,0),"")</f>
        <v/>
      </c>
      <c r="P52" s="499"/>
      <c r="Q52" s="499"/>
      <c r="U52" s="148" t="e">
        <f ca="1">HLOOKUP(Y52,CYAMR,2,FALSE)</f>
        <v>#REF!</v>
      </c>
      <c r="V52" s="148" t="e">
        <f t="shared" ca="1" si="1"/>
        <v>#REF!</v>
      </c>
      <c r="W52" s="575" t="e">
        <f ca="1">(F52-U52)/U52</f>
        <v>#REF!</v>
      </c>
      <c r="X52" s="575"/>
      <c r="Y52" s="524" t="s">
        <v>360</v>
      </c>
    </row>
    <row r="53" spans="1:25" ht="15" customHeight="1">
      <c r="A53" s="2333" t="s">
        <v>7</v>
      </c>
      <c r="B53" s="2334"/>
      <c r="C53" s="163">
        <v>6451</v>
      </c>
      <c r="D53" s="385">
        <f>$D$7*F53</f>
        <v>0</v>
      </c>
      <c r="E53" s="385">
        <f>F53-D53</f>
        <v>0</v>
      </c>
      <c r="F53" s="375"/>
      <c r="G53" s="2330"/>
      <c r="H53" s="2331"/>
      <c r="I53" s="2332"/>
      <c r="J53" s="499"/>
      <c r="K53" s="499"/>
      <c r="L53" s="499"/>
      <c r="M53" s="499"/>
      <c r="N53" s="499" t="str">
        <f>IFERROR(ROUND($F53/$B$5,0),"")</f>
        <v/>
      </c>
      <c r="O53" s="499" t="str">
        <f>IFERROR(ROUND($F53/$B$5/12,0),"")</f>
        <v/>
      </c>
      <c r="P53" s="499"/>
      <c r="Q53" s="499"/>
      <c r="U53" s="148" t="e">
        <f ca="1">HLOOKUP(Y53,CYAMR,2,FALSE)</f>
        <v>#REF!</v>
      </c>
      <c r="V53" s="148" t="e">
        <f t="shared" ca="1" si="1"/>
        <v>#REF!</v>
      </c>
      <c r="W53" s="575" t="e">
        <f ca="1">(F53-U53)/U53</f>
        <v>#REF!</v>
      </c>
      <c r="X53" s="575"/>
      <c r="Y53" s="524" t="s">
        <v>361</v>
      </c>
    </row>
    <row r="54" spans="1:25" ht="15" customHeight="1">
      <c r="A54" s="2333" t="s">
        <v>5</v>
      </c>
      <c r="B54" s="2334"/>
      <c r="C54" s="163">
        <v>6452</v>
      </c>
      <c r="D54" s="385">
        <f>$D$7*F54</f>
        <v>0</v>
      </c>
      <c r="E54" s="385">
        <f>F54-D54</f>
        <v>0</v>
      </c>
      <c r="F54" s="375"/>
      <c r="G54" s="2330"/>
      <c r="H54" s="2331"/>
      <c r="I54" s="2332"/>
      <c r="J54" s="499"/>
      <c r="K54" s="499"/>
      <c r="L54" s="499"/>
      <c r="M54" s="499"/>
      <c r="N54" s="499" t="str">
        <f>IFERROR(ROUND($F54/$B$5,0),"")</f>
        <v/>
      </c>
      <c r="O54" s="499" t="str">
        <f>IFERROR(ROUND($F54/$B$5/12,0),"")</f>
        <v/>
      </c>
      <c r="P54" s="499"/>
      <c r="Q54" s="499"/>
      <c r="U54" s="148" t="e">
        <f ca="1">HLOOKUP(Y54,CYAMR,2,FALSE)</f>
        <v>#REF!</v>
      </c>
      <c r="V54" s="148" t="e">
        <f t="shared" ca="1" si="1"/>
        <v>#REF!</v>
      </c>
      <c r="W54" s="575" t="e">
        <f ca="1">(F54-U54)/U54</f>
        <v>#REF!</v>
      </c>
      <c r="X54" s="575"/>
      <c r="Y54" s="522" t="s">
        <v>362</v>
      </c>
    </row>
    <row r="55" spans="1:25" ht="15" customHeight="1">
      <c r="A55" s="2333" t="s">
        <v>33</v>
      </c>
      <c r="B55" s="2334"/>
      <c r="C55" s="163">
        <v>6453</v>
      </c>
      <c r="D55" s="385">
        <f>$D$7*F55</f>
        <v>0</v>
      </c>
      <c r="E55" s="385">
        <f>F55-D55</f>
        <v>0</v>
      </c>
      <c r="F55" s="375"/>
      <c r="G55" s="2330"/>
      <c r="H55" s="2331"/>
      <c r="I55" s="2332"/>
      <c r="J55" s="499"/>
      <c r="K55" s="499"/>
      <c r="L55" s="499"/>
      <c r="M55" s="499"/>
      <c r="N55" s="499" t="str">
        <f>IFERROR(ROUND($F55/$B$5,0),"")</f>
        <v/>
      </c>
      <c r="O55" s="499" t="str">
        <f>IFERROR(ROUND($F55/$B$5/12,0),"")</f>
        <v/>
      </c>
      <c r="P55" s="499"/>
      <c r="Q55" s="499"/>
      <c r="U55" s="148" t="e">
        <f ca="1">HLOOKUP(Y55,CYAMR,2,FALSE)</f>
        <v>#REF!</v>
      </c>
      <c r="V55" s="148" t="e">
        <f t="shared" ca="1" si="1"/>
        <v>#REF!</v>
      </c>
      <c r="W55" s="575" t="e">
        <f ca="1">(F55-U55)/U55</f>
        <v>#REF!</v>
      </c>
      <c r="X55" s="575"/>
      <c r="Y55" s="522" t="s">
        <v>363</v>
      </c>
    </row>
    <row r="56" spans="1:25" ht="15" customHeight="1">
      <c r="B56" s="1415" t="s">
        <v>57</v>
      </c>
      <c r="C56" s="153"/>
      <c r="D56" s="378">
        <f>SUM(D52:D55)</f>
        <v>0</v>
      </c>
      <c r="E56" s="378">
        <f>SUM(E52:E55)</f>
        <v>0</v>
      </c>
      <c r="F56" s="378">
        <f>SUM(F52:F55)</f>
        <v>0</v>
      </c>
      <c r="G56" s="154" t="str">
        <f>IF($B$5&lt;&gt;0,"PUPA:","")</f>
        <v/>
      </c>
      <c r="H56" s="155" t="str">
        <f>IF($B$5&lt;&gt;0,ROUND($F56/$B$5,0),"")</f>
        <v/>
      </c>
      <c r="I56" s="155"/>
      <c r="J56" s="499"/>
      <c r="K56" s="499"/>
      <c r="L56" s="499"/>
      <c r="M56" s="499"/>
      <c r="N56" s="499"/>
      <c r="O56" s="499"/>
      <c r="P56" s="499"/>
      <c r="Q56" s="499"/>
      <c r="U56" s="573" t="e">
        <f ca="1">SUM(U52:U55)</f>
        <v>#REF!</v>
      </c>
      <c r="V56" s="224" t="e">
        <f t="shared" ca="1" si="1"/>
        <v>#REF!</v>
      </c>
      <c r="W56" s="575" t="e">
        <f ca="1">(F56-U56)/U56</f>
        <v>#REF!</v>
      </c>
      <c r="X56" s="575"/>
    </row>
    <row r="57" spans="1:25" ht="15" customHeight="1">
      <c r="A57" s="175" t="s">
        <v>40</v>
      </c>
      <c r="B57" s="169"/>
      <c r="C57" s="160"/>
      <c r="D57" s="160"/>
      <c r="E57" s="160"/>
      <c r="F57" s="379"/>
      <c r="G57" s="158"/>
      <c r="H57" s="156"/>
      <c r="I57" s="156"/>
      <c r="J57" s="959" t="s">
        <v>727</v>
      </c>
      <c r="K57" s="959" t="s">
        <v>321</v>
      </c>
      <c r="L57" s="960" t="s">
        <v>613</v>
      </c>
      <c r="M57" s="961" t="s">
        <v>728</v>
      </c>
      <c r="N57" s="499"/>
      <c r="O57" s="499"/>
      <c r="P57" s="499"/>
      <c r="Q57" s="499"/>
    </row>
    <row r="58" spans="1:25" ht="27.75" customHeight="1">
      <c r="A58" s="2333" t="s">
        <v>36</v>
      </c>
      <c r="B58" s="2334"/>
      <c r="C58" s="163">
        <v>6710</v>
      </c>
      <c r="D58" s="385">
        <f>IF(K58&lt;&gt;"",K58*F58,$D$7*F58)</f>
        <v>0</v>
      </c>
      <c r="E58" s="385">
        <f>F58-D58</f>
        <v>0</v>
      </c>
      <c r="F58" s="375"/>
      <c r="G58" s="2330"/>
      <c r="H58" s="2331"/>
      <c r="I58" s="2332"/>
      <c r="J58" s="961" t="str">
        <f>A58</f>
        <v>Real Estate Taxes</v>
      </c>
      <c r="K58" s="995"/>
      <c r="L58" s="949" t="str">
        <f>IF(K58&lt;&gt;"", 1-K58, "")</f>
        <v/>
      </c>
      <c r="M58" s="962"/>
      <c r="N58" s="499" t="str">
        <f>IFERROR(ROUND($F58/$B$5,0),"")</f>
        <v/>
      </c>
      <c r="O58" s="499"/>
      <c r="P58" s="499"/>
      <c r="Q58" s="499"/>
      <c r="U58" s="148" t="e">
        <f ca="1">HLOOKUP(Y58,CYAMR,2,FALSE)</f>
        <v>#REF!</v>
      </c>
      <c r="V58" s="148" t="e">
        <f t="shared" ca="1" si="1"/>
        <v>#REF!</v>
      </c>
      <c r="W58" s="575" t="e">
        <f ca="1">(F58-U58)/U58</f>
        <v>#REF!</v>
      </c>
      <c r="X58" s="575"/>
      <c r="Y58" s="522" t="s">
        <v>364</v>
      </c>
    </row>
    <row r="59" spans="1:25" ht="15" customHeight="1">
      <c r="A59" s="2333" t="s">
        <v>37</v>
      </c>
      <c r="B59" s="2334"/>
      <c r="C59" s="163">
        <v>6711</v>
      </c>
      <c r="D59" s="385">
        <f>IF(K59&lt;&gt;"",K59*F59,$D$7*F59)</f>
        <v>0</v>
      </c>
      <c r="E59" s="385">
        <f>F59-D59</f>
        <v>0</v>
      </c>
      <c r="F59" s="375"/>
      <c r="G59" s="2330"/>
      <c r="H59" s="2331"/>
      <c r="I59" s="2332"/>
      <c r="J59" s="961" t="str">
        <f>A59</f>
        <v>Payroll Taxes</v>
      </c>
      <c r="K59" s="995"/>
      <c r="L59" s="949" t="str">
        <f>IF(K59&lt;&gt;"", 1-K59, "")</f>
        <v/>
      </c>
      <c r="M59" s="962"/>
      <c r="N59" s="499" t="str">
        <f>IFERROR(ROUND($F59/$B$5,0),"")</f>
        <v/>
      </c>
      <c r="O59" s="499"/>
      <c r="P59" s="499"/>
      <c r="Q59" s="499"/>
      <c r="U59" s="148" t="e">
        <f ca="1">HLOOKUP(Y59,CYAMR,2,FALSE)</f>
        <v>#REF!</v>
      </c>
      <c r="V59" s="148" t="e">
        <f t="shared" ca="1" si="1"/>
        <v>#REF!</v>
      </c>
      <c r="W59" s="575" t="e">
        <f ca="1">(F59-U59)/U59</f>
        <v>#REF!</v>
      </c>
      <c r="X59" s="575"/>
      <c r="Y59" s="522" t="s">
        <v>365</v>
      </c>
    </row>
    <row r="60" spans="1:25" ht="15" customHeight="1">
      <c r="A60" s="2333" t="s">
        <v>38</v>
      </c>
      <c r="B60" s="2334"/>
      <c r="C60" s="163">
        <v>6790</v>
      </c>
      <c r="D60" s="385">
        <f>$D$7*F60</f>
        <v>0</v>
      </c>
      <c r="E60" s="385">
        <f>F60-D60</f>
        <v>0</v>
      </c>
      <c r="F60" s="375"/>
      <c r="G60" s="2330"/>
      <c r="H60" s="2331"/>
      <c r="I60" s="2332"/>
      <c r="J60" s="499"/>
      <c r="K60" s="499"/>
      <c r="L60" s="499"/>
      <c r="M60" s="499"/>
      <c r="N60" s="499" t="str">
        <f>IFERROR(ROUND($F60/$B$5,0),"")</f>
        <v/>
      </c>
      <c r="O60" s="499"/>
      <c r="P60" s="499"/>
      <c r="Q60" s="499"/>
      <c r="U60" s="148" t="e">
        <f ca="1">HLOOKUP(Y60,CYAMR,2,FALSE)</f>
        <v>#REF!</v>
      </c>
      <c r="V60" s="148" t="e">
        <f t="shared" ca="1" si="1"/>
        <v>#REF!</v>
      </c>
      <c r="W60" s="575" t="e">
        <f ca="1">(F60-U60)/U60</f>
        <v>#REF!</v>
      </c>
      <c r="X60" s="575"/>
      <c r="Y60" s="522" t="s">
        <v>366</v>
      </c>
    </row>
    <row r="61" spans="1:25" ht="15" customHeight="1">
      <c r="B61" s="1415" t="s">
        <v>39</v>
      </c>
      <c r="C61" s="153"/>
      <c r="D61" s="378">
        <f>SUM(D58:D60)</f>
        <v>0</v>
      </c>
      <c r="E61" s="378">
        <f>SUM(E58:E60)</f>
        <v>0</v>
      </c>
      <c r="F61" s="378">
        <f>SUM(F58:F60)</f>
        <v>0</v>
      </c>
      <c r="G61" s="154" t="str">
        <f>IF($B$5&lt;&gt;0,"PUPA:","")</f>
        <v/>
      </c>
      <c r="H61" s="155" t="str">
        <f>IF($B$5&lt;&gt;0,ROUND($F61/$B$5,0),"")</f>
        <v/>
      </c>
      <c r="I61" s="155"/>
      <c r="J61" s="499"/>
      <c r="K61" s="499"/>
      <c r="L61" s="499"/>
      <c r="M61" s="499"/>
      <c r="N61" s="499"/>
      <c r="O61" s="499"/>
      <c r="P61" s="499"/>
      <c r="Q61" s="499"/>
      <c r="U61" s="573" t="e">
        <f ca="1">SUM(U58:U60)</f>
        <v>#REF!</v>
      </c>
      <c r="V61" s="224" t="e">
        <f t="shared" ca="1" si="1"/>
        <v>#REF!</v>
      </c>
      <c r="W61" s="575" t="e">
        <f ca="1">(F61-U61)/U61</f>
        <v>#REF!</v>
      </c>
      <c r="X61" s="575"/>
    </row>
    <row r="62" spans="1:25" ht="15" customHeight="1">
      <c r="A62" s="175" t="s">
        <v>1</v>
      </c>
      <c r="B62" s="169"/>
      <c r="C62" s="147"/>
      <c r="D62" s="147"/>
      <c r="E62" s="147"/>
      <c r="F62" s="379"/>
      <c r="G62" s="158"/>
      <c r="H62" s="156"/>
      <c r="I62" s="156"/>
      <c r="J62" s="499"/>
      <c r="K62" s="499"/>
      <c r="L62" s="499"/>
      <c r="M62" s="499"/>
      <c r="N62" s="499"/>
      <c r="O62" s="499"/>
      <c r="P62" s="499"/>
      <c r="Q62" s="499"/>
    </row>
    <row r="63" spans="1:25" ht="15" customHeight="1">
      <c r="A63" s="2333" t="s">
        <v>41</v>
      </c>
      <c r="B63" s="2334"/>
      <c r="C63" s="163">
        <v>6720</v>
      </c>
      <c r="D63" s="385">
        <f>$D$7*F63</f>
        <v>0</v>
      </c>
      <c r="E63" s="385">
        <f>F63-D63</f>
        <v>0</v>
      </c>
      <c r="F63" s="375"/>
      <c r="G63" s="2330"/>
      <c r="H63" s="2331"/>
      <c r="I63" s="2332"/>
      <c r="J63" s="499"/>
      <c r="K63" s="499"/>
      <c r="L63" s="499"/>
      <c r="M63" s="499"/>
      <c r="N63" s="499" t="str">
        <f>IFERROR(ROUND($F63/$B$5,0),"")</f>
        <v/>
      </c>
      <c r="O63" s="499"/>
      <c r="P63" s="499"/>
      <c r="Q63" s="499"/>
      <c r="U63" s="148" t="e">
        <f ca="1">HLOOKUP(Y63,CYAMR,2,FALSE)</f>
        <v>#REF!</v>
      </c>
      <c r="V63" s="148" t="e">
        <f t="shared" ca="1" si="1"/>
        <v>#REF!</v>
      </c>
      <c r="W63" s="575" t="e">
        <f ca="1">(F63-U63)/U63</f>
        <v>#REF!</v>
      </c>
      <c r="X63" s="575"/>
      <c r="Y63" s="522" t="s">
        <v>367</v>
      </c>
    </row>
    <row r="64" spans="1:25" ht="15" customHeight="1">
      <c r="A64" s="2333" t="s">
        <v>42</v>
      </c>
      <c r="B64" s="2334"/>
      <c r="C64" s="163">
        <v>6721</v>
      </c>
      <c r="D64" s="385">
        <f>$D$7*F64</f>
        <v>0</v>
      </c>
      <c r="E64" s="385">
        <f>F64-D64</f>
        <v>0</v>
      </c>
      <c r="F64" s="375"/>
      <c r="G64" s="2330"/>
      <c r="H64" s="2331"/>
      <c r="I64" s="2332"/>
      <c r="J64" s="959" t="s">
        <v>727</v>
      </c>
      <c r="K64" s="959" t="s">
        <v>321</v>
      </c>
      <c r="L64" s="960" t="s">
        <v>613</v>
      </c>
      <c r="M64" s="961" t="s">
        <v>728</v>
      </c>
      <c r="N64" s="499" t="str">
        <f>IFERROR(ROUND($F64/$B$5,0),"")</f>
        <v/>
      </c>
      <c r="O64" s="499"/>
      <c r="P64" s="499"/>
      <c r="Q64" s="499"/>
      <c r="U64" s="148" t="e">
        <f ca="1">HLOOKUP(Y64,CYAMR,2,FALSE)</f>
        <v>#REF!</v>
      </c>
      <c r="V64" s="148" t="e">
        <f t="shared" ca="1" si="1"/>
        <v>#REF!</v>
      </c>
      <c r="W64" s="575" t="e">
        <f ca="1">(F64-U64)/U64</f>
        <v>#REF!</v>
      </c>
      <c r="X64" s="575"/>
      <c r="Y64" s="522" t="s">
        <v>368</v>
      </c>
    </row>
    <row r="65" spans="1:25" ht="15" customHeight="1">
      <c r="A65" s="2333" t="s">
        <v>43</v>
      </c>
      <c r="B65" s="2334"/>
      <c r="C65" s="163">
        <v>6722</v>
      </c>
      <c r="D65" s="385">
        <f>IF(K65&lt;&gt;"",K65*F65,$D$7*F65)</f>
        <v>0</v>
      </c>
      <c r="E65" s="385">
        <f>F65-D65</f>
        <v>0</v>
      </c>
      <c r="F65" s="375"/>
      <c r="G65" s="2330"/>
      <c r="H65" s="2331"/>
      <c r="I65" s="2332"/>
      <c r="J65" s="961" t="str">
        <f>A65</f>
        <v>Worker's Compensation</v>
      </c>
      <c r="K65" s="995"/>
      <c r="L65" s="949" t="str">
        <f>IF(K65&lt;&gt;"", 1-K65, "")</f>
        <v/>
      </c>
      <c r="M65" s="962"/>
      <c r="N65" s="499" t="str">
        <f>IFERROR(ROUND($F65/$B$5,0),"")</f>
        <v/>
      </c>
      <c r="O65" s="499"/>
      <c r="P65" s="499"/>
      <c r="Q65" s="499"/>
      <c r="U65" s="148" t="e">
        <f ca="1">HLOOKUP(Y65,CYAMR,2,FALSE)</f>
        <v>#REF!</v>
      </c>
      <c r="V65" s="148" t="e">
        <f t="shared" ca="1" si="1"/>
        <v>#REF!</v>
      </c>
      <c r="W65" s="575" t="e">
        <f ca="1">(F65-U65)/U65</f>
        <v>#REF!</v>
      </c>
      <c r="X65" s="575"/>
      <c r="Y65" s="522" t="s">
        <v>369</v>
      </c>
    </row>
    <row r="66" spans="1:25" ht="15" customHeight="1">
      <c r="A66" s="2333" t="s">
        <v>80</v>
      </c>
      <c r="B66" s="2334"/>
      <c r="C66" s="163">
        <v>6722</v>
      </c>
      <c r="D66" s="385">
        <f>$D$7*F66</f>
        <v>0</v>
      </c>
      <c r="E66" s="385">
        <f>F66-D66</f>
        <v>0</v>
      </c>
      <c r="F66" s="375"/>
      <c r="G66" s="2330"/>
      <c r="H66" s="2331"/>
      <c r="I66" s="2332"/>
      <c r="J66" s="499"/>
      <c r="K66" s="499"/>
      <c r="L66" s="499"/>
      <c r="M66" s="499"/>
      <c r="N66" s="499" t="str">
        <f>IFERROR(ROUND($F66/$B$5,0),"")</f>
        <v/>
      </c>
      <c r="O66" s="499"/>
      <c r="P66" s="499"/>
      <c r="Q66" s="499"/>
      <c r="U66" s="148" t="e">
        <f ca="1">HLOOKUP(Y66,CYAMR,2,FALSE)</f>
        <v>#REF!</v>
      </c>
      <c r="V66" s="148" t="e">
        <f t="shared" ca="1" si="1"/>
        <v>#REF!</v>
      </c>
      <c r="W66" s="575" t="e">
        <f ca="1">(F66-U66)/U66</f>
        <v>#REF!</v>
      </c>
      <c r="X66" s="575"/>
      <c r="Y66" s="522" t="s">
        <v>370</v>
      </c>
    </row>
    <row r="67" spans="1:25" ht="15" customHeight="1">
      <c r="B67" s="1415" t="s">
        <v>44</v>
      </c>
      <c r="C67" s="153"/>
      <c r="D67" s="378">
        <f>SUM(D63:D66)</f>
        <v>0</v>
      </c>
      <c r="E67" s="378">
        <f>SUM(E63:E66)</f>
        <v>0</v>
      </c>
      <c r="F67" s="378">
        <f>SUM(F63:F66)</f>
        <v>0</v>
      </c>
      <c r="G67" s="154" t="str">
        <f>IF($B$5&lt;&gt;0,"PUPA:","")</f>
        <v/>
      </c>
      <c r="H67" s="155" t="str">
        <f>IF($B$5&lt;&gt;0,ROUND($F67/$B$5,0),"")</f>
        <v/>
      </c>
      <c r="I67" s="155"/>
      <c r="J67" s="499"/>
      <c r="K67" s="499"/>
      <c r="L67" s="499"/>
      <c r="M67" s="499"/>
      <c r="N67" s="499"/>
      <c r="O67" s="499"/>
      <c r="P67" s="499"/>
      <c r="Q67" s="499"/>
      <c r="U67" s="573" t="e">
        <f ca="1">SUM(U63:U66)</f>
        <v>#REF!</v>
      </c>
      <c r="V67" s="224" t="e">
        <f t="shared" ca="1" si="1"/>
        <v>#REF!</v>
      </c>
      <c r="W67" s="575" t="e">
        <f ca="1">(F67-U67)/U67</f>
        <v>#REF!</v>
      </c>
      <c r="X67" s="575"/>
    </row>
    <row r="68" spans="1:25" ht="15" customHeight="1">
      <c r="A68" s="175" t="s">
        <v>45</v>
      </c>
      <c r="B68" s="169"/>
      <c r="C68" s="160"/>
      <c r="D68" s="160"/>
      <c r="E68" s="160"/>
      <c r="F68" s="379"/>
      <c r="G68" s="166"/>
      <c r="H68" s="156"/>
      <c r="I68" s="156"/>
      <c r="J68" s="499"/>
      <c r="K68" s="499"/>
      <c r="L68" s="499"/>
      <c r="M68" s="499"/>
      <c r="N68" s="499"/>
      <c r="O68" s="499"/>
      <c r="P68" s="499"/>
      <c r="Q68" s="499"/>
    </row>
    <row r="69" spans="1:25" ht="15" customHeight="1">
      <c r="A69" s="2333" t="s">
        <v>46</v>
      </c>
      <c r="B69" s="2334"/>
      <c r="C69" s="163">
        <v>6510</v>
      </c>
      <c r="D69" s="385">
        <f>$D$7*F69</f>
        <v>0</v>
      </c>
      <c r="E69" s="385">
        <f t="shared" ref="E69:E76" si="13">F69-D69</f>
        <v>0</v>
      </c>
      <c r="F69" s="375"/>
      <c r="G69" s="2330"/>
      <c r="H69" s="2331"/>
      <c r="I69" s="2332"/>
      <c r="J69" s="956" t="s">
        <v>729</v>
      </c>
      <c r="K69" s="956" t="s">
        <v>321</v>
      </c>
      <c r="L69" s="957" t="s">
        <v>613</v>
      </c>
      <c r="M69" s="2348" t="s">
        <v>730</v>
      </c>
      <c r="N69" s="499" t="str">
        <f t="shared" ref="N69:N76" si="14">IFERROR(ROUND($F69/$B$5,0),"")</f>
        <v/>
      </c>
      <c r="O69" s="499"/>
      <c r="P69" s="499"/>
      <c r="Q69" s="499"/>
      <c r="U69" s="148" t="e">
        <f t="shared" ref="U69:U76" ca="1" si="15">HLOOKUP(Y69,CYAMR,2,FALSE)</f>
        <v>#REF!</v>
      </c>
      <c r="V69" s="148" t="e">
        <f t="shared" ca="1" si="1"/>
        <v>#REF!</v>
      </c>
      <c r="W69" s="575" t="e">
        <f t="shared" ref="W69:W77" ca="1" si="16">(F69-U69)/U69</f>
        <v>#REF!</v>
      </c>
      <c r="X69" s="575"/>
      <c r="Y69" s="524" t="s">
        <v>371</v>
      </c>
    </row>
    <row r="70" spans="1:25" ht="15" customHeight="1">
      <c r="A70" s="2333" t="s">
        <v>47</v>
      </c>
      <c r="B70" s="2334"/>
      <c r="C70" s="163">
        <v>6515</v>
      </c>
      <c r="D70" s="375">
        <f>$D$7*F70</f>
        <v>0</v>
      </c>
      <c r="E70" s="385">
        <f t="shared" si="13"/>
        <v>0</v>
      </c>
      <c r="F70" s="375"/>
      <c r="G70" s="2330"/>
      <c r="H70" s="2331"/>
      <c r="I70" s="2332"/>
      <c r="J70" s="958" t="str">
        <f>A70</f>
        <v>Supplies</v>
      </c>
      <c r="K70" s="947" t="str">
        <f>IF(F70&lt;&gt;0,D70/F70,"")</f>
        <v/>
      </c>
      <c r="L70" s="948" t="str">
        <f>IF(F70&lt;&gt;0,1-K70,"")</f>
        <v/>
      </c>
      <c r="M70" s="2349"/>
      <c r="N70" s="499" t="str">
        <f t="shared" si="14"/>
        <v/>
      </c>
      <c r="O70" s="499"/>
      <c r="P70" s="499"/>
      <c r="Q70" s="499"/>
      <c r="U70" s="148" t="e">
        <f t="shared" ca="1" si="15"/>
        <v>#REF!</v>
      </c>
      <c r="V70" s="148" t="e">
        <f t="shared" ca="1" si="1"/>
        <v>#REF!</v>
      </c>
      <c r="W70" s="575" t="e">
        <f t="shared" ca="1" si="16"/>
        <v>#REF!</v>
      </c>
      <c r="X70" s="575"/>
      <c r="Y70" s="524" t="s">
        <v>372</v>
      </c>
    </row>
    <row r="71" spans="1:25" ht="15" customHeight="1">
      <c r="A71" s="2333" t="s">
        <v>48</v>
      </c>
      <c r="B71" s="2334"/>
      <c r="C71" s="163">
        <v>6520</v>
      </c>
      <c r="D71" s="385">
        <f>IF(K71&lt;&gt;"",K71*F71,$D$7*F71)</f>
        <v>0</v>
      </c>
      <c r="E71" s="385">
        <f t="shared" si="13"/>
        <v>0</v>
      </c>
      <c r="F71" s="375"/>
      <c r="G71" s="2330"/>
      <c r="H71" s="2331"/>
      <c r="I71" s="2332"/>
      <c r="J71" s="961" t="str">
        <f>A71</f>
        <v>Contracts</v>
      </c>
      <c r="K71" s="995"/>
      <c r="L71" s="949" t="str">
        <f>IF(K71&lt;&gt;"", 1-K71, "")</f>
        <v/>
      </c>
      <c r="M71" s="962"/>
      <c r="N71" s="499" t="str">
        <f t="shared" si="14"/>
        <v/>
      </c>
      <c r="O71" s="499"/>
      <c r="P71" s="499"/>
      <c r="Q71" s="499"/>
      <c r="U71" s="148" t="e">
        <f t="shared" ca="1" si="15"/>
        <v>#REF!</v>
      </c>
      <c r="V71" s="148" t="e">
        <f t="shared" ca="1" si="1"/>
        <v>#REF!</v>
      </c>
      <c r="W71" s="575" t="e">
        <f t="shared" ca="1" si="16"/>
        <v>#REF!</v>
      </c>
      <c r="X71" s="575"/>
      <c r="Y71" s="524" t="s">
        <v>373</v>
      </c>
    </row>
    <row r="72" spans="1:25" ht="15" customHeight="1">
      <c r="A72" s="2333" t="s">
        <v>49</v>
      </c>
      <c r="B72" s="2334"/>
      <c r="C72" s="163">
        <v>6525</v>
      </c>
      <c r="D72" s="385">
        <f>$D$7*F72</f>
        <v>0</v>
      </c>
      <c r="E72" s="385">
        <f t="shared" si="13"/>
        <v>0</v>
      </c>
      <c r="F72" s="375"/>
      <c r="G72" s="2330"/>
      <c r="H72" s="2331"/>
      <c r="I72" s="2332"/>
      <c r="J72" s="959" t="s">
        <v>727</v>
      </c>
      <c r="K72" s="959" t="s">
        <v>321</v>
      </c>
      <c r="L72" s="960" t="s">
        <v>613</v>
      </c>
      <c r="M72" s="961" t="s">
        <v>728</v>
      </c>
      <c r="N72" s="499" t="str">
        <f t="shared" si="14"/>
        <v/>
      </c>
      <c r="O72" s="499"/>
      <c r="P72" s="499"/>
      <c r="Q72" s="499"/>
      <c r="U72" s="148" t="e">
        <f t="shared" ca="1" si="15"/>
        <v>#REF!</v>
      </c>
      <c r="V72" s="148" t="e">
        <f t="shared" ca="1" si="1"/>
        <v>#REF!</v>
      </c>
      <c r="W72" s="575" t="e">
        <f t="shared" ca="1" si="16"/>
        <v>#REF!</v>
      </c>
      <c r="X72" s="575"/>
      <c r="Y72" s="524" t="s">
        <v>374</v>
      </c>
    </row>
    <row r="73" spans="1:25" ht="15" customHeight="1">
      <c r="A73" s="2333" t="s">
        <v>50</v>
      </c>
      <c r="B73" s="2334"/>
      <c r="C73" s="163">
        <v>6530</v>
      </c>
      <c r="D73" s="385">
        <f>IF(K73&lt;&gt;"",K73*F73,$D$7*F73)</f>
        <v>0</v>
      </c>
      <c r="E73" s="385">
        <f t="shared" si="13"/>
        <v>0</v>
      </c>
      <c r="F73" s="375"/>
      <c r="G73" s="2330"/>
      <c r="H73" s="2331"/>
      <c r="I73" s="2332"/>
      <c r="J73" s="961" t="str">
        <f>A73</f>
        <v>Security Payroll/Contract</v>
      </c>
      <c r="K73" s="995"/>
      <c r="L73" s="949" t="str">
        <f>IF(K73&lt;&gt;"", 1-K73, "")</f>
        <v/>
      </c>
      <c r="M73" s="962"/>
      <c r="N73" s="499" t="str">
        <f t="shared" si="14"/>
        <v/>
      </c>
      <c r="O73" s="499"/>
      <c r="P73" s="499"/>
      <c r="Q73" s="499"/>
      <c r="U73" s="148" t="e">
        <f t="shared" ca="1" si="15"/>
        <v>#REF!</v>
      </c>
      <c r="V73" s="148" t="e">
        <f t="shared" ca="1" si="1"/>
        <v>#REF!</v>
      </c>
      <c r="W73" s="575" t="e">
        <f t="shared" ca="1" si="16"/>
        <v>#REF!</v>
      </c>
      <c r="X73" s="575"/>
      <c r="Y73" s="524" t="s">
        <v>375</v>
      </c>
    </row>
    <row r="74" spans="1:25" ht="15" customHeight="1">
      <c r="A74" s="2333" t="s">
        <v>51</v>
      </c>
      <c r="B74" s="2334"/>
      <c r="C74" s="163">
        <v>6546</v>
      </c>
      <c r="D74" s="385">
        <f>$D$7*F74</f>
        <v>0</v>
      </c>
      <c r="E74" s="385">
        <f t="shared" si="13"/>
        <v>0</v>
      </c>
      <c r="F74" s="375"/>
      <c r="G74" s="2330"/>
      <c r="H74" s="2331"/>
      <c r="I74" s="2332"/>
      <c r="J74" s="499"/>
      <c r="K74" s="499"/>
      <c r="L74" s="499"/>
      <c r="M74" s="499"/>
      <c r="N74" s="499" t="str">
        <f t="shared" si="14"/>
        <v/>
      </c>
      <c r="O74" s="499"/>
      <c r="P74" s="499"/>
      <c r="Q74" s="499"/>
      <c r="U74" s="148" t="e">
        <f t="shared" ca="1" si="15"/>
        <v>#REF!</v>
      </c>
      <c r="V74" s="148" t="e">
        <f t="shared" ref="V74:V82" ca="1" si="17">F74-U74</f>
        <v>#REF!</v>
      </c>
      <c r="W74" s="575" t="e">
        <f t="shared" ca="1" si="16"/>
        <v>#REF!</v>
      </c>
      <c r="X74" s="575"/>
      <c r="Y74" s="524" t="s">
        <v>376</v>
      </c>
    </row>
    <row r="75" spans="1:25" ht="15" customHeight="1">
      <c r="A75" s="2333" t="s">
        <v>52</v>
      </c>
      <c r="B75" s="2334"/>
      <c r="C75" s="163">
        <v>6570</v>
      </c>
      <c r="D75" s="385">
        <f>$D$7*F75</f>
        <v>0</v>
      </c>
      <c r="E75" s="385">
        <f t="shared" si="13"/>
        <v>0</v>
      </c>
      <c r="F75" s="375"/>
      <c r="G75" s="2330"/>
      <c r="H75" s="2331"/>
      <c r="I75" s="2332"/>
      <c r="J75" s="499"/>
      <c r="K75" s="499"/>
      <c r="L75" s="499"/>
      <c r="M75" s="499"/>
      <c r="N75" s="499" t="str">
        <f t="shared" si="14"/>
        <v/>
      </c>
      <c r="O75" s="499"/>
      <c r="P75" s="499"/>
      <c r="Q75" s="499"/>
      <c r="U75" s="148" t="e">
        <f t="shared" ca="1" si="15"/>
        <v>#REF!</v>
      </c>
      <c r="V75" s="148" t="e">
        <f t="shared" ca="1" si="17"/>
        <v>#REF!</v>
      </c>
      <c r="W75" s="575" t="e">
        <f t="shared" ca="1" si="16"/>
        <v>#REF!</v>
      </c>
      <c r="X75" s="575"/>
      <c r="Y75" s="524" t="s">
        <v>377</v>
      </c>
    </row>
    <row r="76" spans="1:25" ht="15" customHeight="1">
      <c r="A76" s="2333" t="s">
        <v>53</v>
      </c>
      <c r="B76" s="2334"/>
      <c r="C76" s="163">
        <v>6590</v>
      </c>
      <c r="D76" s="385">
        <f>$D$7*F76</f>
        <v>0</v>
      </c>
      <c r="E76" s="385">
        <f t="shared" si="13"/>
        <v>0</v>
      </c>
      <c r="F76" s="375"/>
      <c r="G76" s="2330"/>
      <c r="H76" s="2331"/>
      <c r="I76" s="2332"/>
      <c r="J76" s="499"/>
      <c r="K76" s="499"/>
      <c r="L76" s="499"/>
      <c r="M76" s="499"/>
      <c r="N76" s="499" t="str">
        <f t="shared" si="14"/>
        <v/>
      </c>
      <c r="O76" s="499"/>
      <c r="P76" s="499"/>
      <c r="Q76" s="499"/>
      <c r="U76" s="148" t="e">
        <f t="shared" ca="1" si="15"/>
        <v>#REF!</v>
      </c>
      <c r="V76" s="148" t="e">
        <f t="shared" ca="1" si="17"/>
        <v>#REF!</v>
      </c>
      <c r="W76" s="575" t="e">
        <f t="shared" ca="1" si="16"/>
        <v>#REF!</v>
      </c>
      <c r="X76" s="575"/>
      <c r="Y76" s="524" t="s">
        <v>378</v>
      </c>
    </row>
    <row r="77" spans="1:25" ht="15" customHeight="1">
      <c r="B77" s="1415" t="s">
        <v>54</v>
      </c>
      <c r="C77" s="153"/>
      <c r="D77" s="378">
        <f>SUM(D69:D76)</f>
        <v>0</v>
      </c>
      <c r="E77" s="378">
        <f>SUM(E69:E76)</f>
        <v>0</v>
      </c>
      <c r="F77" s="378">
        <f>SUM(F69:F76)</f>
        <v>0</v>
      </c>
      <c r="G77" s="154" t="str">
        <f>IF($B$5&lt;&gt;0,"PUPA:","")</f>
        <v/>
      </c>
      <c r="H77" s="155" t="str">
        <f>IF($B$5&lt;&gt;0,ROUND($F77/$B$5,0),"")</f>
        <v/>
      </c>
      <c r="I77" s="155"/>
      <c r="J77" s="499"/>
      <c r="K77" s="499"/>
      <c r="L77" s="499"/>
      <c r="M77" s="499"/>
      <c r="N77" s="499"/>
      <c r="O77" s="499"/>
      <c r="P77" s="499"/>
      <c r="Q77" s="499"/>
      <c r="U77" s="573" t="e">
        <f ca="1">SUM(U69:U76)</f>
        <v>#REF!</v>
      </c>
      <c r="V77" s="224" t="e">
        <f t="shared" ca="1" si="17"/>
        <v>#REF!</v>
      </c>
      <c r="W77" s="575" t="e">
        <f t="shared" ca="1" si="16"/>
        <v>#REF!</v>
      </c>
      <c r="X77" s="575"/>
    </row>
    <row r="78" spans="1:25" ht="15" customHeight="1">
      <c r="A78" s="154"/>
      <c r="B78" s="181"/>
      <c r="C78" s="153"/>
      <c r="D78" s="153"/>
      <c r="E78" s="153"/>
      <c r="F78" s="380"/>
      <c r="G78" s="167"/>
      <c r="H78" s="156"/>
      <c r="I78" s="156"/>
      <c r="J78" s="959" t="s">
        <v>727</v>
      </c>
      <c r="K78" s="959" t="s">
        <v>321</v>
      </c>
      <c r="L78" s="960" t="s">
        <v>613</v>
      </c>
      <c r="M78" s="961" t="s">
        <v>728</v>
      </c>
      <c r="N78" s="499"/>
      <c r="O78" s="499"/>
      <c r="P78" s="499"/>
      <c r="Q78" s="499"/>
    </row>
    <row r="79" spans="1:25" ht="15" customHeight="1">
      <c r="A79" s="2356" t="s">
        <v>55</v>
      </c>
      <c r="B79" s="2357"/>
      <c r="C79" s="160">
        <v>6900</v>
      </c>
      <c r="D79" s="385">
        <f>IF(K79&lt;&gt;"",K79*F79,$D$7*F79)</f>
        <v>0</v>
      </c>
      <c r="E79" s="385">
        <f>F79-D79</f>
        <v>0</v>
      </c>
      <c r="F79" s="375"/>
      <c r="G79" s="2330"/>
      <c r="H79" s="2331"/>
      <c r="I79" s="2332"/>
      <c r="J79" s="961" t="str">
        <f>A79</f>
        <v>Supportive Services</v>
      </c>
      <c r="K79" s="995"/>
      <c r="L79" s="949" t="str">
        <f>IF(K79&lt;&gt;"", 1-K79, "")</f>
        <v/>
      </c>
      <c r="M79" s="962"/>
      <c r="N79" s="499" t="str">
        <f>IFERROR(ROUND($F79/$B$5,0),"")</f>
        <v/>
      </c>
      <c r="O79" s="499"/>
      <c r="P79" s="499"/>
      <c r="Q79" s="499"/>
      <c r="U79" s="148" t="e">
        <f ca="1">HLOOKUP(Y79,CYAMR,2,FALSE)</f>
        <v>#REF!</v>
      </c>
      <c r="V79" s="148" t="e">
        <f t="shared" ca="1" si="17"/>
        <v>#REF!</v>
      </c>
      <c r="W79" s="575" t="e">
        <f ca="1">(F79-U79)/U79</f>
        <v>#REF!</v>
      </c>
      <c r="X79" s="575"/>
      <c r="Y79" s="522" t="s">
        <v>379</v>
      </c>
    </row>
    <row r="80" spans="1:25" ht="15" customHeight="1">
      <c r="A80" s="2356" t="s">
        <v>118</v>
      </c>
      <c r="B80" s="2357"/>
      <c r="C80" s="168"/>
      <c r="D80" s="972"/>
      <c r="E80" s="972"/>
      <c r="F80" s="374">
        <f>'5.CommOp.Budget'!$E23+'5.CommOp.Budget'!$E$46+'5.CommOp.Budget'!$E$51+'5.CommOp.Budget'!$E$57+'5.CommOp.Budget'!$E$67</f>
        <v>0</v>
      </c>
      <c r="G80" s="2330" t="s">
        <v>764</v>
      </c>
      <c r="H80" s="2331"/>
      <c r="I80" s="2332"/>
      <c r="J80" s="499"/>
      <c r="K80" s="499"/>
      <c r="L80" s="499"/>
      <c r="M80" s="499"/>
      <c r="N80" s="499" t="str">
        <f>IFERROR(ROUND($F80/$B$5,0),"")</f>
        <v/>
      </c>
      <c r="O80" s="499"/>
      <c r="P80" s="499"/>
      <c r="Q80" s="499"/>
      <c r="U80" s="148" t="e">
        <f ca="1">'Fiscal Staging Area'!B17</f>
        <v>#REF!</v>
      </c>
      <c r="V80" s="148" t="e">
        <f t="shared" ca="1" si="17"/>
        <v>#REF!</v>
      </c>
      <c r="W80" s="575" t="e">
        <f ca="1">(F80-U80)/U80</f>
        <v>#REF!</v>
      </c>
      <c r="X80" s="575"/>
      <c r="Y80" s="525" t="s">
        <v>380</v>
      </c>
    </row>
    <row r="81" spans="1:25" ht="15" customHeight="1">
      <c r="A81" s="169"/>
      <c r="B81" s="169"/>
      <c r="C81" s="170"/>
      <c r="D81" s="170"/>
      <c r="E81" s="170"/>
      <c r="F81" s="381"/>
      <c r="G81" s="171"/>
      <c r="H81" s="172"/>
      <c r="I81" s="173"/>
      <c r="J81" s="500"/>
      <c r="K81" s="500"/>
      <c r="L81" s="500"/>
      <c r="M81" s="500"/>
      <c r="N81" s="500"/>
      <c r="O81" s="500"/>
      <c r="P81" s="500"/>
      <c r="Q81" s="500"/>
    </row>
    <row r="82" spans="1:25" ht="15" customHeight="1">
      <c r="A82" s="2354" t="s">
        <v>1280</v>
      </c>
      <c r="B82" s="2354"/>
      <c r="C82" s="170"/>
      <c r="D82" s="382">
        <f>D33+D40+D50+D56+D61+D67+D77+D79+D80</f>
        <v>0</v>
      </c>
      <c r="E82" s="382">
        <f>E33+E40+E50+E56+E61+E67+E77+E79+E80</f>
        <v>0</v>
      </c>
      <c r="F82" s="382">
        <f>F33+F40+F50+F56+F61+F67+F77+F79+F80</f>
        <v>0</v>
      </c>
      <c r="G82" s="154" t="str">
        <f>IF($B$5&lt;&gt;0,"PUPA:","")</f>
        <v/>
      </c>
      <c r="H82" s="155" t="str">
        <f>IF($B$5&lt;&gt;0,ROUND($F82/$B$5,0),"")</f>
        <v/>
      </c>
      <c r="I82" s="155"/>
      <c r="J82" s="174"/>
      <c r="K82" s="174"/>
      <c r="L82" s="174"/>
      <c r="M82" s="174"/>
      <c r="N82" s="174"/>
      <c r="O82" s="174"/>
      <c r="P82" s="174"/>
      <c r="Q82" s="174"/>
      <c r="U82" s="224" t="e">
        <f ca="1">HLOOKUP(Y82,CYAMR,2,FALSE)</f>
        <v>#REF!</v>
      </c>
      <c r="V82" s="224" t="e">
        <f t="shared" ca="1" si="17"/>
        <v>#REF!</v>
      </c>
      <c r="W82" s="575" t="e">
        <f ca="1">(F82-U82)/U82</f>
        <v>#REF!</v>
      </c>
      <c r="X82" s="575"/>
      <c r="Y82" s="524" t="s">
        <v>381</v>
      </c>
    </row>
    <row r="83" spans="1:25" ht="15">
      <c r="A83" s="2131"/>
      <c r="B83" s="966"/>
      <c r="C83" s="168"/>
      <c r="D83" s="168"/>
      <c r="E83" s="168"/>
      <c r="F83" s="383"/>
      <c r="G83" s="176"/>
      <c r="H83" s="173"/>
      <c r="I83" s="173"/>
      <c r="J83" s="148"/>
      <c r="K83" s="148"/>
      <c r="L83" s="148"/>
      <c r="M83" s="148"/>
      <c r="N83" s="148"/>
      <c r="O83" s="148"/>
      <c r="P83" s="148"/>
      <c r="Q83" s="148"/>
    </row>
    <row r="84" spans="1:25" ht="15">
      <c r="A84" s="175" t="s">
        <v>131</v>
      </c>
      <c r="B84" s="169"/>
      <c r="C84" s="177"/>
      <c r="D84" s="168"/>
      <c r="E84" s="168"/>
      <c r="F84" s="383"/>
      <c r="G84" s="176"/>
      <c r="H84" s="173"/>
      <c r="I84" s="173"/>
      <c r="J84" s="148"/>
      <c r="K84" s="148"/>
      <c r="L84" s="148"/>
      <c r="M84" s="148"/>
      <c r="N84" s="148"/>
      <c r="O84" s="148"/>
      <c r="P84" s="148"/>
      <c r="Q84" s="148"/>
    </row>
    <row r="85" spans="1:25" ht="15" customHeight="1">
      <c r="A85" s="2333" t="s">
        <v>309</v>
      </c>
      <c r="B85" s="2334"/>
      <c r="C85" s="178"/>
      <c r="D85" s="385">
        <f>$D$7*F85</f>
        <v>0</v>
      </c>
      <c r="E85" s="385">
        <f t="shared" ref="E85:E90" si="18">F85-D85</f>
        <v>0</v>
      </c>
      <c r="F85" s="385">
        <f>IF(OR('1.GeneralProjectInfo'!$L$71="yes",'1.GeneralProjectInfo'!$L$72="yes"),'1.GeneralProjectInfo'!$G$75,0)</f>
        <v>0</v>
      </c>
      <c r="G85" s="1382" t="str">
        <f>IF('1.GeneralProjectInfo'!L71="Yes","Ground lease with MOHCD",IF('1.GeneralProjectInfo'!L72="Yes","Ground lease with "&amp;'1.GeneralProjectInfo'!I73,""))</f>
        <v/>
      </c>
      <c r="H85" s="2341" t="s">
        <v>611</v>
      </c>
      <c r="I85" s="2342"/>
      <c r="J85" s="499"/>
      <c r="K85" s="499"/>
      <c r="L85" s="499"/>
      <c r="M85" s="499"/>
      <c r="N85" s="499" t="str">
        <f t="shared" ref="N85:N91" si="19">IFERROR(ROUND($F85/$B$5,0),"")</f>
        <v/>
      </c>
      <c r="O85" s="499"/>
      <c r="P85" s="499"/>
      <c r="Q85" s="499"/>
      <c r="U85" s="148" t="e">
        <f ca="1">HLOOKUP(Y85,CYAMR,2,FALSE)</f>
        <v>#REF!</v>
      </c>
      <c r="V85" s="148"/>
      <c r="W85" s="148"/>
      <c r="X85" s="148"/>
      <c r="Y85" s="522" t="s">
        <v>382</v>
      </c>
    </row>
    <row r="86" spans="1:25" ht="15" customHeight="1">
      <c r="A86" s="2333" t="s">
        <v>130</v>
      </c>
      <c r="B86" s="2334"/>
      <c r="C86" s="180"/>
      <c r="D86" s="385">
        <f>$D$7*F86</f>
        <v>0</v>
      </c>
      <c r="E86" s="385">
        <f t="shared" si="18"/>
        <v>0</v>
      </c>
      <c r="F86" s="375"/>
      <c r="G86" s="2330"/>
      <c r="H86" s="2331"/>
      <c r="I86" s="2332"/>
      <c r="J86" s="959" t="s">
        <v>727</v>
      </c>
      <c r="K86" s="959" t="s">
        <v>321</v>
      </c>
      <c r="L86" s="960" t="s">
        <v>613</v>
      </c>
      <c r="M86" s="961" t="s">
        <v>728</v>
      </c>
      <c r="N86" s="499" t="str">
        <f t="shared" si="19"/>
        <v/>
      </c>
      <c r="O86" s="499"/>
      <c r="P86" s="499"/>
      <c r="Q86" s="499"/>
      <c r="Y86" s="218"/>
    </row>
    <row r="87" spans="1:25" ht="15" customHeight="1">
      <c r="A87" s="2333" t="s">
        <v>58</v>
      </c>
      <c r="B87" s="2334"/>
      <c r="C87" s="147">
        <v>1320</v>
      </c>
      <c r="D87" s="385">
        <f>IF(K87&lt;&gt;"",K87*F87,$D$7*F87)</f>
        <v>0</v>
      </c>
      <c r="E87" s="385">
        <f t="shared" si="18"/>
        <v>0</v>
      </c>
      <c r="F87" s="384"/>
      <c r="G87" s="2330"/>
      <c r="H87" s="2331"/>
      <c r="I87" s="2332"/>
      <c r="J87" s="961" t="str">
        <f>A87</f>
        <v>Replacement Reserve Deposit</v>
      </c>
      <c r="K87" s="995"/>
      <c r="L87" s="949" t="str">
        <f>IF(K87&lt;&gt;"", 1-K87, "")</f>
        <v/>
      </c>
      <c r="M87" s="962"/>
      <c r="N87" s="499" t="str">
        <f t="shared" si="19"/>
        <v/>
      </c>
      <c r="O87" s="499"/>
      <c r="P87" s="499"/>
      <c r="Q87" s="499"/>
      <c r="U87" s="148" t="e">
        <f ca="1">HLOOKUP(Y87,CYAMR,2,FALSE)</f>
        <v>#REF!</v>
      </c>
      <c r="V87" s="148"/>
      <c r="W87" s="148"/>
      <c r="X87" s="148"/>
      <c r="Y87" s="524" t="s">
        <v>425</v>
      </c>
    </row>
    <row r="88" spans="1:25" ht="15">
      <c r="A88" s="2333" t="s">
        <v>64</v>
      </c>
      <c r="B88" s="2334"/>
      <c r="C88" s="147">
        <v>1365</v>
      </c>
      <c r="D88" s="385">
        <f>IF(K88&lt;&gt;"",K88*F88,$D$7*F88)</f>
        <v>0</v>
      </c>
      <c r="E88" s="385">
        <f t="shared" si="18"/>
        <v>0</v>
      </c>
      <c r="F88" s="375"/>
      <c r="G88" s="2330"/>
      <c r="H88" s="2331"/>
      <c r="I88" s="2332"/>
      <c r="J88" s="961" t="str">
        <f>A88</f>
        <v>Operating Reserve Deposit</v>
      </c>
      <c r="K88" s="995"/>
      <c r="L88" s="949" t="str">
        <f>IF(K88&lt;&gt;"", 1-K88, "")</f>
        <v/>
      </c>
      <c r="M88" s="962"/>
      <c r="N88" s="499" t="str">
        <f t="shared" si="19"/>
        <v/>
      </c>
      <c r="O88" s="499"/>
      <c r="P88" s="499"/>
      <c r="Q88" s="499"/>
      <c r="R88" s="148"/>
      <c r="U88" s="148" t="e">
        <f ca="1">HLOOKUP(Y88,CYAMR,2,FALSE)</f>
        <v>#REF!</v>
      </c>
      <c r="V88" s="148"/>
      <c r="W88" s="148"/>
      <c r="X88" s="148"/>
      <c r="Y88" s="525" t="s">
        <v>424</v>
      </c>
    </row>
    <row r="89" spans="1:25" ht="14.25">
      <c r="A89" s="2333" t="s">
        <v>137</v>
      </c>
      <c r="B89" s="2334"/>
      <c r="C89" s="147">
        <v>1365</v>
      </c>
      <c r="D89" s="385">
        <f>IF(K89&lt;&gt;"",K89*F89,$D$7*F89)</f>
        <v>0</v>
      </c>
      <c r="E89" s="385">
        <f t="shared" si="18"/>
        <v>0</v>
      </c>
      <c r="F89" s="375"/>
      <c r="G89" s="2330"/>
      <c r="H89" s="2331"/>
      <c r="I89" s="2332"/>
      <c r="J89" s="961" t="str">
        <f>A89</f>
        <v>Other Required Reserve 1 Deposit</v>
      </c>
      <c r="K89" s="995"/>
      <c r="L89" s="949" t="str">
        <f>IF(K89&lt;&gt;"", 1-K89, "")</f>
        <v/>
      </c>
      <c r="M89" s="962"/>
      <c r="N89" s="499" t="str">
        <f t="shared" si="19"/>
        <v/>
      </c>
      <c r="O89" s="499"/>
      <c r="P89" s="499"/>
      <c r="Q89" s="499"/>
      <c r="R89" s="148" t="str">
        <f>IF($F89="","",ROUND($F89/$B$5,0))</f>
        <v/>
      </c>
      <c r="Y89" s="218"/>
    </row>
    <row r="90" spans="1:25" ht="14.25">
      <c r="A90" s="2333" t="s">
        <v>138</v>
      </c>
      <c r="B90" s="2334"/>
      <c r="C90" s="147"/>
      <c r="D90" s="385">
        <f>$D$7*F90</f>
        <v>0</v>
      </c>
      <c r="E90" s="385">
        <f t="shared" si="18"/>
        <v>0</v>
      </c>
      <c r="F90" s="375"/>
      <c r="G90" s="2330"/>
      <c r="H90" s="2331"/>
      <c r="I90" s="2332"/>
      <c r="J90" s="499"/>
      <c r="K90" s="499"/>
      <c r="L90" s="499"/>
      <c r="M90" s="499"/>
      <c r="N90" s="499" t="str">
        <f t="shared" si="19"/>
        <v/>
      </c>
      <c r="O90" s="499"/>
      <c r="P90" s="499"/>
      <c r="Q90" s="499"/>
      <c r="R90" s="148" t="str">
        <f>IF($F90="","",ROUND($F90/$B$5,0))</f>
        <v/>
      </c>
      <c r="Y90" s="218"/>
    </row>
    <row r="91" spans="1:25" ht="14.25">
      <c r="A91" s="2333" t="s">
        <v>183</v>
      </c>
      <c r="B91" s="2334"/>
      <c r="C91" s="147"/>
      <c r="D91" s="972"/>
      <c r="E91" s="972"/>
      <c r="F91" s="385">
        <f>'5.CommOp.Budget'!$E$78</f>
        <v>0</v>
      </c>
      <c r="G91" s="2330" t="s">
        <v>764</v>
      </c>
      <c r="H91" s="2331"/>
      <c r="I91" s="2332"/>
      <c r="J91" s="499"/>
      <c r="K91" s="499"/>
      <c r="L91" s="499"/>
      <c r="M91" s="499"/>
      <c r="N91" s="499" t="str">
        <f t="shared" si="19"/>
        <v/>
      </c>
      <c r="O91" s="499"/>
      <c r="P91" s="499"/>
      <c r="Q91" s="499"/>
      <c r="R91" s="148"/>
      <c r="Y91" s="218"/>
    </row>
    <row r="92" spans="1:25" ht="15">
      <c r="B92" s="1745" t="s">
        <v>132</v>
      </c>
      <c r="C92" s="180"/>
      <c r="D92" s="386">
        <f>SUM(D85:D91)</f>
        <v>0</v>
      </c>
      <c r="E92" s="386">
        <f>SUM(E85:E91)</f>
        <v>0</v>
      </c>
      <c r="F92" s="386">
        <f>SUM(F85:F91)</f>
        <v>0</v>
      </c>
      <c r="G92" s="1160" t="str">
        <f>IF($B$5&lt;&gt;0,ROUND($F92/$B$5,0),"")</f>
        <v/>
      </c>
      <c r="H92" s="936" t="s">
        <v>474</v>
      </c>
      <c r="I92" s="937">
        <v>1.0900000000000001</v>
      </c>
    </row>
    <row r="93" spans="1:25" ht="14.25">
      <c r="A93" s="181"/>
      <c r="B93" s="181"/>
      <c r="C93" s="180"/>
      <c r="D93" s="180"/>
      <c r="E93" s="180"/>
      <c r="F93" s="387"/>
      <c r="G93" s="176"/>
      <c r="H93" s="760" t="s">
        <v>475</v>
      </c>
      <c r="I93" s="1616">
        <v>0.05</v>
      </c>
    </row>
    <row r="94" spans="1:25" ht="27" customHeight="1">
      <c r="A94" s="2354" t="s">
        <v>1281</v>
      </c>
      <c r="B94" s="2354"/>
      <c r="C94" s="153"/>
      <c r="D94" s="388">
        <f>D33+D40+D50+D56+D61+D67+D77+D79+D80+D92</f>
        <v>0</v>
      </c>
      <c r="E94" s="388">
        <f>E33+E40+E50+E56+E61+E67+E77+E79+E80+E92</f>
        <v>0</v>
      </c>
      <c r="F94" s="388">
        <f>F33+F40+F50+F56+F61+F67+F77+F79+F80+F92</f>
        <v>0</v>
      </c>
      <c r="G94" s="1160" t="str">
        <f>IF($B$5&lt;&gt;0,ROUND($F94/$B$5,0),"")</f>
        <v/>
      </c>
      <c r="H94" s="760" t="s">
        <v>1045</v>
      </c>
      <c r="I94" s="938">
        <v>30</v>
      </c>
    </row>
    <row r="95" spans="1:25" ht="14.25">
      <c r="A95" s="982"/>
      <c r="B95" s="983"/>
      <c r="C95" s="153"/>
      <c r="D95" s="389"/>
      <c r="E95" s="389"/>
      <c r="F95" s="389"/>
      <c r="G95" s="158"/>
      <c r="H95" s="1280" t="s">
        <v>1046</v>
      </c>
      <c r="I95" s="174">
        <f>F96/I92</f>
        <v>0</v>
      </c>
    </row>
    <row r="96" spans="1:25" ht="15">
      <c r="A96" s="175" t="s">
        <v>119</v>
      </c>
      <c r="B96" s="169"/>
      <c r="C96" s="147"/>
      <c r="D96" s="388">
        <f>D27-D94</f>
        <v>0</v>
      </c>
      <c r="E96" s="388">
        <f>E27-E94</f>
        <v>0</v>
      </c>
      <c r="F96" s="388">
        <f>F27-F94</f>
        <v>0</v>
      </c>
      <c r="G96" s="1160" t="str">
        <f>IF($B$5&lt;&gt;0,ROUND($F96/$B$5,0),"")</f>
        <v/>
      </c>
      <c r="H96" s="760" t="s">
        <v>650</v>
      </c>
      <c r="I96" s="939">
        <f>PV(I93/12,I94*12,-I95/12)</f>
        <v>0</v>
      </c>
    </row>
    <row r="97" spans="1:25" ht="15">
      <c r="A97" s="984"/>
      <c r="B97" s="985"/>
      <c r="C97" s="147"/>
      <c r="D97" s="147"/>
      <c r="E97" s="147"/>
      <c r="F97" s="157"/>
      <c r="G97" s="1160"/>
      <c r="H97" s="760" t="s">
        <v>615</v>
      </c>
      <c r="I97" s="939">
        <f>'1.GeneralProjectInfo'!$D$43</f>
        <v>0</v>
      </c>
    </row>
    <row r="98" spans="1:25" ht="15">
      <c r="A98" s="986" t="s">
        <v>1284</v>
      </c>
      <c r="B98" s="987"/>
      <c r="C98" s="142"/>
      <c r="D98" s="142"/>
      <c r="E98" s="142"/>
      <c r="F98" s="157"/>
      <c r="G98" s="158"/>
      <c r="J98" s="959" t="s">
        <v>727</v>
      </c>
      <c r="K98" s="959" t="s">
        <v>321</v>
      </c>
      <c r="L98" s="960" t="s">
        <v>613</v>
      </c>
      <c r="M98" s="961" t="s">
        <v>728</v>
      </c>
    </row>
    <row r="99" spans="1:25" ht="15">
      <c r="A99" s="2333" t="s">
        <v>282</v>
      </c>
      <c r="B99" s="2334"/>
      <c r="C99" s="142"/>
      <c r="D99" s="385">
        <f>IF(K99&lt;&gt;"",K99*F99,$D$7*F99)</f>
        <v>0</v>
      </c>
      <c r="E99" s="385">
        <f>F99-D99</f>
        <v>0</v>
      </c>
      <c r="F99" s="374">
        <f>IF($G99&lt;&gt;"",VLOOKUP($G99,Financing,9,FALSE),0)</f>
        <v>0</v>
      </c>
      <c r="G99" s="785"/>
      <c r="H99" s="2341" t="s">
        <v>611</v>
      </c>
      <c r="I99" s="2342"/>
      <c r="J99" s="961" t="str">
        <f>A99</f>
        <v>Hard Debt - First Lender</v>
      </c>
      <c r="K99" s="995">
        <v>0</v>
      </c>
      <c r="L99" s="949">
        <f>IF(K99&lt;&gt;"", 1-K99, "")</f>
        <v>1</v>
      </c>
      <c r="M99" s="962"/>
      <c r="N99" s="1008"/>
      <c r="O99" s="470"/>
      <c r="P99" s="470"/>
      <c r="Q99" s="470"/>
      <c r="S99" s="136">
        <f>IF($N99="",0,1)</f>
        <v>0</v>
      </c>
      <c r="Y99" s="526"/>
    </row>
    <row r="100" spans="1:25" ht="15">
      <c r="A100" s="2333" t="str">
        <f>IF($S$8="RAD","Hard Debt - Second Lender","Hard Debt - Second Lender (HCD Program 0.42% pymt, or other 2nd Lender)")</f>
        <v>Hard Debt - Second Lender (HCD Program 0.42% pymt, or other 2nd Lender)</v>
      </c>
      <c r="B100" s="2334"/>
      <c r="C100" s="142"/>
      <c r="D100" s="385">
        <f>IF(K100&lt;&gt;"",K100*F100,$D$7*F100)</f>
        <v>0</v>
      </c>
      <c r="E100" s="385">
        <f>F100-D100</f>
        <v>0</v>
      </c>
      <c r="F100" s="374">
        <f>IF($G100&lt;&gt;"",VLOOKUP($G100,Financing,9,FALSE),0)</f>
        <v>0</v>
      </c>
      <c r="G100" s="785"/>
      <c r="H100" s="2341" t="s">
        <v>611</v>
      </c>
      <c r="I100" s="2342"/>
      <c r="J100" s="961" t="str">
        <f>A100</f>
        <v>Hard Debt - Second Lender (HCD Program 0.42% pymt, or other 2nd Lender)</v>
      </c>
      <c r="K100" s="995"/>
      <c r="L100" s="949" t="str">
        <f>IF(K100&lt;&gt;"", 1-K100, "")</f>
        <v/>
      </c>
      <c r="M100" s="962"/>
      <c r="N100" s="1008"/>
      <c r="O100" s="470"/>
      <c r="P100" s="470"/>
      <c r="Q100" s="470"/>
      <c r="S100" s="136">
        <f>IF($N100="",0,1)</f>
        <v>0</v>
      </c>
      <c r="Y100" s="526"/>
    </row>
    <row r="101" spans="1:25" ht="15">
      <c r="A101" s="2333" t="str">
        <f>IF(S8="RAD","Hard Debt - Third Lender","Hard Debt - Third Lender (Other HCD Program, or other 3rd Lender)")</f>
        <v>Hard Debt - Third Lender (Other HCD Program, or other 3rd Lender)</v>
      </c>
      <c r="B101" s="2334"/>
      <c r="C101" s="142"/>
      <c r="D101" s="385">
        <f>IF(K101&lt;&gt;"",K101*F101,$D$7*F101)</f>
        <v>0</v>
      </c>
      <c r="E101" s="385">
        <f>F101-D101</f>
        <v>0</v>
      </c>
      <c r="F101" s="374">
        <f>IF($G101&lt;&gt;"",VLOOKUP($G101,Financing,9,FALSE),0)</f>
        <v>0</v>
      </c>
      <c r="G101" s="785"/>
      <c r="H101" s="2341" t="s">
        <v>611</v>
      </c>
      <c r="I101" s="2342"/>
      <c r="J101" s="961" t="str">
        <f>A101</f>
        <v>Hard Debt - Third Lender (Other HCD Program, or other 3rd Lender)</v>
      </c>
      <c r="K101" s="995"/>
      <c r="L101" s="949" t="str">
        <f>IF(K101&lt;&gt;"", 1-K101, "")</f>
        <v/>
      </c>
      <c r="M101" s="962"/>
      <c r="N101" s="1008"/>
      <c r="O101" s="470"/>
      <c r="P101" s="470"/>
      <c r="Q101" s="470"/>
      <c r="S101" s="136">
        <f>IF($N101="",0,1)</f>
        <v>0</v>
      </c>
      <c r="Y101" s="526"/>
    </row>
    <row r="102" spans="1:25" ht="15">
      <c r="A102" s="2333" t="s">
        <v>256</v>
      </c>
      <c r="B102" s="2334"/>
      <c r="C102" s="142"/>
      <c r="D102" s="385">
        <f>IF(K102&lt;&gt;"",K102*F102,$D$7*F102)</f>
        <v>0</v>
      </c>
      <c r="E102" s="385">
        <f>F102-D102</f>
        <v>0</v>
      </c>
      <c r="F102" s="374">
        <f>IF($G102&lt;&gt;"",VLOOKUP($G102,Financing,9,FALSE),0)</f>
        <v>0</v>
      </c>
      <c r="G102" s="785"/>
      <c r="H102" s="2341" t="s">
        <v>611</v>
      </c>
      <c r="I102" s="2342"/>
      <c r="J102" s="964" t="str">
        <f>A102</f>
        <v xml:space="preserve">Hard Debt - Fourth Lender </v>
      </c>
      <c r="K102" s="995"/>
      <c r="L102" s="949" t="str">
        <f>IF(K102&lt;&gt;"", 1-K102, "")</f>
        <v/>
      </c>
      <c r="M102" s="962"/>
      <c r="N102" s="1008"/>
      <c r="O102" s="470"/>
      <c r="P102" s="470"/>
      <c r="Q102" s="470"/>
      <c r="S102" s="136">
        <f>IF($N102="",0,1)</f>
        <v>0</v>
      </c>
      <c r="Y102" s="526"/>
    </row>
    <row r="103" spans="1:25" ht="15">
      <c r="A103" s="2333" t="s">
        <v>190</v>
      </c>
      <c r="B103" s="2334"/>
      <c r="C103" s="184"/>
      <c r="D103" s="972"/>
      <c r="E103" s="972"/>
      <c r="F103" s="390">
        <v>0</v>
      </c>
      <c r="G103" s="2330" t="s">
        <v>764</v>
      </c>
      <c r="H103" s="2331"/>
      <c r="I103" s="2332"/>
      <c r="Y103" s="526"/>
    </row>
    <row r="104" spans="1:25" ht="15">
      <c r="B104" s="1415" t="s">
        <v>87</v>
      </c>
      <c r="C104" s="142"/>
      <c r="D104" s="386">
        <f>SUM(D99:D103)</f>
        <v>0</v>
      </c>
      <c r="E104" s="386">
        <f>SUM(E99:E103)</f>
        <v>0</v>
      </c>
      <c r="F104" s="386">
        <f>SUM(F99:F103)</f>
        <v>0</v>
      </c>
      <c r="G104" s="154" t="str">
        <f>IF($B$5&lt;&gt;0,"PUPA:","")</f>
        <v/>
      </c>
      <c r="H104" s="155" t="str">
        <f>IF($B$5&lt;&gt;0,ROUND($F104/$B$5,0),"")</f>
        <v/>
      </c>
      <c r="I104" s="155"/>
    </row>
    <row r="105" spans="1:25" ht="5.0999999999999996" customHeight="1">
      <c r="A105" s="154"/>
      <c r="B105" s="181"/>
      <c r="C105" s="142"/>
      <c r="D105" s="142"/>
      <c r="E105" s="142"/>
      <c r="F105" s="391"/>
      <c r="G105" s="186"/>
      <c r="H105" s="156"/>
      <c r="I105" s="156"/>
    </row>
    <row r="106" spans="1:25" ht="15">
      <c r="A106" s="411" t="s">
        <v>236</v>
      </c>
      <c r="B106" s="967"/>
      <c r="C106" s="147"/>
      <c r="D106" s="391">
        <f>D96-D104</f>
        <v>0</v>
      </c>
      <c r="E106" s="391">
        <f>E96-E104</f>
        <v>0</v>
      </c>
      <c r="F106" s="391">
        <f>F96-F104</f>
        <v>0</v>
      </c>
      <c r="G106" s="158"/>
      <c r="H106" s="156"/>
      <c r="I106" s="156"/>
    </row>
    <row r="107" spans="1:25" ht="5.0999999999999996" customHeight="1">
      <c r="A107" s="411"/>
      <c r="B107" s="967"/>
      <c r="C107" s="147"/>
      <c r="D107" s="147"/>
      <c r="E107" s="147"/>
      <c r="F107" s="391"/>
      <c r="G107" s="158"/>
      <c r="H107" s="156"/>
      <c r="I107" s="156"/>
    </row>
    <row r="108" spans="1:25" ht="14.25" hidden="1">
      <c r="A108" s="412" t="s">
        <v>186</v>
      </c>
      <c r="B108" s="422"/>
      <c r="C108" s="187"/>
      <c r="D108" s="180"/>
      <c r="E108" s="180"/>
      <c r="F108" s="387">
        <f>'5.CommOp.Budget'!$E$98</f>
        <v>0</v>
      </c>
      <c r="G108" s="158"/>
      <c r="H108" s="156"/>
      <c r="I108" s="156"/>
    </row>
    <row r="109" spans="1:25" ht="5.0999999999999996" hidden="1" customHeight="1">
      <c r="A109" s="412"/>
      <c r="B109" s="422"/>
      <c r="C109" s="187"/>
      <c r="D109" s="180"/>
      <c r="E109" s="180"/>
      <c r="F109" s="387"/>
      <c r="G109" s="158"/>
      <c r="H109" s="156"/>
      <c r="I109" s="156"/>
      <c r="J109" s="959" t="s">
        <v>727</v>
      </c>
      <c r="K109" s="959" t="s">
        <v>321</v>
      </c>
      <c r="L109" s="960" t="s">
        <v>613</v>
      </c>
      <c r="M109" s="961" t="s">
        <v>728</v>
      </c>
    </row>
    <row r="110" spans="1:25" ht="14.25" hidden="1">
      <c r="A110" s="412" t="s">
        <v>746</v>
      </c>
      <c r="B110" s="422"/>
      <c r="C110" s="187"/>
      <c r="D110" s="374">
        <f>IF(K110&lt;&gt;"",K110*$F$108,$D$7*$F$108)</f>
        <v>0</v>
      </c>
      <c r="E110" s="385">
        <f>$F$108-D110</f>
        <v>0</v>
      </c>
      <c r="F110" s="387"/>
      <c r="G110" s="158"/>
      <c r="H110" s="156"/>
      <c r="I110" s="156"/>
      <c r="J110" s="961" t="str">
        <f>A110</f>
        <v>Allocation of Commercial Surplus to LOPS/non-LOSP (residual income)</v>
      </c>
      <c r="K110" s="995"/>
      <c r="L110" s="949" t="str">
        <f>IF(K110&lt;&gt;"", 1-K110, "")</f>
        <v/>
      </c>
      <c r="M110" s="962"/>
    </row>
    <row r="111" spans="1:25" ht="15" hidden="1">
      <c r="A111" s="175" t="s">
        <v>911</v>
      </c>
      <c r="B111" s="422"/>
      <c r="C111" s="187"/>
      <c r="D111" s="391">
        <f>D106+D110</f>
        <v>0</v>
      </c>
      <c r="E111" s="391">
        <f>E106+E110</f>
        <v>0</v>
      </c>
      <c r="F111" s="391">
        <f>F106</f>
        <v>0</v>
      </c>
      <c r="G111" s="158"/>
      <c r="H111" s="156"/>
      <c r="I111" s="156"/>
      <c r="J111" s="1176"/>
      <c r="K111" s="945"/>
      <c r="L111" s="946"/>
      <c r="M111" s="955"/>
    </row>
    <row r="112" spans="1:25" ht="5.0999999999999996" hidden="1" customHeight="1">
      <c r="A112" s="154"/>
      <c r="B112" s="181"/>
      <c r="C112" s="147"/>
      <c r="D112" s="147"/>
      <c r="E112" s="147"/>
      <c r="F112" s="182"/>
      <c r="G112" s="158"/>
      <c r="H112" s="156"/>
      <c r="I112" s="156"/>
    </row>
    <row r="113" spans="1:19" ht="15">
      <c r="A113" s="175" t="s">
        <v>301</v>
      </c>
      <c r="B113" s="967"/>
      <c r="C113" s="147"/>
      <c r="D113" s="147"/>
      <c r="E113" s="147"/>
      <c r="F113" s="1752" t="str">
        <f>IF(SUM(F104)&gt;0,ROUND(F96/F104,2),"")</f>
        <v/>
      </c>
      <c r="G113" s="158"/>
      <c r="H113" s="156"/>
      <c r="I113" s="156"/>
    </row>
    <row r="114" spans="1:19" ht="15">
      <c r="A114" s="175" t="s">
        <v>133</v>
      </c>
      <c r="B114" s="423"/>
      <c r="C114" s="147"/>
      <c r="D114" s="147"/>
      <c r="E114" s="147"/>
      <c r="F114" s="497"/>
      <c r="G114" s="158"/>
      <c r="H114" s="156"/>
      <c r="I114" s="156"/>
    </row>
    <row r="115" spans="1:19" ht="15">
      <c r="A115" s="2333" t="s">
        <v>90</v>
      </c>
      <c r="B115" s="2334"/>
      <c r="C115" s="188"/>
      <c r="D115" s="385">
        <f>$D$7*F115</f>
        <v>0</v>
      </c>
      <c r="E115" s="385">
        <f t="shared" ref="E115:E121" si="20">F115-D115</f>
        <v>0</v>
      </c>
      <c r="F115" s="375"/>
      <c r="G115" s="1445"/>
      <c r="H115" s="1447"/>
      <c r="I115" s="1446"/>
      <c r="J115" s="973"/>
      <c r="K115" s="963"/>
      <c r="L115" s="963"/>
      <c r="M115" s="963"/>
      <c r="N115" s="1008" t="str">
        <f>IF(F115&lt;&gt;"",IF(G115&lt;&gt;"","","Enter order for pymt (i.e., 1st, 2nd, etc.) in Comments cell."),"")</f>
        <v/>
      </c>
      <c r="O115" s="470"/>
      <c r="P115" s="470"/>
      <c r="Q115" s="470"/>
      <c r="S115" s="136">
        <f t="shared" ref="S115:S121" si="21">IF($N115="",0,1)</f>
        <v>0</v>
      </c>
    </row>
    <row r="116" spans="1:19" ht="15">
      <c r="A116" s="2333" t="s">
        <v>92</v>
      </c>
      <c r="B116" s="2334"/>
      <c r="C116" s="188"/>
      <c r="D116" s="385">
        <f>$D$7*F116</f>
        <v>0</v>
      </c>
      <c r="E116" s="385">
        <f t="shared" si="20"/>
        <v>0</v>
      </c>
      <c r="F116" s="375"/>
      <c r="G116" s="1445"/>
      <c r="H116" s="1447"/>
      <c r="I116" s="1446"/>
      <c r="J116" s="973"/>
      <c r="K116" s="963"/>
      <c r="L116" s="963"/>
      <c r="M116" s="963"/>
      <c r="N116" s="1008" t="str">
        <f>IF(F116&lt;&gt;"",IF(G116&lt;&gt;"","","Enter order for pymt (i.e., 1st, 2nd, etc.) in Comments cell."),"")</f>
        <v/>
      </c>
      <c r="O116" s="470"/>
      <c r="P116" s="470"/>
      <c r="Q116" s="470"/>
      <c r="S116" s="136">
        <f t="shared" si="21"/>
        <v>0</v>
      </c>
    </row>
    <row r="117" spans="1:19" ht="15">
      <c r="A117" s="2333" t="s">
        <v>91</v>
      </c>
      <c r="B117" s="2334"/>
      <c r="C117" s="188"/>
      <c r="D117" s="385">
        <f>$D$7*F117</f>
        <v>0</v>
      </c>
      <c r="E117" s="385">
        <f t="shared" si="20"/>
        <v>0</v>
      </c>
      <c r="F117" s="375"/>
      <c r="G117" s="1445"/>
      <c r="H117" s="1447"/>
      <c r="I117" s="1446"/>
      <c r="J117" s="959" t="s">
        <v>727</v>
      </c>
      <c r="K117" s="959" t="s">
        <v>321</v>
      </c>
      <c r="L117" s="960" t="s">
        <v>613</v>
      </c>
      <c r="M117" s="961" t="s">
        <v>728</v>
      </c>
      <c r="N117" s="1008" t="str">
        <f>IF(F117&lt;&gt;"",IF(G117&lt;&gt;"","","Enter order for pymt (i.e., 1st, 2nd, etc.) in Comments cell."),"")</f>
        <v/>
      </c>
      <c r="O117" s="470"/>
      <c r="P117" s="470"/>
      <c r="Q117" s="470"/>
      <c r="S117" s="136">
        <f t="shared" si="21"/>
        <v>0</v>
      </c>
    </row>
    <row r="118" spans="1:19" ht="15">
      <c r="A118" s="2333" t="s">
        <v>81</v>
      </c>
      <c r="B118" s="2334"/>
      <c r="C118" s="188"/>
      <c r="D118" s="385">
        <f>IF(K118&lt;&gt;"",K118*F118,$D$7*F118)</f>
        <v>0</v>
      </c>
      <c r="E118" s="385">
        <f t="shared" si="20"/>
        <v>0</v>
      </c>
      <c r="F118" s="375"/>
      <c r="G118" s="1445"/>
      <c r="H118" s="1447"/>
      <c r="I118" s="1446"/>
      <c r="J118" s="961" t="str">
        <f>A118</f>
        <v>Other Payments</v>
      </c>
      <c r="K118" s="995"/>
      <c r="L118" s="949" t="str">
        <f>IF(K118&lt;&gt;"", 1-K118, "")</f>
        <v/>
      </c>
      <c r="M118" s="962"/>
      <c r="N118" s="1008" t="str">
        <f>IF(F118&lt;&gt;"",IF(G118&lt;&gt;"","","Enter order for pymt (i.e., 1st, 2nd, etc.) in Comments cell."),"")</f>
        <v/>
      </c>
      <c r="O118" s="470"/>
      <c r="P118" s="470"/>
      <c r="Q118" s="470"/>
      <c r="S118" s="136">
        <f t="shared" si="21"/>
        <v>0</v>
      </c>
    </row>
    <row r="119" spans="1:19" ht="14.25">
      <c r="A119" s="2333" t="s">
        <v>595</v>
      </c>
      <c r="B119" s="2334"/>
      <c r="C119" s="163"/>
      <c r="D119" s="385">
        <f>IF(K119&lt;&gt;"",K119*F119,$D$7*F119)</f>
        <v>0</v>
      </c>
      <c r="E119" s="385">
        <f t="shared" si="20"/>
        <v>0</v>
      </c>
      <c r="F119" s="375"/>
      <c r="G119" s="785"/>
      <c r="H119" s="2341" t="s">
        <v>611</v>
      </c>
      <c r="I119" s="2342"/>
      <c r="J119" s="961" t="str">
        <f>A119</f>
        <v xml:space="preserve">Non-amortizing Loan Pmnt - Lender 1 (select lender in comments field) </v>
      </c>
      <c r="K119" s="995"/>
      <c r="L119" s="949" t="str">
        <f>IF(K119&lt;&gt;"", 1-K119, "")</f>
        <v/>
      </c>
      <c r="M119" s="962"/>
      <c r="N119" s="1008" t="str">
        <f>IF(F119&lt;&gt;"",IF(G119&lt;&gt;"","","Select Lender in Comments cell"),"")</f>
        <v/>
      </c>
      <c r="O119" s="470"/>
      <c r="P119" s="470"/>
      <c r="Q119" s="470"/>
      <c r="S119" s="136">
        <f t="shared" si="21"/>
        <v>0</v>
      </c>
    </row>
    <row r="120" spans="1:19" ht="14.25">
      <c r="A120" s="2333" t="s">
        <v>596</v>
      </c>
      <c r="B120" s="2334"/>
      <c r="C120" s="163"/>
      <c r="D120" s="385">
        <f>$D$7*F120</f>
        <v>0</v>
      </c>
      <c r="E120" s="385">
        <f t="shared" si="20"/>
        <v>0</v>
      </c>
      <c r="F120" s="375"/>
      <c r="G120" s="785"/>
      <c r="H120" s="2341" t="s">
        <v>611</v>
      </c>
      <c r="I120" s="2342"/>
      <c r="J120" s="973"/>
      <c r="K120" s="963"/>
      <c r="L120" s="963"/>
      <c r="M120" s="963"/>
      <c r="N120" s="1008" t="str">
        <f>IF(F120&lt;&gt;"",IF(G120&lt;&gt;"","","Select Lender in Comments cell"),"")</f>
        <v/>
      </c>
      <c r="O120" s="470"/>
      <c r="P120" s="470"/>
      <c r="Q120" s="470"/>
      <c r="S120" s="136">
        <f t="shared" si="21"/>
        <v>0</v>
      </c>
    </row>
    <row r="121" spans="1:19" ht="15">
      <c r="A121" s="2333" t="s">
        <v>914</v>
      </c>
      <c r="B121" s="2334"/>
      <c r="C121" s="188"/>
      <c r="D121" s="385">
        <f>IF(K121&lt;&gt;"",K121*F121,$D$7*F121)</f>
        <v>0</v>
      </c>
      <c r="E121" s="385">
        <f t="shared" si="20"/>
        <v>0</v>
      </c>
      <c r="F121" s="375"/>
      <c r="G121" s="1161" t="e">
        <f>"Def. Develop. Fee split: "&amp;ROUND(F121/(F106-SUM(F115:F120))*100,0)&amp;"%"</f>
        <v>#DIV/0!</v>
      </c>
      <c r="H121" s="2341" t="s">
        <v>611</v>
      </c>
      <c r="I121" s="2342"/>
      <c r="J121" s="961" t="str">
        <f>A121</f>
        <v>Deferred Developer Fee (Enter amt &lt;= Max Fee from cell I130)</v>
      </c>
      <c r="K121" s="995">
        <v>0</v>
      </c>
      <c r="L121" s="949">
        <f>IF(K121&lt;&gt;"", 1-K121, "")</f>
        <v>1</v>
      </c>
      <c r="M121" s="962"/>
      <c r="N121" s="1008"/>
      <c r="O121" s="470"/>
      <c r="P121" s="470"/>
      <c r="Q121" s="470"/>
      <c r="S121" s="136">
        <f t="shared" si="21"/>
        <v>0</v>
      </c>
    </row>
    <row r="122" spans="1:19" s="141" customFormat="1" ht="15">
      <c r="A122" s="422"/>
      <c r="B122" s="422"/>
      <c r="C122" s="453"/>
      <c r="D122" s="387"/>
      <c r="E122" s="387"/>
      <c r="F122" s="1167" t="str">
        <f>IF(F121="","",IF(ROUND(F121,-3)&gt;ROUND(I130,-3),"Deferred Developer Fee exceeds annual limit!",""))</f>
        <v/>
      </c>
      <c r="G122" s="1163"/>
      <c r="H122" s="1163"/>
      <c r="I122" s="1163"/>
      <c r="N122" s="1164"/>
      <c r="O122" s="1165"/>
      <c r="P122" s="1165"/>
      <c r="Q122" s="1165"/>
    </row>
    <row r="123" spans="1:19" ht="15">
      <c r="B123" s="1415" t="s">
        <v>135</v>
      </c>
      <c r="C123" s="189"/>
      <c r="D123" s="392">
        <f>SUM(D115:D121)</f>
        <v>0</v>
      </c>
      <c r="E123" s="392">
        <f>SUM(E115:E121)</f>
        <v>0</v>
      </c>
      <c r="F123" s="392">
        <f>SUM(F115:F121)</f>
        <v>0</v>
      </c>
      <c r="G123" s="154" t="str">
        <f>IF($B$5&lt;&gt;0,"PUPA:","")</f>
        <v/>
      </c>
      <c r="H123" s="155" t="str">
        <f>IF($B$5&lt;&gt;0,ROUND($F123/$B$5,0),"")</f>
        <v/>
      </c>
      <c r="I123" s="155"/>
    </row>
    <row r="124" spans="1:19" ht="5.0999999999999996" customHeight="1">
      <c r="A124" s="154"/>
      <c r="B124" s="181"/>
      <c r="C124" s="189"/>
      <c r="D124" s="189"/>
      <c r="E124" s="189"/>
      <c r="F124" s="392"/>
      <c r="G124" s="166"/>
      <c r="H124" s="156"/>
      <c r="I124" s="156"/>
    </row>
    <row r="125" spans="1:19" ht="30" customHeight="1">
      <c r="A125" s="2354" t="s">
        <v>134</v>
      </c>
      <c r="B125" s="2354"/>
      <c r="C125" s="189"/>
      <c r="D125" s="391">
        <f>D111-D123</f>
        <v>0</v>
      </c>
      <c r="E125" s="391">
        <f>E111-E123</f>
        <v>0</v>
      </c>
      <c r="F125" s="391">
        <f>F106-F123</f>
        <v>0</v>
      </c>
      <c r="G125" s="176"/>
      <c r="H125" s="156"/>
      <c r="I125" s="156"/>
    </row>
    <row r="126" spans="1:19" ht="5.0999999999999996" customHeight="1">
      <c r="A126" s="989"/>
      <c r="B126" s="990"/>
      <c r="C126" s="189"/>
      <c r="D126" s="189"/>
      <c r="E126" s="189"/>
      <c r="F126" s="185"/>
      <c r="G126" s="176"/>
      <c r="H126" s="156"/>
      <c r="I126" s="156"/>
    </row>
    <row r="127" spans="1:19" ht="14.25">
      <c r="A127" s="988" t="s">
        <v>239</v>
      </c>
      <c r="B127" s="423"/>
      <c r="C127" s="147"/>
      <c r="D127" s="147"/>
      <c r="E127" s="147"/>
      <c r="F127" s="157"/>
      <c r="G127" s="158"/>
      <c r="H127" s="156"/>
      <c r="I127" s="152"/>
    </row>
    <row r="128" spans="1:19" ht="15">
      <c r="A128" s="2358" t="s">
        <v>783</v>
      </c>
      <c r="B128" s="2358"/>
      <c r="C128" s="189"/>
      <c r="D128" s="189"/>
      <c r="E128" s="189"/>
      <c r="F128" s="453">
        <f>'1.GeneralProjectInfo'!$L$57</f>
        <v>0</v>
      </c>
      <c r="G128" s="422" t="s">
        <v>281</v>
      </c>
      <c r="I128" s="169" t="str">
        <f>IF('1.GeneralProjectInfo'!$L$71="","TBD",'1.GeneralProjectInfo'!$L$71)</f>
        <v>TBD</v>
      </c>
    </row>
    <row r="129" spans="1:19" ht="15" customHeight="1">
      <c r="A129" s="2358" t="s">
        <v>784</v>
      </c>
      <c r="B129" s="2358"/>
      <c r="C129" s="250"/>
      <c r="D129" s="295"/>
      <c r="E129" s="295"/>
      <c r="F129" s="453" t="str">
        <f>IF('1.GeneralProjectInfo'!$L$60="","TBD",'1.GeneralProjectInfo'!$L$60)</f>
        <v>TBD</v>
      </c>
      <c r="H129" s="1075"/>
    </row>
    <row r="130" spans="1:19" ht="15" customHeight="1">
      <c r="A130" s="422" t="s">
        <v>785</v>
      </c>
      <c r="B130" s="2130"/>
      <c r="C130" s="250"/>
      <c r="D130" s="295"/>
      <c r="E130" s="295"/>
      <c r="F130" s="190">
        <f>1-$F$131</f>
        <v>1</v>
      </c>
      <c r="G130" s="2360" t="str">
        <f>IF(F129="yes","Max Deferred Developer Fee Amt (Use for data entry above. Do not link.):","")</f>
        <v/>
      </c>
      <c r="H130" s="2360"/>
      <c r="I130" s="1084" t="str">
        <f>IF(AND(F129="yes",$F$125&gt;0,$F$130*($F$106-SUM($F$115:$F$120))&lt;'1.GeneralProjectInfo'!$L$69),$F$130*($F$106-SUM($F$115:$F$120)),IF(AND(F129="yes",$F$125&gt;0,$F$130*($F$106-SUM($F$115:$F$120))&gt;'1.GeneralProjectInfo'!$L$69),'1.GeneralProjectInfo'!$L$69,""))</f>
        <v/>
      </c>
      <c r="J130" s="136" t="s">
        <v>910</v>
      </c>
      <c r="K130" s="1166">
        <f>D121+E121</f>
        <v>0</v>
      </c>
    </row>
    <row r="131" spans="1:19" ht="15">
      <c r="A131" s="2358" t="s">
        <v>892</v>
      </c>
      <c r="B131" s="2358"/>
      <c r="C131" s="189"/>
      <c r="D131" s="189"/>
      <c r="E131" s="189"/>
      <c r="F131" s="190">
        <f>'1.GeneralProjectInfo'!$L$62</f>
        <v>0</v>
      </c>
      <c r="G131" s="2360"/>
      <c r="H131" s="2360"/>
      <c r="I131" s="421"/>
      <c r="J131" s="136" t="s">
        <v>909</v>
      </c>
      <c r="K131" s="136" t="e">
        <f>I130/K130</f>
        <v>#VALUE!</v>
      </c>
    </row>
    <row r="132" spans="1:19" ht="15" thickBot="1">
      <c r="A132" s="2130"/>
      <c r="B132" s="2130"/>
      <c r="C132" s="189"/>
      <c r="D132" s="189"/>
      <c r="E132" s="189"/>
      <c r="F132" s="190"/>
      <c r="H132" s="190"/>
    </row>
    <row r="133" spans="1:19" ht="30">
      <c r="A133" s="297" t="s">
        <v>257</v>
      </c>
      <c r="B133" s="329"/>
      <c r="F133" s="454" t="s">
        <v>255</v>
      </c>
      <c r="H133" s="213" t="s">
        <v>254</v>
      </c>
      <c r="I133" s="1539" t="s">
        <v>906</v>
      </c>
    </row>
    <row r="134" spans="1:19" ht="14.25">
      <c r="A134" s="2333" t="s">
        <v>766</v>
      </c>
      <c r="B134" s="2334"/>
      <c r="C134" s="189"/>
      <c r="D134" s="2364"/>
      <c r="E134" s="2365"/>
      <c r="F134" s="2339" t="s">
        <v>767</v>
      </c>
      <c r="G134" s="2340"/>
      <c r="H134" s="393"/>
      <c r="I134" s="414">
        <f>IF(SUM($H$135:$H$138)=0,1,$H134/SUM($H$134:$H$138))</f>
        <v>1</v>
      </c>
      <c r="J134" s="974"/>
      <c r="K134" s="965"/>
      <c r="L134" s="965"/>
      <c r="M134" s="965"/>
      <c r="N134" s="1009" t="str">
        <f>IF(H134="","Enter Total MOHCD/OCCI Principal Loan amts","")</f>
        <v>Enter Total MOHCD/OCCI Principal Loan amts</v>
      </c>
      <c r="O134" s="940"/>
      <c r="P134" s="940"/>
      <c r="Q134" s="940"/>
      <c r="S134" s="136">
        <f>IF($H134="",1,0)</f>
        <v>1</v>
      </c>
    </row>
    <row r="135" spans="1:19" ht="14.25">
      <c r="A135" s="2128" t="s">
        <v>1300</v>
      </c>
      <c r="B135" s="2129"/>
      <c r="C135" s="189"/>
      <c r="D135" s="2366"/>
      <c r="E135" s="2367"/>
      <c r="F135" s="2333" t="str">
        <f>IF('1.GeneralProjectInfo'!I55&gt;0,"Acquisition Cost","Ground Lease Value")</f>
        <v>Ground Lease Value</v>
      </c>
      <c r="G135" s="2334"/>
      <c r="H135" s="451" t="str">
        <f>IF('1.GeneralProjectInfo'!I55&gt;0,'1.GeneralProjectInfo'!I55,IF('1.GeneralProjectInfo'!$K$75&gt;0,'1.GeneralProjectInfo'!$K$75/0.1,""))</f>
        <v/>
      </c>
      <c r="I135" s="415">
        <f>IF($H135="",0,$H135/SUM($H$134:$H$138))</f>
        <v>0</v>
      </c>
      <c r="J135" s="974"/>
      <c r="K135" s="965"/>
      <c r="L135" s="965"/>
      <c r="M135" s="965"/>
      <c r="N135" s="1009"/>
      <c r="O135" s="940"/>
      <c r="P135" s="940"/>
      <c r="Q135" s="940"/>
    </row>
    <row r="136" spans="1:19" ht="14.25">
      <c r="A136" s="2333" t="str">
        <f>IF(S8="RAD","Other Soft Debt Lender - Lender 3","HCD (soft debt loan) - Lender 3")</f>
        <v>HCD (soft debt loan) - Lender 3</v>
      </c>
      <c r="B136" s="2334"/>
      <c r="C136" s="189"/>
      <c r="D136" s="2366"/>
      <c r="E136" s="2367"/>
      <c r="F136" s="2330"/>
      <c r="G136" s="2332"/>
      <c r="H136" s="451" t="str">
        <f>IF(F136&lt;&gt;"",VLOOKUP($F136,'1.GeneralProjectInfo'!$B$43:$E$52,3,FALSE),"")</f>
        <v/>
      </c>
      <c r="I136" s="415">
        <f>IF($H136="",0,$H136/SUM($H$134:$H$138))</f>
        <v>0</v>
      </c>
    </row>
    <row r="137" spans="1:19" ht="14.25">
      <c r="A137" s="2333" t="s">
        <v>250</v>
      </c>
      <c r="B137" s="2334"/>
      <c r="C137" s="189"/>
      <c r="D137" s="2366"/>
      <c r="E137" s="2367"/>
      <c r="F137" s="2330"/>
      <c r="G137" s="2332"/>
      <c r="H137" s="451" t="str">
        <f>IF(F137&lt;&gt;"",VLOOKUP($F137,'1.GeneralProjectInfo'!$B$43:$E$52,3,FALSE),"")</f>
        <v/>
      </c>
      <c r="I137" s="415">
        <f>IF($H137="",0,$H137/SUM($H$134:$H$138))</f>
        <v>0</v>
      </c>
    </row>
    <row r="138" spans="1:19" ht="15" thickBot="1">
      <c r="A138" s="2333" t="s">
        <v>251</v>
      </c>
      <c r="B138" s="2334"/>
      <c r="C138" s="189"/>
      <c r="D138" s="2368"/>
      <c r="E138" s="2369"/>
      <c r="F138" s="2330"/>
      <c r="G138" s="2332"/>
      <c r="H138" s="451" t="str">
        <f>IF(F138&lt;&gt;"",VLOOKUP($F138,'1.GeneralProjectInfo'!$B$43:$E$52,3,FALSE),"")</f>
        <v/>
      </c>
      <c r="I138" s="416">
        <f>IF($H138="",0,$H138/SUM($H$134:$H$138))</f>
        <v>0</v>
      </c>
    </row>
    <row r="139" spans="1:19" ht="14.25">
      <c r="A139" s="991"/>
      <c r="B139" s="991"/>
      <c r="C139" s="147"/>
      <c r="D139" s="147"/>
      <c r="E139" s="147"/>
      <c r="F139" s="193"/>
      <c r="G139" s="194"/>
      <c r="H139" s="193"/>
      <c r="I139" s="195"/>
    </row>
    <row r="140" spans="1:19" ht="15">
      <c r="A140" s="184" t="s">
        <v>187</v>
      </c>
      <c r="B140" s="423"/>
      <c r="C140" s="189"/>
      <c r="D140" s="189"/>
      <c r="E140" s="189"/>
      <c r="F140" s="182"/>
      <c r="G140" s="176"/>
      <c r="H140" s="156"/>
      <c r="I140" s="156"/>
    </row>
    <row r="141" spans="1:19" ht="14.25">
      <c r="A141" s="2333" t="s">
        <v>240</v>
      </c>
      <c r="B141" s="2334"/>
      <c r="C141" s="196"/>
      <c r="D141" s="2361"/>
      <c r="E141" s="390">
        <f>F141</f>
        <v>0</v>
      </c>
      <c r="F141" s="431">
        <f>IF(AND($F$125&gt;0,$F$128="Yes",$F$129="Yes"),$F$125*SUM($I$134:$I$135),IF(AND($F$125&gt;0,$F$128="Yes",$F$129="No"),$F$131*($I134+I135)*$F$125,0))</f>
        <v>0</v>
      </c>
      <c r="G141" s="2344" t="str">
        <f>IF($S$8="RAD",(ROUND($F$131*100,0)&amp;"% of residual receipts, multiplied by "&amp;ROUND($I$134*100,2)&amp;"% -- MOHCD's share of residual receipts"),(ROUND($F$131*100,0)&amp;"% of residual receipts, multiplied by "&amp;ROUND(($I$134+I135)*100,2)&amp;"% -- MOHCD's pro rata share of all soft debt"))</f>
        <v>0% of residual receipts, multiplied by 100% -- MOHCD's pro rata share of all soft debt</v>
      </c>
      <c r="H141" s="2345"/>
      <c r="I141" s="2346"/>
    </row>
    <row r="142" spans="1:19" ht="14.25">
      <c r="A142" s="2333" t="s">
        <v>207</v>
      </c>
      <c r="B142" s="2334"/>
      <c r="C142" s="196"/>
      <c r="D142" s="2362"/>
      <c r="E142" s="376">
        <f>F142</f>
        <v>0</v>
      </c>
      <c r="F142" s="375">
        <f>IF(SmallSites=TRUE,0,F141)</f>
        <v>0</v>
      </c>
      <c r="G142" s="2343" t="s">
        <v>247</v>
      </c>
      <c r="H142" s="2343"/>
      <c r="I142" s="2342"/>
      <c r="J142" s="1054"/>
      <c r="K142" s="139"/>
      <c r="L142" s="139"/>
      <c r="M142" s="314"/>
    </row>
    <row r="143" spans="1:19" ht="14.25">
      <c r="A143" s="2333" t="s">
        <v>208</v>
      </c>
      <c r="B143" s="2334"/>
      <c r="C143" s="196"/>
      <c r="D143" s="2363"/>
      <c r="E143" s="385">
        <f>F143</f>
        <v>0</v>
      </c>
      <c r="F143" s="374">
        <f>IF(SmallSites=TRUE,0,IF($I$128="No",0,IF(F141-F142&lt;'1.GeneralProjectInfo'!I75,F141-F142,'1.GeneralProjectInfo'!I75)))</f>
        <v>0</v>
      </c>
      <c r="G143" s="2331" t="s">
        <v>248</v>
      </c>
      <c r="H143" s="2331"/>
      <c r="I143" s="2332"/>
      <c r="J143" s="1055"/>
      <c r="K143" s="946"/>
      <c r="L143" s="946"/>
      <c r="M143" s="314"/>
      <c r="N143" s="1009" t="str">
        <f>IF(F143&gt;'1.GeneralProjectInfo'!$I$75,"Residual Rent proposed &gt; Residual Rent Obligation","")</f>
        <v/>
      </c>
    </row>
    <row r="144" spans="1:19" s="141" customFormat="1" ht="14.25" hidden="1">
      <c r="A144" s="2333" t="s">
        <v>1043</v>
      </c>
      <c r="B144" s="2334"/>
      <c r="C144" s="1361"/>
      <c r="D144" s="1361"/>
      <c r="E144" s="387"/>
      <c r="F144" s="374">
        <f>IF(SmallSites=TRUE,F141,0)</f>
        <v>0</v>
      </c>
      <c r="G144" s="2352" t="s">
        <v>1044</v>
      </c>
      <c r="H144" s="2352"/>
      <c r="I144" s="2353"/>
      <c r="J144" s="314"/>
      <c r="K144" s="946"/>
      <c r="L144" s="946"/>
      <c r="M144" s="314"/>
      <c r="N144" s="1360"/>
    </row>
    <row r="145" spans="1:20" ht="36.75" customHeight="1">
      <c r="A145" s="2355" t="s">
        <v>199</v>
      </c>
      <c r="B145" s="2355"/>
      <c r="C145" s="189"/>
      <c r="D145" s="189"/>
      <c r="E145" s="189"/>
      <c r="F145" s="391">
        <f>IF(F125&gt;=0,F125-F141,0)</f>
        <v>0</v>
      </c>
      <c r="G145" s="1792" t="str">
        <f>IF(SUM(F142:F143)&lt;&gt;F141,"Total Resid Receipts due not allocated, please revise F142","")</f>
        <v/>
      </c>
      <c r="H145" s="156"/>
      <c r="I145" s="156"/>
    </row>
    <row r="146" spans="1:20" ht="15">
      <c r="A146" s="992"/>
      <c r="B146" s="993"/>
      <c r="C146" s="189"/>
      <c r="D146" s="189"/>
      <c r="E146" s="189"/>
      <c r="F146" s="391"/>
      <c r="G146" s="176"/>
      <c r="H146" s="156"/>
      <c r="I146" s="156"/>
    </row>
    <row r="147" spans="1:20" ht="15">
      <c r="A147" s="175" t="s">
        <v>197</v>
      </c>
      <c r="B147" s="423"/>
      <c r="C147" s="189"/>
      <c r="D147" s="189"/>
      <c r="E147" s="189"/>
      <c r="F147" s="391"/>
      <c r="G147" s="176"/>
      <c r="H147" s="156"/>
      <c r="I147" s="156"/>
    </row>
    <row r="148" spans="1:20" ht="14.25">
      <c r="A148" s="2333" t="str">
        <f>IF(S8="RAD","SFHA Residual Receipts Amount Due","HCD Residual Receipts Amount Due")</f>
        <v>HCD Residual Receipts Amount Due</v>
      </c>
      <c r="B148" s="2334"/>
      <c r="C148" s="196"/>
      <c r="D148" s="2364"/>
      <c r="E148" s="2365"/>
      <c r="F148" s="374">
        <f>IF(AND($F$125&gt;0,$F$129="Yes"),$I136*$F$125,IF(AND($F$125&gt;0,$F$129="No"),$F$125*$F$131*$I136,0))</f>
        <v>0</v>
      </c>
      <c r="G148" s="197" t="str">
        <f>IF($H$136="","",IF($S$8="RAD",(ROUND($F$131*100,0)&amp;"% of residual receipts, multiplied by "&amp;ROUND($I$136*100,2)&amp;"% -- "&amp;$F$136&amp;"'s share of residual receipts"),ROUND($F$131*100,0)&amp;"% of residual receipts, multiplied by "&amp;ROUND($I$136*100,2)&amp;"% -- "&amp;$F$136&amp;"'s pro rata share of all soft debt"))</f>
        <v/>
      </c>
      <c r="H148" s="197"/>
      <c r="I148" s="430"/>
    </row>
    <row r="149" spans="1:20" ht="14.25">
      <c r="A149" s="2333" t="s">
        <v>252</v>
      </c>
      <c r="B149" s="2334"/>
      <c r="C149" s="196"/>
      <c r="D149" s="2366"/>
      <c r="E149" s="2367"/>
      <c r="F149" s="374">
        <f>IF(AND($F$125&gt;0,$F$129="Yes"),$I137*$F$125,IF(AND($F$125&gt;0,$F$129="No"),$F$125*$F$131*$I137,0))</f>
        <v>0</v>
      </c>
      <c r="G149" s="197" t="str">
        <f>IF(H137="","",ROUND($F$131*100,0)&amp;"% of residual receipts, multiplied by "&amp;ROUND($I$137*100,2)&amp;"%, "&amp;$F$137&amp;"'s pro rata share of all soft debt")</f>
        <v/>
      </c>
      <c r="H149" s="197"/>
      <c r="I149" s="430"/>
      <c r="S149" s="421"/>
      <c r="T149" s="421"/>
    </row>
    <row r="150" spans="1:20" ht="14.25">
      <c r="A150" s="2333" t="s">
        <v>253</v>
      </c>
      <c r="B150" s="2334"/>
      <c r="C150" s="196"/>
      <c r="D150" s="2368"/>
      <c r="E150" s="2369"/>
      <c r="F150" s="374">
        <f>IF(AND($F$125&gt;0,$F$129="Yes"),$I138*$F$125,IF(AND($F$125&gt;0,$F$129="No"),$F$125*$F$131*$I138,0))</f>
        <v>0</v>
      </c>
      <c r="G150" s="197" t="str">
        <f>IF(H138="","",ROUND($F$131*100,0)&amp;"% of residual receipts, multiplied by "&amp;ROUND($I$138*100,2)&amp;"%, "&amp;$F$138&amp;"'s pro rata share of all soft debt")</f>
        <v/>
      </c>
      <c r="H150" s="197"/>
      <c r="I150" s="430"/>
      <c r="S150" s="421"/>
      <c r="T150" s="421"/>
    </row>
    <row r="151" spans="1:20" ht="15">
      <c r="A151" s="175" t="s">
        <v>198</v>
      </c>
      <c r="B151" s="994"/>
      <c r="C151" s="189"/>
      <c r="D151" s="189"/>
      <c r="E151" s="189"/>
      <c r="F151" s="391">
        <f>SUM(F148:F150)</f>
        <v>0</v>
      </c>
      <c r="G151" s="176"/>
      <c r="H151" s="156"/>
      <c r="I151" s="156"/>
    </row>
    <row r="152" spans="1:20" ht="14.25">
      <c r="A152" s="412"/>
      <c r="B152" s="422"/>
      <c r="C152" s="189"/>
      <c r="D152" s="189"/>
      <c r="E152" s="189"/>
      <c r="F152" s="387"/>
      <c r="G152" s="176"/>
      <c r="H152" s="156"/>
      <c r="I152" s="156"/>
    </row>
    <row r="153" spans="1:20" ht="30">
      <c r="A153" s="989" t="s">
        <v>93</v>
      </c>
      <c r="B153" s="990"/>
      <c r="C153" s="147"/>
      <c r="D153" s="147"/>
      <c r="E153" s="147"/>
      <c r="F153" s="394">
        <f>IF(F125&gt;=0,F145-F151,0)</f>
        <v>0</v>
      </c>
      <c r="G153" s="158"/>
      <c r="H153" s="156"/>
      <c r="I153" s="156"/>
    </row>
    <row r="154" spans="1:20" ht="14.25">
      <c r="A154" s="2333" t="s">
        <v>278</v>
      </c>
      <c r="B154" s="2334"/>
      <c r="C154" s="198"/>
      <c r="D154" s="2364"/>
      <c r="E154" s="2365"/>
      <c r="F154" s="374">
        <f>IF(AND($F$125&gt;0,$F$129="No"),$F$125*$F$130-F155,0)</f>
        <v>0</v>
      </c>
      <c r="G154" s="2336" t="str">
        <f>IF(F154&gt;0,ROUND(F154/F153*100,0)&amp;"% of Borrower share of "&amp;ROUND(F130*100,0)&amp;"% of residual receipts","")</f>
        <v/>
      </c>
      <c r="H154" s="2337"/>
      <c r="I154" s="2338"/>
    </row>
    <row r="155" spans="1:20" ht="14.25">
      <c r="A155" s="2333" t="s">
        <v>83</v>
      </c>
      <c r="B155" s="2334"/>
      <c r="C155" s="147"/>
      <c r="D155" s="2368"/>
      <c r="E155" s="2369"/>
      <c r="F155" s="384">
        <v>0</v>
      </c>
      <c r="G155" s="2330"/>
      <c r="H155" s="2331"/>
      <c r="I155" s="2332"/>
    </row>
    <row r="156" spans="1:20" ht="15">
      <c r="A156" s="411" t="s">
        <v>82</v>
      </c>
      <c r="B156" s="411"/>
      <c r="C156" s="147"/>
      <c r="D156" s="147"/>
      <c r="E156" s="147"/>
      <c r="F156" s="394">
        <f>ROUND(F153-F154-F155,0)</f>
        <v>0</v>
      </c>
      <c r="G156" s="199" t="str">
        <f>IF(ROUND(F156,0)&gt;0,"Check final balance - not zero!","")</f>
        <v/>
      </c>
      <c r="H156" s="156"/>
      <c r="I156" s="156"/>
      <c r="S156" s="136">
        <f>IF($G156="",0,1)</f>
        <v>0</v>
      </c>
    </row>
    <row r="157" spans="1:20" hidden="1">
      <c r="C157" s="136"/>
      <c r="D157" s="136"/>
      <c r="E157" s="136"/>
      <c r="F157" s="136"/>
      <c r="G157" s="136"/>
    </row>
    <row r="158" spans="1:20" hidden="1">
      <c r="C158" s="136"/>
      <c r="D158" s="136"/>
      <c r="E158" s="136"/>
      <c r="F158" s="413"/>
      <c r="G158" s="136"/>
    </row>
    <row r="159" spans="1:20" hidden="1">
      <c r="C159" s="136"/>
      <c r="D159" s="136"/>
      <c r="E159" s="136"/>
      <c r="F159" s="413"/>
      <c r="G159" s="136"/>
    </row>
    <row r="160" spans="1:20" hidden="1">
      <c r="A160" s="140"/>
      <c r="B160" s="140"/>
      <c r="C160" s="136"/>
      <c r="D160" s="136"/>
      <c r="E160" s="136"/>
      <c r="F160" s="413"/>
      <c r="G160" s="136"/>
    </row>
    <row r="161" spans="1:7" hidden="1">
      <c r="A161" s="140"/>
      <c r="B161" s="140"/>
      <c r="C161" s="136"/>
      <c r="D161" s="136"/>
      <c r="E161" s="136"/>
      <c r="F161" s="413"/>
      <c r="G161" s="136"/>
    </row>
    <row r="162" spans="1:7" hidden="1">
      <c r="A162" s="140"/>
      <c r="B162" s="140"/>
      <c r="C162" s="136"/>
      <c r="D162" s="136"/>
      <c r="E162" s="136"/>
      <c r="F162" s="413"/>
      <c r="G162" s="136"/>
    </row>
    <row r="163" spans="1:7" hidden="1">
      <c r="A163" s="329"/>
      <c r="B163" s="329"/>
      <c r="C163" s="213"/>
      <c r="D163" s="213"/>
      <c r="E163" s="213"/>
      <c r="F163" s="213"/>
      <c r="G163" s="136"/>
    </row>
    <row r="164" spans="1:7" hidden="1">
      <c r="A164" s="297"/>
      <c r="B164" s="297"/>
      <c r="C164" s="136"/>
      <c r="D164" s="136"/>
      <c r="E164" s="136"/>
      <c r="F164" s="136"/>
      <c r="G164" s="136"/>
    </row>
    <row r="165" spans="1:7" hidden="1">
      <c r="C165" s="136"/>
      <c r="D165" s="136"/>
      <c r="E165" s="136"/>
      <c r="F165" s="136"/>
      <c r="G165" s="136"/>
    </row>
    <row r="166" spans="1:7" hidden="1">
      <c r="C166" s="136"/>
      <c r="D166" s="136"/>
      <c r="E166" s="136"/>
      <c r="F166" s="136"/>
      <c r="G166" s="136"/>
    </row>
    <row r="167" spans="1:7" hidden="1">
      <c r="C167" s="136"/>
      <c r="D167" s="136"/>
      <c r="E167" s="136"/>
      <c r="F167" s="136"/>
      <c r="G167" s="136"/>
    </row>
    <row r="168" spans="1:7" hidden="1">
      <c r="C168" s="136"/>
      <c r="D168" s="136"/>
      <c r="E168" s="136"/>
      <c r="F168" s="136"/>
      <c r="G168" s="136"/>
    </row>
    <row r="169" spans="1:7" hidden="1">
      <c r="C169" s="136"/>
      <c r="D169" s="136"/>
      <c r="E169" s="136"/>
      <c r="F169" s="136"/>
      <c r="G169" s="136"/>
    </row>
    <row r="170" spans="1:7" hidden="1">
      <c r="C170" s="136"/>
      <c r="D170" s="136"/>
      <c r="E170" s="136"/>
      <c r="F170" s="136"/>
      <c r="G170" s="136"/>
    </row>
    <row r="171" spans="1:7" hidden="1">
      <c r="C171" s="136"/>
      <c r="D171" s="136"/>
      <c r="E171" s="136"/>
      <c r="F171" s="136"/>
      <c r="G171" s="136"/>
    </row>
    <row r="172" spans="1:7" hidden="1">
      <c r="C172" s="136"/>
      <c r="D172" s="136"/>
      <c r="E172" s="136"/>
      <c r="F172" s="136"/>
      <c r="G172" s="136"/>
    </row>
    <row r="173" spans="1:7" hidden="1">
      <c r="C173" s="136"/>
      <c r="D173" s="136"/>
      <c r="E173" s="136"/>
      <c r="F173" s="136"/>
      <c r="G173" s="136"/>
    </row>
    <row r="174" spans="1:7" hidden="1">
      <c r="C174" s="136"/>
      <c r="D174" s="136"/>
      <c r="E174" s="136"/>
      <c r="F174" s="136"/>
      <c r="G174" s="136"/>
    </row>
    <row r="175" spans="1:7" hidden="1">
      <c r="C175" s="136"/>
      <c r="D175" s="136"/>
      <c r="E175" s="136"/>
      <c r="F175" s="136"/>
      <c r="G175" s="136"/>
    </row>
    <row r="176" spans="1:7" hidden="1">
      <c r="C176" s="136"/>
      <c r="D176" s="136"/>
      <c r="E176" s="136"/>
      <c r="F176" s="136"/>
      <c r="G176" s="136"/>
    </row>
    <row r="177" spans="3:7" hidden="1">
      <c r="C177" s="136"/>
      <c r="D177" s="136"/>
      <c r="E177" s="136"/>
      <c r="F177" s="136"/>
      <c r="G177" s="136"/>
    </row>
    <row r="178" spans="3:7" hidden="1">
      <c r="C178" s="136"/>
      <c r="D178" s="136"/>
      <c r="E178" s="136"/>
      <c r="F178" s="136"/>
      <c r="G178" s="136"/>
    </row>
    <row r="179" spans="3:7" hidden="1">
      <c r="C179" s="136"/>
      <c r="D179" s="136"/>
      <c r="E179" s="136"/>
      <c r="F179" s="136"/>
      <c r="G179" s="136"/>
    </row>
    <row r="180" spans="3:7" hidden="1">
      <c r="C180" s="136"/>
      <c r="D180" s="136"/>
      <c r="E180" s="136"/>
      <c r="F180" s="136"/>
      <c r="G180" s="136"/>
    </row>
    <row r="181" spans="3:7" hidden="1">
      <c r="C181" s="136"/>
      <c r="D181" s="136"/>
      <c r="E181" s="136"/>
      <c r="F181" s="136"/>
      <c r="G181" s="136"/>
    </row>
    <row r="182" spans="3:7" hidden="1">
      <c r="C182" s="136"/>
      <c r="D182" s="136"/>
      <c r="E182" s="136"/>
      <c r="F182" s="136"/>
      <c r="G182" s="136"/>
    </row>
    <row r="183" spans="3:7" hidden="1">
      <c r="C183" s="136"/>
      <c r="D183" s="136"/>
      <c r="E183" s="136"/>
      <c r="F183" s="136"/>
      <c r="G183" s="136"/>
    </row>
    <row r="184" spans="3:7" hidden="1">
      <c r="C184" s="136"/>
      <c r="D184" s="136"/>
      <c r="E184" s="136"/>
      <c r="F184" s="136"/>
      <c r="G184" s="136"/>
    </row>
    <row r="185" spans="3:7" hidden="1">
      <c r="C185" s="136"/>
      <c r="D185" s="136"/>
      <c r="E185" s="136"/>
      <c r="F185" s="136"/>
      <c r="G185" s="136"/>
    </row>
    <row r="186" spans="3:7" hidden="1">
      <c r="C186" s="136"/>
      <c r="D186" s="136"/>
      <c r="E186" s="136"/>
      <c r="F186" s="136"/>
      <c r="G186" s="136"/>
    </row>
    <row r="187" spans="3:7" hidden="1">
      <c r="C187" s="136"/>
      <c r="D187" s="136"/>
      <c r="E187" s="136"/>
      <c r="F187" s="136"/>
      <c r="G187" s="136"/>
    </row>
    <row r="188" spans="3:7" hidden="1">
      <c r="C188" s="136"/>
      <c r="D188" s="136"/>
      <c r="E188" s="136"/>
      <c r="F188" s="136"/>
      <c r="G188" s="136"/>
    </row>
    <row r="189" spans="3:7" hidden="1">
      <c r="C189" s="136"/>
      <c r="D189" s="136"/>
      <c r="E189" s="136"/>
      <c r="F189" s="136"/>
      <c r="G189" s="136"/>
    </row>
    <row r="190" spans="3:7" hidden="1">
      <c r="C190" s="136"/>
      <c r="D190" s="136"/>
      <c r="E190" s="136"/>
      <c r="F190" s="136"/>
      <c r="G190" s="136"/>
    </row>
    <row r="191" spans="3:7" hidden="1">
      <c r="C191" s="136"/>
      <c r="D191" s="136"/>
      <c r="E191" s="136"/>
      <c r="F191" s="136"/>
      <c r="G191" s="136"/>
    </row>
    <row r="192" spans="3:7" hidden="1">
      <c r="C192" s="136"/>
      <c r="D192" s="136"/>
      <c r="E192" s="136"/>
      <c r="F192" s="136"/>
      <c r="G192" s="136"/>
    </row>
    <row r="193" spans="3:7" hidden="1">
      <c r="C193" s="136"/>
      <c r="D193" s="136"/>
      <c r="E193" s="136"/>
      <c r="F193" s="136"/>
      <c r="G193" s="136"/>
    </row>
    <row r="194" spans="3:7" hidden="1">
      <c r="C194" s="136"/>
      <c r="D194" s="136"/>
      <c r="E194" s="136"/>
      <c r="F194" s="136"/>
      <c r="G194" s="136"/>
    </row>
    <row r="195" spans="3:7" hidden="1">
      <c r="C195" s="136"/>
      <c r="D195" s="136"/>
      <c r="E195" s="136"/>
      <c r="F195" s="136"/>
      <c r="G195" s="136"/>
    </row>
    <row r="196" spans="3:7" hidden="1">
      <c r="C196" s="136"/>
      <c r="D196" s="136"/>
      <c r="E196" s="136"/>
      <c r="F196" s="136"/>
      <c r="G196" s="136"/>
    </row>
    <row r="197" spans="3:7" hidden="1">
      <c r="C197" s="136"/>
      <c r="D197" s="136"/>
      <c r="E197" s="136"/>
      <c r="F197" s="136"/>
      <c r="G197" s="136"/>
    </row>
    <row r="198" spans="3:7" hidden="1">
      <c r="C198" s="136"/>
      <c r="D198" s="136"/>
      <c r="E198" s="136"/>
      <c r="F198" s="136"/>
      <c r="G198" s="136"/>
    </row>
    <row r="199" spans="3:7" hidden="1">
      <c r="C199" s="136"/>
      <c r="D199" s="136"/>
      <c r="E199" s="136"/>
      <c r="F199" s="136"/>
      <c r="G199" s="136"/>
    </row>
    <row r="200" spans="3:7" hidden="1">
      <c r="C200" s="136"/>
      <c r="D200" s="136"/>
      <c r="E200" s="136"/>
      <c r="F200" s="136"/>
      <c r="G200" s="136"/>
    </row>
    <row r="201" spans="3:7" hidden="1">
      <c r="C201" s="136"/>
      <c r="D201" s="136"/>
      <c r="E201" s="136"/>
      <c r="F201" s="136"/>
      <c r="G201" s="136"/>
    </row>
    <row r="202" spans="3:7" hidden="1">
      <c r="C202" s="136"/>
      <c r="D202" s="136"/>
      <c r="E202" s="136"/>
      <c r="F202" s="136"/>
      <c r="G202" s="136"/>
    </row>
    <row r="203" spans="3:7" hidden="1">
      <c r="C203" s="136"/>
      <c r="D203" s="136"/>
      <c r="E203" s="136"/>
      <c r="F203" s="136"/>
      <c r="G203" s="136"/>
    </row>
    <row r="204" spans="3:7" hidden="1">
      <c r="C204" s="136"/>
      <c r="D204" s="136"/>
      <c r="E204" s="136"/>
      <c r="F204" s="136"/>
      <c r="G204" s="136"/>
    </row>
    <row r="205" spans="3:7" hidden="1">
      <c r="C205" s="136"/>
      <c r="D205" s="136"/>
      <c r="E205" s="136"/>
      <c r="F205" s="136"/>
      <c r="G205" s="136"/>
    </row>
    <row r="206" spans="3:7" hidden="1">
      <c r="C206" s="136"/>
      <c r="D206" s="136"/>
      <c r="E206" s="136"/>
      <c r="F206" s="136"/>
      <c r="G206" s="136"/>
    </row>
    <row r="207" spans="3:7" hidden="1">
      <c r="C207" s="136"/>
      <c r="D207" s="136"/>
      <c r="E207" s="136"/>
      <c r="F207" s="136"/>
      <c r="G207" s="136"/>
    </row>
    <row r="208" spans="3:7" hidden="1">
      <c r="C208" s="136"/>
      <c r="D208" s="136"/>
      <c r="E208" s="136"/>
      <c r="F208" s="136"/>
      <c r="G208" s="136"/>
    </row>
    <row r="209" spans="3:7" hidden="1">
      <c r="C209" s="136"/>
      <c r="D209" s="136"/>
      <c r="E209" s="136"/>
      <c r="F209" s="136"/>
      <c r="G209" s="136"/>
    </row>
    <row r="210" spans="3:7" hidden="1">
      <c r="C210" s="136"/>
      <c r="D210" s="136"/>
      <c r="E210" s="136"/>
      <c r="F210" s="136"/>
      <c r="G210" s="136"/>
    </row>
    <row r="211" spans="3:7" hidden="1">
      <c r="C211" s="136"/>
      <c r="D211" s="136"/>
      <c r="E211" s="136"/>
      <c r="F211" s="136"/>
      <c r="G211" s="136"/>
    </row>
    <row r="212" spans="3:7" hidden="1">
      <c r="C212" s="136"/>
      <c r="D212" s="136"/>
      <c r="E212" s="136"/>
      <c r="F212" s="136"/>
      <c r="G212" s="136"/>
    </row>
    <row r="213" spans="3:7" hidden="1">
      <c r="C213" s="136"/>
      <c r="D213" s="136"/>
      <c r="E213" s="136"/>
      <c r="F213" s="136"/>
      <c r="G213" s="136"/>
    </row>
    <row r="214" spans="3:7" hidden="1">
      <c r="C214" s="136"/>
      <c r="D214" s="136"/>
      <c r="E214" s="136"/>
      <c r="F214" s="136"/>
      <c r="G214" s="136"/>
    </row>
    <row r="215" spans="3:7" hidden="1">
      <c r="C215" s="136"/>
      <c r="D215" s="136"/>
      <c r="E215" s="136"/>
      <c r="F215" s="136"/>
      <c r="G215" s="136"/>
    </row>
    <row r="216" spans="3:7" hidden="1">
      <c r="C216" s="136"/>
      <c r="D216" s="136"/>
      <c r="E216" s="136"/>
      <c r="F216" s="136"/>
      <c r="G216" s="136"/>
    </row>
    <row r="217" spans="3:7" hidden="1">
      <c r="C217" s="136"/>
      <c r="D217" s="136"/>
      <c r="E217" s="136"/>
      <c r="F217" s="136"/>
      <c r="G217" s="136"/>
    </row>
    <row r="218" spans="3:7" hidden="1">
      <c r="C218" s="136"/>
      <c r="D218" s="136"/>
      <c r="E218" s="136"/>
      <c r="F218" s="136"/>
      <c r="G218" s="136"/>
    </row>
    <row r="219" spans="3:7" hidden="1">
      <c r="C219" s="136"/>
      <c r="D219" s="136"/>
      <c r="E219" s="136"/>
      <c r="F219" s="136"/>
      <c r="G219" s="136"/>
    </row>
    <row r="220" spans="3:7" hidden="1">
      <c r="C220" s="136"/>
      <c r="D220" s="136"/>
      <c r="E220" s="136"/>
      <c r="F220" s="136"/>
      <c r="G220" s="136"/>
    </row>
    <row r="221" spans="3:7" hidden="1">
      <c r="C221" s="136"/>
      <c r="D221" s="136"/>
      <c r="E221" s="136"/>
      <c r="F221" s="136"/>
      <c r="G221" s="136"/>
    </row>
    <row r="222" spans="3:7" hidden="1">
      <c r="C222" s="136"/>
      <c r="D222" s="136"/>
      <c r="E222" s="136"/>
      <c r="F222" s="136"/>
      <c r="G222" s="136"/>
    </row>
    <row r="223" spans="3:7" hidden="1">
      <c r="C223" s="136"/>
      <c r="D223" s="136"/>
      <c r="E223" s="136"/>
      <c r="F223" s="136"/>
      <c r="G223" s="136"/>
    </row>
    <row r="224" spans="3:7" hidden="1">
      <c r="C224" s="136"/>
      <c r="D224" s="136"/>
      <c r="E224" s="136"/>
      <c r="F224" s="136"/>
      <c r="G224" s="136"/>
    </row>
    <row r="225" spans="3:7" hidden="1">
      <c r="C225" s="136"/>
      <c r="D225" s="136"/>
      <c r="E225" s="136"/>
      <c r="F225" s="136"/>
      <c r="G225" s="136"/>
    </row>
    <row r="226" spans="3:7" hidden="1">
      <c r="C226" s="136"/>
      <c r="D226" s="136"/>
      <c r="E226" s="136"/>
      <c r="F226" s="136"/>
      <c r="G226" s="136"/>
    </row>
    <row r="227" spans="3:7" hidden="1">
      <c r="C227" s="136"/>
      <c r="D227" s="136"/>
      <c r="E227" s="136"/>
      <c r="F227" s="136"/>
      <c r="G227" s="136"/>
    </row>
    <row r="228" spans="3:7" hidden="1">
      <c r="C228" s="136"/>
      <c r="D228" s="136"/>
      <c r="E228" s="136"/>
      <c r="F228" s="136"/>
      <c r="G228" s="136"/>
    </row>
    <row r="229" spans="3:7" hidden="1">
      <c r="C229" s="136"/>
      <c r="D229" s="136"/>
      <c r="E229" s="136"/>
      <c r="F229" s="136"/>
      <c r="G229" s="136"/>
    </row>
    <row r="230" spans="3:7" hidden="1">
      <c r="C230" s="136"/>
      <c r="D230" s="136"/>
      <c r="E230" s="136"/>
      <c r="F230" s="136"/>
      <c r="G230" s="136"/>
    </row>
    <row r="231" spans="3:7" hidden="1">
      <c r="C231" s="136"/>
      <c r="D231" s="136"/>
      <c r="E231" s="136"/>
      <c r="F231" s="136"/>
      <c r="G231" s="136"/>
    </row>
    <row r="232" spans="3:7" hidden="1">
      <c r="C232" s="136"/>
      <c r="D232" s="136"/>
      <c r="E232" s="136"/>
      <c r="F232" s="136"/>
      <c r="G232" s="136"/>
    </row>
    <row r="233" spans="3:7" hidden="1">
      <c r="C233" s="136"/>
      <c r="D233" s="136"/>
      <c r="E233" s="136"/>
      <c r="F233" s="136"/>
      <c r="G233" s="136"/>
    </row>
    <row r="234" spans="3:7" hidden="1">
      <c r="C234" s="136"/>
      <c r="D234" s="136"/>
      <c r="E234" s="136"/>
      <c r="F234" s="136"/>
      <c r="G234" s="136"/>
    </row>
    <row r="235" spans="3:7" hidden="1">
      <c r="C235" s="136"/>
      <c r="D235" s="136"/>
      <c r="E235" s="136"/>
      <c r="F235" s="136"/>
      <c r="G235" s="136"/>
    </row>
    <row r="236" spans="3:7" hidden="1">
      <c r="C236" s="136"/>
      <c r="D236" s="136"/>
      <c r="E236" s="136"/>
      <c r="F236" s="136"/>
      <c r="G236" s="136"/>
    </row>
    <row r="237" spans="3:7" hidden="1">
      <c r="C237" s="136"/>
      <c r="D237" s="136"/>
      <c r="E237" s="136"/>
      <c r="F237" s="136"/>
      <c r="G237" s="136"/>
    </row>
    <row r="238" spans="3:7" hidden="1">
      <c r="C238" s="136"/>
      <c r="D238" s="136"/>
      <c r="E238" s="136"/>
      <c r="F238" s="136"/>
      <c r="G238" s="136"/>
    </row>
    <row r="239" spans="3:7" hidden="1">
      <c r="C239" s="136"/>
      <c r="D239" s="136"/>
      <c r="E239" s="136"/>
      <c r="F239" s="136"/>
      <c r="G239" s="136"/>
    </row>
    <row r="240" spans="3:7" hidden="1">
      <c r="C240" s="136"/>
      <c r="D240" s="136"/>
      <c r="E240" s="136"/>
      <c r="F240" s="136"/>
      <c r="G240" s="136"/>
    </row>
    <row r="241" spans="3:7" hidden="1">
      <c r="C241" s="136"/>
      <c r="D241" s="136"/>
      <c r="E241" s="136"/>
      <c r="F241" s="136"/>
      <c r="G241" s="136"/>
    </row>
    <row r="242" spans="3:7" hidden="1">
      <c r="C242" s="136"/>
      <c r="D242" s="136"/>
      <c r="E242" s="136"/>
      <c r="F242" s="136"/>
      <c r="G242" s="136"/>
    </row>
    <row r="243" spans="3:7" hidden="1">
      <c r="C243" s="136"/>
      <c r="D243" s="136"/>
      <c r="E243" s="136"/>
      <c r="F243" s="136"/>
      <c r="G243" s="136"/>
    </row>
    <row r="244" spans="3:7" hidden="1">
      <c r="C244" s="136"/>
      <c r="D244" s="136"/>
      <c r="E244" s="136"/>
      <c r="F244" s="136"/>
      <c r="G244" s="136"/>
    </row>
    <row r="245" spans="3:7" hidden="1">
      <c r="C245" s="136"/>
      <c r="D245" s="136"/>
      <c r="E245" s="136"/>
      <c r="F245" s="136"/>
      <c r="G245" s="136"/>
    </row>
    <row r="246" spans="3:7" hidden="1">
      <c r="C246" s="136"/>
      <c r="D246" s="136"/>
      <c r="E246" s="136"/>
      <c r="F246" s="136"/>
      <c r="G246" s="136"/>
    </row>
    <row r="247" spans="3:7" hidden="1">
      <c r="C247" s="136"/>
      <c r="D247" s="136"/>
      <c r="E247" s="136"/>
      <c r="F247" s="136"/>
      <c r="G247" s="136"/>
    </row>
    <row r="248" spans="3:7" hidden="1">
      <c r="C248" s="136"/>
      <c r="D248" s="136"/>
      <c r="E248" s="136"/>
      <c r="F248" s="136"/>
      <c r="G248" s="136"/>
    </row>
    <row r="249" spans="3:7" hidden="1">
      <c r="C249" s="136"/>
      <c r="D249" s="136"/>
      <c r="E249" s="136"/>
      <c r="F249" s="136"/>
      <c r="G249" s="136"/>
    </row>
    <row r="250" spans="3:7" hidden="1">
      <c r="C250" s="136"/>
      <c r="D250" s="136"/>
      <c r="E250" s="136"/>
      <c r="F250" s="136"/>
      <c r="G250" s="136"/>
    </row>
    <row r="251" spans="3:7" hidden="1">
      <c r="C251" s="136"/>
      <c r="D251" s="136"/>
      <c r="E251" s="136"/>
      <c r="F251" s="136"/>
      <c r="G251" s="136"/>
    </row>
    <row r="252" spans="3:7" hidden="1">
      <c r="C252" s="136"/>
      <c r="D252" s="136"/>
      <c r="E252" s="136"/>
      <c r="F252" s="136"/>
      <c r="G252" s="136"/>
    </row>
    <row r="253" spans="3:7" hidden="1">
      <c r="C253" s="136"/>
      <c r="D253" s="136"/>
      <c r="E253" s="136"/>
      <c r="F253" s="136"/>
      <c r="G253" s="136"/>
    </row>
    <row r="254" spans="3:7" hidden="1">
      <c r="C254" s="136"/>
      <c r="D254" s="136"/>
      <c r="E254" s="136"/>
      <c r="F254" s="136"/>
      <c r="G254" s="136"/>
    </row>
    <row r="255" spans="3:7" hidden="1">
      <c r="C255" s="136"/>
      <c r="D255" s="136"/>
      <c r="E255" s="136"/>
      <c r="F255" s="136"/>
      <c r="G255" s="136"/>
    </row>
    <row r="256" spans="3:7" hidden="1">
      <c r="C256" s="136"/>
      <c r="D256" s="136"/>
      <c r="E256" s="136"/>
      <c r="F256" s="136"/>
      <c r="G256" s="136"/>
    </row>
    <row r="257" spans="3:7" hidden="1">
      <c r="C257" s="136"/>
      <c r="D257" s="136"/>
      <c r="E257" s="136"/>
      <c r="F257" s="136"/>
      <c r="G257" s="136"/>
    </row>
    <row r="258" spans="3:7" hidden="1">
      <c r="C258" s="136"/>
      <c r="D258" s="136"/>
      <c r="E258" s="136"/>
      <c r="F258" s="136"/>
      <c r="G258" s="136"/>
    </row>
    <row r="259" spans="3:7" hidden="1">
      <c r="C259" s="136"/>
      <c r="D259" s="136"/>
      <c r="E259" s="136"/>
      <c r="F259" s="136"/>
      <c r="G259" s="136"/>
    </row>
    <row r="260" spans="3:7" hidden="1">
      <c r="C260" s="136"/>
      <c r="D260" s="136"/>
      <c r="E260" s="136"/>
      <c r="F260" s="136"/>
      <c r="G260" s="136"/>
    </row>
    <row r="261" spans="3:7" hidden="1">
      <c r="C261" s="136"/>
      <c r="D261" s="136"/>
      <c r="E261" s="136"/>
      <c r="F261" s="136"/>
      <c r="G261" s="136"/>
    </row>
    <row r="262" spans="3:7" hidden="1">
      <c r="C262" s="136"/>
      <c r="D262" s="136"/>
      <c r="E262" s="136"/>
      <c r="F262" s="136"/>
      <c r="G262" s="136"/>
    </row>
    <row r="263" spans="3:7" hidden="1">
      <c r="C263" s="136"/>
      <c r="D263" s="136"/>
      <c r="E263" s="136"/>
      <c r="F263" s="136"/>
      <c r="G263" s="136"/>
    </row>
    <row r="264" spans="3:7" hidden="1">
      <c r="C264" s="136"/>
      <c r="D264" s="136"/>
      <c r="E264" s="136"/>
      <c r="F264" s="136"/>
      <c r="G264" s="136"/>
    </row>
    <row r="265" spans="3:7" hidden="1">
      <c r="C265" s="136"/>
      <c r="D265" s="136"/>
      <c r="E265" s="136"/>
      <c r="F265" s="136"/>
      <c r="G265" s="136"/>
    </row>
    <row r="266" spans="3:7" hidden="1">
      <c r="C266" s="136"/>
      <c r="D266" s="136"/>
      <c r="E266" s="136"/>
      <c r="F266" s="136"/>
      <c r="G266" s="136"/>
    </row>
    <row r="267" spans="3:7" hidden="1">
      <c r="C267" s="136"/>
      <c r="D267" s="136"/>
      <c r="E267" s="136"/>
      <c r="F267" s="136"/>
      <c r="G267" s="136"/>
    </row>
    <row r="268" spans="3:7" hidden="1">
      <c r="C268" s="136"/>
      <c r="D268" s="136"/>
      <c r="E268" s="136"/>
      <c r="F268" s="136"/>
      <c r="G268" s="136"/>
    </row>
    <row r="269" spans="3:7" hidden="1">
      <c r="C269" s="136"/>
      <c r="D269" s="136"/>
      <c r="E269" s="136"/>
      <c r="F269" s="136"/>
      <c r="G269" s="136"/>
    </row>
    <row r="270" spans="3:7" hidden="1">
      <c r="F270" s="136"/>
      <c r="G270" s="136"/>
    </row>
    <row r="271" spans="3:7" hidden="1">
      <c r="F271" s="136"/>
      <c r="G271" s="136"/>
    </row>
    <row r="272" spans="3:7" hidden="1">
      <c r="F272" s="136"/>
      <c r="G272" s="136"/>
    </row>
    <row r="273" spans="3:7" hidden="1">
      <c r="F273" s="136"/>
      <c r="G273" s="136"/>
    </row>
    <row r="274" spans="3:7" hidden="1">
      <c r="F274" s="136"/>
      <c r="G274" s="136"/>
    </row>
    <row r="275" spans="3:7" hidden="1">
      <c r="F275" s="136"/>
      <c r="G275" s="136"/>
    </row>
    <row r="276" spans="3:7" hidden="1">
      <c r="F276" s="136"/>
      <c r="G276" s="136"/>
    </row>
    <row r="277" spans="3:7" hidden="1">
      <c r="F277" s="136"/>
      <c r="G277" s="136"/>
    </row>
    <row r="278" spans="3:7" hidden="1">
      <c r="F278" s="136"/>
      <c r="G278" s="136"/>
    </row>
    <row r="279" spans="3:7" hidden="1">
      <c r="F279" s="136"/>
      <c r="G279" s="136"/>
    </row>
    <row r="280" spans="3:7" hidden="1">
      <c r="F280" s="136"/>
      <c r="G280" s="136"/>
    </row>
    <row r="281" spans="3:7" hidden="1">
      <c r="F281" s="136"/>
      <c r="G281" s="136"/>
    </row>
    <row r="282" spans="3:7" hidden="1">
      <c r="F282" s="136"/>
      <c r="G282" s="136"/>
    </row>
    <row r="283" spans="3:7" hidden="1">
      <c r="F283" s="136"/>
      <c r="G283" s="136"/>
    </row>
    <row r="284" spans="3:7" hidden="1">
      <c r="F284" s="136"/>
      <c r="G284" s="136"/>
    </row>
    <row r="285" spans="3:7" hidden="1">
      <c r="C285" s="136"/>
      <c r="D285" s="136"/>
      <c r="E285" s="136"/>
      <c r="F285" s="136"/>
      <c r="G285" s="136"/>
    </row>
    <row r="286" spans="3:7" hidden="1">
      <c r="C286" s="136"/>
      <c r="D286" s="136"/>
      <c r="E286" s="136"/>
      <c r="F286" s="136"/>
      <c r="G286" s="136"/>
    </row>
    <row r="287" spans="3:7" hidden="1">
      <c r="C287" s="136"/>
      <c r="D287" s="136"/>
      <c r="E287" s="136"/>
      <c r="F287" s="136"/>
      <c r="G287" s="136"/>
    </row>
    <row r="288" spans="3:7" hidden="1">
      <c r="C288" s="136"/>
      <c r="D288" s="136"/>
      <c r="E288" s="136"/>
      <c r="F288" s="136"/>
      <c r="G288" s="136"/>
    </row>
    <row r="289" spans="3:7" hidden="1">
      <c r="C289" s="136"/>
      <c r="D289" s="136"/>
      <c r="E289" s="136"/>
      <c r="F289" s="136"/>
      <c r="G289" s="136"/>
    </row>
    <row r="290" spans="3:7" hidden="1">
      <c r="C290" s="136"/>
      <c r="D290" s="136"/>
      <c r="E290" s="136"/>
      <c r="F290" s="136"/>
      <c r="G290" s="136"/>
    </row>
    <row r="291" spans="3:7" hidden="1">
      <c r="C291" s="136"/>
      <c r="D291" s="136"/>
      <c r="E291" s="136"/>
      <c r="F291" s="136"/>
      <c r="G291" s="136"/>
    </row>
    <row r="292" spans="3:7" hidden="1">
      <c r="C292" s="136"/>
      <c r="D292" s="136"/>
      <c r="E292" s="136"/>
      <c r="F292" s="136"/>
      <c r="G292" s="136"/>
    </row>
    <row r="293" spans="3:7" hidden="1">
      <c r="C293" s="136"/>
      <c r="D293" s="136"/>
      <c r="E293" s="136"/>
      <c r="F293" s="136"/>
      <c r="G293" s="136"/>
    </row>
    <row r="294" spans="3:7" hidden="1">
      <c r="C294" s="136"/>
      <c r="D294" s="136"/>
      <c r="E294" s="136"/>
      <c r="F294" s="136"/>
      <c r="G294" s="136"/>
    </row>
    <row r="295" spans="3:7" hidden="1">
      <c r="C295" s="136"/>
      <c r="D295" s="136"/>
      <c r="E295" s="136"/>
      <c r="F295" s="136"/>
      <c r="G295" s="136"/>
    </row>
    <row r="296" spans="3:7" hidden="1">
      <c r="C296" s="136"/>
      <c r="D296" s="136"/>
      <c r="E296" s="136"/>
      <c r="F296" s="136"/>
      <c r="G296" s="136"/>
    </row>
    <row r="297" spans="3:7" hidden="1">
      <c r="C297" s="136"/>
      <c r="D297" s="136"/>
      <c r="E297" s="136"/>
      <c r="F297" s="136"/>
      <c r="G297" s="136"/>
    </row>
    <row r="298" spans="3:7" hidden="1">
      <c r="C298" s="136"/>
      <c r="D298" s="136"/>
      <c r="E298" s="136"/>
      <c r="F298" s="136"/>
      <c r="G298" s="136"/>
    </row>
    <row r="299" spans="3:7" hidden="1">
      <c r="C299" s="136"/>
      <c r="D299" s="136"/>
      <c r="E299" s="136"/>
      <c r="F299" s="136"/>
      <c r="G299" s="136"/>
    </row>
    <row r="300" spans="3:7" hidden="1">
      <c r="C300" s="136"/>
      <c r="D300" s="136"/>
      <c r="E300" s="136"/>
      <c r="F300" s="136"/>
      <c r="G300" s="136"/>
    </row>
    <row r="301" spans="3:7" hidden="1">
      <c r="C301" s="136"/>
      <c r="D301" s="136"/>
      <c r="E301" s="136"/>
      <c r="F301" s="136"/>
      <c r="G301" s="136"/>
    </row>
    <row r="302" spans="3:7" hidden="1">
      <c r="C302" s="136"/>
      <c r="D302" s="136"/>
      <c r="E302" s="136"/>
      <c r="F302" s="136"/>
      <c r="G302" s="136"/>
    </row>
    <row r="303" spans="3:7" hidden="1">
      <c r="C303" s="136"/>
      <c r="D303" s="136"/>
      <c r="E303" s="136"/>
      <c r="F303" s="136"/>
      <c r="G303" s="136"/>
    </row>
    <row r="304" spans="3:7" hidden="1">
      <c r="C304" s="136"/>
      <c r="D304" s="136"/>
      <c r="E304" s="136"/>
      <c r="F304" s="136"/>
      <c r="G304" s="136"/>
    </row>
    <row r="305" spans="3:7" hidden="1">
      <c r="C305" s="136"/>
      <c r="D305" s="136"/>
      <c r="E305" s="136"/>
      <c r="F305" s="136"/>
      <c r="G305" s="136"/>
    </row>
    <row r="306" spans="3:7" hidden="1">
      <c r="C306" s="136"/>
      <c r="D306" s="136"/>
      <c r="E306" s="136"/>
      <c r="F306" s="136"/>
      <c r="G306" s="136"/>
    </row>
    <row r="307" spans="3:7" hidden="1">
      <c r="C307" s="136"/>
      <c r="D307" s="136"/>
      <c r="E307" s="136"/>
      <c r="F307" s="136"/>
      <c r="G307" s="136"/>
    </row>
    <row r="308" spans="3:7" hidden="1">
      <c r="C308" s="136"/>
      <c r="D308" s="136"/>
      <c r="E308" s="136"/>
      <c r="F308" s="136"/>
      <c r="G308" s="136"/>
    </row>
    <row r="309" spans="3:7" hidden="1">
      <c r="C309" s="136"/>
      <c r="D309" s="136"/>
      <c r="E309" s="136"/>
      <c r="F309" s="136"/>
      <c r="G309" s="136"/>
    </row>
    <row r="310" spans="3:7" hidden="1">
      <c r="C310" s="136"/>
      <c r="D310" s="136"/>
      <c r="E310" s="136"/>
      <c r="F310" s="136"/>
      <c r="G310" s="136"/>
    </row>
    <row r="311" spans="3:7" hidden="1">
      <c r="C311" s="136"/>
      <c r="D311" s="136"/>
      <c r="E311" s="136"/>
      <c r="F311" s="136"/>
      <c r="G311" s="136"/>
    </row>
    <row r="312" spans="3:7" hidden="1">
      <c r="C312" s="136"/>
      <c r="D312" s="136"/>
      <c r="E312" s="136"/>
      <c r="F312" s="136"/>
      <c r="G312" s="136"/>
    </row>
    <row r="313" spans="3:7" hidden="1">
      <c r="C313" s="136"/>
      <c r="D313" s="136"/>
      <c r="E313" s="136"/>
      <c r="F313" s="136"/>
      <c r="G313" s="136"/>
    </row>
    <row r="314" spans="3:7" hidden="1">
      <c r="C314" s="136"/>
      <c r="D314" s="136"/>
      <c r="E314" s="136"/>
      <c r="F314" s="136"/>
      <c r="G314" s="136"/>
    </row>
    <row r="315" spans="3:7" hidden="1">
      <c r="C315" s="136"/>
      <c r="D315" s="136"/>
      <c r="E315" s="136"/>
      <c r="F315" s="136"/>
      <c r="G315" s="136"/>
    </row>
    <row r="316" spans="3:7" hidden="1">
      <c r="C316" s="136"/>
      <c r="D316" s="136"/>
      <c r="E316" s="136"/>
      <c r="F316" s="136"/>
      <c r="G316" s="136"/>
    </row>
    <row r="317" spans="3:7" hidden="1">
      <c r="C317" s="136"/>
      <c r="D317" s="136"/>
      <c r="E317" s="136"/>
      <c r="F317" s="136"/>
      <c r="G317" s="136"/>
    </row>
    <row r="318" spans="3:7" hidden="1">
      <c r="C318" s="136"/>
      <c r="D318" s="136"/>
      <c r="E318" s="136"/>
      <c r="F318" s="136"/>
      <c r="G318" s="136"/>
    </row>
    <row r="319" spans="3:7" hidden="1">
      <c r="C319" s="136"/>
      <c r="D319" s="136"/>
      <c r="E319" s="136"/>
      <c r="F319" s="136"/>
      <c r="G319" s="136"/>
    </row>
    <row r="320" spans="3:7" hidden="1">
      <c r="C320" s="136"/>
      <c r="D320" s="136"/>
      <c r="E320" s="136"/>
      <c r="F320" s="136"/>
      <c r="G320" s="136"/>
    </row>
    <row r="321" spans="3:7" hidden="1">
      <c r="C321" s="136"/>
      <c r="D321" s="136"/>
      <c r="E321" s="136"/>
      <c r="F321" s="136"/>
      <c r="G321" s="136"/>
    </row>
    <row r="322" spans="3:7" hidden="1">
      <c r="C322" s="136"/>
      <c r="D322" s="136"/>
      <c r="E322" s="136"/>
      <c r="F322" s="136"/>
      <c r="G322" s="136"/>
    </row>
    <row r="323" spans="3:7" hidden="1">
      <c r="C323" s="136"/>
      <c r="D323" s="136"/>
      <c r="E323" s="136"/>
      <c r="F323" s="136"/>
      <c r="G323" s="136"/>
    </row>
    <row r="324" spans="3:7" hidden="1">
      <c r="C324" s="136"/>
      <c r="D324" s="136"/>
      <c r="E324" s="136"/>
      <c r="F324" s="136"/>
      <c r="G324" s="136"/>
    </row>
    <row r="325" spans="3:7" hidden="1">
      <c r="C325" s="136"/>
      <c r="D325" s="136"/>
      <c r="E325" s="136"/>
      <c r="F325" s="136"/>
      <c r="G325" s="136"/>
    </row>
    <row r="326" spans="3:7" hidden="1">
      <c r="C326" s="136"/>
      <c r="D326" s="136"/>
      <c r="E326" s="136"/>
      <c r="F326" s="136"/>
      <c r="G326" s="136"/>
    </row>
    <row r="327" spans="3:7" hidden="1">
      <c r="C327" s="136"/>
      <c r="D327" s="136"/>
      <c r="E327" s="136"/>
      <c r="F327" s="136"/>
      <c r="G327" s="136"/>
    </row>
    <row r="328" spans="3:7" hidden="1">
      <c r="C328" s="136"/>
      <c r="D328" s="136"/>
      <c r="E328" s="136"/>
      <c r="F328" s="136"/>
      <c r="G328" s="136"/>
    </row>
    <row r="329" spans="3:7" hidden="1">
      <c r="C329" s="136"/>
      <c r="D329" s="136"/>
      <c r="E329" s="136"/>
      <c r="F329" s="136"/>
      <c r="G329" s="136"/>
    </row>
    <row r="330" spans="3:7" hidden="1">
      <c r="C330" s="136"/>
      <c r="D330" s="136"/>
      <c r="E330" s="136"/>
      <c r="F330" s="136"/>
      <c r="G330" s="136"/>
    </row>
    <row r="331" spans="3:7" hidden="1">
      <c r="C331" s="136"/>
      <c r="D331" s="136"/>
      <c r="E331" s="136"/>
      <c r="F331" s="136"/>
      <c r="G331" s="136"/>
    </row>
    <row r="332" spans="3:7" hidden="1">
      <c r="C332" s="136"/>
      <c r="D332" s="136"/>
      <c r="E332" s="136"/>
      <c r="F332" s="136"/>
      <c r="G332" s="136"/>
    </row>
    <row r="333" spans="3:7" hidden="1">
      <c r="C333" s="136"/>
      <c r="D333" s="136"/>
      <c r="E333" s="136"/>
      <c r="F333" s="136"/>
      <c r="G333" s="136"/>
    </row>
    <row r="334" spans="3:7" hidden="1">
      <c r="C334" s="136"/>
      <c r="D334" s="136"/>
      <c r="E334" s="136"/>
      <c r="F334" s="136"/>
      <c r="G334" s="136"/>
    </row>
    <row r="335" spans="3:7" hidden="1">
      <c r="C335" s="136"/>
      <c r="D335" s="136"/>
      <c r="E335" s="136"/>
      <c r="F335" s="136"/>
      <c r="G335" s="136"/>
    </row>
    <row r="336" spans="3:7" hidden="1">
      <c r="C336" s="136"/>
      <c r="D336" s="136"/>
      <c r="E336" s="136"/>
      <c r="F336" s="136"/>
      <c r="G336" s="136"/>
    </row>
    <row r="337" spans="3:7" hidden="1">
      <c r="C337" s="136"/>
      <c r="D337" s="136"/>
      <c r="E337" s="136"/>
      <c r="F337" s="136"/>
      <c r="G337" s="136"/>
    </row>
    <row r="338" spans="3:7" hidden="1">
      <c r="C338" s="136"/>
      <c r="D338" s="136"/>
      <c r="E338" s="136"/>
      <c r="F338" s="136"/>
      <c r="G338" s="136"/>
    </row>
    <row r="339" spans="3:7" hidden="1">
      <c r="C339" s="136"/>
      <c r="D339" s="136"/>
      <c r="E339" s="136"/>
      <c r="F339" s="136"/>
      <c r="G339" s="136"/>
    </row>
    <row r="340" spans="3:7" hidden="1">
      <c r="C340" s="136"/>
      <c r="D340" s="136"/>
      <c r="E340" s="136"/>
      <c r="F340" s="136"/>
      <c r="G340" s="136"/>
    </row>
    <row r="341" spans="3:7" hidden="1">
      <c r="C341" s="136"/>
      <c r="D341" s="136"/>
      <c r="E341" s="136"/>
      <c r="F341" s="136"/>
      <c r="G341" s="136"/>
    </row>
    <row r="342" spans="3:7" hidden="1">
      <c r="C342" s="136"/>
      <c r="D342" s="136"/>
      <c r="E342" s="136"/>
      <c r="F342" s="136"/>
      <c r="G342" s="136"/>
    </row>
    <row r="343" spans="3:7" hidden="1">
      <c r="C343" s="136"/>
      <c r="D343" s="136"/>
      <c r="E343" s="136"/>
      <c r="F343" s="136"/>
      <c r="G343" s="136"/>
    </row>
    <row r="344" spans="3:7" hidden="1">
      <c r="C344" s="136"/>
      <c r="D344" s="136"/>
      <c r="E344" s="136"/>
      <c r="F344" s="136"/>
      <c r="G344" s="136"/>
    </row>
    <row r="345" spans="3:7" hidden="1">
      <c r="C345" s="136"/>
      <c r="D345" s="136"/>
      <c r="E345" s="136"/>
      <c r="F345" s="136"/>
      <c r="G345" s="136"/>
    </row>
    <row r="346" spans="3:7" hidden="1">
      <c r="C346" s="136"/>
      <c r="D346" s="136"/>
      <c r="E346" s="136"/>
      <c r="F346" s="136"/>
      <c r="G346" s="136"/>
    </row>
    <row r="347" spans="3:7" hidden="1">
      <c r="C347" s="136"/>
      <c r="D347" s="136"/>
      <c r="E347" s="136"/>
      <c r="F347" s="136"/>
      <c r="G347" s="136"/>
    </row>
    <row r="348" spans="3:7" hidden="1">
      <c r="C348" s="136"/>
      <c r="D348" s="136"/>
      <c r="E348" s="136"/>
      <c r="F348" s="136"/>
      <c r="G348" s="136"/>
    </row>
    <row r="349" spans="3:7" hidden="1">
      <c r="C349" s="136"/>
      <c r="D349" s="136"/>
      <c r="E349" s="136"/>
      <c r="F349" s="136"/>
      <c r="G349" s="136"/>
    </row>
    <row r="350" spans="3:7" hidden="1">
      <c r="C350" s="136"/>
      <c r="D350" s="136"/>
      <c r="E350" s="136"/>
      <c r="F350" s="136"/>
      <c r="G350" s="136"/>
    </row>
    <row r="351" spans="3:7" hidden="1">
      <c r="C351" s="136"/>
      <c r="D351" s="136"/>
      <c r="E351" s="136"/>
      <c r="F351" s="136"/>
      <c r="G351" s="136"/>
    </row>
    <row r="352" spans="3:7" hidden="1">
      <c r="C352" s="136"/>
      <c r="D352" s="136"/>
      <c r="E352" s="136"/>
      <c r="F352" s="136"/>
      <c r="G352" s="136"/>
    </row>
    <row r="353" spans="3:7" hidden="1">
      <c r="C353" s="136"/>
      <c r="D353" s="136"/>
      <c r="E353" s="136"/>
      <c r="F353" s="136"/>
      <c r="G353" s="136"/>
    </row>
    <row r="354" spans="3:7" hidden="1">
      <c r="C354" s="136"/>
      <c r="D354" s="136"/>
      <c r="E354" s="136"/>
      <c r="F354" s="136"/>
      <c r="G354" s="136"/>
    </row>
    <row r="355" spans="3:7" hidden="1">
      <c r="C355" s="136"/>
      <c r="D355" s="136"/>
      <c r="E355" s="136"/>
      <c r="F355" s="136"/>
      <c r="G355" s="136"/>
    </row>
    <row r="356" spans="3:7" hidden="1">
      <c r="C356" s="136"/>
      <c r="D356" s="136"/>
      <c r="E356" s="136"/>
      <c r="F356" s="136"/>
      <c r="G356" s="136"/>
    </row>
    <row r="357" spans="3:7" hidden="1">
      <c r="C357" s="136"/>
      <c r="D357" s="136"/>
      <c r="E357" s="136"/>
      <c r="F357" s="136"/>
      <c r="G357" s="136"/>
    </row>
    <row r="358" spans="3:7" hidden="1">
      <c r="C358" s="136"/>
      <c r="D358" s="136"/>
      <c r="E358" s="136"/>
      <c r="F358" s="136"/>
      <c r="G358" s="136"/>
    </row>
    <row r="359" spans="3:7" hidden="1">
      <c r="C359" s="136"/>
      <c r="D359" s="136"/>
      <c r="E359" s="136"/>
      <c r="F359" s="136"/>
      <c r="G359" s="136"/>
    </row>
    <row r="360" spans="3:7" hidden="1">
      <c r="C360" s="136"/>
      <c r="D360" s="136"/>
      <c r="E360" s="136"/>
      <c r="F360" s="136"/>
      <c r="G360" s="136"/>
    </row>
    <row r="361" spans="3:7" hidden="1">
      <c r="C361" s="136"/>
      <c r="D361" s="136"/>
      <c r="E361" s="136"/>
      <c r="F361" s="136"/>
      <c r="G361" s="136"/>
    </row>
    <row r="362" spans="3:7" hidden="1">
      <c r="C362" s="136"/>
      <c r="D362" s="136"/>
      <c r="E362" s="136"/>
      <c r="F362" s="136"/>
      <c r="G362" s="136"/>
    </row>
    <row r="363" spans="3:7" hidden="1">
      <c r="C363" s="136"/>
      <c r="D363" s="136"/>
      <c r="E363" s="136"/>
      <c r="F363" s="136"/>
      <c r="G363" s="136"/>
    </row>
    <row r="364" spans="3:7" hidden="1">
      <c r="C364" s="136"/>
      <c r="D364" s="136"/>
      <c r="E364" s="136"/>
      <c r="F364" s="136"/>
      <c r="G364" s="136"/>
    </row>
    <row r="365" spans="3:7" hidden="1">
      <c r="C365" s="136"/>
      <c r="D365" s="136"/>
      <c r="E365" s="136"/>
      <c r="F365" s="136"/>
      <c r="G365" s="136"/>
    </row>
    <row r="366" spans="3:7" hidden="1">
      <c r="C366" s="136"/>
      <c r="D366" s="136"/>
      <c r="E366" s="136"/>
      <c r="F366" s="136"/>
      <c r="G366" s="136"/>
    </row>
    <row r="367" spans="3:7" hidden="1">
      <c r="C367" s="136"/>
      <c r="D367" s="136"/>
      <c r="E367" s="136"/>
      <c r="F367" s="136"/>
      <c r="G367" s="136"/>
    </row>
    <row r="368" spans="3:7" hidden="1">
      <c r="C368" s="136"/>
      <c r="D368" s="136"/>
      <c r="E368" s="136"/>
      <c r="F368" s="136"/>
      <c r="G368" s="136"/>
    </row>
    <row r="369" spans="1:7" hidden="1">
      <c r="C369" s="136"/>
      <c r="D369" s="136"/>
      <c r="E369" s="136"/>
      <c r="F369" s="136"/>
      <c r="G369" s="136"/>
    </row>
    <row r="370" spans="1:7" hidden="1">
      <c r="C370" s="136"/>
      <c r="D370" s="136"/>
      <c r="E370" s="136"/>
      <c r="F370" s="136"/>
      <c r="G370" s="136"/>
    </row>
    <row r="371" spans="1:7" hidden="1">
      <c r="C371" s="136"/>
      <c r="D371" s="136"/>
      <c r="E371" s="136"/>
      <c r="F371" s="136"/>
      <c r="G371" s="136"/>
    </row>
    <row r="372" spans="1:7" hidden="1">
      <c r="C372" s="136"/>
      <c r="D372" s="136"/>
      <c r="E372" s="136"/>
      <c r="F372" s="136"/>
      <c r="G372" s="136"/>
    </row>
    <row r="373" spans="1:7" hidden="1"/>
    <row r="374" spans="1:7" hidden="1"/>
    <row r="375" spans="1:7" hidden="1"/>
    <row r="376" spans="1:7" hidden="1"/>
    <row r="377" spans="1:7" hidden="1"/>
    <row r="378" spans="1:7" hidden="1"/>
    <row r="379" spans="1:7" hidden="1"/>
    <row r="380" spans="1:7" hidden="1"/>
    <row r="381" spans="1:7" hidden="1"/>
    <row r="382" spans="1:7" hidden="1"/>
    <row r="383" spans="1:7" ht="14.25" hidden="1">
      <c r="A383" s="423"/>
      <c r="B383" s="423"/>
      <c r="C383" s="424"/>
      <c r="D383" s="424"/>
      <c r="E383" s="424"/>
      <c r="F383" s="425"/>
      <c r="G383" s="136"/>
    </row>
    <row r="384" spans="1:7" ht="14.25" hidden="1">
      <c r="A384" s="422"/>
      <c r="B384" s="422"/>
      <c r="C384" s="424"/>
      <c r="D384" s="424"/>
      <c r="E384" s="424"/>
      <c r="F384" s="425"/>
      <c r="G384" s="136"/>
    </row>
    <row r="385" spans="1:7" ht="14.25" hidden="1">
      <c r="A385" s="422"/>
      <c r="B385" s="422"/>
      <c r="C385" s="424"/>
      <c r="D385" s="424"/>
      <c r="E385" s="424"/>
      <c r="F385" s="425"/>
      <c r="G385" s="136"/>
    </row>
    <row r="386" spans="1:7" ht="14.25" hidden="1">
      <c r="A386" s="422"/>
      <c r="B386" s="422"/>
      <c r="C386" s="424"/>
      <c r="D386" s="424"/>
      <c r="E386" s="424"/>
      <c r="F386" s="425"/>
      <c r="G386" s="136"/>
    </row>
    <row r="387" spans="1:7" ht="14.25" hidden="1">
      <c r="A387" s="422"/>
      <c r="B387" s="422"/>
      <c r="C387" s="424"/>
      <c r="D387" s="424"/>
      <c r="E387" s="424"/>
      <c r="F387" s="425"/>
      <c r="G387" s="136"/>
    </row>
    <row r="388" spans="1:7" ht="14.25" hidden="1">
      <c r="A388" s="173"/>
      <c r="B388" s="173"/>
      <c r="C388" s="424"/>
      <c r="D388" s="424"/>
      <c r="E388" s="424"/>
      <c r="F388" s="425"/>
      <c r="G388" s="136"/>
    </row>
    <row r="389" spans="1:7" ht="14.25" hidden="1">
      <c r="A389" s="173"/>
      <c r="B389" s="173"/>
      <c r="C389" s="424"/>
      <c r="D389" s="424"/>
      <c r="E389" s="424"/>
      <c r="F389" s="426"/>
      <c r="G389" s="136"/>
    </row>
    <row r="390" spans="1:7" hidden="1">
      <c r="A390" s="329"/>
      <c r="B390" s="329"/>
      <c r="C390" s="427"/>
      <c r="D390" s="836"/>
      <c r="E390" s="836"/>
      <c r="F390" s="428"/>
      <c r="G390" s="136"/>
    </row>
    <row r="391" spans="1:7" hidden="1">
      <c r="A391" s="140"/>
      <c r="B391" s="140"/>
      <c r="C391" s="424"/>
      <c r="D391" s="424"/>
      <c r="E391" s="424"/>
      <c r="F391" s="425"/>
      <c r="G391" s="136"/>
    </row>
    <row r="392" spans="1:7" hidden="1">
      <c r="A392" s="329"/>
      <c r="B392" s="329"/>
      <c r="C392" s="427"/>
      <c r="D392" s="836"/>
      <c r="E392" s="836"/>
      <c r="F392" s="428"/>
      <c r="G392" s="136"/>
    </row>
    <row r="393" spans="1:7" hidden="1">
      <c r="A393" s="140"/>
      <c r="B393" s="140"/>
      <c r="C393" s="424"/>
      <c r="D393" s="424"/>
      <c r="E393" s="424"/>
      <c r="F393" s="425"/>
      <c r="G393" s="136"/>
    </row>
    <row r="394" spans="1:7" ht="14.25" hidden="1">
      <c r="A394" s="423"/>
      <c r="B394" s="423"/>
      <c r="C394" s="424"/>
      <c r="D394" s="424"/>
      <c r="E394" s="424"/>
      <c r="F394" s="425"/>
      <c r="G394" s="136"/>
    </row>
    <row r="395" spans="1:7" ht="14.25" hidden="1">
      <c r="A395" s="422"/>
      <c r="B395" s="422"/>
      <c r="C395" s="424"/>
      <c r="D395" s="424"/>
      <c r="E395" s="424"/>
      <c r="F395" s="425"/>
      <c r="G395" s="136"/>
    </row>
    <row r="396" spans="1:7" ht="14.25" hidden="1">
      <c r="A396" s="422"/>
      <c r="B396" s="422"/>
      <c r="C396" s="424"/>
      <c r="D396" s="424"/>
      <c r="E396" s="424"/>
      <c r="F396" s="425"/>
      <c r="G396" s="136"/>
    </row>
    <row r="397" spans="1:7" ht="14.25" hidden="1">
      <c r="A397" s="422"/>
      <c r="B397" s="422"/>
      <c r="C397" s="424"/>
      <c r="D397" s="424"/>
      <c r="E397" s="424"/>
      <c r="F397" s="425"/>
    </row>
    <row r="398" spans="1:7" ht="14.25" hidden="1">
      <c r="A398" s="422"/>
      <c r="B398" s="422"/>
      <c r="C398" s="424"/>
      <c r="D398" s="424"/>
      <c r="E398" s="424"/>
      <c r="F398" s="425"/>
    </row>
    <row r="399" spans="1:7" ht="15" hidden="1">
      <c r="A399" s="169"/>
      <c r="B399" s="169"/>
      <c r="C399" s="427"/>
      <c r="D399" s="836"/>
      <c r="E399" s="836"/>
      <c r="F399" s="428"/>
    </row>
    <row r="400" spans="1:7" hidden="1">
      <c r="A400" s="140"/>
      <c r="B400" s="140"/>
      <c r="C400" s="424"/>
      <c r="D400" s="424"/>
      <c r="E400" s="424"/>
      <c r="F400" s="425"/>
    </row>
    <row r="401" spans="1:7" ht="15" hidden="1">
      <c r="A401" s="169"/>
      <c r="B401" s="169"/>
      <c r="C401" s="427"/>
      <c r="D401" s="836"/>
      <c r="E401" s="836"/>
      <c r="F401" s="428"/>
    </row>
    <row r="402" spans="1:7" hidden="1">
      <c r="A402" s="140"/>
      <c r="B402" s="140"/>
      <c r="C402" s="424"/>
      <c r="D402" s="424"/>
      <c r="E402" s="424"/>
      <c r="F402" s="425"/>
    </row>
    <row r="403" spans="1:7" ht="14.25" hidden="1">
      <c r="A403" s="423"/>
      <c r="B403" s="423"/>
      <c r="C403" s="424"/>
      <c r="D403" s="424"/>
      <c r="E403" s="424"/>
      <c r="F403" s="425"/>
    </row>
    <row r="404" spans="1:7" hidden="1">
      <c r="A404" s="140"/>
      <c r="B404" s="140"/>
      <c r="C404" s="424"/>
      <c r="D404" s="424"/>
      <c r="E404" s="424"/>
      <c r="F404" s="425"/>
    </row>
    <row r="405" spans="1:7" hidden="1">
      <c r="A405" s="429"/>
      <c r="B405" s="429"/>
      <c r="C405" s="424"/>
      <c r="D405" s="424"/>
      <c r="E405" s="424"/>
      <c r="F405" s="425"/>
      <c r="G405" s="417" t="str">
        <f>IF(ROUND($F$405+$F$406,0)&lt;&gt;ROUND($F$404,0),"Check! Loan Repayment + Residual Rent does not", "")</f>
        <v/>
      </c>
    </row>
    <row r="406" spans="1:7" hidden="1">
      <c r="A406" s="429"/>
      <c r="B406" s="429"/>
      <c r="C406" s="424"/>
      <c r="D406" s="424"/>
      <c r="E406" s="424"/>
      <c r="F406" s="425"/>
      <c r="G406" s="417" t="str">
        <f>IF(ROUND($F$405+$F$406,0)&lt;&gt;ROUND($F$404,0),"equal Total MOHCD Residual Receipts Amount Due", "")</f>
        <v/>
      </c>
    </row>
    <row r="407" spans="1:7" ht="14.25" hidden="1">
      <c r="A407" s="422"/>
      <c r="B407" s="422"/>
      <c r="C407" s="424"/>
      <c r="D407" s="424"/>
      <c r="E407" s="424"/>
      <c r="F407" s="425"/>
    </row>
    <row r="408" spans="1:7" ht="14.25" hidden="1">
      <c r="A408" s="422"/>
      <c r="B408" s="422"/>
      <c r="C408" s="424"/>
      <c r="D408" s="424"/>
      <c r="E408" s="424"/>
      <c r="F408" s="425"/>
    </row>
    <row r="409" spans="1:7" ht="14.25" hidden="1">
      <c r="A409" s="422"/>
      <c r="B409" s="422"/>
      <c r="C409" s="424"/>
      <c r="D409" s="424"/>
      <c r="E409" s="424"/>
      <c r="F409" s="425"/>
    </row>
    <row r="410" spans="1:7" ht="14.25" hidden="1">
      <c r="A410" s="173"/>
      <c r="B410" s="173"/>
      <c r="C410" s="424"/>
      <c r="D410" s="424"/>
      <c r="E410" s="424"/>
      <c r="F410" s="425"/>
    </row>
    <row r="411" spans="1:7" ht="14.25" hidden="1">
      <c r="A411" s="173"/>
      <c r="B411" s="173"/>
      <c r="C411" s="424"/>
      <c r="D411" s="424"/>
      <c r="E411" s="424"/>
      <c r="F411" s="425"/>
    </row>
    <row r="412" spans="1:7" ht="15" hidden="1">
      <c r="A412" s="169"/>
      <c r="B412" s="169"/>
      <c r="C412" s="427"/>
      <c r="D412" s="836"/>
      <c r="E412" s="836"/>
      <c r="F412" s="428"/>
    </row>
    <row r="413" spans="1:7" hidden="1"/>
    <row r="414" spans="1:7" hidden="1"/>
    <row r="415" spans="1:7" hidden="1"/>
    <row r="416" spans="1:7"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1048576" spans="6:6" hidden="1">
      <c r="F1048576" s="18">
        <v>0</v>
      </c>
    </row>
  </sheetData>
  <sheetProtection algorithmName="SHA-512" hashValue="1EtcNrgJnjXEbBHz8FrDpGDg/8iyd81YVeByaXeB3nBAAX6orY2VNOOSaywMRQYilXBuzEGwuH3oepvpPSLFKw==" saltValue="JA77I7S1Jv5wEDVfeePVoA==" spinCount="100000" sheet="1" objects="1" scenarios="1"/>
  <dataConsolidate link="1"/>
  <customSheetViews>
    <customSheetView guid="{B92ED4D4-4566-4043-8B76-FD708F820076}" scale="75" showGridLines="0" printArea="1" hiddenRows="1" hiddenColumns="1">
      <selection activeCell="C4" sqref="C4"/>
      <rowBreaks count="1" manualBreakCount="1">
        <brk id="92" max="5" man="1"/>
      </rowBreaks>
      <pageMargins left="0.75" right="0.75" top="1.2" bottom="1" header="0.5" footer="0.5"/>
      <pageSetup scale="44" fitToHeight="2" orientation="portrait" r:id="rId1"/>
      <headerFooter alignWithMargins="0">
        <oddHeader>&amp;CMOH Operating Budget - Year 1</oddHeader>
      </headerFooter>
    </customSheetView>
    <customSheetView guid="{332023D0-60C3-4A29-9DCC-CDA10E0C090D}" scale="85" printArea="1" hiddenRows="1" hiddenColumns="1">
      <selection activeCell="D41" sqref="D41:F41"/>
      <rowBreaks count="1" manualBreakCount="1">
        <brk id="91" max="5" man="1"/>
      </rowBreaks>
      <pageMargins left="0.75" right="0.75" top="1.2" bottom="1" header="0.5" footer="0.5"/>
      <pageSetup scale="46" fitToHeight="2" orientation="portrait" r:id="rId2"/>
      <headerFooter alignWithMargins="0">
        <oddHeader>&amp;CMOH Operating Budget - Year 1</oddHeader>
      </headerFooter>
    </customSheetView>
    <customSheetView guid="{C8DD1FB6-7B01-40B9-BFB4-B21C0B0BB0A1}" scale="85" fitToPage="1" printArea="1">
      <selection activeCell="A13" sqref="A13"/>
      <pageMargins left="1" right="1" top="0.7" bottom="0.7" header="0.5" footer="0.5"/>
      <pageSetup paperSize="5" scale="45" orientation="portrait" r:id="rId3"/>
      <headerFooter alignWithMargins="0">
        <oddHeader>&amp;CMOH Operating Budget - Year 1</oddHeader>
      </headerFooter>
    </customSheetView>
    <customSheetView guid="{D9224301-6086-492A-A02E-C1000EC017A3}" scale="60" printArea="1" view="pageBreakPreview">
      <selection activeCell="D26" sqref="D26:F26"/>
      <rowBreaks count="1" manualBreakCount="1">
        <brk id="91" max="5" man="1"/>
      </rowBreaks>
      <pageMargins left="0.75" right="0.75" top="1.2" bottom="1" header="0.5" footer="0.5"/>
      <pageSetup scale="46" fitToHeight="2" orientation="portrait" r:id="rId4"/>
      <headerFooter alignWithMargins="0">
        <oddHeader>&amp;CMOH Operating Budget - Year 1</oddHeader>
      </headerFooter>
    </customSheetView>
    <customSheetView guid="{3FCD2E41-B3D6-4AD1-9CEC-423B2DF3E9BC}" scale="60" fitToPage="1" printArea="1" view="pageBreakPreview" topLeftCell="A13">
      <selection activeCell="C79" sqref="C79"/>
      <pageMargins left="1" right="1" top="0.7" bottom="0.7" header="0.5" footer="0.5"/>
      <pageSetup paperSize="5" scale="45" orientation="portrait" r:id="rId5"/>
      <headerFooter alignWithMargins="0">
        <oddHeader>&amp;CMOH Operating Budget - Year 1</oddHeader>
      </headerFooter>
    </customSheetView>
    <customSheetView guid="{E6CC0A4E-F930-49CF-9945-EC2E8926E122}" scale="85" fitToPage="1" printArea="1">
      <selection activeCell="D5" sqref="D5"/>
      <pageMargins left="1" right="1" top="0.7" bottom="0.7" header="0.5" footer="0.5"/>
      <pageSetup paperSize="5" scale="45" orientation="portrait" r:id="rId6"/>
      <headerFooter alignWithMargins="0">
        <oddHeader>&amp;CMOH Operating Budget - Year 1</oddHeader>
      </headerFooter>
    </customSheetView>
  </customSheetViews>
  <mergeCells count="186">
    <mergeCell ref="H4:I4"/>
    <mergeCell ref="H5:I5"/>
    <mergeCell ref="H6:I6"/>
    <mergeCell ref="A155:B155"/>
    <mergeCell ref="A143:B143"/>
    <mergeCell ref="A148:B148"/>
    <mergeCell ref="A149:B149"/>
    <mergeCell ref="A150:B150"/>
    <mergeCell ref="A154:B154"/>
    <mergeCell ref="H121:I121"/>
    <mergeCell ref="A136:B136"/>
    <mergeCell ref="A137:B137"/>
    <mergeCell ref="A138:B138"/>
    <mergeCell ref="A141:B141"/>
    <mergeCell ref="A142:B142"/>
    <mergeCell ref="A134:B134"/>
    <mergeCell ref="A128:B128"/>
    <mergeCell ref="A131:B131"/>
    <mergeCell ref="A125:B125"/>
    <mergeCell ref="G130:H131"/>
    <mergeCell ref="D141:D143"/>
    <mergeCell ref="D148:E150"/>
    <mergeCell ref="D154:E155"/>
    <mergeCell ref="D134:E138"/>
    <mergeCell ref="A129:B129"/>
    <mergeCell ref="A144:B144"/>
    <mergeCell ref="G144:I144"/>
    <mergeCell ref="A80:B80"/>
    <mergeCell ref="A102:B102"/>
    <mergeCell ref="A103:B103"/>
    <mergeCell ref="A121:B121"/>
    <mergeCell ref="A115:B115"/>
    <mergeCell ref="A116:B116"/>
    <mergeCell ref="A90:B90"/>
    <mergeCell ref="A91:B91"/>
    <mergeCell ref="A99:B99"/>
    <mergeCell ref="A100:B100"/>
    <mergeCell ref="A101:B101"/>
    <mergeCell ref="A117:B117"/>
    <mergeCell ref="A118:B118"/>
    <mergeCell ref="A119:B119"/>
    <mergeCell ref="A120:B120"/>
    <mergeCell ref="H102:I102"/>
    <mergeCell ref="H119:I119"/>
    <mergeCell ref="F135:G135"/>
    <mergeCell ref="A66:B66"/>
    <mergeCell ref="A69:B69"/>
    <mergeCell ref="A71:B71"/>
    <mergeCell ref="A72:B72"/>
    <mergeCell ref="A73:B73"/>
    <mergeCell ref="A45:B45"/>
    <mergeCell ref="A48:B48"/>
    <mergeCell ref="A52:B52"/>
    <mergeCell ref="A70:B70"/>
    <mergeCell ref="A46:B46"/>
    <mergeCell ref="A47:B47"/>
    <mergeCell ref="A49:B49"/>
    <mergeCell ref="A53:B53"/>
    <mergeCell ref="A54:B54"/>
    <mergeCell ref="A55:B55"/>
    <mergeCell ref="A58:B58"/>
    <mergeCell ref="A59:B59"/>
    <mergeCell ref="A60:B60"/>
    <mergeCell ref="A63:B63"/>
    <mergeCell ref="A64:B64"/>
    <mergeCell ref="A65:B65"/>
    <mergeCell ref="M69:M70"/>
    <mergeCell ref="A82:B82"/>
    <mergeCell ref="A94:B94"/>
    <mergeCell ref="A145:B145"/>
    <mergeCell ref="G88:I88"/>
    <mergeCell ref="G89:I89"/>
    <mergeCell ref="G90:I90"/>
    <mergeCell ref="G80:I80"/>
    <mergeCell ref="G91:I91"/>
    <mergeCell ref="H85:I85"/>
    <mergeCell ref="G76:I76"/>
    <mergeCell ref="G79:I79"/>
    <mergeCell ref="G86:I86"/>
    <mergeCell ref="G87:I87"/>
    <mergeCell ref="G75:I75"/>
    <mergeCell ref="A85:B85"/>
    <mergeCell ref="A86:B86"/>
    <mergeCell ref="A87:B87"/>
    <mergeCell ref="A88:B88"/>
    <mergeCell ref="A89:B89"/>
    <mergeCell ref="A74:B74"/>
    <mergeCell ref="A75:B75"/>
    <mergeCell ref="A76:B76"/>
    <mergeCell ref="A79:B79"/>
    <mergeCell ref="M44:M45"/>
    <mergeCell ref="M47:M48"/>
    <mergeCell ref="M51:M52"/>
    <mergeCell ref="U6:U8"/>
    <mergeCell ref="V7:V8"/>
    <mergeCell ref="G14:I14"/>
    <mergeCell ref="G15:I15"/>
    <mergeCell ref="G16:I16"/>
    <mergeCell ref="G17:I17"/>
    <mergeCell ref="G18:I18"/>
    <mergeCell ref="G19:I19"/>
    <mergeCell ref="G20:I20"/>
    <mergeCell ref="G43:I43"/>
    <mergeCell ref="G24:I24"/>
    <mergeCell ref="G25:I25"/>
    <mergeCell ref="G26:I26"/>
    <mergeCell ref="G38:I38"/>
    <mergeCell ref="G39:I39"/>
    <mergeCell ref="G42:I42"/>
    <mergeCell ref="G13:I13"/>
    <mergeCell ref="W7:W8"/>
    <mergeCell ref="G103:I103"/>
    <mergeCell ref="G21:I21"/>
    <mergeCell ref="G74:I74"/>
    <mergeCell ref="G31:I31"/>
    <mergeCell ref="G32:I32"/>
    <mergeCell ref="G35:I35"/>
    <mergeCell ref="G36:I36"/>
    <mergeCell ref="G37:I37"/>
    <mergeCell ref="G58:I58"/>
    <mergeCell ref="G49:I49"/>
    <mergeCell ref="G52:I52"/>
    <mergeCell ref="G53:I53"/>
    <mergeCell ref="G54:I54"/>
    <mergeCell ref="G55:I55"/>
    <mergeCell ref="G44:I44"/>
    <mergeCell ref="G45:I45"/>
    <mergeCell ref="G46:I46"/>
    <mergeCell ref="G47:I47"/>
    <mergeCell ref="G48:I48"/>
    <mergeCell ref="G9:I9"/>
    <mergeCell ref="G10:I10"/>
    <mergeCell ref="G12:I12"/>
    <mergeCell ref="M17:M18"/>
    <mergeCell ref="G65:I65"/>
    <mergeCell ref="G66:I66"/>
    <mergeCell ref="G154:I154"/>
    <mergeCell ref="G155:I155"/>
    <mergeCell ref="F134:G134"/>
    <mergeCell ref="F136:G136"/>
    <mergeCell ref="F137:G137"/>
    <mergeCell ref="F138:G138"/>
    <mergeCell ref="G143:I143"/>
    <mergeCell ref="H120:I120"/>
    <mergeCell ref="G142:I142"/>
    <mergeCell ref="G69:I69"/>
    <mergeCell ref="G70:I70"/>
    <mergeCell ref="G71:I71"/>
    <mergeCell ref="G72:I72"/>
    <mergeCell ref="G73:I73"/>
    <mergeCell ref="H99:I99"/>
    <mergeCell ref="H100:I100"/>
    <mergeCell ref="H101:I101"/>
    <mergeCell ref="G141:I141"/>
    <mergeCell ref="D6:E6"/>
    <mergeCell ref="G11:I11"/>
    <mergeCell ref="A9:B9"/>
    <mergeCell ref="A10:B10"/>
    <mergeCell ref="A11:B11"/>
    <mergeCell ref="A12:B12"/>
    <mergeCell ref="A13:B13"/>
    <mergeCell ref="A14:B14"/>
    <mergeCell ref="A15:B15"/>
    <mergeCell ref="A16:B16"/>
    <mergeCell ref="A20:B20"/>
    <mergeCell ref="A17:B17"/>
    <mergeCell ref="A18:B18"/>
    <mergeCell ref="A19:B19"/>
    <mergeCell ref="A21:B21"/>
    <mergeCell ref="A24:B24"/>
    <mergeCell ref="A25:B25"/>
    <mergeCell ref="A26:B26"/>
    <mergeCell ref="G64:I64"/>
    <mergeCell ref="A38:B38"/>
    <mergeCell ref="A39:B39"/>
    <mergeCell ref="A42:B42"/>
    <mergeCell ref="A43:B43"/>
    <mergeCell ref="A44:B44"/>
    <mergeCell ref="A31:B31"/>
    <mergeCell ref="A32:B32"/>
    <mergeCell ref="A35:B35"/>
    <mergeCell ref="A36:B36"/>
    <mergeCell ref="A37:B37"/>
    <mergeCell ref="G59:I59"/>
    <mergeCell ref="G60:I60"/>
    <mergeCell ref="G63:I63"/>
  </mergeCells>
  <phoneticPr fontId="0" type="noConversion"/>
  <conditionalFormatting sqref="F96">
    <cfRule type="cellIs" dxfId="53" priority="10" operator="lessThan">
      <formula>0</formula>
    </cfRule>
  </conditionalFormatting>
  <conditionalFormatting sqref="F113">
    <cfRule type="cellIs" dxfId="52" priority="8" operator="lessThan">
      <formula>1.1</formula>
    </cfRule>
  </conditionalFormatting>
  <conditionalFormatting sqref="D96">
    <cfRule type="cellIs" dxfId="51" priority="7" operator="lessThan">
      <formula>0</formula>
    </cfRule>
  </conditionalFormatting>
  <conditionalFormatting sqref="E96">
    <cfRule type="cellIs" dxfId="50" priority="6" operator="lessThan">
      <formula>0</formula>
    </cfRule>
  </conditionalFormatting>
  <dataValidations xWindow="597" yWindow="346" count="11">
    <dataValidation type="decimal" operator="lessThanOrEqual" allowBlank="1" showErrorMessage="1" error="Owner Distribution cannot be more than Remainder above. " sqref="F155">
      <formula1>$F$153+1</formula1>
    </dataValidation>
    <dataValidation allowBlank="1" showErrorMessage="1" prompt="If MOHCD project underwriting uses a different percentage, update this cell." sqref="F131:F132"/>
    <dataValidation allowBlank="1" prompt="Enter sum of all MOHCD/OCII/former SFRA loan amounts that are payable out of surplus cash. This will be used to calulcate the pro rata share for repayment on MOHCD/OCII/former SFRA loans. " sqref="H136:H138"/>
    <dataValidation operator="lessThanOrEqual" allowBlank="1" sqref="F154"/>
    <dataValidation allowBlank="1" showInputMessage="1" sqref="F128 I128"/>
    <dataValidation allowBlank="1" showInputMessage="1" showErrorMessage="1" prompt="Enter value of all MOHCD/OCII/former SFRA loans and ground lease that are payable out of surplus cash. This will be used to calulcate the pro rata share for repayment on MOHCD/OCII/former SFRA loans and ground lease. " sqref="H134"/>
    <dataValidation allowBlank="1" showErrorMessage="1" sqref="F134:F135 G134"/>
    <dataValidation type="list" allowBlank="1" showInputMessage="1" showErrorMessage="1" sqref="F136:G138">
      <formula1>Lenders</formula1>
    </dataValidation>
    <dataValidation type="list" allowBlank="1" showInputMessage="1" showErrorMessage="1" prompt="Select lender from drop down." sqref="G119:G120">
      <formula1>Lenders</formula1>
    </dataValidation>
    <dataValidation type="list" allowBlank="1" showInputMessage="1" showErrorMessage="1" prompt="Select hard debt lender only from drop down." sqref="G99:G102">
      <formula1>Lenders</formula1>
    </dataValidation>
    <dataValidation allowBlank="1" showErrorMessage="1" prompt="Enter value of all MOHCD/OCII/former SFRA loans and ground lease that are payable out of surplus cash. This will be used to calulcate the pro rata share for repayment on MOHCD/OCII/former SFRA loans and ground lease. " sqref="H135"/>
  </dataValidations>
  <pageMargins left="0.75" right="0.75" top="0.7" bottom="0.5" header="0.5" footer="0.3"/>
  <pageSetup paperSize="5" scale="37" fitToHeight="2" orientation="portrait" r:id="rId7"/>
  <headerFooter alignWithMargins="0">
    <oddHeader>&amp;CMOHCD Proforma - Year 1 Operating Budget</oddHeader>
    <oddFooter>&amp;R&amp;P of &amp;N</oddFooter>
  </headerFooter>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59999389629810485"/>
    <pageSetUpPr autoPageBreaks="0"/>
  </sheetPr>
  <dimension ref="A1:XFD212"/>
  <sheetViews>
    <sheetView showGridLines="0" topLeftCell="A2" zoomScaleNormal="100" workbookViewId="0">
      <pane xSplit="7" ySplit="7" topLeftCell="H9" activePane="bottomRight" state="frozen"/>
      <selection activeCell="A2" sqref="A2"/>
      <selection pane="topRight" activeCell="H2" sqref="H2"/>
      <selection pane="bottomLeft" activeCell="A9" sqref="A9"/>
      <selection pane="bottomRight" activeCell="G9" sqref="G9"/>
    </sheetView>
  </sheetViews>
  <sheetFormatPr defaultColWidth="0" defaultRowHeight="12.75" zeroHeight="1"/>
  <cols>
    <col min="1" max="1" width="7.85546875" style="313" hidden="1" customWidth="1"/>
    <col min="2" max="2" width="10.28515625" style="313" hidden="1" customWidth="1"/>
    <col min="3" max="3" width="64.7109375" customWidth="1"/>
    <col min="4" max="4" width="9.140625" hidden="1" customWidth="1"/>
    <col min="5" max="5" width="10" hidden="1" customWidth="1"/>
    <col min="6" max="6" width="11.140625" customWidth="1"/>
    <col min="7" max="7" width="33.5703125" customWidth="1"/>
    <col min="8" max="9" width="13.5703125" hidden="1" customWidth="1"/>
    <col min="10" max="10" width="11.7109375" customWidth="1" collapsed="1"/>
    <col min="11" max="12" width="11.7109375" hidden="1" customWidth="1"/>
    <col min="13" max="13" width="11.7109375" customWidth="1" collapsed="1"/>
    <col min="14" max="14" width="11.140625" hidden="1" customWidth="1"/>
    <col min="15" max="15" width="11.7109375" hidden="1" customWidth="1"/>
    <col min="16" max="16" width="11.7109375" customWidth="1" collapsed="1"/>
    <col min="17" max="18" width="12.28515625" style="96" hidden="1" customWidth="1"/>
    <col min="19" max="19" width="12.28515625" customWidth="1" collapsed="1"/>
    <col min="20" max="21" width="12.28515625" style="96" hidden="1" customWidth="1"/>
    <col min="22" max="22" width="12.28515625" customWidth="1" collapsed="1"/>
    <col min="23" max="24" width="12.28515625" style="96" hidden="1" customWidth="1"/>
    <col min="25" max="25" width="12.28515625" customWidth="1" collapsed="1"/>
    <col min="26" max="27" width="12.28515625" style="96" hidden="1" customWidth="1"/>
    <col min="28" max="28" width="12.28515625" customWidth="1"/>
    <col min="29" max="30" width="12.28515625" style="96" hidden="1" customWidth="1"/>
    <col min="31" max="31" width="12.28515625" customWidth="1"/>
    <col min="32" max="33" width="12.28515625" style="96" hidden="1" customWidth="1"/>
    <col min="34" max="34" width="12.42578125" customWidth="1"/>
    <col min="35" max="36" width="12" style="96" hidden="1" customWidth="1"/>
    <col min="37" max="37" width="12" customWidth="1"/>
    <col min="38" max="39" width="12" style="96" hidden="1" customWidth="1"/>
    <col min="40" max="40" width="12" customWidth="1"/>
    <col min="41" max="42" width="12" style="96" hidden="1" customWidth="1"/>
    <col min="43" max="43" width="12" customWidth="1"/>
    <col min="44" max="45" width="12" style="96" hidden="1" customWidth="1"/>
    <col min="46" max="46" width="12" customWidth="1"/>
    <col min="47" max="48" width="12" style="96" hidden="1" customWidth="1"/>
    <col min="49" max="49" width="12" customWidth="1"/>
    <col min="50" max="51" width="12" style="96" hidden="1" customWidth="1"/>
    <col min="52" max="52" width="12" customWidth="1"/>
    <col min="53" max="54" width="12.140625" style="96" hidden="1" customWidth="1"/>
    <col min="55" max="55" width="12.140625" customWidth="1"/>
    <col min="56" max="57" width="12.140625" style="96" hidden="1" customWidth="1"/>
    <col min="58" max="58" width="12.140625" customWidth="1"/>
    <col min="59" max="60" width="12.140625" style="96" hidden="1" customWidth="1"/>
    <col min="61" max="61" width="12.140625" customWidth="1"/>
    <col min="62" max="62" width="11.28515625" style="96" hidden="1" customWidth="1"/>
    <col min="63" max="63" width="11.7109375" style="96" hidden="1" customWidth="1"/>
    <col min="64" max="64" width="11.7109375" customWidth="1"/>
    <col min="65" max="65" width="11.28515625" style="96" hidden="1" customWidth="1"/>
    <col min="66" max="66" width="11.7109375" style="96" hidden="1" customWidth="1"/>
    <col min="67" max="67" width="11.7109375" customWidth="1"/>
    <col min="68" max="68" width="5.140625" bestFit="1" customWidth="1"/>
    <col min="69" max="16383" width="9.140625" hidden="1"/>
    <col min="16384" max="16384" width="7.28515625" hidden="1"/>
  </cols>
  <sheetData>
    <row r="1" spans="1:16384" hidden="1">
      <c r="C1" s="136"/>
      <c r="D1" s="136"/>
      <c r="E1" s="136"/>
      <c r="F1" s="136"/>
      <c r="G1" s="201"/>
      <c r="H1" s="201"/>
      <c r="I1" s="201"/>
      <c r="J1" s="136"/>
      <c r="K1" s="201"/>
      <c r="L1" s="201"/>
      <c r="M1" s="136"/>
      <c r="N1" s="201"/>
      <c r="O1" s="201"/>
      <c r="P1" s="136"/>
      <c r="Q1" s="1030"/>
      <c r="R1" s="1030"/>
      <c r="S1" s="136"/>
      <c r="T1" s="1030"/>
      <c r="U1" s="1030"/>
      <c r="V1" s="136"/>
      <c r="W1" s="1030"/>
      <c r="X1" s="1030"/>
      <c r="Y1" s="136"/>
      <c r="Z1" s="1030"/>
      <c r="AA1" s="1030"/>
      <c r="AB1" s="136"/>
      <c r="AC1" s="1030"/>
      <c r="AD1" s="1030"/>
      <c r="AE1" s="136"/>
      <c r="AF1" s="1030"/>
      <c r="AG1" s="1030"/>
      <c r="AH1" s="136"/>
      <c r="AI1" s="1030"/>
      <c r="AJ1" s="1030"/>
      <c r="AK1" s="136"/>
      <c r="AL1" s="1030"/>
      <c r="AM1" s="1030"/>
      <c r="AN1" s="136"/>
      <c r="AO1" s="1030"/>
      <c r="AP1" s="1030"/>
      <c r="AQ1" s="136"/>
      <c r="AR1" s="1030"/>
      <c r="AS1" s="1030"/>
      <c r="AT1" s="136"/>
      <c r="AU1" s="1030"/>
      <c r="AV1" s="1030"/>
      <c r="AW1" s="136"/>
      <c r="AX1" s="1030"/>
      <c r="AY1" s="1030"/>
      <c r="AZ1" s="136"/>
      <c r="BA1" s="1030"/>
      <c r="BB1" s="1030"/>
      <c r="BC1" s="136"/>
      <c r="BD1" s="1030"/>
      <c r="BE1" s="1030"/>
      <c r="BF1" s="136"/>
      <c r="BG1" s="1030"/>
      <c r="BH1" s="1030"/>
      <c r="BI1" s="136"/>
      <c r="BJ1" s="1030"/>
      <c r="BK1" s="1030"/>
      <c r="BL1" s="136"/>
      <c r="BM1" s="1030"/>
      <c r="BN1" s="1030"/>
      <c r="BO1" s="136"/>
      <c r="BP1" s="136"/>
      <c r="BQ1" s="136"/>
      <c r="BR1" s="136"/>
      <c r="BS1" s="136"/>
      <c r="BT1" s="136"/>
      <c r="BU1" s="136"/>
      <c r="BV1" s="136"/>
    </row>
    <row r="2" spans="1:16384" ht="27" customHeight="1">
      <c r="C2" s="1010" t="str">
        <f>IF('6.1stYrOpBudget'!$H$4&lt;&gt;"",'6.1stYrOpBudget'!$H$4,"")</f>
        <v/>
      </c>
      <c r="D2" s="202"/>
      <c r="E2" s="202"/>
      <c r="F2" s="192"/>
      <c r="I2" s="409"/>
      <c r="J2" s="136"/>
      <c r="K2" s="1170"/>
      <c r="L2" s="409"/>
      <c r="M2" s="136"/>
      <c r="N2" s="1168"/>
      <c r="O2" s="1168"/>
      <c r="P2" s="409" t="str">
        <f>'6.1stYrOpBudget'!$G$7</f>
        <v/>
      </c>
      <c r="Q2" s="409"/>
      <c r="R2" s="409"/>
      <c r="S2" s="136"/>
      <c r="T2" s="409"/>
      <c r="U2" s="409"/>
      <c r="V2" s="136"/>
      <c r="W2" s="409"/>
      <c r="X2" s="409"/>
      <c r="Y2" s="136"/>
      <c r="Z2" s="409"/>
      <c r="AA2" s="409"/>
      <c r="AB2" s="136"/>
      <c r="AC2" s="409"/>
      <c r="AD2" s="409"/>
      <c r="AE2" s="136"/>
      <c r="AF2" s="409"/>
      <c r="AG2" s="409"/>
      <c r="AH2" s="136"/>
      <c r="AI2" s="409"/>
      <c r="AJ2" s="409"/>
      <c r="AK2" s="136"/>
      <c r="AL2" s="409"/>
      <c r="AM2" s="409"/>
      <c r="AN2" s="136"/>
      <c r="AO2" s="409"/>
      <c r="AP2" s="409"/>
      <c r="AQ2" s="136"/>
      <c r="AR2" s="409"/>
      <c r="AS2" s="409"/>
      <c r="AT2" s="136"/>
      <c r="AU2" s="409"/>
      <c r="AV2" s="409"/>
      <c r="AW2" s="136"/>
      <c r="AX2" s="409"/>
      <c r="AY2" s="409"/>
      <c r="AZ2" s="136"/>
      <c r="BA2" s="409"/>
      <c r="BB2" s="409"/>
      <c r="BC2" s="136"/>
      <c r="BD2" s="409"/>
      <c r="BE2" s="409"/>
      <c r="BF2" s="136"/>
      <c r="BG2" s="409"/>
      <c r="BH2" s="409"/>
      <c r="BI2" s="136"/>
      <c r="BJ2" s="409"/>
      <c r="BK2" s="409"/>
      <c r="BL2" s="136"/>
      <c r="BM2" s="409"/>
      <c r="BN2" s="409"/>
      <c r="BO2" s="136"/>
      <c r="BP2" s="136"/>
      <c r="BQ2" s="136"/>
      <c r="BR2" s="136"/>
      <c r="BS2" s="136"/>
      <c r="BT2" s="136"/>
      <c r="BU2" s="136"/>
      <c r="BV2" s="136"/>
    </row>
    <row r="3" spans="1:16384" ht="15.75">
      <c r="C3" s="1744" t="str">
        <f>'6.1stYrOpBudget'!$A$5</f>
        <v>Total # Units:</v>
      </c>
      <c r="D3" s="205"/>
      <c r="E3" s="205"/>
      <c r="F3" s="1011">
        <f>'6.1stYrOpBudget'!$B$5</f>
        <v>0</v>
      </c>
      <c r="H3" s="998"/>
      <c r="I3" s="999"/>
      <c r="J3" s="1000"/>
      <c r="K3" s="1170"/>
      <c r="L3" s="999"/>
      <c r="M3" s="1000"/>
      <c r="O3" s="999"/>
      <c r="P3" s="1000"/>
      <c r="Q3" s="1031"/>
      <c r="R3" s="1032"/>
      <c r="S3" s="1000"/>
      <c r="T3" s="1031"/>
      <c r="U3" s="1032"/>
      <c r="V3" s="1000"/>
      <c r="W3" s="1031"/>
      <c r="X3" s="1032"/>
      <c r="Y3" s="1000"/>
      <c r="Z3" s="1031"/>
      <c r="AA3" s="1032"/>
      <c r="AB3" s="1000"/>
      <c r="AC3" s="1031"/>
      <c r="AD3" s="1032"/>
      <c r="AE3" s="1000"/>
      <c r="AF3" s="1031"/>
      <c r="AG3" s="1032"/>
      <c r="AH3" s="1000"/>
      <c r="AI3" s="1031"/>
      <c r="AJ3" s="1032"/>
      <c r="AK3" s="1000"/>
      <c r="AL3" s="1031"/>
      <c r="AM3" s="1032"/>
      <c r="AN3" s="1000"/>
      <c r="AO3" s="1031"/>
      <c r="AP3" s="1032"/>
      <c r="AQ3" s="1000"/>
      <c r="AR3" s="1031"/>
      <c r="AS3" s="1032"/>
      <c r="AT3" s="1000"/>
      <c r="AU3" s="1031"/>
      <c r="AV3" s="1032"/>
      <c r="AW3" s="1000"/>
      <c r="AX3" s="1031"/>
      <c r="AY3" s="1032"/>
      <c r="AZ3" s="1000"/>
      <c r="BA3" s="1031"/>
      <c r="BB3" s="1032"/>
      <c r="BC3" s="1000"/>
      <c r="BD3" s="1031"/>
      <c r="BE3" s="1032"/>
      <c r="BF3" s="1000"/>
      <c r="BG3" s="1031"/>
      <c r="BH3" s="1032"/>
      <c r="BI3" s="1000"/>
      <c r="BJ3" s="1031"/>
      <c r="BK3" s="1032"/>
      <c r="BL3" s="1000"/>
      <c r="BM3" s="1031"/>
      <c r="BN3" s="1032"/>
      <c r="BO3" s="1000"/>
      <c r="BP3" s="136"/>
      <c r="BQ3" s="136"/>
      <c r="BR3" s="136"/>
      <c r="BS3" s="136"/>
      <c r="BT3" s="136"/>
      <c r="BU3" s="136"/>
      <c r="BV3" s="136"/>
    </row>
    <row r="4" spans="1:16384" ht="15.75">
      <c r="C4" s="1432" t="str">
        <f>IF(SmallSites=TRUE,"Small Sites Project","")</f>
        <v/>
      </c>
      <c r="G4" s="1177"/>
      <c r="H4" s="834"/>
      <c r="I4" s="1000"/>
      <c r="J4" s="978">
        <f>H6</f>
        <v>1</v>
      </c>
      <c r="K4" s="1003"/>
      <c r="L4" s="1000"/>
      <c r="M4" s="978">
        <f>J4+1</f>
        <v>2</v>
      </c>
      <c r="N4" s="1003"/>
      <c r="O4" s="1000"/>
      <c r="P4" s="978">
        <f>M4+1</f>
        <v>3</v>
      </c>
      <c r="Q4" s="1036"/>
      <c r="R4" s="1033"/>
      <c r="S4" s="978">
        <f>P4+1</f>
        <v>4</v>
      </c>
      <c r="T4" s="1036"/>
      <c r="U4" s="1033"/>
      <c r="V4" s="978">
        <f>S4+1</f>
        <v>5</v>
      </c>
      <c r="W4" s="1036"/>
      <c r="X4" s="1033"/>
      <c r="Y4" s="978">
        <f>V4+1</f>
        <v>6</v>
      </c>
      <c r="Z4" s="1036"/>
      <c r="AA4" s="1033"/>
      <c r="AB4" s="978">
        <f>Y4+1</f>
        <v>7</v>
      </c>
      <c r="AC4" s="1036"/>
      <c r="AD4" s="1033"/>
      <c r="AE4" s="978">
        <f>AB4+1</f>
        <v>8</v>
      </c>
      <c r="AF4" s="1036"/>
      <c r="AG4" s="1033"/>
      <c r="AH4" s="978">
        <f>AE4+1</f>
        <v>9</v>
      </c>
      <c r="AI4" s="1036"/>
      <c r="AJ4" s="1033"/>
      <c r="AK4" s="978">
        <f>AH4+1</f>
        <v>10</v>
      </c>
      <c r="AL4" s="1036"/>
      <c r="AM4" s="1033"/>
      <c r="AN4" s="978">
        <f>AK4+1</f>
        <v>11</v>
      </c>
      <c r="AO4" s="1036"/>
      <c r="AP4" s="1033"/>
      <c r="AQ4" s="978">
        <f>AN4+1</f>
        <v>12</v>
      </c>
      <c r="AR4" s="1036"/>
      <c r="AS4" s="1033"/>
      <c r="AT4" s="978">
        <f>AQ4+1</f>
        <v>13</v>
      </c>
      <c r="AU4" s="1036"/>
      <c r="AV4" s="1033"/>
      <c r="AW4" s="978">
        <f>AT4+1</f>
        <v>14</v>
      </c>
      <c r="AX4" s="1036"/>
      <c r="AY4" s="1033"/>
      <c r="AZ4" s="978">
        <f>AW4+1</f>
        <v>15</v>
      </c>
      <c r="BA4" s="1036"/>
      <c r="BB4" s="1033"/>
      <c r="BC4" s="978">
        <f>AZ4+1</f>
        <v>16</v>
      </c>
      <c r="BD4" s="1036"/>
      <c r="BE4" s="1033"/>
      <c r="BF4" s="978">
        <f>BC4+1</f>
        <v>17</v>
      </c>
      <c r="BG4" s="1036"/>
      <c r="BH4" s="1033"/>
      <c r="BI4" s="978">
        <f>BF4+1</f>
        <v>18</v>
      </c>
      <c r="BJ4" s="1036"/>
      <c r="BK4" s="1033"/>
      <c r="BL4" s="978">
        <f>BI4+1</f>
        <v>19</v>
      </c>
      <c r="BM4" s="1036"/>
      <c r="BN4" s="1033"/>
      <c r="BO4" s="978">
        <f>BL4+1</f>
        <v>20</v>
      </c>
      <c r="BP4" s="1003"/>
      <c r="BQ4" s="136"/>
      <c r="BR4" s="136"/>
      <c r="BS4" s="136"/>
      <c r="BT4" s="136"/>
      <c r="BU4" s="136"/>
      <c r="BV4" s="136"/>
    </row>
    <row r="5" spans="1:16384" ht="26.25">
      <c r="C5" s="2132" t="str">
        <f>'6.1stYrOpBudget'!$A$5</f>
        <v>Total # Units:</v>
      </c>
      <c r="D5" s="2133"/>
      <c r="E5" s="2134" t="str">
        <f>'6.1stYrOpBudget'!D4</f>
        <v>LOSP Units</v>
      </c>
      <c r="F5" s="2134" t="str">
        <f>'6.1stYrOpBudget'!E4</f>
        <v>Non-LOSP Units</v>
      </c>
      <c r="G5" s="1177"/>
      <c r="H5" s="1001"/>
      <c r="I5" s="1002"/>
      <c r="J5" s="2135">
        <f>'1.GeneralProjectInfo'!$D$4</f>
        <v>0</v>
      </c>
      <c r="K5" s="2136"/>
      <c r="L5" s="2137"/>
      <c r="M5" s="2135">
        <f>J5+1</f>
        <v>1</v>
      </c>
      <c r="N5" s="2136"/>
      <c r="O5" s="2137"/>
      <c r="P5" s="2135">
        <f>M5+1</f>
        <v>2</v>
      </c>
      <c r="Q5" s="2138"/>
      <c r="R5" s="2139"/>
      <c r="S5" s="2135">
        <f>P5+1</f>
        <v>3</v>
      </c>
      <c r="T5" s="2138"/>
      <c r="U5" s="2139"/>
      <c r="V5" s="2135">
        <f>S5+1</f>
        <v>4</v>
      </c>
      <c r="W5" s="2138"/>
      <c r="X5" s="2139"/>
      <c r="Y5" s="2135">
        <f>V5+1</f>
        <v>5</v>
      </c>
      <c r="Z5" s="2138"/>
      <c r="AA5" s="2139"/>
      <c r="AB5" s="2135">
        <f>Y5+1</f>
        <v>6</v>
      </c>
      <c r="AC5" s="2138"/>
      <c r="AD5" s="2139"/>
      <c r="AE5" s="2135">
        <f>AB5+1</f>
        <v>7</v>
      </c>
      <c r="AF5" s="2138"/>
      <c r="AG5" s="2139"/>
      <c r="AH5" s="2135">
        <f>AE5+1</f>
        <v>8</v>
      </c>
      <c r="AI5" s="2138"/>
      <c r="AJ5" s="2139"/>
      <c r="AK5" s="2135">
        <f>AH5+1</f>
        <v>9</v>
      </c>
      <c r="AL5" s="2140"/>
      <c r="AM5" s="2139"/>
      <c r="AN5" s="2135">
        <f>AK5+1</f>
        <v>10</v>
      </c>
      <c r="AO5" s="2140"/>
      <c r="AP5" s="2139"/>
      <c r="AQ5" s="2135">
        <f>AN5+1</f>
        <v>11</v>
      </c>
      <c r="AR5" s="2140"/>
      <c r="AS5" s="2139"/>
      <c r="AT5" s="2135">
        <f>AQ5+1</f>
        <v>12</v>
      </c>
      <c r="AU5" s="2140"/>
      <c r="AV5" s="2139"/>
      <c r="AW5" s="2135">
        <f>AT5+1</f>
        <v>13</v>
      </c>
      <c r="AX5" s="2140"/>
      <c r="AY5" s="2139"/>
      <c r="AZ5" s="2135">
        <f>AW5+1</f>
        <v>14</v>
      </c>
      <c r="BA5" s="2140"/>
      <c r="BB5" s="2139"/>
      <c r="BC5" s="2135">
        <f>AZ5+1</f>
        <v>15</v>
      </c>
      <c r="BD5" s="2140"/>
      <c r="BE5" s="2139"/>
      <c r="BF5" s="2135">
        <f>BC5+1</f>
        <v>16</v>
      </c>
      <c r="BG5" s="2140"/>
      <c r="BH5" s="2139"/>
      <c r="BI5" s="2135">
        <f>BF5+1</f>
        <v>17</v>
      </c>
      <c r="BJ5" s="2140"/>
      <c r="BK5" s="2139"/>
      <c r="BL5" s="2135">
        <f>BI5+1</f>
        <v>18</v>
      </c>
      <c r="BM5" s="2140"/>
      <c r="BN5" s="2139"/>
      <c r="BO5" s="2135">
        <f>BL5+1</f>
        <v>19</v>
      </c>
      <c r="BP5" s="1424"/>
      <c r="BQ5" s="136"/>
      <c r="BR5" s="136"/>
      <c r="BS5" s="136"/>
      <c r="BT5" s="136"/>
      <c r="BU5" s="136"/>
      <c r="BV5" s="136"/>
    </row>
    <row r="6" spans="1:16384" s="5" customFormat="1" ht="15.75" hidden="1">
      <c r="A6" s="136"/>
      <c r="B6" s="136"/>
      <c r="C6" s="1040">
        <f>'6.1stYrOpBudget'!$B$5</f>
        <v>0</v>
      </c>
      <c r="D6" s="192"/>
      <c r="E6" s="1421">
        <f>IF(AND('1.GeneralProjectInfo'!$E$58&gt;0,'1.GeneralProjectInfo'!$E$66&gt;0),'1.GeneralProjectInfo'!$E$58+'1.GeneralProjectInfo'!$E$66,'1.GeneralProjectInfo'!E58)</f>
        <v>0</v>
      </c>
      <c r="F6" s="1422">
        <f>C6-E6</f>
        <v>0</v>
      </c>
      <c r="G6" s="191"/>
      <c r="H6" s="2381">
        <v>1</v>
      </c>
      <c r="I6" s="2382"/>
      <c r="J6" s="2372"/>
      <c r="K6" s="2370">
        <f>H6+1</f>
        <v>2</v>
      </c>
      <c r="L6" s="2371"/>
      <c r="M6" s="2372"/>
      <c r="N6" s="2370">
        <f>K6+1</f>
        <v>3</v>
      </c>
      <c r="O6" s="2371"/>
      <c r="P6" s="2372"/>
      <c r="Q6" s="2370">
        <f>N6+1</f>
        <v>4</v>
      </c>
      <c r="R6" s="2371"/>
      <c r="S6" s="2372"/>
      <c r="T6" s="2370">
        <f>Q6+1</f>
        <v>5</v>
      </c>
      <c r="U6" s="2371"/>
      <c r="V6" s="2372"/>
      <c r="W6" s="2370">
        <f>T6+1</f>
        <v>6</v>
      </c>
      <c r="X6" s="2371"/>
      <c r="Y6" s="2372"/>
      <c r="Z6" s="2370">
        <f>W6+1</f>
        <v>7</v>
      </c>
      <c r="AA6" s="2371"/>
      <c r="AB6" s="2372"/>
      <c r="AC6" s="2370">
        <f>Z6+1</f>
        <v>8</v>
      </c>
      <c r="AD6" s="2371"/>
      <c r="AE6" s="2372"/>
      <c r="AF6" s="2370">
        <f>AC6+1</f>
        <v>9</v>
      </c>
      <c r="AG6" s="2371"/>
      <c r="AH6" s="2372"/>
      <c r="AI6" s="2370">
        <f>AF6+1</f>
        <v>10</v>
      </c>
      <c r="AJ6" s="2371"/>
      <c r="AK6" s="2372"/>
      <c r="AL6" s="2370">
        <f>AI6+1</f>
        <v>11</v>
      </c>
      <c r="AM6" s="2371"/>
      <c r="AN6" s="2372"/>
      <c r="AO6" s="2370">
        <f>AL6+1</f>
        <v>12</v>
      </c>
      <c r="AP6" s="2371"/>
      <c r="AQ6" s="2372"/>
      <c r="AR6" s="2370">
        <f>AO6+1</f>
        <v>13</v>
      </c>
      <c r="AS6" s="2371"/>
      <c r="AT6" s="2372"/>
      <c r="AU6" s="2370">
        <f>AR6+1</f>
        <v>14</v>
      </c>
      <c r="AV6" s="2371"/>
      <c r="AW6" s="2372"/>
      <c r="AX6" s="2370">
        <f>AU6+1</f>
        <v>15</v>
      </c>
      <c r="AY6" s="2371"/>
      <c r="AZ6" s="2372"/>
      <c r="BA6" s="2370">
        <f>AX6+1</f>
        <v>16</v>
      </c>
      <c r="BB6" s="2371"/>
      <c r="BC6" s="2372"/>
      <c r="BD6" s="2370">
        <f>BA6+1</f>
        <v>17</v>
      </c>
      <c r="BE6" s="2371"/>
      <c r="BF6" s="2372"/>
      <c r="BG6" s="2370">
        <f>BD6+1</f>
        <v>18</v>
      </c>
      <c r="BH6" s="2371"/>
      <c r="BI6" s="2372"/>
      <c r="BJ6" s="2370">
        <f>BG6+1</f>
        <v>19</v>
      </c>
      <c r="BK6" s="2371"/>
      <c r="BL6" s="2372"/>
      <c r="BM6" s="2370">
        <f>BJ6+1</f>
        <v>20</v>
      </c>
      <c r="BN6" s="2371"/>
      <c r="BO6" s="2372"/>
      <c r="BP6" s="2370"/>
      <c r="BQ6" s="2382"/>
      <c r="BR6" s="2383"/>
      <c r="BS6" s="2381"/>
      <c r="BT6" s="2382"/>
      <c r="BU6" s="2383"/>
      <c r="BV6" s="2381"/>
      <c r="BW6" s="2382"/>
      <c r="BX6" s="2383"/>
      <c r="BY6" s="2381"/>
      <c r="BZ6" s="2382"/>
      <c r="CA6" s="2383"/>
      <c r="CB6" s="2381"/>
      <c r="CC6" s="2382"/>
      <c r="CD6" s="2383"/>
      <c r="CE6" s="2381"/>
      <c r="CF6" s="2382"/>
      <c r="CG6" s="2383"/>
      <c r="CH6" s="2381"/>
      <c r="CI6" s="2382"/>
      <c r="CJ6" s="2383"/>
      <c r="CK6" s="2381"/>
      <c r="CL6" s="2382"/>
      <c r="CM6" s="2383"/>
      <c r="CN6" s="2381"/>
      <c r="CO6" s="2382"/>
      <c r="CP6" s="2383"/>
      <c r="CQ6" s="2381"/>
      <c r="CR6" s="2382"/>
      <c r="CS6" s="2383"/>
      <c r="CT6" s="2381"/>
      <c r="CU6" s="2382"/>
      <c r="CV6" s="2383"/>
      <c r="CW6" s="2381"/>
      <c r="CX6" s="2382"/>
      <c r="CY6" s="2383"/>
      <c r="CZ6" s="2381"/>
      <c r="DA6" s="2382"/>
      <c r="DB6" s="2383"/>
      <c r="DC6" s="2381"/>
      <c r="DD6" s="2382"/>
      <c r="DE6" s="2383"/>
      <c r="DF6" s="2381"/>
      <c r="DG6" s="2382"/>
      <c r="DH6" s="2383"/>
      <c r="DI6" s="2381"/>
      <c r="DJ6" s="2382"/>
      <c r="DK6" s="2383"/>
      <c r="DL6" s="2381"/>
      <c r="DM6" s="2382"/>
      <c r="DN6" s="2383"/>
      <c r="DO6" s="2381"/>
      <c r="DP6" s="2382"/>
      <c r="DQ6" s="2383"/>
      <c r="DR6" s="2381"/>
      <c r="DS6" s="2382"/>
      <c r="DT6" s="2383"/>
      <c r="DU6" s="2381"/>
      <c r="DV6" s="2382"/>
      <c r="DW6" s="2383"/>
      <c r="DX6" s="2381"/>
      <c r="DY6" s="2382"/>
      <c r="DZ6" s="2383"/>
      <c r="EA6" s="2381"/>
      <c r="EB6" s="2382"/>
      <c r="EC6" s="2383"/>
      <c r="ED6" s="2381"/>
      <c r="EE6" s="2382"/>
      <c r="EF6" s="2383"/>
      <c r="EG6" s="2381"/>
      <c r="EH6" s="2382"/>
      <c r="EI6" s="2383"/>
      <c r="EJ6" s="2381"/>
      <c r="EK6" s="2382"/>
      <c r="EL6" s="2383"/>
      <c r="EM6" s="2381"/>
      <c r="EN6" s="2382"/>
      <c r="EO6" s="2383"/>
      <c r="EP6" s="2381"/>
      <c r="EQ6" s="2382"/>
      <c r="ER6" s="2383"/>
      <c r="ES6" s="2381"/>
      <c r="ET6" s="2382"/>
      <c r="EU6" s="2383"/>
      <c r="EV6" s="2381"/>
      <c r="EW6" s="2382"/>
      <c r="EX6" s="2383"/>
      <c r="EY6" s="2381"/>
      <c r="EZ6" s="2382"/>
      <c r="FA6" s="2383"/>
      <c r="FB6" s="2381"/>
      <c r="FC6" s="2382"/>
      <c r="FD6" s="2383"/>
      <c r="FE6" s="2381"/>
      <c r="FF6" s="2382"/>
      <c r="FG6" s="2383"/>
      <c r="FH6" s="2381"/>
      <c r="FI6" s="2382"/>
      <c r="FJ6" s="2383"/>
      <c r="FK6" s="2381"/>
      <c r="FL6" s="2382"/>
      <c r="FM6" s="2383"/>
      <c r="FN6" s="2381"/>
      <c r="FO6" s="2382"/>
      <c r="FP6" s="2383"/>
      <c r="FQ6" s="2381"/>
      <c r="FR6" s="2382"/>
      <c r="FS6" s="2383"/>
      <c r="FT6" s="2381"/>
      <c r="FU6" s="2382"/>
      <c r="FV6" s="2383"/>
      <c r="FW6" s="2381"/>
      <c r="FX6" s="2382"/>
      <c r="FY6" s="2383"/>
      <c r="FZ6" s="2381"/>
      <c r="GA6" s="2382"/>
      <c r="GB6" s="2383"/>
      <c r="GC6" s="2381"/>
      <c r="GD6" s="2382"/>
      <c r="GE6" s="2383"/>
      <c r="GF6" s="2381"/>
      <c r="GG6" s="2382"/>
      <c r="GH6" s="2383"/>
      <c r="GI6" s="2381"/>
      <c r="GJ6" s="2382"/>
      <c r="GK6" s="2383"/>
      <c r="GL6" s="2381"/>
      <c r="GM6" s="2382"/>
      <c r="GN6" s="2383"/>
      <c r="GO6" s="2381"/>
      <c r="GP6" s="2382"/>
      <c r="GQ6" s="2383"/>
      <c r="GR6" s="2381"/>
      <c r="GS6" s="2382"/>
      <c r="GT6" s="2383"/>
      <c r="GU6" s="2381"/>
      <c r="GV6" s="2382"/>
      <c r="GW6" s="2383"/>
      <c r="GX6" s="2381"/>
      <c r="GY6" s="2382"/>
      <c r="GZ6" s="2383"/>
      <c r="HA6" s="2381"/>
      <c r="HB6" s="2382"/>
      <c r="HC6" s="2383"/>
      <c r="HD6" s="2381"/>
      <c r="HE6" s="2382"/>
      <c r="HF6" s="2383"/>
      <c r="HG6" s="2381"/>
      <c r="HH6" s="2382"/>
      <c r="HI6" s="2383"/>
      <c r="HJ6" s="2381"/>
      <c r="HK6" s="2382"/>
      <c r="HL6" s="2383"/>
      <c r="HM6" s="2381"/>
      <c r="HN6" s="2382"/>
      <c r="HO6" s="2383"/>
      <c r="HP6" s="2381"/>
      <c r="HQ6" s="2382"/>
      <c r="HR6" s="2383"/>
      <c r="HS6" s="2381"/>
      <c r="HT6" s="2382"/>
      <c r="HU6" s="2383"/>
      <c r="HV6" s="2381"/>
      <c r="HW6" s="2382"/>
      <c r="HX6" s="2383"/>
      <c r="HY6" s="2381"/>
      <c r="HZ6" s="2382"/>
      <c r="IA6" s="2383"/>
      <c r="IB6" s="2381"/>
      <c r="IC6" s="2382"/>
      <c r="ID6" s="2383"/>
      <c r="IE6" s="2381"/>
      <c r="IF6" s="2382"/>
      <c r="IG6" s="2383"/>
      <c r="IH6" s="2381"/>
      <c r="II6" s="2382"/>
      <c r="IJ6" s="2383"/>
      <c r="IK6" s="2381"/>
      <c r="IL6" s="2382"/>
      <c r="IM6" s="2383"/>
      <c r="IN6" s="2381"/>
      <c r="IO6" s="2382"/>
      <c r="IP6" s="2383"/>
      <c r="IQ6" s="2381"/>
      <c r="IR6" s="2382"/>
      <c r="IS6" s="2383"/>
      <c r="IT6" s="2381"/>
      <c r="IU6" s="2382"/>
      <c r="IV6" s="2383"/>
      <c r="IW6" s="2381"/>
      <c r="IX6" s="2382"/>
      <c r="IY6" s="2383"/>
      <c r="IZ6" s="2381"/>
      <c r="JA6" s="2382"/>
      <c r="JB6" s="2383"/>
      <c r="JC6" s="2381"/>
      <c r="JD6" s="2382"/>
      <c r="JE6" s="2383"/>
      <c r="JF6" s="2381"/>
      <c r="JG6" s="2382"/>
      <c r="JH6" s="2383"/>
      <c r="JI6" s="2381"/>
      <c r="JJ6" s="2382"/>
      <c r="JK6" s="2383"/>
      <c r="JL6" s="2381"/>
      <c r="JM6" s="2382"/>
      <c r="JN6" s="2383"/>
      <c r="JO6" s="2381"/>
      <c r="JP6" s="2382"/>
      <c r="JQ6" s="2383"/>
      <c r="JR6" s="2381"/>
      <c r="JS6" s="2382"/>
      <c r="JT6" s="2383"/>
      <c r="JU6" s="2381"/>
      <c r="JV6" s="2382"/>
      <c r="JW6" s="2383"/>
      <c r="JX6" s="2381"/>
      <c r="JY6" s="2382"/>
      <c r="JZ6" s="2383"/>
      <c r="KA6" s="2381"/>
      <c r="KB6" s="2382"/>
      <c r="KC6" s="2383"/>
      <c r="KD6" s="2381"/>
      <c r="KE6" s="2382"/>
      <c r="KF6" s="2383"/>
      <c r="KG6" s="2381"/>
      <c r="KH6" s="2382"/>
      <c r="KI6" s="2383"/>
      <c r="KJ6" s="2381"/>
      <c r="KK6" s="2382"/>
      <c r="KL6" s="2383"/>
      <c r="KM6" s="2381"/>
      <c r="KN6" s="2382"/>
      <c r="KO6" s="2383"/>
      <c r="KP6" s="2381"/>
      <c r="KQ6" s="2382"/>
      <c r="KR6" s="2383"/>
      <c r="KS6" s="2381"/>
      <c r="KT6" s="2382"/>
      <c r="KU6" s="2383"/>
      <c r="KV6" s="2381"/>
      <c r="KW6" s="2382"/>
      <c r="KX6" s="2383"/>
      <c r="KY6" s="2381"/>
      <c r="KZ6" s="2382"/>
      <c r="LA6" s="2383"/>
      <c r="LB6" s="2381"/>
      <c r="LC6" s="2382"/>
      <c r="LD6" s="2383"/>
      <c r="LE6" s="2381"/>
      <c r="LF6" s="2382"/>
      <c r="LG6" s="2383"/>
      <c r="LH6" s="2381"/>
      <c r="LI6" s="2382"/>
      <c r="LJ6" s="2383"/>
      <c r="LK6" s="2381"/>
      <c r="LL6" s="2382"/>
      <c r="LM6" s="2383"/>
      <c r="LN6" s="2381"/>
      <c r="LO6" s="2382"/>
      <c r="LP6" s="2383"/>
      <c r="LQ6" s="2381"/>
      <c r="LR6" s="2382"/>
      <c r="LS6" s="2383"/>
      <c r="LT6" s="2381"/>
      <c r="LU6" s="2382"/>
      <c r="LV6" s="2383"/>
      <c r="LW6" s="2381"/>
      <c r="LX6" s="2382"/>
      <c r="LY6" s="2383"/>
      <c r="LZ6" s="2381"/>
      <c r="MA6" s="2382"/>
      <c r="MB6" s="2383"/>
      <c r="MC6" s="2381"/>
      <c r="MD6" s="2382"/>
      <c r="ME6" s="2383"/>
      <c r="MF6" s="2381"/>
      <c r="MG6" s="2382"/>
      <c r="MH6" s="2383"/>
      <c r="MI6" s="2381"/>
      <c r="MJ6" s="2382"/>
      <c r="MK6" s="2383"/>
      <c r="ML6" s="2381"/>
      <c r="MM6" s="2382"/>
      <c r="MN6" s="2383"/>
      <c r="MO6" s="2381"/>
      <c r="MP6" s="2382"/>
      <c r="MQ6" s="2383"/>
      <c r="MR6" s="2381"/>
      <c r="MS6" s="2382"/>
      <c r="MT6" s="2383"/>
      <c r="MU6" s="2381"/>
      <c r="MV6" s="2382"/>
      <c r="MW6" s="2383"/>
      <c r="MX6" s="2381"/>
      <c r="MY6" s="2382"/>
      <c r="MZ6" s="2383"/>
      <c r="NA6" s="2381"/>
      <c r="NB6" s="2382"/>
      <c r="NC6" s="2383"/>
      <c r="ND6" s="2381"/>
      <c r="NE6" s="2382"/>
      <c r="NF6" s="2383"/>
      <c r="NG6" s="2381"/>
      <c r="NH6" s="2382"/>
      <c r="NI6" s="2383"/>
      <c r="NJ6" s="2381"/>
      <c r="NK6" s="2382"/>
      <c r="NL6" s="2383"/>
      <c r="NM6" s="2381"/>
      <c r="NN6" s="2382"/>
      <c r="NO6" s="2383"/>
      <c r="NP6" s="2381"/>
      <c r="NQ6" s="2382"/>
      <c r="NR6" s="2383"/>
      <c r="NS6" s="2381"/>
      <c r="NT6" s="2382"/>
      <c r="NU6" s="2383"/>
      <c r="NV6" s="2381"/>
      <c r="NW6" s="2382"/>
      <c r="NX6" s="2383"/>
      <c r="NY6" s="2381"/>
      <c r="NZ6" s="2382"/>
      <c r="OA6" s="2383"/>
      <c r="OB6" s="2381"/>
      <c r="OC6" s="2382"/>
      <c r="OD6" s="2383"/>
      <c r="OE6" s="2381"/>
      <c r="OF6" s="2382"/>
      <c r="OG6" s="2383"/>
      <c r="OH6" s="2381"/>
      <c r="OI6" s="2382"/>
      <c r="OJ6" s="2383"/>
      <c r="OK6" s="2381"/>
      <c r="OL6" s="2382"/>
      <c r="OM6" s="2383"/>
      <c r="ON6" s="2381"/>
      <c r="OO6" s="2382"/>
      <c r="OP6" s="2383"/>
      <c r="OQ6" s="2381"/>
      <c r="OR6" s="2382"/>
      <c r="OS6" s="2383"/>
      <c r="OT6" s="2381"/>
      <c r="OU6" s="2382"/>
      <c r="OV6" s="2383"/>
      <c r="OW6" s="2381"/>
      <c r="OX6" s="2382"/>
      <c r="OY6" s="2383"/>
      <c r="OZ6" s="2381"/>
      <c r="PA6" s="2382"/>
      <c r="PB6" s="2383"/>
      <c r="PC6" s="2381"/>
      <c r="PD6" s="2382"/>
      <c r="PE6" s="2383"/>
      <c r="PF6" s="2381"/>
      <c r="PG6" s="2382"/>
      <c r="PH6" s="2383"/>
      <c r="PI6" s="2381"/>
      <c r="PJ6" s="2382"/>
      <c r="PK6" s="2383"/>
      <c r="PL6" s="2381"/>
      <c r="PM6" s="2382"/>
      <c r="PN6" s="2383"/>
      <c r="PO6" s="2381"/>
      <c r="PP6" s="2382"/>
      <c r="PQ6" s="2383"/>
      <c r="PR6" s="2381"/>
      <c r="PS6" s="2382"/>
      <c r="PT6" s="2383"/>
      <c r="PU6" s="2381"/>
      <c r="PV6" s="2382"/>
      <c r="PW6" s="2383"/>
      <c r="PX6" s="2381"/>
      <c r="PY6" s="2382"/>
      <c r="PZ6" s="2383"/>
      <c r="QA6" s="2381"/>
      <c r="QB6" s="2382"/>
      <c r="QC6" s="2383"/>
      <c r="QD6" s="2381"/>
      <c r="QE6" s="2382"/>
      <c r="QF6" s="2383"/>
      <c r="QG6" s="2381"/>
      <c r="QH6" s="2382"/>
      <c r="QI6" s="2383"/>
      <c r="QJ6" s="2381"/>
      <c r="QK6" s="2382"/>
      <c r="QL6" s="2383"/>
      <c r="QM6" s="2381"/>
      <c r="QN6" s="2382"/>
      <c r="QO6" s="2383"/>
      <c r="QP6" s="2381"/>
      <c r="QQ6" s="2382"/>
      <c r="QR6" s="2383"/>
      <c r="QS6" s="2381"/>
      <c r="QT6" s="2382"/>
      <c r="QU6" s="2383"/>
      <c r="QV6" s="2381"/>
      <c r="QW6" s="2382"/>
      <c r="QX6" s="2383"/>
      <c r="QY6" s="2381"/>
      <c r="QZ6" s="2382"/>
      <c r="RA6" s="2383"/>
      <c r="RB6" s="2381"/>
      <c r="RC6" s="2382"/>
      <c r="RD6" s="2383"/>
      <c r="RE6" s="2381"/>
      <c r="RF6" s="2382"/>
      <c r="RG6" s="2383"/>
      <c r="RH6" s="2381"/>
      <c r="RI6" s="2382"/>
      <c r="RJ6" s="2383"/>
      <c r="RK6" s="2381"/>
      <c r="RL6" s="2382"/>
      <c r="RM6" s="2383"/>
      <c r="RN6" s="2381"/>
      <c r="RO6" s="2382"/>
      <c r="RP6" s="2383"/>
      <c r="RQ6" s="2381"/>
      <c r="RR6" s="2382"/>
      <c r="RS6" s="2383"/>
      <c r="RT6" s="2381"/>
      <c r="RU6" s="2382"/>
      <c r="RV6" s="2383"/>
      <c r="RW6" s="2381"/>
      <c r="RX6" s="2382"/>
      <c r="RY6" s="2383"/>
      <c r="RZ6" s="2381"/>
      <c r="SA6" s="2382"/>
      <c r="SB6" s="2383"/>
      <c r="SC6" s="2381"/>
      <c r="SD6" s="2382"/>
      <c r="SE6" s="2383"/>
      <c r="SF6" s="2381"/>
      <c r="SG6" s="2382"/>
      <c r="SH6" s="2383"/>
      <c r="SI6" s="2381"/>
      <c r="SJ6" s="2382"/>
      <c r="SK6" s="2383"/>
      <c r="SL6" s="2381"/>
      <c r="SM6" s="2382"/>
      <c r="SN6" s="2383"/>
      <c r="SO6" s="2381"/>
      <c r="SP6" s="2382"/>
      <c r="SQ6" s="2383"/>
      <c r="SR6" s="2381"/>
      <c r="SS6" s="2382"/>
      <c r="ST6" s="2383"/>
      <c r="SU6" s="2381"/>
      <c r="SV6" s="2382"/>
      <c r="SW6" s="2383"/>
      <c r="SX6" s="2381"/>
      <c r="SY6" s="2382"/>
      <c r="SZ6" s="2383"/>
      <c r="TA6" s="2381"/>
      <c r="TB6" s="2382"/>
      <c r="TC6" s="2383"/>
      <c r="TD6" s="2381"/>
      <c r="TE6" s="2382"/>
      <c r="TF6" s="2383"/>
      <c r="TG6" s="2381"/>
      <c r="TH6" s="2382"/>
      <c r="TI6" s="2383"/>
      <c r="TJ6" s="2381"/>
      <c r="TK6" s="2382"/>
      <c r="TL6" s="2383"/>
      <c r="TM6" s="2381"/>
      <c r="TN6" s="2382"/>
      <c r="TO6" s="2383"/>
      <c r="TP6" s="2381"/>
      <c r="TQ6" s="2382"/>
      <c r="TR6" s="2383"/>
      <c r="TS6" s="2381"/>
      <c r="TT6" s="2382"/>
      <c r="TU6" s="2383"/>
      <c r="TV6" s="2381"/>
      <c r="TW6" s="2382"/>
      <c r="TX6" s="2383"/>
      <c r="TY6" s="2381"/>
      <c r="TZ6" s="2382"/>
      <c r="UA6" s="2383"/>
      <c r="UB6" s="2381"/>
      <c r="UC6" s="2382"/>
      <c r="UD6" s="2383"/>
      <c r="UE6" s="2381"/>
      <c r="UF6" s="2382"/>
      <c r="UG6" s="2383"/>
      <c r="UH6" s="2381"/>
      <c r="UI6" s="2382"/>
      <c r="UJ6" s="2383"/>
      <c r="UK6" s="2381"/>
      <c r="UL6" s="2382"/>
      <c r="UM6" s="2383"/>
      <c r="UN6" s="2381"/>
      <c r="UO6" s="2382"/>
      <c r="UP6" s="2383"/>
      <c r="UQ6" s="2381"/>
      <c r="UR6" s="2382"/>
      <c r="US6" s="2383"/>
      <c r="UT6" s="2381"/>
      <c r="UU6" s="2382"/>
      <c r="UV6" s="2383"/>
      <c r="UW6" s="2381"/>
      <c r="UX6" s="2382"/>
      <c r="UY6" s="2383"/>
      <c r="UZ6" s="2381"/>
      <c r="VA6" s="2382"/>
      <c r="VB6" s="2383"/>
      <c r="VC6" s="2381"/>
      <c r="VD6" s="2382"/>
      <c r="VE6" s="2383"/>
      <c r="VF6" s="2381"/>
      <c r="VG6" s="2382"/>
      <c r="VH6" s="2383"/>
      <c r="VI6" s="2381"/>
      <c r="VJ6" s="2382"/>
      <c r="VK6" s="2383"/>
      <c r="VL6" s="2381"/>
      <c r="VM6" s="2382"/>
      <c r="VN6" s="2383"/>
      <c r="VO6" s="2381"/>
      <c r="VP6" s="2382"/>
      <c r="VQ6" s="2383"/>
      <c r="VR6" s="2381"/>
      <c r="VS6" s="2382"/>
      <c r="VT6" s="2383"/>
      <c r="VU6" s="2381"/>
      <c r="VV6" s="2382"/>
      <c r="VW6" s="2383"/>
      <c r="VX6" s="2381"/>
      <c r="VY6" s="2382"/>
      <c r="VZ6" s="2383"/>
      <c r="WA6" s="2381"/>
      <c r="WB6" s="2382"/>
      <c r="WC6" s="2383"/>
      <c r="WD6" s="2381"/>
      <c r="WE6" s="2382"/>
      <c r="WF6" s="2383"/>
      <c r="WG6" s="2381"/>
      <c r="WH6" s="2382"/>
      <c r="WI6" s="2383"/>
      <c r="WJ6" s="2381"/>
      <c r="WK6" s="2382"/>
      <c r="WL6" s="2383"/>
      <c r="WM6" s="2381"/>
      <c r="WN6" s="2382"/>
      <c r="WO6" s="2383"/>
      <c r="WP6" s="2381"/>
      <c r="WQ6" s="2382"/>
      <c r="WR6" s="2383"/>
      <c r="WS6" s="2381"/>
      <c r="WT6" s="2382"/>
      <c r="WU6" s="2383"/>
      <c r="WV6" s="2381"/>
      <c r="WW6" s="2382"/>
      <c r="WX6" s="2383"/>
      <c r="WY6" s="2381"/>
      <c r="WZ6" s="2382"/>
      <c r="XA6" s="2383"/>
      <c r="XB6" s="2381"/>
      <c r="XC6" s="2382"/>
      <c r="XD6" s="2383"/>
      <c r="XE6" s="2381"/>
      <c r="XF6" s="2382"/>
      <c r="XG6" s="2383"/>
      <c r="XH6" s="2381"/>
      <c r="XI6" s="2382"/>
      <c r="XJ6" s="2383"/>
      <c r="XK6" s="2381"/>
      <c r="XL6" s="2382"/>
      <c r="XM6" s="2383"/>
      <c r="XN6" s="2381"/>
      <c r="XO6" s="2382"/>
      <c r="XP6" s="2383"/>
      <c r="XQ6" s="2381"/>
      <c r="XR6" s="2382"/>
      <c r="XS6" s="2383"/>
      <c r="XT6" s="2381"/>
      <c r="XU6" s="2382"/>
      <c r="XV6" s="2383"/>
      <c r="XW6" s="2381"/>
      <c r="XX6" s="2382"/>
      <c r="XY6" s="2383"/>
      <c r="XZ6" s="2381"/>
      <c r="YA6" s="2382"/>
      <c r="YB6" s="2383"/>
      <c r="YC6" s="2381"/>
      <c r="YD6" s="2382"/>
      <c r="YE6" s="2383"/>
      <c r="YF6" s="2381"/>
      <c r="YG6" s="2382"/>
      <c r="YH6" s="2383"/>
      <c r="YI6" s="2381"/>
      <c r="YJ6" s="2382"/>
      <c r="YK6" s="2383"/>
      <c r="YL6" s="2381"/>
      <c r="YM6" s="2382"/>
      <c r="YN6" s="2383"/>
      <c r="YO6" s="2381"/>
      <c r="YP6" s="2382"/>
      <c r="YQ6" s="2383"/>
      <c r="YR6" s="2381"/>
      <c r="YS6" s="2382"/>
      <c r="YT6" s="2383"/>
      <c r="YU6" s="2381"/>
      <c r="YV6" s="2382"/>
      <c r="YW6" s="2383"/>
      <c r="YX6" s="2381"/>
      <c r="YY6" s="2382"/>
      <c r="YZ6" s="2383"/>
      <c r="ZA6" s="2381"/>
      <c r="ZB6" s="2382"/>
      <c r="ZC6" s="2383"/>
      <c r="ZD6" s="2381"/>
      <c r="ZE6" s="2382"/>
      <c r="ZF6" s="2383"/>
      <c r="ZG6" s="2381"/>
      <c r="ZH6" s="2382"/>
      <c r="ZI6" s="2383"/>
      <c r="ZJ6" s="2381"/>
      <c r="ZK6" s="2382"/>
      <c r="ZL6" s="2383"/>
      <c r="ZM6" s="2381"/>
      <c r="ZN6" s="2382"/>
      <c r="ZO6" s="2383"/>
      <c r="ZP6" s="2381"/>
      <c r="ZQ6" s="2382"/>
      <c r="ZR6" s="2383"/>
      <c r="ZS6" s="2381"/>
      <c r="ZT6" s="2382"/>
      <c r="ZU6" s="2383"/>
      <c r="ZV6" s="2381"/>
      <c r="ZW6" s="2382"/>
      <c r="ZX6" s="2383"/>
      <c r="ZY6" s="2381"/>
      <c r="ZZ6" s="2382"/>
      <c r="AAA6" s="2383"/>
      <c r="AAB6" s="2381"/>
      <c r="AAC6" s="2382"/>
      <c r="AAD6" s="2383"/>
      <c r="AAE6" s="2381"/>
      <c r="AAF6" s="2382"/>
      <c r="AAG6" s="2383"/>
      <c r="AAH6" s="2381"/>
      <c r="AAI6" s="2382"/>
      <c r="AAJ6" s="2383"/>
      <c r="AAK6" s="2381"/>
      <c r="AAL6" s="2382"/>
      <c r="AAM6" s="2383"/>
      <c r="AAN6" s="2381"/>
      <c r="AAO6" s="2382"/>
      <c r="AAP6" s="2383"/>
      <c r="AAQ6" s="2381"/>
      <c r="AAR6" s="2382"/>
      <c r="AAS6" s="2383"/>
      <c r="AAT6" s="2381"/>
      <c r="AAU6" s="2382"/>
      <c r="AAV6" s="2383"/>
      <c r="AAW6" s="2381"/>
      <c r="AAX6" s="2382"/>
      <c r="AAY6" s="2383"/>
      <c r="AAZ6" s="2381"/>
      <c r="ABA6" s="2382"/>
      <c r="ABB6" s="2383"/>
      <c r="ABC6" s="2381"/>
      <c r="ABD6" s="2382"/>
      <c r="ABE6" s="2383"/>
      <c r="ABF6" s="2381"/>
      <c r="ABG6" s="2382"/>
      <c r="ABH6" s="2383"/>
      <c r="ABI6" s="2381"/>
      <c r="ABJ6" s="2382"/>
      <c r="ABK6" s="2383"/>
      <c r="ABL6" s="2381"/>
      <c r="ABM6" s="2382"/>
      <c r="ABN6" s="2383"/>
      <c r="ABO6" s="2381"/>
      <c r="ABP6" s="2382"/>
      <c r="ABQ6" s="2383"/>
      <c r="ABR6" s="2381"/>
      <c r="ABS6" s="2382"/>
      <c r="ABT6" s="2383"/>
      <c r="ABU6" s="2381"/>
      <c r="ABV6" s="2382"/>
      <c r="ABW6" s="2383"/>
      <c r="ABX6" s="2381"/>
      <c r="ABY6" s="2382"/>
      <c r="ABZ6" s="2383"/>
      <c r="ACA6" s="2381"/>
      <c r="ACB6" s="2382"/>
      <c r="ACC6" s="2383"/>
      <c r="ACD6" s="2381"/>
      <c r="ACE6" s="2382"/>
      <c r="ACF6" s="2383"/>
      <c r="ACG6" s="2381"/>
      <c r="ACH6" s="2382"/>
      <c r="ACI6" s="2383"/>
      <c r="ACJ6" s="2381"/>
      <c r="ACK6" s="2382"/>
      <c r="ACL6" s="2383"/>
      <c r="ACM6" s="2381"/>
      <c r="ACN6" s="2382"/>
      <c r="ACO6" s="2383"/>
      <c r="ACP6" s="2381"/>
      <c r="ACQ6" s="2382"/>
      <c r="ACR6" s="2383"/>
      <c r="ACS6" s="2381"/>
      <c r="ACT6" s="2382"/>
      <c r="ACU6" s="2383"/>
      <c r="ACV6" s="2381"/>
      <c r="ACW6" s="2382"/>
      <c r="ACX6" s="2383"/>
      <c r="ACY6" s="2381"/>
      <c r="ACZ6" s="2382"/>
      <c r="ADA6" s="2383"/>
      <c r="ADB6" s="2381"/>
      <c r="ADC6" s="2382"/>
      <c r="ADD6" s="2383"/>
      <c r="ADE6" s="2381"/>
      <c r="ADF6" s="2382"/>
      <c r="ADG6" s="2383"/>
      <c r="ADH6" s="2381"/>
      <c r="ADI6" s="2382"/>
      <c r="ADJ6" s="2383"/>
      <c r="ADK6" s="2381"/>
      <c r="ADL6" s="2382"/>
      <c r="ADM6" s="2383"/>
      <c r="ADN6" s="2381"/>
      <c r="ADO6" s="2382"/>
      <c r="ADP6" s="2383"/>
      <c r="ADQ6" s="2381"/>
      <c r="ADR6" s="2382"/>
      <c r="ADS6" s="2383"/>
      <c r="ADT6" s="2381"/>
      <c r="ADU6" s="2382"/>
      <c r="ADV6" s="2383"/>
      <c r="ADW6" s="2381"/>
      <c r="ADX6" s="2382"/>
      <c r="ADY6" s="2383"/>
      <c r="ADZ6" s="2381"/>
      <c r="AEA6" s="2382"/>
      <c r="AEB6" s="2383"/>
      <c r="AEC6" s="2381"/>
      <c r="AED6" s="2382"/>
      <c r="AEE6" s="2383"/>
      <c r="AEF6" s="2381"/>
      <c r="AEG6" s="2382"/>
      <c r="AEH6" s="2383"/>
      <c r="AEI6" s="2381"/>
      <c r="AEJ6" s="2382"/>
      <c r="AEK6" s="2383"/>
      <c r="AEL6" s="2381"/>
      <c r="AEM6" s="2382"/>
      <c r="AEN6" s="2383"/>
      <c r="AEO6" s="2381"/>
      <c r="AEP6" s="2382"/>
      <c r="AEQ6" s="2383"/>
      <c r="AER6" s="2381"/>
      <c r="AES6" s="2382"/>
      <c r="AET6" s="2383"/>
      <c r="AEU6" s="2381"/>
      <c r="AEV6" s="2382"/>
      <c r="AEW6" s="2383"/>
      <c r="AEX6" s="2381"/>
      <c r="AEY6" s="2382"/>
      <c r="AEZ6" s="2383"/>
      <c r="AFA6" s="2381"/>
      <c r="AFB6" s="2382"/>
      <c r="AFC6" s="2383"/>
      <c r="AFD6" s="2381"/>
      <c r="AFE6" s="2382"/>
      <c r="AFF6" s="2383"/>
      <c r="AFG6" s="2381"/>
      <c r="AFH6" s="2382"/>
      <c r="AFI6" s="2383"/>
      <c r="AFJ6" s="2381"/>
      <c r="AFK6" s="2382"/>
      <c r="AFL6" s="2383"/>
      <c r="AFM6" s="2381"/>
      <c r="AFN6" s="2382"/>
      <c r="AFO6" s="2383"/>
      <c r="AFP6" s="2381"/>
      <c r="AFQ6" s="2382"/>
      <c r="AFR6" s="2383"/>
      <c r="AFS6" s="2381"/>
      <c r="AFT6" s="2382"/>
      <c r="AFU6" s="2383"/>
      <c r="AFV6" s="2381"/>
      <c r="AFW6" s="2382"/>
      <c r="AFX6" s="2383"/>
      <c r="AFY6" s="2381"/>
      <c r="AFZ6" s="2382"/>
      <c r="AGA6" s="2383"/>
      <c r="AGB6" s="2381"/>
      <c r="AGC6" s="2382"/>
      <c r="AGD6" s="2383"/>
      <c r="AGE6" s="2381"/>
      <c r="AGF6" s="2382"/>
      <c r="AGG6" s="2383"/>
      <c r="AGH6" s="2381"/>
      <c r="AGI6" s="2382"/>
      <c r="AGJ6" s="2383"/>
      <c r="AGK6" s="2381"/>
      <c r="AGL6" s="2382"/>
      <c r="AGM6" s="2383"/>
      <c r="AGN6" s="2381"/>
      <c r="AGO6" s="2382"/>
      <c r="AGP6" s="2383"/>
      <c r="AGQ6" s="2381"/>
      <c r="AGR6" s="2382"/>
      <c r="AGS6" s="2383"/>
      <c r="AGT6" s="2381"/>
      <c r="AGU6" s="2382"/>
      <c r="AGV6" s="2383"/>
      <c r="AGW6" s="2381"/>
      <c r="AGX6" s="2382"/>
      <c r="AGY6" s="2383"/>
      <c r="AGZ6" s="2381"/>
      <c r="AHA6" s="2382"/>
      <c r="AHB6" s="2383"/>
      <c r="AHC6" s="2381"/>
      <c r="AHD6" s="2382"/>
      <c r="AHE6" s="2383"/>
      <c r="AHF6" s="2381"/>
      <c r="AHG6" s="2382"/>
      <c r="AHH6" s="2383"/>
      <c r="AHI6" s="2381"/>
      <c r="AHJ6" s="2382"/>
      <c r="AHK6" s="2383"/>
      <c r="AHL6" s="2381"/>
      <c r="AHM6" s="2382"/>
      <c r="AHN6" s="2383"/>
      <c r="AHO6" s="2381"/>
      <c r="AHP6" s="2382"/>
      <c r="AHQ6" s="2383"/>
      <c r="AHR6" s="2381"/>
      <c r="AHS6" s="2382"/>
      <c r="AHT6" s="2383"/>
      <c r="AHU6" s="2381"/>
      <c r="AHV6" s="2382"/>
      <c r="AHW6" s="2383"/>
      <c r="AHX6" s="2381"/>
      <c r="AHY6" s="2382"/>
      <c r="AHZ6" s="2383"/>
      <c r="AIA6" s="2381"/>
      <c r="AIB6" s="2382"/>
      <c r="AIC6" s="2383"/>
      <c r="AID6" s="2381"/>
      <c r="AIE6" s="2382"/>
      <c r="AIF6" s="2383"/>
      <c r="AIG6" s="2381"/>
      <c r="AIH6" s="2382"/>
      <c r="AII6" s="2383"/>
      <c r="AIJ6" s="2381"/>
      <c r="AIK6" s="2382"/>
      <c r="AIL6" s="2383"/>
      <c r="AIM6" s="2381"/>
      <c r="AIN6" s="2382"/>
      <c r="AIO6" s="2383"/>
      <c r="AIP6" s="2381"/>
      <c r="AIQ6" s="2382"/>
      <c r="AIR6" s="2383"/>
      <c r="AIS6" s="2381"/>
      <c r="AIT6" s="2382"/>
      <c r="AIU6" s="2383"/>
      <c r="AIV6" s="2381"/>
      <c r="AIW6" s="2382"/>
      <c r="AIX6" s="2383"/>
      <c r="AIY6" s="2381"/>
      <c r="AIZ6" s="2382"/>
      <c r="AJA6" s="2383"/>
      <c r="AJB6" s="2381"/>
      <c r="AJC6" s="2382"/>
      <c r="AJD6" s="2383"/>
      <c r="AJE6" s="2381"/>
      <c r="AJF6" s="2382"/>
      <c r="AJG6" s="2383"/>
      <c r="AJH6" s="2381"/>
      <c r="AJI6" s="2382"/>
      <c r="AJJ6" s="2383"/>
      <c r="AJK6" s="2381"/>
      <c r="AJL6" s="2382"/>
      <c r="AJM6" s="2383"/>
      <c r="AJN6" s="2381"/>
      <c r="AJO6" s="2382"/>
      <c r="AJP6" s="2383"/>
      <c r="AJQ6" s="2381"/>
      <c r="AJR6" s="2382"/>
      <c r="AJS6" s="2383"/>
      <c r="AJT6" s="2381"/>
      <c r="AJU6" s="2382"/>
      <c r="AJV6" s="2383"/>
      <c r="AJW6" s="2381"/>
      <c r="AJX6" s="2382"/>
      <c r="AJY6" s="2383"/>
      <c r="AJZ6" s="2381"/>
      <c r="AKA6" s="2382"/>
      <c r="AKB6" s="2383"/>
      <c r="AKC6" s="2381"/>
      <c r="AKD6" s="2382"/>
      <c r="AKE6" s="2383"/>
      <c r="AKF6" s="2381"/>
      <c r="AKG6" s="2382"/>
      <c r="AKH6" s="2383"/>
      <c r="AKI6" s="2381"/>
      <c r="AKJ6" s="2382"/>
      <c r="AKK6" s="2383"/>
      <c r="AKL6" s="2381"/>
      <c r="AKM6" s="2382"/>
      <c r="AKN6" s="2383"/>
      <c r="AKO6" s="2381"/>
      <c r="AKP6" s="2382"/>
      <c r="AKQ6" s="2383"/>
      <c r="AKR6" s="2381"/>
      <c r="AKS6" s="2382"/>
      <c r="AKT6" s="2383"/>
      <c r="AKU6" s="2381"/>
      <c r="AKV6" s="2382"/>
      <c r="AKW6" s="2383"/>
      <c r="AKX6" s="2381"/>
      <c r="AKY6" s="2382"/>
      <c r="AKZ6" s="2383"/>
      <c r="ALA6" s="2381"/>
      <c r="ALB6" s="2382"/>
      <c r="ALC6" s="2383"/>
      <c r="ALD6" s="2381"/>
      <c r="ALE6" s="2382"/>
      <c r="ALF6" s="2383"/>
      <c r="ALG6" s="2381"/>
      <c r="ALH6" s="2382"/>
      <c r="ALI6" s="2383"/>
      <c r="ALJ6" s="2381"/>
      <c r="ALK6" s="2382"/>
      <c r="ALL6" s="2383"/>
      <c r="ALM6" s="2381"/>
      <c r="ALN6" s="2382"/>
      <c r="ALO6" s="2383"/>
      <c r="ALP6" s="2381"/>
      <c r="ALQ6" s="2382"/>
      <c r="ALR6" s="2383"/>
      <c r="ALS6" s="2381"/>
      <c r="ALT6" s="2382"/>
      <c r="ALU6" s="2383"/>
      <c r="ALV6" s="2381"/>
      <c r="ALW6" s="2382"/>
      <c r="ALX6" s="2383"/>
      <c r="ALY6" s="2381"/>
      <c r="ALZ6" s="2382"/>
      <c r="AMA6" s="2383"/>
      <c r="AMB6" s="2381"/>
      <c r="AMC6" s="2382"/>
      <c r="AMD6" s="2383"/>
      <c r="AME6" s="2381"/>
      <c r="AMF6" s="2382"/>
      <c r="AMG6" s="2383"/>
      <c r="AMH6" s="2381"/>
      <c r="AMI6" s="2382"/>
      <c r="AMJ6" s="2383"/>
      <c r="AMK6" s="2381"/>
      <c r="AML6" s="2382"/>
      <c r="AMM6" s="2383"/>
      <c r="AMN6" s="2381"/>
      <c r="AMO6" s="2382"/>
      <c r="AMP6" s="2383"/>
      <c r="AMQ6" s="2381"/>
      <c r="AMR6" s="2382"/>
      <c r="AMS6" s="2383"/>
      <c r="AMT6" s="2381"/>
      <c r="AMU6" s="2382"/>
      <c r="AMV6" s="2383"/>
      <c r="AMW6" s="2381"/>
      <c r="AMX6" s="2382"/>
      <c r="AMY6" s="2383"/>
      <c r="AMZ6" s="2381"/>
      <c r="ANA6" s="2382"/>
      <c r="ANB6" s="2383"/>
      <c r="ANC6" s="2381"/>
      <c r="AND6" s="2382"/>
      <c r="ANE6" s="2383"/>
      <c r="ANF6" s="2381"/>
      <c r="ANG6" s="2382"/>
      <c r="ANH6" s="2383"/>
      <c r="ANI6" s="2381"/>
      <c r="ANJ6" s="2382"/>
      <c r="ANK6" s="2383"/>
      <c r="ANL6" s="2381"/>
      <c r="ANM6" s="2382"/>
      <c r="ANN6" s="2383"/>
      <c r="ANO6" s="2381"/>
      <c r="ANP6" s="2382"/>
      <c r="ANQ6" s="2383"/>
      <c r="ANR6" s="2381"/>
      <c r="ANS6" s="2382"/>
      <c r="ANT6" s="2383"/>
      <c r="ANU6" s="2381"/>
      <c r="ANV6" s="2382"/>
      <c r="ANW6" s="2383"/>
      <c r="ANX6" s="2381"/>
      <c r="ANY6" s="2382"/>
      <c r="ANZ6" s="2383"/>
      <c r="AOA6" s="2381"/>
      <c r="AOB6" s="2382"/>
      <c r="AOC6" s="2383"/>
      <c r="AOD6" s="2381"/>
      <c r="AOE6" s="2382"/>
      <c r="AOF6" s="2383"/>
      <c r="AOG6" s="2381"/>
      <c r="AOH6" s="2382"/>
      <c r="AOI6" s="2383"/>
      <c r="AOJ6" s="2381"/>
      <c r="AOK6" s="2382"/>
      <c r="AOL6" s="2383"/>
      <c r="AOM6" s="2381"/>
      <c r="AON6" s="2382"/>
      <c r="AOO6" s="2383"/>
      <c r="AOP6" s="2381"/>
      <c r="AOQ6" s="2382"/>
      <c r="AOR6" s="2383"/>
      <c r="AOS6" s="2381"/>
      <c r="AOT6" s="2382"/>
      <c r="AOU6" s="2383"/>
      <c r="AOV6" s="2381"/>
      <c r="AOW6" s="2382"/>
      <c r="AOX6" s="2383"/>
      <c r="AOY6" s="2381"/>
      <c r="AOZ6" s="2382"/>
      <c r="APA6" s="2383"/>
      <c r="APB6" s="2381"/>
      <c r="APC6" s="2382"/>
      <c r="APD6" s="2383"/>
      <c r="APE6" s="2381"/>
      <c r="APF6" s="2382"/>
      <c r="APG6" s="2383"/>
      <c r="APH6" s="2381"/>
      <c r="API6" s="2382"/>
      <c r="APJ6" s="2383"/>
      <c r="APK6" s="2381"/>
      <c r="APL6" s="2382"/>
      <c r="APM6" s="2383"/>
      <c r="APN6" s="2381"/>
      <c r="APO6" s="2382"/>
      <c r="APP6" s="2383"/>
      <c r="APQ6" s="2381"/>
      <c r="APR6" s="2382"/>
      <c r="APS6" s="2383"/>
      <c r="APT6" s="2381"/>
      <c r="APU6" s="2382"/>
      <c r="APV6" s="2383"/>
      <c r="APW6" s="2381"/>
      <c r="APX6" s="2382"/>
      <c r="APY6" s="2383"/>
      <c r="APZ6" s="2381"/>
      <c r="AQA6" s="2382"/>
      <c r="AQB6" s="2383"/>
      <c r="AQC6" s="2381"/>
      <c r="AQD6" s="2382"/>
      <c r="AQE6" s="2383"/>
      <c r="AQF6" s="2381"/>
      <c r="AQG6" s="2382"/>
      <c r="AQH6" s="2383"/>
      <c r="AQI6" s="2381"/>
      <c r="AQJ6" s="2382"/>
      <c r="AQK6" s="2383"/>
      <c r="AQL6" s="2381"/>
      <c r="AQM6" s="2382"/>
      <c r="AQN6" s="2383"/>
      <c r="AQO6" s="2381"/>
      <c r="AQP6" s="2382"/>
      <c r="AQQ6" s="2383"/>
      <c r="AQR6" s="2381"/>
      <c r="AQS6" s="2382"/>
      <c r="AQT6" s="2383"/>
      <c r="AQU6" s="2381"/>
      <c r="AQV6" s="2382"/>
      <c r="AQW6" s="2383"/>
      <c r="AQX6" s="2381"/>
      <c r="AQY6" s="2382"/>
      <c r="AQZ6" s="2383"/>
      <c r="ARA6" s="2381"/>
      <c r="ARB6" s="2382"/>
      <c r="ARC6" s="2383"/>
      <c r="ARD6" s="2381"/>
      <c r="ARE6" s="2382"/>
      <c r="ARF6" s="2383"/>
      <c r="ARG6" s="2381"/>
      <c r="ARH6" s="2382"/>
      <c r="ARI6" s="2383"/>
      <c r="ARJ6" s="2381"/>
      <c r="ARK6" s="2382"/>
      <c r="ARL6" s="2383"/>
      <c r="ARM6" s="2381"/>
      <c r="ARN6" s="2382"/>
      <c r="ARO6" s="2383"/>
      <c r="ARP6" s="2381"/>
      <c r="ARQ6" s="2382"/>
      <c r="ARR6" s="2383"/>
      <c r="ARS6" s="2381"/>
      <c r="ART6" s="2382"/>
      <c r="ARU6" s="2383"/>
      <c r="ARV6" s="2381"/>
      <c r="ARW6" s="2382"/>
      <c r="ARX6" s="2383"/>
      <c r="ARY6" s="2381"/>
      <c r="ARZ6" s="2382"/>
      <c r="ASA6" s="2383"/>
      <c r="ASB6" s="2381"/>
      <c r="ASC6" s="2382"/>
      <c r="ASD6" s="2383"/>
      <c r="ASE6" s="2381"/>
      <c r="ASF6" s="2382"/>
      <c r="ASG6" s="2383"/>
      <c r="ASH6" s="2381"/>
      <c r="ASI6" s="2382"/>
      <c r="ASJ6" s="2383"/>
      <c r="ASK6" s="2381"/>
      <c r="ASL6" s="2382"/>
      <c r="ASM6" s="2383"/>
      <c r="ASN6" s="2381"/>
      <c r="ASO6" s="2382"/>
      <c r="ASP6" s="2383"/>
      <c r="ASQ6" s="2381"/>
      <c r="ASR6" s="2382"/>
      <c r="ASS6" s="2383"/>
      <c r="AST6" s="2381"/>
      <c r="ASU6" s="2382"/>
      <c r="ASV6" s="2383"/>
      <c r="ASW6" s="2381"/>
      <c r="ASX6" s="2382"/>
      <c r="ASY6" s="2383"/>
      <c r="ASZ6" s="2381"/>
      <c r="ATA6" s="2382"/>
      <c r="ATB6" s="2383"/>
      <c r="ATC6" s="2381"/>
      <c r="ATD6" s="2382"/>
      <c r="ATE6" s="2383"/>
      <c r="ATF6" s="2381"/>
      <c r="ATG6" s="2382"/>
      <c r="ATH6" s="2383"/>
      <c r="ATI6" s="2381"/>
      <c r="ATJ6" s="2382"/>
      <c r="ATK6" s="2383"/>
      <c r="ATL6" s="2381"/>
      <c r="ATM6" s="2382"/>
      <c r="ATN6" s="2383"/>
      <c r="ATO6" s="2381"/>
      <c r="ATP6" s="2382"/>
      <c r="ATQ6" s="2383"/>
      <c r="ATR6" s="2381"/>
      <c r="ATS6" s="2382"/>
      <c r="ATT6" s="2383"/>
      <c r="ATU6" s="2381"/>
      <c r="ATV6" s="2382"/>
      <c r="ATW6" s="2383"/>
      <c r="ATX6" s="2381"/>
      <c r="ATY6" s="2382"/>
      <c r="ATZ6" s="2383"/>
      <c r="AUA6" s="2381"/>
      <c r="AUB6" s="2382"/>
      <c r="AUC6" s="2383"/>
      <c r="AUD6" s="2381"/>
      <c r="AUE6" s="2382"/>
      <c r="AUF6" s="2383"/>
      <c r="AUG6" s="2381"/>
      <c r="AUH6" s="2382"/>
      <c r="AUI6" s="2383"/>
      <c r="AUJ6" s="2381"/>
      <c r="AUK6" s="2382"/>
      <c r="AUL6" s="2383"/>
      <c r="AUM6" s="2381"/>
      <c r="AUN6" s="2382"/>
      <c r="AUO6" s="2383"/>
      <c r="AUP6" s="2381"/>
      <c r="AUQ6" s="2382"/>
      <c r="AUR6" s="2383"/>
      <c r="AUS6" s="2381"/>
      <c r="AUT6" s="2382"/>
      <c r="AUU6" s="2383"/>
      <c r="AUV6" s="2381"/>
      <c r="AUW6" s="2382"/>
      <c r="AUX6" s="2383"/>
      <c r="AUY6" s="2381"/>
      <c r="AUZ6" s="2382"/>
      <c r="AVA6" s="2383"/>
      <c r="AVB6" s="2381"/>
      <c r="AVC6" s="2382"/>
      <c r="AVD6" s="2383"/>
      <c r="AVE6" s="2381"/>
      <c r="AVF6" s="2382"/>
      <c r="AVG6" s="2383"/>
      <c r="AVH6" s="2381"/>
      <c r="AVI6" s="2382"/>
      <c r="AVJ6" s="2383"/>
      <c r="AVK6" s="2381"/>
      <c r="AVL6" s="2382"/>
      <c r="AVM6" s="2383"/>
      <c r="AVN6" s="2381"/>
      <c r="AVO6" s="2382"/>
      <c r="AVP6" s="2383"/>
      <c r="AVQ6" s="2381"/>
      <c r="AVR6" s="2382"/>
      <c r="AVS6" s="2383"/>
      <c r="AVT6" s="2381"/>
      <c r="AVU6" s="2382"/>
      <c r="AVV6" s="2383"/>
      <c r="AVW6" s="2381"/>
      <c r="AVX6" s="2382"/>
      <c r="AVY6" s="2383"/>
      <c r="AVZ6" s="2381"/>
      <c r="AWA6" s="2382"/>
      <c r="AWB6" s="2383"/>
      <c r="AWC6" s="2381"/>
      <c r="AWD6" s="2382"/>
      <c r="AWE6" s="2383"/>
      <c r="AWF6" s="2381"/>
      <c r="AWG6" s="2382"/>
      <c r="AWH6" s="2383"/>
      <c r="AWI6" s="2381"/>
      <c r="AWJ6" s="2382"/>
      <c r="AWK6" s="2383"/>
      <c r="AWL6" s="2381"/>
      <c r="AWM6" s="2382"/>
      <c r="AWN6" s="2383"/>
      <c r="AWO6" s="2381"/>
      <c r="AWP6" s="2382"/>
      <c r="AWQ6" s="2383"/>
      <c r="AWR6" s="2381"/>
      <c r="AWS6" s="2382"/>
      <c r="AWT6" s="2383"/>
      <c r="AWU6" s="2381"/>
      <c r="AWV6" s="2382"/>
      <c r="AWW6" s="2383"/>
      <c r="AWX6" s="2381"/>
      <c r="AWY6" s="2382"/>
      <c r="AWZ6" s="2383"/>
      <c r="AXA6" s="2381"/>
      <c r="AXB6" s="2382"/>
      <c r="AXC6" s="2383"/>
      <c r="AXD6" s="2381"/>
      <c r="AXE6" s="2382"/>
      <c r="AXF6" s="2383"/>
      <c r="AXG6" s="2381"/>
      <c r="AXH6" s="2382"/>
      <c r="AXI6" s="2383"/>
      <c r="AXJ6" s="2381"/>
      <c r="AXK6" s="2382"/>
      <c r="AXL6" s="2383"/>
      <c r="AXM6" s="2381"/>
      <c r="AXN6" s="2382"/>
      <c r="AXO6" s="2383"/>
      <c r="AXP6" s="2381"/>
      <c r="AXQ6" s="2382"/>
      <c r="AXR6" s="2383"/>
      <c r="AXS6" s="2381"/>
      <c r="AXT6" s="2382"/>
      <c r="AXU6" s="2383"/>
      <c r="AXV6" s="2381"/>
      <c r="AXW6" s="2382"/>
      <c r="AXX6" s="2383"/>
      <c r="AXY6" s="2381"/>
      <c r="AXZ6" s="2382"/>
      <c r="AYA6" s="2383"/>
      <c r="AYB6" s="2381"/>
      <c r="AYC6" s="2382"/>
      <c r="AYD6" s="2383"/>
      <c r="AYE6" s="2381"/>
      <c r="AYF6" s="2382"/>
      <c r="AYG6" s="2383"/>
      <c r="AYH6" s="2381"/>
      <c r="AYI6" s="2382"/>
      <c r="AYJ6" s="2383"/>
      <c r="AYK6" s="2381"/>
      <c r="AYL6" s="2382"/>
      <c r="AYM6" s="2383"/>
      <c r="AYN6" s="2381"/>
      <c r="AYO6" s="2382"/>
      <c r="AYP6" s="2383"/>
      <c r="AYQ6" s="2381"/>
      <c r="AYR6" s="2382"/>
      <c r="AYS6" s="2383"/>
      <c r="AYT6" s="2381"/>
      <c r="AYU6" s="2382"/>
      <c r="AYV6" s="2383"/>
      <c r="AYW6" s="2381"/>
      <c r="AYX6" s="2382"/>
      <c r="AYY6" s="2383"/>
      <c r="AYZ6" s="2381"/>
      <c r="AZA6" s="2382"/>
      <c r="AZB6" s="2383"/>
      <c r="AZC6" s="2381"/>
      <c r="AZD6" s="2382"/>
      <c r="AZE6" s="2383"/>
      <c r="AZF6" s="2381"/>
      <c r="AZG6" s="2382"/>
      <c r="AZH6" s="2383"/>
      <c r="AZI6" s="2381"/>
      <c r="AZJ6" s="2382"/>
      <c r="AZK6" s="2383"/>
      <c r="AZL6" s="2381"/>
      <c r="AZM6" s="2382"/>
      <c r="AZN6" s="2383"/>
      <c r="AZO6" s="2381"/>
      <c r="AZP6" s="2382"/>
      <c r="AZQ6" s="2383"/>
      <c r="AZR6" s="2381"/>
      <c r="AZS6" s="2382"/>
      <c r="AZT6" s="2383"/>
      <c r="AZU6" s="2381"/>
      <c r="AZV6" s="2382"/>
      <c r="AZW6" s="2383"/>
      <c r="AZX6" s="2381"/>
      <c r="AZY6" s="2382"/>
      <c r="AZZ6" s="2383"/>
      <c r="BAA6" s="2381"/>
      <c r="BAB6" s="2382"/>
      <c r="BAC6" s="2383"/>
      <c r="BAD6" s="2381"/>
      <c r="BAE6" s="2382"/>
      <c r="BAF6" s="2383"/>
      <c r="BAG6" s="2381"/>
      <c r="BAH6" s="2382"/>
      <c r="BAI6" s="2383"/>
      <c r="BAJ6" s="2381"/>
      <c r="BAK6" s="2382"/>
      <c r="BAL6" s="2383"/>
      <c r="BAM6" s="2381"/>
      <c r="BAN6" s="2382"/>
      <c r="BAO6" s="2383"/>
      <c r="BAP6" s="2381"/>
      <c r="BAQ6" s="2382"/>
      <c r="BAR6" s="2383"/>
      <c r="BAS6" s="2381"/>
      <c r="BAT6" s="2382"/>
      <c r="BAU6" s="2383"/>
      <c r="BAV6" s="2381"/>
      <c r="BAW6" s="2382"/>
      <c r="BAX6" s="2383"/>
      <c r="BAY6" s="2381"/>
      <c r="BAZ6" s="2382"/>
      <c r="BBA6" s="2383"/>
      <c r="BBB6" s="2381"/>
      <c r="BBC6" s="2382"/>
      <c r="BBD6" s="2383"/>
      <c r="BBE6" s="2381"/>
      <c r="BBF6" s="2382"/>
      <c r="BBG6" s="2383"/>
      <c r="BBH6" s="2381"/>
      <c r="BBI6" s="2382"/>
      <c r="BBJ6" s="2383"/>
      <c r="BBK6" s="2381"/>
      <c r="BBL6" s="2382"/>
      <c r="BBM6" s="2383"/>
      <c r="BBN6" s="2381"/>
      <c r="BBO6" s="2382"/>
      <c r="BBP6" s="2383"/>
      <c r="BBQ6" s="2381"/>
      <c r="BBR6" s="2382"/>
      <c r="BBS6" s="2383"/>
      <c r="BBT6" s="2381"/>
      <c r="BBU6" s="2382"/>
      <c r="BBV6" s="2383"/>
      <c r="BBW6" s="2381"/>
      <c r="BBX6" s="2382"/>
      <c r="BBY6" s="2383"/>
      <c r="BBZ6" s="2381"/>
      <c r="BCA6" s="2382"/>
      <c r="BCB6" s="2383"/>
      <c r="BCC6" s="2381"/>
      <c r="BCD6" s="2382"/>
      <c r="BCE6" s="2383"/>
      <c r="BCF6" s="2381"/>
      <c r="BCG6" s="2382"/>
      <c r="BCH6" s="2383"/>
      <c r="BCI6" s="2381"/>
      <c r="BCJ6" s="2382"/>
      <c r="BCK6" s="2383"/>
      <c r="BCL6" s="2381"/>
      <c r="BCM6" s="2382"/>
      <c r="BCN6" s="2383"/>
      <c r="BCO6" s="2381"/>
      <c r="BCP6" s="2382"/>
      <c r="BCQ6" s="2383"/>
      <c r="BCR6" s="2381"/>
      <c r="BCS6" s="2382"/>
      <c r="BCT6" s="2383"/>
      <c r="BCU6" s="2381"/>
      <c r="BCV6" s="2382"/>
      <c r="BCW6" s="2383"/>
      <c r="BCX6" s="2381"/>
      <c r="BCY6" s="2382"/>
      <c r="BCZ6" s="2383"/>
      <c r="BDA6" s="2381"/>
      <c r="BDB6" s="2382"/>
      <c r="BDC6" s="2383"/>
      <c r="BDD6" s="2381"/>
      <c r="BDE6" s="2382"/>
      <c r="BDF6" s="2383"/>
      <c r="BDG6" s="2381"/>
      <c r="BDH6" s="2382"/>
      <c r="BDI6" s="2383"/>
      <c r="BDJ6" s="2381"/>
      <c r="BDK6" s="2382"/>
      <c r="BDL6" s="2383"/>
      <c r="BDM6" s="2381"/>
      <c r="BDN6" s="2382"/>
      <c r="BDO6" s="2383"/>
      <c r="BDP6" s="2381"/>
      <c r="BDQ6" s="2382"/>
      <c r="BDR6" s="2383"/>
      <c r="BDS6" s="2381"/>
      <c r="BDT6" s="2382"/>
      <c r="BDU6" s="2383"/>
      <c r="BDV6" s="2381"/>
      <c r="BDW6" s="2382"/>
      <c r="BDX6" s="2383"/>
      <c r="BDY6" s="2381"/>
      <c r="BDZ6" s="2382"/>
      <c r="BEA6" s="2383"/>
      <c r="BEB6" s="2381"/>
      <c r="BEC6" s="2382"/>
      <c r="BED6" s="2383"/>
      <c r="BEE6" s="2381"/>
      <c r="BEF6" s="2382"/>
      <c r="BEG6" s="2383"/>
      <c r="BEH6" s="2381"/>
      <c r="BEI6" s="2382"/>
      <c r="BEJ6" s="2383"/>
      <c r="BEK6" s="2381"/>
      <c r="BEL6" s="2382"/>
      <c r="BEM6" s="2383"/>
      <c r="BEN6" s="2381"/>
      <c r="BEO6" s="2382"/>
      <c r="BEP6" s="2383"/>
      <c r="BEQ6" s="2381"/>
      <c r="BER6" s="2382"/>
      <c r="BES6" s="2383"/>
      <c r="BET6" s="2381"/>
      <c r="BEU6" s="2382"/>
      <c r="BEV6" s="2383"/>
      <c r="BEW6" s="2381"/>
      <c r="BEX6" s="2382"/>
      <c r="BEY6" s="2383"/>
      <c r="BEZ6" s="2381"/>
      <c r="BFA6" s="2382"/>
      <c r="BFB6" s="2383"/>
      <c r="BFC6" s="2381"/>
      <c r="BFD6" s="2382"/>
      <c r="BFE6" s="2383"/>
      <c r="BFF6" s="2381"/>
      <c r="BFG6" s="2382"/>
      <c r="BFH6" s="2383"/>
      <c r="BFI6" s="2381"/>
      <c r="BFJ6" s="2382"/>
      <c r="BFK6" s="2383"/>
      <c r="BFL6" s="2381"/>
      <c r="BFM6" s="2382"/>
      <c r="BFN6" s="2383"/>
      <c r="BFO6" s="2381"/>
      <c r="BFP6" s="2382"/>
      <c r="BFQ6" s="2383"/>
      <c r="BFR6" s="2381"/>
      <c r="BFS6" s="2382"/>
      <c r="BFT6" s="2383"/>
      <c r="BFU6" s="2381"/>
      <c r="BFV6" s="2382"/>
      <c r="BFW6" s="2383"/>
      <c r="BFX6" s="2381"/>
      <c r="BFY6" s="2382"/>
      <c r="BFZ6" s="2383"/>
      <c r="BGA6" s="2381"/>
      <c r="BGB6" s="2382"/>
      <c r="BGC6" s="2383"/>
      <c r="BGD6" s="2381"/>
      <c r="BGE6" s="2382"/>
      <c r="BGF6" s="2383"/>
      <c r="BGG6" s="2381"/>
      <c r="BGH6" s="2382"/>
      <c r="BGI6" s="2383"/>
      <c r="BGJ6" s="2381"/>
      <c r="BGK6" s="2382"/>
      <c r="BGL6" s="2383"/>
      <c r="BGM6" s="2381"/>
      <c r="BGN6" s="2382"/>
      <c r="BGO6" s="2383"/>
      <c r="BGP6" s="2381"/>
      <c r="BGQ6" s="2382"/>
      <c r="BGR6" s="2383"/>
      <c r="BGS6" s="2381"/>
      <c r="BGT6" s="2382"/>
      <c r="BGU6" s="2383"/>
      <c r="BGV6" s="2381"/>
      <c r="BGW6" s="2382"/>
      <c r="BGX6" s="2383"/>
      <c r="BGY6" s="2381"/>
      <c r="BGZ6" s="2382"/>
      <c r="BHA6" s="2383"/>
      <c r="BHB6" s="2381"/>
      <c r="BHC6" s="2382"/>
      <c r="BHD6" s="2383"/>
      <c r="BHE6" s="2381"/>
      <c r="BHF6" s="2382"/>
      <c r="BHG6" s="2383"/>
      <c r="BHH6" s="2381"/>
      <c r="BHI6" s="2382"/>
      <c r="BHJ6" s="2383"/>
      <c r="BHK6" s="2381"/>
      <c r="BHL6" s="2382"/>
      <c r="BHM6" s="2383"/>
      <c r="BHN6" s="2381"/>
      <c r="BHO6" s="2382"/>
      <c r="BHP6" s="2383"/>
      <c r="BHQ6" s="2381"/>
      <c r="BHR6" s="2382"/>
      <c r="BHS6" s="2383"/>
      <c r="BHT6" s="2381"/>
      <c r="BHU6" s="2382"/>
      <c r="BHV6" s="2383"/>
      <c r="BHW6" s="2381"/>
      <c r="BHX6" s="2382"/>
      <c r="BHY6" s="2383"/>
      <c r="BHZ6" s="2381"/>
      <c r="BIA6" s="2382"/>
      <c r="BIB6" s="2383"/>
      <c r="BIC6" s="2381"/>
      <c r="BID6" s="2382"/>
      <c r="BIE6" s="2383"/>
      <c r="BIF6" s="2381"/>
      <c r="BIG6" s="2382"/>
      <c r="BIH6" s="2383"/>
      <c r="BII6" s="2381"/>
      <c r="BIJ6" s="2382"/>
      <c r="BIK6" s="2383"/>
      <c r="BIL6" s="2381"/>
      <c r="BIM6" s="2382"/>
      <c r="BIN6" s="2383"/>
      <c r="BIO6" s="2381"/>
      <c r="BIP6" s="2382"/>
      <c r="BIQ6" s="2383"/>
      <c r="BIR6" s="2381"/>
      <c r="BIS6" s="2382"/>
      <c r="BIT6" s="2383"/>
      <c r="BIU6" s="2381"/>
      <c r="BIV6" s="2382"/>
      <c r="BIW6" s="2383"/>
      <c r="BIX6" s="2381"/>
      <c r="BIY6" s="2382"/>
      <c r="BIZ6" s="2383"/>
      <c r="BJA6" s="2381"/>
      <c r="BJB6" s="2382"/>
      <c r="BJC6" s="2383"/>
      <c r="BJD6" s="2381"/>
      <c r="BJE6" s="2382"/>
      <c r="BJF6" s="2383"/>
      <c r="BJG6" s="2381"/>
      <c r="BJH6" s="2382"/>
      <c r="BJI6" s="2383"/>
      <c r="BJJ6" s="2381"/>
      <c r="BJK6" s="2382"/>
      <c r="BJL6" s="2383"/>
      <c r="BJM6" s="2381"/>
      <c r="BJN6" s="2382"/>
      <c r="BJO6" s="2383"/>
      <c r="BJP6" s="2381"/>
      <c r="BJQ6" s="2382"/>
      <c r="BJR6" s="2383"/>
      <c r="BJS6" s="2381"/>
      <c r="BJT6" s="2382"/>
      <c r="BJU6" s="2383"/>
      <c r="BJV6" s="2381"/>
      <c r="BJW6" s="2382"/>
      <c r="BJX6" s="2383"/>
      <c r="BJY6" s="2381"/>
      <c r="BJZ6" s="2382"/>
      <c r="BKA6" s="2383"/>
      <c r="BKB6" s="2381"/>
      <c r="BKC6" s="2382"/>
      <c r="BKD6" s="2383"/>
      <c r="BKE6" s="2381"/>
      <c r="BKF6" s="2382"/>
      <c r="BKG6" s="2383"/>
      <c r="BKH6" s="2381"/>
      <c r="BKI6" s="2382"/>
      <c r="BKJ6" s="2383"/>
      <c r="BKK6" s="2381"/>
      <c r="BKL6" s="2382"/>
      <c r="BKM6" s="2383"/>
      <c r="BKN6" s="2381"/>
      <c r="BKO6" s="2382"/>
      <c r="BKP6" s="2383"/>
      <c r="BKQ6" s="2381"/>
      <c r="BKR6" s="2382"/>
      <c r="BKS6" s="2383"/>
      <c r="BKT6" s="2381"/>
      <c r="BKU6" s="2382"/>
      <c r="BKV6" s="2383"/>
      <c r="BKW6" s="2381"/>
      <c r="BKX6" s="2382"/>
      <c r="BKY6" s="2383"/>
      <c r="BKZ6" s="2381"/>
      <c r="BLA6" s="2382"/>
      <c r="BLB6" s="2383"/>
      <c r="BLC6" s="2381"/>
      <c r="BLD6" s="2382"/>
      <c r="BLE6" s="2383"/>
      <c r="BLF6" s="2381"/>
      <c r="BLG6" s="2382"/>
      <c r="BLH6" s="2383"/>
      <c r="BLI6" s="2381"/>
      <c r="BLJ6" s="2382"/>
      <c r="BLK6" s="2383"/>
      <c r="BLL6" s="2381"/>
      <c r="BLM6" s="2382"/>
      <c r="BLN6" s="2383"/>
      <c r="BLO6" s="2381"/>
      <c r="BLP6" s="2382"/>
      <c r="BLQ6" s="2383"/>
      <c r="BLR6" s="2381"/>
      <c r="BLS6" s="2382"/>
      <c r="BLT6" s="2383"/>
      <c r="BLU6" s="2381"/>
      <c r="BLV6" s="2382"/>
      <c r="BLW6" s="2383"/>
      <c r="BLX6" s="2381"/>
      <c r="BLY6" s="2382"/>
      <c r="BLZ6" s="2383"/>
      <c r="BMA6" s="2381"/>
      <c r="BMB6" s="2382"/>
      <c r="BMC6" s="2383"/>
      <c r="BMD6" s="2381"/>
      <c r="BME6" s="2382"/>
      <c r="BMF6" s="2383"/>
      <c r="BMG6" s="2381"/>
      <c r="BMH6" s="2382"/>
      <c r="BMI6" s="2383"/>
      <c r="BMJ6" s="2381"/>
      <c r="BMK6" s="2382"/>
      <c r="BML6" s="2383"/>
      <c r="BMM6" s="2381"/>
      <c r="BMN6" s="2382"/>
      <c r="BMO6" s="2383"/>
      <c r="BMP6" s="2381"/>
      <c r="BMQ6" s="2382"/>
      <c r="BMR6" s="2383"/>
      <c r="BMS6" s="2381"/>
      <c r="BMT6" s="2382"/>
      <c r="BMU6" s="2383"/>
      <c r="BMV6" s="2381"/>
      <c r="BMW6" s="2382"/>
      <c r="BMX6" s="2383"/>
      <c r="BMY6" s="2381"/>
      <c r="BMZ6" s="2382"/>
      <c r="BNA6" s="2383"/>
      <c r="BNB6" s="2381"/>
      <c r="BNC6" s="2382"/>
      <c r="BND6" s="2383"/>
      <c r="BNE6" s="2381"/>
      <c r="BNF6" s="2382"/>
      <c r="BNG6" s="2383"/>
      <c r="BNH6" s="2381"/>
      <c r="BNI6" s="2382"/>
      <c r="BNJ6" s="2383"/>
      <c r="BNK6" s="2381"/>
      <c r="BNL6" s="2382"/>
      <c r="BNM6" s="2383"/>
      <c r="BNN6" s="2381"/>
      <c r="BNO6" s="2382"/>
      <c r="BNP6" s="2383"/>
      <c r="BNQ6" s="2381"/>
      <c r="BNR6" s="2382"/>
      <c r="BNS6" s="2383"/>
      <c r="BNT6" s="2381"/>
      <c r="BNU6" s="2382"/>
      <c r="BNV6" s="2383"/>
      <c r="BNW6" s="2381"/>
      <c r="BNX6" s="2382"/>
      <c r="BNY6" s="2383"/>
      <c r="BNZ6" s="2381"/>
      <c r="BOA6" s="2382"/>
      <c r="BOB6" s="2383"/>
      <c r="BOC6" s="2381"/>
      <c r="BOD6" s="2382"/>
      <c r="BOE6" s="2383"/>
      <c r="BOF6" s="2381"/>
      <c r="BOG6" s="2382"/>
      <c r="BOH6" s="2383"/>
      <c r="BOI6" s="2381"/>
      <c r="BOJ6" s="2382"/>
      <c r="BOK6" s="2383"/>
      <c r="BOL6" s="2381"/>
      <c r="BOM6" s="2382"/>
      <c r="BON6" s="2383"/>
      <c r="BOO6" s="2381"/>
      <c r="BOP6" s="2382"/>
      <c r="BOQ6" s="2383"/>
      <c r="BOR6" s="2381"/>
      <c r="BOS6" s="2382"/>
      <c r="BOT6" s="2383"/>
      <c r="BOU6" s="2381"/>
      <c r="BOV6" s="2382"/>
      <c r="BOW6" s="2383"/>
      <c r="BOX6" s="2381"/>
      <c r="BOY6" s="2382"/>
      <c r="BOZ6" s="2383"/>
      <c r="BPA6" s="2381"/>
      <c r="BPB6" s="2382"/>
      <c r="BPC6" s="2383"/>
      <c r="BPD6" s="2381"/>
      <c r="BPE6" s="2382"/>
      <c r="BPF6" s="2383"/>
      <c r="BPG6" s="2381"/>
      <c r="BPH6" s="2382"/>
      <c r="BPI6" s="2383"/>
      <c r="BPJ6" s="2381"/>
      <c r="BPK6" s="2382"/>
      <c r="BPL6" s="2383"/>
      <c r="BPM6" s="2381"/>
      <c r="BPN6" s="2382"/>
      <c r="BPO6" s="2383"/>
      <c r="BPP6" s="2381"/>
      <c r="BPQ6" s="2382"/>
      <c r="BPR6" s="2383"/>
      <c r="BPS6" s="2381"/>
      <c r="BPT6" s="2382"/>
      <c r="BPU6" s="2383"/>
      <c r="BPV6" s="2381"/>
      <c r="BPW6" s="2382"/>
      <c r="BPX6" s="2383"/>
      <c r="BPY6" s="2381"/>
      <c r="BPZ6" s="2382"/>
      <c r="BQA6" s="2383"/>
      <c r="BQB6" s="2381"/>
      <c r="BQC6" s="2382"/>
      <c r="BQD6" s="2383"/>
      <c r="BQE6" s="2381"/>
      <c r="BQF6" s="2382"/>
      <c r="BQG6" s="2383"/>
      <c r="BQH6" s="2381"/>
      <c r="BQI6" s="2382"/>
      <c r="BQJ6" s="2383"/>
      <c r="BQK6" s="2381"/>
      <c r="BQL6" s="2382"/>
      <c r="BQM6" s="2383"/>
      <c r="BQN6" s="2381"/>
      <c r="BQO6" s="2382"/>
      <c r="BQP6" s="2383"/>
      <c r="BQQ6" s="2381"/>
      <c r="BQR6" s="2382"/>
      <c r="BQS6" s="2383"/>
      <c r="BQT6" s="2381"/>
      <c r="BQU6" s="2382"/>
      <c r="BQV6" s="2383"/>
      <c r="BQW6" s="2381"/>
      <c r="BQX6" s="2382"/>
      <c r="BQY6" s="2383"/>
      <c r="BQZ6" s="2381"/>
      <c r="BRA6" s="2382"/>
      <c r="BRB6" s="2383"/>
      <c r="BRC6" s="2381"/>
      <c r="BRD6" s="2382"/>
      <c r="BRE6" s="2383"/>
      <c r="BRF6" s="2381"/>
      <c r="BRG6" s="2382"/>
      <c r="BRH6" s="2383"/>
      <c r="BRI6" s="2381"/>
      <c r="BRJ6" s="2382"/>
      <c r="BRK6" s="2383"/>
      <c r="BRL6" s="2381"/>
      <c r="BRM6" s="2382"/>
      <c r="BRN6" s="2383"/>
      <c r="BRO6" s="2381"/>
      <c r="BRP6" s="2382"/>
      <c r="BRQ6" s="2383"/>
      <c r="BRR6" s="2381"/>
      <c r="BRS6" s="2382"/>
      <c r="BRT6" s="2383"/>
      <c r="BRU6" s="2381"/>
      <c r="BRV6" s="2382"/>
      <c r="BRW6" s="2383"/>
      <c r="BRX6" s="2381"/>
      <c r="BRY6" s="2382"/>
      <c r="BRZ6" s="2383"/>
      <c r="BSA6" s="2381"/>
      <c r="BSB6" s="2382"/>
      <c r="BSC6" s="2383"/>
      <c r="BSD6" s="2381"/>
      <c r="BSE6" s="2382"/>
      <c r="BSF6" s="2383"/>
      <c r="BSG6" s="2381"/>
      <c r="BSH6" s="2382"/>
      <c r="BSI6" s="2383"/>
      <c r="BSJ6" s="2381"/>
      <c r="BSK6" s="2382"/>
      <c r="BSL6" s="2383"/>
      <c r="BSM6" s="2381"/>
      <c r="BSN6" s="2382"/>
      <c r="BSO6" s="2383"/>
      <c r="BSP6" s="2381"/>
      <c r="BSQ6" s="2382"/>
      <c r="BSR6" s="2383"/>
      <c r="BSS6" s="2381"/>
      <c r="BST6" s="2382"/>
      <c r="BSU6" s="2383"/>
      <c r="BSV6" s="2381"/>
      <c r="BSW6" s="2382"/>
      <c r="BSX6" s="2383"/>
      <c r="BSY6" s="2381"/>
      <c r="BSZ6" s="2382"/>
      <c r="BTA6" s="2383"/>
      <c r="BTB6" s="2381"/>
      <c r="BTC6" s="2382"/>
      <c r="BTD6" s="2383"/>
      <c r="BTE6" s="2381"/>
      <c r="BTF6" s="2382"/>
      <c r="BTG6" s="2383"/>
      <c r="BTH6" s="2381"/>
      <c r="BTI6" s="2382"/>
      <c r="BTJ6" s="2383"/>
      <c r="BTK6" s="2381"/>
      <c r="BTL6" s="2382"/>
      <c r="BTM6" s="2383"/>
      <c r="BTN6" s="2381"/>
      <c r="BTO6" s="2382"/>
      <c r="BTP6" s="2383"/>
      <c r="BTQ6" s="2381"/>
      <c r="BTR6" s="2382"/>
      <c r="BTS6" s="2383"/>
      <c r="BTT6" s="2381"/>
      <c r="BTU6" s="2382"/>
      <c r="BTV6" s="2383"/>
      <c r="BTW6" s="2381"/>
      <c r="BTX6" s="2382"/>
      <c r="BTY6" s="2383"/>
      <c r="BTZ6" s="2381"/>
      <c r="BUA6" s="2382"/>
      <c r="BUB6" s="2383"/>
      <c r="BUC6" s="2381"/>
      <c r="BUD6" s="2382"/>
      <c r="BUE6" s="2383"/>
      <c r="BUF6" s="2381"/>
      <c r="BUG6" s="2382"/>
      <c r="BUH6" s="2383"/>
      <c r="BUI6" s="2381"/>
      <c r="BUJ6" s="2382"/>
      <c r="BUK6" s="2383"/>
      <c r="BUL6" s="2381"/>
      <c r="BUM6" s="2382"/>
      <c r="BUN6" s="2383"/>
      <c r="BUO6" s="2381"/>
      <c r="BUP6" s="2382"/>
      <c r="BUQ6" s="2383"/>
      <c r="BUR6" s="2381"/>
      <c r="BUS6" s="2382"/>
      <c r="BUT6" s="2383"/>
      <c r="BUU6" s="2381"/>
      <c r="BUV6" s="2382"/>
      <c r="BUW6" s="2383"/>
      <c r="BUX6" s="2381"/>
      <c r="BUY6" s="2382"/>
      <c r="BUZ6" s="2383"/>
      <c r="BVA6" s="2381"/>
      <c r="BVB6" s="2382"/>
      <c r="BVC6" s="2383"/>
      <c r="BVD6" s="2381"/>
      <c r="BVE6" s="2382"/>
      <c r="BVF6" s="2383"/>
      <c r="BVG6" s="2381"/>
      <c r="BVH6" s="2382"/>
      <c r="BVI6" s="2383"/>
      <c r="BVJ6" s="2381"/>
      <c r="BVK6" s="2382"/>
      <c r="BVL6" s="2383"/>
      <c r="BVM6" s="2381"/>
      <c r="BVN6" s="2382"/>
      <c r="BVO6" s="2383"/>
      <c r="BVP6" s="2381"/>
      <c r="BVQ6" s="2382"/>
      <c r="BVR6" s="2383"/>
      <c r="BVS6" s="2381"/>
      <c r="BVT6" s="2382"/>
      <c r="BVU6" s="2383"/>
      <c r="BVV6" s="2381"/>
      <c r="BVW6" s="2382"/>
      <c r="BVX6" s="2383"/>
      <c r="BVY6" s="2381"/>
      <c r="BVZ6" s="2382"/>
      <c r="BWA6" s="2383"/>
      <c r="BWB6" s="2381"/>
      <c r="BWC6" s="2382"/>
      <c r="BWD6" s="2383"/>
      <c r="BWE6" s="2381"/>
      <c r="BWF6" s="2382"/>
      <c r="BWG6" s="2383"/>
      <c r="BWH6" s="2381"/>
      <c r="BWI6" s="2382"/>
      <c r="BWJ6" s="2383"/>
      <c r="BWK6" s="2381"/>
      <c r="BWL6" s="2382"/>
      <c r="BWM6" s="2383"/>
      <c r="BWN6" s="2381"/>
      <c r="BWO6" s="2382"/>
      <c r="BWP6" s="2383"/>
      <c r="BWQ6" s="2381"/>
      <c r="BWR6" s="2382"/>
      <c r="BWS6" s="2383"/>
      <c r="BWT6" s="2381"/>
      <c r="BWU6" s="2382"/>
      <c r="BWV6" s="2383"/>
      <c r="BWW6" s="2381"/>
      <c r="BWX6" s="2382"/>
      <c r="BWY6" s="2383"/>
      <c r="BWZ6" s="2381"/>
      <c r="BXA6" s="2382"/>
      <c r="BXB6" s="2383"/>
      <c r="BXC6" s="2381"/>
      <c r="BXD6" s="2382"/>
      <c r="BXE6" s="2383"/>
      <c r="BXF6" s="2381"/>
      <c r="BXG6" s="2382"/>
      <c r="BXH6" s="2383"/>
      <c r="BXI6" s="2381"/>
      <c r="BXJ6" s="2382"/>
      <c r="BXK6" s="2383"/>
      <c r="BXL6" s="2381"/>
      <c r="BXM6" s="2382"/>
      <c r="BXN6" s="2383"/>
      <c r="BXO6" s="2381"/>
      <c r="BXP6" s="2382"/>
      <c r="BXQ6" s="2383"/>
      <c r="BXR6" s="2381"/>
      <c r="BXS6" s="2382"/>
      <c r="BXT6" s="2383"/>
      <c r="BXU6" s="2381"/>
      <c r="BXV6" s="2382"/>
      <c r="BXW6" s="2383"/>
      <c r="BXX6" s="2381"/>
      <c r="BXY6" s="2382"/>
      <c r="BXZ6" s="2383"/>
      <c r="BYA6" s="2381"/>
      <c r="BYB6" s="2382"/>
      <c r="BYC6" s="2383"/>
      <c r="BYD6" s="2381"/>
      <c r="BYE6" s="2382"/>
      <c r="BYF6" s="2383"/>
      <c r="BYG6" s="2381"/>
      <c r="BYH6" s="2382"/>
      <c r="BYI6" s="2383"/>
      <c r="BYJ6" s="2381"/>
      <c r="BYK6" s="2382"/>
      <c r="BYL6" s="2383"/>
      <c r="BYM6" s="2381"/>
      <c r="BYN6" s="2382"/>
      <c r="BYO6" s="2383"/>
      <c r="BYP6" s="2381"/>
      <c r="BYQ6" s="2382"/>
      <c r="BYR6" s="2383"/>
      <c r="BYS6" s="2381"/>
      <c r="BYT6" s="2382"/>
      <c r="BYU6" s="2383"/>
      <c r="BYV6" s="2381"/>
      <c r="BYW6" s="2382"/>
      <c r="BYX6" s="2383"/>
      <c r="BYY6" s="2381"/>
      <c r="BYZ6" s="2382"/>
      <c r="BZA6" s="2383"/>
      <c r="BZB6" s="2381"/>
      <c r="BZC6" s="2382"/>
      <c r="BZD6" s="2383"/>
      <c r="BZE6" s="2381"/>
      <c r="BZF6" s="2382"/>
      <c r="BZG6" s="2383"/>
      <c r="BZH6" s="2381"/>
      <c r="BZI6" s="2382"/>
      <c r="BZJ6" s="2383"/>
      <c r="BZK6" s="2381"/>
      <c r="BZL6" s="2382"/>
      <c r="BZM6" s="2383"/>
      <c r="BZN6" s="2381"/>
      <c r="BZO6" s="2382"/>
      <c r="BZP6" s="2383"/>
      <c r="BZQ6" s="2381"/>
      <c r="BZR6" s="2382"/>
      <c r="BZS6" s="2383"/>
      <c r="BZT6" s="2381"/>
      <c r="BZU6" s="2382"/>
      <c r="BZV6" s="2383"/>
      <c r="BZW6" s="2381"/>
      <c r="BZX6" s="2382"/>
      <c r="BZY6" s="2383"/>
      <c r="BZZ6" s="2381"/>
      <c r="CAA6" s="2382"/>
      <c r="CAB6" s="2383"/>
      <c r="CAC6" s="2381"/>
      <c r="CAD6" s="2382"/>
      <c r="CAE6" s="2383"/>
      <c r="CAF6" s="2381"/>
      <c r="CAG6" s="2382"/>
      <c r="CAH6" s="2383"/>
      <c r="CAI6" s="2381"/>
      <c r="CAJ6" s="2382"/>
      <c r="CAK6" s="2383"/>
      <c r="CAL6" s="2381"/>
      <c r="CAM6" s="2382"/>
      <c r="CAN6" s="2383"/>
      <c r="CAO6" s="2381"/>
      <c r="CAP6" s="2382"/>
      <c r="CAQ6" s="2383"/>
      <c r="CAR6" s="2381"/>
      <c r="CAS6" s="2382"/>
      <c r="CAT6" s="2383"/>
      <c r="CAU6" s="2381"/>
      <c r="CAV6" s="2382"/>
      <c r="CAW6" s="2383"/>
      <c r="CAX6" s="2381"/>
      <c r="CAY6" s="2382"/>
      <c r="CAZ6" s="2383"/>
      <c r="CBA6" s="2381"/>
      <c r="CBB6" s="2382"/>
      <c r="CBC6" s="2383"/>
      <c r="CBD6" s="2381"/>
      <c r="CBE6" s="2382"/>
      <c r="CBF6" s="2383"/>
      <c r="CBG6" s="2381"/>
      <c r="CBH6" s="2382"/>
      <c r="CBI6" s="2383"/>
      <c r="CBJ6" s="2381"/>
      <c r="CBK6" s="2382"/>
      <c r="CBL6" s="2383"/>
      <c r="CBM6" s="2381"/>
      <c r="CBN6" s="2382"/>
      <c r="CBO6" s="2383"/>
      <c r="CBP6" s="2381"/>
      <c r="CBQ6" s="2382"/>
      <c r="CBR6" s="2383"/>
      <c r="CBS6" s="2381"/>
      <c r="CBT6" s="2382"/>
      <c r="CBU6" s="2383"/>
      <c r="CBV6" s="2381"/>
      <c r="CBW6" s="2382"/>
      <c r="CBX6" s="2383"/>
      <c r="CBY6" s="2381"/>
      <c r="CBZ6" s="2382"/>
      <c r="CCA6" s="2383"/>
      <c r="CCB6" s="2381"/>
      <c r="CCC6" s="2382"/>
      <c r="CCD6" s="2383"/>
      <c r="CCE6" s="2381"/>
      <c r="CCF6" s="2382"/>
      <c r="CCG6" s="2383"/>
      <c r="CCH6" s="2381"/>
      <c r="CCI6" s="2382"/>
      <c r="CCJ6" s="2383"/>
      <c r="CCK6" s="2381"/>
      <c r="CCL6" s="2382"/>
      <c r="CCM6" s="2383"/>
      <c r="CCN6" s="2381"/>
      <c r="CCO6" s="2382"/>
      <c r="CCP6" s="2383"/>
      <c r="CCQ6" s="2381"/>
      <c r="CCR6" s="2382"/>
      <c r="CCS6" s="2383"/>
      <c r="CCT6" s="2381"/>
      <c r="CCU6" s="2382"/>
      <c r="CCV6" s="2383"/>
      <c r="CCW6" s="2381"/>
      <c r="CCX6" s="2382"/>
      <c r="CCY6" s="2383"/>
      <c r="CCZ6" s="2381"/>
      <c r="CDA6" s="2382"/>
      <c r="CDB6" s="2383"/>
      <c r="CDC6" s="2381"/>
      <c r="CDD6" s="2382"/>
      <c r="CDE6" s="2383"/>
      <c r="CDF6" s="2381"/>
      <c r="CDG6" s="2382"/>
      <c r="CDH6" s="2383"/>
      <c r="CDI6" s="2381"/>
      <c r="CDJ6" s="2382"/>
      <c r="CDK6" s="2383"/>
      <c r="CDL6" s="2381"/>
      <c r="CDM6" s="2382"/>
      <c r="CDN6" s="2383"/>
      <c r="CDO6" s="2381"/>
      <c r="CDP6" s="2382"/>
      <c r="CDQ6" s="2383"/>
      <c r="CDR6" s="2381"/>
      <c r="CDS6" s="2382"/>
      <c r="CDT6" s="2383"/>
      <c r="CDU6" s="2381"/>
      <c r="CDV6" s="2382"/>
      <c r="CDW6" s="2383"/>
      <c r="CDX6" s="2381"/>
      <c r="CDY6" s="2382"/>
      <c r="CDZ6" s="2383"/>
      <c r="CEA6" s="2381"/>
      <c r="CEB6" s="2382"/>
      <c r="CEC6" s="2383"/>
      <c r="CED6" s="2381"/>
      <c r="CEE6" s="2382"/>
      <c r="CEF6" s="2383"/>
      <c r="CEG6" s="2381"/>
      <c r="CEH6" s="2382"/>
      <c r="CEI6" s="2383"/>
      <c r="CEJ6" s="2381"/>
      <c r="CEK6" s="2382"/>
      <c r="CEL6" s="2383"/>
      <c r="CEM6" s="2381"/>
      <c r="CEN6" s="2382"/>
      <c r="CEO6" s="2383"/>
      <c r="CEP6" s="2381"/>
      <c r="CEQ6" s="2382"/>
      <c r="CER6" s="2383"/>
      <c r="CES6" s="2381"/>
      <c r="CET6" s="2382"/>
      <c r="CEU6" s="2383"/>
      <c r="CEV6" s="2381"/>
      <c r="CEW6" s="2382"/>
      <c r="CEX6" s="2383"/>
      <c r="CEY6" s="2381"/>
      <c r="CEZ6" s="2382"/>
      <c r="CFA6" s="2383"/>
      <c r="CFB6" s="2381"/>
      <c r="CFC6" s="2382"/>
      <c r="CFD6" s="2383"/>
      <c r="CFE6" s="2381"/>
      <c r="CFF6" s="2382"/>
      <c r="CFG6" s="2383"/>
      <c r="CFH6" s="2381"/>
      <c r="CFI6" s="2382"/>
      <c r="CFJ6" s="2383"/>
      <c r="CFK6" s="2381"/>
      <c r="CFL6" s="2382"/>
      <c r="CFM6" s="2383"/>
      <c r="CFN6" s="2381"/>
      <c r="CFO6" s="2382"/>
      <c r="CFP6" s="2383"/>
      <c r="CFQ6" s="2381"/>
      <c r="CFR6" s="2382"/>
      <c r="CFS6" s="2383"/>
      <c r="CFT6" s="2381"/>
      <c r="CFU6" s="2382"/>
      <c r="CFV6" s="2383"/>
      <c r="CFW6" s="2381"/>
      <c r="CFX6" s="2382"/>
      <c r="CFY6" s="2383"/>
      <c r="CFZ6" s="2381"/>
      <c r="CGA6" s="2382"/>
      <c r="CGB6" s="2383"/>
      <c r="CGC6" s="2381"/>
      <c r="CGD6" s="2382"/>
      <c r="CGE6" s="2383"/>
      <c r="CGF6" s="2381"/>
      <c r="CGG6" s="2382"/>
      <c r="CGH6" s="2383"/>
      <c r="CGI6" s="2381"/>
      <c r="CGJ6" s="2382"/>
      <c r="CGK6" s="2383"/>
      <c r="CGL6" s="2381"/>
      <c r="CGM6" s="2382"/>
      <c r="CGN6" s="2383"/>
      <c r="CGO6" s="2381"/>
      <c r="CGP6" s="2382"/>
      <c r="CGQ6" s="2383"/>
      <c r="CGR6" s="2381"/>
      <c r="CGS6" s="2382"/>
      <c r="CGT6" s="2383"/>
      <c r="CGU6" s="2381"/>
      <c r="CGV6" s="2382"/>
      <c r="CGW6" s="2383"/>
      <c r="CGX6" s="2381"/>
      <c r="CGY6" s="2382"/>
      <c r="CGZ6" s="2383"/>
      <c r="CHA6" s="2381"/>
      <c r="CHB6" s="2382"/>
      <c r="CHC6" s="2383"/>
      <c r="CHD6" s="2381"/>
      <c r="CHE6" s="2382"/>
      <c r="CHF6" s="2383"/>
      <c r="CHG6" s="2381"/>
      <c r="CHH6" s="2382"/>
      <c r="CHI6" s="2383"/>
      <c r="CHJ6" s="2381"/>
      <c r="CHK6" s="2382"/>
      <c r="CHL6" s="2383"/>
      <c r="CHM6" s="2381"/>
      <c r="CHN6" s="2382"/>
      <c r="CHO6" s="2383"/>
      <c r="CHP6" s="2381"/>
      <c r="CHQ6" s="2382"/>
      <c r="CHR6" s="2383"/>
      <c r="CHS6" s="2381"/>
      <c r="CHT6" s="2382"/>
      <c r="CHU6" s="2383"/>
      <c r="CHV6" s="2381"/>
      <c r="CHW6" s="2382"/>
      <c r="CHX6" s="2383"/>
      <c r="CHY6" s="2381"/>
      <c r="CHZ6" s="2382"/>
      <c r="CIA6" s="2383"/>
      <c r="CIB6" s="2381"/>
      <c r="CIC6" s="2382"/>
      <c r="CID6" s="2383"/>
      <c r="CIE6" s="2381"/>
      <c r="CIF6" s="2382"/>
      <c r="CIG6" s="2383"/>
      <c r="CIH6" s="2381"/>
      <c r="CII6" s="2382"/>
      <c r="CIJ6" s="2383"/>
      <c r="CIK6" s="2381"/>
      <c r="CIL6" s="2382"/>
      <c r="CIM6" s="2383"/>
      <c r="CIN6" s="2381"/>
      <c r="CIO6" s="2382"/>
      <c r="CIP6" s="2383"/>
      <c r="CIQ6" s="2381"/>
      <c r="CIR6" s="2382"/>
      <c r="CIS6" s="2383"/>
      <c r="CIT6" s="2381"/>
      <c r="CIU6" s="2382"/>
      <c r="CIV6" s="2383"/>
      <c r="CIW6" s="2381"/>
      <c r="CIX6" s="2382"/>
      <c r="CIY6" s="2383"/>
      <c r="CIZ6" s="2381"/>
      <c r="CJA6" s="2382"/>
      <c r="CJB6" s="2383"/>
      <c r="CJC6" s="2381"/>
      <c r="CJD6" s="2382"/>
      <c r="CJE6" s="2383"/>
      <c r="CJF6" s="2381"/>
      <c r="CJG6" s="2382"/>
      <c r="CJH6" s="2383"/>
      <c r="CJI6" s="2381"/>
      <c r="CJJ6" s="2382"/>
      <c r="CJK6" s="2383"/>
      <c r="CJL6" s="2381"/>
      <c r="CJM6" s="2382"/>
      <c r="CJN6" s="2383"/>
      <c r="CJO6" s="2381"/>
      <c r="CJP6" s="2382"/>
      <c r="CJQ6" s="2383"/>
      <c r="CJR6" s="2381"/>
      <c r="CJS6" s="2382"/>
      <c r="CJT6" s="2383"/>
      <c r="CJU6" s="2381"/>
      <c r="CJV6" s="2382"/>
      <c r="CJW6" s="2383"/>
      <c r="CJX6" s="2381"/>
      <c r="CJY6" s="2382"/>
      <c r="CJZ6" s="2383"/>
      <c r="CKA6" s="2381"/>
      <c r="CKB6" s="2382"/>
      <c r="CKC6" s="2383"/>
      <c r="CKD6" s="2381"/>
      <c r="CKE6" s="2382"/>
      <c r="CKF6" s="2383"/>
      <c r="CKG6" s="2381"/>
      <c r="CKH6" s="2382"/>
      <c r="CKI6" s="2383"/>
      <c r="CKJ6" s="2381"/>
      <c r="CKK6" s="2382"/>
      <c r="CKL6" s="2383"/>
      <c r="CKM6" s="2381"/>
      <c r="CKN6" s="2382"/>
      <c r="CKO6" s="2383"/>
      <c r="CKP6" s="2381"/>
      <c r="CKQ6" s="2382"/>
      <c r="CKR6" s="2383"/>
      <c r="CKS6" s="2381"/>
      <c r="CKT6" s="2382"/>
      <c r="CKU6" s="2383"/>
      <c r="CKV6" s="2381"/>
      <c r="CKW6" s="2382"/>
      <c r="CKX6" s="2383"/>
      <c r="CKY6" s="2381"/>
      <c r="CKZ6" s="2382"/>
      <c r="CLA6" s="2383"/>
      <c r="CLB6" s="2381"/>
      <c r="CLC6" s="2382"/>
      <c r="CLD6" s="2383"/>
      <c r="CLE6" s="2381"/>
      <c r="CLF6" s="2382"/>
      <c r="CLG6" s="2383"/>
      <c r="CLH6" s="2381"/>
      <c r="CLI6" s="2382"/>
      <c r="CLJ6" s="2383"/>
      <c r="CLK6" s="2381"/>
      <c r="CLL6" s="2382"/>
      <c r="CLM6" s="2383"/>
      <c r="CLN6" s="2381"/>
      <c r="CLO6" s="2382"/>
      <c r="CLP6" s="2383"/>
      <c r="CLQ6" s="2381"/>
      <c r="CLR6" s="2382"/>
      <c r="CLS6" s="2383"/>
      <c r="CLT6" s="2381"/>
      <c r="CLU6" s="2382"/>
      <c r="CLV6" s="2383"/>
      <c r="CLW6" s="2381"/>
      <c r="CLX6" s="2382"/>
      <c r="CLY6" s="2383"/>
      <c r="CLZ6" s="2381"/>
      <c r="CMA6" s="2382"/>
      <c r="CMB6" s="2383"/>
      <c r="CMC6" s="2381"/>
      <c r="CMD6" s="2382"/>
      <c r="CME6" s="2383"/>
      <c r="CMF6" s="2381"/>
      <c r="CMG6" s="2382"/>
      <c r="CMH6" s="2383"/>
      <c r="CMI6" s="2381"/>
      <c r="CMJ6" s="2382"/>
      <c r="CMK6" s="2383"/>
      <c r="CML6" s="2381"/>
      <c r="CMM6" s="2382"/>
      <c r="CMN6" s="2383"/>
      <c r="CMO6" s="2381"/>
      <c r="CMP6" s="2382"/>
      <c r="CMQ6" s="2383"/>
      <c r="CMR6" s="2381"/>
      <c r="CMS6" s="2382"/>
      <c r="CMT6" s="2383"/>
      <c r="CMU6" s="2381"/>
      <c r="CMV6" s="2382"/>
      <c r="CMW6" s="2383"/>
      <c r="CMX6" s="2381"/>
      <c r="CMY6" s="2382"/>
      <c r="CMZ6" s="2383"/>
      <c r="CNA6" s="2381"/>
      <c r="CNB6" s="2382"/>
      <c r="CNC6" s="2383"/>
      <c r="CND6" s="2381"/>
      <c r="CNE6" s="2382"/>
      <c r="CNF6" s="2383"/>
      <c r="CNG6" s="2381"/>
      <c r="CNH6" s="2382"/>
      <c r="CNI6" s="2383"/>
      <c r="CNJ6" s="2381"/>
      <c r="CNK6" s="2382"/>
      <c r="CNL6" s="2383"/>
      <c r="CNM6" s="2381"/>
      <c r="CNN6" s="2382"/>
      <c r="CNO6" s="2383"/>
      <c r="CNP6" s="2381"/>
      <c r="CNQ6" s="2382"/>
      <c r="CNR6" s="2383"/>
      <c r="CNS6" s="2381"/>
      <c r="CNT6" s="2382"/>
      <c r="CNU6" s="2383"/>
      <c r="CNV6" s="2381"/>
      <c r="CNW6" s="2382"/>
      <c r="CNX6" s="2383"/>
      <c r="CNY6" s="2381"/>
      <c r="CNZ6" s="2382"/>
      <c r="COA6" s="2383"/>
      <c r="COB6" s="2381"/>
      <c r="COC6" s="2382"/>
      <c r="COD6" s="2383"/>
      <c r="COE6" s="2381"/>
      <c r="COF6" s="2382"/>
      <c r="COG6" s="2383"/>
      <c r="COH6" s="2381"/>
      <c r="COI6" s="2382"/>
      <c r="COJ6" s="2383"/>
      <c r="COK6" s="2381"/>
      <c r="COL6" s="2382"/>
      <c r="COM6" s="2383"/>
      <c r="CON6" s="2381"/>
      <c r="COO6" s="2382"/>
      <c r="COP6" s="2383"/>
      <c r="COQ6" s="2381"/>
      <c r="COR6" s="2382"/>
      <c r="COS6" s="2383"/>
      <c r="COT6" s="2381"/>
      <c r="COU6" s="2382"/>
      <c r="COV6" s="2383"/>
      <c r="COW6" s="2381"/>
      <c r="COX6" s="2382"/>
      <c r="COY6" s="2383"/>
      <c r="COZ6" s="2381"/>
      <c r="CPA6" s="2382"/>
      <c r="CPB6" s="2383"/>
      <c r="CPC6" s="2381"/>
      <c r="CPD6" s="2382"/>
      <c r="CPE6" s="2383"/>
      <c r="CPF6" s="2381"/>
      <c r="CPG6" s="2382"/>
      <c r="CPH6" s="2383"/>
      <c r="CPI6" s="2381"/>
      <c r="CPJ6" s="2382"/>
      <c r="CPK6" s="2383"/>
      <c r="CPL6" s="2381"/>
      <c r="CPM6" s="2382"/>
      <c r="CPN6" s="2383"/>
      <c r="CPO6" s="2381"/>
      <c r="CPP6" s="2382"/>
      <c r="CPQ6" s="2383"/>
      <c r="CPR6" s="2381"/>
      <c r="CPS6" s="2382"/>
      <c r="CPT6" s="2383"/>
      <c r="CPU6" s="2381"/>
      <c r="CPV6" s="2382"/>
      <c r="CPW6" s="2383"/>
      <c r="CPX6" s="2381"/>
      <c r="CPY6" s="2382"/>
      <c r="CPZ6" s="2383"/>
      <c r="CQA6" s="2381"/>
      <c r="CQB6" s="2382"/>
      <c r="CQC6" s="2383"/>
      <c r="CQD6" s="2381"/>
      <c r="CQE6" s="2382"/>
      <c r="CQF6" s="2383"/>
      <c r="CQG6" s="2381"/>
      <c r="CQH6" s="2382"/>
      <c r="CQI6" s="2383"/>
      <c r="CQJ6" s="2381"/>
      <c r="CQK6" s="2382"/>
      <c r="CQL6" s="2383"/>
      <c r="CQM6" s="2381"/>
      <c r="CQN6" s="2382"/>
      <c r="CQO6" s="2383"/>
      <c r="CQP6" s="2381"/>
      <c r="CQQ6" s="2382"/>
      <c r="CQR6" s="2383"/>
      <c r="CQS6" s="2381"/>
      <c r="CQT6" s="2382"/>
      <c r="CQU6" s="2383"/>
      <c r="CQV6" s="2381"/>
      <c r="CQW6" s="2382"/>
      <c r="CQX6" s="2383"/>
      <c r="CQY6" s="2381"/>
      <c r="CQZ6" s="2382"/>
      <c r="CRA6" s="2383"/>
      <c r="CRB6" s="2381"/>
      <c r="CRC6" s="2382"/>
      <c r="CRD6" s="2383"/>
      <c r="CRE6" s="2381"/>
      <c r="CRF6" s="2382"/>
      <c r="CRG6" s="2383"/>
      <c r="CRH6" s="2381"/>
      <c r="CRI6" s="2382"/>
      <c r="CRJ6" s="2383"/>
      <c r="CRK6" s="2381"/>
      <c r="CRL6" s="2382"/>
      <c r="CRM6" s="2383"/>
      <c r="CRN6" s="2381"/>
      <c r="CRO6" s="2382"/>
      <c r="CRP6" s="2383"/>
      <c r="CRQ6" s="2381"/>
      <c r="CRR6" s="2382"/>
      <c r="CRS6" s="2383"/>
      <c r="CRT6" s="2381"/>
      <c r="CRU6" s="2382"/>
      <c r="CRV6" s="2383"/>
      <c r="CRW6" s="2381"/>
      <c r="CRX6" s="2382"/>
      <c r="CRY6" s="2383"/>
      <c r="CRZ6" s="2381"/>
      <c r="CSA6" s="2382"/>
      <c r="CSB6" s="2383"/>
      <c r="CSC6" s="2381"/>
      <c r="CSD6" s="2382"/>
      <c r="CSE6" s="2383"/>
      <c r="CSF6" s="2381"/>
      <c r="CSG6" s="2382"/>
      <c r="CSH6" s="2383"/>
      <c r="CSI6" s="2381"/>
      <c r="CSJ6" s="2382"/>
      <c r="CSK6" s="2383"/>
      <c r="CSL6" s="2381"/>
      <c r="CSM6" s="2382"/>
      <c r="CSN6" s="2383"/>
      <c r="CSO6" s="2381"/>
      <c r="CSP6" s="2382"/>
      <c r="CSQ6" s="2383"/>
      <c r="CSR6" s="2381"/>
      <c r="CSS6" s="2382"/>
      <c r="CST6" s="2383"/>
      <c r="CSU6" s="2381"/>
      <c r="CSV6" s="2382"/>
      <c r="CSW6" s="2383"/>
      <c r="CSX6" s="2381"/>
      <c r="CSY6" s="2382"/>
      <c r="CSZ6" s="2383"/>
      <c r="CTA6" s="2381"/>
      <c r="CTB6" s="2382"/>
      <c r="CTC6" s="2383"/>
      <c r="CTD6" s="2381"/>
      <c r="CTE6" s="2382"/>
      <c r="CTF6" s="2383"/>
      <c r="CTG6" s="2381"/>
      <c r="CTH6" s="2382"/>
      <c r="CTI6" s="2383"/>
      <c r="CTJ6" s="2381"/>
      <c r="CTK6" s="2382"/>
      <c r="CTL6" s="2383"/>
      <c r="CTM6" s="2381"/>
      <c r="CTN6" s="2382"/>
      <c r="CTO6" s="2383"/>
      <c r="CTP6" s="2381"/>
      <c r="CTQ6" s="2382"/>
      <c r="CTR6" s="2383"/>
      <c r="CTS6" s="2381"/>
      <c r="CTT6" s="2382"/>
      <c r="CTU6" s="2383"/>
      <c r="CTV6" s="2381"/>
      <c r="CTW6" s="2382"/>
      <c r="CTX6" s="2383"/>
      <c r="CTY6" s="2381"/>
      <c r="CTZ6" s="2382"/>
      <c r="CUA6" s="2383"/>
      <c r="CUB6" s="2381"/>
      <c r="CUC6" s="2382"/>
      <c r="CUD6" s="2383"/>
      <c r="CUE6" s="2381"/>
      <c r="CUF6" s="2382"/>
      <c r="CUG6" s="2383"/>
      <c r="CUH6" s="2381"/>
      <c r="CUI6" s="2382"/>
      <c r="CUJ6" s="2383"/>
      <c r="CUK6" s="2381"/>
      <c r="CUL6" s="2382"/>
      <c r="CUM6" s="2383"/>
      <c r="CUN6" s="2381"/>
      <c r="CUO6" s="2382"/>
      <c r="CUP6" s="2383"/>
      <c r="CUQ6" s="2381"/>
      <c r="CUR6" s="2382"/>
      <c r="CUS6" s="2383"/>
      <c r="CUT6" s="2381"/>
      <c r="CUU6" s="2382"/>
      <c r="CUV6" s="2383"/>
      <c r="CUW6" s="2381"/>
      <c r="CUX6" s="2382"/>
      <c r="CUY6" s="2383"/>
      <c r="CUZ6" s="2381"/>
      <c r="CVA6" s="2382"/>
      <c r="CVB6" s="2383"/>
      <c r="CVC6" s="2381"/>
      <c r="CVD6" s="2382"/>
      <c r="CVE6" s="2383"/>
      <c r="CVF6" s="2381"/>
      <c r="CVG6" s="2382"/>
      <c r="CVH6" s="2383"/>
      <c r="CVI6" s="2381"/>
      <c r="CVJ6" s="2382"/>
      <c r="CVK6" s="2383"/>
      <c r="CVL6" s="2381"/>
      <c r="CVM6" s="2382"/>
      <c r="CVN6" s="2383"/>
      <c r="CVO6" s="2381"/>
      <c r="CVP6" s="2382"/>
      <c r="CVQ6" s="2383"/>
      <c r="CVR6" s="2381"/>
      <c r="CVS6" s="2382"/>
      <c r="CVT6" s="2383"/>
      <c r="CVU6" s="2381"/>
      <c r="CVV6" s="2382"/>
      <c r="CVW6" s="2383"/>
      <c r="CVX6" s="2381"/>
      <c r="CVY6" s="2382"/>
      <c r="CVZ6" s="2383"/>
      <c r="CWA6" s="2381"/>
      <c r="CWB6" s="2382"/>
      <c r="CWC6" s="2383"/>
      <c r="CWD6" s="2381"/>
      <c r="CWE6" s="2382"/>
      <c r="CWF6" s="2383"/>
      <c r="CWG6" s="2381"/>
      <c r="CWH6" s="2382"/>
      <c r="CWI6" s="2383"/>
      <c r="CWJ6" s="2381"/>
      <c r="CWK6" s="2382"/>
      <c r="CWL6" s="2383"/>
      <c r="CWM6" s="2381"/>
      <c r="CWN6" s="2382"/>
      <c r="CWO6" s="2383"/>
      <c r="CWP6" s="2381"/>
      <c r="CWQ6" s="2382"/>
      <c r="CWR6" s="2383"/>
      <c r="CWS6" s="2381"/>
      <c r="CWT6" s="2382"/>
      <c r="CWU6" s="2383"/>
      <c r="CWV6" s="2381"/>
      <c r="CWW6" s="2382"/>
      <c r="CWX6" s="2383"/>
      <c r="CWY6" s="2381"/>
      <c r="CWZ6" s="2382"/>
      <c r="CXA6" s="2383"/>
      <c r="CXB6" s="2381"/>
      <c r="CXC6" s="2382"/>
      <c r="CXD6" s="2383"/>
      <c r="CXE6" s="2381"/>
      <c r="CXF6" s="2382"/>
      <c r="CXG6" s="2383"/>
      <c r="CXH6" s="2381"/>
      <c r="CXI6" s="2382"/>
      <c r="CXJ6" s="2383"/>
      <c r="CXK6" s="2381"/>
      <c r="CXL6" s="2382"/>
      <c r="CXM6" s="2383"/>
      <c r="CXN6" s="2381"/>
      <c r="CXO6" s="2382"/>
      <c r="CXP6" s="2383"/>
      <c r="CXQ6" s="2381"/>
      <c r="CXR6" s="2382"/>
      <c r="CXS6" s="2383"/>
      <c r="CXT6" s="2381"/>
      <c r="CXU6" s="2382"/>
      <c r="CXV6" s="2383"/>
      <c r="CXW6" s="2381"/>
      <c r="CXX6" s="2382"/>
      <c r="CXY6" s="2383"/>
      <c r="CXZ6" s="2381"/>
      <c r="CYA6" s="2382"/>
      <c r="CYB6" s="2383"/>
      <c r="CYC6" s="2381"/>
      <c r="CYD6" s="2382"/>
      <c r="CYE6" s="2383"/>
      <c r="CYF6" s="2381"/>
      <c r="CYG6" s="2382"/>
      <c r="CYH6" s="2383"/>
      <c r="CYI6" s="2381"/>
      <c r="CYJ6" s="2382"/>
      <c r="CYK6" s="2383"/>
      <c r="CYL6" s="2381"/>
      <c r="CYM6" s="2382"/>
      <c r="CYN6" s="2383"/>
      <c r="CYO6" s="2381"/>
      <c r="CYP6" s="2382"/>
      <c r="CYQ6" s="2383"/>
      <c r="CYR6" s="2381"/>
      <c r="CYS6" s="2382"/>
      <c r="CYT6" s="2383"/>
      <c r="CYU6" s="2381"/>
      <c r="CYV6" s="2382"/>
      <c r="CYW6" s="2383"/>
      <c r="CYX6" s="2381"/>
      <c r="CYY6" s="2382"/>
      <c r="CYZ6" s="2383"/>
      <c r="CZA6" s="2381"/>
      <c r="CZB6" s="2382"/>
      <c r="CZC6" s="2383"/>
      <c r="CZD6" s="2381"/>
      <c r="CZE6" s="2382"/>
      <c r="CZF6" s="2383"/>
      <c r="CZG6" s="2381"/>
      <c r="CZH6" s="2382"/>
      <c r="CZI6" s="2383"/>
      <c r="CZJ6" s="2381"/>
      <c r="CZK6" s="2382"/>
      <c r="CZL6" s="2383"/>
      <c r="CZM6" s="2381"/>
      <c r="CZN6" s="2382"/>
      <c r="CZO6" s="2383"/>
      <c r="CZP6" s="2381"/>
      <c r="CZQ6" s="2382"/>
      <c r="CZR6" s="2383"/>
      <c r="CZS6" s="2381"/>
      <c r="CZT6" s="2382"/>
      <c r="CZU6" s="2383"/>
      <c r="CZV6" s="2381"/>
      <c r="CZW6" s="2382"/>
      <c r="CZX6" s="2383"/>
      <c r="CZY6" s="2381"/>
      <c r="CZZ6" s="2382"/>
      <c r="DAA6" s="2383"/>
      <c r="DAB6" s="2381"/>
      <c r="DAC6" s="2382"/>
      <c r="DAD6" s="2383"/>
      <c r="DAE6" s="2381"/>
      <c r="DAF6" s="2382"/>
      <c r="DAG6" s="2383"/>
      <c r="DAH6" s="2381"/>
      <c r="DAI6" s="2382"/>
      <c r="DAJ6" s="2383"/>
      <c r="DAK6" s="2381"/>
      <c r="DAL6" s="2382"/>
      <c r="DAM6" s="2383"/>
      <c r="DAN6" s="2381"/>
      <c r="DAO6" s="2382"/>
      <c r="DAP6" s="2383"/>
      <c r="DAQ6" s="2381"/>
      <c r="DAR6" s="2382"/>
      <c r="DAS6" s="2383"/>
      <c r="DAT6" s="2381"/>
      <c r="DAU6" s="2382"/>
      <c r="DAV6" s="2383"/>
      <c r="DAW6" s="2381"/>
      <c r="DAX6" s="2382"/>
      <c r="DAY6" s="2383"/>
      <c r="DAZ6" s="2381"/>
      <c r="DBA6" s="2382"/>
      <c r="DBB6" s="2383"/>
      <c r="DBC6" s="2381"/>
      <c r="DBD6" s="2382"/>
      <c r="DBE6" s="2383"/>
      <c r="DBF6" s="2381"/>
      <c r="DBG6" s="2382"/>
      <c r="DBH6" s="2383"/>
      <c r="DBI6" s="2381"/>
      <c r="DBJ6" s="2382"/>
      <c r="DBK6" s="2383"/>
      <c r="DBL6" s="2381"/>
      <c r="DBM6" s="2382"/>
      <c r="DBN6" s="2383"/>
      <c r="DBO6" s="2381"/>
      <c r="DBP6" s="2382"/>
      <c r="DBQ6" s="2383"/>
      <c r="DBR6" s="2381"/>
      <c r="DBS6" s="2382"/>
      <c r="DBT6" s="2383"/>
      <c r="DBU6" s="2381"/>
      <c r="DBV6" s="2382"/>
      <c r="DBW6" s="2383"/>
      <c r="DBX6" s="2381"/>
      <c r="DBY6" s="2382"/>
      <c r="DBZ6" s="2383"/>
      <c r="DCA6" s="2381"/>
      <c r="DCB6" s="2382"/>
      <c r="DCC6" s="2383"/>
      <c r="DCD6" s="2381"/>
      <c r="DCE6" s="2382"/>
      <c r="DCF6" s="2383"/>
      <c r="DCG6" s="2381"/>
      <c r="DCH6" s="2382"/>
      <c r="DCI6" s="2383"/>
      <c r="DCJ6" s="2381"/>
      <c r="DCK6" s="2382"/>
      <c r="DCL6" s="2383"/>
      <c r="DCM6" s="2381"/>
      <c r="DCN6" s="2382"/>
      <c r="DCO6" s="2383"/>
      <c r="DCP6" s="2381"/>
      <c r="DCQ6" s="2382"/>
      <c r="DCR6" s="2383"/>
      <c r="DCS6" s="2381"/>
      <c r="DCT6" s="2382"/>
      <c r="DCU6" s="2383"/>
      <c r="DCV6" s="2381"/>
      <c r="DCW6" s="2382"/>
      <c r="DCX6" s="2383"/>
      <c r="DCY6" s="2381"/>
      <c r="DCZ6" s="2382"/>
      <c r="DDA6" s="2383"/>
      <c r="DDB6" s="2381"/>
      <c r="DDC6" s="2382"/>
      <c r="DDD6" s="2383"/>
      <c r="DDE6" s="2381"/>
      <c r="DDF6" s="2382"/>
      <c r="DDG6" s="2383"/>
      <c r="DDH6" s="2381"/>
      <c r="DDI6" s="2382"/>
      <c r="DDJ6" s="2383"/>
      <c r="DDK6" s="2381"/>
      <c r="DDL6" s="2382"/>
      <c r="DDM6" s="2383"/>
      <c r="DDN6" s="2381"/>
      <c r="DDO6" s="2382"/>
      <c r="DDP6" s="2383"/>
      <c r="DDQ6" s="2381"/>
      <c r="DDR6" s="2382"/>
      <c r="DDS6" s="2383"/>
      <c r="DDT6" s="2381"/>
      <c r="DDU6" s="2382"/>
      <c r="DDV6" s="2383"/>
      <c r="DDW6" s="2381"/>
      <c r="DDX6" s="2382"/>
      <c r="DDY6" s="2383"/>
      <c r="DDZ6" s="2381"/>
      <c r="DEA6" s="2382"/>
      <c r="DEB6" s="2383"/>
      <c r="DEC6" s="2381"/>
      <c r="DED6" s="2382"/>
      <c r="DEE6" s="2383"/>
      <c r="DEF6" s="2381"/>
      <c r="DEG6" s="2382"/>
      <c r="DEH6" s="2383"/>
      <c r="DEI6" s="2381"/>
      <c r="DEJ6" s="2382"/>
      <c r="DEK6" s="2383"/>
      <c r="DEL6" s="2381"/>
      <c r="DEM6" s="2382"/>
      <c r="DEN6" s="2383"/>
      <c r="DEO6" s="2381"/>
      <c r="DEP6" s="2382"/>
      <c r="DEQ6" s="2383"/>
      <c r="DER6" s="2381"/>
      <c r="DES6" s="2382"/>
      <c r="DET6" s="2383"/>
      <c r="DEU6" s="2381"/>
      <c r="DEV6" s="2382"/>
      <c r="DEW6" s="2383"/>
      <c r="DEX6" s="2381"/>
      <c r="DEY6" s="2382"/>
      <c r="DEZ6" s="2383"/>
      <c r="DFA6" s="2381"/>
      <c r="DFB6" s="2382"/>
      <c r="DFC6" s="2383"/>
      <c r="DFD6" s="2381"/>
      <c r="DFE6" s="2382"/>
      <c r="DFF6" s="2383"/>
      <c r="DFG6" s="2381"/>
      <c r="DFH6" s="2382"/>
      <c r="DFI6" s="2383"/>
      <c r="DFJ6" s="2381"/>
      <c r="DFK6" s="2382"/>
      <c r="DFL6" s="2383"/>
      <c r="DFM6" s="2381"/>
      <c r="DFN6" s="2382"/>
      <c r="DFO6" s="2383"/>
      <c r="DFP6" s="2381"/>
      <c r="DFQ6" s="2382"/>
      <c r="DFR6" s="2383"/>
      <c r="DFS6" s="2381"/>
      <c r="DFT6" s="2382"/>
      <c r="DFU6" s="2383"/>
      <c r="DFV6" s="2381"/>
      <c r="DFW6" s="2382"/>
      <c r="DFX6" s="2383"/>
      <c r="DFY6" s="2381"/>
      <c r="DFZ6" s="2382"/>
      <c r="DGA6" s="2383"/>
      <c r="DGB6" s="2381"/>
      <c r="DGC6" s="2382"/>
      <c r="DGD6" s="2383"/>
      <c r="DGE6" s="2381"/>
      <c r="DGF6" s="2382"/>
      <c r="DGG6" s="2383"/>
      <c r="DGH6" s="2381"/>
      <c r="DGI6" s="2382"/>
      <c r="DGJ6" s="2383"/>
      <c r="DGK6" s="2381"/>
      <c r="DGL6" s="2382"/>
      <c r="DGM6" s="2383"/>
      <c r="DGN6" s="2381"/>
      <c r="DGO6" s="2382"/>
      <c r="DGP6" s="2383"/>
      <c r="DGQ6" s="2381"/>
      <c r="DGR6" s="2382"/>
      <c r="DGS6" s="2383"/>
      <c r="DGT6" s="2381"/>
      <c r="DGU6" s="2382"/>
      <c r="DGV6" s="2383"/>
      <c r="DGW6" s="2381"/>
      <c r="DGX6" s="2382"/>
      <c r="DGY6" s="2383"/>
      <c r="DGZ6" s="2381"/>
      <c r="DHA6" s="2382"/>
      <c r="DHB6" s="2383"/>
      <c r="DHC6" s="2381"/>
      <c r="DHD6" s="2382"/>
      <c r="DHE6" s="2383"/>
      <c r="DHF6" s="2381"/>
      <c r="DHG6" s="2382"/>
      <c r="DHH6" s="2383"/>
      <c r="DHI6" s="2381"/>
      <c r="DHJ6" s="2382"/>
      <c r="DHK6" s="2383"/>
      <c r="DHL6" s="2381"/>
      <c r="DHM6" s="2382"/>
      <c r="DHN6" s="2383"/>
      <c r="DHO6" s="2381"/>
      <c r="DHP6" s="2382"/>
      <c r="DHQ6" s="2383"/>
      <c r="DHR6" s="2381"/>
      <c r="DHS6" s="2382"/>
      <c r="DHT6" s="2383"/>
      <c r="DHU6" s="2381"/>
      <c r="DHV6" s="2382"/>
      <c r="DHW6" s="2383"/>
      <c r="DHX6" s="2381"/>
      <c r="DHY6" s="2382"/>
      <c r="DHZ6" s="2383"/>
      <c r="DIA6" s="2381"/>
      <c r="DIB6" s="2382"/>
      <c r="DIC6" s="2383"/>
      <c r="DID6" s="2381"/>
      <c r="DIE6" s="2382"/>
      <c r="DIF6" s="2383"/>
      <c r="DIG6" s="2381"/>
      <c r="DIH6" s="2382"/>
      <c r="DII6" s="2383"/>
      <c r="DIJ6" s="2381"/>
      <c r="DIK6" s="2382"/>
      <c r="DIL6" s="2383"/>
      <c r="DIM6" s="2381"/>
      <c r="DIN6" s="2382"/>
      <c r="DIO6" s="2383"/>
      <c r="DIP6" s="2381"/>
      <c r="DIQ6" s="2382"/>
      <c r="DIR6" s="2383"/>
      <c r="DIS6" s="2381"/>
      <c r="DIT6" s="2382"/>
      <c r="DIU6" s="2383"/>
      <c r="DIV6" s="2381"/>
      <c r="DIW6" s="2382"/>
      <c r="DIX6" s="2383"/>
      <c r="DIY6" s="2381"/>
      <c r="DIZ6" s="2382"/>
      <c r="DJA6" s="2383"/>
      <c r="DJB6" s="2381"/>
      <c r="DJC6" s="2382"/>
      <c r="DJD6" s="2383"/>
      <c r="DJE6" s="2381"/>
      <c r="DJF6" s="2382"/>
      <c r="DJG6" s="2383"/>
      <c r="DJH6" s="2381"/>
      <c r="DJI6" s="2382"/>
      <c r="DJJ6" s="2383"/>
      <c r="DJK6" s="2381"/>
      <c r="DJL6" s="2382"/>
      <c r="DJM6" s="2383"/>
      <c r="DJN6" s="2381"/>
      <c r="DJO6" s="2382"/>
      <c r="DJP6" s="2383"/>
      <c r="DJQ6" s="2381"/>
      <c r="DJR6" s="2382"/>
      <c r="DJS6" s="2383"/>
      <c r="DJT6" s="2381"/>
      <c r="DJU6" s="2382"/>
      <c r="DJV6" s="2383"/>
      <c r="DJW6" s="2381"/>
      <c r="DJX6" s="2382"/>
      <c r="DJY6" s="2383"/>
      <c r="DJZ6" s="2381"/>
      <c r="DKA6" s="2382"/>
      <c r="DKB6" s="2383"/>
      <c r="DKC6" s="2381"/>
      <c r="DKD6" s="2382"/>
      <c r="DKE6" s="2383"/>
      <c r="DKF6" s="2381"/>
      <c r="DKG6" s="2382"/>
      <c r="DKH6" s="2383"/>
      <c r="DKI6" s="2381"/>
      <c r="DKJ6" s="2382"/>
      <c r="DKK6" s="2383"/>
      <c r="DKL6" s="2381"/>
      <c r="DKM6" s="2382"/>
      <c r="DKN6" s="2383"/>
      <c r="DKO6" s="2381"/>
      <c r="DKP6" s="2382"/>
      <c r="DKQ6" s="2383"/>
      <c r="DKR6" s="2381"/>
      <c r="DKS6" s="2382"/>
      <c r="DKT6" s="2383"/>
      <c r="DKU6" s="2381"/>
      <c r="DKV6" s="2382"/>
      <c r="DKW6" s="2383"/>
      <c r="DKX6" s="2381"/>
      <c r="DKY6" s="2382"/>
      <c r="DKZ6" s="2383"/>
      <c r="DLA6" s="2381"/>
      <c r="DLB6" s="2382"/>
      <c r="DLC6" s="2383"/>
      <c r="DLD6" s="2381"/>
      <c r="DLE6" s="2382"/>
      <c r="DLF6" s="2383"/>
      <c r="DLG6" s="2381"/>
      <c r="DLH6" s="2382"/>
      <c r="DLI6" s="2383"/>
      <c r="DLJ6" s="2381"/>
      <c r="DLK6" s="2382"/>
      <c r="DLL6" s="2383"/>
      <c r="DLM6" s="2381"/>
      <c r="DLN6" s="2382"/>
      <c r="DLO6" s="2383"/>
      <c r="DLP6" s="2381"/>
      <c r="DLQ6" s="2382"/>
      <c r="DLR6" s="2383"/>
      <c r="DLS6" s="2381"/>
      <c r="DLT6" s="2382"/>
      <c r="DLU6" s="2383"/>
      <c r="DLV6" s="2381"/>
      <c r="DLW6" s="2382"/>
      <c r="DLX6" s="2383"/>
      <c r="DLY6" s="2381"/>
      <c r="DLZ6" s="2382"/>
      <c r="DMA6" s="2383"/>
      <c r="DMB6" s="2381"/>
      <c r="DMC6" s="2382"/>
      <c r="DMD6" s="2383"/>
      <c r="DME6" s="2381"/>
      <c r="DMF6" s="2382"/>
      <c r="DMG6" s="2383"/>
      <c r="DMH6" s="2381"/>
      <c r="DMI6" s="2382"/>
      <c r="DMJ6" s="2383"/>
      <c r="DMK6" s="2381"/>
      <c r="DML6" s="2382"/>
      <c r="DMM6" s="2383"/>
      <c r="DMN6" s="2381"/>
      <c r="DMO6" s="2382"/>
      <c r="DMP6" s="2383"/>
      <c r="DMQ6" s="2381"/>
      <c r="DMR6" s="2382"/>
      <c r="DMS6" s="2383"/>
      <c r="DMT6" s="2381"/>
      <c r="DMU6" s="2382"/>
      <c r="DMV6" s="2383"/>
      <c r="DMW6" s="2381"/>
      <c r="DMX6" s="2382"/>
      <c r="DMY6" s="2383"/>
      <c r="DMZ6" s="2381"/>
      <c r="DNA6" s="2382"/>
      <c r="DNB6" s="2383"/>
      <c r="DNC6" s="2381"/>
      <c r="DND6" s="2382"/>
      <c r="DNE6" s="2383"/>
      <c r="DNF6" s="2381"/>
      <c r="DNG6" s="2382"/>
      <c r="DNH6" s="2383"/>
      <c r="DNI6" s="2381"/>
      <c r="DNJ6" s="2382"/>
      <c r="DNK6" s="2383"/>
      <c r="DNL6" s="2381"/>
      <c r="DNM6" s="2382"/>
      <c r="DNN6" s="2383"/>
      <c r="DNO6" s="2381"/>
      <c r="DNP6" s="2382"/>
      <c r="DNQ6" s="2383"/>
      <c r="DNR6" s="2381"/>
      <c r="DNS6" s="2382"/>
      <c r="DNT6" s="2383"/>
      <c r="DNU6" s="2381"/>
      <c r="DNV6" s="2382"/>
      <c r="DNW6" s="2383"/>
      <c r="DNX6" s="2381"/>
      <c r="DNY6" s="2382"/>
      <c r="DNZ6" s="2383"/>
      <c r="DOA6" s="2381"/>
      <c r="DOB6" s="2382"/>
      <c r="DOC6" s="2383"/>
      <c r="DOD6" s="2381"/>
      <c r="DOE6" s="2382"/>
      <c r="DOF6" s="2383"/>
      <c r="DOG6" s="2381"/>
      <c r="DOH6" s="2382"/>
      <c r="DOI6" s="2383"/>
      <c r="DOJ6" s="2381"/>
      <c r="DOK6" s="2382"/>
      <c r="DOL6" s="2383"/>
      <c r="DOM6" s="2381"/>
      <c r="DON6" s="2382"/>
      <c r="DOO6" s="2383"/>
      <c r="DOP6" s="2381"/>
      <c r="DOQ6" s="2382"/>
      <c r="DOR6" s="2383"/>
      <c r="DOS6" s="2381"/>
      <c r="DOT6" s="2382"/>
      <c r="DOU6" s="2383"/>
      <c r="DOV6" s="2381"/>
      <c r="DOW6" s="2382"/>
      <c r="DOX6" s="2383"/>
      <c r="DOY6" s="2381"/>
      <c r="DOZ6" s="2382"/>
      <c r="DPA6" s="2383"/>
      <c r="DPB6" s="2381"/>
      <c r="DPC6" s="2382"/>
      <c r="DPD6" s="2383"/>
      <c r="DPE6" s="2381"/>
      <c r="DPF6" s="2382"/>
      <c r="DPG6" s="2383"/>
      <c r="DPH6" s="2381"/>
      <c r="DPI6" s="2382"/>
      <c r="DPJ6" s="2383"/>
      <c r="DPK6" s="2381"/>
      <c r="DPL6" s="2382"/>
      <c r="DPM6" s="2383"/>
      <c r="DPN6" s="2381"/>
      <c r="DPO6" s="2382"/>
      <c r="DPP6" s="2383"/>
      <c r="DPQ6" s="2381"/>
      <c r="DPR6" s="2382"/>
      <c r="DPS6" s="2383"/>
      <c r="DPT6" s="2381"/>
      <c r="DPU6" s="2382"/>
      <c r="DPV6" s="2383"/>
      <c r="DPW6" s="2381"/>
      <c r="DPX6" s="2382"/>
      <c r="DPY6" s="2383"/>
      <c r="DPZ6" s="2381"/>
      <c r="DQA6" s="2382"/>
      <c r="DQB6" s="2383"/>
      <c r="DQC6" s="2381"/>
      <c r="DQD6" s="2382"/>
      <c r="DQE6" s="2383"/>
      <c r="DQF6" s="2381"/>
      <c r="DQG6" s="2382"/>
      <c r="DQH6" s="2383"/>
      <c r="DQI6" s="2381"/>
      <c r="DQJ6" s="2382"/>
      <c r="DQK6" s="2383"/>
      <c r="DQL6" s="2381"/>
      <c r="DQM6" s="2382"/>
      <c r="DQN6" s="2383"/>
      <c r="DQO6" s="2381"/>
      <c r="DQP6" s="2382"/>
      <c r="DQQ6" s="2383"/>
      <c r="DQR6" s="2381"/>
      <c r="DQS6" s="2382"/>
      <c r="DQT6" s="2383"/>
      <c r="DQU6" s="2381"/>
      <c r="DQV6" s="2382"/>
      <c r="DQW6" s="2383"/>
      <c r="DQX6" s="2381"/>
      <c r="DQY6" s="2382"/>
      <c r="DQZ6" s="2383"/>
      <c r="DRA6" s="2381"/>
      <c r="DRB6" s="2382"/>
      <c r="DRC6" s="2383"/>
      <c r="DRD6" s="2381"/>
      <c r="DRE6" s="2382"/>
      <c r="DRF6" s="2383"/>
      <c r="DRG6" s="2381"/>
      <c r="DRH6" s="2382"/>
      <c r="DRI6" s="2383"/>
      <c r="DRJ6" s="2381"/>
      <c r="DRK6" s="2382"/>
      <c r="DRL6" s="2383"/>
      <c r="DRM6" s="2381"/>
      <c r="DRN6" s="2382"/>
      <c r="DRO6" s="2383"/>
      <c r="DRP6" s="2381"/>
      <c r="DRQ6" s="2382"/>
      <c r="DRR6" s="2383"/>
      <c r="DRS6" s="2381"/>
      <c r="DRT6" s="2382"/>
      <c r="DRU6" s="2383"/>
      <c r="DRV6" s="2381"/>
      <c r="DRW6" s="2382"/>
      <c r="DRX6" s="2383"/>
      <c r="DRY6" s="2381"/>
      <c r="DRZ6" s="2382"/>
      <c r="DSA6" s="2383"/>
      <c r="DSB6" s="2381"/>
      <c r="DSC6" s="2382"/>
      <c r="DSD6" s="2383"/>
      <c r="DSE6" s="2381"/>
      <c r="DSF6" s="2382"/>
      <c r="DSG6" s="2383"/>
      <c r="DSH6" s="2381"/>
      <c r="DSI6" s="2382"/>
      <c r="DSJ6" s="2383"/>
      <c r="DSK6" s="2381"/>
      <c r="DSL6" s="2382"/>
      <c r="DSM6" s="2383"/>
      <c r="DSN6" s="2381"/>
      <c r="DSO6" s="2382"/>
      <c r="DSP6" s="2383"/>
      <c r="DSQ6" s="2381"/>
      <c r="DSR6" s="2382"/>
      <c r="DSS6" s="2383"/>
      <c r="DST6" s="2381"/>
      <c r="DSU6" s="2382"/>
      <c r="DSV6" s="2383"/>
      <c r="DSW6" s="2381"/>
      <c r="DSX6" s="2382"/>
      <c r="DSY6" s="2383"/>
      <c r="DSZ6" s="2381"/>
      <c r="DTA6" s="2382"/>
      <c r="DTB6" s="2383"/>
      <c r="DTC6" s="2381"/>
      <c r="DTD6" s="2382"/>
      <c r="DTE6" s="2383"/>
      <c r="DTF6" s="2381"/>
      <c r="DTG6" s="2382"/>
      <c r="DTH6" s="2383"/>
      <c r="DTI6" s="2381"/>
      <c r="DTJ6" s="2382"/>
      <c r="DTK6" s="2383"/>
      <c r="DTL6" s="2381"/>
      <c r="DTM6" s="2382"/>
      <c r="DTN6" s="2383"/>
      <c r="DTO6" s="2381"/>
      <c r="DTP6" s="2382"/>
      <c r="DTQ6" s="2383"/>
      <c r="DTR6" s="2381"/>
      <c r="DTS6" s="2382"/>
      <c r="DTT6" s="2383"/>
      <c r="DTU6" s="2381"/>
      <c r="DTV6" s="2382"/>
      <c r="DTW6" s="2383"/>
      <c r="DTX6" s="2381"/>
      <c r="DTY6" s="2382"/>
      <c r="DTZ6" s="2383"/>
      <c r="DUA6" s="2381"/>
      <c r="DUB6" s="2382"/>
      <c r="DUC6" s="2383"/>
      <c r="DUD6" s="2381"/>
      <c r="DUE6" s="2382"/>
      <c r="DUF6" s="2383"/>
      <c r="DUG6" s="2381"/>
      <c r="DUH6" s="2382"/>
      <c r="DUI6" s="2383"/>
      <c r="DUJ6" s="2381"/>
      <c r="DUK6" s="2382"/>
      <c r="DUL6" s="2383"/>
      <c r="DUM6" s="2381"/>
      <c r="DUN6" s="2382"/>
      <c r="DUO6" s="2383"/>
      <c r="DUP6" s="2381"/>
      <c r="DUQ6" s="2382"/>
      <c r="DUR6" s="2383"/>
      <c r="DUS6" s="2381"/>
      <c r="DUT6" s="2382"/>
      <c r="DUU6" s="2383"/>
      <c r="DUV6" s="2381"/>
      <c r="DUW6" s="2382"/>
      <c r="DUX6" s="2383"/>
      <c r="DUY6" s="2381"/>
      <c r="DUZ6" s="2382"/>
      <c r="DVA6" s="2383"/>
      <c r="DVB6" s="2381"/>
      <c r="DVC6" s="2382"/>
      <c r="DVD6" s="2383"/>
      <c r="DVE6" s="2381"/>
      <c r="DVF6" s="2382"/>
      <c r="DVG6" s="2383"/>
      <c r="DVH6" s="2381"/>
      <c r="DVI6" s="2382"/>
      <c r="DVJ6" s="2383"/>
      <c r="DVK6" s="2381"/>
      <c r="DVL6" s="2382"/>
      <c r="DVM6" s="2383"/>
      <c r="DVN6" s="2381"/>
      <c r="DVO6" s="2382"/>
      <c r="DVP6" s="2383"/>
      <c r="DVQ6" s="2381"/>
      <c r="DVR6" s="2382"/>
      <c r="DVS6" s="2383"/>
      <c r="DVT6" s="2381"/>
      <c r="DVU6" s="2382"/>
      <c r="DVV6" s="2383"/>
      <c r="DVW6" s="2381"/>
      <c r="DVX6" s="2382"/>
      <c r="DVY6" s="2383"/>
      <c r="DVZ6" s="2381"/>
      <c r="DWA6" s="2382"/>
      <c r="DWB6" s="2383"/>
      <c r="DWC6" s="2381"/>
      <c r="DWD6" s="2382"/>
      <c r="DWE6" s="2383"/>
      <c r="DWF6" s="2381"/>
      <c r="DWG6" s="2382"/>
      <c r="DWH6" s="2383"/>
      <c r="DWI6" s="2381"/>
      <c r="DWJ6" s="2382"/>
      <c r="DWK6" s="2383"/>
      <c r="DWL6" s="2381"/>
      <c r="DWM6" s="2382"/>
      <c r="DWN6" s="2383"/>
      <c r="DWO6" s="2381"/>
      <c r="DWP6" s="2382"/>
      <c r="DWQ6" s="2383"/>
      <c r="DWR6" s="2381"/>
      <c r="DWS6" s="2382"/>
      <c r="DWT6" s="2383"/>
      <c r="DWU6" s="2381"/>
      <c r="DWV6" s="2382"/>
      <c r="DWW6" s="2383"/>
      <c r="DWX6" s="2381"/>
      <c r="DWY6" s="2382"/>
      <c r="DWZ6" s="2383"/>
      <c r="DXA6" s="2381"/>
      <c r="DXB6" s="2382"/>
      <c r="DXC6" s="2383"/>
      <c r="DXD6" s="2381"/>
      <c r="DXE6" s="2382"/>
      <c r="DXF6" s="2383"/>
      <c r="DXG6" s="2381"/>
      <c r="DXH6" s="2382"/>
      <c r="DXI6" s="2383"/>
      <c r="DXJ6" s="2381"/>
      <c r="DXK6" s="2382"/>
      <c r="DXL6" s="2383"/>
      <c r="DXM6" s="2381"/>
      <c r="DXN6" s="2382"/>
      <c r="DXO6" s="2383"/>
      <c r="DXP6" s="2381"/>
      <c r="DXQ6" s="2382"/>
      <c r="DXR6" s="2383"/>
      <c r="DXS6" s="2381"/>
      <c r="DXT6" s="2382"/>
      <c r="DXU6" s="2383"/>
      <c r="DXV6" s="2381"/>
      <c r="DXW6" s="2382"/>
      <c r="DXX6" s="2383"/>
      <c r="DXY6" s="2381"/>
      <c r="DXZ6" s="2382"/>
      <c r="DYA6" s="2383"/>
      <c r="DYB6" s="2381"/>
      <c r="DYC6" s="2382"/>
      <c r="DYD6" s="2383"/>
      <c r="DYE6" s="2381"/>
      <c r="DYF6" s="2382"/>
      <c r="DYG6" s="2383"/>
      <c r="DYH6" s="2381"/>
      <c r="DYI6" s="2382"/>
      <c r="DYJ6" s="2383"/>
      <c r="DYK6" s="2381"/>
      <c r="DYL6" s="2382"/>
      <c r="DYM6" s="2383"/>
      <c r="DYN6" s="2381"/>
      <c r="DYO6" s="2382"/>
      <c r="DYP6" s="2383"/>
      <c r="DYQ6" s="2381"/>
      <c r="DYR6" s="2382"/>
      <c r="DYS6" s="2383"/>
      <c r="DYT6" s="2381"/>
      <c r="DYU6" s="2382"/>
      <c r="DYV6" s="2383"/>
      <c r="DYW6" s="2381"/>
      <c r="DYX6" s="2382"/>
      <c r="DYY6" s="2383"/>
      <c r="DYZ6" s="2381"/>
      <c r="DZA6" s="2382"/>
      <c r="DZB6" s="2383"/>
      <c r="DZC6" s="2381"/>
      <c r="DZD6" s="2382"/>
      <c r="DZE6" s="2383"/>
      <c r="DZF6" s="2381"/>
      <c r="DZG6" s="2382"/>
      <c r="DZH6" s="2383"/>
      <c r="DZI6" s="2381"/>
      <c r="DZJ6" s="2382"/>
      <c r="DZK6" s="2383"/>
      <c r="DZL6" s="2381"/>
      <c r="DZM6" s="2382"/>
      <c r="DZN6" s="2383"/>
      <c r="DZO6" s="2381"/>
      <c r="DZP6" s="2382"/>
      <c r="DZQ6" s="2383"/>
      <c r="DZR6" s="2381"/>
      <c r="DZS6" s="2382"/>
      <c r="DZT6" s="2383"/>
      <c r="DZU6" s="2381"/>
      <c r="DZV6" s="2382"/>
      <c r="DZW6" s="2383"/>
      <c r="DZX6" s="2381"/>
      <c r="DZY6" s="2382"/>
      <c r="DZZ6" s="2383"/>
      <c r="EAA6" s="2381"/>
      <c r="EAB6" s="2382"/>
      <c r="EAC6" s="2383"/>
      <c r="EAD6" s="2381"/>
      <c r="EAE6" s="2382"/>
      <c r="EAF6" s="2383"/>
      <c r="EAG6" s="2381"/>
      <c r="EAH6" s="2382"/>
      <c r="EAI6" s="2383"/>
      <c r="EAJ6" s="2381"/>
      <c r="EAK6" s="2382"/>
      <c r="EAL6" s="2383"/>
      <c r="EAM6" s="2381"/>
      <c r="EAN6" s="2382"/>
      <c r="EAO6" s="2383"/>
      <c r="EAP6" s="2381"/>
      <c r="EAQ6" s="2382"/>
      <c r="EAR6" s="2383"/>
      <c r="EAS6" s="2381"/>
      <c r="EAT6" s="2382"/>
      <c r="EAU6" s="2383"/>
      <c r="EAV6" s="2381"/>
      <c r="EAW6" s="2382"/>
      <c r="EAX6" s="2383"/>
      <c r="EAY6" s="2381"/>
      <c r="EAZ6" s="2382"/>
      <c r="EBA6" s="2383"/>
      <c r="EBB6" s="2381"/>
      <c r="EBC6" s="2382"/>
      <c r="EBD6" s="2383"/>
      <c r="EBE6" s="2381"/>
      <c r="EBF6" s="2382"/>
      <c r="EBG6" s="2383"/>
      <c r="EBH6" s="2381"/>
      <c r="EBI6" s="2382"/>
      <c r="EBJ6" s="2383"/>
      <c r="EBK6" s="2381"/>
      <c r="EBL6" s="2382"/>
      <c r="EBM6" s="2383"/>
      <c r="EBN6" s="2381"/>
      <c r="EBO6" s="2382"/>
      <c r="EBP6" s="2383"/>
      <c r="EBQ6" s="2381"/>
      <c r="EBR6" s="2382"/>
      <c r="EBS6" s="2383"/>
      <c r="EBT6" s="2381"/>
      <c r="EBU6" s="2382"/>
      <c r="EBV6" s="2383"/>
      <c r="EBW6" s="2381"/>
      <c r="EBX6" s="2382"/>
      <c r="EBY6" s="2383"/>
      <c r="EBZ6" s="2381"/>
      <c r="ECA6" s="2382"/>
      <c r="ECB6" s="2383"/>
      <c r="ECC6" s="2381"/>
      <c r="ECD6" s="2382"/>
      <c r="ECE6" s="2383"/>
      <c r="ECF6" s="2381"/>
      <c r="ECG6" s="2382"/>
      <c r="ECH6" s="2383"/>
      <c r="ECI6" s="2381"/>
      <c r="ECJ6" s="2382"/>
      <c r="ECK6" s="2383"/>
      <c r="ECL6" s="2381"/>
      <c r="ECM6" s="2382"/>
      <c r="ECN6" s="2383"/>
      <c r="ECO6" s="2381"/>
      <c r="ECP6" s="2382"/>
      <c r="ECQ6" s="2383"/>
      <c r="ECR6" s="2381"/>
      <c r="ECS6" s="2382"/>
      <c r="ECT6" s="2383"/>
      <c r="ECU6" s="2381"/>
      <c r="ECV6" s="2382"/>
      <c r="ECW6" s="2383"/>
      <c r="ECX6" s="2381"/>
      <c r="ECY6" s="2382"/>
      <c r="ECZ6" s="2383"/>
      <c r="EDA6" s="2381"/>
      <c r="EDB6" s="2382"/>
      <c r="EDC6" s="2383"/>
      <c r="EDD6" s="2381"/>
      <c r="EDE6" s="2382"/>
      <c r="EDF6" s="2383"/>
      <c r="EDG6" s="2381"/>
      <c r="EDH6" s="2382"/>
      <c r="EDI6" s="2383"/>
      <c r="EDJ6" s="2381"/>
      <c r="EDK6" s="2382"/>
      <c r="EDL6" s="2383"/>
      <c r="EDM6" s="2381"/>
      <c r="EDN6" s="2382"/>
      <c r="EDO6" s="2383"/>
      <c r="EDP6" s="2381"/>
      <c r="EDQ6" s="2382"/>
      <c r="EDR6" s="2383"/>
      <c r="EDS6" s="2381"/>
      <c r="EDT6" s="2382"/>
      <c r="EDU6" s="2383"/>
      <c r="EDV6" s="2381"/>
      <c r="EDW6" s="2382"/>
      <c r="EDX6" s="2383"/>
      <c r="EDY6" s="2381"/>
      <c r="EDZ6" s="2382"/>
      <c r="EEA6" s="2383"/>
      <c r="EEB6" s="2381"/>
      <c r="EEC6" s="2382"/>
      <c r="EED6" s="2383"/>
      <c r="EEE6" s="2381"/>
      <c r="EEF6" s="2382"/>
      <c r="EEG6" s="2383"/>
      <c r="EEH6" s="2381"/>
      <c r="EEI6" s="2382"/>
      <c r="EEJ6" s="2383"/>
      <c r="EEK6" s="2381"/>
      <c r="EEL6" s="2382"/>
      <c r="EEM6" s="2383"/>
      <c r="EEN6" s="2381"/>
      <c r="EEO6" s="2382"/>
      <c r="EEP6" s="2383"/>
      <c r="EEQ6" s="2381"/>
      <c r="EER6" s="2382"/>
      <c r="EES6" s="2383"/>
      <c r="EET6" s="2381"/>
      <c r="EEU6" s="2382"/>
      <c r="EEV6" s="2383"/>
      <c r="EEW6" s="2381"/>
      <c r="EEX6" s="2382"/>
      <c r="EEY6" s="2383"/>
      <c r="EEZ6" s="2381"/>
      <c r="EFA6" s="2382"/>
      <c r="EFB6" s="2383"/>
      <c r="EFC6" s="2381"/>
      <c r="EFD6" s="2382"/>
      <c r="EFE6" s="2383"/>
      <c r="EFF6" s="2381"/>
      <c r="EFG6" s="2382"/>
      <c r="EFH6" s="2383"/>
      <c r="EFI6" s="2381"/>
      <c r="EFJ6" s="2382"/>
      <c r="EFK6" s="2383"/>
      <c r="EFL6" s="2381"/>
      <c r="EFM6" s="2382"/>
      <c r="EFN6" s="2383"/>
      <c r="EFO6" s="2381"/>
      <c r="EFP6" s="2382"/>
      <c r="EFQ6" s="2383"/>
      <c r="EFR6" s="2381"/>
      <c r="EFS6" s="2382"/>
      <c r="EFT6" s="2383"/>
      <c r="EFU6" s="2381"/>
      <c r="EFV6" s="2382"/>
      <c r="EFW6" s="2383"/>
      <c r="EFX6" s="2381"/>
      <c r="EFY6" s="2382"/>
      <c r="EFZ6" s="2383"/>
      <c r="EGA6" s="2381"/>
      <c r="EGB6" s="2382"/>
      <c r="EGC6" s="2383"/>
      <c r="EGD6" s="2381"/>
      <c r="EGE6" s="2382"/>
      <c r="EGF6" s="2383"/>
      <c r="EGG6" s="2381"/>
      <c r="EGH6" s="2382"/>
      <c r="EGI6" s="2383"/>
      <c r="EGJ6" s="2381"/>
      <c r="EGK6" s="2382"/>
      <c r="EGL6" s="2383"/>
      <c r="EGM6" s="2381"/>
      <c r="EGN6" s="2382"/>
      <c r="EGO6" s="2383"/>
      <c r="EGP6" s="2381"/>
      <c r="EGQ6" s="2382"/>
      <c r="EGR6" s="2383"/>
      <c r="EGS6" s="2381"/>
      <c r="EGT6" s="2382"/>
      <c r="EGU6" s="2383"/>
      <c r="EGV6" s="2381"/>
      <c r="EGW6" s="2382"/>
      <c r="EGX6" s="2383"/>
      <c r="EGY6" s="2381"/>
      <c r="EGZ6" s="2382"/>
      <c r="EHA6" s="2383"/>
      <c r="EHB6" s="2381"/>
      <c r="EHC6" s="2382"/>
      <c r="EHD6" s="2383"/>
      <c r="EHE6" s="2381"/>
      <c r="EHF6" s="2382"/>
      <c r="EHG6" s="2383"/>
      <c r="EHH6" s="2381"/>
      <c r="EHI6" s="2382"/>
      <c r="EHJ6" s="2383"/>
      <c r="EHK6" s="2381"/>
      <c r="EHL6" s="2382"/>
      <c r="EHM6" s="2383"/>
      <c r="EHN6" s="2381"/>
      <c r="EHO6" s="2382"/>
      <c r="EHP6" s="2383"/>
      <c r="EHQ6" s="2381"/>
      <c r="EHR6" s="2382"/>
      <c r="EHS6" s="2383"/>
      <c r="EHT6" s="2381"/>
      <c r="EHU6" s="2382"/>
      <c r="EHV6" s="2383"/>
      <c r="EHW6" s="2381"/>
      <c r="EHX6" s="2382"/>
      <c r="EHY6" s="2383"/>
      <c r="EHZ6" s="2381"/>
      <c r="EIA6" s="2382"/>
      <c r="EIB6" s="2383"/>
      <c r="EIC6" s="2381"/>
      <c r="EID6" s="2382"/>
      <c r="EIE6" s="2383"/>
      <c r="EIF6" s="2381"/>
      <c r="EIG6" s="2382"/>
      <c r="EIH6" s="2383"/>
      <c r="EII6" s="2381"/>
      <c r="EIJ6" s="2382"/>
      <c r="EIK6" s="2383"/>
      <c r="EIL6" s="2381"/>
      <c r="EIM6" s="2382"/>
      <c r="EIN6" s="2383"/>
      <c r="EIO6" s="2381"/>
      <c r="EIP6" s="2382"/>
      <c r="EIQ6" s="2383"/>
      <c r="EIR6" s="2381"/>
      <c r="EIS6" s="2382"/>
      <c r="EIT6" s="2383"/>
      <c r="EIU6" s="2381"/>
      <c r="EIV6" s="2382"/>
      <c r="EIW6" s="2383"/>
      <c r="EIX6" s="2381"/>
      <c r="EIY6" s="2382"/>
      <c r="EIZ6" s="2383"/>
      <c r="EJA6" s="2381"/>
      <c r="EJB6" s="2382"/>
      <c r="EJC6" s="2383"/>
      <c r="EJD6" s="2381"/>
      <c r="EJE6" s="2382"/>
      <c r="EJF6" s="2383"/>
      <c r="EJG6" s="2381"/>
      <c r="EJH6" s="2382"/>
      <c r="EJI6" s="2383"/>
      <c r="EJJ6" s="2381"/>
      <c r="EJK6" s="2382"/>
      <c r="EJL6" s="2383"/>
      <c r="EJM6" s="2381"/>
      <c r="EJN6" s="2382"/>
      <c r="EJO6" s="2383"/>
      <c r="EJP6" s="2381"/>
      <c r="EJQ6" s="2382"/>
      <c r="EJR6" s="2383"/>
      <c r="EJS6" s="2381"/>
      <c r="EJT6" s="2382"/>
      <c r="EJU6" s="2383"/>
      <c r="EJV6" s="2381"/>
      <c r="EJW6" s="2382"/>
      <c r="EJX6" s="2383"/>
      <c r="EJY6" s="2381"/>
      <c r="EJZ6" s="2382"/>
      <c r="EKA6" s="2383"/>
      <c r="EKB6" s="2381"/>
      <c r="EKC6" s="2382"/>
      <c r="EKD6" s="2383"/>
      <c r="EKE6" s="2381"/>
      <c r="EKF6" s="2382"/>
      <c r="EKG6" s="2383"/>
      <c r="EKH6" s="2381"/>
      <c r="EKI6" s="2382"/>
      <c r="EKJ6" s="2383"/>
      <c r="EKK6" s="2381"/>
      <c r="EKL6" s="2382"/>
      <c r="EKM6" s="2383"/>
      <c r="EKN6" s="2381"/>
      <c r="EKO6" s="2382"/>
      <c r="EKP6" s="2383"/>
      <c r="EKQ6" s="2381"/>
      <c r="EKR6" s="2382"/>
      <c r="EKS6" s="2383"/>
      <c r="EKT6" s="2381"/>
      <c r="EKU6" s="2382"/>
      <c r="EKV6" s="2383"/>
      <c r="EKW6" s="2381"/>
      <c r="EKX6" s="2382"/>
      <c r="EKY6" s="2383"/>
      <c r="EKZ6" s="2381"/>
      <c r="ELA6" s="2382"/>
      <c r="ELB6" s="2383"/>
      <c r="ELC6" s="2381"/>
      <c r="ELD6" s="2382"/>
      <c r="ELE6" s="2383"/>
      <c r="ELF6" s="2381"/>
      <c r="ELG6" s="2382"/>
      <c r="ELH6" s="2383"/>
      <c r="ELI6" s="2381"/>
      <c r="ELJ6" s="2382"/>
      <c r="ELK6" s="2383"/>
      <c r="ELL6" s="2381"/>
      <c r="ELM6" s="2382"/>
      <c r="ELN6" s="2383"/>
      <c r="ELO6" s="2381"/>
      <c r="ELP6" s="2382"/>
      <c r="ELQ6" s="2383"/>
      <c r="ELR6" s="2381"/>
      <c r="ELS6" s="2382"/>
      <c r="ELT6" s="2383"/>
      <c r="ELU6" s="2381"/>
      <c r="ELV6" s="2382"/>
      <c r="ELW6" s="2383"/>
      <c r="ELX6" s="2381"/>
      <c r="ELY6" s="2382"/>
      <c r="ELZ6" s="2383"/>
      <c r="EMA6" s="2381"/>
      <c r="EMB6" s="2382"/>
      <c r="EMC6" s="2383"/>
      <c r="EMD6" s="2381"/>
      <c r="EME6" s="2382"/>
      <c r="EMF6" s="2383"/>
      <c r="EMG6" s="2381"/>
      <c r="EMH6" s="2382"/>
      <c r="EMI6" s="2383"/>
      <c r="EMJ6" s="2381"/>
      <c r="EMK6" s="2382"/>
      <c r="EML6" s="2383"/>
      <c r="EMM6" s="2381"/>
      <c r="EMN6" s="2382"/>
      <c r="EMO6" s="2383"/>
      <c r="EMP6" s="2381"/>
      <c r="EMQ6" s="2382"/>
      <c r="EMR6" s="2383"/>
      <c r="EMS6" s="2381"/>
      <c r="EMT6" s="2382"/>
      <c r="EMU6" s="2383"/>
      <c r="EMV6" s="2381"/>
      <c r="EMW6" s="2382"/>
      <c r="EMX6" s="2383"/>
      <c r="EMY6" s="2381"/>
      <c r="EMZ6" s="2382"/>
      <c r="ENA6" s="2383"/>
      <c r="ENB6" s="2381"/>
      <c r="ENC6" s="2382"/>
      <c r="END6" s="2383"/>
      <c r="ENE6" s="2381"/>
      <c r="ENF6" s="2382"/>
      <c r="ENG6" s="2383"/>
      <c r="ENH6" s="2381"/>
      <c r="ENI6" s="2382"/>
      <c r="ENJ6" s="2383"/>
      <c r="ENK6" s="2381"/>
      <c r="ENL6" s="2382"/>
      <c r="ENM6" s="2383"/>
      <c r="ENN6" s="2381"/>
      <c r="ENO6" s="2382"/>
      <c r="ENP6" s="2383"/>
      <c r="ENQ6" s="2381"/>
      <c r="ENR6" s="2382"/>
      <c r="ENS6" s="2383"/>
      <c r="ENT6" s="2381"/>
      <c r="ENU6" s="2382"/>
      <c r="ENV6" s="2383"/>
      <c r="ENW6" s="2381"/>
      <c r="ENX6" s="2382"/>
      <c r="ENY6" s="2383"/>
      <c r="ENZ6" s="2381"/>
      <c r="EOA6" s="2382"/>
      <c r="EOB6" s="2383"/>
      <c r="EOC6" s="2381"/>
      <c r="EOD6" s="2382"/>
      <c r="EOE6" s="2383"/>
      <c r="EOF6" s="2381"/>
      <c r="EOG6" s="2382"/>
      <c r="EOH6" s="2383"/>
      <c r="EOI6" s="2381"/>
      <c r="EOJ6" s="2382"/>
      <c r="EOK6" s="2383"/>
      <c r="EOL6" s="2381"/>
      <c r="EOM6" s="2382"/>
      <c r="EON6" s="2383"/>
      <c r="EOO6" s="2381"/>
      <c r="EOP6" s="2382"/>
      <c r="EOQ6" s="2383"/>
      <c r="EOR6" s="2381"/>
      <c r="EOS6" s="2382"/>
      <c r="EOT6" s="2383"/>
      <c r="EOU6" s="2381"/>
      <c r="EOV6" s="2382"/>
      <c r="EOW6" s="2383"/>
      <c r="EOX6" s="2381"/>
      <c r="EOY6" s="2382"/>
      <c r="EOZ6" s="2383"/>
      <c r="EPA6" s="2381"/>
      <c r="EPB6" s="2382"/>
      <c r="EPC6" s="2383"/>
      <c r="EPD6" s="2381"/>
      <c r="EPE6" s="2382"/>
      <c r="EPF6" s="2383"/>
      <c r="EPG6" s="2381"/>
      <c r="EPH6" s="2382"/>
      <c r="EPI6" s="2383"/>
      <c r="EPJ6" s="2381"/>
      <c r="EPK6" s="2382"/>
      <c r="EPL6" s="2383"/>
      <c r="EPM6" s="2381"/>
      <c r="EPN6" s="2382"/>
      <c r="EPO6" s="2383"/>
      <c r="EPP6" s="2381"/>
      <c r="EPQ6" s="2382"/>
      <c r="EPR6" s="2383"/>
      <c r="EPS6" s="2381"/>
      <c r="EPT6" s="2382"/>
      <c r="EPU6" s="2383"/>
      <c r="EPV6" s="2381"/>
      <c r="EPW6" s="2382"/>
      <c r="EPX6" s="2383"/>
      <c r="EPY6" s="2381"/>
      <c r="EPZ6" s="2382"/>
      <c r="EQA6" s="2383"/>
      <c r="EQB6" s="2381"/>
      <c r="EQC6" s="2382"/>
      <c r="EQD6" s="2383"/>
      <c r="EQE6" s="2381"/>
      <c r="EQF6" s="2382"/>
      <c r="EQG6" s="2383"/>
      <c r="EQH6" s="2381"/>
      <c r="EQI6" s="2382"/>
      <c r="EQJ6" s="2383"/>
      <c r="EQK6" s="2381"/>
      <c r="EQL6" s="2382"/>
      <c r="EQM6" s="2383"/>
      <c r="EQN6" s="2381"/>
      <c r="EQO6" s="2382"/>
      <c r="EQP6" s="2383"/>
      <c r="EQQ6" s="2381"/>
      <c r="EQR6" s="2382"/>
      <c r="EQS6" s="2383"/>
      <c r="EQT6" s="2381"/>
      <c r="EQU6" s="2382"/>
      <c r="EQV6" s="2383"/>
      <c r="EQW6" s="2381"/>
      <c r="EQX6" s="2382"/>
      <c r="EQY6" s="2383"/>
      <c r="EQZ6" s="2381"/>
      <c r="ERA6" s="2382"/>
      <c r="ERB6" s="2383"/>
      <c r="ERC6" s="2381"/>
      <c r="ERD6" s="2382"/>
      <c r="ERE6" s="2383"/>
      <c r="ERF6" s="2381"/>
      <c r="ERG6" s="2382"/>
      <c r="ERH6" s="2383"/>
      <c r="ERI6" s="2381"/>
      <c r="ERJ6" s="2382"/>
      <c r="ERK6" s="2383"/>
      <c r="ERL6" s="2381"/>
      <c r="ERM6" s="2382"/>
      <c r="ERN6" s="2383"/>
      <c r="ERO6" s="2381"/>
      <c r="ERP6" s="2382"/>
      <c r="ERQ6" s="2383"/>
      <c r="ERR6" s="2381"/>
      <c r="ERS6" s="2382"/>
      <c r="ERT6" s="2383"/>
      <c r="ERU6" s="2381"/>
      <c r="ERV6" s="2382"/>
      <c r="ERW6" s="2383"/>
      <c r="ERX6" s="2381"/>
      <c r="ERY6" s="2382"/>
      <c r="ERZ6" s="2383"/>
      <c r="ESA6" s="2381"/>
      <c r="ESB6" s="2382"/>
      <c r="ESC6" s="2383"/>
      <c r="ESD6" s="2381"/>
      <c r="ESE6" s="2382"/>
      <c r="ESF6" s="2383"/>
      <c r="ESG6" s="2381"/>
      <c r="ESH6" s="2382"/>
      <c r="ESI6" s="2383"/>
      <c r="ESJ6" s="2381"/>
      <c r="ESK6" s="2382"/>
      <c r="ESL6" s="2383"/>
      <c r="ESM6" s="2381"/>
      <c r="ESN6" s="2382"/>
      <c r="ESO6" s="2383"/>
      <c r="ESP6" s="2381"/>
      <c r="ESQ6" s="2382"/>
      <c r="ESR6" s="2383"/>
      <c r="ESS6" s="2381"/>
      <c r="EST6" s="2382"/>
      <c r="ESU6" s="2383"/>
      <c r="ESV6" s="2381"/>
      <c r="ESW6" s="2382"/>
      <c r="ESX6" s="2383"/>
      <c r="ESY6" s="2381"/>
      <c r="ESZ6" s="2382"/>
      <c r="ETA6" s="2383"/>
      <c r="ETB6" s="2381"/>
      <c r="ETC6" s="2382"/>
      <c r="ETD6" s="2383"/>
      <c r="ETE6" s="2381"/>
      <c r="ETF6" s="2382"/>
      <c r="ETG6" s="2383"/>
      <c r="ETH6" s="2381"/>
      <c r="ETI6" s="2382"/>
      <c r="ETJ6" s="2383"/>
      <c r="ETK6" s="2381"/>
      <c r="ETL6" s="2382"/>
      <c r="ETM6" s="2383"/>
      <c r="ETN6" s="2381"/>
      <c r="ETO6" s="2382"/>
      <c r="ETP6" s="2383"/>
      <c r="ETQ6" s="2381"/>
      <c r="ETR6" s="2382"/>
      <c r="ETS6" s="2383"/>
      <c r="ETT6" s="2381"/>
      <c r="ETU6" s="2382"/>
      <c r="ETV6" s="2383"/>
      <c r="ETW6" s="2381"/>
      <c r="ETX6" s="2382"/>
      <c r="ETY6" s="2383"/>
      <c r="ETZ6" s="2381"/>
      <c r="EUA6" s="2382"/>
      <c r="EUB6" s="2383"/>
      <c r="EUC6" s="2381"/>
      <c r="EUD6" s="2382"/>
      <c r="EUE6" s="2383"/>
      <c r="EUF6" s="2381"/>
      <c r="EUG6" s="2382"/>
      <c r="EUH6" s="2383"/>
      <c r="EUI6" s="2381"/>
      <c r="EUJ6" s="2382"/>
      <c r="EUK6" s="2383"/>
      <c r="EUL6" s="2381"/>
      <c r="EUM6" s="2382"/>
      <c r="EUN6" s="2383"/>
      <c r="EUO6" s="2381"/>
      <c r="EUP6" s="2382"/>
      <c r="EUQ6" s="2383"/>
      <c r="EUR6" s="2381"/>
      <c r="EUS6" s="2382"/>
      <c r="EUT6" s="2383"/>
      <c r="EUU6" s="2381"/>
      <c r="EUV6" s="2382"/>
      <c r="EUW6" s="2383"/>
      <c r="EUX6" s="2381"/>
      <c r="EUY6" s="2382"/>
      <c r="EUZ6" s="2383"/>
      <c r="EVA6" s="2381"/>
      <c r="EVB6" s="2382"/>
      <c r="EVC6" s="2383"/>
      <c r="EVD6" s="2381"/>
      <c r="EVE6" s="2382"/>
      <c r="EVF6" s="2383"/>
      <c r="EVG6" s="2381"/>
      <c r="EVH6" s="2382"/>
      <c r="EVI6" s="2383"/>
      <c r="EVJ6" s="2381"/>
      <c r="EVK6" s="2382"/>
      <c r="EVL6" s="2383"/>
      <c r="EVM6" s="2381"/>
      <c r="EVN6" s="2382"/>
      <c r="EVO6" s="2383"/>
      <c r="EVP6" s="2381"/>
      <c r="EVQ6" s="2382"/>
      <c r="EVR6" s="2383"/>
      <c r="EVS6" s="2381"/>
      <c r="EVT6" s="2382"/>
      <c r="EVU6" s="2383"/>
      <c r="EVV6" s="2381"/>
      <c r="EVW6" s="2382"/>
      <c r="EVX6" s="2383"/>
      <c r="EVY6" s="2381"/>
      <c r="EVZ6" s="2382"/>
      <c r="EWA6" s="2383"/>
      <c r="EWB6" s="2381"/>
      <c r="EWC6" s="2382"/>
      <c r="EWD6" s="2383"/>
      <c r="EWE6" s="2381"/>
      <c r="EWF6" s="2382"/>
      <c r="EWG6" s="2383"/>
      <c r="EWH6" s="2381"/>
      <c r="EWI6" s="2382"/>
      <c r="EWJ6" s="2383"/>
      <c r="EWK6" s="2381"/>
      <c r="EWL6" s="2382"/>
      <c r="EWM6" s="2383"/>
      <c r="EWN6" s="2381"/>
      <c r="EWO6" s="2382"/>
      <c r="EWP6" s="2383"/>
      <c r="EWQ6" s="2381"/>
      <c r="EWR6" s="2382"/>
      <c r="EWS6" s="2383"/>
      <c r="EWT6" s="2381"/>
      <c r="EWU6" s="2382"/>
      <c r="EWV6" s="2383"/>
      <c r="EWW6" s="2381"/>
      <c r="EWX6" s="2382"/>
      <c r="EWY6" s="2383"/>
      <c r="EWZ6" s="2381"/>
      <c r="EXA6" s="2382"/>
      <c r="EXB6" s="2383"/>
      <c r="EXC6" s="2381"/>
      <c r="EXD6" s="2382"/>
      <c r="EXE6" s="2383"/>
      <c r="EXF6" s="2381"/>
      <c r="EXG6" s="2382"/>
      <c r="EXH6" s="2383"/>
      <c r="EXI6" s="2381"/>
      <c r="EXJ6" s="2382"/>
      <c r="EXK6" s="2383"/>
      <c r="EXL6" s="2381"/>
      <c r="EXM6" s="2382"/>
      <c r="EXN6" s="2383"/>
      <c r="EXO6" s="2381"/>
      <c r="EXP6" s="2382"/>
      <c r="EXQ6" s="2383"/>
      <c r="EXR6" s="2381"/>
      <c r="EXS6" s="2382"/>
      <c r="EXT6" s="2383"/>
      <c r="EXU6" s="2381"/>
      <c r="EXV6" s="2382"/>
      <c r="EXW6" s="2383"/>
      <c r="EXX6" s="2381"/>
      <c r="EXY6" s="2382"/>
      <c r="EXZ6" s="2383"/>
      <c r="EYA6" s="2381"/>
      <c r="EYB6" s="2382"/>
      <c r="EYC6" s="2383"/>
      <c r="EYD6" s="2381"/>
      <c r="EYE6" s="2382"/>
      <c r="EYF6" s="2383"/>
      <c r="EYG6" s="2381"/>
      <c r="EYH6" s="2382"/>
      <c r="EYI6" s="2383"/>
      <c r="EYJ6" s="2381"/>
      <c r="EYK6" s="2382"/>
      <c r="EYL6" s="2383"/>
      <c r="EYM6" s="2381"/>
      <c r="EYN6" s="2382"/>
      <c r="EYO6" s="2383"/>
      <c r="EYP6" s="2381"/>
      <c r="EYQ6" s="2382"/>
      <c r="EYR6" s="2383"/>
      <c r="EYS6" s="2381"/>
      <c r="EYT6" s="2382"/>
      <c r="EYU6" s="2383"/>
      <c r="EYV6" s="2381"/>
      <c r="EYW6" s="2382"/>
      <c r="EYX6" s="2383"/>
      <c r="EYY6" s="2381"/>
      <c r="EYZ6" s="2382"/>
      <c r="EZA6" s="2383"/>
      <c r="EZB6" s="2381"/>
      <c r="EZC6" s="2382"/>
      <c r="EZD6" s="2383"/>
      <c r="EZE6" s="2381"/>
      <c r="EZF6" s="2382"/>
      <c r="EZG6" s="2383"/>
      <c r="EZH6" s="2381"/>
      <c r="EZI6" s="2382"/>
      <c r="EZJ6" s="2383"/>
      <c r="EZK6" s="2381"/>
      <c r="EZL6" s="2382"/>
      <c r="EZM6" s="2383"/>
      <c r="EZN6" s="2381"/>
      <c r="EZO6" s="2382"/>
      <c r="EZP6" s="2383"/>
      <c r="EZQ6" s="2381"/>
      <c r="EZR6" s="2382"/>
      <c r="EZS6" s="2383"/>
      <c r="EZT6" s="2381"/>
      <c r="EZU6" s="2382"/>
      <c r="EZV6" s="2383"/>
      <c r="EZW6" s="2381"/>
      <c r="EZX6" s="2382"/>
      <c r="EZY6" s="2383"/>
      <c r="EZZ6" s="2381"/>
      <c r="FAA6" s="2382"/>
      <c r="FAB6" s="2383"/>
      <c r="FAC6" s="2381"/>
      <c r="FAD6" s="2382"/>
      <c r="FAE6" s="2383"/>
      <c r="FAF6" s="2381"/>
      <c r="FAG6" s="2382"/>
      <c r="FAH6" s="2383"/>
      <c r="FAI6" s="2381"/>
      <c r="FAJ6" s="2382"/>
      <c r="FAK6" s="2383"/>
      <c r="FAL6" s="2381"/>
      <c r="FAM6" s="2382"/>
      <c r="FAN6" s="2383"/>
      <c r="FAO6" s="2381"/>
      <c r="FAP6" s="2382"/>
      <c r="FAQ6" s="2383"/>
      <c r="FAR6" s="2381"/>
      <c r="FAS6" s="2382"/>
      <c r="FAT6" s="2383"/>
      <c r="FAU6" s="2381"/>
      <c r="FAV6" s="2382"/>
      <c r="FAW6" s="2383"/>
      <c r="FAX6" s="2381"/>
      <c r="FAY6" s="2382"/>
      <c r="FAZ6" s="2383"/>
      <c r="FBA6" s="2381"/>
      <c r="FBB6" s="2382"/>
      <c r="FBC6" s="2383"/>
      <c r="FBD6" s="2381"/>
      <c r="FBE6" s="2382"/>
      <c r="FBF6" s="2383"/>
      <c r="FBG6" s="2381"/>
      <c r="FBH6" s="2382"/>
      <c r="FBI6" s="2383"/>
      <c r="FBJ6" s="2381"/>
      <c r="FBK6" s="2382"/>
      <c r="FBL6" s="2383"/>
      <c r="FBM6" s="2381"/>
      <c r="FBN6" s="2382"/>
      <c r="FBO6" s="2383"/>
      <c r="FBP6" s="2381"/>
      <c r="FBQ6" s="2382"/>
      <c r="FBR6" s="2383"/>
      <c r="FBS6" s="2381"/>
      <c r="FBT6" s="2382"/>
      <c r="FBU6" s="2383"/>
      <c r="FBV6" s="2381"/>
      <c r="FBW6" s="2382"/>
      <c r="FBX6" s="2383"/>
      <c r="FBY6" s="2381"/>
      <c r="FBZ6" s="2382"/>
      <c r="FCA6" s="2383"/>
      <c r="FCB6" s="2381"/>
      <c r="FCC6" s="2382"/>
      <c r="FCD6" s="2383"/>
      <c r="FCE6" s="2381"/>
      <c r="FCF6" s="2382"/>
      <c r="FCG6" s="2383"/>
      <c r="FCH6" s="2381"/>
      <c r="FCI6" s="2382"/>
      <c r="FCJ6" s="2383"/>
      <c r="FCK6" s="2381"/>
      <c r="FCL6" s="2382"/>
      <c r="FCM6" s="2383"/>
      <c r="FCN6" s="2381"/>
      <c r="FCO6" s="2382"/>
      <c r="FCP6" s="2383"/>
      <c r="FCQ6" s="2381"/>
      <c r="FCR6" s="2382"/>
      <c r="FCS6" s="2383"/>
      <c r="FCT6" s="2381"/>
      <c r="FCU6" s="2382"/>
      <c r="FCV6" s="2383"/>
      <c r="FCW6" s="2381"/>
      <c r="FCX6" s="2382"/>
      <c r="FCY6" s="2383"/>
      <c r="FCZ6" s="2381"/>
      <c r="FDA6" s="2382"/>
      <c r="FDB6" s="2383"/>
      <c r="FDC6" s="2381"/>
      <c r="FDD6" s="2382"/>
      <c r="FDE6" s="2383"/>
      <c r="FDF6" s="2381"/>
      <c r="FDG6" s="2382"/>
      <c r="FDH6" s="2383"/>
      <c r="FDI6" s="2381"/>
      <c r="FDJ6" s="2382"/>
      <c r="FDK6" s="2383"/>
      <c r="FDL6" s="2381"/>
      <c r="FDM6" s="2382"/>
      <c r="FDN6" s="2383"/>
      <c r="FDO6" s="2381"/>
      <c r="FDP6" s="2382"/>
      <c r="FDQ6" s="2383"/>
      <c r="FDR6" s="2381"/>
      <c r="FDS6" s="2382"/>
      <c r="FDT6" s="2383"/>
      <c r="FDU6" s="2381"/>
      <c r="FDV6" s="2382"/>
      <c r="FDW6" s="2383"/>
      <c r="FDX6" s="2381"/>
      <c r="FDY6" s="2382"/>
      <c r="FDZ6" s="2383"/>
      <c r="FEA6" s="2381"/>
      <c r="FEB6" s="2382"/>
      <c r="FEC6" s="2383"/>
      <c r="FED6" s="2381"/>
      <c r="FEE6" s="2382"/>
      <c r="FEF6" s="2383"/>
      <c r="FEG6" s="2381"/>
      <c r="FEH6" s="2382"/>
      <c r="FEI6" s="2383"/>
      <c r="FEJ6" s="2381"/>
      <c r="FEK6" s="2382"/>
      <c r="FEL6" s="2383"/>
      <c r="FEM6" s="2381"/>
      <c r="FEN6" s="2382"/>
      <c r="FEO6" s="2383"/>
      <c r="FEP6" s="2381"/>
      <c r="FEQ6" s="2382"/>
      <c r="FER6" s="2383"/>
      <c r="FES6" s="2381"/>
      <c r="FET6" s="2382"/>
      <c r="FEU6" s="2383"/>
      <c r="FEV6" s="2381"/>
      <c r="FEW6" s="2382"/>
      <c r="FEX6" s="2383"/>
      <c r="FEY6" s="2381"/>
      <c r="FEZ6" s="2382"/>
      <c r="FFA6" s="2383"/>
      <c r="FFB6" s="2381"/>
      <c r="FFC6" s="2382"/>
      <c r="FFD6" s="2383"/>
      <c r="FFE6" s="2381"/>
      <c r="FFF6" s="2382"/>
      <c r="FFG6" s="2383"/>
      <c r="FFH6" s="2381"/>
      <c r="FFI6" s="2382"/>
      <c r="FFJ6" s="2383"/>
      <c r="FFK6" s="2381"/>
      <c r="FFL6" s="2382"/>
      <c r="FFM6" s="2383"/>
      <c r="FFN6" s="2381"/>
      <c r="FFO6" s="2382"/>
      <c r="FFP6" s="2383"/>
      <c r="FFQ6" s="2381"/>
      <c r="FFR6" s="2382"/>
      <c r="FFS6" s="2383"/>
      <c r="FFT6" s="2381"/>
      <c r="FFU6" s="2382"/>
      <c r="FFV6" s="2383"/>
      <c r="FFW6" s="2381"/>
      <c r="FFX6" s="2382"/>
      <c r="FFY6" s="2383"/>
      <c r="FFZ6" s="2381"/>
      <c r="FGA6" s="2382"/>
      <c r="FGB6" s="2383"/>
      <c r="FGC6" s="2381"/>
      <c r="FGD6" s="2382"/>
      <c r="FGE6" s="2383"/>
      <c r="FGF6" s="2381"/>
      <c r="FGG6" s="2382"/>
      <c r="FGH6" s="2383"/>
      <c r="FGI6" s="2381"/>
      <c r="FGJ6" s="2382"/>
      <c r="FGK6" s="2383"/>
      <c r="FGL6" s="2381"/>
      <c r="FGM6" s="2382"/>
      <c r="FGN6" s="2383"/>
      <c r="FGO6" s="2381"/>
      <c r="FGP6" s="2382"/>
      <c r="FGQ6" s="2383"/>
      <c r="FGR6" s="2381"/>
      <c r="FGS6" s="2382"/>
      <c r="FGT6" s="2383"/>
      <c r="FGU6" s="2381"/>
      <c r="FGV6" s="2382"/>
      <c r="FGW6" s="2383"/>
      <c r="FGX6" s="2381"/>
      <c r="FGY6" s="2382"/>
      <c r="FGZ6" s="2383"/>
      <c r="FHA6" s="2381"/>
      <c r="FHB6" s="2382"/>
      <c r="FHC6" s="2383"/>
      <c r="FHD6" s="2381"/>
      <c r="FHE6" s="2382"/>
      <c r="FHF6" s="2383"/>
      <c r="FHG6" s="2381"/>
      <c r="FHH6" s="2382"/>
      <c r="FHI6" s="2383"/>
      <c r="FHJ6" s="2381"/>
      <c r="FHK6" s="2382"/>
      <c r="FHL6" s="2383"/>
      <c r="FHM6" s="2381"/>
      <c r="FHN6" s="2382"/>
      <c r="FHO6" s="2383"/>
      <c r="FHP6" s="2381"/>
      <c r="FHQ6" s="2382"/>
      <c r="FHR6" s="2383"/>
      <c r="FHS6" s="2381"/>
      <c r="FHT6" s="2382"/>
      <c r="FHU6" s="2383"/>
      <c r="FHV6" s="2381"/>
      <c r="FHW6" s="2382"/>
      <c r="FHX6" s="2383"/>
      <c r="FHY6" s="2381"/>
      <c r="FHZ6" s="2382"/>
      <c r="FIA6" s="2383"/>
      <c r="FIB6" s="2381"/>
      <c r="FIC6" s="2382"/>
      <c r="FID6" s="2383"/>
      <c r="FIE6" s="2381"/>
      <c r="FIF6" s="2382"/>
      <c r="FIG6" s="2383"/>
      <c r="FIH6" s="2381"/>
      <c r="FII6" s="2382"/>
      <c r="FIJ6" s="2383"/>
      <c r="FIK6" s="2381"/>
      <c r="FIL6" s="2382"/>
      <c r="FIM6" s="2383"/>
      <c r="FIN6" s="2381"/>
      <c r="FIO6" s="2382"/>
      <c r="FIP6" s="2383"/>
      <c r="FIQ6" s="2381"/>
      <c r="FIR6" s="2382"/>
      <c r="FIS6" s="2383"/>
      <c r="FIT6" s="2381"/>
      <c r="FIU6" s="2382"/>
      <c r="FIV6" s="2383"/>
      <c r="FIW6" s="2381"/>
      <c r="FIX6" s="2382"/>
      <c r="FIY6" s="2383"/>
      <c r="FIZ6" s="2381"/>
      <c r="FJA6" s="2382"/>
      <c r="FJB6" s="2383"/>
      <c r="FJC6" s="2381"/>
      <c r="FJD6" s="2382"/>
      <c r="FJE6" s="2383"/>
      <c r="FJF6" s="2381"/>
      <c r="FJG6" s="2382"/>
      <c r="FJH6" s="2383"/>
      <c r="FJI6" s="2381"/>
      <c r="FJJ6" s="2382"/>
      <c r="FJK6" s="2383"/>
      <c r="FJL6" s="2381"/>
      <c r="FJM6" s="2382"/>
      <c r="FJN6" s="2383"/>
      <c r="FJO6" s="2381"/>
      <c r="FJP6" s="2382"/>
      <c r="FJQ6" s="2383"/>
      <c r="FJR6" s="2381"/>
      <c r="FJS6" s="2382"/>
      <c r="FJT6" s="2383"/>
      <c r="FJU6" s="2381"/>
      <c r="FJV6" s="2382"/>
      <c r="FJW6" s="2383"/>
      <c r="FJX6" s="2381"/>
      <c r="FJY6" s="2382"/>
      <c r="FJZ6" s="2383"/>
      <c r="FKA6" s="2381"/>
      <c r="FKB6" s="2382"/>
      <c r="FKC6" s="2383"/>
      <c r="FKD6" s="2381"/>
      <c r="FKE6" s="2382"/>
      <c r="FKF6" s="2383"/>
      <c r="FKG6" s="2381"/>
      <c r="FKH6" s="2382"/>
      <c r="FKI6" s="2383"/>
      <c r="FKJ6" s="2381"/>
      <c r="FKK6" s="2382"/>
      <c r="FKL6" s="2383"/>
      <c r="FKM6" s="2381"/>
      <c r="FKN6" s="2382"/>
      <c r="FKO6" s="2383"/>
      <c r="FKP6" s="2381"/>
      <c r="FKQ6" s="2382"/>
      <c r="FKR6" s="2383"/>
      <c r="FKS6" s="2381"/>
      <c r="FKT6" s="2382"/>
      <c r="FKU6" s="2383"/>
      <c r="FKV6" s="2381"/>
      <c r="FKW6" s="2382"/>
      <c r="FKX6" s="2383"/>
      <c r="FKY6" s="2381"/>
      <c r="FKZ6" s="2382"/>
      <c r="FLA6" s="2383"/>
      <c r="FLB6" s="2381"/>
      <c r="FLC6" s="2382"/>
      <c r="FLD6" s="2383"/>
      <c r="FLE6" s="2381"/>
      <c r="FLF6" s="2382"/>
      <c r="FLG6" s="2383"/>
      <c r="FLH6" s="2381"/>
      <c r="FLI6" s="2382"/>
      <c r="FLJ6" s="2383"/>
      <c r="FLK6" s="2381"/>
      <c r="FLL6" s="2382"/>
      <c r="FLM6" s="2383"/>
      <c r="FLN6" s="2381"/>
      <c r="FLO6" s="2382"/>
      <c r="FLP6" s="2383"/>
      <c r="FLQ6" s="2381"/>
      <c r="FLR6" s="2382"/>
      <c r="FLS6" s="2383"/>
      <c r="FLT6" s="2381"/>
      <c r="FLU6" s="2382"/>
      <c r="FLV6" s="2383"/>
      <c r="FLW6" s="2381"/>
      <c r="FLX6" s="2382"/>
      <c r="FLY6" s="2383"/>
      <c r="FLZ6" s="2381"/>
      <c r="FMA6" s="2382"/>
      <c r="FMB6" s="2383"/>
      <c r="FMC6" s="2381"/>
      <c r="FMD6" s="2382"/>
      <c r="FME6" s="2383"/>
      <c r="FMF6" s="2381"/>
      <c r="FMG6" s="2382"/>
      <c r="FMH6" s="2383"/>
      <c r="FMI6" s="2381"/>
      <c r="FMJ6" s="2382"/>
      <c r="FMK6" s="2383"/>
      <c r="FML6" s="2381"/>
      <c r="FMM6" s="2382"/>
      <c r="FMN6" s="2383"/>
      <c r="FMO6" s="2381"/>
      <c r="FMP6" s="2382"/>
      <c r="FMQ6" s="2383"/>
      <c r="FMR6" s="2381"/>
      <c r="FMS6" s="2382"/>
      <c r="FMT6" s="2383"/>
      <c r="FMU6" s="2381"/>
      <c r="FMV6" s="2382"/>
      <c r="FMW6" s="2383"/>
      <c r="FMX6" s="2381"/>
      <c r="FMY6" s="2382"/>
      <c r="FMZ6" s="2383"/>
      <c r="FNA6" s="2381"/>
      <c r="FNB6" s="2382"/>
      <c r="FNC6" s="2383"/>
      <c r="FND6" s="2381"/>
      <c r="FNE6" s="2382"/>
      <c r="FNF6" s="2383"/>
      <c r="FNG6" s="2381"/>
      <c r="FNH6" s="2382"/>
      <c r="FNI6" s="2383"/>
      <c r="FNJ6" s="2381"/>
      <c r="FNK6" s="2382"/>
      <c r="FNL6" s="2383"/>
      <c r="FNM6" s="2381"/>
      <c r="FNN6" s="2382"/>
      <c r="FNO6" s="2383"/>
      <c r="FNP6" s="2381"/>
      <c r="FNQ6" s="2382"/>
      <c r="FNR6" s="2383"/>
      <c r="FNS6" s="2381"/>
      <c r="FNT6" s="2382"/>
      <c r="FNU6" s="2383"/>
      <c r="FNV6" s="2381"/>
      <c r="FNW6" s="2382"/>
      <c r="FNX6" s="2383"/>
      <c r="FNY6" s="2381"/>
      <c r="FNZ6" s="2382"/>
      <c r="FOA6" s="2383"/>
      <c r="FOB6" s="2381"/>
      <c r="FOC6" s="2382"/>
      <c r="FOD6" s="2383"/>
      <c r="FOE6" s="2381"/>
      <c r="FOF6" s="2382"/>
      <c r="FOG6" s="2383"/>
      <c r="FOH6" s="2381"/>
      <c r="FOI6" s="2382"/>
      <c r="FOJ6" s="2383"/>
      <c r="FOK6" s="2381"/>
      <c r="FOL6" s="2382"/>
      <c r="FOM6" s="2383"/>
      <c r="FON6" s="2381"/>
      <c r="FOO6" s="2382"/>
      <c r="FOP6" s="2383"/>
      <c r="FOQ6" s="2381"/>
      <c r="FOR6" s="2382"/>
      <c r="FOS6" s="2383"/>
      <c r="FOT6" s="2381"/>
      <c r="FOU6" s="2382"/>
      <c r="FOV6" s="2383"/>
      <c r="FOW6" s="2381"/>
      <c r="FOX6" s="2382"/>
      <c r="FOY6" s="2383"/>
      <c r="FOZ6" s="2381"/>
      <c r="FPA6" s="2382"/>
      <c r="FPB6" s="2383"/>
      <c r="FPC6" s="2381"/>
      <c r="FPD6" s="2382"/>
      <c r="FPE6" s="2383"/>
      <c r="FPF6" s="2381"/>
      <c r="FPG6" s="2382"/>
      <c r="FPH6" s="2383"/>
      <c r="FPI6" s="2381"/>
      <c r="FPJ6" s="2382"/>
      <c r="FPK6" s="2383"/>
      <c r="FPL6" s="2381"/>
      <c r="FPM6" s="2382"/>
      <c r="FPN6" s="2383"/>
      <c r="FPO6" s="2381"/>
      <c r="FPP6" s="2382"/>
      <c r="FPQ6" s="2383"/>
      <c r="FPR6" s="2381"/>
      <c r="FPS6" s="2382"/>
      <c r="FPT6" s="2383"/>
      <c r="FPU6" s="2381"/>
      <c r="FPV6" s="2382"/>
      <c r="FPW6" s="2383"/>
      <c r="FPX6" s="2381"/>
      <c r="FPY6" s="2382"/>
      <c r="FPZ6" s="2383"/>
      <c r="FQA6" s="2381"/>
      <c r="FQB6" s="2382"/>
      <c r="FQC6" s="2383"/>
      <c r="FQD6" s="2381"/>
      <c r="FQE6" s="2382"/>
      <c r="FQF6" s="2383"/>
      <c r="FQG6" s="2381"/>
      <c r="FQH6" s="2382"/>
      <c r="FQI6" s="2383"/>
      <c r="FQJ6" s="2381"/>
      <c r="FQK6" s="2382"/>
      <c r="FQL6" s="2383"/>
      <c r="FQM6" s="2381"/>
      <c r="FQN6" s="2382"/>
      <c r="FQO6" s="2383"/>
      <c r="FQP6" s="2381"/>
      <c r="FQQ6" s="2382"/>
      <c r="FQR6" s="2383"/>
      <c r="FQS6" s="2381"/>
      <c r="FQT6" s="2382"/>
      <c r="FQU6" s="2383"/>
      <c r="FQV6" s="2381"/>
      <c r="FQW6" s="2382"/>
      <c r="FQX6" s="2383"/>
      <c r="FQY6" s="2381"/>
      <c r="FQZ6" s="2382"/>
      <c r="FRA6" s="2383"/>
      <c r="FRB6" s="2381"/>
      <c r="FRC6" s="2382"/>
      <c r="FRD6" s="2383"/>
      <c r="FRE6" s="2381"/>
      <c r="FRF6" s="2382"/>
      <c r="FRG6" s="2383"/>
      <c r="FRH6" s="2381"/>
      <c r="FRI6" s="2382"/>
      <c r="FRJ6" s="2383"/>
      <c r="FRK6" s="2381"/>
      <c r="FRL6" s="2382"/>
      <c r="FRM6" s="2383"/>
      <c r="FRN6" s="2381"/>
      <c r="FRO6" s="2382"/>
      <c r="FRP6" s="2383"/>
      <c r="FRQ6" s="2381"/>
      <c r="FRR6" s="2382"/>
      <c r="FRS6" s="2383"/>
      <c r="FRT6" s="2381"/>
      <c r="FRU6" s="2382"/>
      <c r="FRV6" s="2383"/>
      <c r="FRW6" s="2381"/>
      <c r="FRX6" s="2382"/>
      <c r="FRY6" s="2383"/>
      <c r="FRZ6" s="2381"/>
      <c r="FSA6" s="2382"/>
      <c r="FSB6" s="2383"/>
      <c r="FSC6" s="2381"/>
      <c r="FSD6" s="2382"/>
      <c r="FSE6" s="2383"/>
      <c r="FSF6" s="2381"/>
      <c r="FSG6" s="2382"/>
      <c r="FSH6" s="2383"/>
      <c r="FSI6" s="2381"/>
      <c r="FSJ6" s="2382"/>
      <c r="FSK6" s="2383"/>
      <c r="FSL6" s="2381"/>
      <c r="FSM6" s="2382"/>
      <c r="FSN6" s="2383"/>
      <c r="FSO6" s="2381"/>
      <c r="FSP6" s="2382"/>
      <c r="FSQ6" s="2383"/>
      <c r="FSR6" s="2381"/>
      <c r="FSS6" s="2382"/>
      <c r="FST6" s="2383"/>
      <c r="FSU6" s="2381"/>
      <c r="FSV6" s="2382"/>
      <c r="FSW6" s="2383"/>
      <c r="FSX6" s="2381"/>
      <c r="FSY6" s="2382"/>
      <c r="FSZ6" s="2383"/>
      <c r="FTA6" s="2381"/>
      <c r="FTB6" s="2382"/>
      <c r="FTC6" s="2383"/>
      <c r="FTD6" s="2381"/>
      <c r="FTE6" s="2382"/>
      <c r="FTF6" s="2383"/>
      <c r="FTG6" s="2381"/>
      <c r="FTH6" s="2382"/>
      <c r="FTI6" s="2383"/>
      <c r="FTJ6" s="2381"/>
      <c r="FTK6" s="2382"/>
      <c r="FTL6" s="2383"/>
      <c r="FTM6" s="2381"/>
      <c r="FTN6" s="2382"/>
      <c r="FTO6" s="2383"/>
      <c r="FTP6" s="2381"/>
      <c r="FTQ6" s="2382"/>
      <c r="FTR6" s="2383"/>
      <c r="FTS6" s="2381"/>
      <c r="FTT6" s="2382"/>
      <c r="FTU6" s="2383"/>
      <c r="FTV6" s="2381"/>
      <c r="FTW6" s="2382"/>
      <c r="FTX6" s="2383"/>
      <c r="FTY6" s="2381"/>
      <c r="FTZ6" s="2382"/>
      <c r="FUA6" s="2383"/>
      <c r="FUB6" s="2381"/>
      <c r="FUC6" s="2382"/>
      <c r="FUD6" s="2383"/>
      <c r="FUE6" s="2381"/>
      <c r="FUF6" s="2382"/>
      <c r="FUG6" s="2383"/>
      <c r="FUH6" s="2381"/>
      <c r="FUI6" s="2382"/>
      <c r="FUJ6" s="2383"/>
      <c r="FUK6" s="2381"/>
      <c r="FUL6" s="2382"/>
      <c r="FUM6" s="2383"/>
      <c r="FUN6" s="2381"/>
      <c r="FUO6" s="2382"/>
      <c r="FUP6" s="2383"/>
      <c r="FUQ6" s="2381"/>
      <c r="FUR6" s="2382"/>
      <c r="FUS6" s="2383"/>
      <c r="FUT6" s="2381"/>
      <c r="FUU6" s="2382"/>
      <c r="FUV6" s="2383"/>
      <c r="FUW6" s="2381"/>
      <c r="FUX6" s="2382"/>
      <c r="FUY6" s="2383"/>
      <c r="FUZ6" s="2381"/>
      <c r="FVA6" s="2382"/>
      <c r="FVB6" s="2383"/>
      <c r="FVC6" s="2381"/>
      <c r="FVD6" s="2382"/>
      <c r="FVE6" s="2383"/>
      <c r="FVF6" s="2381"/>
      <c r="FVG6" s="2382"/>
      <c r="FVH6" s="2383"/>
      <c r="FVI6" s="2381"/>
      <c r="FVJ6" s="2382"/>
      <c r="FVK6" s="2383"/>
      <c r="FVL6" s="2381"/>
      <c r="FVM6" s="2382"/>
      <c r="FVN6" s="2383"/>
      <c r="FVO6" s="2381"/>
      <c r="FVP6" s="2382"/>
      <c r="FVQ6" s="2383"/>
      <c r="FVR6" s="2381"/>
      <c r="FVS6" s="2382"/>
      <c r="FVT6" s="2383"/>
      <c r="FVU6" s="2381"/>
      <c r="FVV6" s="2382"/>
      <c r="FVW6" s="2383"/>
      <c r="FVX6" s="2381"/>
      <c r="FVY6" s="2382"/>
      <c r="FVZ6" s="2383"/>
      <c r="FWA6" s="2381"/>
      <c r="FWB6" s="2382"/>
      <c r="FWC6" s="2383"/>
      <c r="FWD6" s="2381"/>
      <c r="FWE6" s="2382"/>
      <c r="FWF6" s="2383"/>
      <c r="FWG6" s="2381"/>
      <c r="FWH6" s="2382"/>
      <c r="FWI6" s="2383"/>
      <c r="FWJ6" s="2381"/>
      <c r="FWK6" s="2382"/>
      <c r="FWL6" s="2383"/>
      <c r="FWM6" s="2381"/>
      <c r="FWN6" s="2382"/>
      <c r="FWO6" s="2383"/>
      <c r="FWP6" s="2381"/>
      <c r="FWQ6" s="2382"/>
      <c r="FWR6" s="2383"/>
      <c r="FWS6" s="2381"/>
      <c r="FWT6" s="2382"/>
      <c r="FWU6" s="2383"/>
      <c r="FWV6" s="2381"/>
      <c r="FWW6" s="2382"/>
      <c r="FWX6" s="2383"/>
      <c r="FWY6" s="2381"/>
      <c r="FWZ6" s="2382"/>
      <c r="FXA6" s="2383"/>
      <c r="FXB6" s="2381"/>
      <c r="FXC6" s="2382"/>
      <c r="FXD6" s="2383"/>
      <c r="FXE6" s="2381"/>
      <c r="FXF6" s="2382"/>
      <c r="FXG6" s="2383"/>
      <c r="FXH6" s="2381"/>
      <c r="FXI6" s="2382"/>
      <c r="FXJ6" s="2383"/>
      <c r="FXK6" s="2381"/>
      <c r="FXL6" s="2382"/>
      <c r="FXM6" s="2383"/>
      <c r="FXN6" s="2381"/>
      <c r="FXO6" s="2382"/>
      <c r="FXP6" s="2383"/>
      <c r="FXQ6" s="2381"/>
      <c r="FXR6" s="2382"/>
      <c r="FXS6" s="2383"/>
      <c r="FXT6" s="2381"/>
      <c r="FXU6" s="2382"/>
      <c r="FXV6" s="2383"/>
      <c r="FXW6" s="2381"/>
      <c r="FXX6" s="2382"/>
      <c r="FXY6" s="2383"/>
      <c r="FXZ6" s="2381"/>
      <c r="FYA6" s="2382"/>
      <c r="FYB6" s="2383"/>
      <c r="FYC6" s="2381"/>
      <c r="FYD6" s="2382"/>
      <c r="FYE6" s="2383"/>
      <c r="FYF6" s="2381"/>
      <c r="FYG6" s="2382"/>
      <c r="FYH6" s="2383"/>
      <c r="FYI6" s="2381"/>
      <c r="FYJ6" s="2382"/>
      <c r="FYK6" s="2383"/>
      <c r="FYL6" s="2381"/>
      <c r="FYM6" s="2382"/>
      <c r="FYN6" s="2383"/>
      <c r="FYO6" s="2381"/>
      <c r="FYP6" s="2382"/>
      <c r="FYQ6" s="2383"/>
      <c r="FYR6" s="2381"/>
      <c r="FYS6" s="2382"/>
      <c r="FYT6" s="2383"/>
      <c r="FYU6" s="2381"/>
      <c r="FYV6" s="2382"/>
      <c r="FYW6" s="2383"/>
      <c r="FYX6" s="2381"/>
      <c r="FYY6" s="2382"/>
      <c r="FYZ6" s="2383"/>
      <c r="FZA6" s="2381"/>
      <c r="FZB6" s="2382"/>
      <c r="FZC6" s="2383"/>
      <c r="FZD6" s="2381"/>
      <c r="FZE6" s="2382"/>
      <c r="FZF6" s="2383"/>
      <c r="FZG6" s="2381"/>
      <c r="FZH6" s="2382"/>
      <c r="FZI6" s="2383"/>
      <c r="FZJ6" s="2381"/>
      <c r="FZK6" s="2382"/>
      <c r="FZL6" s="2383"/>
      <c r="FZM6" s="2381"/>
      <c r="FZN6" s="2382"/>
      <c r="FZO6" s="2383"/>
      <c r="FZP6" s="2381"/>
      <c r="FZQ6" s="2382"/>
      <c r="FZR6" s="2383"/>
      <c r="FZS6" s="2381"/>
      <c r="FZT6" s="2382"/>
      <c r="FZU6" s="2383"/>
      <c r="FZV6" s="2381"/>
      <c r="FZW6" s="2382"/>
      <c r="FZX6" s="2383"/>
      <c r="FZY6" s="2381"/>
      <c r="FZZ6" s="2382"/>
      <c r="GAA6" s="2383"/>
      <c r="GAB6" s="2381"/>
      <c r="GAC6" s="2382"/>
      <c r="GAD6" s="2383"/>
      <c r="GAE6" s="2381"/>
      <c r="GAF6" s="2382"/>
      <c r="GAG6" s="2383"/>
      <c r="GAH6" s="2381"/>
      <c r="GAI6" s="2382"/>
      <c r="GAJ6" s="2383"/>
      <c r="GAK6" s="2381"/>
      <c r="GAL6" s="2382"/>
      <c r="GAM6" s="2383"/>
      <c r="GAN6" s="2381"/>
      <c r="GAO6" s="2382"/>
      <c r="GAP6" s="2383"/>
      <c r="GAQ6" s="2381"/>
      <c r="GAR6" s="2382"/>
      <c r="GAS6" s="2383"/>
      <c r="GAT6" s="2381"/>
      <c r="GAU6" s="2382"/>
      <c r="GAV6" s="2383"/>
      <c r="GAW6" s="2381"/>
      <c r="GAX6" s="2382"/>
      <c r="GAY6" s="2383"/>
      <c r="GAZ6" s="2381"/>
      <c r="GBA6" s="2382"/>
      <c r="GBB6" s="2383"/>
      <c r="GBC6" s="2381"/>
      <c r="GBD6" s="2382"/>
      <c r="GBE6" s="2383"/>
      <c r="GBF6" s="2381"/>
      <c r="GBG6" s="2382"/>
      <c r="GBH6" s="2383"/>
      <c r="GBI6" s="2381"/>
      <c r="GBJ6" s="2382"/>
      <c r="GBK6" s="2383"/>
      <c r="GBL6" s="2381"/>
      <c r="GBM6" s="2382"/>
      <c r="GBN6" s="2383"/>
      <c r="GBO6" s="2381"/>
      <c r="GBP6" s="2382"/>
      <c r="GBQ6" s="2383"/>
      <c r="GBR6" s="2381"/>
      <c r="GBS6" s="2382"/>
      <c r="GBT6" s="2383"/>
      <c r="GBU6" s="2381"/>
      <c r="GBV6" s="2382"/>
      <c r="GBW6" s="2383"/>
      <c r="GBX6" s="2381"/>
      <c r="GBY6" s="2382"/>
      <c r="GBZ6" s="2383"/>
      <c r="GCA6" s="2381"/>
      <c r="GCB6" s="2382"/>
      <c r="GCC6" s="2383"/>
      <c r="GCD6" s="2381"/>
      <c r="GCE6" s="2382"/>
      <c r="GCF6" s="2383"/>
      <c r="GCG6" s="2381"/>
      <c r="GCH6" s="2382"/>
      <c r="GCI6" s="2383"/>
      <c r="GCJ6" s="2381"/>
      <c r="GCK6" s="2382"/>
      <c r="GCL6" s="2383"/>
      <c r="GCM6" s="2381"/>
      <c r="GCN6" s="2382"/>
      <c r="GCO6" s="2383"/>
      <c r="GCP6" s="2381"/>
      <c r="GCQ6" s="2382"/>
      <c r="GCR6" s="2383"/>
      <c r="GCS6" s="2381"/>
      <c r="GCT6" s="2382"/>
      <c r="GCU6" s="2383"/>
      <c r="GCV6" s="2381"/>
      <c r="GCW6" s="2382"/>
      <c r="GCX6" s="2383"/>
      <c r="GCY6" s="2381"/>
      <c r="GCZ6" s="2382"/>
      <c r="GDA6" s="2383"/>
      <c r="GDB6" s="2381"/>
      <c r="GDC6" s="2382"/>
      <c r="GDD6" s="2383"/>
      <c r="GDE6" s="2381"/>
      <c r="GDF6" s="2382"/>
      <c r="GDG6" s="2383"/>
      <c r="GDH6" s="2381"/>
      <c r="GDI6" s="2382"/>
      <c r="GDJ6" s="2383"/>
      <c r="GDK6" s="2381"/>
      <c r="GDL6" s="2382"/>
      <c r="GDM6" s="2383"/>
      <c r="GDN6" s="2381"/>
      <c r="GDO6" s="2382"/>
      <c r="GDP6" s="2383"/>
      <c r="GDQ6" s="2381"/>
      <c r="GDR6" s="2382"/>
      <c r="GDS6" s="2383"/>
      <c r="GDT6" s="2381"/>
      <c r="GDU6" s="2382"/>
      <c r="GDV6" s="2383"/>
      <c r="GDW6" s="2381"/>
      <c r="GDX6" s="2382"/>
      <c r="GDY6" s="2383"/>
      <c r="GDZ6" s="2381"/>
      <c r="GEA6" s="2382"/>
      <c r="GEB6" s="2383"/>
      <c r="GEC6" s="2381"/>
      <c r="GED6" s="2382"/>
      <c r="GEE6" s="2383"/>
      <c r="GEF6" s="2381"/>
      <c r="GEG6" s="2382"/>
      <c r="GEH6" s="2383"/>
      <c r="GEI6" s="2381"/>
      <c r="GEJ6" s="2382"/>
      <c r="GEK6" s="2383"/>
      <c r="GEL6" s="2381"/>
      <c r="GEM6" s="2382"/>
      <c r="GEN6" s="2383"/>
      <c r="GEO6" s="2381"/>
      <c r="GEP6" s="2382"/>
      <c r="GEQ6" s="2383"/>
      <c r="GER6" s="2381"/>
      <c r="GES6" s="2382"/>
      <c r="GET6" s="2383"/>
      <c r="GEU6" s="2381"/>
      <c r="GEV6" s="2382"/>
      <c r="GEW6" s="2383"/>
      <c r="GEX6" s="2381"/>
      <c r="GEY6" s="2382"/>
      <c r="GEZ6" s="2383"/>
      <c r="GFA6" s="2381"/>
      <c r="GFB6" s="2382"/>
      <c r="GFC6" s="2383"/>
      <c r="GFD6" s="2381"/>
      <c r="GFE6" s="2382"/>
      <c r="GFF6" s="2383"/>
      <c r="GFG6" s="2381"/>
      <c r="GFH6" s="2382"/>
      <c r="GFI6" s="2383"/>
      <c r="GFJ6" s="2381"/>
      <c r="GFK6" s="2382"/>
      <c r="GFL6" s="2383"/>
      <c r="GFM6" s="2381"/>
      <c r="GFN6" s="2382"/>
      <c r="GFO6" s="2383"/>
      <c r="GFP6" s="2381"/>
      <c r="GFQ6" s="2382"/>
      <c r="GFR6" s="2383"/>
      <c r="GFS6" s="2381"/>
      <c r="GFT6" s="2382"/>
      <c r="GFU6" s="2383"/>
      <c r="GFV6" s="2381"/>
      <c r="GFW6" s="2382"/>
      <c r="GFX6" s="2383"/>
      <c r="GFY6" s="2381"/>
      <c r="GFZ6" s="2382"/>
      <c r="GGA6" s="2383"/>
      <c r="GGB6" s="2381"/>
      <c r="GGC6" s="2382"/>
      <c r="GGD6" s="2383"/>
      <c r="GGE6" s="2381"/>
      <c r="GGF6" s="2382"/>
      <c r="GGG6" s="2383"/>
      <c r="GGH6" s="2381"/>
      <c r="GGI6" s="2382"/>
      <c r="GGJ6" s="2383"/>
      <c r="GGK6" s="2381"/>
      <c r="GGL6" s="2382"/>
      <c r="GGM6" s="2383"/>
      <c r="GGN6" s="2381"/>
      <c r="GGO6" s="2382"/>
      <c r="GGP6" s="2383"/>
      <c r="GGQ6" s="2381"/>
      <c r="GGR6" s="2382"/>
      <c r="GGS6" s="2383"/>
      <c r="GGT6" s="2381"/>
      <c r="GGU6" s="2382"/>
      <c r="GGV6" s="2383"/>
      <c r="GGW6" s="2381"/>
      <c r="GGX6" s="2382"/>
      <c r="GGY6" s="2383"/>
      <c r="GGZ6" s="2381"/>
      <c r="GHA6" s="2382"/>
      <c r="GHB6" s="2383"/>
      <c r="GHC6" s="2381"/>
      <c r="GHD6" s="2382"/>
      <c r="GHE6" s="2383"/>
      <c r="GHF6" s="2381"/>
      <c r="GHG6" s="2382"/>
      <c r="GHH6" s="2383"/>
      <c r="GHI6" s="2381"/>
      <c r="GHJ6" s="2382"/>
      <c r="GHK6" s="2383"/>
      <c r="GHL6" s="2381"/>
      <c r="GHM6" s="2382"/>
      <c r="GHN6" s="2383"/>
      <c r="GHO6" s="2381"/>
      <c r="GHP6" s="2382"/>
      <c r="GHQ6" s="2383"/>
      <c r="GHR6" s="2381"/>
      <c r="GHS6" s="2382"/>
      <c r="GHT6" s="2383"/>
      <c r="GHU6" s="2381"/>
      <c r="GHV6" s="2382"/>
      <c r="GHW6" s="2383"/>
      <c r="GHX6" s="2381"/>
      <c r="GHY6" s="2382"/>
      <c r="GHZ6" s="2383"/>
      <c r="GIA6" s="2381"/>
      <c r="GIB6" s="2382"/>
      <c r="GIC6" s="2383"/>
      <c r="GID6" s="2381"/>
      <c r="GIE6" s="2382"/>
      <c r="GIF6" s="2383"/>
      <c r="GIG6" s="2381"/>
      <c r="GIH6" s="2382"/>
      <c r="GII6" s="2383"/>
      <c r="GIJ6" s="2381"/>
      <c r="GIK6" s="2382"/>
      <c r="GIL6" s="2383"/>
      <c r="GIM6" s="2381"/>
      <c r="GIN6" s="2382"/>
      <c r="GIO6" s="2383"/>
      <c r="GIP6" s="2381"/>
      <c r="GIQ6" s="2382"/>
      <c r="GIR6" s="2383"/>
      <c r="GIS6" s="2381"/>
      <c r="GIT6" s="2382"/>
      <c r="GIU6" s="2383"/>
      <c r="GIV6" s="2381"/>
      <c r="GIW6" s="2382"/>
      <c r="GIX6" s="2383"/>
      <c r="GIY6" s="2381"/>
      <c r="GIZ6" s="2382"/>
      <c r="GJA6" s="2383"/>
      <c r="GJB6" s="2381"/>
      <c r="GJC6" s="2382"/>
      <c r="GJD6" s="2383"/>
      <c r="GJE6" s="2381"/>
      <c r="GJF6" s="2382"/>
      <c r="GJG6" s="2383"/>
      <c r="GJH6" s="2381"/>
      <c r="GJI6" s="2382"/>
      <c r="GJJ6" s="2383"/>
      <c r="GJK6" s="2381"/>
      <c r="GJL6" s="2382"/>
      <c r="GJM6" s="2383"/>
      <c r="GJN6" s="2381"/>
      <c r="GJO6" s="2382"/>
      <c r="GJP6" s="2383"/>
      <c r="GJQ6" s="2381"/>
      <c r="GJR6" s="2382"/>
      <c r="GJS6" s="2383"/>
      <c r="GJT6" s="2381"/>
      <c r="GJU6" s="2382"/>
      <c r="GJV6" s="2383"/>
      <c r="GJW6" s="2381"/>
      <c r="GJX6" s="2382"/>
      <c r="GJY6" s="2383"/>
      <c r="GJZ6" s="2381"/>
      <c r="GKA6" s="2382"/>
      <c r="GKB6" s="2383"/>
      <c r="GKC6" s="2381"/>
      <c r="GKD6" s="2382"/>
      <c r="GKE6" s="2383"/>
      <c r="GKF6" s="2381"/>
      <c r="GKG6" s="2382"/>
      <c r="GKH6" s="2383"/>
      <c r="GKI6" s="2381"/>
      <c r="GKJ6" s="2382"/>
      <c r="GKK6" s="2383"/>
      <c r="GKL6" s="2381"/>
      <c r="GKM6" s="2382"/>
      <c r="GKN6" s="2383"/>
      <c r="GKO6" s="2381"/>
      <c r="GKP6" s="2382"/>
      <c r="GKQ6" s="2383"/>
      <c r="GKR6" s="2381"/>
      <c r="GKS6" s="2382"/>
      <c r="GKT6" s="2383"/>
      <c r="GKU6" s="2381"/>
      <c r="GKV6" s="2382"/>
      <c r="GKW6" s="2383"/>
      <c r="GKX6" s="2381"/>
      <c r="GKY6" s="2382"/>
      <c r="GKZ6" s="2383"/>
      <c r="GLA6" s="2381"/>
      <c r="GLB6" s="2382"/>
      <c r="GLC6" s="2383"/>
      <c r="GLD6" s="2381"/>
      <c r="GLE6" s="2382"/>
      <c r="GLF6" s="2383"/>
      <c r="GLG6" s="2381"/>
      <c r="GLH6" s="2382"/>
      <c r="GLI6" s="2383"/>
      <c r="GLJ6" s="2381"/>
      <c r="GLK6" s="2382"/>
      <c r="GLL6" s="2383"/>
      <c r="GLM6" s="2381"/>
      <c r="GLN6" s="2382"/>
      <c r="GLO6" s="2383"/>
      <c r="GLP6" s="2381"/>
      <c r="GLQ6" s="2382"/>
      <c r="GLR6" s="2383"/>
      <c r="GLS6" s="2381"/>
      <c r="GLT6" s="2382"/>
      <c r="GLU6" s="2383"/>
      <c r="GLV6" s="2381"/>
      <c r="GLW6" s="2382"/>
      <c r="GLX6" s="2383"/>
      <c r="GLY6" s="2381"/>
      <c r="GLZ6" s="2382"/>
      <c r="GMA6" s="2383"/>
      <c r="GMB6" s="2381"/>
      <c r="GMC6" s="2382"/>
      <c r="GMD6" s="2383"/>
      <c r="GME6" s="2381"/>
      <c r="GMF6" s="2382"/>
      <c r="GMG6" s="2383"/>
      <c r="GMH6" s="2381"/>
      <c r="GMI6" s="2382"/>
      <c r="GMJ6" s="2383"/>
      <c r="GMK6" s="2381"/>
      <c r="GML6" s="2382"/>
      <c r="GMM6" s="2383"/>
      <c r="GMN6" s="2381"/>
      <c r="GMO6" s="2382"/>
      <c r="GMP6" s="2383"/>
      <c r="GMQ6" s="2381"/>
      <c r="GMR6" s="2382"/>
      <c r="GMS6" s="2383"/>
      <c r="GMT6" s="2381"/>
      <c r="GMU6" s="2382"/>
      <c r="GMV6" s="2383"/>
      <c r="GMW6" s="2381"/>
      <c r="GMX6" s="2382"/>
      <c r="GMY6" s="2383"/>
      <c r="GMZ6" s="2381"/>
      <c r="GNA6" s="2382"/>
      <c r="GNB6" s="2383"/>
      <c r="GNC6" s="2381"/>
      <c r="GND6" s="2382"/>
      <c r="GNE6" s="2383"/>
      <c r="GNF6" s="2381"/>
      <c r="GNG6" s="2382"/>
      <c r="GNH6" s="2383"/>
      <c r="GNI6" s="2381"/>
      <c r="GNJ6" s="2382"/>
      <c r="GNK6" s="2383"/>
      <c r="GNL6" s="2381"/>
      <c r="GNM6" s="2382"/>
      <c r="GNN6" s="2383"/>
      <c r="GNO6" s="2381"/>
      <c r="GNP6" s="2382"/>
      <c r="GNQ6" s="2383"/>
      <c r="GNR6" s="2381"/>
      <c r="GNS6" s="2382"/>
      <c r="GNT6" s="2383"/>
      <c r="GNU6" s="2381"/>
      <c r="GNV6" s="2382"/>
      <c r="GNW6" s="2383"/>
      <c r="GNX6" s="2381"/>
      <c r="GNY6" s="2382"/>
      <c r="GNZ6" s="2383"/>
      <c r="GOA6" s="2381"/>
      <c r="GOB6" s="2382"/>
      <c r="GOC6" s="2383"/>
      <c r="GOD6" s="2381"/>
      <c r="GOE6" s="2382"/>
      <c r="GOF6" s="2383"/>
      <c r="GOG6" s="2381"/>
      <c r="GOH6" s="2382"/>
      <c r="GOI6" s="2383"/>
      <c r="GOJ6" s="2381"/>
      <c r="GOK6" s="2382"/>
      <c r="GOL6" s="2383"/>
      <c r="GOM6" s="2381"/>
      <c r="GON6" s="2382"/>
      <c r="GOO6" s="2383"/>
      <c r="GOP6" s="2381"/>
      <c r="GOQ6" s="2382"/>
      <c r="GOR6" s="2383"/>
      <c r="GOS6" s="2381"/>
      <c r="GOT6" s="2382"/>
      <c r="GOU6" s="2383"/>
      <c r="GOV6" s="2381"/>
      <c r="GOW6" s="2382"/>
      <c r="GOX6" s="2383"/>
      <c r="GOY6" s="2381"/>
      <c r="GOZ6" s="2382"/>
      <c r="GPA6" s="2383"/>
      <c r="GPB6" s="2381"/>
      <c r="GPC6" s="2382"/>
      <c r="GPD6" s="2383"/>
      <c r="GPE6" s="2381"/>
      <c r="GPF6" s="2382"/>
      <c r="GPG6" s="2383"/>
      <c r="GPH6" s="2381"/>
      <c r="GPI6" s="2382"/>
      <c r="GPJ6" s="2383"/>
      <c r="GPK6" s="2381"/>
      <c r="GPL6" s="2382"/>
      <c r="GPM6" s="2383"/>
      <c r="GPN6" s="2381"/>
      <c r="GPO6" s="2382"/>
      <c r="GPP6" s="2383"/>
      <c r="GPQ6" s="2381"/>
      <c r="GPR6" s="2382"/>
      <c r="GPS6" s="2383"/>
      <c r="GPT6" s="2381"/>
      <c r="GPU6" s="2382"/>
      <c r="GPV6" s="2383"/>
      <c r="GPW6" s="2381"/>
      <c r="GPX6" s="2382"/>
      <c r="GPY6" s="2383"/>
      <c r="GPZ6" s="2381"/>
      <c r="GQA6" s="2382"/>
      <c r="GQB6" s="2383"/>
      <c r="GQC6" s="2381"/>
      <c r="GQD6" s="2382"/>
      <c r="GQE6" s="2383"/>
      <c r="GQF6" s="2381"/>
      <c r="GQG6" s="2382"/>
      <c r="GQH6" s="2383"/>
      <c r="GQI6" s="2381"/>
      <c r="GQJ6" s="2382"/>
      <c r="GQK6" s="2383"/>
      <c r="GQL6" s="2381"/>
      <c r="GQM6" s="2382"/>
      <c r="GQN6" s="2383"/>
      <c r="GQO6" s="2381"/>
      <c r="GQP6" s="2382"/>
      <c r="GQQ6" s="2383"/>
      <c r="GQR6" s="2381"/>
      <c r="GQS6" s="2382"/>
      <c r="GQT6" s="2383"/>
      <c r="GQU6" s="2381"/>
      <c r="GQV6" s="2382"/>
      <c r="GQW6" s="2383"/>
      <c r="GQX6" s="2381"/>
      <c r="GQY6" s="2382"/>
      <c r="GQZ6" s="2383"/>
      <c r="GRA6" s="2381"/>
      <c r="GRB6" s="2382"/>
      <c r="GRC6" s="2383"/>
      <c r="GRD6" s="2381"/>
      <c r="GRE6" s="2382"/>
      <c r="GRF6" s="2383"/>
      <c r="GRG6" s="2381"/>
      <c r="GRH6" s="2382"/>
      <c r="GRI6" s="2383"/>
      <c r="GRJ6" s="2381"/>
      <c r="GRK6" s="2382"/>
      <c r="GRL6" s="2383"/>
      <c r="GRM6" s="2381"/>
      <c r="GRN6" s="2382"/>
      <c r="GRO6" s="2383"/>
      <c r="GRP6" s="2381"/>
      <c r="GRQ6" s="2382"/>
      <c r="GRR6" s="2383"/>
      <c r="GRS6" s="2381"/>
      <c r="GRT6" s="2382"/>
      <c r="GRU6" s="2383"/>
      <c r="GRV6" s="2381"/>
      <c r="GRW6" s="2382"/>
      <c r="GRX6" s="2383"/>
      <c r="GRY6" s="2381"/>
      <c r="GRZ6" s="2382"/>
      <c r="GSA6" s="2383"/>
      <c r="GSB6" s="2381"/>
      <c r="GSC6" s="2382"/>
      <c r="GSD6" s="2383"/>
      <c r="GSE6" s="2381"/>
      <c r="GSF6" s="2382"/>
      <c r="GSG6" s="2383"/>
      <c r="GSH6" s="2381"/>
      <c r="GSI6" s="2382"/>
      <c r="GSJ6" s="2383"/>
      <c r="GSK6" s="2381"/>
      <c r="GSL6" s="2382"/>
      <c r="GSM6" s="2383"/>
      <c r="GSN6" s="2381"/>
      <c r="GSO6" s="2382"/>
      <c r="GSP6" s="2383"/>
      <c r="GSQ6" s="2381"/>
      <c r="GSR6" s="2382"/>
      <c r="GSS6" s="2383"/>
      <c r="GST6" s="2381"/>
      <c r="GSU6" s="2382"/>
      <c r="GSV6" s="2383"/>
      <c r="GSW6" s="2381"/>
      <c r="GSX6" s="2382"/>
      <c r="GSY6" s="2383"/>
      <c r="GSZ6" s="2381"/>
      <c r="GTA6" s="2382"/>
      <c r="GTB6" s="2383"/>
      <c r="GTC6" s="2381"/>
      <c r="GTD6" s="2382"/>
      <c r="GTE6" s="2383"/>
      <c r="GTF6" s="2381"/>
      <c r="GTG6" s="2382"/>
      <c r="GTH6" s="2383"/>
      <c r="GTI6" s="2381"/>
      <c r="GTJ6" s="2382"/>
      <c r="GTK6" s="2383"/>
      <c r="GTL6" s="2381"/>
      <c r="GTM6" s="2382"/>
      <c r="GTN6" s="2383"/>
      <c r="GTO6" s="2381"/>
      <c r="GTP6" s="2382"/>
      <c r="GTQ6" s="2383"/>
      <c r="GTR6" s="2381"/>
      <c r="GTS6" s="2382"/>
      <c r="GTT6" s="2383"/>
      <c r="GTU6" s="2381"/>
      <c r="GTV6" s="2382"/>
      <c r="GTW6" s="2383"/>
      <c r="GTX6" s="2381"/>
      <c r="GTY6" s="2382"/>
      <c r="GTZ6" s="2383"/>
      <c r="GUA6" s="2381"/>
      <c r="GUB6" s="2382"/>
      <c r="GUC6" s="2383"/>
      <c r="GUD6" s="2381"/>
      <c r="GUE6" s="2382"/>
      <c r="GUF6" s="2383"/>
      <c r="GUG6" s="2381"/>
      <c r="GUH6" s="2382"/>
      <c r="GUI6" s="2383"/>
      <c r="GUJ6" s="2381"/>
      <c r="GUK6" s="2382"/>
      <c r="GUL6" s="2383"/>
      <c r="GUM6" s="2381"/>
      <c r="GUN6" s="2382"/>
      <c r="GUO6" s="2383"/>
      <c r="GUP6" s="2381"/>
      <c r="GUQ6" s="2382"/>
      <c r="GUR6" s="2383"/>
      <c r="GUS6" s="2381"/>
      <c r="GUT6" s="2382"/>
      <c r="GUU6" s="2383"/>
      <c r="GUV6" s="2381"/>
      <c r="GUW6" s="2382"/>
      <c r="GUX6" s="2383"/>
      <c r="GUY6" s="2381"/>
      <c r="GUZ6" s="2382"/>
      <c r="GVA6" s="2383"/>
      <c r="GVB6" s="2381"/>
      <c r="GVC6" s="2382"/>
      <c r="GVD6" s="2383"/>
      <c r="GVE6" s="2381"/>
      <c r="GVF6" s="2382"/>
      <c r="GVG6" s="2383"/>
      <c r="GVH6" s="2381"/>
      <c r="GVI6" s="2382"/>
      <c r="GVJ6" s="2383"/>
      <c r="GVK6" s="2381"/>
      <c r="GVL6" s="2382"/>
      <c r="GVM6" s="2383"/>
      <c r="GVN6" s="2381"/>
      <c r="GVO6" s="2382"/>
      <c r="GVP6" s="2383"/>
      <c r="GVQ6" s="2381"/>
      <c r="GVR6" s="2382"/>
      <c r="GVS6" s="2383"/>
      <c r="GVT6" s="2381"/>
      <c r="GVU6" s="2382"/>
      <c r="GVV6" s="2383"/>
      <c r="GVW6" s="2381"/>
      <c r="GVX6" s="2382"/>
      <c r="GVY6" s="2383"/>
      <c r="GVZ6" s="2381"/>
      <c r="GWA6" s="2382"/>
      <c r="GWB6" s="2383"/>
      <c r="GWC6" s="2381"/>
      <c r="GWD6" s="2382"/>
      <c r="GWE6" s="2383"/>
      <c r="GWF6" s="2381"/>
      <c r="GWG6" s="2382"/>
      <c r="GWH6" s="2383"/>
      <c r="GWI6" s="2381"/>
      <c r="GWJ6" s="2382"/>
      <c r="GWK6" s="2383"/>
      <c r="GWL6" s="2381"/>
      <c r="GWM6" s="2382"/>
      <c r="GWN6" s="2383"/>
      <c r="GWO6" s="2381"/>
      <c r="GWP6" s="2382"/>
      <c r="GWQ6" s="2383"/>
      <c r="GWR6" s="2381"/>
      <c r="GWS6" s="2382"/>
      <c r="GWT6" s="2383"/>
      <c r="GWU6" s="2381"/>
      <c r="GWV6" s="2382"/>
      <c r="GWW6" s="2383"/>
      <c r="GWX6" s="2381"/>
      <c r="GWY6" s="2382"/>
      <c r="GWZ6" s="2383"/>
      <c r="GXA6" s="2381"/>
      <c r="GXB6" s="2382"/>
      <c r="GXC6" s="2383"/>
      <c r="GXD6" s="2381"/>
      <c r="GXE6" s="2382"/>
      <c r="GXF6" s="2383"/>
      <c r="GXG6" s="2381"/>
      <c r="GXH6" s="2382"/>
      <c r="GXI6" s="2383"/>
      <c r="GXJ6" s="2381"/>
      <c r="GXK6" s="2382"/>
      <c r="GXL6" s="2383"/>
      <c r="GXM6" s="2381"/>
      <c r="GXN6" s="2382"/>
      <c r="GXO6" s="2383"/>
      <c r="GXP6" s="2381"/>
      <c r="GXQ6" s="2382"/>
      <c r="GXR6" s="2383"/>
      <c r="GXS6" s="2381"/>
      <c r="GXT6" s="2382"/>
      <c r="GXU6" s="2383"/>
      <c r="GXV6" s="2381"/>
      <c r="GXW6" s="2382"/>
      <c r="GXX6" s="2383"/>
      <c r="GXY6" s="2381"/>
      <c r="GXZ6" s="2382"/>
      <c r="GYA6" s="2383"/>
      <c r="GYB6" s="2381"/>
      <c r="GYC6" s="2382"/>
      <c r="GYD6" s="2383"/>
      <c r="GYE6" s="2381"/>
      <c r="GYF6" s="2382"/>
      <c r="GYG6" s="2383"/>
      <c r="GYH6" s="2381"/>
      <c r="GYI6" s="2382"/>
      <c r="GYJ6" s="2383"/>
      <c r="GYK6" s="2381"/>
      <c r="GYL6" s="2382"/>
      <c r="GYM6" s="2383"/>
      <c r="GYN6" s="2381"/>
      <c r="GYO6" s="2382"/>
      <c r="GYP6" s="2383"/>
      <c r="GYQ6" s="2381"/>
      <c r="GYR6" s="2382"/>
      <c r="GYS6" s="2383"/>
      <c r="GYT6" s="2381"/>
      <c r="GYU6" s="2382"/>
      <c r="GYV6" s="2383"/>
      <c r="GYW6" s="2381"/>
      <c r="GYX6" s="2382"/>
      <c r="GYY6" s="2383"/>
      <c r="GYZ6" s="2381"/>
      <c r="GZA6" s="2382"/>
      <c r="GZB6" s="2383"/>
      <c r="GZC6" s="2381"/>
      <c r="GZD6" s="2382"/>
      <c r="GZE6" s="2383"/>
      <c r="GZF6" s="2381"/>
      <c r="GZG6" s="2382"/>
      <c r="GZH6" s="2383"/>
      <c r="GZI6" s="2381"/>
      <c r="GZJ6" s="2382"/>
      <c r="GZK6" s="2383"/>
      <c r="GZL6" s="2381"/>
      <c r="GZM6" s="2382"/>
      <c r="GZN6" s="2383"/>
      <c r="GZO6" s="2381"/>
      <c r="GZP6" s="2382"/>
      <c r="GZQ6" s="2383"/>
      <c r="GZR6" s="2381"/>
      <c r="GZS6" s="2382"/>
      <c r="GZT6" s="2383"/>
      <c r="GZU6" s="2381"/>
      <c r="GZV6" s="2382"/>
      <c r="GZW6" s="2383"/>
      <c r="GZX6" s="2381"/>
      <c r="GZY6" s="2382"/>
      <c r="GZZ6" s="2383"/>
      <c r="HAA6" s="2381"/>
      <c r="HAB6" s="2382"/>
      <c r="HAC6" s="2383"/>
      <c r="HAD6" s="2381"/>
      <c r="HAE6" s="2382"/>
      <c r="HAF6" s="2383"/>
      <c r="HAG6" s="2381"/>
      <c r="HAH6" s="2382"/>
      <c r="HAI6" s="2383"/>
      <c r="HAJ6" s="2381"/>
      <c r="HAK6" s="2382"/>
      <c r="HAL6" s="2383"/>
      <c r="HAM6" s="2381"/>
      <c r="HAN6" s="2382"/>
      <c r="HAO6" s="2383"/>
      <c r="HAP6" s="2381"/>
      <c r="HAQ6" s="2382"/>
      <c r="HAR6" s="2383"/>
      <c r="HAS6" s="2381"/>
      <c r="HAT6" s="2382"/>
      <c r="HAU6" s="2383"/>
      <c r="HAV6" s="2381"/>
      <c r="HAW6" s="2382"/>
      <c r="HAX6" s="2383"/>
      <c r="HAY6" s="2381"/>
      <c r="HAZ6" s="2382"/>
      <c r="HBA6" s="2383"/>
      <c r="HBB6" s="2381"/>
      <c r="HBC6" s="2382"/>
      <c r="HBD6" s="2383"/>
      <c r="HBE6" s="2381"/>
      <c r="HBF6" s="2382"/>
      <c r="HBG6" s="2383"/>
      <c r="HBH6" s="2381"/>
      <c r="HBI6" s="2382"/>
      <c r="HBJ6" s="2383"/>
      <c r="HBK6" s="2381"/>
      <c r="HBL6" s="2382"/>
      <c r="HBM6" s="2383"/>
      <c r="HBN6" s="2381"/>
      <c r="HBO6" s="2382"/>
      <c r="HBP6" s="2383"/>
      <c r="HBQ6" s="2381"/>
      <c r="HBR6" s="2382"/>
      <c r="HBS6" s="2383"/>
      <c r="HBT6" s="2381"/>
      <c r="HBU6" s="2382"/>
      <c r="HBV6" s="2383"/>
      <c r="HBW6" s="2381"/>
      <c r="HBX6" s="2382"/>
      <c r="HBY6" s="2383"/>
      <c r="HBZ6" s="2381"/>
      <c r="HCA6" s="2382"/>
      <c r="HCB6" s="2383"/>
      <c r="HCC6" s="2381"/>
      <c r="HCD6" s="2382"/>
      <c r="HCE6" s="2383"/>
      <c r="HCF6" s="2381"/>
      <c r="HCG6" s="2382"/>
      <c r="HCH6" s="2383"/>
      <c r="HCI6" s="2381"/>
      <c r="HCJ6" s="2382"/>
      <c r="HCK6" s="2383"/>
      <c r="HCL6" s="2381"/>
      <c r="HCM6" s="2382"/>
      <c r="HCN6" s="2383"/>
      <c r="HCO6" s="2381"/>
      <c r="HCP6" s="2382"/>
      <c r="HCQ6" s="2383"/>
      <c r="HCR6" s="2381"/>
      <c r="HCS6" s="2382"/>
      <c r="HCT6" s="2383"/>
      <c r="HCU6" s="2381"/>
      <c r="HCV6" s="2382"/>
      <c r="HCW6" s="2383"/>
      <c r="HCX6" s="2381"/>
      <c r="HCY6" s="2382"/>
      <c r="HCZ6" s="2383"/>
      <c r="HDA6" s="2381"/>
      <c r="HDB6" s="2382"/>
      <c r="HDC6" s="2383"/>
      <c r="HDD6" s="2381"/>
      <c r="HDE6" s="2382"/>
      <c r="HDF6" s="2383"/>
      <c r="HDG6" s="2381"/>
      <c r="HDH6" s="2382"/>
      <c r="HDI6" s="2383"/>
      <c r="HDJ6" s="2381"/>
      <c r="HDK6" s="2382"/>
      <c r="HDL6" s="2383"/>
      <c r="HDM6" s="2381"/>
      <c r="HDN6" s="2382"/>
      <c r="HDO6" s="2383"/>
      <c r="HDP6" s="2381"/>
      <c r="HDQ6" s="2382"/>
      <c r="HDR6" s="2383"/>
      <c r="HDS6" s="2381"/>
      <c r="HDT6" s="2382"/>
      <c r="HDU6" s="2383"/>
      <c r="HDV6" s="2381"/>
      <c r="HDW6" s="2382"/>
      <c r="HDX6" s="2383"/>
      <c r="HDY6" s="2381"/>
      <c r="HDZ6" s="2382"/>
      <c r="HEA6" s="2383"/>
      <c r="HEB6" s="2381"/>
      <c r="HEC6" s="2382"/>
      <c r="HED6" s="2383"/>
      <c r="HEE6" s="2381"/>
      <c r="HEF6" s="2382"/>
      <c r="HEG6" s="2383"/>
      <c r="HEH6" s="2381"/>
      <c r="HEI6" s="2382"/>
      <c r="HEJ6" s="2383"/>
      <c r="HEK6" s="2381"/>
      <c r="HEL6" s="2382"/>
      <c r="HEM6" s="2383"/>
      <c r="HEN6" s="2381"/>
      <c r="HEO6" s="2382"/>
      <c r="HEP6" s="2383"/>
      <c r="HEQ6" s="2381"/>
      <c r="HER6" s="2382"/>
      <c r="HES6" s="2383"/>
      <c r="HET6" s="2381"/>
      <c r="HEU6" s="2382"/>
      <c r="HEV6" s="2383"/>
      <c r="HEW6" s="2381"/>
      <c r="HEX6" s="2382"/>
      <c r="HEY6" s="2383"/>
      <c r="HEZ6" s="2381"/>
      <c r="HFA6" s="2382"/>
      <c r="HFB6" s="2383"/>
      <c r="HFC6" s="2381"/>
      <c r="HFD6" s="2382"/>
      <c r="HFE6" s="2383"/>
      <c r="HFF6" s="2381"/>
      <c r="HFG6" s="2382"/>
      <c r="HFH6" s="2383"/>
      <c r="HFI6" s="2381"/>
      <c r="HFJ6" s="2382"/>
      <c r="HFK6" s="2383"/>
      <c r="HFL6" s="2381"/>
      <c r="HFM6" s="2382"/>
      <c r="HFN6" s="2383"/>
      <c r="HFO6" s="2381"/>
      <c r="HFP6" s="2382"/>
      <c r="HFQ6" s="2383"/>
      <c r="HFR6" s="2381"/>
      <c r="HFS6" s="2382"/>
      <c r="HFT6" s="2383"/>
      <c r="HFU6" s="2381"/>
      <c r="HFV6" s="2382"/>
      <c r="HFW6" s="2383"/>
      <c r="HFX6" s="2381"/>
      <c r="HFY6" s="2382"/>
      <c r="HFZ6" s="2383"/>
      <c r="HGA6" s="2381"/>
      <c r="HGB6" s="2382"/>
      <c r="HGC6" s="2383"/>
      <c r="HGD6" s="2381"/>
      <c r="HGE6" s="2382"/>
      <c r="HGF6" s="2383"/>
      <c r="HGG6" s="2381"/>
      <c r="HGH6" s="2382"/>
      <c r="HGI6" s="2383"/>
      <c r="HGJ6" s="2381"/>
      <c r="HGK6" s="2382"/>
      <c r="HGL6" s="2383"/>
      <c r="HGM6" s="2381"/>
      <c r="HGN6" s="2382"/>
      <c r="HGO6" s="2383"/>
      <c r="HGP6" s="2381"/>
      <c r="HGQ6" s="2382"/>
      <c r="HGR6" s="2383"/>
      <c r="HGS6" s="2381"/>
      <c r="HGT6" s="2382"/>
      <c r="HGU6" s="2383"/>
      <c r="HGV6" s="2381"/>
      <c r="HGW6" s="2382"/>
      <c r="HGX6" s="2383"/>
      <c r="HGY6" s="2381"/>
      <c r="HGZ6" s="2382"/>
      <c r="HHA6" s="2383"/>
      <c r="HHB6" s="2381"/>
      <c r="HHC6" s="2382"/>
      <c r="HHD6" s="2383"/>
      <c r="HHE6" s="2381"/>
      <c r="HHF6" s="2382"/>
      <c r="HHG6" s="2383"/>
      <c r="HHH6" s="2381"/>
      <c r="HHI6" s="2382"/>
      <c r="HHJ6" s="2383"/>
      <c r="HHK6" s="2381"/>
      <c r="HHL6" s="2382"/>
      <c r="HHM6" s="2383"/>
      <c r="HHN6" s="2381"/>
      <c r="HHO6" s="2382"/>
      <c r="HHP6" s="2383"/>
      <c r="HHQ6" s="2381"/>
      <c r="HHR6" s="2382"/>
      <c r="HHS6" s="2383"/>
      <c r="HHT6" s="2381"/>
      <c r="HHU6" s="2382"/>
      <c r="HHV6" s="2383"/>
      <c r="HHW6" s="2381"/>
      <c r="HHX6" s="2382"/>
      <c r="HHY6" s="2383"/>
      <c r="HHZ6" s="2381"/>
      <c r="HIA6" s="2382"/>
      <c r="HIB6" s="2383"/>
      <c r="HIC6" s="2381"/>
      <c r="HID6" s="2382"/>
      <c r="HIE6" s="2383"/>
      <c r="HIF6" s="2381"/>
      <c r="HIG6" s="2382"/>
      <c r="HIH6" s="2383"/>
      <c r="HII6" s="2381"/>
      <c r="HIJ6" s="2382"/>
      <c r="HIK6" s="2383"/>
      <c r="HIL6" s="2381"/>
      <c r="HIM6" s="2382"/>
      <c r="HIN6" s="2383"/>
      <c r="HIO6" s="2381"/>
      <c r="HIP6" s="2382"/>
      <c r="HIQ6" s="2383"/>
      <c r="HIR6" s="2381"/>
      <c r="HIS6" s="2382"/>
      <c r="HIT6" s="2383"/>
      <c r="HIU6" s="2381"/>
      <c r="HIV6" s="2382"/>
      <c r="HIW6" s="2383"/>
      <c r="HIX6" s="2381"/>
      <c r="HIY6" s="2382"/>
      <c r="HIZ6" s="2383"/>
      <c r="HJA6" s="2381"/>
      <c r="HJB6" s="2382"/>
      <c r="HJC6" s="2383"/>
      <c r="HJD6" s="2381"/>
      <c r="HJE6" s="2382"/>
      <c r="HJF6" s="2383"/>
      <c r="HJG6" s="2381"/>
      <c r="HJH6" s="2382"/>
      <c r="HJI6" s="2383"/>
      <c r="HJJ6" s="2381"/>
      <c r="HJK6" s="2382"/>
      <c r="HJL6" s="2383"/>
      <c r="HJM6" s="2381"/>
      <c r="HJN6" s="2382"/>
      <c r="HJO6" s="2383"/>
      <c r="HJP6" s="2381"/>
      <c r="HJQ6" s="2382"/>
      <c r="HJR6" s="2383"/>
      <c r="HJS6" s="2381"/>
      <c r="HJT6" s="2382"/>
      <c r="HJU6" s="2383"/>
      <c r="HJV6" s="2381"/>
      <c r="HJW6" s="2382"/>
      <c r="HJX6" s="2383"/>
      <c r="HJY6" s="2381"/>
      <c r="HJZ6" s="2382"/>
      <c r="HKA6" s="2383"/>
      <c r="HKB6" s="2381"/>
      <c r="HKC6" s="2382"/>
      <c r="HKD6" s="2383"/>
      <c r="HKE6" s="2381"/>
      <c r="HKF6" s="2382"/>
      <c r="HKG6" s="2383"/>
      <c r="HKH6" s="2381"/>
      <c r="HKI6" s="2382"/>
      <c r="HKJ6" s="2383"/>
      <c r="HKK6" s="2381"/>
      <c r="HKL6" s="2382"/>
      <c r="HKM6" s="2383"/>
      <c r="HKN6" s="2381"/>
      <c r="HKO6" s="2382"/>
      <c r="HKP6" s="2383"/>
      <c r="HKQ6" s="2381"/>
      <c r="HKR6" s="2382"/>
      <c r="HKS6" s="2383"/>
      <c r="HKT6" s="2381"/>
      <c r="HKU6" s="2382"/>
      <c r="HKV6" s="2383"/>
      <c r="HKW6" s="2381"/>
      <c r="HKX6" s="2382"/>
      <c r="HKY6" s="2383"/>
      <c r="HKZ6" s="2381"/>
      <c r="HLA6" s="2382"/>
      <c r="HLB6" s="2383"/>
      <c r="HLC6" s="2381"/>
      <c r="HLD6" s="2382"/>
      <c r="HLE6" s="2383"/>
      <c r="HLF6" s="2381"/>
      <c r="HLG6" s="2382"/>
      <c r="HLH6" s="2383"/>
      <c r="HLI6" s="2381"/>
      <c r="HLJ6" s="2382"/>
      <c r="HLK6" s="2383"/>
      <c r="HLL6" s="2381"/>
      <c r="HLM6" s="2382"/>
      <c r="HLN6" s="2383"/>
      <c r="HLO6" s="2381"/>
      <c r="HLP6" s="2382"/>
      <c r="HLQ6" s="2383"/>
      <c r="HLR6" s="2381"/>
      <c r="HLS6" s="2382"/>
      <c r="HLT6" s="2383"/>
      <c r="HLU6" s="2381"/>
      <c r="HLV6" s="2382"/>
      <c r="HLW6" s="2383"/>
      <c r="HLX6" s="2381"/>
      <c r="HLY6" s="2382"/>
      <c r="HLZ6" s="2383"/>
      <c r="HMA6" s="2381"/>
      <c r="HMB6" s="2382"/>
      <c r="HMC6" s="2383"/>
      <c r="HMD6" s="2381"/>
      <c r="HME6" s="2382"/>
      <c r="HMF6" s="2383"/>
      <c r="HMG6" s="2381"/>
      <c r="HMH6" s="2382"/>
      <c r="HMI6" s="2383"/>
      <c r="HMJ6" s="2381"/>
      <c r="HMK6" s="2382"/>
      <c r="HML6" s="2383"/>
      <c r="HMM6" s="2381"/>
      <c r="HMN6" s="2382"/>
      <c r="HMO6" s="2383"/>
      <c r="HMP6" s="2381"/>
      <c r="HMQ6" s="2382"/>
      <c r="HMR6" s="2383"/>
      <c r="HMS6" s="2381"/>
      <c r="HMT6" s="2382"/>
      <c r="HMU6" s="2383"/>
      <c r="HMV6" s="2381"/>
      <c r="HMW6" s="2382"/>
      <c r="HMX6" s="2383"/>
      <c r="HMY6" s="2381"/>
      <c r="HMZ6" s="2382"/>
      <c r="HNA6" s="2383"/>
      <c r="HNB6" s="2381"/>
      <c r="HNC6" s="2382"/>
      <c r="HND6" s="2383"/>
      <c r="HNE6" s="2381"/>
      <c r="HNF6" s="2382"/>
      <c r="HNG6" s="2383"/>
      <c r="HNH6" s="2381"/>
      <c r="HNI6" s="2382"/>
      <c r="HNJ6" s="2383"/>
      <c r="HNK6" s="2381"/>
      <c r="HNL6" s="2382"/>
      <c r="HNM6" s="2383"/>
      <c r="HNN6" s="2381"/>
      <c r="HNO6" s="2382"/>
      <c r="HNP6" s="2383"/>
      <c r="HNQ6" s="2381"/>
      <c r="HNR6" s="2382"/>
      <c r="HNS6" s="2383"/>
      <c r="HNT6" s="2381"/>
      <c r="HNU6" s="2382"/>
      <c r="HNV6" s="2383"/>
      <c r="HNW6" s="2381"/>
      <c r="HNX6" s="2382"/>
      <c r="HNY6" s="2383"/>
      <c r="HNZ6" s="2381"/>
      <c r="HOA6" s="2382"/>
      <c r="HOB6" s="2383"/>
      <c r="HOC6" s="2381"/>
      <c r="HOD6" s="2382"/>
      <c r="HOE6" s="2383"/>
      <c r="HOF6" s="2381"/>
      <c r="HOG6" s="2382"/>
      <c r="HOH6" s="2383"/>
      <c r="HOI6" s="2381"/>
      <c r="HOJ6" s="2382"/>
      <c r="HOK6" s="2383"/>
      <c r="HOL6" s="2381"/>
      <c r="HOM6" s="2382"/>
      <c r="HON6" s="2383"/>
      <c r="HOO6" s="2381"/>
      <c r="HOP6" s="2382"/>
      <c r="HOQ6" s="2383"/>
      <c r="HOR6" s="2381"/>
      <c r="HOS6" s="2382"/>
      <c r="HOT6" s="2383"/>
      <c r="HOU6" s="2381"/>
      <c r="HOV6" s="2382"/>
      <c r="HOW6" s="2383"/>
      <c r="HOX6" s="2381"/>
      <c r="HOY6" s="2382"/>
      <c r="HOZ6" s="2383"/>
      <c r="HPA6" s="2381"/>
      <c r="HPB6" s="2382"/>
      <c r="HPC6" s="2383"/>
      <c r="HPD6" s="2381"/>
      <c r="HPE6" s="2382"/>
      <c r="HPF6" s="2383"/>
      <c r="HPG6" s="2381"/>
      <c r="HPH6" s="2382"/>
      <c r="HPI6" s="2383"/>
      <c r="HPJ6" s="2381"/>
      <c r="HPK6" s="2382"/>
      <c r="HPL6" s="2383"/>
      <c r="HPM6" s="2381"/>
      <c r="HPN6" s="2382"/>
      <c r="HPO6" s="2383"/>
      <c r="HPP6" s="2381"/>
      <c r="HPQ6" s="2382"/>
      <c r="HPR6" s="2383"/>
      <c r="HPS6" s="2381"/>
      <c r="HPT6" s="2382"/>
      <c r="HPU6" s="2383"/>
      <c r="HPV6" s="2381"/>
      <c r="HPW6" s="2382"/>
      <c r="HPX6" s="2383"/>
      <c r="HPY6" s="2381"/>
      <c r="HPZ6" s="2382"/>
      <c r="HQA6" s="2383"/>
      <c r="HQB6" s="2381"/>
      <c r="HQC6" s="2382"/>
      <c r="HQD6" s="2383"/>
      <c r="HQE6" s="2381"/>
      <c r="HQF6" s="2382"/>
      <c r="HQG6" s="2383"/>
      <c r="HQH6" s="2381"/>
      <c r="HQI6" s="2382"/>
      <c r="HQJ6" s="2383"/>
      <c r="HQK6" s="2381"/>
      <c r="HQL6" s="2382"/>
      <c r="HQM6" s="2383"/>
      <c r="HQN6" s="2381"/>
      <c r="HQO6" s="2382"/>
      <c r="HQP6" s="2383"/>
      <c r="HQQ6" s="2381"/>
      <c r="HQR6" s="2382"/>
      <c r="HQS6" s="2383"/>
      <c r="HQT6" s="2381"/>
      <c r="HQU6" s="2382"/>
      <c r="HQV6" s="2383"/>
      <c r="HQW6" s="2381"/>
      <c r="HQX6" s="2382"/>
      <c r="HQY6" s="2383"/>
      <c r="HQZ6" s="2381"/>
      <c r="HRA6" s="2382"/>
      <c r="HRB6" s="2383"/>
      <c r="HRC6" s="2381"/>
      <c r="HRD6" s="2382"/>
      <c r="HRE6" s="2383"/>
      <c r="HRF6" s="2381"/>
      <c r="HRG6" s="2382"/>
      <c r="HRH6" s="2383"/>
      <c r="HRI6" s="2381"/>
      <c r="HRJ6" s="2382"/>
      <c r="HRK6" s="2383"/>
      <c r="HRL6" s="2381"/>
      <c r="HRM6" s="2382"/>
      <c r="HRN6" s="2383"/>
      <c r="HRO6" s="2381"/>
      <c r="HRP6" s="2382"/>
      <c r="HRQ6" s="2383"/>
      <c r="HRR6" s="2381"/>
      <c r="HRS6" s="2382"/>
      <c r="HRT6" s="2383"/>
      <c r="HRU6" s="2381"/>
      <c r="HRV6" s="2382"/>
      <c r="HRW6" s="2383"/>
      <c r="HRX6" s="2381"/>
      <c r="HRY6" s="2382"/>
      <c r="HRZ6" s="2383"/>
      <c r="HSA6" s="2381"/>
      <c r="HSB6" s="2382"/>
      <c r="HSC6" s="2383"/>
      <c r="HSD6" s="2381"/>
      <c r="HSE6" s="2382"/>
      <c r="HSF6" s="2383"/>
      <c r="HSG6" s="2381"/>
      <c r="HSH6" s="2382"/>
      <c r="HSI6" s="2383"/>
      <c r="HSJ6" s="2381"/>
      <c r="HSK6" s="2382"/>
      <c r="HSL6" s="2383"/>
      <c r="HSM6" s="2381"/>
      <c r="HSN6" s="2382"/>
      <c r="HSO6" s="2383"/>
      <c r="HSP6" s="2381"/>
      <c r="HSQ6" s="2382"/>
      <c r="HSR6" s="2383"/>
      <c r="HSS6" s="2381"/>
      <c r="HST6" s="2382"/>
      <c r="HSU6" s="2383"/>
      <c r="HSV6" s="2381"/>
      <c r="HSW6" s="2382"/>
      <c r="HSX6" s="2383"/>
      <c r="HSY6" s="2381"/>
      <c r="HSZ6" s="2382"/>
      <c r="HTA6" s="2383"/>
      <c r="HTB6" s="2381"/>
      <c r="HTC6" s="2382"/>
      <c r="HTD6" s="2383"/>
      <c r="HTE6" s="2381"/>
      <c r="HTF6" s="2382"/>
      <c r="HTG6" s="2383"/>
      <c r="HTH6" s="2381"/>
      <c r="HTI6" s="2382"/>
      <c r="HTJ6" s="2383"/>
      <c r="HTK6" s="2381"/>
      <c r="HTL6" s="2382"/>
      <c r="HTM6" s="2383"/>
      <c r="HTN6" s="2381"/>
      <c r="HTO6" s="2382"/>
      <c r="HTP6" s="2383"/>
      <c r="HTQ6" s="2381"/>
      <c r="HTR6" s="2382"/>
      <c r="HTS6" s="2383"/>
      <c r="HTT6" s="2381"/>
      <c r="HTU6" s="2382"/>
      <c r="HTV6" s="2383"/>
      <c r="HTW6" s="2381"/>
      <c r="HTX6" s="2382"/>
      <c r="HTY6" s="2383"/>
      <c r="HTZ6" s="2381"/>
      <c r="HUA6" s="2382"/>
      <c r="HUB6" s="2383"/>
      <c r="HUC6" s="2381"/>
      <c r="HUD6" s="2382"/>
      <c r="HUE6" s="2383"/>
      <c r="HUF6" s="2381"/>
      <c r="HUG6" s="2382"/>
      <c r="HUH6" s="2383"/>
      <c r="HUI6" s="2381"/>
      <c r="HUJ6" s="2382"/>
      <c r="HUK6" s="2383"/>
      <c r="HUL6" s="2381"/>
      <c r="HUM6" s="2382"/>
      <c r="HUN6" s="2383"/>
      <c r="HUO6" s="2381"/>
      <c r="HUP6" s="2382"/>
      <c r="HUQ6" s="2383"/>
      <c r="HUR6" s="2381"/>
      <c r="HUS6" s="2382"/>
      <c r="HUT6" s="2383"/>
      <c r="HUU6" s="2381"/>
      <c r="HUV6" s="2382"/>
      <c r="HUW6" s="2383"/>
      <c r="HUX6" s="2381"/>
      <c r="HUY6" s="2382"/>
      <c r="HUZ6" s="2383"/>
      <c r="HVA6" s="2381"/>
      <c r="HVB6" s="2382"/>
      <c r="HVC6" s="2383"/>
      <c r="HVD6" s="2381"/>
      <c r="HVE6" s="2382"/>
      <c r="HVF6" s="2383"/>
      <c r="HVG6" s="2381"/>
      <c r="HVH6" s="2382"/>
      <c r="HVI6" s="2383"/>
      <c r="HVJ6" s="2381"/>
      <c r="HVK6" s="2382"/>
      <c r="HVL6" s="2383"/>
      <c r="HVM6" s="2381"/>
      <c r="HVN6" s="2382"/>
      <c r="HVO6" s="2383"/>
      <c r="HVP6" s="2381"/>
      <c r="HVQ6" s="2382"/>
      <c r="HVR6" s="2383"/>
      <c r="HVS6" s="2381"/>
      <c r="HVT6" s="2382"/>
      <c r="HVU6" s="2383"/>
      <c r="HVV6" s="2381"/>
      <c r="HVW6" s="2382"/>
      <c r="HVX6" s="2383"/>
      <c r="HVY6" s="2381"/>
      <c r="HVZ6" s="2382"/>
      <c r="HWA6" s="2383"/>
      <c r="HWB6" s="2381"/>
      <c r="HWC6" s="2382"/>
      <c r="HWD6" s="2383"/>
      <c r="HWE6" s="2381"/>
      <c r="HWF6" s="2382"/>
      <c r="HWG6" s="2383"/>
      <c r="HWH6" s="2381"/>
      <c r="HWI6" s="2382"/>
      <c r="HWJ6" s="2383"/>
      <c r="HWK6" s="2381"/>
      <c r="HWL6" s="2382"/>
      <c r="HWM6" s="2383"/>
      <c r="HWN6" s="2381"/>
      <c r="HWO6" s="2382"/>
      <c r="HWP6" s="2383"/>
      <c r="HWQ6" s="2381"/>
      <c r="HWR6" s="2382"/>
      <c r="HWS6" s="2383"/>
      <c r="HWT6" s="2381"/>
      <c r="HWU6" s="2382"/>
      <c r="HWV6" s="2383"/>
      <c r="HWW6" s="2381"/>
      <c r="HWX6" s="2382"/>
      <c r="HWY6" s="2383"/>
      <c r="HWZ6" s="2381"/>
      <c r="HXA6" s="2382"/>
      <c r="HXB6" s="2383"/>
      <c r="HXC6" s="2381"/>
      <c r="HXD6" s="2382"/>
      <c r="HXE6" s="2383"/>
      <c r="HXF6" s="2381"/>
      <c r="HXG6" s="2382"/>
      <c r="HXH6" s="2383"/>
      <c r="HXI6" s="2381"/>
      <c r="HXJ6" s="2382"/>
      <c r="HXK6" s="2383"/>
      <c r="HXL6" s="2381"/>
      <c r="HXM6" s="2382"/>
      <c r="HXN6" s="2383"/>
      <c r="HXO6" s="2381"/>
      <c r="HXP6" s="2382"/>
      <c r="HXQ6" s="2383"/>
      <c r="HXR6" s="2381"/>
      <c r="HXS6" s="2382"/>
      <c r="HXT6" s="2383"/>
      <c r="HXU6" s="2381"/>
      <c r="HXV6" s="2382"/>
      <c r="HXW6" s="2383"/>
      <c r="HXX6" s="2381"/>
      <c r="HXY6" s="2382"/>
      <c r="HXZ6" s="2383"/>
      <c r="HYA6" s="2381"/>
      <c r="HYB6" s="2382"/>
      <c r="HYC6" s="2383"/>
      <c r="HYD6" s="2381"/>
      <c r="HYE6" s="2382"/>
      <c r="HYF6" s="2383"/>
      <c r="HYG6" s="2381"/>
      <c r="HYH6" s="2382"/>
      <c r="HYI6" s="2383"/>
      <c r="HYJ6" s="2381"/>
      <c r="HYK6" s="2382"/>
      <c r="HYL6" s="2383"/>
      <c r="HYM6" s="2381"/>
      <c r="HYN6" s="2382"/>
      <c r="HYO6" s="2383"/>
      <c r="HYP6" s="2381"/>
      <c r="HYQ6" s="2382"/>
      <c r="HYR6" s="2383"/>
      <c r="HYS6" s="2381"/>
      <c r="HYT6" s="2382"/>
      <c r="HYU6" s="2383"/>
      <c r="HYV6" s="2381"/>
      <c r="HYW6" s="2382"/>
      <c r="HYX6" s="2383"/>
      <c r="HYY6" s="2381"/>
      <c r="HYZ6" s="2382"/>
      <c r="HZA6" s="2383"/>
      <c r="HZB6" s="2381"/>
      <c r="HZC6" s="2382"/>
      <c r="HZD6" s="2383"/>
      <c r="HZE6" s="2381"/>
      <c r="HZF6" s="2382"/>
      <c r="HZG6" s="2383"/>
      <c r="HZH6" s="2381"/>
      <c r="HZI6" s="2382"/>
      <c r="HZJ6" s="2383"/>
      <c r="HZK6" s="2381"/>
      <c r="HZL6" s="2382"/>
      <c r="HZM6" s="2383"/>
      <c r="HZN6" s="2381"/>
      <c r="HZO6" s="2382"/>
      <c r="HZP6" s="2383"/>
      <c r="HZQ6" s="2381"/>
      <c r="HZR6" s="2382"/>
      <c r="HZS6" s="2383"/>
      <c r="HZT6" s="2381"/>
      <c r="HZU6" s="2382"/>
      <c r="HZV6" s="2383"/>
      <c r="HZW6" s="2381"/>
      <c r="HZX6" s="2382"/>
      <c r="HZY6" s="2383"/>
      <c r="HZZ6" s="2381"/>
      <c r="IAA6" s="2382"/>
      <c r="IAB6" s="2383"/>
      <c r="IAC6" s="2381"/>
      <c r="IAD6" s="2382"/>
      <c r="IAE6" s="2383"/>
      <c r="IAF6" s="2381"/>
      <c r="IAG6" s="2382"/>
      <c r="IAH6" s="2383"/>
      <c r="IAI6" s="2381"/>
      <c r="IAJ6" s="2382"/>
      <c r="IAK6" s="2383"/>
      <c r="IAL6" s="2381"/>
      <c r="IAM6" s="2382"/>
      <c r="IAN6" s="2383"/>
      <c r="IAO6" s="2381"/>
      <c r="IAP6" s="2382"/>
      <c r="IAQ6" s="2383"/>
      <c r="IAR6" s="2381"/>
      <c r="IAS6" s="2382"/>
      <c r="IAT6" s="2383"/>
      <c r="IAU6" s="2381"/>
      <c r="IAV6" s="2382"/>
      <c r="IAW6" s="2383"/>
      <c r="IAX6" s="2381"/>
      <c r="IAY6" s="2382"/>
      <c r="IAZ6" s="2383"/>
      <c r="IBA6" s="2381"/>
      <c r="IBB6" s="2382"/>
      <c r="IBC6" s="2383"/>
      <c r="IBD6" s="2381"/>
      <c r="IBE6" s="2382"/>
      <c r="IBF6" s="2383"/>
      <c r="IBG6" s="2381"/>
      <c r="IBH6" s="2382"/>
      <c r="IBI6" s="2383"/>
      <c r="IBJ6" s="2381"/>
      <c r="IBK6" s="2382"/>
      <c r="IBL6" s="2383"/>
      <c r="IBM6" s="2381"/>
      <c r="IBN6" s="2382"/>
      <c r="IBO6" s="2383"/>
      <c r="IBP6" s="2381"/>
      <c r="IBQ6" s="2382"/>
      <c r="IBR6" s="2383"/>
      <c r="IBS6" s="2381"/>
      <c r="IBT6" s="2382"/>
      <c r="IBU6" s="2383"/>
      <c r="IBV6" s="2381"/>
      <c r="IBW6" s="2382"/>
      <c r="IBX6" s="2383"/>
      <c r="IBY6" s="2381"/>
      <c r="IBZ6" s="2382"/>
      <c r="ICA6" s="2383"/>
      <c r="ICB6" s="2381"/>
      <c r="ICC6" s="2382"/>
      <c r="ICD6" s="2383"/>
      <c r="ICE6" s="2381"/>
      <c r="ICF6" s="2382"/>
      <c r="ICG6" s="2383"/>
      <c r="ICH6" s="2381"/>
      <c r="ICI6" s="2382"/>
      <c r="ICJ6" s="2383"/>
      <c r="ICK6" s="2381"/>
      <c r="ICL6" s="2382"/>
      <c r="ICM6" s="2383"/>
      <c r="ICN6" s="2381"/>
      <c r="ICO6" s="2382"/>
      <c r="ICP6" s="2383"/>
      <c r="ICQ6" s="2381"/>
      <c r="ICR6" s="2382"/>
      <c r="ICS6" s="2383"/>
      <c r="ICT6" s="2381"/>
      <c r="ICU6" s="2382"/>
      <c r="ICV6" s="2383"/>
      <c r="ICW6" s="2381"/>
      <c r="ICX6" s="2382"/>
      <c r="ICY6" s="2383"/>
      <c r="ICZ6" s="2381"/>
      <c r="IDA6" s="2382"/>
      <c r="IDB6" s="2383"/>
      <c r="IDC6" s="2381"/>
      <c r="IDD6" s="2382"/>
      <c r="IDE6" s="2383"/>
      <c r="IDF6" s="2381"/>
      <c r="IDG6" s="2382"/>
      <c r="IDH6" s="2383"/>
      <c r="IDI6" s="2381"/>
      <c r="IDJ6" s="2382"/>
      <c r="IDK6" s="2383"/>
      <c r="IDL6" s="2381"/>
      <c r="IDM6" s="2382"/>
      <c r="IDN6" s="2383"/>
      <c r="IDO6" s="2381"/>
      <c r="IDP6" s="2382"/>
      <c r="IDQ6" s="2383"/>
      <c r="IDR6" s="2381"/>
      <c r="IDS6" s="2382"/>
      <c r="IDT6" s="2383"/>
      <c r="IDU6" s="2381"/>
      <c r="IDV6" s="2382"/>
      <c r="IDW6" s="2383"/>
      <c r="IDX6" s="2381"/>
      <c r="IDY6" s="2382"/>
      <c r="IDZ6" s="2383"/>
      <c r="IEA6" s="2381"/>
      <c r="IEB6" s="2382"/>
      <c r="IEC6" s="2383"/>
      <c r="IED6" s="2381"/>
      <c r="IEE6" s="2382"/>
      <c r="IEF6" s="2383"/>
      <c r="IEG6" s="2381"/>
      <c r="IEH6" s="2382"/>
      <c r="IEI6" s="2383"/>
      <c r="IEJ6" s="2381"/>
      <c r="IEK6" s="2382"/>
      <c r="IEL6" s="2383"/>
      <c r="IEM6" s="2381"/>
      <c r="IEN6" s="2382"/>
      <c r="IEO6" s="2383"/>
      <c r="IEP6" s="2381"/>
      <c r="IEQ6" s="2382"/>
      <c r="IER6" s="2383"/>
      <c r="IES6" s="2381"/>
      <c r="IET6" s="2382"/>
      <c r="IEU6" s="2383"/>
      <c r="IEV6" s="2381"/>
      <c r="IEW6" s="2382"/>
      <c r="IEX6" s="2383"/>
      <c r="IEY6" s="2381"/>
      <c r="IEZ6" s="2382"/>
      <c r="IFA6" s="2383"/>
      <c r="IFB6" s="2381"/>
      <c r="IFC6" s="2382"/>
      <c r="IFD6" s="2383"/>
      <c r="IFE6" s="2381"/>
      <c r="IFF6" s="2382"/>
      <c r="IFG6" s="2383"/>
      <c r="IFH6" s="2381"/>
      <c r="IFI6" s="2382"/>
      <c r="IFJ6" s="2383"/>
      <c r="IFK6" s="2381"/>
      <c r="IFL6" s="2382"/>
      <c r="IFM6" s="2383"/>
      <c r="IFN6" s="2381"/>
      <c r="IFO6" s="2382"/>
      <c r="IFP6" s="2383"/>
      <c r="IFQ6" s="2381"/>
      <c r="IFR6" s="2382"/>
      <c r="IFS6" s="2383"/>
      <c r="IFT6" s="2381"/>
      <c r="IFU6" s="2382"/>
      <c r="IFV6" s="2383"/>
      <c r="IFW6" s="2381"/>
      <c r="IFX6" s="2382"/>
      <c r="IFY6" s="2383"/>
      <c r="IFZ6" s="2381"/>
      <c r="IGA6" s="2382"/>
      <c r="IGB6" s="2383"/>
      <c r="IGC6" s="2381"/>
      <c r="IGD6" s="2382"/>
      <c r="IGE6" s="2383"/>
      <c r="IGF6" s="2381"/>
      <c r="IGG6" s="2382"/>
      <c r="IGH6" s="2383"/>
      <c r="IGI6" s="2381"/>
      <c r="IGJ6" s="2382"/>
      <c r="IGK6" s="2383"/>
      <c r="IGL6" s="2381"/>
      <c r="IGM6" s="2382"/>
      <c r="IGN6" s="2383"/>
      <c r="IGO6" s="2381"/>
      <c r="IGP6" s="2382"/>
      <c r="IGQ6" s="2383"/>
      <c r="IGR6" s="2381"/>
      <c r="IGS6" s="2382"/>
      <c r="IGT6" s="2383"/>
      <c r="IGU6" s="2381"/>
      <c r="IGV6" s="2382"/>
      <c r="IGW6" s="2383"/>
      <c r="IGX6" s="2381"/>
      <c r="IGY6" s="2382"/>
      <c r="IGZ6" s="2383"/>
      <c r="IHA6" s="2381"/>
      <c r="IHB6" s="2382"/>
      <c r="IHC6" s="2383"/>
      <c r="IHD6" s="2381"/>
      <c r="IHE6" s="2382"/>
      <c r="IHF6" s="2383"/>
      <c r="IHG6" s="2381"/>
      <c r="IHH6" s="2382"/>
      <c r="IHI6" s="2383"/>
      <c r="IHJ6" s="2381"/>
      <c r="IHK6" s="2382"/>
      <c r="IHL6" s="2383"/>
      <c r="IHM6" s="2381"/>
      <c r="IHN6" s="2382"/>
      <c r="IHO6" s="2383"/>
      <c r="IHP6" s="2381"/>
      <c r="IHQ6" s="2382"/>
      <c r="IHR6" s="2383"/>
      <c r="IHS6" s="2381"/>
      <c r="IHT6" s="2382"/>
      <c r="IHU6" s="2383"/>
      <c r="IHV6" s="2381"/>
      <c r="IHW6" s="2382"/>
      <c r="IHX6" s="2383"/>
      <c r="IHY6" s="2381"/>
      <c r="IHZ6" s="2382"/>
      <c r="IIA6" s="2383"/>
      <c r="IIB6" s="2381"/>
      <c r="IIC6" s="2382"/>
      <c r="IID6" s="2383"/>
      <c r="IIE6" s="2381"/>
      <c r="IIF6" s="2382"/>
      <c r="IIG6" s="2383"/>
      <c r="IIH6" s="2381"/>
      <c r="III6" s="2382"/>
      <c r="IIJ6" s="2383"/>
      <c r="IIK6" s="2381"/>
      <c r="IIL6" s="2382"/>
      <c r="IIM6" s="2383"/>
      <c r="IIN6" s="2381"/>
      <c r="IIO6" s="2382"/>
      <c r="IIP6" s="2383"/>
      <c r="IIQ6" s="2381"/>
      <c r="IIR6" s="2382"/>
      <c r="IIS6" s="2383"/>
      <c r="IIT6" s="2381"/>
      <c r="IIU6" s="2382"/>
      <c r="IIV6" s="2383"/>
      <c r="IIW6" s="2381"/>
      <c r="IIX6" s="2382"/>
      <c r="IIY6" s="2383"/>
      <c r="IIZ6" s="2381"/>
      <c r="IJA6" s="2382"/>
      <c r="IJB6" s="2383"/>
      <c r="IJC6" s="2381"/>
      <c r="IJD6" s="2382"/>
      <c r="IJE6" s="2383"/>
      <c r="IJF6" s="2381"/>
      <c r="IJG6" s="2382"/>
      <c r="IJH6" s="2383"/>
      <c r="IJI6" s="2381"/>
      <c r="IJJ6" s="2382"/>
      <c r="IJK6" s="2383"/>
      <c r="IJL6" s="2381"/>
      <c r="IJM6" s="2382"/>
      <c r="IJN6" s="2383"/>
      <c r="IJO6" s="2381"/>
      <c r="IJP6" s="2382"/>
      <c r="IJQ6" s="2383"/>
      <c r="IJR6" s="2381"/>
      <c r="IJS6" s="2382"/>
      <c r="IJT6" s="2383"/>
      <c r="IJU6" s="2381"/>
      <c r="IJV6" s="2382"/>
      <c r="IJW6" s="2383"/>
      <c r="IJX6" s="2381"/>
      <c r="IJY6" s="2382"/>
      <c r="IJZ6" s="2383"/>
      <c r="IKA6" s="2381"/>
      <c r="IKB6" s="2382"/>
      <c r="IKC6" s="2383"/>
      <c r="IKD6" s="2381"/>
      <c r="IKE6" s="2382"/>
      <c r="IKF6" s="2383"/>
      <c r="IKG6" s="2381"/>
      <c r="IKH6" s="2382"/>
      <c r="IKI6" s="2383"/>
      <c r="IKJ6" s="2381"/>
      <c r="IKK6" s="2382"/>
      <c r="IKL6" s="2383"/>
      <c r="IKM6" s="2381"/>
      <c r="IKN6" s="2382"/>
      <c r="IKO6" s="2383"/>
      <c r="IKP6" s="2381"/>
      <c r="IKQ6" s="2382"/>
      <c r="IKR6" s="2383"/>
      <c r="IKS6" s="2381"/>
      <c r="IKT6" s="2382"/>
      <c r="IKU6" s="2383"/>
      <c r="IKV6" s="2381"/>
      <c r="IKW6" s="2382"/>
      <c r="IKX6" s="2383"/>
      <c r="IKY6" s="2381"/>
      <c r="IKZ6" s="2382"/>
      <c r="ILA6" s="2383"/>
      <c r="ILB6" s="2381"/>
      <c r="ILC6" s="2382"/>
      <c r="ILD6" s="2383"/>
      <c r="ILE6" s="2381"/>
      <c r="ILF6" s="2382"/>
      <c r="ILG6" s="2383"/>
      <c r="ILH6" s="2381"/>
      <c r="ILI6" s="2382"/>
      <c r="ILJ6" s="2383"/>
      <c r="ILK6" s="2381"/>
      <c r="ILL6" s="2382"/>
      <c r="ILM6" s="2383"/>
      <c r="ILN6" s="2381"/>
      <c r="ILO6" s="2382"/>
      <c r="ILP6" s="2383"/>
      <c r="ILQ6" s="2381"/>
      <c r="ILR6" s="2382"/>
      <c r="ILS6" s="2383"/>
      <c r="ILT6" s="2381"/>
      <c r="ILU6" s="2382"/>
      <c r="ILV6" s="2383"/>
      <c r="ILW6" s="2381"/>
      <c r="ILX6" s="2382"/>
      <c r="ILY6" s="2383"/>
      <c r="ILZ6" s="2381"/>
      <c r="IMA6" s="2382"/>
      <c r="IMB6" s="2383"/>
      <c r="IMC6" s="2381"/>
      <c r="IMD6" s="2382"/>
      <c r="IME6" s="2383"/>
      <c r="IMF6" s="2381"/>
      <c r="IMG6" s="2382"/>
      <c r="IMH6" s="2383"/>
      <c r="IMI6" s="2381"/>
      <c r="IMJ6" s="2382"/>
      <c r="IMK6" s="2383"/>
      <c r="IML6" s="2381"/>
      <c r="IMM6" s="2382"/>
      <c r="IMN6" s="2383"/>
      <c r="IMO6" s="2381"/>
      <c r="IMP6" s="2382"/>
      <c r="IMQ6" s="2383"/>
      <c r="IMR6" s="2381"/>
      <c r="IMS6" s="2382"/>
      <c r="IMT6" s="2383"/>
      <c r="IMU6" s="2381"/>
      <c r="IMV6" s="2382"/>
      <c r="IMW6" s="2383"/>
      <c r="IMX6" s="2381"/>
      <c r="IMY6" s="2382"/>
      <c r="IMZ6" s="2383"/>
      <c r="INA6" s="2381"/>
      <c r="INB6" s="2382"/>
      <c r="INC6" s="2383"/>
      <c r="IND6" s="2381"/>
      <c r="INE6" s="2382"/>
      <c r="INF6" s="2383"/>
      <c r="ING6" s="2381"/>
      <c r="INH6" s="2382"/>
      <c r="INI6" s="2383"/>
      <c r="INJ6" s="2381"/>
      <c r="INK6" s="2382"/>
      <c r="INL6" s="2383"/>
      <c r="INM6" s="2381"/>
      <c r="INN6" s="2382"/>
      <c r="INO6" s="2383"/>
      <c r="INP6" s="2381"/>
      <c r="INQ6" s="2382"/>
      <c r="INR6" s="2383"/>
      <c r="INS6" s="2381"/>
      <c r="INT6" s="2382"/>
      <c r="INU6" s="2383"/>
      <c r="INV6" s="2381"/>
      <c r="INW6" s="2382"/>
      <c r="INX6" s="2383"/>
      <c r="INY6" s="2381"/>
      <c r="INZ6" s="2382"/>
      <c r="IOA6" s="2383"/>
      <c r="IOB6" s="2381"/>
      <c r="IOC6" s="2382"/>
      <c r="IOD6" s="2383"/>
      <c r="IOE6" s="2381"/>
      <c r="IOF6" s="2382"/>
      <c r="IOG6" s="2383"/>
      <c r="IOH6" s="2381"/>
      <c r="IOI6" s="2382"/>
      <c r="IOJ6" s="2383"/>
      <c r="IOK6" s="2381"/>
      <c r="IOL6" s="2382"/>
      <c r="IOM6" s="2383"/>
      <c r="ION6" s="2381"/>
      <c r="IOO6" s="2382"/>
      <c r="IOP6" s="2383"/>
      <c r="IOQ6" s="2381"/>
      <c r="IOR6" s="2382"/>
      <c r="IOS6" s="2383"/>
      <c r="IOT6" s="2381"/>
      <c r="IOU6" s="2382"/>
      <c r="IOV6" s="2383"/>
      <c r="IOW6" s="2381"/>
      <c r="IOX6" s="2382"/>
      <c r="IOY6" s="2383"/>
      <c r="IOZ6" s="2381"/>
      <c r="IPA6" s="2382"/>
      <c r="IPB6" s="2383"/>
      <c r="IPC6" s="2381"/>
      <c r="IPD6" s="2382"/>
      <c r="IPE6" s="2383"/>
      <c r="IPF6" s="2381"/>
      <c r="IPG6" s="2382"/>
      <c r="IPH6" s="2383"/>
      <c r="IPI6" s="2381"/>
      <c r="IPJ6" s="2382"/>
      <c r="IPK6" s="2383"/>
      <c r="IPL6" s="2381"/>
      <c r="IPM6" s="2382"/>
      <c r="IPN6" s="2383"/>
      <c r="IPO6" s="2381"/>
      <c r="IPP6" s="2382"/>
      <c r="IPQ6" s="2383"/>
      <c r="IPR6" s="2381"/>
      <c r="IPS6" s="2382"/>
      <c r="IPT6" s="2383"/>
      <c r="IPU6" s="2381"/>
      <c r="IPV6" s="2382"/>
      <c r="IPW6" s="2383"/>
      <c r="IPX6" s="2381"/>
      <c r="IPY6" s="2382"/>
      <c r="IPZ6" s="2383"/>
      <c r="IQA6" s="2381"/>
      <c r="IQB6" s="2382"/>
      <c r="IQC6" s="2383"/>
      <c r="IQD6" s="2381"/>
      <c r="IQE6" s="2382"/>
      <c r="IQF6" s="2383"/>
      <c r="IQG6" s="2381"/>
      <c r="IQH6" s="2382"/>
      <c r="IQI6" s="2383"/>
      <c r="IQJ6" s="2381"/>
      <c r="IQK6" s="2382"/>
      <c r="IQL6" s="2383"/>
      <c r="IQM6" s="2381"/>
      <c r="IQN6" s="2382"/>
      <c r="IQO6" s="2383"/>
      <c r="IQP6" s="2381"/>
      <c r="IQQ6" s="2382"/>
      <c r="IQR6" s="2383"/>
      <c r="IQS6" s="2381"/>
      <c r="IQT6" s="2382"/>
      <c r="IQU6" s="2383"/>
      <c r="IQV6" s="2381"/>
      <c r="IQW6" s="2382"/>
      <c r="IQX6" s="2383"/>
      <c r="IQY6" s="2381"/>
      <c r="IQZ6" s="2382"/>
      <c r="IRA6" s="2383"/>
      <c r="IRB6" s="2381"/>
      <c r="IRC6" s="2382"/>
      <c r="IRD6" s="2383"/>
      <c r="IRE6" s="2381"/>
      <c r="IRF6" s="2382"/>
      <c r="IRG6" s="2383"/>
      <c r="IRH6" s="2381"/>
      <c r="IRI6" s="2382"/>
      <c r="IRJ6" s="2383"/>
      <c r="IRK6" s="2381"/>
      <c r="IRL6" s="2382"/>
      <c r="IRM6" s="2383"/>
      <c r="IRN6" s="2381"/>
      <c r="IRO6" s="2382"/>
      <c r="IRP6" s="2383"/>
      <c r="IRQ6" s="2381"/>
      <c r="IRR6" s="2382"/>
      <c r="IRS6" s="2383"/>
      <c r="IRT6" s="2381"/>
      <c r="IRU6" s="2382"/>
      <c r="IRV6" s="2383"/>
      <c r="IRW6" s="2381"/>
      <c r="IRX6" s="2382"/>
      <c r="IRY6" s="2383"/>
      <c r="IRZ6" s="2381"/>
      <c r="ISA6" s="2382"/>
      <c r="ISB6" s="2383"/>
      <c r="ISC6" s="2381"/>
      <c r="ISD6" s="2382"/>
      <c r="ISE6" s="2383"/>
      <c r="ISF6" s="2381"/>
      <c r="ISG6" s="2382"/>
      <c r="ISH6" s="2383"/>
      <c r="ISI6" s="2381"/>
      <c r="ISJ6" s="2382"/>
      <c r="ISK6" s="2383"/>
      <c r="ISL6" s="2381"/>
      <c r="ISM6" s="2382"/>
      <c r="ISN6" s="2383"/>
      <c r="ISO6" s="2381"/>
      <c r="ISP6" s="2382"/>
      <c r="ISQ6" s="2383"/>
      <c r="ISR6" s="2381"/>
      <c r="ISS6" s="2382"/>
      <c r="IST6" s="2383"/>
      <c r="ISU6" s="2381"/>
      <c r="ISV6" s="2382"/>
      <c r="ISW6" s="2383"/>
      <c r="ISX6" s="2381"/>
      <c r="ISY6" s="2382"/>
      <c r="ISZ6" s="2383"/>
      <c r="ITA6" s="2381"/>
      <c r="ITB6" s="2382"/>
      <c r="ITC6" s="2383"/>
      <c r="ITD6" s="2381"/>
      <c r="ITE6" s="2382"/>
      <c r="ITF6" s="2383"/>
      <c r="ITG6" s="2381"/>
      <c r="ITH6" s="2382"/>
      <c r="ITI6" s="2383"/>
      <c r="ITJ6" s="2381"/>
      <c r="ITK6" s="2382"/>
      <c r="ITL6" s="2383"/>
      <c r="ITM6" s="2381"/>
      <c r="ITN6" s="2382"/>
      <c r="ITO6" s="2383"/>
      <c r="ITP6" s="2381"/>
      <c r="ITQ6" s="2382"/>
      <c r="ITR6" s="2383"/>
      <c r="ITS6" s="2381"/>
      <c r="ITT6" s="2382"/>
      <c r="ITU6" s="2383"/>
      <c r="ITV6" s="2381"/>
      <c r="ITW6" s="2382"/>
      <c r="ITX6" s="2383"/>
      <c r="ITY6" s="2381"/>
      <c r="ITZ6" s="2382"/>
      <c r="IUA6" s="2383"/>
      <c r="IUB6" s="2381"/>
      <c r="IUC6" s="2382"/>
      <c r="IUD6" s="2383"/>
      <c r="IUE6" s="2381"/>
      <c r="IUF6" s="2382"/>
      <c r="IUG6" s="2383"/>
      <c r="IUH6" s="2381"/>
      <c r="IUI6" s="2382"/>
      <c r="IUJ6" s="2383"/>
      <c r="IUK6" s="2381"/>
      <c r="IUL6" s="2382"/>
      <c r="IUM6" s="2383"/>
      <c r="IUN6" s="2381"/>
      <c r="IUO6" s="2382"/>
      <c r="IUP6" s="2383"/>
      <c r="IUQ6" s="2381"/>
      <c r="IUR6" s="2382"/>
      <c r="IUS6" s="2383"/>
      <c r="IUT6" s="2381"/>
      <c r="IUU6" s="2382"/>
      <c r="IUV6" s="2383"/>
      <c r="IUW6" s="2381"/>
      <c r="IUX6" s="2382"/>
      <c r="IUY6" s="2383"/>
      <c r="IUZ6" s="2381"/>
      <c r="IVA6" s="2382"/>
      <c r="IVB6" s="2383"/>
      <c r="IVC6" s="2381"/>
      <c r="IVD6" s="2382"/>
      <c r="IVE6" s="2383"/>
      <c r="IVF6" s="2381"/>
      <c r="IVG6" s="2382"/>
      <c r="IVH6" s="2383"/>
      <c r="IVI6" s="2381"/>
      <c r="IVJ6" s="2382"/>
      <c r="IVK6" s="2383"/>
      <c r="IVL6" s="2381"/>
      <c r="IVM6" s="2382"/>
      <c r="IVN6" s="2383"/>
      <c r="IVO6" s="2381"/>
      <c r="IVP6" s="2382"/>
      <c r="IVQ6" s="2383"/>
      <c r="IVR6" s="2381"/>
      <c r="IVS6" s="2382"/>
      <c r="IVT6" s="2383"/>
      <c r="IVU6" s="2381"/>
      <c r="IVV6" s="2382"/>
      <c r="IVW6" s="2383"/>
      <c r="IVX6" s="2381"/>
      <c r="IVY6" s="2382"/>
      <c r="IVZ6" s="2383"/>
      <c r="IWA6" s="2381"/>
      <c r="IWB6" s="2382"/>
      <c r="IWC6" s="2383"/>
      <c r="IWD6" s="2381"/>
      <c r="IWE6" s="2382"/>
      <c r="IWF6" s="2383"/>
      <c r="IWG6" s="2381"/>
      <c r="IWH6" s="2382"/>
      <c r="IWI6" s="2383"/>
      <c r="IWJ6" s="2381"/>
      <c r="IWK6" s="2382"/>
      <c r="IWL6" s="2383"/>
      <c r="IWM6" s="2381"/>
      <c r="IWN6" s="2382"/>
      <c r="IWO6" s="2383"/>
      <c r="IWP6" s="2381"/>
      <c r="IWQ6" s="2382"/>
      <c r="IWR6" s="2383"/>
      <c r="IWS6" s="2381"/>
      <c r="IWT6" s="2382"/>
      <c r="IWU6" s="2383"/>
      <c r="IWV6" s="2381"/>
      <c r="IWW6" s="2382"/>
      <c r="IWX6" s="2383"/>
      <c r="IWY6" s="2381"/>
      <c r="IWZ6" s="2382"/>
      <c r="IXA6" s="2383"/>
      <c r="IXB6" s="2381"/>
      <c r="IXC6" s="2382"/>
      <c r="IXD6" s="2383"/>
      <c r="IXE6" s="2381"/>
      <c r="IXF6" s="2382"/>
      <c r="IXG6" s="2383"/>
      <c r="IXH6" s="2381"/>
      <c r="IXI6" s="2382"/>
      <c r="IXJ6" s="2383"/>
      <c r="IXK6" s="2381"/>
      <c r="IXL6" s="2382"/>
      <c r="IXM6" s="2383"/>
      <c r="IXN6" s="2381"/>
      <c r="IXO6" s="2382"/>
      <c r="IXP6" s="2383"/>
      <c r="IXQ6" s="2381"/>
      <c r="IXR6" s="2382"/>
      <c r="IXS6" s="2383"/>
      <c r="IXT6" s="2381"/>
      <c r="IXU6" s="2382"/>
      <c r="IXV6" s="2383"/>
      <c r="IXW6" s="2381"/>
      <c r="IXX6" s="2382"/>
      <c r="IXY6" s="2383"/>
      <c r="IXZ6" s="2381"/>
      <c r="IYA6" s="2382"/>
      <c r="IYB6" s="2383"/>
      <c r="IYC6" s="2381"/>
      <c r="IYD6" s="2382"/>
      <c r="IYE6" s="2383"/>
      <c r="IYF6" s="2381"/>
      <c r="IYG6" s="2382"/>
      <c r="IYH6" s="2383"/>
      <c r="IYI6" s="2381"/>
      <c r="IYJ6" s="2382"/>
      <c r="IYK6" s="2383"/>
      <c r="IYL6" s="2381"/>
      <c r="IYM6" s="2382"/>
      <c r="IYN6" s="2383"/>
      <c r="IYO6" s="2381"/>
      <c r="IYP6" s="2382"/>
      <c r="IYQ6" s="2383"/>
      <c r="IYR6" s="2381"/>
      <c r="IYS6" s="2382"/>
      <c r="IYT6" s="2383"/>
      <c r="IYU6" s="2381"/>
      <c r="IYV6" s="2382"/>
      <c r="IYW6" s="2383"/>
      <c r="IYX6" s="2381"/>
      <c r="IYY6" s="2382"/>
      <c r="IYZ6" s="2383"/>
      <c r="IZA6" s="2381"/>
      <c r="IZB6" s="2382"/>
      <c r="IZC6" s="2383"/>
      <c r="IZD6" s="2381"/>
      <c r="IZE6" s="2382"/>
      <c r="IZF6" s="2383"/>
      <c r="IZG6" s="2381"/>
      <c r="IZH6" s="2382"/>
      <c r="IZI6" s="2383"/>
      <c r="IZJ6" s="2381"/>
      <c r="IZK6" s="2382"/>
      <c r="IZL6" s="2383"/>
      <c r="IZM6" s="2381"/>
      <c r="IZN6" s="2382"/>
      <c r="IZO6" s="2383"/>
      <c r="IZP6" s="2381"/>
      <c r="IZQ6" s="2382"/>
      <c r="IZR6" s="2383"/>
      <c r="IZS6" s="2381"/>
      <c r="IZT6" s="2382"/>
      <c r="IZU6" s="2383"/>
      <c r="IZV6" s="2381"/>
      <c r="IZW6" s="2382"/>
      <c r="IZX6" s="2383"/>
      <c r="IZY6" s="2381"/>
      <c r="IZZ6" s="2382"/>
      <c r="JAA6" s="2383"/>
      <c r="JAB6" s="2381"/>
      <c r="JAC6" s="2382"/>
      <c r="JAD6" s="2383"/>
      <c r="JAE6" s="2381"/>
      <c r="JAF6" s="2382"/>
      <c r="JAG6" s="2383"/>
      <c r="JAH6" s="2381"/>
      <c r="JAI6" s="2382"/>
      <c r="JAJ6" s="2383"/>
      <c r="JAK6" s="2381"/>
      <c r="JAL6" s="2382"/>
      <c r="JAM6" s="2383"/>
      <c r="JAN6" s="2381"/>
      <c r="JAO6" s="2382"/>
      <c r="JAP6" s="2383"/>
      <c r="JAQ6" s="2381"/>
      <c r="JAR6" s="2382"/>
      <c r="JAS6" s="2383"/>
      <c r="JAT6" s="2381"/>
      <c r="JAU6" s="2382"/>
      <c r="JAV6" s="2383"/>
      <c r="JAW6" s="2381"/>
      <c r="JAX6" s="2382"/>
      <c r="JAY6" s="2383"/>
      <c r="JAZ6" s="2381"/>
      <c r="JBA6" s="2382"/>
      <c r="JBB6" s="2383"/>
      <c r="JBC6" s="2381"/>
      <c r="JBD6" s="2382"/>
      <c r="JBE6" s="2383"/>
      <c r="JBF6" s="2381"/>
      <c r="JBG6" s="2382"/>
      <c r="JBH6" s="2383"/>
      <c r="JBI6" s="2381"/>
      <c r="JBJ6" s="2382"/>
      <c r="JBK6" s="2383"/>
      <c r="JBL6" s="2381"/>
      <c r="JBM6" s="2382"/>
      <c r="JBN6" s="2383"/>
      <c r="JBO6" s="2381"/>
      <c r="JBP6" s="2382"/>
      <c r="JBQ6" s="2383"/>
      <c r="JBR6" s="2381"/>
      <c r="JBS6" s="2382"/>
      <c r="JBT6" s="2383"/>
      <c r="JBU6" s="2381"/>
      <c r="JBV6" s="2382"/>
      <c r="JBW6" s="2383"/>
      <c r="JBX6" s="2381"/>
      <c r="JBY6" s="2382"/>
      <c r="JBZ6" s="2383"/>
      <c r="JCA6" s="2381"/>
      <c r="JCB6" s="2382"/>
      <c r="JCC6" s="2383"/>
      <c r="JCD6" s="2381"/>
      <c r="JCE6" s="2382"/>
      <c r="JCF6" s="2383"/>
      <c r="JCG6" s="2381"/>
      <c r="JCH6" s="2382"/>
      <c r="JCI6" s="2383"/>
      <c r="JCJ6" s="2381"/>
      <c r="JCK6" s="2382"/>
      <c r="JCL6" s="2383"/>
      <c r="JCM6" s="2381"/>
      <c r="JCN6" s="2382"/>
      <c r="JCO6" s="2383"/>
      <c r="JCP6" s="2381"/>
      <c r="JCQ6" s="2382"/>
      <c r="JCR6" s="2383"/>
      <c r="JCS6" s="2381"/>
      <c r="JCT6" s="2382"/>
      <c r="JCU6" s="2383"/>
      <c r="JCV6" s="2381"/>
      <c r="JCW6" s="2382"/>
      <c r="JCX6" s="2383"/>
      <c r="JCY6" s="2381"/>
      <c r="JCZ6" s="2382"/>
      <c r="JDA6" s="2383"/>
      <c r="JDB6" s="2381"/>
      <c r="JDC6" s="2382"/>
      <c r="JDD6" s="2383"/>
      <c r="JDE6" s="2381"/>
      <c r="JDF6" s="2382"/>
      <c r="JDG6" s="2383"/>
      <c r="JDH6" s="2381"/>
      <c r="JDI6" s="2382"/>
      <c r="JDJ6" s="2383"/>
      <c r="JDK6" s="2381"/>
      <c r="JDL6" s="2382"/>
      <c r="JDM6" s="2383"/>
      <c r="JDN6" s="2381"/>
      <c r="JDO6" s="2382"/>
      <c r="JDP6" s="2383"/>
      <c r="JDQ6" s="2381"/>
      <c r="JDR6" s="2382"/>
      <c r="JDS6" s="2383"/>
      <c r="JDT6" s="2381"/>
      <c r="JDU6" s="2382"/>
      <c r="JDV6" s="2383"/>
      <c r="JDW6" s="2381"/>
      <c r="JDX6" s="2382"/>
      <c r="JDY6" s="2383"/>
      <c r="JDZ6" s="2381"/>
      <c r="JEA6" s="2382"/>
      <c r="JEB6" s="2383"/>
      <c r="JEC6" s="2381"/>
      <c r="JED6" s="2382"/>
      <c r="JEE6" s="2383"/>
      <c r="JEF6" s="2381"/>
      <c r="JEG6" s="2382"/>
      <c r="JEH6" s="2383"/>
      <c r="JEI6" s="2381"/>
      <c r="JEJ6" s="2382"/>
      <c r="JEK6" s="2383"/>
      <c r="JEL6" s="2381"/>
      <c r="JEM6" s="2382"/>
      <c r="JEN6" s="2383"/>
      <c r="JEO6" s="2381"/>
      <c r="JEP6" s="2382"/>
      <c r="JEQ6" s="2383"/>
      <c r="JER6" s="2381"/>
      <c r="JES6" s="2382"/>
      <c r="JET6" s="2383"/>
      <c r="JEU6" s="2381"/>
      <c r="JEV6" s="2382"/>
      <c r="JEW6" s="2383"/>
      <c r="JEX6" s="2381"/>
      <c r="JEY6" s="2382"/>
      <c r="JEZ6" s="2383"/>
      <c r="JFA6" s="2381"/>
      <c r="JFB6" s="2382"/>
      <c r="JFC6" s="2383"/>
      <c r="JFD6" s="2381"/>
      <c r="JFE6" s="2382"/>
      <c r="JFF6" s="2383"/>
      <c r="JFG6" s="2381"/>
      <c r="JFH6" s="2382"/>
      <c r="JFI6" s="2383"/>
      <c r="JFJ6" s="2381"/>
      <c r="JFK6" s="2382"/>
      <c r="JFL6" s="2383"/>
      <c r="JFM6" s="2381"/>
      <c r="JFN6" s="2382"/>
      <c r="JFO6" s="2383"/>
      <c r="JFP6" s="2381"/>
      <c r="JFQ6" s="2382"/>
      <c r="JFR6" s="2383"/>
      <c r="JFS6" s="2381"/>
      <c r="JFT6" s="2382"/>
      <c r="JFU6" s="2383"/>
      <c r="JFV6" s="2381"/>
      <c r="JFW6" s="2382"/>
      <c r="JFX6" s="2383"/>
      <c r="JFY6" s="2381"/>
      <c r="JFZ6" s="2382"/>
      <c r="JGA6" s="2383"/>
      <c r="JGB6" s="2381"/>
      <c r="JGC6" s="2382"/>
      <c r="JGD6" s="2383"/>
      <c r="JGE6" s="2381"/>
      <c r="JGF6" s="2382"/>
      <c r="JGG6" s="2383"/>
      <c r="JGH6" s="2381"/>
      <c r="JGI6" s="2382"/>
      <c r="JGJ6" s="2383"/>
      <c r="JGK6" s="2381"/>
      <c r="JGL6" s="2382"/>
      <c r="JGM6" s="2383"/>
      <c r="JGN6" s="2381"/>
      <c r="JGO6" s="2382"/>
      <c r="JGP6" s="2383"/>
      <c r="JGQ6" s="2381"/>
      <c r="JGR6" s="2382"/>
      <c r="JGS6" s="2383"/>
      <c r="JGT6" s="2381"/>
      <c r="JGU6" s="2382"/>
      <c r="JGV6" s="2383"/>
      <c r="JGW6" s="2381"/>
      <c r="JGX6" s="2382"/>
      <c r="JGY6" s="2383"/>
      <c r="JGZ6" s="2381"/>
      <c r="JHA6" s="2382"/>
      <c r="JHB6" s="2383"/>
      <c r="JHC6" s="2381"/>
      <c r="JHD6" s="2382"/>
      <c r="JHE6" s="2383"/>
      <c r="JHF6" s="2381"/>
      <c r="JHG6" s="2382"/>
      <c r="JHH6" s="2383"/>
      <c r="JHI6" s="2381"/>
      <c r="JHJ6" s="2382"/>
      <c r="JHK6" s="2383"/>
      <c r="JHL6" s="2381"/>
      <c r="JHM6" s="2382"/>
      <c r="JHN6" s="2383"/>
      <c r="JHO6" s="2381"/>
      <c r="JHP6" s="2382"/>
      <c r="JHQ6" s="2383"/>
      <c r="JHR6" s="2381"/>
      <c r="JHS6" s="2382"/>
      <c r="JHT6" s="2383"/>
      <c r="JHU6" s="2381"/>
      <c r="JHV6" s="2382"/>
      <c r="JHW6" s="2383"/>
      <c r="JHX6" s="2381"/>
      <c r="JHY6" s="2382"/>
      <c r="JHZ6" s="2383"/>
      <c r="JIA6" s="2381"/>
      <c r="JIB6" s="2382"/>
      <c r="JIC6" s="2383"/>
      <c r="JID6" s="2381"/>
      <c r="JIE6" s="2382"/>
      <c r="JIF6" s="2383"/>
      <c r="JIG6" s="2381"/>
      <c r="JIH6" s="2382"/>
      <c r="JII6" s="2383"/>
      <c r="JIJ6" s="2381"/>
      <c r="JIK6" s="2382"/>
      <c r="JIL6" s="2383"/>
      <c r="JIM6" s="2381"/>
      <c r="JIN6" s="2382"/>
      <c r="JIO6" s="2383"/>
      <c r="JIP6" s="2381"/>
      <c r="JIQ6" s="2382"/>
      <c r="JIR6" s="2383"/>
      <c r="JIS6" s="2381"/>
      <c r="JIT6" s="2382"/>
      <c r="JIU6" s="2383"/>
      <c r="JIV6" s="2381"/>
      <c r="JIW6" s="2382"/>
      <c r="JIX6" s="2383"/>
      <c r="JIY6" s="2381"/>
      <c r="JIZ6" s="2382"/>
      <c r="JJA6" s="2383"/>
      <c r="JJB6" s="2381"/>
      <c r="JJC6" s="2382"/>
      <c r="JJD6" s="2383"/>
      <c r="JJE6" s="2381"/>
      <c r="JJF6" s="2382"/>
      <c r="JJG6" s="2383"/>
      <c r="JJH6" s="2381"/>
      <c r="JJI6" s="2382"/>
      <c r="JJJ6" s="2383"/>
      <c r="JJK6" s="2381"/>
      <c r="JJL6" s="2382"/>
      <c r="JJM6" s="2383"/>
      <c r="JJN6" s="2381"/>
      <c r="JJO6" s="2382"/>
      <c r="JJP6" s="2383"/>
      <c r="JJQ6" s="2381"/>
      <c r="JJR6" s="2382"/>
      <c r="JJS6" s="2383"/>
      <c r="JJT6" s="2381"/>
      <c r="JJU6" s="2382"/>
      <c r="JJV6" s="2383"/>
      <c r="JJW6" s="2381"/>
      <c r="JJX6" s="2382"/>
      <c r="JJY6" s="2383"/>
      <c r="JJZ6" s="2381"/>
      <c r="JKA6" s="2382"/>
      <c r="JKB6" s="2383"/>
      <c r="JKC6" s="2381"/>
      <c r="JKD6" s="2382"/>
      <c r="JKE6" s="2383"/>
      <c r="JKF6" s="2381"/>
      <c r="JKG6" s="2382"/>
      <c r="JKH6" s="2383"/>
      <c r="JKI6" s="2381"/>
      <c r="JKJ6" s="2382"/>
      <c r="JKK6" s="2383"/>
      <c r="JKL6" s="2381"/>
      <c r="JKM6" s="2382"/>
      <c r="JKN6" s="2383"/>
      <c r="JKO6" s="2381"/>
      <c r="JKP6" s="2382"/>
      <c r="JKQ6" s="2383"/>
      <c r="JKR6" s="2381"/>
      <c r="JKS6" s="2382"/>
      <c r="JKT6" s="2383"/>
      <c r="JKU6" s="2381"/>
      <c r="JKV6" s="2382"/>
      <c r="JKW6" s="2383"/>
      <c r="JKX6" s="2381"/>
      <c r="JKY6" s="2382"/>
      <c r="JKZ6" s="2383"/>
      <c r="JLA6" s="2381"/>
      <c r="JLB6" s="2382"/>
      <c r="JLC6" s="2383"/>
      <c r="JLD6" s="2381"/>
      <c r="JLE6" s="2382"/>
      <c r="JLF6" s="2383"/>
      <c r="JLG6" s="2381"/>
      <c r="JLH6" s="2382"/>
      <c r="JLI6" s="2383"/>
      <c r="JLJ6" s="2381"/>
      <c r="JLK6" s="2382"/>
      <c r="JLL6" s="2383"/>
      <c r="JLM6" s="2381"/>
      <c r="JLN6" s="2382"/>
      <c r="JLO6" s="2383"/>
      <c r="JLP6" s="2381"/>
      <c r="JLQ6" s="2382"/>
      <c r="JLR6" s="2383"/>
      <c r="JLS6" s="2381"/>
      <c r="JLT6" s="2382"/>
      <c r="JLU6" s="2383"/>
      <c r="JLV6" s="2381"/>
      <c r="JLW6" s="2382"/>
      <c r="JLX6" s="2383"/>
      <c r="JLY6" s="2381"/>
      <c r="JLZ6" s="2382"/>
      <c r="JMA6" s="2383"/>
      <c r="JMB6" s="2381"/>
      <c r="JMC6" s="2382"/>
      <c r="JMD6" s="2383"/>
      <c r="JME6" s="2381"/>
      <c r="JMF6" s="2382"/>
      <c r="JMG6" s="2383"/>
      <c r="JMH6" s="2381"/>
      <c r="JMI6" s="2382"/>
      <c r="JMJ6" s="2383"/>
      <c r="JMK6" s="2381"/>
      <c r="JML6" s="2382"/>
      <c r="JMM6" s="2383"/>
      <c r="JMN6" s="2381"/>
      <c r="JMO6" s="2382"/>
      <c r="JMP6" s="2383"/>
      <c r="JMQ6" s="2381"/>
      <c r="JMR6" s="2382"/>
      <c r="JMS6" s="2383"/>
      <c r="JMT6" s="2381"/>
      <c r="JMU6" s="2382"/>
      <c r="JMV6" s="2383"/>
      <c r="JMW6" s="2381"/>
      <c r="JMX6" s="2382"/>
      <c r="JMY6" s="2383"/>
      <c r="JMZ6" s="2381"/>
      <c r="JNA6" s="2382"/>
      <c r="JNB6" s="2383"/>
      <c r="JNC6" s="2381"/>
      <c r="JND6" s="2382"/>
      <c r="JNE6" s="2383"/>
      <c r="JNF6" s="2381"/>
      <c r="JNG6" s="2382"/>
      <c r="JNH6" s="2383"/>
      <c r="JNI6" s="2381"/>
      <c r="JNJ6" s="2382"/>
      <c r="JNK6" s="2383"/>
      <c r="JNL6" s="2381"/>
      <c r="JNM6" s="2382"/>
      <c r="JNN6" s="2383"/>
      <c r="JNO6" s="2381"/>
      <c r="JNP6" s="2382"/>
      <c r="JNQ6" s="2383"/>
      <c r="JNR6" s="2381"/>
      <c r="JNS6" s="2382"/>
      <c r="JNT6" s="2383"/>
      <c r="JNU6" s="2381"/>
      <c r="JNV6" s="2382"/>
      <c r="JNW6" s="2383"/>
      <c r="JNX6" s="2381"/>
      <c r="JNY6" s="2382"/>
      <c r="JNZ6" s="2383"/>
      <c r="JOA6" s="2381"/>
      <c r="JOB6" s="2382"/>
      <c r="JOC6" s="2383"/>
      <c r="JOD6" s="2381"/>
      <c r="JOE6" s="2382"/>
      <c r="JOF6" s="2383"/>
      <c r="JOG6" s="2381"/>
      <c r="JOH6" s="2382"/>
      <c r="JOI6" s="2383"/>
      <c r="JOJ6" s="2381"/>
      <c r="JOK6" s="2382"/>
      <c r="JOL6" s="2383"/>
      <c r="JOM6" s="2381"/>
      <c r="JON6" s="2382"/>
      <c r="JOO6" s="2383"/>
      <c r="JOP6" s="2381"/>
      <c r="JOQ6" s="2382"/>
      <c r="JOR6" s="2383"/>
      <c r="JOS6" s="2381"/>
      <c r="JOT6" s="2382"/>
      <c r="JOU6" s="2383"/>
      <c r="JOV6" s="2381"/>
      <c r="JOW6" s="2382"/>
      <c r="JOX6" s="2383"/>
      <c r="JOY6" s="2381"/>
      <c r="JOZ6" s="2382"/>
      <c r="JPA6" s="2383"/>
      <c r="JPB6" s="2381"/>
      <c r="JPC6" s="2382"/>
      <c r="JPD6" s="2383"/>
      <c r="JPE6" s="2381"/>
      <c r="JPF6" s="2382"/>
      <c r="JPG6" s="2383"/>
      <c r="JPH6" s="2381"/>
      <c r="JPI6" s="2382"/>
      <c r="JPJ6" s="2383"/>
      <c r="JPK6" s="2381"/>
      <c r="JPL6" s="2382"/>
      <c r="JPM6" s="2383"/>
      <c r="JPN6" s="2381"/>
      <c r="JPO6" s="2382"/>
      <c r="JPP6" s="2383"/>
      <c r="JPQ6" s="2381"/>
      <c r="JPR6" s="2382"/>
      <c r="JPS6" s="2383"/>
      <c r="JPT6" s="2381"/>
      <c r="JPU6" s="2382"/>
      <c r="JPV6" s="2383"/>
      <c r="JPW6" s="2381"/>
      <c r="JPX6" s="2382"/>
      <c r="JPY6" s="2383"/>
      <c r="JPZ6" s="2381"/>
      <c r="JQA6" s="2382"/>
      <c r="JQB6" s="2383"/>
      <c r="JQC6" s="2381"/>
      <c r="JQD6" s="2382"/>
      <c r="JQE6" s="2383"/>
      <c r="JQF6" s="2381"/>
      <c r="JQG6" s="2382"/>
      <c r="JQH6" s="2383"/>
      <c r="JQI6" s="2381"/>
      <c r="JQJ6" s="2382"/>
      <c r="JQK6" s="2383"/>
      <c r="JQL6" s="2381"/>
      <c r="JQM6" s="2382"/>
      <c r="JQN6" s="2383"/>
      <c r="JQO6" s="2381"/>
      <c r="JQP6" s="2382"/>
      <c r="JQQ6" s="2383"/>
      <c r="JQR6" s="2381"/>
      <c r="JQS6" s="2382"/>
      <c r="JQT6" s="2383"/>
      <c r="JQU6" s="2381"/>
      <c r="JQV6" s="2382"/>
      <c r="JQW6" s="2383"/>
      <c r="JQX6" s="2381"/>
      <c r="JQY6" s="2382"/>
      <c r="JQZ6" s="2383"/>
      <c r="JRA6" s="2381"/>
      <c r="JRB6" s="2382"/>
      <c r="JRC6" s="2383"/>
      <c r="JRD6" s="2381"/>
      <c r="JRE6" s="2382"/>
      <c r="JRF6" s="2383"/>
      <c r="JRG6" s="2381"/>
      <c r="JRH6" s="2382"/>
      <c r="JRI6" s="2383"/>
      <c r="JRJ6" s="2381"/>
      <c r="JRK6" s="2382"/>
      <c r="JRL6" s="2383"/>
      <c r="JRM6" s="2381"/>
      <c r="JRN6" s="2382"/>
      <c r="JRO6" s="2383"/>
      <c r="JRP6" s="2381"/>
      <c r="JRQ6" s="2382"/>
      <c r="JRR6" s="2383"/>
      <c r="JRS6" s="2381"/>
      <c r="JRT6" s="2382"/>
      <c r="JRU6" s="2383"/>
      <c r="JRV6" s="2381"/>
      <c r="JRW6" s="2382"/>
      <c r="JRX6" s="2383"/>
      <c r="JRY6" s="2381"/>
      <c r="JRZ6" s="2382"/>
      <c r="JSA6" s="2383"/>
      <c r="JSB6" s="2381"/>
      <c r="JSC6" s="2382"/>
      <c r="JSD6" s="2383"/>
      <c r="JSE6" s="2381"/>
      <c r="JSF6" s="2382"/>
      <c r="JSG6" s="2383"/>
      <c r="JSH6" s="2381"/>
      <c r="JSI6" s="2382"/>
      <c r="JSJ6" s="2383"/>
      <c r="JSK6" s="2381"/>
      <c r="JSL6" s="2382"/>
      <c r="JSM6" s="2383"/>
      <c r="JSN6" s="2381"/>
      <c r="JSO6" s="2382"/>
      <c r="JSP6" s="2383"/>
      <c r="JSQ6" s="2381"/>
      <c r="JSR6" s="2382"/>
      <c r="JSS6" s="2383"/>
      <c r="JST6" s="2381"/>
      <c r="JSU6" s="2382"/>
      <c r="JSV6" s="2383"/>
      <c r="JSW6" s="2381"/>
      <c r="JSX6" s="2382"/>
      <c r="JSY6" s="2383"/>
      <c r="JSZ6" s="2381"/>
      <c r="JTA6" s="2382"/>
      <c r="JTB6" s="2383"/>
      <c r="JTC6" s="2381"/>
      <c r="JTD6" s="2382"/>
      <c r="JTE6" s="2383"/>
      <c r="JTF6" s="2381"/>
      <c r="JTG6" s="2382"/>
      <c r="JTH6" s="2383"/>
      <c r="JTI6" s="2381"/>
      <c r="JTJ6" s="2382"/>
      <c r="JTK6" s="2383"/>
      <c r="JTL6" s="2381"/>
      <c r="JTM6" s="2382"/>
      <c r="JTN6" s="2383"/>
      <c r="JTO6" s="2381"/>
      <c r="JTP6" s="2382"/>
      <c r="JTQ6" s="2383"/>
      <c r="JTR6" s="2381"/>
      <c r="JTS6" s="2382"/>
      <c r="JTT6" s="2383"/>
      <c r="JTU6" s="2381"/>
      <c r="JTV6" s="2382"/>
      <c r="JTW6" s="2383"/>
      <c r="JTX6" s="2381"/>
      <c r="JTY6" s="2382"/>
      <c r="JTZ6" s="2383"/>
      <c r="JUA6" s="2381"/>
      <c r="JUB6" s="2382"/>
      <c r="JUC6" s="2383"/>
      <c r="JUD6" s="2381"/>
      <c r="JUE6" s="2382"/>
      <c r="JUF6" s="2383"/>
      <c r="JUG6" s="2381"/>
      <c r="JUH6" s="2382"/>
      <c r="JUI6" s="2383"/>
      <c r="JUJ6" s="2381"/>
      <c r="JUK6" s="2382"/>
      <c r="JUL6" s="2383"/>
      <c r="JUM6" s="2381"/>
      <c r="JUN6" s="2382"/>
      <c r="JUO6" s="2383"/>
      <c r="JUP6" s="2381"/>
      <c r="JUQ6" s="2382"/>
      <c r="JUR6" s="2383"/>
      <c r="JUS6" s="2381"/>
      <c r="JUT6" s="2382"/>
      <c r="JUU6" s="2383"/>
      <c r="JUV6" s="2381"/>
      <c r="JUW6" s="2382"/>
      <c r="JUX6" s="2383"/>
      <c r="JUY6" s="2381"/>
      <c r="JUZ6" s="2382"/>
      <c r="JVA6" s="2383"/>
      <c r="JVB6" s="2381"/>
      <c r="JVC6" s="2382"/>
      <c r="JVD6" s="2383"/>
      <c r="JVE6" s="2381"/>
      <c r="JVF6" s="2382"/>
      <c r="JVG6" s="2383"/>
      <c r="JVH6" s="2381"/>
      <c r="JVI6" s="2382"/>
      <c r="JVJ6" s="2383"/>
      <c r="JVK6" s="2381"/>
      <c r="JVL6" s="2382"/>
      <c r="JVM6" s="2383"/>
      <c r="JVN6" s="2381"/>
      <c r="JVO6" s="2382"/>
      <c r="JVP6" s="2383"/>
      <c r="JVQ6" s="2381"/>
      <c r="JVR6" s="2382"/>
      <c r="JVS6" s="2383"/>
      <c r="JVT6" s="2381"/>
      <c r="JVU6" s="2382"/>
      <c r="JVV6" s="2383"/>
      <c r="JVW6" s="2381"/>
      <c r="JVX6" s="2382"/>
      <c r="JVY6" s="2383"/>
      <c r="JVZ6" s="2381"/>
      <c r="JWA6" s="2382"/>
      <c r="JWB6" s="2383"/>
      <c r="JWC6" s="2381"/>
      <c r="JWD6" s="2382"/>
      <c r="JWE6" s="2383"/>
      <c r="JWF6" s="2381"/>
      <c r="JWG6" s="2382"/>
      <c r="JWH6" s="2383"/>
      <c r="JWI6" s="2381"/>
      <c r="JWJ6" s="2382"/>
      <c r="JWK6" s="2383"/>
      <c r="JWL6" s="2381"/>
      <c r="JWM6" s="2382"/>
      <c r="JWN6" s="2383"/>
      <c r="JWO6" s="2381"/>
      <c r="JWP6" s="2382"/>
      <c r="JWQ6" s="2383"/>
      <c r="JWR6" s="2381"/>
      <c r="JWS6" s="2382"/>
      <c r="JWT6" s="2383"/>
      <c r="JWU6" s="2381"/>
      <c r="JWV6" s="2382"/>
      <c r="JWW6" s="2383"/>
      <c r="JWX6" s="2381"/>
      <c r="JWY6" s="2382"/>
      <c r="JWZ6" s="2383"/>
      <c r="JXA6" s="2381"/>
      <c r="JXB6" s="2382"/>
      <c r="JXC6" s="2383"/>
      <c r="JXD6" s="2381"/>
      <c r="JXE6" s="2382"/>
      <c r="JXF6" s="2383"/>
      <c r="JXG6" s="2381"/>
      <c r="JXH6" s="2382"/>
      <c r="JXI6" s="2383"/>
      <c r="JXJ6" s="2381"/>
      <c r="JXK6" s="2382"/>
      <c r="JXL6" s="2383"/>
      <c r="JXM6" s="2381"/>
      <c r="JXN6" s="2382"/>
      <c r="JXO6" s="2383"/>
      <c r="JXP6" s="2381"/>
      <c r="JXQ6" s="2382"/>
      <c r="JXR6" s="2383"/>
      <c r="JXS6" s="2381"/>
      <c r="JXT6" s="2382"/>
      <c r="JXU6" s="2383"/>
      <c r="JXV6" s="2381"/>
      <c r="JXW6" s="2382"/>
      <c r="JXX6" s="2383"/>
      <c r="JXY6" s="2381"/>
      <c r="JXZ6" s="2382"/>
      <c r="JYA6" s="2383"/>
      <c r="JYB6" s="2381"/>
      <c r="JYC6" s="2382"/>
      <c r="JYD6" s="2383"/>
      <c r="JYE6" s="2381"/>
      <c r="JYF6" s="2382"/>
      <c r="JYG6" s="2383"/>
      <c r="JYH6" s="2381"/>
      <c r="JYI6" s="2382"/>
      <c r="JYJ6" s="2383"/>
      <c r="JYK6" s="2381"/>
      <c r="JYL6" s="2382"/>
      <c r="JYM6" s="2383"/>
      <c r="JYN6" s="2381"/>
      <c r="JYO6" s="2382"/>
      <c r="JYP6" s="2383"/>
      <c r="JYQ6" s="2381"/>
      <c r="JYR6" s="2382"/>
      <c r="JYS6" s="2383"/>
      <c r="JYT6" s="2381"/>
      <c r="JYU6" s="2382"/>
      <c r="JYV6" s="2383"/>
      <c r="JYW6" s="2381"/>
      <c r="JYX6" s="2382"/>
      <c r="JYY6" s="2383"/>
      <c r="JYZ6" s="2381"/>
      <c r="JZA6" s="2382"/>
      <c r="JZB6" s="2383"/>
      <c r="JZC6" s="2381"/>
      <c r="JZD6" s="2382"/>
      <c r="JZE6" s="2383"/>
      <c r="JZF6" s="2381"/>
      <c r="JZG6" s="2382"/>
      <c r="JZH6" s="2383"/>
      <c r="JZI6" s="2381"/>
      <c r="JZJ6" s="2382"/>
      <c r="JZK6" s="2383"/>
      <c r="JZL6" s="2381"/>
      <c r="JZM6" s="2382"/>
      <c r="JZN6" s="2383"/>
      <c r="JZO6" s="2381"/>
      <c r="JZP6" s="2382"/>
      <c r="JZQ6" s="2383"/>
      <c r="JZR6" s="2381"/>
      <c r="JZS6" s="2382"/>
      <c r="JZT6" s="2383"/>
      <c r="JZU6" s="2381"/>
      <c r="JZV6" s="2382"/>
      <c r="JZW6" s="2383"/>
      <c r="JZX6" s="2381"/>
      <c r="JZY6" s="2382"/>
      <c r="JZZ6" s="2383"/>
      <c r="KAA6" s="2381"/>
      <c r="KAB6" s="2382"/>
      <c r="KAC6" s="2383"/>
      <c r="KAD6" s="2381"/>
      <c r="KAE6" s="2382"/>
      <c r="KAF6" s="2383"/>
      <c r="KAG6" s="2381"/>
      <c r="KAH6" s="2382"/>
      <c r="KAI6" s="2383"/>
      <c r="KAJ6" s="2381"/>
      <c r="KAK6" s="2382"/>
      <c r="KAL6" s="2383"/>
      <c r="KAM6" s="2381"/>
      <c r="KAN6" s="2382"/>
      <c r="KAO6" s="2383"/>
      <c r="KAP6" s="2381"/>
      <c r="KAQ6" s="2382"/>
      <c r="KAR6" s="2383"/>
      <c r="KAS6" s="2381"/>
      <c r="KAT6" s="2382"/>
      <c r="KAU6" s="2383"/>
      <c r="KAV6" s="2381"/>
      <c r="KAW6" s="2382"/>
      <c r="KAX6" s="2383"/>
      <c r="KAY6" s="2381"/>
      <c r="KAZ6" s="2382"/>
      <c r="KBA6" s="2383"/>
      <c r="KBB6" s="2381"/>
      <c r="KBC6" s="2382"/>
      <c r="KBD6" s="2383"/>
      <c r="KBE6" s="2381"/>
      <c r="KBF6" s="2382"/>
      <c r="KBG6" s="2383"/>
      <c r="KBH6" s="2381"/>
      <c r="KBI6" s="2382"/>
      <c r="KBJ6" s="2383"/>
      <c r="KBK6" s="2381"/>
      <c r="KBL6" s="2382"/>
      <c r="KBM6" s="2383"/>
      <c r="KBN6" s="2381"/>
      <c r="KBO6" s="2382"/>
      <c r="KBP6" s="2383"/>
      <c r="KBQ6" s="2381"/>
      <c r="KBR6" s="2382"/>
      <c r="KBS6" s="2383"/>
      <c r="KBT6" s="2381"/>
      <c r="KBU6" s="2382"/>
      <c r="KBV6" s="2383"/>
      <c r="KBW6" s="2381"/>
      <c r="KBX6" s="2382"/>
      <c r="KBY6" s="2383"/>
      <c r="KBZ6" s="2381"/>
      <c r="KCA6" s="2382"/>
      <c r="KCB6" s="2383"/>
      <c r="KCC6" s="2381"/>
      <c r="KCD6" s="2382"/>
      <c r="KCE6" s="2383"/>
      <c r="KCF6" s="2381"/>
      <c r="KCG6" s="2382"/>
      <c r="KCH6" s="2383"/>
      <c r="KCI6" s="2381"/>
      <c r="KCJ6" s="2382"/>
      <c r="KCK6" s="2383"/>
      <c r="KCL6" s="2381"/>
      <c r="KCM6" s="2382"/>
      <c r="KCN6" s="2383"/>
      <c r="KCO6" s="2381"/>
      <c r="KCP6" s="2382"/>
      <c r="KCQ6" s="2383"/>
      <c r="KCR6" s="2381"/>
      <c r="KCS6" s="2382"/>
      <c r="KCT6" s="2383"/>
      <c r="KCU6" s="2381"/>
      <c r="KCV6" s="2382"/>
      <c r="KCW6" s="2383"/>
      <c r="KCX6" s="2381"/>
      <c r="KCY6" s="2382"/>
      <c r="KCZ6" s="2383"/>
      <c r="KDA6" s="2381"/>
      <c r="KDB6" s="2382"/>
      <c r="KDC6" s="2383"/>
      <c r="KDD6" s="2381"/>
      <c r="KDE6" s="2382"/>
      <c r="KDF6" s="2383"/>
      <c r="KDG6" s="2381"/>
      <c r="KDH6" s="2382"/>
      <c r="KDI6" s="2383"/>
      <c r="KDJ6" s="2381"/>
      <c r="KDK6" s="2382"/>
      <c r="KDL6" s="2383"/>
      <c r="KDM6" s="2381"/>
      <c r="KDN6" s="2382"/>
      <c r="KDO6" s="2383"/>
      <c r="KDP6" s="2381"/>
      <c r="KDQ6" s="2382"/>
      <c r="KDR6" s="2383"/>
      <c r="KDS6" s="2381"/>
      <c r="KDT6" s="2382"/>
      <c r="KDU6" s="2383"/>
      <c r="KDV6" s="2381"/>
      <c r="KDW6" s="2382"/>
      <c r="KDX6" s="2383"/>
      <c r="KDY6" s="2381"/>
      <c r="KDZ6" s="2382"/>
      <c r="KEA6" s="2383"/>
      <c r="KEB6" s="2381"/>
      <c r="KEC6" s="2382"/>
      <c r="KED6" s="2383"/>
      <c r="KEE6" s="2381"/>
      <c r="KEF6" s="2382"/>
      <c r="KEG6" s="2383"/>
      <c r="KEH6" s="2381"/>
      <c r="KEI6" s="2382"/>
      <c r="KEJ6" s="2383"/>
      <c r="KEK6" s="2381"/>
      <c r="KEL6" s="2382"/>
      <c r="KEM6" s="2383"/>
      <c r="KEN6" s="2381"/>
      <c r="KEO6" s="2382"/>
      <c r="KEP6" s="2383"/>
      <c r="KEQ6" s="2381"/>
      <c r="KER6" s="2382"/>
      <c r="KES6" s="2383"/>
      <c r="KET6" s="2381"/>
      <c r="KEU6" s="2382"/>
      <c r="KEV6" s="2383"/>
      <c r="KEW6" s="2381"/>
      <c r="KEX6" s="2382"/>
      <c r="KEY6" s="2383"/>
      <c r="KEZ6" s="2381"/>
      <c r="KFA6" s="2382"/>
      <c r="KFB6" s="2383"/>
      <c r="KFC6" s="2381"/>
      <c r="KFD6" s="2382"/>
      <c r="KFE6" s="2383"/>
      <c r="KFF6" s="2381"/>
      <c r="KFG6" s="2382"/>
      <c r="KFH6" s="2383"/>
      <c r="KFI6" s="2381"/>
      <c r="KFJ6" s="2382"/>
      <c r="KFK6" s="2383"/>
      <c r="KFL6" s="2381"/>
      <c r="KFM6" s="2382"/>
      <c r="KFN6" s="2383"/>
      <c r="KFO6" s="2381"/>
      <c r="KFP6" s="2382"/>
      <c r="KFQ6" s="2383"/>
      <c r="KFR6" s="2381"/>
      <c r="KFS6" s="2382"/>
      <c r="KFT6" s="2383"/>
      <c r="KFU6" s="2381"/>
      <c r="KFV6" s="2382"/>
      <c r="KFW6" s="2383"/>
      <c r="KFX6" s="2381"/>
      <c r="KFY6" s="2382"/>
      <c r="KFZ6" s="2383"/>
      <c r="KGA6" s="2381"/>
      <c r="KGB6" s="2382"/>
      <c r="KGC6" s="2383"/>
      <c r="KGD6" s="2381"/>
      <c r="KGE6" s="2382"/>
      <c r="KGF6" s="2383"/>
      <c r="KGG6" s="2381"/>
      <c r="KGH6" s="2382"/>
      <c r="KGI6" s="2383"/>
      <c r="KGJ6" s="2381"/>
      <c r="KGK6" s="2382"/>
      <c r="KGL6" s="2383"/>
      <c r="KGM6" s="2381"/>
      <c r="KGN6" s="2382"/>
      <c r="KGO6" s="2383"/>
      <c r="KGP6" s="2381"/>
      <c r="KGQ6" s="2382"/>
      <c r="KGR6" s="2383"/>
      <c r="KGS6" s="2381"/>
      <c r="KGT6" s="2382"/>
      <c r="KGU6" s="2383"/>
      <c r="KGV6" s="2381"/>
      <c r="KGW6" s="2382"/>
      <c r="KGX6" s="2383"/>
      <c r="KGY6" s="2381"/>
      <c r="KGZ6" s="2382"/>
      <c r="KHA6" s="2383"/>
      <c r="KHB6" s="2381"/>
      <c r="KHC6" s="2382"/>
      <c r="KHD6" s="2383"/>
      <c r="KHE6" s="2381"/>
      <c r="KHF6" s="2382"/>
      <c r="KHG6" s="2383"/>
      <c r="KHH6" s="2381"/>
      <c r="KHI6" s="2382"/>
      <c r="KHJ6" s="2383"/>
      <c r="KHK6" s="2381"/>
      <c r="KHL6" s="2382"/>
      <c r="KHM6" s="2383"/>
      <c r="KHN6" s="2381"/>
      <c r="KHO6" s="2382"/>
      <c r="KHP6" s="2383"/>
      <c r="KHQ6" s="2381"/>
      <c r="KHR6" s="2382"/>
      <c r="KHS6" s="2383"/>
      <c r="KHT6" s="2381"/>
      <c r="KHU6" s="2382"/>
      <c r="KHV6" s="2383"/>
      <c r="KHW6" s="2381"/>
      <c r="KHX6" s="2382"/>
      <c r="KHY6" s="2383"/>
      <c r="KHZ6" s="2381"/>
      <c r="KIA6" s="2382"/>
      <c r="KIB6" s="2383"/>
      <c r="KIC6" s="2381"/>
      <c r="KID6" s="2382"/>
      <c r="KIE6" s="2383"/>
      <c r="KIF6" s="2381"/>
      <c r="KIG6" s="2382"/>
      <c r="KIH6" s="2383"/>
      <c r="KII6" s="2381"/>
      <c r="KIJ6" s="2382"/>
      <c r="KIK6" s="2383"/>
      <c r="KIL6" s="2381"/>
      <c r="KIM6" s="2382"/>
      <c r="KIN6" s="2383"/>
      <c r="KIO6" s="2381"/>
      <c r="KIP6" s="2382"/>
      <c r="KIQ6" s="2383"/>
      <c r="KIR6" s="2381"/>
      <c r="KIS6" s="2382"/>
      <c r="KIT6" s="2383"/>
      <c r="KIU6" s="2381"/>
      <c r="KIV6" s="2382"/>
      <c r="KIW6" s="2383"/>
      <c r="KIX6" s="2381"/>
      <c r="KIY6" s="2382"/>
      <c r="KIZ6" s="2383"/>
      <c r="KJA6" s="2381"/>
      <c r="KJB6" s="2382"/>
      <c r="KJC6" s="2383"/>
      <c r="KJD6" s="2381"/>
      <c r="KJE6" s="2382"/>
      <c r="KJF6" s="2383"/>
      <c r="KJG6" s="2381"/>
      <c r="KJH6" s="2382"/>
      <c r="KJI6" s="2383"/>
      <c r="KJJ6" s="2381"/>
      <c r="KJK6" s="2382"/>
      <c r="KJL6" s="2383"/>
      <c r="KJM6" s="2381"/>
      <c r="KJN6" s="2382"/>
      <c r="KJO6" s="2383"/>
      <c r="KJP6" s="2381"/>
      <c r="KJQ6" s="2382"/>
      <c r="KJR6" s="2383"/>
      <c r="KJS6" s="2381"/>
      <c r="KJT6" s="2382"/>
      <c r="KJU6" s="2383"/>
      <c r="KJV6" s="2381"/>
      <c r="KJW6" s="2382"/>
      <c r="KJX6" s="2383"/>
      <c r="KJY6" s="2381"/>
      <c r="KJZ6" s="2382"/>
      <c r="KKA6" s="2383"/>
      <c r="KKB6" s="2381"/>
      <c r="KKC6" s="2382"/>
      <c r="KKD6" s="2383"/>
      <c r="KKE6" s="2381"/>
      <c r="KKF6" s="2382"/>
      <c r="KKG6" s="2383"/>
      <c r="KKH6" s="2381"/>
      <c r="KKI6" s="2382"/>
      <c r="KKJ6" s="2383"/>
      <c r="KKK6" s="2381"/>
      <c r="KKL6" s="2382"/>
      <c r="KKM6" s="2383"/>
      <c r="KKN6" s="2381"/>
      <c r="KKO6" s="2382"/>
      <c r="KKP6" s="2383"/>
      <c r="KKQ6" s="2381"/>
      <c r="KKR6" s="2382"/>
      <c r="KKS6" s="2383"/>
      <c r="KKT6" s="2381"/>
      <c r="KKU6" s="2382"/>
      <c r="KKV6" s="2383"/>
      <c r="KKW6" s="2381"/>
      <c r="KKX6" s="2382"/>
      <c r="KKY6" s="2383"/>
      <c r="KKZ6" s="2381"/>
      <c r="KLA6" s="2382"/>
      <c r="KLB6" s="2383"/>
      <c r="KLC6" s="2381"/>
      <c r="KLD6" s="2382"/>
      <c r="KLE6" s="2383"/>
      <c r="KLF6" s="2381"/>
      <c r="KLG6" s="2382"/>
      <c r="KLH6" s="2383"/>
      <c r="KLI6" s="2381"/>
      <c r="KLJ6" s="2382"/>
      <c r="KLK6" s="2383"/>
      <c r="KLL6" s="2381"/>
      <c r="KLM6" s="2382"/>
      <c r="KLN6" s="2383"/>
      <c r="KLO6" s="2381"/>
      <c r="KLP6" s="2382"/>
      <c r="KLQ6" s="2383"/>
      <c r="KLR6" s="2381"/>
      <c r="KLS6" s="2382"/>
      <c r="KLT6" s="2383"/>
      <c r="KLU6" s="2381"/>
      <c r="KLV6" s="2382"/>
      <c r="KLW6" s="2383"/>
      <c r="KLX6" s="2381"/>
      <c r="KLY6" s="2382"/>
      <c r="KLZ6" s="2383"/>
      <c r="KMA6" s="2381"/>
      <c r="KMB6" s="2382"/>
      <c r="KMC6" s="2383"/>
      <c r="KMD6" s="2381"/>
      <c r="KME6" s="2382"/>
      <c r="KMF6" s="2383"/>
      <c r="KMG6" s="2381"/>
      <c r="KMH6" s="2382"/>
      <c r="KMI6" s="2383"/>
      <c r="KMJ6" s="2381"/>
      <c r="KMK6" s="2382"/>
      <c r="KML6" s="2383"/>
      <c r="KMM6" s="2381"/>
      <c r="KMN6" s="2382"/>
      <c r="KMO6" s="2383"/>
      <c r="KMP6" s="2381"/>
      <c r="KMQ6" s="2382"/>
      <c r="KMR6" s="2383"/>
      <c r="KMS6" s="2381"/>
      <c r="KMT6" s="2382"/>
      <c r="KMU6" s="2383"/>
      <c r="KMV6" s="2381"/>
      <c r="KMW6" s="2382"/>
      <c r="KMX6" s="2383"/>
      <c r="KMY6" s="2381"/>
      <c r="KMZ6" s="2382"/>
      <c r="KNA6" s="2383"/>
      <c r="KNB6" s="2381"/>
      <c r="KNC6" s="2382"/>
      <c r="KND6" s="2383"/>
      <c r="KNE6" s="2381"/>
      <c r="KNF6" s="2382"/>
      <c r="KNG6" s="2383"/>
      <c r="KNH6" s="2381"/>
      <c r="KNI6" s="2382"/>
      <c r="KNJ6" s="2383"/>
      <c r="KNK6" s="2381"/>
      <c r="KNL6" s="2382"/>
      <c r="KNM6" s="2383"/>
      <c r="KNN6" s="2381"/>
      <c r="KNO6" s="2382"/>
      <c r="KNP6" s="2383"/>
      <c r="KNQ6" s="2381"/>
      <c r="KNR6" s="2382"/>
      <c r="KNS6" s="2383"/>
      <c r="KNT6" s="2381"/>
      <c r="KNU6" s="2382"/>
      <c r="KNV6" s="2383"/>
      <c r="KNW6" s="2381"/>
      <c r="KNX6" s="2382"/>
      <c r="KNY6" s="2383"/>
      <c r="KNZ6" s="2381"/>
      <c r="KOA6" s="2382"/>
      <c r="KOB6" s="2383"/>
      <c r="KOC6" s="2381"/>
      <c r="KOD6" s="2382"/>
      <c r="KOE6" s="2383"/>
      <c r="KOF6" s="2381"/>
      <c r="KOG6" s="2382"/>
      <c r="KOH6" s="2383"/>
      <c r="KOI6" s="2381"/>
      <c r="KOJ6" s="2382"/>
      <c r="KOK6" s="2383"/>
      <c r="KOL6" s="2381"/>
      <c r="KOM6" s="2382"/>
      <c r="KON6" s="2383"/>
      <c r="KOO6" s="2381"/>
      <c r="KOP6" s="2382"/>
      <c r="KOQ6" s="2383"/>
      <c r="KOR6" s="2381"/>
      <c r="KOS6" s="2382"/>
      <c r="KOT6" s="2383"/>
      <c r="KOU6" s="2381"/>
      <c r="KOV6" s="2382"/>
      <c r="KOW6" s="2383"/>
      <c r="KOX6" s="2381"/>
      <c r="KOY6" s="2382"/>
      <c r="KOZ6" s="2383"/>
      <c r="KPA6" s="2381"/>
      <c r="KPB6" s="2382"/>
      <c r="KPC6" s="2383"/>
      <c r="KPD6" s="2381"/>
      <c r="KPE6" s="2382"/>
      <c r="KPF6" s="2383"/>
      <c r="KPG6" s="2381"/>
      <c r="KPH6" s="2382"/>
      <c r="KPI6" s="2383"/>
      <c r="KPJ6" s="2381"/>
      <c r="KPK6" s="2382"/>
      <c r="KPL6" s="2383"/>
      <c r="KPM6" s="2381"/>
      <c r="KPN6" s="2382"/>
      <c r="KPO6" s="2383"/>
      <c r="KPP6" s="2381"/>
      <c r="KPQ6" s="2382"/>
      <c r="KPR6" s="2383"/>
      <c r="KPS6" s="2381"/>
      <c r="KPT6" s="2382"/>
      <c r="KPU6" s="2383"/>
      <c r="KPV6" s="2381"/>
      <c r="KPW6" s="2382"/>
      <c r="KPX6" s="2383"/>
      <c r="KPY6" s="2381"/>
      <c r="KPZ6" s="2382"/>
      <c r="KQA6" s="2383"/>
      <c r="KQB6" s="2381"/>
      <c r="KQC6" s="2382"/>
      <c r="KQD6" s="2383"/>
      <c r="KQE6" s="2381"/>
      <c r="KQF6" s="2382"/>
      <c r="KQG6" s="2383"/>
      <c r="KQH6" s="2381"/>
      <c r="KQI6" s="2382"/>
      <c r="KQJ6" s="2383"/>
      <c r="KQK6" s="2381"/>
      <c r="KQL6" s="2382"/>
      <c r="KQM6" s="2383"/>
      <c r="KQN6" s="2381"/>
      <c r="KQO6" s="2382"/>
      <c r="KQP6" s="2383"/>
      <c r="KQQ6" s="2381"/>
      <c r="KQR6" s="2382"/>
      <c r="KQS6" s="2383"/>
      <c r="KQT6" s="2381"/>
      <c r="KQU6" s="2382"/>
      <c r="KQV6" s="2383"/>
      <c r="KQW6" s="2381"/>
      <c r="KQX6" s="2382"/>
      <c r="KQY6" s="2383"/>
      <c r="KQZ6" s="2381"/>
      <c r="KRA6" s="2382"/>
      <c r="KRB6" s="2383"/>
      <c r="KRC6" s="2381"/>
      <c r="KRD6" s="2382"/>
      <c r="KRE6" s="2383"/>
      <c r="KRF6" s="2381"/>
      <c r="KRG6" s="2382"/>
      <c r="KRH6" s="2383"/>
      <c r="KRI6" s="2381"/>
      <c r="KRJ6" s="2382"/>
      <c r="KRK6" s="2383"/>
      <c r="KRL6" s="2381"/>
      <c r="KRM6" s="2382"/>
      <c r="KRN6" s="2383"/>
      <c r="KRO6" s="2381"/>
      <c r="KRP6" s="2382"/>
      <c r="KRQ6" s="2383"/>
      <c r="KRR6" s="2381"/>
      <c r="KRS6" s="2382"/>
      <c r="KRT6" s="2383"/>
      <c r="KRU6" s="2381"/>
      <c r="KRV6" s="2382"/>
      <c r="KRW6" s="2383"/>
      <c r="KRX6" s="2381"/>
      <c r="KRY6" s="2382"/>
      <c r="KRZ6" s="2383"/>
      <c r="KSA6" s="2381"/>
      <c r="KSB6" s="2382"/>
      <c r="KSC6" s="2383"/>
      <c r="KSD6" s="2381"/>
      <c r="KSE6" s="2382"/>
      <c r="KSF6" s="2383"/>
      <c r="KSG6" s="2381"/>
      <c r="KSH6" s="2382"/>
      <c r="KSI6" s="2383"/>
      <c r="KSJ6" s="2381"/>
      <c r="KSK6" s="2382"/>
      <c r="KSL6" s="2383"/>
      <c r="KSM6" s="2381"/>
      <c r="KSN6" s="2382"/>
      <c r="KSO6" s="2383"/>
      <c r="KSP6" s="2381"/>
      <c r="KSQ6" s="2382"/>
      <c r="KSR6" s="2383"/>
      <c r="KSS6" s="2381"/>
      <c r="KST6" s="2382"/>
      <c r="KSU6" s="2383"/>
      <c r="KSV6" s="2381"/>
      <c r="KSW6" s="2382"/>
      <c r="KSX6" s="2383"/>
      <c r="KSY6" s="2381"/>
      <c r="KSZ6" s="2382"/>
      <c r="KTA6" s="2383"/>
      <c r="KTB6" s="2381"/>
      <c r="KTC6" s="2382"/>
      <c r="KTD6" s="2383"/>
      <c r="KTE6" s="2381"/>
      <c r="KTF6" s="2382"/>
      <c r="KTG6" s="2383"/>
      <c r="KTH6" s="2381"/>
      <c r="KTI6" s="2382"/>
      <c r="KTJ6" s="2383"/>
      <c r="KTK6" s="2381"/>
      <c r="KTL6" s="2382"/>
      <c r="KTM6" s="2383"/>
      <c r="KTN6" s="2381"/>
      <c r="KTO6" s="2382"/>
      <c r="KTP6" s="2383"/>
      <c r="KTQ6" s="2381"/>
      <c r="KTR6" s="2382"/>
      <c r="KTS6" s="2383"/>
      <c r="KTT6" s="2381"/>
      <c r="KTU6" s="2382"/>
      <c r="KTV6" s="2383"/>
      <c r="KTW6" s="2381"/>
      <c r="KTX6" s="2382"/>
      <c r="KTY6" s="2383"/>
      <c r="KTZ6" s="2381"/>
      <c r="KUA6" s="2382"/>
      <c r="KUB6" s="2383"/>
      <c r="KUC6" s="2381"/>
      <c r="KUD6" s="2382"/>
      <c r="KUE6" s="2383"/>
      <c r="KUF6" s="2381"/>
      <c r="KUG6" s="2382"/>
      <c r="KUH6" s="2383"/>
      <c r="KUI6" s="2381"/>
      <c r="KUJ6" s="2382"/>
      <c r="KUK6" s="2383"/>
      <c r="KUL6" s="2381"/>
      <c r="KUM6" s="2382"/>
      <c r="KUN6" s="2383"/>
      <c r="KUO6" s="2381"/>
      <c r="KUP6" s="2382"/>
      <c r="KUQ6" s="2383"/>
      <c r="KUR6" s="2381"/>
      <c r="KUS6" s="2382"/>
      <c r="KUT6" s="2383"/>
      <c r="KUU6" s="2381"/>
      <c r="KUV6" s="2382"/>
      <c r="KUW6" s="2383"/>
      <c r="KUX6" s="2381"/>
      <c r="KUY6" s="2382"/>
      <c r="KUZ6" s="2383"/>
      <c r="KVA6" s="2381"/>
      <c r="KVB6" s="2382"/>
      <c r="KVC6" s="2383"/>
      <c r="KVD6" s="2381"/>
      <c r="KVE6" s="2382"/>
      <c r="KVF6" s="2383"/>
      <c r="KVG6" s="2381"/>
      <c r="KVH6" s="2382"/>
      <c r="KVI6" s="2383"/>
      <c r="KVJ6" s="2381"/>
      <c r="KVK6" s="2382"/>
      <c r="KVL6" s="2383"/>
      <c r="KVM6" s="2381"/>
      <c r="KVN6" s="2382"/>
      <c r="KVO6" s="2383"/>
      <c r="KVP6" s="2381"/>
      <c r="KVQ6" s="2382"/>
      <c r="KVR6" s="2383"/>
      <c r="KVS6" s="2381"/>
      <c r="KVT6" s="2382"/>
      <c r="KVU6" s="2383"/>
      <c r="KVV6" s="2381"/>
      <c r="KVW6" s="2382"/>
      <c r="KVX6" s="2383"/>
      <c r="KVY6" s="2381"/>
      <c r="KVZ6" s="2382"/>
      <c r="KWA6" s="2383"/>
      <c r="KWB6" s="2381"/>
      <c r="KWC6" s="2382"/>
      <c r="KWD6" s="2383"/>
      <c r="KWE6" s="2381"/>
      <c r="KWF6" s="2382"/>
      <c r="KWG6" s="2383"/>
      <c r="KWH6" s="2381"/>
      <c r="KWI6" s="2382"/>
      <c r="KWJ6" s="2383"/>
      <c r="KWK6" s="2381"/>
      <c r="KWL6" s="2382"/>
      <c r="KWM6" s="2383"/>
      <c r="KWN6" s="2381"/>
      <c r="KWO6" s="2382"/>
      <c r="KWP6" s="2383"/>
      <c r="KWQ6" s="2381"/>
      <c r="KWR6" s="2382"/>
      <c r="KWS6" s="2383"/>
      <c r="KWT6" s="2381"/>
      <c r="KWU6" s="2382"/>
      <c r="KWV6" s="2383"/>
      <c r="KWW6" s="2381"/>
      <c r="KWX6" s="2382"/>
      <c r="KWY6" s="2383"/>
      <c r="KWZ6" s="2381"/>
      <c r="KXA6" s="2382"/>
      <c r="KXB6" s="2383"/>
      <c r="KXC6" s="2381"/>
      <c r="KXD6" s="2382"/>
      <c r="KXE6" s="2383"/>
      <c r="KXF6" s="2381"/>
      <c r="KXG6" s="2382"/>
      <c r="KXH6" s="2383"/>
      <c r="KXI6" s="2381"/>
      <c r="KXJ6" s="2382"/>
      <c r="KXK6" s="2383"/>
      <c r="KXL6" s="2381"/>
      <c r="KXM6" s="2382"/>
      <c r="KXN6" s="2383"/>
      <c r="KXO6" s="2381"/>
      <c r="KXP6" s="2382"/>
      <c r="KXQ6" s="2383"/>
      <c r="KXR6" s="2381"/>
      <c r="KXS6" s="2382"/>
      <c r="KXT6" s="2383"/>
      <c r="KXU6" s="2381"/>
      <c r="KXV6" s="2382"/>
      <c r="KXW6" s="2383"/>
      <c r="KXX6" s="2381"/>
      <c r="KXY6" s="2382"/>
      <c r="KXZ6" s="2383"/>
      <c r="KYA6" s="2381"/>
      <c r="KYB6" s="2382"/>
      <c r="KYC6" s="2383"/>
      <c r="KYD6" s="2381"/>
      <c r="KYE6" s="2382"/>
      <c r="KYF6" s="2383"/>
      <c r="KYG6" s="2381"/>
      <c r="KYH6" s="2382"/>
      <c r="KYI6" s="2383"/>
      <c r="KYJ6" s="2381"/>
      <c r="KYK6" s="2382"/>
      <c r="KYL6" s="2383"/>
      <c r="KYM6" s="2381"/>
      <c r="KYN6" s="2382"/>
      <c r="KYO6" s="2383"/>
      <c r="KYP6" s="2381"/>
      <c r="KYQ6" s="2382"/>
      <c r="KYR6" s="2383"/>
      <c r="KYS6" s="2381"/>
      <c r="KYT6" s="2382"/>
      <c r="KYU6" s="2383"/>
      <c r="KYV6" s="2381"/>
      <c r="KYW6" s="2382"/>
      <c r="KYX6" s="2383"/>
      <c r="KYY6" s="2381"/>
      <c r="KYZ6" s="2382"/>
      <c r="KZA6" s="2383"/>
      <c r="KZB6" s="2381"/>
      <c r="KZC6" s="2382"/>
      <c r="KZD6" s="2383"/>
      <c r="KZE6" s="2381"/>
      <c r="KZF6" s="2382"/>
      <c r="KZG6" s="2383"/>
      <c r="KZH6" s="2381"/>
      <c r="KZI6" s="2382"/>
      <c r="KZJ6" s="2383"/>
      <c r="KZK6" s="2381"/>
      <c r="KZL6" s="2382"/>
      <c r="KZM6" s="2383"/>
      <c r="KZN6" s="2381"/>
      <c r="KZO6" s="2382"/>
      <c r="KZP6" s="2383"/>
      <c r="KZQ6" s="2381"/>
      <c r="KZR6" s="2382"/>
      <c r="KZS6" s="2383"/>
      <c r="KZT6" s="2381"/>
      <c r="KZU6" s="2382"/>
      <c r="KZV6" s="2383"/>
      <c r="KZW6" s="2381"/>
      <c r="KZX6" s="2382"/>
      <c r="KZY6" s="2383"/>
      <c r="KZZ6" s="2381"/>
      <c r="LAA6" s="2382"/>
      <c r="LAB6" s="2383"/>
      <c r="LAC6" s="2381"/>
      <c r="LAD6" s="2382"/>
      <c r="LAE6" s="2383"/>
      <c r="LAF6" s="2381"/>
      <c r="LAG6" s="2382"/>
      <c r="LAH6" s="2383"/>
      <c r="LAI6" s="2381"/>
      <c r="LAJ6" s="2382"/>
      <c r="LAK6" s="2383"/>
      <c r="LAL6" s="2381"/>
      <c r="LAM6" s="2382"/>
      <c r="LAN6" s="2383"/>
      <c r="LAO6" s="2381"/>
      <c r="LAP6" s="2382"/>
      <c r="LAQ6" s="2383"/>
      <c r="LAR6" s="2381"/>
      <c r="LAS6" s="2382"/>
      <c r="LAT6" s="2383"/>
      <c r="LAU6" s="2381"/>
      <c r="LAV6" s="2382"/>
      <c r="LAW6" s="2383"/>
      <c r="LAX6" s="2381"/>
      <c r="LAY6" s="2382"/>
      <c r="LAZ6" s="2383"/>
      <c r="LBA6" s="2381"/>
      <c r="LBB6" s="2382"/>
      <c r="LBC6" s="2383"/>
      <c r="LBD6" s="2381"/>
      <c r="LBE6" s="2382"/>
      <c r="LBF6" s="2383"/>
      <c r="LBG6" s="2381"/>
      <c r="LBH6" s="2382"/>
      <c r="LBI6" s="2383"/>
      <c r="LBJ6" s="2381"/>
      <c r="LBK6" s="2382"/>
      <c r="LBL6" s="2383"/>
      <c r="LBM6" s="2381"/>
      <c r="LBN6" s="2382"/>
      <c r="LBO6" s="2383"/>
      <c r="LBP6" s="2381"/>
      <c r="LBQ6" s="2382"/>
      <c r="LBR6" s="2383"/>
      <c r="LBS6" s="2381"/>
      <c r="LBT6" s="2382"/>
      <c r="LBU6" s="2383"/>
      <c r="LBV6" s="2381"/>
      <c r="LBW6" s="2382"/>
      <c r="LBX6" s="2383"/>
      <c r="LBY6" s="2381"/>
      <c r="LBZ6" s="2382"/>
      <c r="LCA6" s="2383"/>
      <c r="LCB6" s="2381"/>
      <c r="LCC6" s="2382"/>
      <c r="LCD6" s="2383"/>
      <c r="LCE6" s="2381"/>
      <c r="LCF6" s="2382"/>
      <c r="LCG6" s="2383"/>
      <c r="LCH6" s="2381"/>
      <c r="LCI6" s="2382"/>
      <c r="LCJ6" s="2383"/>
      <c r="LCK6" s="2381"/>
      <c r="LCL6" s="2382"/>
      <c r="LCM6" s="2383"/>
      <c r="LCN6" s="2381"/>
      <c r="LCO6" s="2382"/>
      <c r="LCP6" s="2383"/>
      <c r="LCQ6" s="2381"/>
      <c r="LCR6" s="2382"/>
      <c r="LCS6" s="2383"/>
      <c r="LCT6" s="2381"/>
      <c r="LCU6" s="2382"/>
      <c r="LCV6" s="2383"/>
      <c r="LCW6" s="2381"/>
      <c r="LCX6" s="2382"/>
      <c r="LCY6" s="2383"/>
      <c r="LCZ6" s="2381"/>
      <c r="LDA6" s="2382"/>
      <c r="LDB6" s="2383"/>
      <c r="LDC6" s="2381"/>
      <c r="LDD6" s="2382"/>
      <c r="LDE6" s="2383"/>
      <c r="LDF6" s="2381"/>
      <c r="LDG6" s="2382"/>
      <c r="LDH6" s="2383"/>
      <c r="LDI6" s="2381"/>
      <c r="LDJ6" s="2382"/>
      <c r="LDK6" s="2383"/>
      <c r="LDL6" s="2381"/>
      <c r="LDM6" s="2382"/>
      <c r="LDN6" s="2383"/>
      <c r="LDO6" s="2381"/>
      <c r="LDP6" s="2382"/>
      <c r="LDQ6" s="2383"/>
      <c r="LDR6" s="2381"/>
      <c r="LDS6" s="2382"/>
      <c r="LDT6" s="2383"/>
      <c r="LDU6" s="2381"/>
      <c r="LDV6" s="2382"/>
      <c r="LDW6" s="2383"/>
      <c r="LDX6" s="2381"/>
      <c r="LDY6" s="2382"/>
      <c r="LDZ6" s="2383"/>
      <c r="LEA6" s="2381"/>
      <c r="LEB6" s="2382"/>
      <c r="LEC6" s="2383"/>
      <c r="LED6" s="2381"/>
      <c r="LEE6" s="2382"/>
      <c r="LEF6" s="2383"/>
      <c r="LEG6" s="2381"/>
      <c r="LEH6" s="2382"/>
      <c r="LEI6" s="2383"/>
      <c r="LEJ6" s="2381"/>
      <c r="LEK6" s="2382"/>
      <c r="LEL6" s="2383"/>
      <c r="LEM6" s="2381"/>
      <c r="LEN6" s="2382"/>
      <c r="LEO6" s="2383"/>
      <c r="LEP6" s="2381"/>
      <c r="LEQ6" s="2382"/>
      <c r="LER6" s="2383"/>
      <c r="LES6" s="2381"/>
      <c r="LET6" s="2382"/>
      <c r="LEU6" s="2383"/>
      <c r="LEV6" s="2381"/>
      <c r="LEW6" s="2382"/>
      <c r="LEX6" s="2383"/>
      <c r="LEY6" s="2381"/>
      <c r="LEZ6" s="2382"/>
      <c r="LFA6" s="2383"/>
      <c r="LFB6" s="2381"/>
      <c r="LFC6" s="2382"/>
      <c r="LFD6" s="2383"/>
      <c r="LFE6" s="2381"/>
      <c r="LFF6" s="2382"/>
      <c r="LFG6" s="2383"/>
      <c r="LFH6" s="2381"/>
      <c r="LFI6" s="2382"/>
      <c r="LFJ6" s="2383"/>
      <c r="LFK6" s="2381"/>
      <c r="LFL6" s="2382"/>
      <c r="LFM6" s="2383"/>
      <c r="LFN6" s="2381"/>
      <c r="LFO6" s="2382"/>
      <c r="LFP6" s="2383"/>
      <c r="LFQ6" s="2381"/>
      <c r="LFR6" s="2382"/>
      <c r="LFS6" s="2383"/>
      <c r="LFT6" s="2381"/>
      <c r="LFU6" s="2382"/>
      <c r="LFV6" s="2383"/>
      <c r="LFW6" s="2381"/>
      <c r="LFX6" s="2382"/>
      <c r="LFY6" s="2383"/>
      <c r="LFZ6" s="2381"/>
      <c r="LGA6" s="2382"/>
      <c r="LGB6" s="2383"/>
      <c r="LGC6" s="2381"/>
      <c r="LGD6" s="2382"/>
      <c r="LGE6" s="2383"/>
      <c r="LGF6" s="2381"/>
      <c r="LGG6" s="2382"/>
      <c r="LGH6" s="2383"/>
      <c r="LGI6" s="2381"/>
      <c r="LGJ6" s="2382"/>
      <c r="LGK6" s="2383"/>
      <c r="LGL6" s="2381"/>
      <c r="LGM6" s="2382"/>
      <c r="LGN6" s="2383"/>
      <c r="LGO6" s="2381"/>
      <c r="LGP6" s="2382"/>
      <c r="LGQ6" s="2383"/>
      <c r="LGR6" s="2381"/>
      <c r="LGS6" s="2382"/>
      <c r="LGT6" s="2383"/>
      <c r="LGU6" s="2381"/>
      <c r="LGV6" s="2382"/>
      <c r="LGW6" s="2383"/>
      <c r="LGX6" s="2381"/>
      <c r="LGY6" s="2382"/>
      <c r="LGZ6" s="2383"/>
      <c r="LHA6" s="2381"/>
      <c r="LHB6" s="2382"/>
      <c r="LHC6" s="2383"/>
      <c r="LHD6" s="2381"/>
      <c r="LHE6" s="2382"/>
      <c r="LHF6" s="2383"/>
      <c r="LHG6" s="2381"/>
      <c r="LHH6" s="2382"/>
      <c r="LHI6" s="2383"/>
      <c r="LHJ6" s="2381"/>
      <c r="LHK6" s="2382"/>
      <c r="LHL6" s="2383"/>
      <c r="LHM6" s="2381"/>
      <c r="LHN6" s="2382"/>
      <c r="LHO6" s="2383"/>
      <c r="LHP6" s="2381"/>
      <c r="LHQ6" s="2382"/>
      <c r="LHR6" s="2383"/>
      <c r="LHS6" s="2381"/>
      <c r="LHT6" s="2382"/>
      <c r="LHU6" s="2383"/>
      <c r="LHV6" s="2381"/>
      <c r="LHW6" s="2382"/>
      <c r="LHX6" s="2383"/>
      <c r="LHY6" s="2381"/>
      <c r="LHZ6" s="2382"/>
      <c r="LIA6" s="2383"/>
      <c r="LIB6" s="2381"/>
      <c r="LIC6" s="2382"/>
      <c r="LID6" s="2383"/>
      <c r="LIE6" s="2381"/>
      <c r="LIF6" s="2382"/>
      <c r="LIG6" s="2383"/>
      <c r="LIH6" s="2381"/>
      <c r="LII6" s="2382"/>
      <c r="LIJ6" s="2383"/>
      <c r="LIK6" s="2381"/>
      <c r="LIL6" s="2382"/>
      <c r="LIM6" s="2383"/>
      <c r="LIN6" s="2381"/>
      <c r="LIO6" s="2382"/>
      <c r="LIP6" s="2383"/>
      <c r="LIQ6" s="2381"/>
      <c r="LIR6" s="2382"/>
      <c r="LIS6" s="2383"/>
      <c r="LIT6" s="2381"/>
      <c r="LIU6" s="2382"/>
      <c r="LIV6" s="2383"/>
      <c r="LIW6" s="2381"/>
      <c r="LIX6" s="2382"/>
      <c r="LIY6" s="2383"/>
      <c r="LIZ6" s="2381"/>
      <c r="LJA6" s="2382"/>
      <c r="LJB6" s="2383"/>
      <c r="LJC6" s="2381"/>
      <c r="LJD6" s="2382"/>
      <c r="LJE6" s="2383"/>
      <c r="LJF6" s="2381"/>
      <c r="LJG6" s="2382"/>
      <c r="LJH6" s="2383"/>
      <c r="LJI6" s="2381"/>
      <c r="LJJ6" s="2382"/>
      <c r="LJK6" s="2383"/>
      <c r="LJL6" s="2381"/>
      <c r="LJM6" s="2382"/>
      <c r="LJN6" s="2383"/>
      <c r="LJO6" s="2381"/>
      <c r="LJP6" s="2382"/>
      <c r="LJQ6" s="2383"/>
      <c r="LJR6" s="2381"/>
      <c r="LJS6" s="2382"/>
      <c r="LJT6" s="2383"/>
      <c r="LJU6" s="2381"/>
      <c r="LJV6" s="2382"/>
      <c r="LJW6" s="2383"/>
      <c r="LJX6" s="2381"/>
      <c r="LJY6" s="2382"/>
      <c r="LJZ6" s="2383"/>
      <c r="LKA6" s="2381"/>
      <c r="LKB6" s="2382"/>
      <c r="LKC6" s="2383"/>
      <c r="LKD6" s="2381"/>
      <c r="LKE6" s="2382"/>
      <c r="LKF6" s="2383"/>
      <c r="LKG6" s="2381"/>
      <c r="LKH6" s="2382"/>
      <c r="LKI6" s="2383"/>
      <c r="LKJ6" s="2381"/>
      <c r="LKK6" s="2382"/>
      <c r="LKL6" s="2383"/>
      <c r="LKM6" s="2381"/>
      <c r="LKN6" s="2382"/>
      <c r="LKO6" s="2383"/>
      <c r="LKP6" s="2381"/>
      <c r="LKQ6" s="2382"/>
      <c r="LKR6" s="2383"/>
      <c r="LKS6" s="2381"/>
      <c r="LKT6" s="2382"/>
      <c r="LKU6" s="2383"/>
      <c r="LKV6" s="2381"/>
      <c r="LKW6" s="2382"/>
      <c r="LKX6" s="2383"/>
      <c r="LKY6" s="2381"/>
      <c r="LKZ6" s="2382"/>
      <c r="LLA6" s="2383"/>
      <c r="LLB6" s="2381"/>
      <c r="LLC6" s="2382"/>
      <c r="LLD6" s="2383"/>
      <c r="LLE6" s="2381"/>
      <c r="LLF6" s="2382"/>
      <c r="LLG6" s="2383"/>
      <c r="LLH6" s="2381"/>
      <c r="LLI6" s="2382"/>
      <c r="LLJ6" s="2383"/>
      <c r="LLK6" s="2381"/>
      <c r="LLL6" s="2382"/>
      <c r="LLM6" s="2383"/>
      <c r="LLN6" s="2381"/>
      <c r="LLO6" s="2382"/>
      <c r="LLP6" s="2383"/>
      <c r="LLQ6" s="2381"/>
      <c r="LLR6" s="2382"/>
      <c r="LLS6" s="2383"/>
      <c r="LLT6" s="2381"/>
      <c r="LLU6" s="2382"/>
      <c r="LLV6" s="2383"/>
      <c r="LLW6" s="2381"/>
      <c r="LLX6" s="2382"/>
      <c r="LLY6" s="2383"/>
      <c r="LLZ6" s="2381"/>
      <c r="LMA6" s="2382"/>
      <c r="LMB6" s="2383"/>
      <c r="LMC6" s="2381"/>
      <c r="LMD6" s="2382"/>
      <c r="LME6" s="2383"/>
      <c r="LMF6" s="2381"/>
      <c r="LMG6" s="2382"/>
      <c r="LMH6" s="2383"/>
      <c r="LMI6" s="2381"/>
      <c r="LMJ6" s="2382"/>
      <c r="LMK6" s="2383"/>
      <c r="LML6" s="2381"/>
      <c r="LMM6" s="2382"/>
      <c r="LMN6" s="2383"/>
      <c r="LMO6" s="2381"/>
      <c r="LMP6" s="2382"/>
      <c r="LMQ6" s="2383"/>
      <c r="LMR6" s="2381"/>
      <c r="LMS6" s="2382"/>
      <c r="LMT6" s="2383"/>
      <c r="LMU6" s="2381"/>
      <c r="LMV6" s="2382"/>
      <c r="LMW6" s="2383"/>
      <c r="LMX6" s="2381"/>
      <c r="LMY6" s="2382"/>
      <c r="LMZ6" s="2383"/>
      <c r="LNA6" s="2381"/>
      <c r="LNB6" s="2382"/>
      <c r="LNC6" s="2383"/>
      <c r="LND6" s="2381"/>
      <c r="LNE6" s="2382"/>
      <c r="LNF6" s="2383"/>
      <c r="LNG6" s="2381"/>
      <c r="LNH6" s="2382"/>
      <c r="LNI6" s="2383"/>
      <c r="LNJ6" s="2381"/>
      <c r="LNK6" s="2382"/>
      <c r="LNL6" s="2383"/>
      <c r="LNM6" s="2381"/>
      <c r="LNN6" s="2382"/>
      <c r="LNO6" s="2383"/>
      <c r="LNP6" s="2381"/>
      <c r="LNQ6" s="2382"/>
      <c r="LNR6" s="2383"/>
      <c r="LNS6" s="2381"/>
      <c r="LNT6" s="2382"/>
      <c r="LNU6" s="2383"/>
      <c r="LNV6" s="2381"/>
      <c r="LNW6" s="2382"/>
      <c r="LNX6" s="2383"/>
      <c r="LNY6" s="2381"/>
      <c r="LNZ6" s="2382"/>
      <c r="LOA6" s="2383"/>
      <c r="LOB6" s="2381"/>
      <c r="LOC6" s="2382"/>
      <c r="LOD6" s="2383"/>
      <c r="LOE6" s="2381"/>
      <c r="LOF6" s="2382"/>
      <c r="LOG6" s="2383"/>
      <c r="LOH6" s="2381"/>
      <c r="LOI6" s="2382"/>
      <c r="LOJ6" s="2383"/>
      <c r="LOK6" s="2381"/>
      <c r="LOL6" s="2382"/>
      <c r="LOM6" s="2383"/>
      <c r="LON6" s="2381"/>
      <c r="LOO6" s="2382"/>
      <c r="LOP6" s="2383"/>
      <c r="LOQ6" s="2381"/>
      <c r="LOR6" s="2382"/>
      <c r="LOS6" s="2383"/>
      <c r="LOT6" s="2381"/>
      <c r="LOU6" s="2382"/>
      <c r="LOV6" s="2383"/>
      <c r="LOW6" s="2381"/>
      <c r="LOX6" s="2382"/>
      <c r="LOY6" s="2383"/>
      <c r="LOZ6" s="2381"/>
      <c r="LPA6" s="2382"/>
      <c r="LPB6" s="2383"/>
      <c r="LPC6" s="2381"/>
      <c r="LPD6" s="2382"/>
      <c r="LPE6" s="2383"/>
      <c r="LPF6" s="2381"/>
      <c r="LPG6" s="2382"/>
      <c r="LPH6" s="2383"/>
      <c r="LPI6" s="2381"/>
      <c r="LPJ6" s="2382"/>
      <c r="LPK6" s="2383"/>
      <c r="LPL6" s="2381"/>
      <c r="LPM6" s="2382"/>
      <c r="LPN6" s="2383"/>
      <c r="LPO6" s="2381"/>
      <c r="LPP6" s="2382"/>
      <c r="LPQ6" s="2383"/>
      <c r="LPR6" s="2381"/>
      <c r="LPS6" s="2382"/>
      <c r="LPT6" s="2383"/>
      <c r="LPU6" s="2381"/>
      <c r="LPV6" s="2382"/>
      <c r="LPW6" s="2383"/>
      <c r="LPX6" s="2381"/>
      <c r="LPY6" s="2382"/>
      <c r="LPZ6" s="2383"/>
      <c r="LQA6" s="2381"/>
      <c r="LQB6" s="2382"/>
      <c r="LQC6" s="2383"/>
      <c r="LQD6" s="2381"/>
      <c r="LQE6" s="2382"/>
      <c r="LQF6" s="2383"/>
      <c r="LQG6" s="2381"/>
      <c r="LQH6" s="2382"/>
      <c r="LQI6" s="2383"/>
      <c r="LQJ6" s="2381"/>
      <c r="LQK6" s="2382"/>
      <c r="LQL6" s="2383"/>
      <c r="LQM6" s="2381"/>
      <c r="LQN6" s="2382"/>
      <c r="LQO6" s="2383"/>
      <c r="LQP6" s="2381"/>
      <c r="LQQ6" s="2382"/>
      <c r="LQR6" s="2383"/>
      <c r="LQS6" s="2381"/>
      <c r="LQT6" s="2382"/>
      <c r="LQU6" s="2383"/>
      <c r="LQV6" s="2381"/>
      <c r="LQW6" s="2382"/>
      <c r="LQX6" s="2383"/>
      <c r="LQY6" s="2381"/>
      <c r="LQZ6" s="2382"/>
      <c r="LRA6" s="2383"/>
      <c r="LRB6" s="2381"/>
      <c r="LRC6" s="2382"/>
      <c r="LRD6" s="2383"/>
      <c r="LRE6" s="2381"/>
      <c r="LRF6" s="2382"/>
      <c r="LRG6" s="2383"/>
      <c r="LRH6" s="2381"/>
      <c r="LRI6" s="2382"/>
      <c r="LRJ6" s="2383"/>
      <c r="LRK6" s="2381"/>
      <c r="LRL6" s="2382"/>
      <c r="LRM6" s="2383"/>
      <c r="LRN6" s="2381"/>
      <c r="LRO6" s="2382"/>
      <c r="LRP6" s="2383"/>
      <c r="LRQ6" s="2381"/>
      <c r="LRR6" s="2382"/>
      <c r="LRS6" s="2383"/>
      <c r="LRT6" s="2381"/>
      <c r="LRU6" s="2382"/>
      <c r="LRV6" s="2383"/>
      <c r="LRW6" s="2381"/>
      <c r="LRX6" s="2382"/>
      <c r="LRY6" s="2383"/>
      <c r="LRZ6" s="2381"/>
      <c r="LSA6" s="2382"/>
      <c r="LSB6" s="2383"/>
      <c r="LSC6" s="2381"/>
      <c r="LSD6" s="2382"/>
      <c r="LSE6" s="2383"/>
      <c r="LSF6" s="2381"/>
      <c r="LSG6" s="2382"/>
      <c r="LSH6" s="2383"/>
      <c r="LSI6" s="2381"/>
      <c r="LSJ6" s="2382"/>
      <c r="LSK6" s="2383"/>
      <c r="LSL6" s="2381"/>
      <c r="LSM6" s="2382"/>
      <c r="LSN6" s="2383"/>
      <c r="LSO6" s="2381"/>
      <c r="LSP6" s="2382"/>
      <c r="LSQ6" s="2383"/>
      <c r="LSR6" s="2381"/>
      <c r="LSS6" s="2382"/>
      <c r="LST6" s="2383"/>
      <c r="LSU6" s="2381"/>
      <c r="LSV6" s="2382"/>
      <c r="LSW6" s="2383"/>
      <c r="LSX6" s="2381"/>
      <c r="LSY6" s="2382"/>
      <c r="LSZ6" s="2383"/>
      <c r="LTA6" s="2381"/>
      <c r="LTB6" s="2382"/>
      <c r="LTC6" s="2383"/>
      <c r="LTD6" s="2381"/>
      <c r="LTE6" s="2382"/>
      <c r="LTF6" s="2383"/>
      <c r="LTG6" s="2381"/>
      <c r="LTH6" s="2382"/>
      <c r="LTI6" s="2383"/>
      <c r="LTJ6" s="2381"/>
      <c r="LTK6" s="2382"/>
      <c r="LTL6" s="2383"/>
      <c r="LTM6" s="2381"/>
      <c r="LTN6" s="2382"/>
      <c r="LTO6" s="2383"/>
      <c r="LTP6" s="2381"/>
      <c r="LTQ6" s="2382"/>
      <c r="LTR6" s="2383"/>
      <c r="LTS6" s="2381"/>
      <c r="LTT6" s="2382"/>
      <c r="LTU6" s="2383"/>
      <c r="LTV6" s="2381"/>
      <c r="LTW6" s="2382"/>
      <c r="LTX6" s="2383"/>
      <c r="LTY6" s="2381"/>
      <c r="LTZ6" s="2382"/>
      <c r="LUA6" s="2383"/>
      <c r="LUB6" s="2381"/>
      <c r="LUC6" s="2382"/>
      <c r="LUD6" s="2383"/>
      <c r="LUE6" s="2381"/>
      <c r="LUF6" s="2382"/>
      <c r="LUG6" s="2383"/>
      <c r="LUH6" s="2381"/>
      <c r="LUI6" s="2382"/>
      <c r="LUJ6" s="2383"/>
      <c r="LUK6" s="2381"/>
      <c r="LUL6" s="2382"/>
      <c r="LUM6" s="2383"/>
      <c r="LUN6" s="2381"/>
      <c r="LUO6" s="2382"/>
      <c r="LUP6" s="2383"/>
      <c r="LUQ6" s="2381"/>
      <c r="LUR6" s="2382"/>
      <c r="LUS6" s="2383"/>
      <c r="LUT6" s="2381"/>
      <c r="LUU6" s="2382"/>
      <c r="LUV6" s="2383"/>
      <c r="LUW6" s="2381"/>
      <c r="LUX6" s="2382"/>
      <c r="LUY6" s="2383"/>
      <c r="LUZ6" s="2381"/>
      <c r="LVA6" s="2382"/>
      <c r="LVB6" s="2383"/>
      <c r="LVC6" s="2381"/>
      <c r="LVD6" s="2382"/>
      <c r="LVE6" s="2383"/>
      <c r="LVF6" s="2381"/>
      <c r="LVG6" s="2382"/>
      <c r="LVH6" s="2383"/>
      <c r="LVI6" s="2381"/>
      <c r="LVJ6" s="2382"/>
      <c r="LVK6" s="2383"/>
      <c r="LVL6" s="2381"/>
      <c r="LVM6" s="2382"/>
      <c r="LVN6" s="2383"/>
      <c r="LVO6" s="2381"/>
      <c r="LVP6" s="2382"/>
      <c r="LVQ6" s="2383"/>
      <c r="LVR6" s="2381"/>
      <c r="LVS6" s="2382"/>
      <c r="LVT6" s="2383"/>
      <c r="LVU6" s="2381"/>
      <c r="LVV6" s="2382"/>
      <c r="LVW6" s="2383"/>
      <c r="LVX6" s="2381"/>
      <c r="LVY6" s="2382"/>
      <c r="LVZ6" s="2383"/>
      <c r="LWA6" s="2381"/>
      <c r="LWB6" s="2382"/>
      <c r="LWC6" s="2383"/>
      <c r="LWD6" s="2381"/>
      <c r="LWE6" s="2382"/>
      <c r="LWF6" s="2383"/>
      <c r="LWG6" s="2381"/>
      <c r="LWH6" s="2382"/>
      <c r="LWI6" s="2383"/>
      <c r="LWJ6" s="2381"/>
      <c r="LWK6" s="2382"/>
      <c r="LWL6" s="2383"/>
      <c r="LWM6" s="2381"/>
      <c r="LWN6" s="2382"/>
      <c r="LWO6" s="2383"/>
      <c r="LWP6" s="2381"/>
      <c r="LWQ6" s="2382"/>
      <c r="LWR6" s="2383"/>
      <c r="LWS6" s="2381"/>
      <c r="LWT6" s="2382"/>
      <c r="LWU6" s="2383"/>
      <c r="LWV6" s="2381"/>
      <c r="LWW6" s="2382"/>
      <c r="LWX6" s="2383"/>
      <c r="LWY6" s="2381"/>
      <c r="LWZ6" s="2382"/>
      <c r="LXA6" s="2383"/>
      <c r="LXB6" s="2381"/>
      <c r="LXC6" s="2382"/>
      <c r="LXD6" s="2383"/>
      <c r="LXE6" s="2381"/>
      <c r="LXF6" s="2382"/>
      <c r="LXG6" s="2383"/>
      <c r="LXH6" s="2381"/>
      <c r="LXI6" s="2382"/>
      <c r="LXJ6" s="2383"/>
      <c r="LXK6" s="2381"/>
      <c r="LXL6" s="2382"/>
      <c r="LXM6" s="2383"/>
      <c r="LXN6" s="2381"/>
      <c r="LXO6" s="2382"/>
      <c r="LXP6" s="2383"/>
      <c r="LXQ6" s="2381"/>
      <c r="LXR6" s="2382"/>
      <c r="LXS6" s="2383"/>
      <c r="LXT6" s="2381"/>
      <c r="LXU6" s="2382"/>
      <c r="LXV6" s="2383"/>
      <c r="LXW6" s="2381"/>
      <c r="LXX6" s="2382"/>
      <c r="LXY6" s="2383"/>
      <c r="LXZ6" s="2381"/>
      <c r="LYA6" s="2382"/>
      <c r="LYB6" s="2383"/>
      <c r="LYC6" s="2381"/>
      <c r="LYD6" s="2382"/>
      <c r="LYE6" s="2383"/>
      <c r="LYF6" s="2381"/>
      <c r="LYG6" s="2382"/>
      <c r="LYH6" s="2383"/>
      <c r="LYI6" s="2381"/>
      <c r="LYJ6" s="2382"/>
      <c r="LYK6" s="2383"/>
      <c r="LYL6" s="2381"/>
      <c r="LYM6" s="2382"/>
      <c r="LYN6" s="2383"/>
      <c r="LYO6" s="2381"/>
      <c r="LYP6" s="2382"/>
      <c r="LYQ6" s="2383"/>
      <c r="LYR6" s="2381"/>
      <c r="LYS6" s="2382"/>
      <c r="LYT6" s="2383"/>
      <c r="LYU6" s="2381"/>
      <c r="LYV6" s="2382"/>
      <c r="LYW6" s="2383"/>
      <c r="LYX6" s="2381"/>
      <c r="LYY6" s="2382"/>
      <c r="LYZ6" s="2383"/>
      <c r="LZA6" s="2381"/>
      <c r="LZB6" s="2382"/>
      <c r="LZC6" s="2383"/>
      <c r="LZD6" s="2381"/>
      <c r="LZE6" s="2382"/>
      <c r="LZF6" s="2383"/>
      <c r="LZG6" s="2381"/>
      <c r="LZH6" s="2382"/>
      <c r="LZI6" s="2383"/>
      <c r="LZJ6" s="2381"/>
      <c r="LZK6" s="2382"/>
      <c r="LZL6" s="2383"/>
      <c r="LZM6" s="2381"/>
      <c r="LZN6" s="2382"/>
      <c r="LZO6" s="2383"/>
      <c r="LZP6" s="2381"/>
      <c r="LZQ6" s="2382"/>
      <c r="LZR6" s="2383"/>
      <c r="LZS6" s="2381"/>
      <c r="LZT6" s="2382"/>
      <c r="LZU6" s="2383"/>
      <c r="LZV6" s="2381"/>
      <c r="LZW6" s="2382"/>
      <c r="LZX6" s="2383"/>
      <c r="LZY6" s="2381"/>
      <c r="LZZ6" s="2382"/>
      <c r="MAA6" s="2383"/>
      <c r="MAB6" s="2381"/>
      <c r="MAC6" s="2382"/>
      <c r="MAD6" s="2383"/>
      <c r="MAE6" s="2381"/>
      <c r="MAF6" s="2382"/>
      <c r="MAG6" s="2383"/>
      <c r="MAH6" s="2381"/>
      <c r="MAI6" s="2382"/>
      <c r="MAJ6" s="2383"/>
      <c r="MAK6" s="2381"/>
      <c r="MAL6" s="2382"/>
      <c r="MAM6" s="2383"/>
      <c r="MAN6" s="2381"/>
      <c r="MAO6" s="2382"/>
      <c r="MAP6" s="2383"/>
      <c r="MAQ6" s="2381"/>
      <c r="MAR6" s="2382"/>
      <c r="MAS6" s="2383"/>
      <c r="MAT6" s="2381"/>
      <c r="MAU6" s="2382"/>
      <c r="MAV6" s="2383"/>
      <c r="MAW6" s="2381"/>
      <c r="MAX6" s="2382"/>
      <c r="MAY6" s="2383"/>
      <c r="MAZ6" s="2381"/>
      <c r="MBA6" s="2382"/>
      <c r="MBB6" s="2383"/>
      <c r="MBC6" s="2381"/>
      <c r="MBD6" s="2382"/>
      <c r="MBE6" s="2383"/>
      <c r="MBF6" s="2381"/>
      <c r="MBG6" s="2382"/>
      <c r="MBH6" s="2383"/>
      <c r="MBI6" s="2381"/>
      <c r="MBJ6" s="2382"/>
      <c r="MBK6" s="2383"/>
      <c r="MBL6" s="2381"/>
      <c r="MBM6" s="2382"/>
      <c r="MBN6" s="2383"/>
      <c r="MBO6" s="2381"/>
      <c r="MBP6" s="2382"/>
      <c r="MBQ6" s="2383"/>
      <c r="MBR6" s="2381"/>
      <c r="MBS6" s="2382"/>
      <c r="MBT6" s="2383"/>
      <c r="MBU6" s="2381"/>
      <c r="MBV6" s="2382"/>
      <c r="MBW6" s="2383"/>
      <c r="MBX6" s="2381"/>
      <c r="MBY6" s="2382"/>
      <c r="MBZ6" s="2383"/>
      <c r="MCA6" s="2381"/>
      <c r="MCB6" s="2382"/>
      <c r="MCC6" s="2383"/>
      <c r="MCD6" s="2381"/>
      <c r="MCE6" s="2382"/>
      <c r="MCF6" s="2383"/>
      <c r="MCG6" s="2381"/>
      <c r="MCH6" s="2382"/>
      <c r="MCI6" s="2383"/>
      <c r="MCJ6" s="2381"/>
      <c r="MCK6" s="2382"/>
      <c r="MCL6" s="2383"/>
      <c r="MCM6" s="2381"/>
      <c r="MCN6" s="2382"/>
      <c r="MCO6" s="2383"/>
      <c r="MCP6" s="2381"/>
      <c r="MCQ6" s="2382"/>
      <c r="MCR6" s="2383"/>
      <c r="MCS6" s="2381"/>
      <c r="MCT6" s="2382"/>
      <c r="MCU6" s="2383"/>
      <c r="MCV6" s="2381"/>
      <c r="MCW6" s="2382"/>
      <c r="MCX6" s="2383"/>
      <c r="MCY6" s="2381"/>
      <c r="MCZ6" s="2382"/>
      <c r="MDA6" s="2383"/>
      <c r="MDB6" s="2381"/>
      <c r="MDC6" s="2382"/>
      <c r="MDD6" s="2383"/>
      <c r="MDE6" s="2381"/>
      <c r="MDF6" s="2382"/>
      <c r="MDG6" s="2383"/>
      <c r="MDH6" s="2381"/>
      <c r="MDI6" s="2382"/>
      <c r="MDJ6" s="2383"/>
      <c r="MDK6" s="2381"/>
      <c r="MDL6" s="2382"/>
      <c r="MDM6" s="2383"/>
      <c r="MDN6" s="2381"/>
      <c r="MDO6" s="2382"/>
      <c r="MDP6" s="2383"/>
      <c r="MDQ6" s="2381"/>
      <c r="MDR6" s="2382"/>
      <c r="MDS6" s="2383"/>
      <c r="MDT6" s="2381"/>
      <c r="MDU6" s="2382"/>
      <c r="MDV6" s="2383"/>
      <c r="MDW6" s="2381"/>
      <c r="MDX6" s="2382"/>
      <c r="MDY6" s="2383"/>
      <c r="MDZ6" s="2381"/>
      <c r="MEA6" s="2382"/>
      <c r="MEB6" s="2383"/>
      <c r="MEC6" s="2381"/>
      <c r="MED6" s="2382"/>
      <c r="MEE6" s="2383"/>
      <c r="MEF6" s="2381"/>
      <c r="MEG6" s="2382"/>
      <c r="MEH6" s="2383"/>
      <c r="MEI6" s="2381"/>
      <c r="MEJ6" s="2382"/>
      <c r="MEK6" s="2383"/>
      <c r="MEL6" s="2381"/>
      <c r="MEM6" s="2382"/>
      <c r="MEN6" s="2383"/>
      <c r="MEO6" s="2381"/>
      <c r="MEP6" s="2382"/>
      <c r="MEQ6" s="2383"/>
      <c r="MER6" s="2381"/>
      <c r="MES6" s="2382"/>
      <c r="MET6" s="2383"/>
      <c r="MEU6" s="2381"/>
      <c r="MEV6" s="2382"/>
      <c r="MEW6" s="2383"/>
      <c r="MEX6" s="2381"/>
      <c r="MEY6" s="2382"/>
      <c r="MEZ6" s="2383"/>
      <c r="MFA6" s="2381"/>
      <c r="MFB6" s="2382"/>
      <c r="MFC6" s="2383"/>
      <c r="MFD6" s="2381"/>
      <c r="MFE6" s="2382"/>
      <c r="MFF6" s="2383"/>
      <c r="MFG6" s="2381"/>
      <c r="MFH6" s="2382"/>
      <c r="MFI6" s="2383"/>
      <c r="MFJ6" s="2381"/>
      <c r="MFK6" s="2382"/>
      <c r="MFL6" s="2383"/>
      <c r="MFM6" s="2381"/>
      <c r="MFN6" s="2382"/>
      <c r="MFO6" s="2383"/>
      <c r="MFP6" s="2381"/>
      <c r="MFQ6" s="2382"/>
      <c r="MFR6" s="2383"/>
      <c r="MFS6" s="2381"/>
      <c r="MFT6" s="2382"/>
      <c r="MFU6" s="2383"/>
      <c r="MFV6" s="2381"/>
      <c r="MFW6" s="2382"/>
      <c r="MFX6" s="2383"/>
      <c r="MFY6" s="2381"/>
      <c r="MFZ6" s="2382"/>
      <c r="MGA6" s="2383"/>
      <c r="MGB6" s="2381"/>
      <c r="MGC6" s="2382"/>
      <c r="MGD6" s="2383"/>
      <c r="MGE6" s="2381"/>
      <c r="MGF6" s="2382"/>
      <c r="MGG6" s="2383"/>
      <c r="MGH6" s="2381"/>
      <c r="MGI6" s="2382"/>
      <c r="MGJ6" s="2383"/>
      <c r="MGK6" s="2381"/>
      <c r="MGL6" s="2382"/>
      <c r="MGM6" s="2383"/>
      <c r="MGN6" s="2381"/>
      <c r="MGO6" s="2382"/>
      <c r="MGP6" s="2383"/>
      <c r="MGQ6" s="2381"/>
      <c r="MGR6" s="2382"/>
      <c r="MGS6" s="2383"/>
      <c r="MGT6" s="2381"/>
      <c r="MGU6" s="2382"/>
      <c r="MGV6" s="2383"/>
      <c r="MGW6" s="2381"/>
      <c r="MGX6" s="2382"/>
      <c r="MGY6" s="2383"/>
      <c r="MGZ6" s="2381"/>
      <c r="MHA6" s="2382"/>
      <c r="MHB6" s="2383"/>
      <c r="MHC6" s="2381"/>
      <c r="MHD6" s="2382"/>
      <c r="MHE6" s="2383"/>
      <c r="MHF6" s="2381"/>
      <c r="MHG6" s="2382"/>
      <c r="MHH6" s="2383"/>
      <c r="MHI6" s="2381"/>
      <c r="MHJ6" s="2382"/>
      <c r="MHK6" s="2383"/>
      <c r="MHL6" s="2381"/>
      <c r="MHM6" s="2382"/>
      <c r="MHN6" s="2383"/>
      <c r="MHO6" s="2381"/>
      <c r="MHP6" s="2382"/>
      <c r="MHQ6" s="2383"/>
      <c r="MHR6" s="2381"/>
      <c r="MHS6" s="2382"/>
      <c r="MHT6" s="2383"/>
      <c r="MHU6" s="2381"/>
      <c r="MHV6" s="2382"/>
      <c r="MHW6" s="2383"/>
      <c r="MHX6" s="2381"/>
      <c r="MHY6" s="2382"/>
      <c r="MHZ6" s="2383"/>
      <c r="MIA6" s="2381"/>
      <c r="MIB6" s="2382"/>
      <c r="MIC6" s="2383"/>
      <c r="MID6" s="2381"/>
      <c r="MIE6" s="2382"/>
      <c r="MIF6" s="2383"/>
      <c r="MIG6" s="2381"/>
      <c r="MIH6" s="2382"/>
      <c r="MII6" s="2383"/>
      <c r="MIJ6" s="2381"/>
      <c r="MIK6" s="2382"/>
      <c r="MIL6" s="2383"/>
      <c r="MIM6" s="2381"/>
      <c r="MIN6" s="2382"/>
      <c r="MIO6" s="2383"/>
      <c r="MIP6" s="2381"/>
      <c r="MIQ6" s="2382"/>
      <c r="MIR6" s="2383"/>
      <c r="MIS6" s="2381"/>
      <c r="MIT6" s="2382"/>
      <c r="MIU6" s="2383"/>
      <c r="MIV6" s="2381"/>
      <c r="MIW6" s="2382"/>
      <c r="MIX6" s="2383"/>
      <c r="MIY6" s="2381"/>
      <c r="MIZ6" s="2382"/>
      <c r="MJA6" s="2383"/>
      <c r="MJB6" s="2381"/>
      <c r="MJC6" s="2382"/>
      <c r="MJD6" s="2383"/>
      <c r="MJE6" s="2381"/>
      <c r="MJF6" s="2382"/>
      <c r="MJG6" s="2383"/>
      <c r="MJH6" s="2381"/>
      <c r="MJI6" s="2382"/>
      <c r="MJJ6" s="2383"/>
      <c r="MJK6" s="2381"/>
      <c r="MJL6" s="2382"/>
      <c r="MJM6" s="2383"/>
      <c r="MJN6" s="2381"/>
      <c r="MJO6" s="2382"/>
      <c r="MJP6" s="2383"/>
      <c r="MJQ6" s="2381"/>
      <c r="MJR6" s="2382"/>
      <c r="MJS6" s="2383"/>
      <c r="MJT6" s="2381"/>
      <c r="MJU6" s="2382"/>
      <c r="MJV6" s="2383"/>
      <c r="MJW6" s="2381"/>
      <c r="MJX6" s="2382"/>
      <c r="MJY6" s="2383"/>
      <c r="MJZ6" s="2381"/>
      <c r="MKA6" s="2382"/>
      <c r="MKB6" s="2383"/>
      <c r="MKC6" s="2381"/>
      <c r="MKD6" s="2382"/>
      <c r="MKE6" s="2383"/>
      <c r="MKF6" s="2381"/>
      <c r="MKG6" s="2382"/>
      <c r="MKH6" s="2383"/>
      <c r="MKI6" s="2381"/>
      <c r="MKJ6" s="2382"/>
      <c r="MKK6" s="2383"/>
      <c r="MKL6" s="2381"/>
      <c r="MKM6" s="2382"/>
      <c r="MKN6" s="2383"/>
      <c r="MKO6" s="2381"/>
      <c r="MKP6" s="2382"/>
      <c r="MKQ6" s="2383"/>
      <c r="MKR6" s="2381"/>
      <c r="MKS6" s="2382"/>
      <c r="MKT6" s="2383"/>
      <c r="MKU6" s="2381"/>
      <c r="MKV6" s="2382"/>
      <c r="MKW6" s="2383"/>
      <c r="MKX6" s="2381"/>
      <c r="MKY6" s="2382"/>
      <c r="MKZ6" s="2383"/>
      <c r="MLA6" s="2381"/>
      <c r="MLB6" s="2382"/>
      <c r="MLC6" s="2383"/>
      <c r="MLD6" s="2381"/>
      <c r="MLE6" s="2382"/>
      <c r="MLF6" s="2383"/>
      <c r="MLG6" s="2381"/>
      <c r="MLH6" s="2382"/>
      <c r="MLI6" s="2383"/>
      <c r="MLJ6" s="2381"/>
      <c r="MLK6" s="2382"/>
      <c r="MLL6" s="2383"/>
      <c r="MLM6" s="2381"/>
      <c r="MLN6" s="2382"/>
      <c r="MLO6" s="2383"/>
      <c r="MLP6" s="2381"/>
      <c r="MLQ6" s="2382"/>
      <c r="MLR6" s="2383"/>
      <c r="MLS6" s="2381"/>
      <c r="MLT6" s="2382"/>
      <c r="MLU6" s="2383"/>
      <c r="MLV6" s="2381"/>
      <c r="MLW6" s="2382"/>
      <c r="MLX6" s="2383"/>
      <c r="MLY6" s="2381"/>
      <c r="MLZ6" s="2382"/>
      <c r="MMA6" s="2383"/>
      <c r="MMB6" s="2381"/>
      <c r="MMC6" s="2382"/>
      <c r="MMD6" s="2383"/>
      <c r="MME6" s="2381"/>
      <c r="MMF6" s="2382"/>
      <c r="MMG6" s="2383"/>
      <c r="MMH6" s="2381"/>
      <c r="MMI6" s="2382"/>
      <c r="MMJ6" s="2383"/>
      <c r="MMK6" s="2381"/>
      <c r="MML6" s="2382"/>
      <c r="MMM6" s="2383"/>
      <c r="MMN6" s="2381"/>
      <c r="MMO6" s="2382"/>
      <c r="MMP6" s="2383"/>
      <c r="MMQ6" s="2381"/>
      <c r="MMR6" s="2382"/>
      <c r="MMS6" s="2383"/>
      <c r="MMT6" s="2381"/>
      <c r="MMU6" s="2382"/>
      <c r="MMV6" s="2383"/>
      <c r="MMW6" s="2381"/>
      <c r="MMX6" s="2382"/>
      <c r="MMY6" s="2383"/>
      <c r="MMZ6" s="2381"/>
      <c r="MNA6" s="2382"/>
      <c r="MNB6" s="2383"/>
      <c r="MNC6" s="2381"/>
      <c r="MND6" s="2382"/>
      <c r="MNE6" s="2383"/>
      <c r="MNF6" s="2381"/>
      <c r="MNG6" s="2382"/>
      <c r="MNH6" s="2383"/>
      <c r="MNI6" s="2381"/>
      <c r="MNJ6" s="2382"/>
      <c r="MNK6" s="2383"/>
      <c r="MNL6" s="2381"/>
      <c r="MNM6" s="2382"/>
      <c r="MNN6" s="2383"/>
      <c r="MNO6" s="2381"/>
      <c r="MNP6" s="2382"/>
      <c r="MNQ6" s="2383"/>
      <c r="MNR6" s="2381"/>
      <c r="MNS6" s="2382"/>
      <c r="MNT6" s="2383"/>
      <c r="MNU6" s="2381"/>
      <c r="MNV6" s="2382"/>
      <c r="MNW6" s="2383"/>
      <c r="MNX6" s="2381"/>
      <c r="MNY6" s="2382"/>
      <c r="MNZ6" s="2383"/>
      <c r="MOA6" s="2381"/>
      <c r="MOB6" s="2382"/>
      <c r="MOC6" s="2383"/>
      <c r="MOD6" s="2381"/>
      <c r="MOE6" s="2382"/>
      <c r="MOF6" s="2383"/>
      <c r="MOG6" s="2381"/>
      <c r="MOH6" s="2382"/>
      <c r="MOI6" s="2383"/>
      <c r="MOJ6" s="2381"/>
      <c r="MOK6" s="2382"/>
      <c r="MOL6" s="2383"/>
      <c r="MOM6" s="2381"/>
      <c r="MON6" s="2382"/>
      <c r="MOO6" s="2383"/>
      <c r="MOP6" s="2381"/>
      <c r="MOQ6" s="2382"/>
      <c r="MOR6" s="2383"/>
      <c r="MOS6" s="2381"/>
      <c r="MOT6" s="2382"/>
      <c r="MOU6" s="2383"/>
      <c r="MOV6" s="2381"/>
      <c r="MOW6" s="2382"/>
      <c r="MOX6" s="2383"/>
      <c r="MOY6" s="2381"/>
      <c r="MOZ6" s="2382"/>
      <c r="MPA6" s="2383"/>
      <c r="MPB6" s="2381"/>
      <c r="MPC6" s="2382"/>
      <c r="MPD6" s="2383"/>
      <c r="MPE6" s="2381"/>
      <c r="MPF6" s="2382"/>
      <c r="MPG6" s="2383"/>
      <c r="MPH6" s="2381"/>
      <c r="MPI6" s="2382"/>
      <c r="MPJ6" s="2383"/>
      <c r="MPK6" s="2381"/>
      <c r="MPL6" s="2382"/>
      <c r="MPM6" s="2383"/>
      <c r="MPN6" s="2381"/>
      <c r="MPO6" s="2382"/>
      <c r="MPP6" s="2383"/>
      <c r="MPQ6" s="2381"/>
      <c r="MPR6" s="2382"/>
      <c r="MPS6" s="2383"/>
      <c r="MPT6" s="2381"/>
      <c r="MPU6" s="2382"/>
      <c r="MPV6" s="2383"/>
      <c r="MPW6" s="2381"/>
      <c r="MPX6" s="2382"/>
      <c r="MPY6" s="2383"/>
      <c r="MPZ6" s="2381"/>
      <c r="MQA6" s="2382"/>
      <c r="MQB6" s="2383"/>
      <c r="MQC6" s="2381"/>
      <c r="MQD6" s="2382"/>
      <c r="MQE6" s="2383"/>
      <c r="MQF6" s="2381"/>
      <c r="MQG6" s="2382"/>
      <c r="MQH6" s="2383"/>
      <c r="MQI6" s="2381"/>
      <c r="MQJ6" s="2382"/>
      <c r="MQK6" s="2383"/>
      <c r="MQL6" s="2381"/>
      <c r="MQM6" s="2382"/>
      <c r="MQN6" s="2383"/>
      <c r="MQO6" s="2381"/>
      <c r="MQP6" s="2382"/>
      <c r="MQQ6" s="2383"/>
      <c r="MQR6" s="2381"/>
      <c r="MQS6" s="2382"/>
      <c r="MQT6" s="2383"/>
      <c r="MQU6" s="2381"/>
      <c r="MQV6" s="2382"/>
      <c r="MQW6" s="2383"/>
      <c r="MQX6" s="2381"/>
      <c r="MQY6" s="2382"/>
      <c r="MQZ6" s="2383"/>
      <c r="MRA6" s="2381"/>
      <c r="MRB6" s="2382"/>
      <c r="MRC6" s="2383"/>
      <c r="MRD6" s="2381"/>
      <c r="MRE6" s="2382"/>
      <c r="MRF6" s="2383"/>
      <c r="MRG6" s="2381"/>
      <c r="MRH6" s="2382"/>
      <c r="MRI6" s="2383"/>
      <c r="MRJ6" s="2381"/>
      <c r="MRK6" s="2382"/>
      <c r="MRL6" s="2383"/>
      <c r="MRM6" s="2381"/>
      <c r="MRN6" s="2382"/>
      <c r="MRO6" s="2383"/>
      <c r="MRP6" s="2381"/>
      <c r="MRQ6" s="2382"/>
      <c r="MRR6" s="2383"/>
      <c r="MRS6" s="2381"/>
      <c r="MRT6" s="2382"/>
      <c r="MRU6" s="2383"/>
      <c r="MRV6" s="2381"/>
      <c r="MRW6" s="2382"/>
      <c r="MRX6" s="2383"/>
      <c r="MRY6" s="2381"/>
      <c r="MRZ6" s="2382"/>
      <c r="MSA6" s="2383"/>
      <c r="MSB6" s="2381"/>
      <c r="MSC6" s="2382"/>
      <c r="MSD6" s="2383"/>
      <c r="MSE6" s="2381"/>
      <c r="MSF6" s="2382"/>
      <c r="MSG6" s="2383"/>
      <c r="MSH6" s="2381"/>
      <c r="MSI6" s="2382"/>
      <c r="MSJ6" s="2383"/>
      <c r="MSK6" s="2381"/>
      <c r="MSL6" s="2382"/>
      <c r="MSM6" s="2383"/>
      <c r="MSN6" s="2381"/>
      <c r="MSO6" s="2382"/>
      <c r="MSP6" s="2383"/>
      <c r="MSQ6" s="2381"/>
      <c r="MSR6" s="2382"/>
      <c r="MSS6" s="2383"/>
      <c r="MST6" s="2381"/>
      <c r="MSU6" s="2382"/>
      <c r="MSV6" s="2383"/>
      <c r="MSW6" s="2381"/>
      <c r="MSX6" s="2382"/>
      <c r="MSY6" s="2383"/>
      <c r="MSZ6" s="2381"/>
      <c r="MTA6" s="2382"/>
      <c r="MTB6" s="2383"/>
      <c r="MTC6" s="2381"/>
      <c r="MTD6" s="2382"/>
      <c r="MTE6" s="2383"/>
      <c r="MTF6" s="2381"/>
      <c r="MTG6" s="2382"/>
      <c r="MTH6" s="2383"/>
      <c r="MTI6" s="2381"/>
      <c r="MTJ6" s="2382"/>
      <c r="MTK6" s="2383"/>
      <c r="MTL6" s="2381"/>
      <c r="MTM6" s="2382"/>
      <c r="MTN6" s="2383"/>
      <c r="MTO6" s="2381"/>
      <c r="MTP6" s="2382"/>
      <c r="MTQ6" s="2383"/>
      <c r="MTR6" s="2381"/>
      <c r="MTS6" s="2382"/>
      <c r="MTT6" s="2383"/>
      <c r="MTU6" s="2381"/>
      <c r="MTV6" s="2382"/>
      <c r="MTW6" s="2383"/>
      <c r="MTX6" s="2381"/>
      <c r="MTY6" s="2382"/>
      <c r="MTZ6" s="2383"/>
      <c r="MUA6" s="2381"/>
      <c r="MUB6" s="2382"/>
      <c r="MUC6" s="2383"/>
      <c r="MUD6" s="2381"/>
      <c r="MUE6" s="2382"/>
      <c r="MUF6" s="2383"/>
      <c r="MUG6" s="2381"/>
      <c r="MUH6" s="2382"/>
      <c r="MUI6" s="2383"/>
      <c r="MUJ6" s="2381"/>
      <c r="MUK6" s="2382"/>
      <c r="MUL6" s="2383"/>
      <c r="MUM6" s="2381"/>
      <c r="MUN6" s="2382"/>
      <c r="MUO6" s="2383"/>
      <c r="MUP6" s="2381"/>
      <c r="MUQ6" s="2382"/>
      <c r="MUR6" s="2383"/>
      <c r="MUS6" s="2381"/>
      <c r="MUT6" s="2382"/>
      <c r="MUU6" s="2383"/>
      <c r="MUV6" s="2381"/>
      <c r="MUW6" s="2382"/>
      <c r="MUX6" s="2383"/>
      <c r="MUY6" s="2381"/>
      <c r="MUZ6" s="2382"/>
      <c r="MVA6" s="2383"/>
      <c r="MVB6" s="2381"/>
      <c r="MVC6" s="2382"/>
      <c r="MVD6" s="2383"/>
      <c r="MVE6" s="2381"/>
      <c r="MVF6" s="2382"/>
      <c r="MVG6" s="2383"/>
      <c r="MVH6" s="2381"/>
      <c r="MVI6" s="2382"/>
      <c r="MVJ6" s="2383"/>
      <c r="MVK6" s="2381"/>
      <c r="MVL6" s="2382"/>
      <c r="MVM6" s="2383"/>
      <c r="MVN6" s="2381"/>
      <c r="MVO6" s="2382"/>
      <c r="MVP6" s="2383"/>
      <c r="MVQ6" s="2381"/>
      <c r="MVR6" s="2382"/>
      <c r="MVS6" s="2383"/>
      <c r="MVT6" s="2381"/>
      <c r="MVU6" s="2382"/>
      <c r="MVV6" s="2383"/>
      <c r="MVW6" s="2381"/>
      <c r="MVX6" s="2382"/>
      <c r="MVY6" s="2383"/>
      <c r="MVZ6" s="2381"/>
      <c r="MWA6" s="2382"/>
      <c r="MWB6" s="2383"/>
      <c r="MWC6" s="2381"/>
      <c r="MWD6" s="2382"/>
      <c r="MWE6" s="2383"/>
      <c r="MWF6" s="2381"/>
      <c r="MWG6" s="2382"/>
      <c r="MWH6" s="2383"/>
      <c r="MWI6" s="2381"/>
      <c r="MWJ6" s="2382"/>
      <c r="MWK6" s="2383"/>
      <c r="MWL6" s="2381"/>
      <c r="MWM6" s="2382"/>
      <c r="MWN6" s="2383"/>
      <c r="MWO6" s="2381"/>
      <c r="MWP6" s="2382"/>
      <c r="MWQ6" s="2383"/>
      <c r="MWR6" s="2381"/>
      <c r="MWS6" s="2382"/>
      <c r="MWT6" s="2383"/>
      <c r="MWU6" s="2381"/>
      <c r="MWV6" s="2382"/>
      <c r="MWW6" s="2383"/>
      <c r="MWX6" s="2381"/>
      <c r="MWY6" s="2382"/>
      <c r="MWZ6" s="2383"/>
      <c r="MXA6" s="2381"/>
      <c r="MXB6" s="2382"/>
      <c r="MXC6" s="2383"/>
      <c r="MXD6" s="2381"/>
      <c r="MXE6" s="2382"/>
      <c r="MXF6" s="2383"/>
      <c r="MXG6" s="2381"/>
      <c r="MXH6" s="2382"/>
      <c r="MXI6" s="2383"/>
      <c r="MXJ6" s="2381"/>
      <c r="MXK6" s="2382"/>
      <c r="MXL6" s="2383"/>
      <c r="MXM6" s="2381"/>
      <c r="MXN6" s="2382"/>
      <c r="MXO6" s="2383"/>
      <c r="MXP6" s="2381"/>
      <c r="MXQ6" s="2382"/>
      <c r="MXR6" s="2383"/>
      <c r="MXS6" s="2381"/>
      <c r="MXT6" s="2382"/>
      <c r="MXU6" s="2383"/>
      <c r="MXV6" s="2381"/>
      <c r="MXW6" s="2382"/>
      <c r="MXX6" s="2383"/>
      <c r="MXY6" s="2381"/>
      <c r="MXZ6" s="2382"/>
      <c r="MYA6" s="2383"/>
      <c r="MYB6" s="2381"/>
      <c r="MYC6" s="2382"/>
      <c r="MYD6" s="2383"/>
      <c r="MYE6" s="2381"/>
      <c r="MYF6" s="2382"/>
      <c r="MYG6" s="2383"/>
      <c r="MYH6" s="2381"/>
      <c r="MYI6" s="2382"/>
      <c r="MYJ6" s="2383"/>
      <c r="MYK6" s="2381"/>
      <c r="MYL6" s="2382"/>
      <c r="MYM6" s="2383"/>
      <c r="MYN6" s="2381"/>
      <c r="MYO6" s="2382"/>
      <c r="MYP6" s="2383"/>
      <c r="MYQ6" s="2381"/>
      <c r="MYR6" s="2382"/>
      <c r="MYS6" s="2383"/>
      <c r="MYT6" s="2381"/>
      <c r="MYU6" s="2382"/>
      <c r="MYV6" s="2383"/>
      <c r="MYW6" s="2381"/>
      <c r="MYX6" s="2382"/>
      <c r="MYY6" s="2383"/>
      <c r="MYZ6" s="2381"/>
      <c r="MZA6" s="2382"/>
      <c r="MZB6" s="2383"/>
      <c r="MZC6" s="2381"/>
      <c r="MZD6" s="2382"/>
      <c r="MZE6" s="2383"/>
      <c r="MZF6" s="2381"/>
      <c r="MZG6" s="2382"/>
      <c r="MZH6" s="2383"/>
      <c r="MZI6" s="2381"/>
      <c r="MZJ6" s="2382"/>
      <c r="MZK6" s="2383"/>
      <c r="MZL6" s="2381"/>
      <c r="MZM6" s="2382"/>
      <c r="MZN6" s="2383"/>
      <c r="MZO6" s="2381"/>
      <c r="MZP6" s="2382"/>
      <c r="MZQ6" s="2383"/>
      <c r="MZR6" s="2381"/>
      <c r="MZS6" s="2382"/>
      <c r="MZT6" s="2383"/>
      <c r="MZU6" s="2381"/>
      <c r="MZV6" s="2382"/>
      <c r="MZW6" s="2383"/>
      <c r="MZX6" s="2381"/>
      <c r="MZY6" s="2382"/>
      <c r="MZZ6" s="2383"/>
      <c r="NAA6" s="2381"/>
      <c r="NAB6" s="2382"/>
      <c r="NAC6" s="2383"/>
      <c r="NAD6" s="2381"/>
      <c r="NAE6" s="2382"/>
      <c r="NAF6" s="2383"/>
      <c r="NAG6" s="2381"/>
      <c r="NAH6" s="2382"/>
      <c r="NAI6" s="2383"/>
      <c r="NAJ6" s="2381"/>
      <c r="NAK6" s="2382"/>
      <c r="NAL6" s="2383"/>
      <c r="NAM6" s="2381"/>
      <c r="NAN6" s="2382"/>
      <c r="NAO6" s="2383"/>
      <c r="NAP6" s="2381"/>
      <c r="NAQ6" s="2382"/>
      <c r="NAR6" s="2383"/>
      <c r="NAS6" s="2381"/>
      <c r="NAT6" s="2382"/>
      <c r="NAU6" s="2383"/>
      <c r="NAV6" s="2381"/>
      <c r="NAW6" s="2382"/>
      <c r="NAX6" s="2383"/>
      <c r="NAY6" s="2381"/>
      <c r="NAZ6" s="2382"/>
      <c r="NBA6" s="2383"/>
      <c r="NBB6" s="2381"/>
      <c r="NBC6" s="2382"/>
      <c r="NBD6" s="2383"/>
      <c r="NBE6" s="2381"/>
      <c r="NBF6" s="2382"/>
      <c r="NBG6" s="2383"/>
      <c r="NBH6" s="2381"/>
      <c r="NBI6" s="2382"/>
      <c r="NBJ6" s="2383"/>
      <c r="NBK6" s="2381"/>
      <c r="NBL6" s="2382"/>
      <c r="NBM6" s="2383"/>
      <c r="NBN6" s="2381"/>
      <c r="NBO6" s="2382"/>
      <c r="NBP6" s="2383"/>
      <c r="NBQ6" s="2381"/>
      <c r="NBR6" s="2382"/>
      <c r="NBS6" s="2383"/>
      <c r="NBT6" s="2381"/>
      <c r="NBU6" s="2382"/>
      <c r="NBV6" s="2383"/>
      <c r="NBW6" s="2381"/>
      <c r="NBX6" s="2382"/>
      <c r="NBY6" s="2383"/>
      <c r="NBZ6" s="2381"/>
      <c r="NCA6" s="2382"/>
      <c r="NCB6" s="2383"/>
      <c r="NCC6" s="2381"/>
      <c r="NCD6" s="2382"/>
      <c r="NCE6" s="2383"/>
      <c r="NCF6" s="2381"/>
      <c r="NCG6" s="2382"/>
      <c r="NCH6" s="2383"/>
      <c r="NCI6" s="2381"/>
      <c r="NCJ6" s="2382"/>
      <c r="NCK6" s="2383"/>
      <c r="NCL6" s="2381"/>
      <c r="NCM6" s="2382"/>
      <c r="NCN6" s="2383"/>
      <c r="NCO6" s="2381"/>
      <c r="NCP6" s="2382"/>
      <c r="NCQ6" s="2383"/>
      <c r="NCR6" s="2381"/>
      <c r="NCS6" s="2382"/>
      <c r="NCT6" s="2383"/>
      <c r="NCU6" s="2381"/>
      <c r="NCV6" s="2382"/>
      <c r="NCW6" s="2383"/>
      <c r="NCX6" s="2381"/>
      <c r="NCY6" s="2382"/>
      <c r="NCZ6" s="2383"/>
      <c r="NDA6" s="2381"/>
      <c r="NDB6" s="2382"/>
      <c r="NDC6" s="2383"/>
      <c r="NDD6" s="2381"/>
      <c r="NDE6" s="2382"/>
      <c r="NDF6" s="2383"/>
      <c r="NDG6" s="2381"/>
      <c r="NDH6" s="2382"/>
      <c r="NDI6" s="2383"/>
      <c r="NDJ6" s="2381"/>
      <c r="NDK6" s="2382"/>
      <c r="NDL6" s="2383"/>
      <c r="NDM6" s="2381"/>
      <c r="NDN6" s="2382"/>
      <c r="NDO6" s="2383"/>
      <c r="NDP6" s="2381"/>
      <c r="NDQ6" s="2382"/>
      <c r="NDR6" s="2383"/>
      <c r="NDS6" s="2381"/>
      <c r="NDT6" s="2382"/>
      <c r="NDU6" s="2383"/>
      <c r="NDV6" s="2381"/>
      <c r="NDW6" s="2382"/>
      <c r="NDX6" s="2383"/>
      <c r="NDY6" s="2381"/>
      <c r="NDZ6" s="2382"/>
      <c r="NEA6" s="2383"/>
      <c r="NEB6" s="2381"/>
      <c r="NEC6" s="2382"/>
      <c r="NED6" s="2383"/>
      <c r="NEE6" s="2381"/>
      <c r="NEF6" s="2382"/>
      <c r="NEG6" s="2383"/>
      <c r="NEH6" s="2381"/>
      <c r="NEI6" s="2382"/>
      <c r="NEJ6" s="2383"/>
      <c r="NEK6" s="2381"/>
      <c r="NEL6" s="2382"/>
      <c r="NEM6" s="2383"/>
      <c r="NEN6" s="2381"/>
      <c r="NEO6" s="2382"/>
      <c r="NEP6" s="2383"/>
      <c r="NEQ6" s="2381"/>
      <c r="NER6" s="2382"/>
      <c r="NES6" s="2383"/>
      <c r="NET6" s="2381"/>
      <c r="NEU6" s="2382"/>
      <c r="NEV6" s="2383"/>
      <c r="NEW6" s="2381"/>
      <c r="NEX6" s="2382"/>
      <c r="NEY6" s="2383"/>
      <c r="NEZ6" s="2381"/>
      <c r="NFA6" s="2382"/>
      <c r="NFB6" s="2383"/>
      <c r="NFC6" s="2381"/>
      <c r="NFD6" s="2382"/>
      <c r="NFE6" s="2383"/>
      <c r="NFF6" s="2381"/>
      <c r="NFG6" s="2382"/>
      <c r="NFH6" s="2383"/>
      <c r="NFI6" s="2381"/>
      <c r="NFJ6" s="2382"/>
      <c r="NFK6" s="2383"/>
      <c r="NFL6" s="2381"/>
      <c r="NFM6" s="2382"/>
      <c r="NFN6" s="2383"/>
      <c r="NFO6" s="2381"/>
      <c r="NFP6" s="2382"/>
      <c r="NFQ6" s="2383"/>
      <c r="NFR6" s="2381"/>
      <c r="NFS6" s="2382"/>
      <c r="NFT6" s="2383"/>
      <c r="NFU6" s="2381"/>
      <c r="NFV6" s="2382"/>
      <c r="NFW6" s="2383"/>
      <c r="NFX6" s="2381"/>
      <c r="NFY6" s="2382"/>
      <c r="NFZ6" s="2383"/>
      <c r="NGA6" s="2381"/>
      <c r="NGB6" s="2382"/>
      <c r="NGC6" s="2383"/>
      <c r="NGD6" s="2381"/>
      <c r="NGE6" s="2382"/>
      <c r="NGF6" s="2383"/>
      <c r="NGG6" s="2381"/>
      <c r="NGH6" s="2382"/>
      <c r="NGI6" s="2383"/>
      <c r="NGJ6" s="2381"/>
      <c r="NGK6" s="2382"/>
      <c r="NGL6" s="2383"/>
      <c r="NGM6" s="2381"/>
      <c r="NGN6" s="2382"/>
      <c r="NGO6" s="2383"/>
      <c r="NGP6" s="2381"/>
      <c r="NGQ6" s="2382"/>
      <c r="NGR6" s="2383"/>
      <c r="NGS6" s="2381"/>
      <c r="NGT6" s="2382"/>
      <c r="NGU6" s="2383"/>
      <c r="NGV6" s="2381"/>
      <c r="NGW6" s="2382"/>
      <c r="NGX6" s="2383"/>
      <c r="NGY6" s="2381"/>
      <c r="NGZ6" s="2382"/>
      <c r="NHA6" s="2383"/>
      <c r="NHB6" s="2381"/>
      <c r="NHC6" s="2382"/>
      <c r="NHD6" s="2383"/>
      <c r="NHE6" s="2381"/>
      <c r="NHF6" s="2382"/>
      <c r="NHG6" s="2383"/>
      <c r="NHH6" s="2381"/>
      <c r="NHI6" s="2382"/>
      <c r="NHJ6" s="2383"/>
      <c r="NHK6" s="2381"/>
      <c r="NHL6" s="2382"/>
      <c r="NHM6" s="2383"/>
      <c r="NHN6" s="2381"/>
      <c r="NHO6" s="2382"/>
      <c r="NHP6" s="2383"/>
      <c r="NHQ6" s="2381"/>
      <c r="NHR6" s="2382"/>
      <c r="NHS6" s="2383"/>
      <c r="NHT6" s="2381"/>
      <c r="NHU6" s="2382"/>
      <c r="NHV6" s="2383"/>
      <c r="NHW6" s="2381"/>
      <c r="NHX6" s="2382"/>
      <c r="NHY6" s="2383"/>
      <c r="NHZ6" s="2381"/>
      <c r="NIA6" s="2382"/>
      <c r="NIB6" s="2383"/>
      <c r="NIC6" s="2381"/>
      <c r="NID6" s="2382"/>
      <c r="NIE6" s="2383"/>
      <c r="NIF6" s="2381"/>
      <c r="NIG6" s="2382"/>
      <c r="NIH6" s="2383"/>
      <c r="NII6" s="2381"/>
      <c r="NIJ6" s="2382"/>
      <c r="NIK6" s="2383"/>
      <c r="NIL6" s="2381"/>
      <c r="NIM6" s="2382"/>
      <c r="NIN6" s="2383"/>
      <c r="NIO6" s="2381"/>
      <c r="NIP6" s="2382"/>
      <c r="NIQ6" s="2383"/>
      <c r="NIR6" s="2381"/>
      <c r="NIS6" s="2382"/>
      <c r="NIT6" s="2383"/>
      <c r="NIU6" s="2381"/>
      <c r="NIV6" s="2382"/>
      <c r="NIW6" s="2383"/>
      <c r="NIX6" s="2381"/>
      <c r="NIY6" s="2382"/>
      <c r="NIZ6" s="2383"/>
      <c r="NJA6" s="2381"/>
      <c r="NJB6" s="2382"/>
      <c r="NJC6" s="2383"/>
      <c r="NJD6" s="2381"/>
      <c r="NJE6" s="2382"/>
      <c r="NJF6" s="2383"/>
      <c r="NJG6" s="2381"/>
      <c r="NJH6" s="2382"/>
      <c r="NJI6" s="2383"/>
      <c r="NJJ6" s="2381"/>
      <c r="NJK6" s="2382"/>
      <c r="NJL6" s="2383"/>
      <c r="NJM6" s="2381"/>
      <c r="NJN6" s="2382"/>
      <c r="NJO6" s="2383"/>
      <c r="NJP6" s="2381"/>
      <c r="NJQ6" s="2382"/>
      <c r="NJR6" s="2383"/>
      <c r="NJS6" s="2381"/>
      <c r="NJT6" s="2382"/>
      <c r="NJU6" s="2383"/>
      <c r="NJV6" s="2381"/>
      <c r="NJW6" s="2382"/>
      <c r="NJX6" s="2383"/>
      <c r="NJY6" s="2381"/>
      <c r="NJZ6" s="2382"/>
      <c r="NKA6" s="2383"/>
      <c r="NKB6" s="2381"/>
      <c r="NKC6" s="2382"/>
      <c r="NKD6" s="2383"/>
      <c r="NKE6" s="2381"/>
      <c r="NKF6" s="2382"/>
      <c r="NKG6" s="2383"/>
      <c r="NKH6" s="2381"/>
      <c r="NKI6" s="2382"/>
      <c r="NKJ6" s="2383"/>
      <c r="NKK6" s="2381"/>
      <c r="NKL6" s="2382"/>
      <c r="NKM6" s="2383"/>
      <c r="NKN6" s="2381"/>
      <c r="NKO6" s="2382"/>
      <c r="NKP6" s="2383"/>
      <c r="NKQ6" s="2381"/>
      <c r="NKR6" s="2382"/>
      <c r="NKS6" s="2383"/>
      <c r="NKT6" s="2381"/>
      <c r="NKU6" s="2382"/>
      <c r="NKV6" s="2383"/>
      <c r="NKW6" s="2381"/>
      <c r="NKX6" s="2382"/>
      <c r="NKY6" s="2383"/>
      <c r="NKZ6" s="2381"/>
      <c r="NLA6" s="2382"/>
      <c r="NLB6" s="2383"/>
      <c r="NLC6" s="2381"/>
      <c r="NLD6" s="2382"/>
      <c r="NLE6" s="2383"/>
      <c r="NLF6" s="2381"/>
      <c r="NLG6" s="2382"/>
      <c r="NLH6" s="2383"/>
      <c r="NLI6" s="2381"/>
      <c r="NLJ6" s="2382"/>
      <c r="NLK6" s="2383"/>
      <c r="NLL6" s="2381"/>
      <c r="NLM6" s="2382"/>
      <c r="NLN6" s="2383"/>
      <c r="NLO6" s="2381"/>
      <c r="NLP6" s="2382"/>
      <c r="NLQ6" s="2383"/>
      <c r="NLR6" s="2381"/>
      <c r="NLS6" s="2382"/>
      <c r="NLT6" s="2383"/>
      <c r="NLU6" s="2381"/>
      <c r="NLV6" s="2382"/>
      <c r="NLW6" s="2383"/>
      <c r="NLX6" s="2381"/>
      <c r="NLY6" s="2382"/>
      <c r="NLZ6" s="2383"/>
      <c r="NMA6" s="2381"/>
      <c r="NMB6" s="2382"/>
      <c r="NMC6" s="2383"/>
      <c r="NMD6" s="2381"/>
      <c r="NME6" s="2382"/>
      <c r="NMF6" s="2383"/>
      <c r="NMG6" s="2381"/>
      <c r="NMH6" s="2382"/>
      <c r="NMI6" s="2383"/>
      <c r="NMJ6" s="2381"/>
      <c r="NMK6" s="2382"/>
      <c r="NML6" s="2383"/>
      <c r="NMM6" s="2381"/>
      <c r="NMN6" s="2382"/>
      <c r="NMO6" s="2383"/>
      <c r="NMP6" s="2381"/>
      <c r="NMQ6" s="2382"/>
      <c r="NMR6" s="2383"/>
      <c r="NMS6" s="2381"/>
      <c r="NMT6" s="2382"/>
      <c r="NMU6" s="2383"/>
      <c r="NMV6" s="2381"/>
      <c r="NMW6" s="2382"/>
      <c r="NMX6" s="2383"/>
      <c r="NMY6" s="2381"/>
      <c r="NMZ6" s="2382"/>
      <c r="NNA6" s="2383"/>
      <c r="NNB6" s="2381"/>
      <c r="NNC6" s="2382"/>
      <c r="NND6" s="2383"/>
      <c r="NNE6" s="2381"/>
      <c r="NNF6" s="2382"/>
      <c r="NNG6" s="2383"/>
      <c r="NNH6" s="2381"/>
      <c r="NNI6" s="2382"/>
      <c r="NNJ6" s="2383"/>
      <c r="NNK6" s="2381"/>
      <c r="NNL6" s="2382"/>
      <c r="NNM6" s="2383"/>
      <c r="NNN6" s="2381"/>
      <c r="NNO6" s="2382"/>
      <c r="NNP6" s="2383"/>
      <c r="NNQ6" s="2381"/>
      <c r="NNR6" s="2382"/>
      <c r="NNS6" s="2383"/>
      <c r="NNT6" s="2381"/>
      <c r="NNU6" s="2382"/>
      <c r="NNV6" s="2383"/>
      <c r="NNW6" s="2381"/>
      <c r="NNX6" s="2382"/>
      <c r="NNY6" s="2383"/>
      <c r="NNZ6" s="2381"/>
      <c r="NOA6" s="2382"/>
      <c r="NOB6" s="2383"/>
      <c r="NOC6" s="2381"/>
      <c r="NOD6" s="2382"/>
      <c r="NOE6" s="2383"/>
      <c r="NOF6" s="2381"/>
      <c r="NOG6" s="2382"/>
      <c r="NOH6" s="2383"/>
      <c r="NOI6" s="2381"/>
      <c r="NOJ6" s="2382"/>
      <c r="NOK6" s="2383"/>
      <c r="NOL6" s="2381"/>
      <c r="NOM6" s="2382"/>
      <c r="NON6" s="2383"/>
      <c r="NOO6" s="2381"/>
      <c r="NOP6" s="2382"/>
      <c r="NOQ6" s="2383"/>
      <c r="NOR6" s="2381"/>
      <c r="NOS6" s="2382"/>
      <c r="NOT6" s="2383"/>
      <c r="NOU6" s="2381"/>
      <c r="NOV6" s="2382"/>
      <c r="NOW6" s="2383"/>
      <c r="NOX6" s="2381"/>
      <c r="NOY6" s="2382"/>
      <c r="NOZ6" s="2383"/>
      <c r="NPA6" s="2381"/>
      <c r="NPB6" s="2382"/>
      <c r="NPC6" s="2383"/>
      <c r="NPD6" s="2381"/>
      <c r="NPE6" s="2382"/>
      <c r="NPF6" s="2383"/>
      <c r="NPG6" s="2381"/>
      <c r="NPH6" s="2382"/>
      <c r="NPI6" s="2383"/>
      <c r="NPJ6" s="2381"/>
      <c r="NPK6" s="2382"/>
      <c r="NPL6" s="2383"/>
      <c r="NPM6" s="2381"/>
      <c r="NPN6" s="2382"/>
      <c r="NPO6" s="2383"/>
      <c r="NPP6" s="2381"/>
      <c r="NPQ6" s="2382"/>
      <c r="NPR6" s="2383"/>
      <c r="NPS6" s="2381"/>
      <c r="NPT6" s="2382"/>
      <c r="NPU6" s="2383"/>
      <c r="NPV6" s="2381"/>
      <c r="NPW6" s="2382"/>
      <c r="NPX6" s="2383"/>
      <c r="NPY6" s="2381"/>
      <c r="NPZ6" s="2382"/>
      <c r="NQA6" s="2383"/>
      <c r="NQB6" s="2381"/>
      <c r="NQC6" s="2382"/>
      <c r="NQD6" s="2383"/>
      <c r="NQE6" s="2381"/>
      <c r="NQF6" s="2382"/>
      <c r="NQG6" s="2383"/>
      <c r="NQH6" s="2381"/>
      <c r="NQI6" s="2382"/>
      <c r="NQJ6" s="2383"/>
      <c r="NQK6" s="2381"/>
      <c r="NQL6" s="2382"/>
      <c r="NQM6" s="2383"/>
      <c r="NQN6" s="2381"/>
      <c r="NQO6" s="2382"/>
      <c r="NQP6" s="2383"/>
      <c r="NQQ6" s="2381"/>
      <c r="NQR6" s="2382"/>
      <c r="NQS6" s="2383"/>
      <c r="NQT6" s="2381"/>
      <c r="NQU6" s="2382"/>
      <c r="NQV6" s="2383"/>
      <c r="NQW6" s="2381"/>
      <c r="NQX6" s="2382"/>
      <c r="NQY6" s="2383"/>
      <c r="NQZ6" s="2381"/>
      <c r="NRA6" s="2382"/>
      <c r="NRB6" s="2383"/>
      <c r="NRC6" s="2381"/>
      <c r="NRD6" s="2382"/>
      <c r="NRE6" s="2383"/>
      <c r="NRF6" s="2381"/>
      <c r="NRG6" s="2382"/>
      <c r="NRH6" s="2383"/>
      <c r="NRI6" s="2381"/>
      <c r="NRJ6" s="2382"/>
      <c r="NRK6" s="2383"/>
      <c r="NRL6" s="2381"/>
      <c r="NRM6" s="2382"/>
      <c r="NRN6" s="2383"/>
      <c r="NRO6" s="2381"/>
      <c r="NRP6" s="2382"/>
      <c r="NRQ6" s="2383"/>
      <c r="NRR6" s="2381"/>
      <c r="NRS6" s="2382"/>
      <c r="NRT6" s="2383"/>
      <c r="NRU6" s="2381"/>
      <c r="NRV6" s="2382"/>
      <c r="NRW6" s="2383"/>
      <c r="NRX6" s="2381"/>
      <c r="NRY6" s="2382"/>
      <c r="NRZ6" s="2383"/>
      <c r="NSA6" s="2381"/>
      <c r="NSB6" s="2382"/>
      <c r="NSC6" s="2383"/>
      <c r="NSD6" s="2381"/>
      <c r="NSE6" s="2382"/>
      <c r="NSF6" s="2383"/>
      <c r="NSG6" s="2381"/>
      <c r="NSH6" s="2382"/>
      <c r="NSI6" s="2383"/>
      <c r="NSJ6" s="2381"/>
      <c r="NSK6" s="2382"/>
      <c r="NSL6" s="2383"/>
      <c r="NSM6" s="2381"/>
      <c r="NSN6" s="2382"/>
      <c r="NSO6" s="2383"/>
      <c r="NSP6" s="2381"/>
      <c r="NSQ6" s="2382"/>
      <c r="NSR6" s="2383"/>
      <c r="NSS6" s="2381"/>
      <c r="NST6" s="2382"/>
      <c r="NSU6" s="2383"/>
      <c r="NSV6" s="2381"/>
      <c r="NSW6" s="2382"/>
      <c r="NSX6" s="2383"/>
      <c r="NSY6" s="2381"/>
      <c r="NSZ6" s="2382"/>
      <c r="NTA6" s="2383"/>
      <c r="NTB6" s="2381"/>
      <c r="NTC6" s="2382"/>
      <c r="NTD6" s="2383"/>
      <c r="NTE6" s="2381"/>
      <c r="NTF6" s="2382"/>
      <c r="NTG6" s="2383"/>
      <c r="NTH6" s="2381"/>
      <c r="NTI6" s="2382"/>
      <c r="NTJ6" s="2383"/>
      <c r="NTK6" s="2381"/>
      <c r="NTL6" s="2382"/>
      <c r="NTM6" s="2383"/>
      <c r="NTN6" s="2381"/>
      <c r="NTO6" s="2382"/>
      <c r="NTP6" s="2383"/>
      <c r="NTQ6" s="2381"/>
      <c r="NTR6" s="2382"/>
      <c r="NTS6" s="2383"/>
      <c r="NTT6" s="2381"/>
      <c r="NTU6" s="2382"/>
      <c r="NTV6" s="2383"/>
      <c r="NTW6" s="2381"/>
      <c r="NTX6" s="2382"/>
      <c r="NTY6" s="2383"/>
      <c r="NTZ6" s="2381"/>
      <c r="NUA6" s="2382"/>
      <c r="NUB6" s="2383"/>
      <c r="NUC6" s="2381"/>
      <c r="NUD6" s="2382"/>
      <c r="NUE6" s="2383"/>
      <c r="NUF6" s="2381"/>
      <c r="NUG6" s="2382"/>
      <c r="NUH6" s="2383"/>
      <c r="NUI6" s="2381"/>
      <c r="NUJ6" s="2382"/>
      <c r="NUK6" s="2383"/>
      <c r="NUL6" s="2381"/>
      <c r="NUM6" s="2382"/>
      <c r="NUN6" s="2383"/>
      <c r="NUO6" s="2381"/>
      <c r="NUP6" s="2382"/>
      <c r="NUQ6" s="2383"/>
      <c r="NUR6" s="2381"/>
      <c r="NUS6" s="2382"/>
      <c r="NUT6" s="2383"/>
      <c r="NUU6" s="2381"/>
      <c r="NUV6" s="2382"/>
      <c r="NUW6" s="2383"/>
      <c r="NUX6" s="2381"/>
      <c r="NUY6" s="2382"/>
      <c r="NUZ6" s="2383"/>
      <c r="NVA6" s="2381"/>
      <c r="NVB6" s="2382"/>
      <c r="NVC6" s="2383"/>
      <c r="NVD6" s="2381"/>
      <c r="NVE6" s="2382"/>
      <c r="NVF6" s="2383"/>
      <c r="NVG6" s="2381"/>
      <c r="NVH6" s="2382"/>
      <c r="NVI6" s="2383"/>
      <c r="NVJ6" s="2381"/>
      <c r="NVK6" s="2382"/>
      <c r="NVL6" s="2383"/>
      <c r="NVM6" s="2381"/>
      <c r="NVN6" s="2382"/>
      <c r="NVO6" s="2383"/>
      <c r="NVP6" s="2381"/>
      <c r="NVQ6" s="2382"/>
      <c r="NVR6" s="2383"/>
      <c r="NVS6" s="2381"/>
      <c r="NVT6" s="2382"/>
      <c r="NVU6" s="2383"/>
      <c r="NVV6" s="2381"/>
      <c r="NVW6" s="2382"/>
      <c r="NVX6" s="2383"/>
      <c r="NVY6" s="2381"/>
      <c r="NVZ6" s="2382"/>
      <c r="NWA6" s="2383"/>
      <c r="NWB6" s="2381"/>
      <c r="NWC6" s="2382"/>
      <c r="NWD6" s="2383"/>
      <c r="NWE6" s="2381"/>
      <c r="NWF6" s="2382"/>
      <c r="NWG6" s="2383"/>
      <c r="NWH6" s="2381"/>
      <c r="NWI6" s="2382"/>
      <c r="NWJ6" s="2383"/>
      <c r="NWK6" s="2381"/>
      <c r="NWL6" s="2382"/>
      <c r="NWM6" s="2383"/>
      <c r="NWN6" s="2381"/>
      <c r="NWO6" s="2382"/>
      <c r="NWP6" s="2383"/>
      <c r="NWQ6" s="2381"/>
      <c r="NWR6" s="2382"/>
      <c r="NWS6" s="2383"/>
      <c r="NWT6" s="2381"/>
      <c r="NWU6" s="2382"/>
      <c r="NWV6" s="2383"/>
      <c r="NWW6" s="2381"/>
      <c r="NWX6" s="2382"/>
      <c r="NWY6" s="2383"/>
      <c r="NWZ6" s="2381"/>
      <c r="NXA6" s="2382"/>
      <c r="NXB6" s="2383"/>
      <c r="NXC6" s="2381"/>
      <c r="NXD6" s="2382"/>
      <c r="NXE6" s="2383"/>
      <c r="NXF6" s="2381"/>
      <c r="NXG6" s="2382"/>
      <c r="NXH6" s="2383"/>
      <c r="NXI6" s="2381"/>
      <c r="NXJ6" s="2382"/>
      <c r="NXK6" s="2383"/>
      <c r="NXL6" s="2381"/>
      <c r="NXM6" s="2382"/>
      <c r="NXN6" s="2383"/>
      <c r="NXO6" s="2381"/>
      <c r="NXP6" s="2382"/>
      <c r="NXQ6" s="2383"/>
      <c r="NXR6" s="2381"/>
      <c r="NXS6" s="2382"/>
      <c r="NXT6" s="2383"/>
      <c r="NXU6" s="2381"/>
      <c r="NXV6" s="2382"/>
      <c r="NXW6" s="2383"/>
      <c r="NXX6" s="2381"/>
      <c r="NXY6" s="2382"/>
      <c r="NXZ6" s="2383"/>
      <c r="NYA6" s="2381"/>
      <c r="NYB6" s="2382"/>
      <c r="NYC6" s="2383"/>
      <c r="NYD6" s="2381"/>
      <c r="NYE6" s="2382"/>
      <c r="NYF6" s="2383"/>
      <c r="NYG6" s="2381"/>
      <c r="NYH6" s="2382"/>
      <c r="NYI6" s="2383"/>
      <c r="NYJ6" s="2381"/>
      <c r="NYK6" s="2382"/>
      <c r="NYL6" s="2383"/>
      <c r="NYM6" s="2381"/>
      <c r="NYN6" s="2382"/>
      <c r="NYO6" s="2383"/>
      <c r="NYP6" s="2381"/>
      <c r="NYQ6" s="2382"/>
      <c r="NYR6" s="2383"/>
      <c r="NYS6" s="2381"/>
      <c r="NYT6" s="2382"/>
      <c r="NYU6" s="2383"/>
      <c r="NYV6" s="2381"/>
      <c r="NYW6" s="2382"/>
      <c r="NYX6" s="2383"/>
      <c r="NYY6" s="2381"/>
      <c r="NYZ6" s="2382"/>
      <c r="NZA6" s="2383"/>
      <c r="NZB6" s="2381"/>
      <c r="NZC6" s="2382"/>
      <c r="NZD6" s="2383"/>
      <c r="NZE6" s="2381"/>
      <c r="NZF6" s="2382"/>
      <c r="NZG6" s="2383"/>
      <c r="NZH6" s="2381"/>
      <c r="NZI6" s="2382"/>
      <c r="NZJ6" s="2383"/>
      <c r="NZK6" s="2381"/>
      <c r="NZL6" s="2382"/>
      <c r="NZM6" s="2383"/>
      <c r="NZN6" s="2381"/>
      <c r="NZO6" s="2382"/>
      <c r="NZP6" s="2383"/>
      <c r="NZQ6" s="2381"/>
      <c r="NZR6" s="2382"/>
      <c r="NZS6" s="2383"/>
      <c r="NZT6" s="2381"/>
      <c r="NZU6" s="2382"/>
      <c r="NZV6" s="2383"/>
      <c r="NZW6" s="2381"/>
      <c r="NZX6" s="2382"/>
      <c r="NZY6" s="2383"/>
      <c r="NZZ6" s="2381"/>
      <c r="OAA6" s="2382"/>
      <c r="OAB6" s="2383"/>
      <c r="OAC6" s="2381"/>
      <c r="OAD6" s="2382"/>
      <c r="OAE6" s="2383"/>
      <c r="OAF6" s="2381"/>
      <c r="OAG6" s="2382"/>
      <c r="OAH6" s="2383"/>
      <c r="OAI6" s="2381"/>
      <c r="OAJ6" s="2382"/>
      <c r="OAK6" s="2383"/>
      <c r="OAL6" s="2381"/>
      <c r="OAM6" s="2382"/>
      <c r="OAN6" s="2383"/>
      <c r="OAO6" s="2381"/>
      <c r="OAP6" s="2382"/>
      <c r="OAQ6" s="2383"/>
      <c r="OAR6" s="2381"/>
      <c r="OAS6" s="2382"/>
      <c r="OAT6" s="2383"/>
      <c r="OAU6" s="2381"/>
      <c r="OAV6" s="2382"/>
      <c r="OAW6" s="2383"/>
      <c r="OAX6" s="2381"/>
      <c r="OAY6" s="2382"/>
      <c r="OAZ6" s="2383"/>
      <c r="OBA6" s="2381"/>
      <c r="OBB6" s="2382"/>
      <c r="OBC6" s="2383"/>
      <c r="OBD6" s="2381"/>
      <c r="OBE6" s="2382"/>
      <c r="OBF6" s="2383"/>
      <c r="OBG6" s="2381"/>
      <c r="OBH6" s="2382"/>
      <c r="OBI6" s="2383"/>
      <c r="OBJ6" s="2381"/>
      <c r="OBK6" s="2382"/>
      <c r="OBL6" s="2383"/>
      <c r="OBM6" s="2381"/>
      <c r="OBN6" s="2382"/>
      <c r="OBO6" s="2383"/>
      <c r="OBP6" s="2381"/>
      <c r="OBQ6" s="2382"/>
      <c r="OBR6" s="2383"/>
      <c r="OBS6" s="2381"/>
      <c r="OBT6" s="2382"/>
      <c r="OBU6" s="2383"/>
      <c r="OBV6" s="2381"/>
      <c r="OBW6" s="2382"/>
      <c r="OBX6" s="2383"/>
      <c r="OBY6" s="2381"/>
      <c r="OBZ6" s="2382"/>
      <c r="OCA6" s="2383"/>
      <c r="OCB6" s="2381"/>
      <c r="OCC6" s="2382"/>
      <c r="OCD6" s="2383"/>
      <c r="OCE6" s="2381"/>
      <c r="OCF6" s="2382"/>
      <c r="OCG6" s="2383"/>
      <c r="OCH6" s="2381"/>
      <c r="OCI6" s="2382"/>
      <c r="OCJ6" s="2383"/>
      <c r="OCK6" s="2381"/>
      <c r="OCL6" s="2382"/>
      <c r="OCM6" s="2383"/>
      <c r="OCN6" s="2381"/>
      <c r="OCO6" s="2382"/>
      <c r="OCP6" s="2383"/>
      <c r="OCQ6" s="2381"/>
      <c r="OCR6" s="2382"/>
      <c r="OCS6" s="2383"/>
      <c r="OCT6" s="2381"/>
      <c r="OCU6" s="2382"/>
      <c r="OCV6" s="2383"/>
      <c r="OCW6" s="2381"/>
      <c r="OCX6" s="2382"/>
      <c r="OCY6" s="2383"/>
      <c r="OCZ6" s="2381"/>
      <c r="ODA6" s="2382"/>
      <c r="ODB6" s="2383"/>
      <c r="ODC6" s="2381"/>
      <c r="ODD6" s="2382"/>
      <c r="ODE6" s="2383"/>
      <c r="ODF6" s="2381"/>
      <c r="ODG6" s="2382"/>
      <c r="ODH6" s="2383"/>
      <c r="ODI6" s="2381"/>
      <c r="ODJ6" s="2382"/>
      <c r="ODK6" s="2383"/>
      <c r="ODL6" s="2381"/>
      <c r="ODM6" s="2382"/>
      <c r="ODN6" s="2383"/>
      <c r="ODO6" s="2381"/>
      <c r="ODP6" s="2382"/>
      <c r="ODQ6" s="2383"/>
      <c r="ODR6" s="2381"/>
      <c r="ODS6" s="2382"/>
      <c r="ODT6" s="2383"/>
      <c r="ODU6" s="2381"/>
      <c r="ODV6" s="2382"/>
      <c r="ODW6" s="2383"/>
      <c r="ODX6" s="2381"/>
      <c r="ODY6" s="2382"/>
      <c r="ODZ6" s="2383"/>
      <c r="OEA6" s="2381"/>
      <c r="OEB6" s="2382"/>
      <c r="OEC6" s="2383"/>
      <c r="OED6" s="2381"/>
      <c r="OEE6" s="2382"/>
      <c r="OEF6" s="2383"/>
      <c r="OEG6" s="2381"/>
      <c r="OEH6" s="2382"/>
      <c r="OEI6" s="2383"/>
      <c r="OEJ6" s="2381"/>
      <c r="OEK6" s="2382"/>
      <c r="OEL6" s="2383"/>
      <c r="OEM6" s="2381"/>
      <c r="OEN6" s="2382"/>
      <c r="OEO6" s="2383"/>
      <c r="OEP6" s="2381"/>
      <c r="OEQ6" s="2382"/>
      <c r="OER6" s="2383"/>
      <c r="OES6" s="2381"/>
      <c r="OET6" s="2382"/>
      <c r="OEU6" s="2383"/>
      <c r="OEV6" s="2381"/>
      <c r="OEW6" s="2382"/>
      <c r="OEX6" s="2383"/>
      <c r="OEY6" s="2381"/>
      <c r="OEZ6" s="2382"/>
      <c r="OFA6" s="2383"/>
      <c r="OFB6" s="2381"/>
      <c r="OFC6" s="2382"/>
      <c r="OFD6" s="2383"/>
      <c r="OFE6" s="2381"/>
      <c r="OFF6" s="2382"/>
      <c r="OFG6" s="2383"/>
      <c r="OFH6" s="2381"/>
      <c r="OFI6" s="2382"/>
      <c r="OFJ6" s="2383"/>
      <c r="OFK6" s="2381"/>
      <c r="OFL6" s="2382"/>
      <c r="OFM6" s="2383"/>
      <c r="OFN6" s="2381"/>
      <c r="OFO6" s="2382"/>
      <c r="OFP6" s="2383"/>
      <c r="OFQ6" s="2381"/>
      <c r="OFR6" s="2382"/>
      <c r="OFS6" s="2383"/>
      <c r="OFT6" s="2381"/>
      <c r="OFU6" s="2382"/>
      <c r="OFV6" s="2383"/>
      <c r="OFW6" s="2381"/>
      <c r="OFX6" s="2382"/>
      <c r="OFY6" s="2383"/>
      <c r="OFZ6" s="2381"/>
      <c r="OGA6" s="2382"/>
      <c r="OGB6" s="2383"/>
      <c r="OGC6" s="2381"/>
      <c r="OGD6" s="2382"/>
      <c r="OGE6" s="2383"/>
      <c r="OGF6" s="2381"/>
      <c r="OGG6" s="2382"/>
      <c r="OGH6" s="2383"/>
      <c r="OGI6" s="2381"/>
      <c r="OGJ6" s="2382"/>
      <c r="OGK6" s="2383"/>
      <c r="OGL6" s="2381"/>
      <c r="OGM6" s="2382"/>
      <c r="OGN6" s="2383"/>
      <c r="OGO6" s="2381"/>
      <c r="OGP6" s="2382"/>
      <c r="OGQ6" s="2383"/>
      <c r="OGR6" s="2381"/>
      <c r="OGS6" s="2382"/>
      <c r="OGT6" s="2383"/>
      <c r="OGU6" s="2381"/>
      <c r="OGV6" s="2382"/>
      <c r="OGW6" s="2383"/>
      <c r="OGX6" s="2381"/>
      <c r="OGY6" s="2382"/>
      <c r="OGZ6" s="2383"/>
      <c r="OHA6" s="2381"/>
      <c r="OHB6" s="2382"/>
      <c r="OHC6" s="2383"/>
      <c r="OHD6" s="2381"/>
      <c r="OHE6" s="2382"/>
      <c r="OHF6" s="2383"/>
      <c r="OHG6" s="2381"/>
      <c r="OHH6" s="2382"/>
      <c r="OHI6" s="2383"/>
      <c r="OHJ6" s="2381"/>
      <c r="OHK6" s="2382"/>
      <c r="OHL6" s="2383"/>
      <c r="OHM6" s="2381"/>
      <c r="OHN6" s="2382"/>
      <c r="OHO6" s="2383"/>
      <c r="OHP6" s="2381"/>
      <c r="OHQ6" s="2382"/>
      <c r="OHR6" s="2383"/>
      <c r="OHS6" s="2381"/>
      <c r="OHT6" s="2382"/>
      <c r="OHU6" s="2383"/>
      <c r="OHV6" s="2381"/>
      <c r="OHW6" s="2382"/>
      <c r="OHX6" s="2383"/>
      <c r="OHY6" s="2381"/>
      <c r="OHZ6" s="2382"/>
      <c r="OIA6" s="2383"/>
      <c r="OIB6" s="2381"/>
      <c r="OIC6" s="2382"/>
      <c r="OID6" s="2383"/>
      <c r="OIE6" s="2381"/>
      <c r="OIF6" s="2382"/>
      <c r="OIG6" s="2383"/>
      <c r="OIH6" s="2381"/>
      <c r="OII6" s="2382"/>
      <c r="OIJ6" s="2383"/>
      <c r="OIK6" s="2381"/>
      <c r="OIL6" s="2382"/>
      <c r="OIM6" s="2383"/>
      <c r="OIN6" s="2381"/>
      <c r="OIO6" s="2382"/>
      <c r="OIP6" s="2383"/>
      <c r="OIQ6" s="2381"/>
      <c r="OIR6" s="2382"/>
      <c r="OIS6" s="2383"/>
      <c r="OIT6" s="2381"/>
      <c r="OIU6" s="2382"/>
      <c r="OIV6" s="2383"/>
      <c r="OIW6" s="2381"/>
      <c r="OIX6" s="2382"/>
      <c r="OIY6" s="2383"/>
      <c r="OIZ6" s="2381"/>
      <c r="OJA6" s="2382"/>
      <c r="OJB6" s="2383"/>
      <c r="OJC6" s="2381"/>
      <c r="OJD6" s="2382"/>
      <c r="OJE6" s="2383"/>
      <c r="OJF6" s="2381"/>
      <c r="OJG6" s="2382"/>
      <c r="OJH6" s="2383"/>
      <c r="OJI6" s="2381"/>
      <c r="OJJ6" s="2382"/>
      <c r="OJK6" s="2383"/>
      <c r="OJL6" s="2381"/>
      <c r="OJM6" s="2382"/>
      <c r="OJN6" s="2383"/>
      <c r="OJO6" s="2381"/>
      <c r="OJP6" s="2382"/>
      <c r="OJQ6" s="2383"/>
      <c r="OJR6" s="2381"/>
      <c r="OJS6" s="2382"/>
      <c r="OJT6" s="2383"/>
      <c r="OJU6" s="2381"/>
      <c r="OJV6" s="2382"/>
      <c r="OJW6" s="2383"/>
      <c r="OJX6" s="2381"/>
      <c r="OJY6" s="2382"/>
      <c r="OJZ6" s="2383"/>
      <c r="OKA6" s="2381"/>
      <c r="OKB6" s="2382"/>
      <c r="OKC6" s="2383"/>
      <c r="OKD6" s="2381"/>
      <c r="OKE6" s="2382"/>
      <c r="OKF6" s="2383"/>
      <c r="OKG6" s="2381"/>
      <c r="OKH6" s="2382"/>
      <c r="OKI6" s="2383"/>
      <c r="OKJ6" s="2381"/>
      <c r="OKK6" s="2382"/>
      <c r="OKL6" s="2383"/>
      <c r="OKM6" s="2381"/>
      <c r="OKN6" s="2382"/>
      <c r="OKO6" s="2383"/>
      <c r="OKP6" s="2381"/>
      <c r="OKQ6" s="2382"/>
      <c r="OKR6" s="2383"/>
      <c r="OKS6" s="2381"/>
      <c r="OKT6" s="2382"/>
      <c r="OKU6" s="2383"/>
      <c r="OKV6" s="2381"/>
      <c r="OKW6" s="2382"/>
      <c r="OKX6" s="2383"/>
      <c r="OKY6" s="2381"/>
      <c r="OKZ6" s="2382"/>
      <c r="OLA6" s="2383"/>
      <c r="OLB6" s="2381"/>
      <c r="OLC6" s="2382"/>
      <c r="OLD6" s="2383"/>
      <c r="OLE6" s="2381"/>
      <c r="OLF6" s="2382"/>
      <c r="OLG6" s="2383"/>
      <c r="OLH6" s="2381"/>
      <c r="OLI6" s="2382"/>
      <c r="OLJ6" s="2383"/>
      <c r="OLK6" s="2381"/>
      <c r="OLL6" s="2382"/>
      <c r="OLM6" s="2383"/>
      <c r="OLN6" s="2381"/>
      <c r="OLO6" s="2382"/>
      <c r="OLP6" s="2383"/>
      <c r="OLQ6" s="2381"/>
      <c r="OLR6" s="2382"/>
      <c r="OLS6" s="2383"/>
      <c r="OLT6" s="2381"/>
      <c r="OLU6" s="2382"/>
      <c r="OLV6" s="2383"/>
      <c r="OLW6" s="2381"/>
      <c r="OLX6" s="2382"/>
      <c r="OLY6" s="2383"/>
      <c r="OLZ6" s="2381"/>
      <c r="OMA6" s="2382"/>
      <c r="OMB6" s="2383"/>
      <c r="OMC6" s="2381"/>
      <c r="OMD6" s="2382"/>
      <c r="OME6" s="2383"/>
      <c r="OMF6" s="2381"/>
      <c r="OMG6" s="2382"/>
      <c r="OMH6" s="2383"/>
      <c r="OMI6" s="2381"/>
      <c r="OMJ6" s="2382"/>
      <c r="OMK6" s="2383"/>
      <c r="OML6" s="2381"/>
      <c r="OMM6" s="2382"/>
      <c r="OMN6" s="2383"/>
      <c r="OMO6" s="2381"/>
      <c r="OMP6" s="2382"/>
      <c r="OMQ6" s="2383"/>
      <c r="OMR6" s="2381"/>
      <c r="OMS6" s="2382"/>
      <c r="OMT6" s="2383"/>
      <c r="OMU6" s="2381"/>
      <c r="OMV6" s="2382"/>
      <c r="OMW6" s="2383"/>
      <c r="OMX6" s="2381"/>
      <c r="OMY6" s="2382"/>
      <c r="OMZ6" s="2383"/>
      <c r="ONA6" s="2381"/>
      <c r="ONB6" s="2382"/>
      <c r="ONC6" s="2383"/>
      <c r="OND6" s="2381"/>
      <c r="ONE6" s="2382"/>
      <c r="ONF6" s="2383"/>
      <c r="ONG6" s="2381"/>
      <c r="ONH6" s="2382"/>
      <c r="ONI6" s="2383"/>
      <c r="ONJ6" s="2381"/>
      <c r="ONK6" s="2382"/>
      <c r="ONL6" s="2383"/>
      <c r="ONM6" s="2381"/>
      <c r="ONN6" s="2382"/>
      <c r="ONO6" s="2383"/>
      <c r="ONP6" s="2381"/>
      <c r="ONQ6" s="2382"/>
      <c r="ONR6" s="2383"/>
      <c r="ONS6" s="2381"/>
      <c r="ONT6" s="2382"/>
      <c r="ONU6" s="2383"/>
      <c r="ONV6" s="2381"/>
      <c r="ONW6" s="2382"/>
      <c r="ONX6" s="2383"/>
      <c r="ONY6" s="2381"/>
      <c r="ONZ6" s="2382"/>
      <c r="OOA6" s="2383"/>
      <c r="OOB6" s="2381"/>
      <c r="OOC6" s="2382"/>
      <c r="OOD6" s="2383"/>
      <c r="OOE6" s="2381"/>
      <c r="OOF6" s="2382"/>
      <c r="OOG6" s="2383"/>
      <c r="OOH6" s="2381"/>
      <c r="OOI6" s="2382"/>
      <c r="OOJ6" s="2383"/>
      <c r="OOK6" s="2381"/>
      <c r="OOL6" s="2382"/>
      <c r="OOM6" s="2383"/>
      <c r="OON6" s="2381"/>
      <c r="OOO6" s="2382"/>
      <c r="OOP6" s="2383"/>
      <c r="OOQ6" s="2381"/>
      <c r="OOR6" s="2382"/>
      <c r="OOS6" s="2383"/>
      <c r="OOT6" s="2381"/>
      <c r="OOU6" s="2382"/>
      <c r="OOV6" s="2383"/>
      <c r="OOW6" s="2381"/>
      <c r="OOX6" s="2382"/>
      <c r="OOY6" s="2383"/>
      <c r="OOZ6" s="2381"/>
      <c r="OPA6" s="2382"/>
      <c r="OPB6" s="2383"/>
      <c r="OPC6" s="2381"/>
      <c r="OPD6" s="2382"/>
      <c r="OPE6" s="2383"/>
      <c r="OPF6" s="2381"/>
      <c r="OPG6" s="2382"/>
      <c r="OPH6" s="2383"/>
      <c r="OPI6" s="2381"/>
      <c r="OPJ6" s="2382"/>
      <c r="OPK6" s="2383"/>
      <c r="OPL6" s="2381"/>
      <c r="OPM6" s="2382"/>
      <c r="OPN6" s="2383"/>
      <c r="OPO6" s="2381"/>
      <c r="OPP6" s="2382"/>
      <c r="OPQ6" s="2383"/>
      <c r="OPR6" s="2381"/>
      <c r="OPS6" s="2382"/>
      <c r="OPT6" s="2383"/>
      <c r="OPU6" s="2381"/>
      <c r="OPV6" s="2382"/>
      <c r="OPW6" s="2383"/>
      <c r="OPX6" s="2381"/>
      <c r="OPY6" s="2382"/>
      <c r="OPZ6" s="2383"/>
      <c r="OQA6" s="2381"/>
      <c r="OQB6" s="2382"/>
      <c r="OQC6" s="2383"/>
      <c r="OQD6" s="2381"/>
      <c r="OQE6" s="2382"/>
      <c r="OQF6" s="2383"/>
      <c r="OQG6" s="2381"/>
      <c r="OQH6" s="2382"/>
      <c r="OQI6" s="2383"/>
      <c r="OQJ6" s="2381"/>
      <c r="OQK6" s="2382"/>
      <c r="OQL6" s="2383"/>
      <c r="OQM6" s="2381"/>
      <c r="OQN6" s="2382"/>
      <c r="OQO6" s="2383"/>
      <c r="OQP6" s="2381"/>
      <c r="OQQ6" s="2382"/>
      <c r="OQR6" s="2383"/>
      <c r="OQS6" s="2381"/>
      <c r="OQT6" s="2382"/>
      <c r="OQU6" s="2383"/>
      <c r="OQV6" s="2381"/>
      <c r="OQW6" s="2382"/>
      <c r="OQX6" s="2383"/>
      <c r="OQY6" s="2381"/>
      <c r="OQZ6" s="2382"/>
      <c r="ORA6" s="2383"/>
      <c r="ORB6" s="2381"/>
      <c r="ORC6" s="2382"/>
      <c r="ORD6" s="2383"/>
      <c r="ORE6" s="2381"/>
      <c r="ORF6" s="2382"/>
      <c r="ORG6" s="2383"/>
      <c r="ORH6" s="2381"/>
      <c r="ORI6" s="2382"/>
      <c r="ORJ6" s="2383"/>
      <c r="ORK6" s="2381"/>
      <c r="ORL6" s="2382"/>
      <c r="ORM6" s="2383"/>
      <c r="ORN6" s="2381"/>
      <c r="ORO6" s="2382"/>
      <c r="ORP6" s="2383"/>
      <c r="ORQ6" s="2381"/>
      <c r="ORR6" s="2382"/>
      <c r="ORS6" s="2383"/>
      <c r="ORT6" s="2381"/>
      <c r="ORU6" s="2382"/>
      <c r="ORV6" s="2383"/>
      <c r="ORW6" s="2381"/>
      <c r="ORX6" s="2382"/>
      <c r="ORY6" s="2383"/>
      <c r="ORZ6" s="2381"/>
      <c r="OSA6" s="2382"/>
      <c r="OSB6" s="2383"/>
      <c r="OSC6" s="2381"/>
      <c r="OSD6" s="2382"/>
      <c r="OSE6" s="2383"/>
      <c r="OSF6" s="2381"/>
      <c r="OSG6" s="2382"/>
      <c r="OSH6" s="2383"/>
      <c r="OSI6" s="2381"/>
      <c r="OSJ6" s="2382"/>
      <c r="OSK6" s="2383"/>
      <c r="OSL6" s="2381"/>
      <c r="OSM6" s="2382"/>
      <c r="OSN6" s="2383"/>
      <c r="OSO6" s="2381"/>
      <c r="OSP6" s="2382"/>
      <c r="OSQ6" s="2383"/>
      <c r="OSR6" s="2381"/>
      <c r="OSS6" s="2382"/>
      <c r="OST6" s="2383"/>
      <c r="OSU6" s="2381"/>
      <c r="OSV6" s="2382"/>
      <c r="OSW6" s="2383"/>
      <c r="OSX6" s="2381"/>
      <c r="OSY6" s="2382"/>
      <c r="OSZ6" s="2383"/>
      <c r="OTA6" s="2381"/>
      <c r="OTB6" s="2382"/>
      <c r="OTC6" s="2383"/>
      <c r="OTD6" s="2381"/>
      <c r="OTE6" s="2382"/>
      <c r="OTF6" s="2383"/>
      <c r="OTG6" s="2381"/>
      <c r="OTH6" s="2382"/>
      <c r="OTI6" s="2383"/>
      <c r="OTJ6" s="2381"/>
      <c r="OTK6" s="2382"/>
      <c r="OTL6" s="2383"/>
      <c r="OTM6" s="2381"/>
      <c r="OTN6" s="2382"/>
      <c r="OTO6" s="2383"/>
      <c r="OTP6" s="2381"/>
      <c r="OTQ6" s="2382"/>
      <c r="OTR6" s="2383"/>
      <c r="OTS6" s="2381"/>
      <c r="OTT6" s="2382"/>
      <c r="OTU6" s="2383"/>
      <c r="OTV6" s="2381"/>
      <c r="OTW6" s="2382"/>
      <c r="OTX6" s="2383"/>
      <c r="OTY6" s="2381"/>
      <c r="OTZ6" s="2382"/>
      <c r="OUA6" s="2383"/>
      <c r="OUB6" s="2381"/>
      <c r="OUC6" s="2382"/>
      <c r="OUD6" s="2383"/>
      <c r="OUE6" s="2381"/>
      <c r="OUF6" s="2382"/>
      <c r="OUG6" s="2383"/>
      <c r="OUH6" s="2381"/>
      <c r="OUI6" s="2382"/>
      <c r="OUJ6" s="2383"/>
      <c r="OUK6" s="2381"/>
      <c r="OUL6" s="2382"/>
      <c r="OUM6" s="2383"/>
      <c r="OUN6" s="2381"/>
      <c r="OUO6" s="2382"/>
      <c r="OUP6" s="2383"/>
      <c r="OUQ6" s="2381"/>
      <c r="OUR6" s="2382"/>
      <c r="OUS6" s="2383"/>
      <c r="OUT6" s="2381"/>
      <c r="OUU6" s="2382"/>
      <c r="OUV6" s="2383"/>
      <c r="OUW6" s="2381"/>
      <c r="OUX6" s="2382"/>
      <c r="OUY6" s="2383"/>
      <c r="OUZ6" s="2381"/>
      <c r="OVA6" s="2382"/>
      <c r="OVB6" s="2383"/>
      <c r="OVC6" s="2381"/>
      <c r="OVD6" s="2382"/>
      <c r="OVE6" s="2383"/>
      <c r="OVF6" s="2381"/>
      <c r="OVG6" s="2382"/>
      <c r="OVH6" s="2383"/>
      <c r="OVI6" s="2381"/>
      <c r="OVJ6" s="2382"/>
      <c r="OVK6" s="2383"/>
      <c r="OVL6" s="2381"/>
      <c r="OVM6" s="2382"/>
      <c r="OVN6" s="2383"/>
      <c r="OVO6" s="2381"/>
      <c r="OVP6" s="2382"/>
      <c r="OVQ6" s="2383"/>
      <c r="OVR6" s="2381"/>
      <c r="OVS6" s="2382"/>
      <c r="OVT6" s="2383"/>
      <c r="OVU6" s="2381"/>
      <c r="OVV6" s="2382"/>
      <c r="OVW6" s="2383"/>
      <c r="OVX6" s="2381"/>
      <c r="OVY6" s="2382"/>
      <c r="OVZ6" s="2383"/>
      <c r="OWA6" s="2381"/>
      <c r="OWB6" s="2382"/>
      <c r="OWC6" s="2383"/>
      <c r="OWD6" s="2381"/>
      <c r="OWE6" s="2382"/>
      <c r="OWF6" s="2383"/>
      <c r="OWG6" s="2381"/>
      <c r="OWH6" s="2382"/>
      <c r="OWI6" s="2383"/>
      <c r="OWJ6" s="2381"/>
      <c r="OWK6" s="2382"/>
      <c r="OWL6" s="2383"/>
      <c r="OWM6" s="2381"/>
      <c r="OWN6" s="2382"/>
      <c r="OWO6" s="2383"/>
      <c r="OWP6" s="2381"/>
      <c r="OWQ6" s="2382"/>
      <c r="OWR6" s="2383"/>
      <c r="OWS6" s="2381"/>
      <c r="OWT6" s="2382"/>
      <c r="OWU6" s="2383"/>
      <c r="OWV6" s="2381"/>
      <c r="OWW6" s="2382"/>
      <c r="OWX6" s="2383"/>
      <c r="OWY6" s="2381"/>
      <c r="OWZ6" s="2382"/>
      <c r="OXA6" s="2383"/>
      <c r="OXB6" s="2381"/>
      <c r="OXC6" s="2382"/>
      <c r="OXD6" s="2383"/>
      <c r="OXE6" s="2381"/>
      <c r="OXF6" s="2382"/>
      <c r="OXG6" s="2383"/>
      <c r="OXH6" s="2381"/>
      <c r="OXI6" s="2382"/>
      <c r="OXJ6" s="2383"/>
      <c r="OXK6" s="2381"/>
      <c r="OXL6" s="2382"/>
      <c r="OXM6" s="2383"/>
      <c r="OXN6" s="2381"/>
      <c r="OXO6" s="2382"/>
      <c r="OXP6" s="2383"/>
      <c r="OXQ6" s="2381"/>
      <c r="OXR6" s="2382"/>
      <c r="OXS6" s="2383"/>
      <c r="OXT6" s="2381"/>
      <c r="OXU6" s="2382"/>
      <c r="OXV6" s="2383"/>
      <c r="OXW6" s="2381"/>
      <c r="OXX6" s="2382"/>
      <c r="OXY6" s="2383"/>
      <c r="OXZ6" s="2381"/>
      <c r="OYA6" s="2382"/>
      <c r="OYB6" s="2383"/>
      <c r="OYC6" s="2381"/>
      <c r="OYD6" s="2382"/>
      <c r="OYE6" s="2383"/>
      <c r="OYF6" s="2381"/>
      <c r="OYG6" s="2382"/>
      <c r="OYH6" s="2383"/>
      <c r="OYI6" s="2381"/>
      <c r="OYJ6" s="2382"/>
      <c r="OYK6" s="2383"/>
      <c r="OYL6" s="2381"/>
      <c r="OYM6" s="2382"/>
      <c r="OYN6" s="2383"/>
      <c r="OYO6" s="2381"/>
      <c r="OYP6" s="2382"/>
      <c r="OYQ6" s="2383"/>
      <c r="OYR6" s="2381"/>
      <c r="OYS6" s="2382"/>
      <c r="OYT6" s="2383"/>
      <c r="OYU6" s="2381"/>
      <c r="OYV6" s="2382"/>
      <c r="OYW6" s="2383"/>
      <c r="OYX6" s="2381"/>
      <c r="OYY6" s="2382"/>
      <c r="OYZ6" s="2383"/>
      <c r="OZA6" s="2381"/>
      <c r="OZB6" s="2382"/>
      <c r="OZC6" s="2383"/>
      <c r="OZD6" s="2381"/>
      <c r="OZE6" s="2382"/>
      <c r="OZF6" s="2383"/>
      <c r="OZG6" s="2381"/>
      <c r="OZH6" s="2382"/>
      <c r="OZI6" s="2383"/>
      <c r="OZJ6" s="2381"/>
      <c r="OZK6" s="2382"/>
      <c r="OZL6" s="2383"/>
      <c r="OZM6" s="2381"/>
      <c r="OZN6" s="2382"/>
      <c r="OZO6" s="2383"/>
      <c r="OZP6" s="2381"/>
      <c r="OZQ6" s="2382"/>
      <c r="OZR6" s="2383"/>
      <c r="OZS6" s="2381"/>
      <c r="OZT6" s="2382"/>
      <c r="OZU6" s="2383"/>
      <c r="OZV6" s="2381"/>
      <c r="OZW6" s="2382"/>
      <c r="OZX6" s="2383"/>
      <c r="OZY6" s="2381"/>
      <c r="OZZ6" s="2382"/>
      <c r="PAA6" s="2383"/>
      <c r="PAB6" s="2381"/>
      <c r="PAC6" s="2382"/>
      <c r="PAD6" s="2383"/>
      <c r="PAE6" s="2381"/>
      <c r="PAF6" s="2382"/>
      <c r="PAG6" s="2383"/>
      <c r="PAH6" s="2381"/>
      <c r="PAI6" s="2382"/>
      <c r="PAJ6" s="2383"/>
      <c r="PAK6" s="2381"/>
      <c r="PAL6" s="2382"/>
      <c r="PAM6" s="2383"/>
      <c r="PAN6" s="2381"/>
      <c r="PAO6" s="2382"/>
      <c r="PAP6" s="2383"/>
      <c r="PAQ6" s="2381"/>
      <c r="PAR6" s="2382"/>
      <c r="PAS6" s="2383"/>
      <c r="PAT6" s="2381"/>
      <c r="PAU6" s="2382"/>
      <c r="PAV6" s="2383"/>
      <c r="PAW6" s="2381"/>
      <c r="PAX6" s="2382"/>
      <c r="PAY6" s="2383"/>
      <c r="PAZ6" s="2381"/>
      <c r="PBA6" s="2382"/>
      <c r="PBB6" s="2383"/>
      <c r="PBC6" s="2381"/>
      <c r="PBD6" s="2382"/>
      <c r="PBE6" s="2383"/>
      <c r="PBF6" s="2381"/>
      <c r="PBG6" s="2382"/>
      <c r="PBH6" s="2383"/>
      <c r="PBI6" s="2381"/>
      <c r="PBJ6" s="2382"/>
      <c r="PBK6" s="2383"/>
      <c r="PBL6" s="2381"/>
      <c r="PBM6" s="2382"/>
      <c r="PBN6" s="2383"/>
      <c r="PBO6" s="2381"/>
      <c r="PBP6" s="2382"/>
      <c r="PBQ6" s="2383"/>
      <c r="PBR6" s="2381"/>
      <c r="PBS6" s="2382"/>
      <c r="PBT6" s="2383"/>
      <c r="PBU6" s="2381"/>
      <c r="PBV6" s="2382"/>
      <c r="PBW6" s="2383"/>
      <c r="PBX6" s="2381"/>
      <c r="PBY6" s="2382"/>
      <c r="PBZ6" s="2383"/>
      <c r="PCA6" s="2381"/>
      <c r="PCB6" s="2382"/>
      <c r="PCC6" s="2383"/>
      <c r="PCD6" s="2381"/>
      <c r="PCE6" s="2382"/>
      <c r="PCF6" s="2383"/>
      <c r="PCG6" s="2381"/>
      <c r="PCH6" s="2382"/>
      <c r="PCI6" s="2383"/>
      <c r="PCJ6" s="2381"/>
      <c r="PCK6" s="2382"/>
      <c r="PCL6" s="2383"/>
      <c r="PCM6" s="2381"/>
      <c r="PCN6" s="2382"/>
      <c r="PCO6" s="2383"/>
      <c r="PCP6" s="2381"/>
      <c r="PCQ6" s="2382"/>
      <c r="PCR6" s="2383"/>
      <c r="PCS6" s="2381"/>
      <c r="PCT6" s="2382"/>
      <c r="PCU6" s="2383"/>
      <c r="PCV6" s="2381"/>
      <c r="PCW6" s="2382"/>
      <c r="PCX6" s="2383"/>
      <c r="PCY6" s="2381"/>
      <c r="PCZ6" s="2382"/>
      <c r="PDA6" s="2383"/>
      <c r="PDB6" s="2381"/>
      <c r="PDC6" s="2382"/>
      <c r="PDD6" s="2383"/>
      <c r="PDE6" s="2381"/>
      <c r="PDF6" s="2382"/>
      <c r="PDG6" s="2383"/>
      <c r="PDH6" s="2381"/>
      <c r="PDI6" s="2382"/>
      <c r="PDJ6" s="2383"/>
      <c r="PDK6" s="2381"/>
      <c r="PDL6" s="2382"/>
      <c r="PDM6" s="2383"/>
      <c r="PDN6" s="2381"/>
      <c r="PDO6" s="2382"/>
      <c r="PDP6" s="2383"/>
      <c r="PDQ6" s="2381"/>
      <c r="PDR6" s="2382"/>
      <c r="PDS6" s="2383"/>
      <c r="PDT6" s="2381"/>
      <c r="PDU6" s="2382"/>
      <c r="PDV6" s="2383"/>
      <c r="PDW6" s="2381"/>
      <c r="PDX6" s="2382"/>
      <c r="PDY6" s="2383"/>
      <c r="PDZ6" s="2381"/>
      <c r="PEA6" s="2382"/>
      <c r="PEB6" s="2383"/>
      <c r="PEC6" s="2381"/>
      <c r="PED6" s="2382"/>
      <c r="PEE6" s="2383"/>
      <c r="PEF6" s="2381"/>
      <c r="PEG6" s="2382"/>
      <c r="PEH6" s="2383"/>
      <c r="PEI6" s="2381"/>
      <c r="PEJ6" s="2382"/>
      <c r="PEK6" s="2383"/>
      <c r="PEL6" s="2381"/>
      <c r="PEM6" s="2382"/>
      <c r="PEN6" s="2383"/>
      <c r="PEO6" s="2381"/>
      <c r="PEP6" s="2382"/>
      <c r="PEQ6" s="2383"/>
      <c r="PER6" s="2381"/>
      <c r="PES6" s="2382"/>
      <c r="PET6" s="2383"/>
      <c r="PEU6" s="2381"/>
      <c r="PEV6" s="2382"/>
      <c r="PEW6" s="2383"/>
      <c r="PEX6" s="2381"/>
      <c r="PEY6" s="2382"/>
      <c r="PEZ6" s="2383"/>
      <c r="PFA6" s="2381"/>
      <c r="PFB6" s="2382"/>
      <c r="PFC6" s="2383"/>
      <c r="PFD6" s="2381"/>
      <c r="PFE6" s="2382"/>
      <c r="PFF6" s="2383"/>
      <c r="PFG6" s="2381"/>
      <c r="PFH6" s="2382"/>
      <c r="PFI6" s="2383"/>
      <c r="PFJ6" s="2381"/>
      <c r="PFK6" s="2382"/>
      <c r="PFL6" s="2383"/>
      <c r="PFM6" s="2381"/>
      <c r="PFN6" s="2382"/>
      <c r="PFO6" s="2383"/>
      <c r="PFP6" s="2381"/>
      <c r="PFQ6" s="2382"/>
      <c r="PFR6" s="2383"/>
      <c r="PFS6" s="2381"/>
      <c r="PFT6" s="2382"/>
      <c r="PFU6" s="2383"/>
      <c r="PFV6" s="2381"/>
      <c r="PFW6" s="2382"/>
      <c r="PFX6" s="2383"/>
      <c r="PFY6" s="2381"/>
      <c r="PFZ6" s="2382"/>
      <c r="PGA6" s="2383"/>
      <c r="PGB6" s="2381"/>
      <c r="PGC6" s="2382"/>
      <c r="PGD6" s="2383"/>
      <c r="PGE6" s="2381"/>
      <c r="PGF6" s="2382"/>
      <c r="PGG6" s="2383"/>
      <c r="PGH6" s="2381"/>
      <c r="PGI6" s="2382"/>
      <c r="PGJ6" s="2383"/>
      <c r="PGK6" s="2381"/>
      <c r="PGL6" s="2382"/>
      <c r="PGM6" s="2383"/>
      <c r="PGN6" s="2381"/>
      <c r="PGO6" s="2382"/>
      <c r="PGP6" s="2383"/>
      <c r="PGQ6" s="2381"/>
      <c r="PGR6" s="2382"/>
      <c r="PGS6" s="2383"/>
      <c r="PGT6" s="2381"/>
      <c r="PGU6" s="2382"/>
      <c r="PGV6" s="2383"/>
      <c r="PGW6" s="2381"/>
      <c r="PGX6" s="2382"/>
      <c r="PGY6" s="2383"/>
      <c r="PGZ6" s="2381"/>
      <c r="PHA6" s="2382"/>
      <c r="PHB6" s="2383"/>
      <c r="PHC6" s="2381"/>
      <c r="PHD6" s="2382"/>
      <c r="PHE6" s="2383"/>
      <c r="PHF6" s="2381"/>
      <c r="PHG6" s="2382"/>
      <c r="PHH6" s="2383"/>
      <c r="PHI6" s="2381"/>
      <c r="PHJ6" s="2382"/>
      <c r="PHK6" s="2383"/>
      <c r="PHL6" s="2381"/>
      <c r="PHM6" s="2382"/>
      <c r="PHN6" s="2383"/>
      <c r="PHO6" s="2381"/>
      <c r="PHP6" s="2382"/>
      <c r="PHQ6" s="2383"/>
      <c r="PHR6" s="2381"/>
      <c r="PHS6" s="2382"/>
      <c r="PHT6" s="2383"/>
      <c r="PHU6" s="2381"/>
      <c r="PHV6" s="2382"/>
      <c r="PHW6" s="2383"/>
      <c r="PHX6" s="2381"/>
      <c r="PHY6" s="2382"/>
      <c r="PHZ6" s="2383"/>
      <c r="PIA6" s="2381"/>
      <c r="PIB6" s="2382"/>
      <c r="PIC6" s="2383"/>
      <c r="PID6" s="2381"/>
      <c r="PIE6" s="2382"/>
      <c r="PIF6" s="2383"/>
      <c r="PIG6" s="2381"/>
      <c r="PIH6" s="2382"/>
      <c r="PII6" s="2383"/>
      <c r="PIJ6" s="2381"/>
      <c r="PIK6" s="2382"/>
      <c r="PIL6" s="2383"/>
      <c r="PIM6" s="2381"/>
      <c r="PIN6" s="2382"/>
      <c r="PIO6" s="2383"/>
      <c r="PIP6" s="2381"/>
      <c r="PIQ6" s="2382"/>
      <c r="PIR6" s="2383"/>
      <c r="PIS6" s="2381"/>
      <c r="PIT6" s="2382"/>
      <c r="PIU6" s="2383"/>
      <c r="PIV6" s="2381"/>
      <c r="PIW6" s="2382"/>
      <c r="PIX6" s="2383"/>
      <c r="PIY6" s="2381"/>
      <c r="PIZ6" s="2382"/>
      <c r="PJA6" s="2383"/>
      <c r="PJB6" s="2381"/>
      <c r="PJC6" s="2382"/>
      <c r="PJD6" s="2383"/>
      <c r="PJE6" s="2381"/>
      <c r="PJF6" s="2382"/>
      <c r="PJG6" s="2383"/>
      <c r="PJH6" s="2381"/>
      <c r="PJI6" s="2382"/>
      <c r="PJJ6" s="2383"/>
      <c r="PJK6" s="2381"/>
      <c r="PJL6" s="2382"/>
      <c r="PJM6" s="2383"/>
      <c r="PJN6" s="2381"/>
      <c r="PJO6" s="2382"/>
      <c r="PJP6" s="2383"/>
      <c r="PJQ6" s="2381"/>
      <c r="PJR6" s="2382"/>
      <c r="PJS6" s="2383"/>
      <c r="PJT6" s="2381"/>
      <c r="PJU6" s="2382"/>
      <c r="PJV6" s="2383"/>
      <c r="PJW6" s="2381"/>
      <c r="PJX6" s="2382"/>
      <c r="PJY6" s="2383"/>
      <c r="PJZ6" s="2381"/>
      <c r="PKA6" s="2382"/>
      <c r="PKB6" s="2383"/>
      <c r="PKC6" s="2381"/>
      <c r="PKD6" s="2382"/>
      <c r="PKE6" s="2383"/>
      <c r="PKF6" s="2381"/>
      <c r="PKG6" s="2382"/>
      <c r="PKH6" s="2383"/>
      <c r="PKI6" s="2381"/>
      <c r="PKJ6" s="2382"/>
      <c r="PKK6" s="2383"/>
      <c r="PKL6" s="2381"/>
      <c r="PKM6" s="2382"/>
      <c r="PKN6" s="2383"/>
      <c r="PKO6" s="2381"/>
      <c r="PKP6" s="2382"/>
      <c r="PKQ6" s="2383"/>
      <c r="PKR6" s="2381"/>
      <c r="PKS6" s="2382"/>
      <c r="PKT6" s="2383"/>
      <c r="PKU6" s="2381"/>
      <c r="PKV6" s="2382"/>
      <c r="PKW6" s="2383"/>
      <c r="PKX6" s="2381"/>
      <c r="PKY6" s="2382"/>
      <c r="PKZ6" s="2383"/>
      <c r="PLA6" s="2381"/>
      <c r="PLB6" s="2382"/>
      <c r="PLC6" s="2383"/>
      <c r="PLD6" s="2381"/>
      <c r="PLE6" s="2382"/>
      <c r="PLF6" s="2383"/>
      <c r="PLG6" s="2381"/>
      <c r="PLH6" s="2382"/>
      <c r="PLI6" s="2383"/>
      <c r="PLJ6" s="2381"/>
      <c r="PLK6" s="2382"/>
      <c r="PLL6" s="2383"/>
      <c r="PLM6" s="2381"/>
      <c r="PLN6" s="2382"/>
      <c r="PLO6" s="2383"/>
      <c r="PLP6" s="2381"/>
      <c r="PLQ6" s="2382"/>
      <c r="PLR6" s="2383"/>
      <c r="PLS6" s="2381"/>
      <c r="PLT6" s="2382"/>
      <c r="PLU6" s="2383"/>
      <c r="PLV6" s="2381"/>
      <c r="PLW6" s="2382"/>
      <c r="PLX6" s="2383"/>
      <c r="PLY6" s="2381"/>
      <c r="PLZ6" s="2382"/>
      <c r="PMA6" s="2383"/>
      <c r="PMB6" s="2381"/>
      <c r="PMC6" s="2382"/>
      <c r="PMD6" s="2383"/>
      <c r="PME6" s="2381"/>
      <c r="PMF6" s="2382"/>
      <c r="PMG6" s="2383"/>
      <c r="PMH6" s="2381"/>
      <c r="PMI6" s="2382"/>
      <c r="PMJ6" s="2383"/>
      <c r="PMK6" s="2381"/>
      <c r="PML6" s="2382"/>
      <c r="PMM6" s="2383"/>
      <c r="PMN6" s="2381"/>
      <c r="PMO6" s="2382"/>
      <c r="PMP6" s="2383"/>
      <c r="PMQ6" s="2381"/>
      <c r="PMR6" s="2382"/>
      <c r="PMS6" s="2383"/>
      <c r="PMT6" s="2381"/>
      <c r="PMU6" s="2382"/>
      <c r="PMV6" s="2383"/>
      <c r="PMW6" s="2381"/>
      <c r="PMX6" s="2382"/>
      <c r="PMY6" s="2383"/>
      <c r="PMZ6" s="2381"/>
      <c r="PNA6" s="2382"/>
      <c r="PNB6" s="2383"/>
      <c r="PNC6" s="2381"/>
      <c r="PND6" s="2382"/>
      <c r="PNE6" s="2383"/>
      <c r="PNF6" s="2381"/>
      <c r="PNG6" s="2382"/>
      <c r="PNH6" s="2383"/>
      <c r="PNI6" s="2381"/>
      <c r="PNJ6" s="2382"/>
      <c r="PNK6" s="2383"/>
      <c r="PNL6" s="2381"/>
      <c r="PNM6" s="2382"/>
      <c r="PNN6" s="2383"/>
      <c r="PNO6" s="2381"/>
      <c r="PNP6" s="2382"/>
      <c r="PNQ6" s="2383"/>
      <c r="PNR6" s="2381"/>
      <c r="PNS6" s="2382"/>
      <c r="PNT6" s="2383"/>
      <c r="PNU6" s="2381"/>
      <c r="PNV6" s="2382"/>
      <c r="PNW6" s="2383"/>
      <c r="PNX6" s="2381"/>
      <c r="PNY6" s="2382"/>
      <c r="PNZ6" s="2383"/>
      <c r="POA6" s="2381"/>
      <c r="POB6" s="2382"/>
      <c r="POC6" s="2383"/>
      <c r="POD6" s="2381"/>
      <c r="POE6" s="2382"/>
      <c r="POF6" s="2383"/>
      <c r="POG6" s="2381"/>
      <c r="POH6" s="2382"/>
      <c r="POI6" s="2383"/>
      <c r="POJ6" s="2381"/>
      <c r="POK6" s="2382"/>
      <c r="POL6" s="2383"/>
      <c r="POM6" s="2381"/>
      <c r="PON6" s="2382"/>
      <c r="POO6" s="2383"/>
      <c r="POP6" s="2381"/>
      <c r="POQ6" s="2382"/>
      <c r="POR6" s="2383"/>
      <c r="POS6" s="2381"/>
      <c r="POT6" s="2382"/>
      <c r="POU6" s="2383"/>
      <c r="POV6" s="2381"/>
      <c r="POW6" s="2382"/>
      <c r="POX6" s="2383"/>
      <c r="POY6" s="2381"/>
      <c r="POZ6" s="2382"/>
      <c r="PPA6" s="2383"/>
      <c r="PPB6" s="2381"/>
      <c r="PPC6" s="2382"/>
      <c r="PPD6" s="2383"/>
      <c r="PPE6" s="2381"/>
      <c r="PPF6" s="2382"/>
      <c r="PPG6" s="2383"/>
      <c r="PPH6" s="2381"/>
      <c r="PPI6" s="2382"/>
      <c r="PPJ6" s="2383"/>
      <c r="PPK6" s="2381"/>
      <c r="PPL6" s="2382"/>
      <c r="PPM6" s="2383"/>
      <c r="PPN6" s="2381"/>
      <c r="PPO6" s="2382"/>
      <c r="PPP6" s="2383"/>
      <c r="PPQ6" s="2381"/>
      <c r="PPR6" s="2382"/>
      <c r="PPS6" s="2383"/>
      <c r="PPT6" s="2381"/>
      <c r="PPU6" s="2382"/>
      <c r="PPV6" s="2383"/>
      <c r="PPW6" s="2381"/>
      <c r="PPX6" s="2382"/>
      <c r="PPY6" s="2383"/>
      <c r="PPZ6" s="2381"/>
      <c r="PQA6" s="2382"/>
      <c r="PQB6" s="2383"/>
      <c r="PQC6" s="2381"/>
      <c r="PQD6" s="2382"/>
      <c r="PQE6" s="2383"/>
      <c r="PQF6" s="2381"/>
      <c r="PQG6" s="2382"/>
      <c r="PQH6" s="2383"/>
      <c r="PQI6" s="2381"/>
      <c r="PQJ6" s="2382"/>
      <c r="PQK6" s="2383"/>
      <c r="PQL6" s="2381"/>
      <c r="PQM6" s="2382"/>
      <c r="PQN6" s="2383"/>
      <c r="PQO6" s="2381"/>
      <c r="PQP6" s="2382"/>
      <c r="PQQ6" s="2383"/>
      <c r="PQR6" s="2381"/>
      <c r="PQS6" s="2382"/>
      <c r="PQT6" s="2383"/>
      <c r="PQU6" s="2381"/>
      <c r="PQV6" s="2382"/>
      <c r="PQW6" s="2383"/>
      <c r="PQX6" s="2381"/>
      <c r="PQY6" s="2382"/>
      <c r="PQZ6" s="2383"/>
      <c r="PRA6" s="2381"/>
      <c r="PRB6" s="2382"/>
      <c r="PRC6" s="2383"/>
      <c r="PRD6" s="2381"/>
      <c r="PRE6" s="2382"/>
      <c r="PRF6" s="2383"/>
      <c r="PRG6" s="2381"/>
      <c r="PRH6" s="2382"/>
      <c r="PRI6" s="2383"/>
      <c r="PRJ6" s="2381"/>
      <c r="PRK6" s="2382"/>
      <c r="PRL6" s="2383"/>
      <c r="PRM6" s="2381"/>
      <c r="PRN6" s="2382"/>
      <c r="PRO6" s="2383"/>
      <c r="PRP6" s="2381"/>
      <c r="PRQ6" s="2382"/>
      <c r="PRR6" s="2383"/>
      <c r="PRS6" s="2381"/>
      <c r="PRT6" s="2382"/>
      <c r="PRU6" s="2383"/>
      <c r="PRV6" s="2381"/>
      <c r="PRW6" s="2382"/>
      <c r="PRX6" s="2383"/>
      <c r="PRY6" s="2381"/>
      <c r="PRZ6" s="2382"/>
      <c r="PSA6" s="2383"/>
      <c r="PSB6" s="2381"/>
      <c r="PSC6" s="2382"/>
      <c r="PSD6" s="2383"/>
      <c r="PSE6" s="2381"/>
      <c r="PSF6" s="2382"/>
      <c r="PSG6" s="2383"/>
      <c r="PSH6" s="2381"/>
      <c r="PSI6" s="2382"/>
      <c r="PSJ6" s="2383"/>
      <c r="PSK6" s="2381"/>
      <c r="PSL6" s="2382"/>
      <c r="PSM6" s="2383"/>
      <c r="PSN6" s="2381"/>
      <c r="PSO6" s="2382"/>
      <c r="PSP6" s="2383"/>
      <c r="PSQ6" s="2381"/>
      <c r="PSR6" s="2382"/>
      <c r="PSS6" s="2383"/>
      <c r="PST6" s="2381"/>
      <c r="PSU6" s="2382"/>
      <c r="PSV6" s="2383"/>
      <c r="PSW6" s="2381"/>
      <c r="PSX6" s="2382"/>
      <c r="PSY6" s="2383"/>
      <c r="PSZ6" s="2381"/>
      <c r="PTA6" s="2382"/>
      <c r="PTB6" s="2383"/>
      <c r="PTC6" s="2381"/>
      <c r="PTD6" s="2382"/>
      <c r="PTE6" s="2383"/>
      <c r="PTF6" s="2381"/>
      <c r="PTG6" s="2382"/>
      <c r="PTH6" s="2383"/>
      <c r="PTI6" s="2381"/>
      <c r="PTJ6" s="2382"/>
      <c r="PTK6" s="2383"/>
      <c r="PTL6" s="2381"/>
      <c r="PTM6" s="2382"/>
      <c r="PTN6" s="2383"/>
      <c r="PTO6" s="2381"/>
      <c r="PTP6" s="2382"/>
      <c r="PTQ6" s="2383"/>
      <c r="PTR6" s="2381"/>
      <c r="PTS6" s="2382"/>
      <c r="PTT6" s="2383"/>
      <c r="PTU6" s="2381"/>
      <c r="PTV6" s="2382"/>
      <c r="PTW6" s="2383"/>
      <c r="PTX6" s="2381"/>
      <c r="PTY6" s="2382"/>
      <c r="PTZ6" s="2383"/>
      <c r="PUA6" s="2381"/>
      <c r="PUB6" s="2382"/>
      <c r="PUC6" s="2383"/>
      <c r="PUD6" s="2381"/>
      <c r="PUE6" s="2382"/>
      <c r="PUF6" s="2383"/>
      <c r="PUG6" s="2381"/>
      <c r="PUH6" s="2382"/>
      <c r="PUI6" s="2383"/>
      <c r="PUJ6" s="2381"/>
      <c r="PUK6" s="2382"/>
      <c r="PUL6" s="2383"/>
      <c r="PUM6" s="2381"/>
      <c r="PUN6" s="2382"/>
      <c r="PUO6" s="2383"/>
      <c r="PUP6" s="2381"/>
      <c r="PUQ6" s="2382"/>
      <c r="PUR6" s="2383"/>
      <c r="PUS6" s="2381"/>
      <c r="PUT6" s="2382"/>
      <c r="PUU6" s="2383"/>
      <c r="PUV6" s="2381"/>
      <c r="PUW6" s="2382"/>
      <c r="PUX6" s="2383"/>
      <c r="PUY6" s="2381"/>
      <c r="PUZ6" s="2382"/>
      <c r="PVA6" s="2383"/>
      <c r="PVB6" s="2381"/>
      <c r="PVC6" s="2382"/>
      <c r="PVD6" s="2383"/>
      <c r="PVE6" s="2381"/>
      <c r="PVF6" s="2382"/>
      <c r="PVG6" s="2383"/>
      <c r="PVH6" s="2381"/>
      <c r="PVI6" s="2382"/>
      <c r="PVJ6" s="2383"/>
      <c r="PVK6" s="2381"/>
      <c r="PVL6" s="2382"/>
      <c r="PVM6" s="2383"/>
      <c r="PVN6" s="2381"/>
      <c r="PVO6" s="2382"/>
      <c r="PVP6" s="2383"/>
      <c r="PVQ6" s="2381"/>
      <c r="PVR6" s="2382"/>
      <c r="PVS6" s="2383"/>
      <c r="PVT6" s="2381"/>
      <c r="PVU6" s="2382"/>
      <c r="PVV6" s="2383"/>
      <c r="PVW6" s="2381"/>
      <c r="PVX6" s="2382"/>
      <c r="PVY6" s="2383"/>
      <c r="PVZ6" s="2381"/>
      <c r="PWA6" s="2382"/>
      <c r="PWB6" s="2383"/>
      <c r="PWC6" s="2381"/>
      <c r="PWD6" s="2382"/>
      <c r="PWE6" s="2383"/>
      <c r="PWF6" s="2381"/>
      <c r="PWG6" s="2382"/>
      <c r="PWH6" s="2383"/>
      <c r="PWI6" s="2381"/>
      <c r="PWJ6" s="2382"/>
      <c r="PWK6" s="2383"/>
      <c r="PWL6" s="2381"/>
      <c r="PWM6" s="2382"/>
      <c r="PWN6" s="2383"/>
      <c r="PWO6" s="2381"/>
      <c r="PWP6" s="2382"/>
      <c r="PWQ6" s="2383"/>
      <c r="PWR6" s="2381"/>
      <c r="PWS6" s="2382"/>
      <c r="PWT6" s="2383"/>
      <c r="PWU6" s="2381"/>
      <c r="PWV6" s="2382"/>
      <c r="PWW6" s="2383"/>
      <c r="PWX6" s="2381"/>
      <c r="PWY6" s="2382"/>
      <c r="PWZ6" s="2383"/>
      <c r="PXA6" s="2381"/>
      <c r="PXB6" s="2382"/>
      <c r="PXC6" s="2383"/>
      <c r="PXD6" s="2381"/>
      <c r="PXE6" s="2382"/>
      <c r="PXF6" s="2383"/>
      <c r="PXG6" s="2381"/>
      <c r="PXH6" s="2382"/>
      <c r="PXI6" s="2383"/>
      <c r="PXJ6" s="2381"/>
      <c r="PXK6" s="2382"/>
      <c r="PXL6" s="2383"/>
      <c r="PXM6" s="2381"/>
      <c r="PXN6" s="2382"/>
      <c r="PXO6" s="2383"/>
      <c r="PXP6" s="2381"/>
      <c r="PXQ6" s="2382"/>
      <c r="PXR6" s="2383"/>
      <c r="PXS6" s="2381"/>
      <c r="PXT6" s="2382"/>
      <c r="PXU6" s="2383"/>
      <c r="PXV6" s="2381"/>
      <c r="PXW6" s="2382"/>
      <c r="PXX6" s="2383"/>
      <c r="PXY6" s="2381"/>
      <c r="PXZ6" s="2382"/>
      <c r="PYA6" s="2383"/>
      <c r="PYB6" s="2381"/>
      <c r="PYC6" s="2382"/>
      <c r="PYD6" s="2383"/>
      <c r="PYE6" s="2381"/>
      <c r="PYF6" s="2382"/>
      <c r="PYG6" s="2383"/>
      <c r="PYH6" s="2381"/>
      <c r="PYI6" s="2382"/>
      <c r="PYJ6" s="2383"/>
      <c r="PYK6" s="2381"/>
      <c r="PYL6" s="2382"/>
      <c r="PYM6" s="2383"/>
      <c r="PYN6" s="2381"/>
      <c r="PYO6" s="2382"/>
      <c r="PYP6" s="2383"/>
      <c r="PYQ6" s="2381"/>
      <c r="PYR6" s="2382"/>
      <c r="PYS6" s="2383"/>
      <c r="PYT6" s="2381"/>
      <c r="PYU6" s="2382"/>
      <c r="PYV6" s="2383"/>
      <c r="PYW6" s="2381"/>
      <c r="PYX6" s="2382"/>
      <c r="PYY6" s="2383"/>
      <c r="PYZ6" s="2381"/>
      <c r="PZA6" s="2382"/>
      <c r="PZB6" s="2383"/>
      <c r="PZC6" s="2381"/>
      <c r="PZD6" s="2382"/>
      <c r="PZE6" s="2383"/>
      <c r="PZF6" s="2381"/>
      <c r="PZG6" s="2382"/>
      <c r="PZH6" s="2383"/>
      <c r="PZI6" s="2381"/>
      <c r="PZJ6" s="2382"/>
      <c r="PZK6" s="2383"/>
      <c r="PZL6" s="2381"/>
      <c r="PZM6" s="2382"/>
      <c r="PZN6" s="2383"/>
      <c r="PZO6" s="2381"/>
      <c r="PZP6" s="2382"/>
      <c r="PZQ6" s="2383"/>
      <c r="PZR6" s="2381"/>
      <c r="PZS6" s="2382"/>
      <c r="PZT6" s="2383"/>
      <c r="PZU6" s="2381"/>
      <c r="PZV6" s="2382"/>
      <c r="PZW6" s="2383"/>
      <c r="PZX6" s="2381"/>
      <c r="PZY6" s="2382"/>
      <c r="PZZ6" s="2383"/>
      <c r="QAA6" s="2381"/>
      <c r="QAB6" s="2382"/>
      <c r="QAC6" s="2383"/>
      <c r="QAD6" s="2381"/>
      <c r="QAE6" s="2382"/>
      <c r="QAF6" s="2383"/>
      <c r="QAG6" s="2381"/>
      <c r="QAH6" s="2382"/>
      <c r="QAI6" s="2383"/>
      <c r="QAJ6" s="2381"/>
      <c r="QAK6" s="2382"/>
      <c r="QAL6" s="2383"/>
      <c r="QAM6" s="2381"/>
      <c r="QAN6" s="2382"/>
      <c r="QAO6" s="2383"/>
      <c r="QAP6" s="2381"/>
      <c r="QAQ6" s="2382"/>
      <c r="QAR6" s="2383"/>
      <c r="QAS6" s="2381"/>
      <c r="QAT6" s="2382"/>
      <c r="QAU6" s="2383"/>
      <c r="QAV6" s="2381"/>
      <c r="QAW6" s="2382"/>
      <c r="QAX6" s="2383"/>
      <c r="QAY6" s="2381"/>
      <c r="QAZ6" s="2382"/>
      <c r="QBA6" s="2383"/>
      <c r="QBB6" s="2381"/>
      <c r="QBC6" s="2382"/>
      <c r="QBD6" s="2383"/>
      <c r="QBE6" s="2381"/>
      <c r="QBF6" s="2382"/>
      <c r="QBG6" s="2383"/>
      <c r="QBH6" s="2381"/>
      <c r="QBI6" s="2382"/>
      <c r="QBJ6" s="2383"/>
      <c r="QBK6" s="2381"/>
      <c r="QBL6" s="2382"/>
      <c r="QBM6" s="2383"/>
      <c r="QBN6" s="2381"/>
      <c r="QBO6" s="2382"/>
      <c r="QBP6" s="2383"/>
      <c r="QBQ6" s="2381"/>
      <c r="QBR6" s="2382"/>
      <c r="QBS6" s="2383"/>
      <c r="QBT6" s="2381"/>
      <c r="QBU6" s="2382"/>
      <c r="QBV6" s="2383"/>
      <c r="QBW6" s="2381"/>
      <c r="QBX6" s="2382"/>
      <c r="QBY6" s="2383"/>
      <c r="QBZ6" s="2381"/>
      <c r="QCA6" s="2382"/>
      <c r="QCB6" s="2383"/>
      <c r="QCC6" s="2381"/>
      <c r="QCD6" s="2382"/>
      <c r="QCE6" s="2383"/>
      <c r="QCF6" s="2381"/>
      <c r="QCG6" s="2382"/>
      <c r="QCH6" s="2383"/>
      <c r="QCI6" s="2381"/>
      <c r="QCJ6" s="2382"/>
      <c r="QCK6" s="2383"/>
      <c r="QCL6" s="2381"/>
      <c r="QCM6" s="2382"/>
      <c r="QCN6" s="2383"/>
      <c r="QCO6" s="2381"/>
      <c r="QCP6" s="2382"/>
      <c r="QCQ6" s="2383"/>
      <c r="QCR6" s="2381"/>
      <c r="QCS6" s="2382"/>
      <c r="QCT6" s="2383"/>
      <c r="QCU6" s="2381"/>
      <c r="QCV6" s="2382"/>
      <c r="QCW6" s="2383"/>
      <c r="QCX6" s="2381"/>
      <c r="QCY6" s="2382"/>
      <c r="QCZ6" s="2383"/>
      <c r="QDA6" s="2381"/>
      <c r="QDB6" s="2382"/>
      <c r="QDC6" s="2383"/>
      <c r="QDD6" s="2381"/>
      <c r="QDE6" s="2382"/>
      <c r="QDF6" s="2383"/>
      <c r="QDG6" s="2381"/>
      <c r="QDH6" s="2382"/>
      <c r="QDI6" s="2383"/>
      <c r="QDJ6" s="2381"/>
      <c r="QDK6" s="2382"/>
      <c r="QDL6" s="2383"/>
      <c r="QDM6" s="2381"/>
      <c r="QDN6" s="2382"/>
      <c r="QDO6" s="2383"/>
      <c r="QDP6" s="2381"/>
      <c r="QDQ6" s="2382"/>
      <c r="QDR6" s="2383"/>
      <c r="QDS6" s="2381"/>
      <c r="QDT6" s="2382"/>
      <c r="QDU6" s="2383"/>
      <c r="QDV6" s="2381"/>
      <c r="QDW6" s="2382"/>
      <c r="QDX6" s="2383"/>
      <c r="QDY6" s="2381"/>
      <c r="QDZ6" s="2382"/>
      <c r="QEA6" s="2383"/>
      <c r="QEB6" s="2381"/>
      <c r="QEC6" s="2382"/>
      <c r="QED6" s="2383"/>
      <c r="QEE6" s="2381"/>
      <c r="QEF6" s="2382"/>
      <c r="QEG6" s="2383"/>
      <c r="QEH6" s="2381"/>
      <c r="QEI6" s="2382"/>
      <c r="QEJ6" s="2383"/>
      <c r="QEK6" s="2381"/>
      <c r="QEL6" s="2382"/>
      <c r="QEM6" s="2383"/>
      <c r="QEN6" s="2381"/>
      <c r="QEO6" s="2382"/>
      <c r="QEP6" s="2383"/>
      <c r="QEQ6" s="2381"/>
      <c r="QER6" s="2382"/>
      <c r="QES6" s="2383"/>
      <c r="QET6" s="2381"/>
      <c r="QEU6" s="2382"/>
      <c r="QEV6" s="2383"/>
      <c r="QEW6" s="2381"/>
      <c r="QEX6" s="2382"/>
      <c r="QEY6" s="2383"/>
      <c r="QEZ6" s="2381"/>
      <c r="QFA6" s="2382"/>
      <c r="QFB6" s="2383"/>
      <c r="QFC6" s="2381"/>
      <c r="QFD6" s="2382"/>
      <c r="QFE6" s="2383"/>
      <c r="QFF6" s="2381"/>
      <c r="QFG6" s="2382"/>
      <c r="QFH6" s="2383"/>
      <c r="QFI6" s="2381"/>
      <c r="QFJ6" s="2382"/>
      <c r="QFK6" s="2383"/>
      <c r="QFL6" s="2381"/>
      <c r="QFM6" s="2382"/>
      <c r="QFN6" s="2383"/>
      <c r="QFO6" s="2381"/>
      <c r="QFP6" s="2382"/>
      <c r="QFQ6" s="2383"/>
      <c r="QFR6" s="2381"/>
      <c r="QFS6" s="2382"/>
      <c r="QFT6" s="2383"/>
      <c r="QFU6" s="2381"/>
      <c r="QFV6" s="2382"/>
      <c r="QFW6" s="2383"/>
      <c r="QFX6" s="2381"/>
      <c r="QFY6" s="2382"/>
      <c r="QFZ6" s="2383"/>
      <c r="QGA6" s="2381"/>
      <c r="QGB6" s="2382"/>
      <c r="QGC6" s="2383"/>
      <c r="QGD6" s="2381"/>
      <c r="QGE6" s="2382"/>
      <c r="QGF6" s="2383"/>
      <c r="QGG6" s="2381"/>
      <c r="QGH6" s="2382"/>
      <c r="QGI6" s="2383"/>
      <c r="QGJ6" s="2381"/>
      <c r="QGK6" s="2382"/>
      <c r="QGL6" s="2383"/>
      <c r="QGM6" s="2381"/>
      <c r="QGN6" s="2382"/>
      <c r="QGO6" s="2383"/>
      <c r="QGP6" s="2381"/>
      <c r="QGQ6" s="2382"/>
      <c r="QGR6" s="2383"/>
      <c r="QGS6" s="2381"/>
      <c r="QGT6" s="2382"/>
      <c r="QGU6" s="2383"/>
      <c r="QGV6" s="2381"/>
      <c r="QGW6" s="2382"/>
      <c r="QGX6" s="2383"/>
      <c r="QGY6" s="2381"/>
      <c r="QGZ6" s="2382"/>
      <c r="QHA6" s="2383"/>
      <c r="QHB6" s="2381"/>
      <c r="QHC6" s="2382"/>
      <c r="QHD6" s="2383"/>
      <c r="QHE6" s="2381"/>
      <c r="QHF6" s="2382"/>
      <c r="QHG6" s="2383"/>
      <c r="QHH6" s="2381"/>
      <c r="QHI6" s="2382"/>
      <c r="QHJ6" s="2383"/>
      <c r="QHK6" s="2381"/>
      <c r="QHL6" s="2382"/>
      <c r="QHM6" s="2383"/>
      <c r="QHN6" s="2381"/>
      <c r="QHO6" s="2382"/>
      <c r="QHP6" s="2383"/>
      <c r="QHQ6" s="2381"/>
      <c r="QHR6" s="2382"/>
      <c r="QHS6" s="2383"/>
      <c r="QHT6" s="2381"/>
      <c r="QHU6" s="2382"/>
      <c r="QHV6" s="2383"/>
      <c r="QHW6" s="2381"/>
      <c r="QHX6" s="2382"/>
      <c r="QHY6" s="2383"/>
      <c r="QHZ6" s="2381"/>
      <c r="QIA6" s="2382"/>
      <c r="QIB6" s="2383"/>
      <c r="QIC6" s="2381"/>
      <c r="QID6" s="2382"/>
      <c r="QIE6" s="2383"/>
      <c r="QIF6" s="2381"/>
      <c r="QIG6" s="2382"/>
      <c r="QIH6" s="2383"/>
      <c r="QII6" s="2381"/>
      <c r="QIJ6" s="2382"/>
      <c r="QIK6" s="2383"/>
      <c r="QIL6" s="2381"/>
      <c r="QIM6" s="2382"/>
      <c r="QIN6" s="2383"/>
      <c r="QIO6" s="2381"/>
      <c r="QIP6" s="2382"/>
      <c r="QIQ6" s="2383"/>
      <c r="QIR6" s="2381"/>
      <c r="QIS6" s="2382"/>
      <c r="QIT6" s="2383"/>
      <c r="QIU6" s="2381"/>
      <c r="QIV6" s="2382"/>
      <c r="QIW6" s="2383"/>
      <c r="QIX6" s="2381"/>
      <c r="QIY6" s="2382"/>
      <c r="QIZ6" s="2383"/>
      <c r="QJA6" s="2381"/>
      <c r="QJB6" s="2382"/>
      <c r="QJC6" s="2383"/>
      <c r="QJD6" s="2381"/>
      <c r="QJE6" s="2382"/>
      <c r="QJF6" s="2383"/>
      <c r="QJG6" s="2381"/>
      <c r="QJH6" s="2382"/>
      <c r="QJI6" s="2383"/>
      <c r="QJJ6" s="2381"/>
      <c r="QJK6" s="2382"/>
      <c r="QJL6" s="2383"/>
      <c r="QJM6" s="2381"/>
      <c r="QJN6" s="2382"/>
      <c r="QJO6" s="2383"/>
      <c r="QJP6" s="2381"/>
      <c r="QJQ6" s="2382"/>
      <c r="QJR6" s="2383"/>
      <c r="QJS6" s="2381"/>
      <c r="QJT6" s="2382"/>
      <c r="QJU6" s="2383"/>
      <c r="QJV6" s="2381"/>
      <c r="QJW6" s="2382"/>
      <c r="QJX6" s="2383"/>
      <c r="QJY6" s="2381"/>
      <c r="QJZ6" s="2382"/>
      <c r="QKA6" s="2383"/>
      <c r="QKB6" s="2381"/>
      <c r="QKC6" s="2382"/>
      <c r="QKD6" s="2383"/>
      <c r="QKE6" s="2381"/>
      <c r="QKF6" s="2382"/>
      <c r="QKG6" s="2383"/>
      <c r="QKH6" s="2381"/>
      <c r="QKI6" s="2382"/>
      <c r="QKJ6" s="2383"/>
      <c r="QKK6" s="2381"/>
      <c r="QKL6" s="2382"/>
      <c r="QKM6" s="2383"/>
      <c r="QKN6" s="2381"/>
      <c r="QKO6" s="2382"/>
      <c r="QKP6" s="2383"/>
      <c r="QKQ6" s="2381"/>
      <c r="QKR6" s="2382"/>
      <c r="QKS6" s="2383"/>
      <c r="QKT6" s="2381"/>
      <c r="QKU6" s="2382"/>
      <c r="QKV6" s="2383"/>
      <c r="QKW6" s="2381"/>
      <c r="QKX6" s="2382"/>
      <c r="QKY6" s="2383"/>
      <c r="QKZ6" s="2381"/>
      <c r="QLA6" s="2382"/>
      <c r="QLB6" s="2383"/>
      <c r="QLC6" s="2381"/>
      <c r="QLD6" s="2382"/>
      <c r="QLE6" s="2383"/>
      <c r="QLF6" s="2381"/>
      <c r="QLG6" s="2382"/>
      <c r="QLH6" s="2383"/>
      <c r="QLI6" s="2381"/>
      <c r="QLJ6" s="2382"/>
      <c r="QLK6" s="2383"/>
      <c r="QLL6" s="2381"/>
      <c r="QLM6" s="2382"/>
      <c r="QLN6" s="2383"/>
      <c r="QLO6" s="2381"/>
      <c r="QLP6" s="2382"/>
      <c r="QLQ6" s="2383"/>
      <c r="QLR6" s="2381"/>
      <c r="QLS6" s="2382"/>
      <c r="QLT6" s="2383"/>
      <c r="QLU6" s="2381"/>
      <c r="QLV6" s="2382"/>
      <c r="QLW6" s="2383"/>
      <c r="QLX6" s="2381"/>
      <c r="QLY6" s="2382"/>
      <c r="QLZ6" s="2383"/>
      <c r="QMA6" s="2381"/>
      <c r="QMB6" s="2382"/>
      <c r="QMC6" s="2383"/>
      <c r="QMD6" s="2381"/>
      <c r="QME6" s="2382"/>
      <c r="QMF6" s="2383"/>
      <c r="QMG6" s="2381"/>
      <c r="QMH6" s="2382"/>
      <c r="QMI6" s="2383"/>
      <c r="QMJ6" s="2381"/>
      <c r="QMK6" s="2382"/>
      <c r="QML6" s="2383"/>
      <c r="QMM6" s="2381"/>
      <c r="QMN6" s="2382"/>
      <c r="QMO6" s="2383"/>
      <c r="QMP6" s="2381"/>
      <c r="QMQ6" s="2382"/>
      <c r="QMR6" s="2383"/>
      <c r="QMS6" s="2381"/>
      <c r="QMT6" s="2382"/>
      <c r="QMU6" s="2383"/>
      <c r="QMV6" s="2381"/>
      <c r="QMW6" s="2382"/>
      <c r="QMX6" s="2383"/>
      <c r="QMY6" s="2381"/>
      <c r="QMZ6" s="2382"/>
      <c r="QNA6" s="2383"/>
      <c r="QNB6" s="2381"/>
      <c r="QNC6" s="2382"/>
      <c r="QND6" s="2383"/>
      <c r="QNE6" s="2381"/>
      <c r="QNF6" s="2382"/>
      <c r="QNG6" s="2383"/>
      <c r="QNH6" s="2381"/>
      <c r="QNI6" s="2382"/>
      <c r="QNJ6" s="2383"/>
      <c r="QNK6" s="2381"/>
      <c r="QNL6" s="2382"/>
      <c r="QNM6" s="2383"/>
      <c r="QNN6" s="2381"/>
      <c r="QNO6" s="2382"/>
      <c r="QNP6" s="2383"/>
      <c r="QNQ6" s="2381"/>
      <c r="QNR6" s="2382"/>
      <c r="QNS6" s="2383"/>
      <c r="QNT6" s="2381"/>
      <c r="QNU6" s="2382"/>
      <c r="QNV6" s="2383"/>
      <c r="QNW6" s="2381"/>
      <c r="QNX6" s="2382"/>
      <c r="QNY6" s="2383"/>
      <c r="QNZ6" s="2381"/>
      <c r="QOA6" s="2382"/>
      <c r="QOB6" s="2383"/>
      <c r="QOC6" s="2381"/>
      <c r="QOD6" s="2382"/>
      <c r="QOE6" s="2383"/>
      <c r="QOF6" s="2381"/>
      <c r="QOG6" s="2382"/>
      <c r="QOH6" s="2383"/>
      <c r="QOI6" s="2381"/>
      <c r="QOJ6" s="2382"/>
      <c r="QOK6" s="2383"/>
      <c r="QOL6" s="2381"/>
      <c r="QOM6" s="2382"/>
      <c r="QON6" s="2383"/>
      <c r="QOO6" s="2381"/>
      <c r="QOP6" s="2382"/>
      <c r="QOQ6" s="2383"/>
      <c r="QOR6" s="2381"/>
      <c r="QOS6" s="2382"/>
      <c r="QOT6" s="2383"/>
      <c r="QOU6" s="2381"/>
      <c r="QOV6" s="2382"/>
      <c r="QOW6" s="2383"/>
      <c r="QOX6" s="2381"/>
      <c r="QOY6" s="2382"/>
      <c r="QOZ6" s="2383"/>
      <c r="QPA6" s="2381"/>
      <c r="QPB6" s="2382"/>
      <c r="QPC6" s="2383"/>
      <c r="QPD6" s="2381"/>
      <c r="QPE6" s="2382"/>
      <c r="QPF6" s="2383"/>
      <c r="QPG6" s="2381"/>
      <c r="QPH6" s="2382"/>
      <c r="QPI6" s="2383"/>
      <c r="QPJ6" s="2381"/>
      <c r="QPK6" s="2382"/>
      <c r="QPL6" s="2383"/>
      <c r="QPM6" s="2381"/>
      <c r="QPN6" s="2382"/>
      <c r="QPO6" s="2383"/>
      <c r="QPP6" s="2381"/>
      <c r="QPQ6" s="2382"/>
      <c r="QPR6" s="2383"/>
      <c r="QPS6" s="2381"/>
      <c r="QPT6" s="2382"/>
      <c r="QPU6" s="2383"/>
      <c r="QPV6" s="2381"/>
      <c r="QPW6" s="2382"/>
      <c r="QPX6" s="2383"/>
      <c r="QPY6" s="2381"/>
      <c r="QPZ6" s="2382"/>
      <c r="QQA6" s="2383"/>
      <c r="QQB6" s="2381"/>
      <c r="QQC6" s="2382"/>
      <c r="QQD6" s="2383"/>
      <c r="QQE6" s="2381"/>
      <c r="QQF6" s="2382"/>
      <c r="QQG6" s="2383"/>
      <c r="QQH6" s="2381"/>
      <c r="QQI6" s="2382"/>
      <c r="QQJ6" s="2383"/>
      <c r="QQK6" s="2381"/>
      <c r="QQL6" s="2382"/>
      <c r="QQM6" s="2383"/>
      <c r="QQN6" s="2381"/>
      <c r="QQO6" s="2382"/>
      <c r="QQP6" s="2383"/>
      <c r="QQQ6" s="2381"/>
      <c r="QQR6" s="2382"/>
      <c r="QQS6" s="2383"/>
      <c r="QQT6" s="2381"/>
      <c r="QQU6" s="2382"/>
      <c r="QQV6" s="2383"/>
      <c r="QQW6" s="2381"/>
      <c r="QQX6" s="2382"/>
      <c r="QQY6" s="2383"/>
      <c r="QQZ6" s="2381"/>
      <c r="QRA6" s="2382"/>
      <c r="QRB6" s="2383"/>
      <c r="QRC6" s="2381"/>
      <c r="QRD6" s="2382"/>
      <c r="QRE6" s="2383"/>
      <c r="QRF6" s="2381"/>
      <c r="QRG6" s="2382"/>
      <c r="QRH6" s="2383"/>
      <c r="QRI6" s="2381"/>
      <c r="QRJ6" s="2382"/>
      <c r="QRK6" s="2383"/>
      <c r="QRL6" s="2381"/>
      <c r="QRM6" s="2382"/>
      <c r="QRN6" s="2383"/>
      <c r="QRO6" s="2381"/>
      <c r="QRP6" s="2382"/>
      <c r="QRQ6" s="2383"/>
      <c r="QRR6" s="2381"/>
      <c r="QRS6" s="2382"/>
      <c r="QRT6" s="2383"/>
      <c r="QRU6" s="2381"/>
      <c r="QRV6" s="2382"/>
      <c r="QRW6" s="2383"/>
      <c r="QRX6" s="2381"/>
      <c r="QRY6" s="2382"/>
      <c r="QRZ6" s="2383"/>
      <c r="QSA6" s="2381"/>
      <c r="QSB6" s="2382"/>
      <c r="QSC6" s="2383"/>
      <c r="QSD6" s="2381"/>
      <c r="QSE6" s="2382"/>
      <c r="QSF6" s="2383"/>
      <c r="QSG6" s="2381"/>
      <c r="QSH6" s="2382"/>
      <c r="QSI6" s="2383"/>
      <c r="QSJ6" s="2381"/>
      <c r="QSK6" s="2382"/>
      <c r="QSL6" s="2383"/>
      <c r="QSM6" s="2381"/>
      <c r="QSN6" s="2382"/>
      <c r="QSO6" s="2383"/>
      <c r="QSP6" s="2381"/>
      <c r="QSQ6" s="2382"/>
      <c r="QSR6" s="2383"/>
      <c r="QSS6" s="2381"/>
      <c r="QST6" s="2382"/>
      <c r="QSU6" s="2383"/>
      <c r="QSV6" s="2381"/>
      <c r="QSW6" s="2382"/>
      <c r="QSX6" s="2383"/>
      <c r="QSY6" s="2381"/>
      <c r="QSZ6" s="2382"/>
      <c r="QTA6" s="2383"/>
      <c r="QTB6" s="2381"/>
      <c r="QTC6" s="2382"/>
      <c r="QTD6" s="2383"/>
      <c r="QTE6" s="2381"/>
      <c r="QTF6" s="2382"/>
      <c r="QTG6" s="2383"/>
      <c r="QTH6" s="2381"/>
      <c r="QTI6" s="2382"/>
      <c r="QTJ6" s="2383"/>
      <c r="QTK6" s="2381"/>
      <c r="QTL6" s="2382"/>
      <c r="QTM6" s="2383"/>
      <c r="QTN6" s="2381"/>
      <c r="QTO6" s="2382"/>
      <c r="QTP6" s="2383"/>
      <c r="QTQ6" s="2381"/>
      <c r="QTR6" s="2382"/>
      <c r="QTS6" s="2383"/>
      <c r="QTT6" s="2381"/>
      <c r="QTU6" s="2382"/>
      <c r="QTV6" s="2383"/>
      <c r="QTW6" s="2381"/>
      <c r="QTX6" s="2382"/>
      <c r="QTY6" s="2383"/>
      <c r="QTZ6" s="2381"/>
      <c r="QUA6" s="2382"/>
      <c r="QUB6" s="2383"/>
      <c r="QUC6" s="2381"/>
      <c r="QUD6" s="2382"/>
      <c r="QUE6" s="2383"/>
      <c r="QUF6" s="2381"/>
      <c r="QUG6" s="2382"/>
      <c r="QUH6" s="2383"/>
      <c r="QUI6" s="2381"/>
      <c r="QUJ6" s="2382"/>
      <c r="QUK6" s="2383"/>
      <c r="QUL6" s="2381"/>
      <c r="QUM6" s="2382"/>
      <c r="QUN6" s="2383"/>
      <c r="QUO6" s="2381"/>
      <c r="QUP6" s="2382"/>
      <c r="QUQ6" s="2383"/>
      <c r="QUR6" s="2381"/>
      <c r="QUS6" s="2382"/>
      <c r="QUT6" s="2383"/>
      <c r="QUU6" s="2381"/>
      <c r="QUV6" s="2382"/>
      <c r="QUW6" s="2383"/>
      <c r="QUX6" s="2381"/>
      <c r="QUY6" s="2382"/>
      <c r="QUZ6" s="2383"/>
      <c r="QVA6" s="2381"/>
      <c r="QVB6" s="2382"/>
      <c r="QVC6" s="2383"/>
      <c r="QVD6" s="2381"/>
      <c r="QVE6" s="2382"/>
      <c r="QVF6" s="2383"/>
      <c r="QVG6" s="2381"/>
      <c r="QVH6" s="2382"/>
      <c r="QVI6" s="2383"/>
      <c r="QVJ6" s="2381"/>
      <c r="QVK6" s="2382"/>
      <c r="QVL6" s="2383"/>
      <c r="QVM6" s="2381"/>
      <c r="QVN6" s="2382"/>
      <c r="QVO6" s="2383"/>
      <c r="QVP6" s="2381"/>
      <c r="QVQ6" s="2382"/>
      <c r="QVR6" s="2383"/>
      <c r="QVS6" s="2381"/>
      <c r="QVT6" s="2382"/>
      <c r="QVU6" s="2383"/>
      <c r="QVV6" s="2381"/>
      <c r="QVW6" s="2382"/>
      <c r="QVX6" s="2383"/>
      <c r="QVY6" s="2381"/>
      <c r="QVZ6" s="2382"/>
      <c r="QWA6" s="2383"/>
      <c r="QWB6" s="2381"/>
      <c r="QWC6" s="2382"/>
      <c r="QWD6" s="2383"/>
      <c r="QWE6" s="2381"/>
      <c r="QWF6" s="2382"/>
      <c r="QWG6" s="2383"/>
      <c r="QWH6" s="2381"/>
      <c r="QWI6" s="2382"/>
      <c r="QWJ6" s="2383"/>
      <c r="QWK6" s="2381"/>
      <c r="QWL6" s="2382"/>
      <c r="QWM6" s="2383"/>
      <c r="QWN6" s="2381"/>
      <c r="QWO6" s="2382"/>
      <c r="QWP6" s="2383"/>
      <c r="QWQ6" s="2381"/>
      <c r="QWR6" s="2382"/>
      <c r="QWS6" s="2383"/>
      <c r="QWT6" s="2381"/>
      <c r="QWU6" s="2382"/>
      <c r="QWV6" s="2383"/>
      <c r="QWW6" s="2381"/>
      <c r="QWX6" s="2382"/>
      <c r="QWY6" s="2383"/>
      <c r="QWZ6" s="2381"/>
      <c r="QXA6" s="2382"/>
      <c r="QXB6" s="2383"/>
      <c r="QXC6" s="2381"/>
      <c r="QXD6" s="2382"/>
      <c r="QXE6" s="2383"/>
      <c r="QXF6" s="2381"/>
      <c r="QXG6" s="2382"/>
      <c r="QXH6" s="2383"/>
      <c r="QXI6" s="2381"/>
      <c r="QXJ6" s="2382"/>
      <c r="QXK6" s="2383"/>
      <c r="QXL6" s="2381"/>
      <c r="QXM6" s="2382"/>
      <c r="QXN6" s="2383"/>
      <c r="QXO6" s="2381"/>
      <c r="QXP6" s="2382"/>
      <c r="QXQ6" s="2383"/>
      <c r="QXR6" s="2381"/>
      <c r="QXS6" s="2382"/>
      <c r="QXT6" s="2383"/>
      <c r="QXU6" s="2381"/>
      <c r="QXV6" s="2382"/>
      <c r="QXW6" s="2383"/>
      <c r="QXX6" s="2381"/>
      <c r="QXY6" s="2382"/>
      <c r="QXZ6" s="2383"/>
      <c r="QYA6" s="2381"/>
      <c r="QYB6" s="2382"/>
      <c r="QYC6" s="2383"/>
      <c r="QYD6" s="2381"/>
      <c r="QYE6" s="2382"/>
      <c r="QYF6" s="2383"/>
      <c r="QYG6" s="2381"/>
      <c r="QYH6" s="2382"/>
      <c r="QYI6" s="2383"/>
      <c r="QYJ6" s="2381"/>
      <c r="QYK6" s="2382"/>
      <c r="QYL6" s="2383"/>
      <c r="QYM6" s="2381"/>
      <c r="QYN6" s="2382"/>
      <c r="QYO6" s="2383"/>
      <c r="QYP6" s="2381"/>
      <c r="QYQ6" s="2382"/>
      <c r="QYR6" s="2383"/>
      <c r="QYS6" s="2381"/>
      <c r="QYT6" s="2382"/>
      <c r="QYU6" s="2383"/>
      <c r="QYV6" s="2381"/>
      <c r="QYW6" s="2382"/>
      <c r="QYX6" s="2383"/>
      <c r="QYY6" s="2381"/>
      <c r="QYZ6" s="2382"/>
      <c r="QZA6" s="2383"/>
      <c r="QZB6" s="2381"/>
      <c r="QZC6" s="2382"/>
      <c r="QZD6" s="2383"/>
      <c r="QZE6" s="2381"/>
      <c r="QZF6" s="2382"/>
      <c r="QZG6" s="2383"/>
      <c r="QZH6" s="2381"/>
      <c r="QZI6" s="2382"/>
      <c r="QZJ6" s="2383"/>
      <c r="QZK6" s="2381"/>
      <c r="QZL6" s="2382"/>
      <c r="QZM6" s="2383"/>
      <c r="QZN6" s="2381"/>
      <c r="QZO6" s="2382"/>
      <c r="QZP6" s="2383"/>
      <c r="QZQ6" s="2381"/>
      <c r="QZR6" s="2382"/>
      <c r="QZS6" s="2383"/>
      <c r="QZT6" s="2381"/>
      <c r="QZU6" s="2382"/>
      <c r="QZV6" s="2383"/>
      <c r="QZW6" s="2381"/>
      <c r="QZX6" s="2382"/>
      <c r="QZY6" s="2383"/>
      <c r="QZZ6" s="2381"/>
      <c r="RAA6" s="2382"/>
      <c r="RAB6" s="2383"/>
      <c r="RAC6" s="2381"/>
      <c r="RAD6" s="2382"/>
      <c r="RAE6" s="2383"/>
      <c r="RAF6" s="2381"/>
      <c r="RAG6" s="2382"/>
      <c r="RAH6" s="2383"/>
      <c r="RAI6" s="2381"/>
      <c r="RAJ6" s="2382"/>
      <c r="RAK6" s="2383"/>
      <c r="RAL6" s="2381"/>
      <c r="RAM6" s="2382"/>
      <c r="RAN6" s="2383"/>
      <c r="RAO6" s="2381"/>
      <c r="RAP6" s="2382"/>
      <c r="RAQ6" s="2383"/>
      <c r="RAR6" s="2381"/>
      <c r="RAS6" s="2382"/>
      <c r="RAT6" s="2383"/>
      <c r="RAU6" s="2381"/>
      <c r="RAV6" s="2382"/>
      <c r="RAW6" s="2383"/>
      <c r="RAX6" s="2381"/>
      <c r="RAY6" s="2382"/>
      <c r="RAZ6" s="2383"/>
      <c r="RBA6" s="2381"/>
      <c r="RBB6" s="2382"/>
      <c r="RBC6" s="2383"/>
      <c r="RBD6" s="2381"/>
      <c r="RBE6" s="2382"/>
      <c r="RBF6" s="2383"/>
      <c r="RBG6" s="2381"/>
      <c r="RBH6" s="2382"/>
      <c r="RBI6" s="2383"/>
      <c r="RBJ6" s="2381"/>
      <c r="RBK6" s="2382"/>
      <c r="RBL6" s="2383"/>
      <c r="RBM6" s="2381"/>
      <c r="RBN6" s="2382"/>
      <c r="RBO6" s="2383"/>
      <c r="RBP6" s="2381"/>
      <c r="RBQ6" s="2382"/>
      <c r="RBR6" s="2383"/>
      <c r="RBS6" s="2381"/>
      <c r="RBT6" s="2382"/>
      <c r="RBU6" s="2383"/>
      <c r="RBV6" s="2381"/>
      <c r="RBW6" s="2382"/>
      <c r="RBX6" s="2383"/>
      <c r="RBY6" s="2381"/>
      <c r="RBZ6" s="2382"/>
      <c r="RCA6" s="2383"/>
      <c r="RCB6" s="2381"/>
      <c r="RCC6" s="2382"/>
      <c r="RCD6" s="2383"/>
      <c r="RCE6" s="2381"/>
      <c r="RCF6" s="2382"/>
      <c r="RCG6" s="2383"/>
      <c r="RCH6" s="2381"/>
      <c r="RCI6" s="2382"/>
      <c r="RCJ6" s="2383"/>
      <c r="RCK6" s="2381"/>
      <c r="RCL6" s="2382"/>
      <c r="RCM6" s="2383"/>
      <c r="RCN6" s="2381"/>
      <c r="RCO6" s="2382"/>
      <c r="RCP6" s="2383"/>
      <c r="RCQ6" s="2381"/>
      <c r="RCR6" s="2382"/>
      <c r="RCS6" s="2383"/>
      <c r="RCT6" s="2381"/>
      <c r="RCU6" s="2382"/>
      <c r="RCV6" s="2383"/>
      <c r="RCW6" s="2381"/>
      <c r="RCX6" s="2382"/>
      <c r="RCY6" s="2383"/>
      <c r="RCZ6" s="2381"/>
      <c r="RDA6" s="2382"/>
      <c r="RDB6" s="2383"/>
      <c r="RDC6" s="2381"/>
      <c r="RDD6" s="2382"/>
      <c r="RDE6" s="2383"/>
      <c r="RDF6" s="2381"/>
      <c r="RDG6" s="2382"/>
      <c r="RDH6" s="2383"/>
      <c r="RDI6" s="2381"/>
      <c r="RDJ6" s="2382"/>
      <c r="RDK6" s="2383"/>
      <c r="RDL6" s="2381"/>
      <c r="RDM6" s="2382"/>
      <c r="RDN6" s="2383"/>
      <c r="RDO6" s="2381"/>
      <c r="RDP6" s="2382"/>
      <c r="RDQ6" s="2383"/>
      <c r="RDR6" s="2381"/>
      <c r="RDS6" s="2382"/>
      <c r="RDT6" s="2383"/>
      <c r="RDU6" s="2381"/>
      <c r="RDV6" s="2382"/>
      <c r="RDW6" s="2383"/>
      <c r="RDX6" s="2381"/>
      <c r="RDY6" s="2382"/>
      <c r="RDZ6" s="2383"/>
      <c r="REA6" s="2381"/>
      <c r="REB6" s="2382"/>
      <c r="REC6" s="2383"/>
      <c r="RED6" s="2381"/>
      <c r="REE6" s="2382"/>
      <c r="REF6" s="2383"/>
      <c r="REG6" s="2381"/>
      <c r="REH6" s="2382"/>
      <c r="REI6" s="2383"/>
      <c r="REJ6" s="2381"/>
      <c r="REK6" s="2382"/>
      <c r="REL6" s="2383"/>
      <c r="REM6" s="2381"/>
      <c r="REN6" s="2382"/>
      <c r="REO6" s="2383"/>
      <c r="REP6" s="2381"/>
      <c r="REQ6" s="2382"/>
      <c r="RER6" s="2383"/>
      <c r="RES6" s="2381"/>
      <c r="RET6" s="2382"/>
      <c r="REU6" s="2383"/>
      <c r="REV6" s="2381"/>
      <c r="REW6" s="2382"/>
      <c r="REX6" s="2383"/>
      <c r="REY6" s="2381"/>
      <c r="REZ6" s="2382"/>
      <c r="RFA6" s="2383"/>
      <c r="RFB6" s="2381"/>
      <c r="RFC6" s="2382"/>
      <c r="RFD6" s="2383"/>
      <c r="RFE6" s="2381"/>
      <c r="RFF6" s="2382"/>
      <c r="RFG6" s="2383"/>
      <c r="RFH6" s="2381"/>
      <c r="RFI6" s="2382"/>
      <c r="RFJ6" s="2383"/>
      <c r="RFK6" s="2381"/>
      <c r="RFL6" s="2382"/>
      <c r="RFM6" s="2383"/>
      <c r="RFN6" s="2381"/>
      <c r="RFO6" s="2382"/>
      <c r="RFP6" s="2383"/>
      <c r="RFQ6" s="2381"/>
      <c r="RFR6" s="2382"/>
      <c r="RFS6" s="2383"/>
      <c r="RFT6" s="2381"/>
      <c r="RFU6" s="2382"/>
      <c r="RFV6" s="2383"/>
      <c r="RFW6" s="2381"/>
      <c r="RFX6" s="2382"/>
      <c r="RFY6" s="2383"/>
      <c r="RFZ6" s="2381"/>
      <c r="RGA6" s="2382"/>
      <c r="RGB6" s="2383"/>
      <c r="RGC6" s="2381"/>
      <c r="RGD6" s="2382"/>
      <c r="RGE6" s="2383"/>
      <c r="RGF6" s="2381"/>
      <c r="RGG6" s="2382"/>
      <c r="RGH6" s="2383"/>
      <c r="RGI6" s="2381"/>
      <c r="RGJ6" s="2382"/>
      <c r="RGK6" s="2383"/>
      <c r="RGL6" s="2381"/>
      <c r="RGM6" s="2382"/>
      <c r="RGN6" s="2383"/>
      <c r="RGO6" s="2381"/>
      <c r="RGP6" s="2382"/>
      <c r="RGQ6" s="2383"/>
      <c r="RGR6" s="2381"/>
      <c r="RGS6" s="2382"/>
      <c r="RGT6" s="2383"/>
      <c r="RGU6" s="2381"/>
      <c r="RGV6" s="2382"/>
      <c r="RGW6" s="2383"/>
      <c r="RGX6" s="2381"/>
      <c r="RGY6" s="2382"/>
      <c r="RGZ6" s="2383"/>
      <c r="RHA6" s="2381"/>
      <c r="RHB6" s="2382"/>
      <c r="RHC6" s="2383"/>
      <c r="RHD6" s="2381"/>
      <c r="RHE6" s="2382"/>
      <c r="RHF6" s="2383"/>
      <c r="RHG6" s="2381"/>
      <c r="RHH6" s="2382"/>
      <c r="RHI6" s="2383"/>
      <c r="RHJ6" s="2381"/>
      <c r="RHK6" s="2382"/>
      <c r="RHL6" s="2383"/>
      <c r="RHM6" s="2381"/>
      <c r="RHN6" s="2382"/>
      <c r="RHO6" s="2383"/>
      <c r="RHP6" s="2381"/>
      <c r="RHQ6" s="2382"/>
      <c r="RHR6" s="2383"/>
      <c r="RHS6" s="2381"/>
      <c r="RHT6" s="2382"/>
      <c r="RHU6" s="2383"/>
      <c r="RHV6" s="2381"/>
      <c r="RHW6" s="2382"/>
      <c r="RHX6" s="2383"/>
      <c r="RHY6" s="2381"/>
      <c r="RHZ6" s="2382"/>
      <c r="RIA6" s="2383"/>
      <c r="RIB6" s="2381"/>
      <c r="RIC6" s="2382"/>
      <c r="RID6" s="2383"/>
      <c r="RIE6" s="2381"/>
      <c r="RIF6" s="2382"/>
      <c r="RIG6" s="2383"/>
      <c r="RIH6" s="2381"/>
      <c r="RII6" s="2382"/>
      <c r="RIJ6" s="2383"/>
      <c r="RIK6" s="2381"/>
      <c r="RIL6" s="2382"/>
      <c r="RIM6" s="2383"/>
      <c r="RIN6" s="2381"/>
      <c r="RIO6" s="2382"/>
      <c r="RIP6" s="2383"/>
      <c r="RIQ6" s="2381"/>
      <c r="RIR6" s="2382"/>
      <c r="RIS6" s="2383"/>
      <c r="RIT6" s="2381"/>
      <c r="RIU6" s="2382"/>
      <c r="RIV6" s="2383"/>
      <c r="RIW6" s="2381"/>
      <c r="RIX6" s="2382"/>
      <c r="RIY6" s="2383"/>
      <c r="RIZ6" s="2381"/>
      <c r="RJA6" s="2382"/>
      <c r="RJB6" s="2383"/>
      <c r="RJC6" s="2381"/>
      <c r="RJD6" s="2382"/>
      <c r="RJE6" s="2383"/>
      <c r="RJF6" s="2381"/>
      <c r="RJG6" s="2382"/>
      <c r="RJH6" s="2383"/>
      <c r="RJI6" s="2381"/>
      <c r="RJJ6" s="2382"/>
      <c r="RJK6" s="2383"/>
      <c r="RJL6" s="2381"/>
      <c r="RJM6" s="2382"/>
      <c r="RJN6" s="2383"/>
      <c r="RJO6" s="2381"/>
      <c r="RJP6" s="2382"/>
      <c r="RJQ6" s="2383"/>
      <c r="RJR6" s="2381"/>
      <c r="RJS6" s="2382"/>
      <c r="RJT6" s="2383"/>
      <c r="RJU6" s="2381"/>
      <c r="RJV6" s="2382"/>
      <c r="RJW6" s="2383"/>
      <c r="RJX6" s="2381"/>
      <c r="RJY6" s="2382"/>
      <c r="RJZ6" s="2383"/>
      <c r="RKA6" s="2381"/>
      <c r="RKB6" s="2382"/>
      <c r="RKC6" s="2383"/>
      <c r="RKD6" s="2381"/>
      <c r="RKE6" s="2382"/>
      <c r="RKF6" s="2383"/>
      <c r="RKG6" s="2381"/>
      <c r="RKH6" s="2382"/>
      <c r="RKI6" s="2383"/>
      <c r="RKJ6" s="2381"/>
      <c r="RKK6" s="2382"/>
      <c r="RKL6" s="2383"/>
      <c r="RKM6" s="2381"/>
      <c r="RKN6" s="2382"/>
      <c r="RKO6" s="2383"/>
      <c r="RKP6" s="2381"/>
      <c r="RKQ6" s="2382"/>
      <c r="RKR6" s="2383"/>
      <c r="RKS6" s="2381"/>
      <c r="RKT6" s="2382"/>
      <c r="RKU6" s="2383"/>
      <c r="RKV6" s="2381"/>
      <c r="RKW6" s="2382"/>
      <c r="RKX6" s="2383"/>
      <c r="RKY6" s="2381"/>
      <c r="RKZ6" s="2382"/>
      <c r="RLA6" s="2383"/>
      <c r="RLB6" s="2381"/>
      <c r="RLC6" s="2382"/>
      <c r="RLD6" s="2383"/>
      <c r="RLE6" s="2381"/>
      <c r="RLF6" s="2382"/>
      <c r="RLG6" s="2383"/>
      <c r="RLH6" s="2381"/>
      <c r="RLI6" s="2382"/>
      <c r="RLJ6" s="2383"/>
      <c r="RLK6" s="2381"/>
      <c r="RLL6" s="2382"/>
      <c r="RLM6" s="2383"/>
      <c r="RLN6" s="2381"/>
      <c r="RLO6" s="2382"/>
      <c r="RLP6" s="2383"/>
      <c r="RLQ6" s="2381"/>
      <c r="RLR6" s="2382"/>
      <c r="RLS6" s="2383"/>
      <c r="RLT6" s="2381"/>
      <c r="RLU6" s="2382"/>
      <c r="RLV6" s="2383"/>
      <c r="RLW6" s="2381"/>
      <c r="RLX6" s="2382"/>
      <c r="RLY6" s="2383"/>
      <c r="RLZ6" s="2381"/>
      <c r="RMA6" s="2382"/>
      <c r="RMB6" s="2383"/>
      <c r="RMC6" s="2381"/>
      <c r="RMD6" s="2382"/>
      <c r="RME6" s="2383"/>
      <c r="RMF6" s="2381"/>
      <c r="RMG6" s="2382"/>
      <c r="RMH6" s="2383"/>
      <c r="RMI6" s="2381"/>
      <c r="RMJ6" s="2382"/>
      <c r="RMK6" s="2383"/>
      <c r="RML6" s="2381"/>
      <c r="RMM6" s="2382"/>
      <c r="RMN6" s="2383"/>
      <c r="RMO6" s="2381"/>
      <c r="RMP6" s="2382"/>
      <c r="RMQ6" s="2383"/>
      <c r="RMR6" s="2381"/>
      <c r="RMS6" s="2382"/>
      <c r="RMT6" s="2383"/>
      <c r="RMU6" s="2381"/>
      <c r="RMV6" s="2382"/>
      <c r="RMW6" s="2383"/>
      <c r="RMX6" s="2381"/>
      <c r="RMY6" s="2382"/>
      <c r="RMZ6" s="2383"/>
      <c r="RNA6" s="2381"/>
      <c r="RNB6" s="2382"/>
      <c r="RNC6" s="2383"/>
      <c r="RND6" s="2381"/>
      <c r="RNE6" s="2382"/>
      <c r="RNF6" s="2383"/>
      <c r="RNG6" s="2381"/>
      <c r="RNH6" s="2382"/>
      <c r="RNI6" s="2383"/>
      <c r="RNJ6" s="2381"/>
      <c r="RNK6" s="2382"/>
      <c r="RNL6" s="2383"/>
      <c r="RNM6" s="2381"/>
      <c r="RNN6" s="2382"/>
      <c r="RNO6" s="2383"/>
      <c r="RNP6" s="2381"/>
      <c r="RNQ6" s="2382"/>
      <c r="RNR6" s="2383"/>
      <c r="RNS6" s="2381"/>
      <c r="RNT6" s="2382"/>
      <c r="RNU6" s="2383"/>
      <c r="RNV6" s="2381"/>
      <c r="RNW6" s="2382"/>
      <c r="RNX6" s="2383"/>
      <c r="RNY6" s="2381"/>
      <c r="RNZ6" s="2382"/>
      <c r="ROA6" s="2383"/>
      <c r="ROB6" s="2381"/>
      <c r="ROC6" s="2382"/>
      <c r="ROD6" s="2383"/>
      <c r="ROE6" s="2381"/>
      <c r="ROF6" s="2382"/>
      <c r="ROG6" s="2383"/>
      <c r="ROH6" s="2381"/>
      <c r="ROI6" s="2382"/>
      <c r="ROJ6" s="2383"/>
      <c r="ROK6" s="2381"/>
      <c r="ROL6" s="2382"/>
      <c r="ROM6" s="2383"/>
      <c r="RON6" s="2381"/>
      <c r="ROO6" s="2382"/>
      <c r="ROP6" s="2383"/>
      <c r="ROQ6" s="2381"/>
      <c r="ROR6" s="2382"/>
      <c r="ROS6" s="2383"/>
      <c r="ROT6" s="2381"/>
      <c r="ROU6" s="2382"/>
      <c r="ROV6" s="2383"/>
      <c r="ROW6" s="2381"/>
      <c r="ROX6" s="2382"/>
      <c r="ROY6" s="2383"/>
      <c r="ROZ6" s="2381"/>
      <c r="RPA6" s="2382"/>
      <c r="RPB6" s="2383"/>
      <c r="RPC6" s="2381"/>
      <c r="RPD6" s="2382"/>
      <c r="RPE6" s="2383"/>
      <c r="RPF6" s="2381"/>
      <c r="RPG6" s="2382"/>
      <c r="RPH6" s="2383"/>
      <c r="RPI6" s="2381"/>
      <c r="RPJ6" s="2382"/>
      <c r="RPK6" s="2383"/>
      <c r="RPL6" s="2381"/>
      <c r="RPM6" s="2382"/>
      <c r="RPN6" s="2383"/>
      <c r="RPO6" s="2381"/>
      <c r="RPP6" s="2382"/>
      <c r="RPQ6" s="2383"/>
      <c r="RPR6" s="2381"/>
      <c r="RPS6" s="2382"/>
      <c r="RPT6" s="2383"/>
      <c r="RPU6" s="2381"/>
      <c r="RPV6" s="2382"/>
      <c r="RPW6" s="2383"/>
      <c r="RPX6" s="2381"/>
      <c r="RPY6" s="2382"/>
      <c r="RPZ6" s="2383"/>
      <c r="RQA6" s="2381"/>
      <c r="RQB6" s="2382"/>
      <c r="RQC6" s="2383"/>
      <c r="RQD6" s="2381"/>
      <c r="RQE6" s="2382"/>
      <c r="RQF6" s="2383"/>
      <c r="RQG6" s="2381"/>
      <c r="RQH6" s="2382"/>
      <c r="RQI6" s="2383"/>
      <c r="RQJ6" s="2381"/>
      <c r="RQK6" s="2382"/>
      <c r="RQL6" s="2383"/>
      <c r="RQM6" s="2381"/>
      <c r="RQN6" s="2382"/>
      <c r="RQO6" s="2383"/>
      <c r="RQP6" s="2381"/>
      <c r="RQQ6" s="2382"/>
      <c r="RQR6" s="2383"/>
      <c r="RQS6" s="2381"/>
      <c r="RQT6" s="2382"/>
      <c r="RQU6" s="2383"/>
      <c r="RQV6" s="2381"/>
      <c r="RQW6" s="2382"/>
      <c r="RQX6" s="2383"/>
      <c r="RQY6" s="2381"/>
      <c r="RQZ6" s="2382"/>
      <c r="RRA6" s="2383"/>
      <c r="RRB6" s="2381"/>
      <c r="RRC6" s="2382"/>
      <c r="RRD6" s="2383"/>
      <c r="RRE6" s="2381"/>
      <c r="RRF6" s="2382"/>
      <c r="RRG6" s="2383"/>
      <c r="RRH6" s="2381"/>
      <c r="RRI6" s="2382"/>
      <c r="RRJ6" s="2383"/>
      <c r="RRK6" s="2381"/>
      <c r="RRL6" s="2382"/>
      <c r="RRM6" s="2383"/>
      <c r="RRN6" s="2381"/>
      <c r="RRO6" s="2382"/>
      <c r="RRP6" s="2383"/>
      <c r="RRQ6" s="2381"/>
      <c r="RRR6" s="2382"/>
      <c r="RRS6" s="2383"/>
      <c r="RRT6" s="2381"/>
      <c r="RRU6" s="2382"/>
      <c r="RRV6" s="2383"/>
      <c r="RRW6" s="2381"/>
      <c r="RRX6" s="2382"/>
      <c r="RRY6" s="2383"/>
      <c r="RRZ6" s="2381"/>
      <c r="RSA6" s="2382"/>
      <c r="RSB6" s="2383"/>
      <c r="RSC6" s="2381"/>
      <c r="RSD6" s="2382"/>
      <c r="RSE6" s="2383"/>
      <c r="RSF6" s="2381"/>
      <c r="RSG6" s="2382"/>
      <c r="RSH6" s="2383"/>
      <c r="RSI6" s="2381"/>
      <c r="RSJ6" s="2382"/>
      <c r="RSK6" s="2383"/>
      <c r="RSL6" s="2381"/>
      <c r="RSM6" s="2382"/>
      <c r="RSN6" s="2383"/>
      <c r="RSO6" s="2381"/>
      <c r="RSP6" s="2382"/>
      <c r="RSQ6" s="2383"/>
      <c r="RSR6" s="2381"/>
      <c r="RSS6" s="2382"/>
      <c r="RST6" s="2383"/>
      <c r="RSU6" s="2381"/>
      <c r="RSV6" s="2382"/>
      <c r="RSW6" s="2383"/>
      <c r="RSX6" s="2381"/>
      <c r="RSY6" s="2382"/>
      <c r="RSZ6" s="2383"/>
      <c r="RTA6" s="2381"/>
      <c r="RTB6" s="2382"/>
      <c r="RTC6" s="2383"/>
      <c r="RTD6" s="2381"/>
      <c r="RTE6" s="2382"/>
      <c r="RTF6" s="2383"/>
      <c r="RTG6" s="2381"/>
      <c r="RTH6" s="2382"/>
      <c r="RTI6" s="2383"/>
      <c r="RTJ6" s="2381"/>
      <c r="RTK6" s="2382"/>
      <c r="RTL6" s="2383"/>
      <c r="RTM6" s="2381"/>
      <c r="RTN6" s="2382"/>
      <c r="RTO6" s="2383"/>
      <c r="RTP6" s="2381"/>
      <c r="RTQ6" s="2382"/>
      <c r="RTR6" s="2383"/>
      <c r="RTS6" s="2381"/>
      <c r="RTT6" s="2382"/>
      <c r="RTU6" s="2383"/>
      <c r="RTV6" s="2381"/>
      <c r="RTW6" s="2382"/>
      <c r="RTX6" s="2383"/>
      <c r="RTY6" s="2381"/>
      <c r="RTZ6" s="2382"/>
      <c r="RUA6" s="2383"/>
      <c r="RUB6" s="2381"/>
      <c r="RUC6" s="2382"/>
      <c r="RUD6" s="2383"/>
      <c r="RUE6" s="2381"/>
      <c r="RUF6" s="2382"/>
      <c r="RUG6" s="2383"/>
      <c r="RUH6" s="2381"/>
      <c r="RUI6" s="2382"/>
      <c r="RUJ6" s="2383"/>
      <c r="RUK6" s="2381"/>
      <c r="RUL6" s="2382"/>
      <c r="RUM6" s="2383"/>
      <c r="RUN6" s="2381"/>
      <c r="RUO6" s="2382"/>
      <c r="RUP6" s="2383"/>
      <c r="RUQ6" s="2381"/>
      <c r="RUR6" s="2382"/>
      <c r="RUS6" s="2383"/>
      <c r="RUT6" s="2381"/>
      <c r="RUU6" s="2382"/>
      <c r="RUV6" s="2383"/>
      <c r="RUW6" s="2381"/>
      <c r="RUX6" s="2382"/>
      <c r="RUY6" s="2383"/>
      <c r="RUZ6" s="2381"/>
      <c r="RVA6" s="2382"/>
      <c r="RVB6" s="2383"/>
      <c r="RVC6" s="2381"/>
      <c r="RVD6" s="2382"/>
      <c r="RVE6" s="2383"/>
      <c r="RVF6" s="2381"/>
      <c r="RVG6" s="2382"/>
      <c r="RVH6" s="2383"/>
      <c r="RVI6" s="2381"/>
      <c r="RVJ6" s="2382"/>
      <c r="RVK6" s="2383"/>
      <c r="RVL6" s="2381"/>
      <c r="RVM6" s="2382"/>
      <c r="RVN6" s="2383"/>
      <c r="RVO6" s="2381"/>
      <c r="RVP6" s="2382"/>
      <c r="RVQ6" s="2383"/>
      <c r="RVR6" s="2381"/>
      <c r="RVS6" s="2382"/>
      <c r="RVT6" s="2383"/>
      <c r="RVU6" s="2381"/>
      <c r="RVV6" s="2382"/>
      <c r="RVW6" s="2383"/>
      <c r="RVX6" s="2381"/>
      <c r="RVY6" s="2382"/>
      <c r="RVZ6" s="2383"/>
      <c r="RWA6" s="2381"/>
      <c r="RWB6" s="2382"/>
      <c r="RWC6" s="2383"/>
      <c r="RWD6" s="2381"/>
      <c r="RWE6" s="2382"/>
      <c r="RWF6" s="2383"/>
      <c r="RWG6" s="2381"/>
      <c r="RWH6" s="2382"/>
      <c r="RWI6" s="2383"/>
      <c r="RWJ6" s="2381"/>
      <c r="RWK6" s="2382"/>
      <c r="RWL6" s="2383"/>
      <c r="RWM6" s="2381"/>
      <c r="RWN6" s="2382"/>
      <c r="RWO6" s="2383"/>
      <c r="RWP6" s="2381"/>
      <c r="RWQ6" s="2382"/>
      <c r="RWR6" s="2383"/>
      <c r="RWS6" s="2381"/>
      <c r="RWT6" s="2382"/>
      <c r="RWU6" s="2383"/>
      <c r="RWV6" s="2381"/>
      <c r="RWW6" s="2382"/>
      <c r="RWX6" s="2383"/>
      <c r="RWY6" s="2381"/>
      <c r="RWZ6" s="2382"/>
      <c r="RXA6" s="2383"/>
      <c r="RXB6" s="2381"/>
      <c r="RXC6" s="2382"/>
      <c r="RXD6" s="2383"/>
      <c r="RXE6" s="2381"/>
      <c r="RXF6" s="2382"/>
      <c r="RXG6" s="2383"/>
      <c r="RXH6" s="2381"/>
      <c r="RXI6" s="2382"/>
      <c r="RXJ6" s="2383"/>
      <c r="RXK6" s="2381"/>
      <c r="RXL6" s="2382"/>
      <c r="RXM6" s="2383"/>
      <c r="RXN6" s="2381"/>
      <c r="RXO6" s="2382"/>
      <c r="RXP6" s="2383"/>
      <c r="RXQ6" s="2381"/>
      <c r="RXR6" s="2382"/>
      <c r="RXS6" s="2383"/>
      <c r="RXT6" s="2381"/>
      <c r="RXU6" s="2382"/>
      <c r="RXV6" s="2383"/>
      <c r="RXW6" s="2381"/>
      <c r="RXX6" s="2382"/>
      <c r="RXY6" s="2383"/>
      <c r="RXZ6" s="2381"/>
      <c r="RYA6" s="2382"/>
      <c r="RYB6" s="2383"/>
      <c r="RYC6" s="2381"/>
      <c r="RYD6" s="2382"/>
      <c r="RYE6" s="2383"/>
      <c r="RYF6" s="2381"/>
      <c r="RYG6" s="2382"/>
      <c r="RYH6" s="2383"/>
      <c r="RYI6" s="2381"/>
      <c r="RYJ6" s="2382"/>
      <c r="RYK6" s="2383"/>
      <c r="RYL6" s="2381"/>
      <c r="RYM6" s="2382"/>
      <c r="RYN6" s="2383"/>
      <c r="RYO6" s="2381"/>
      <c r="RYP6" s="2382"/>
      <c r="RYQ6" s="2383"/>
      <c r="RYR6" s="2381"/>
      <c r="RYS6" s="2382"/>
      <c r="RYT6" s="2383"/>
      <c r="RYU6" s="2381"/>
      <c r="RYV6" s="2382"/>
      <c r="RYW6" s="2383"/>
      <c r="RYX6" s="2381"/>
      <c r="RYY6" s="2382"/>
      <c r="RYZ6" s="2383"/>
      <c r="RZA6" s="2381"/>
      <c r="RZB6" s="2382"/>
      <c r="RZC6" s="2383"/>
      <c r="RZD6" s="2381"/>
      <c r="RZE6" s="2382"/>
      <c r="RZF6" s="2383"/>
      <c r="RZG6" s="2381"/>
      <c r="RZH6" s="2382"/>
      <c r="RZI6" s="2383"/>
      <c r="RZJ6" s="2381"/>
      <c r="RZK6" s="2382"/>
      <c r="RZL6" s="2383"/>
      <c r="RZM6" s="2381"/>
      <c r="RZN6" s="2382"/>
      <c r="RZO6" s="2383"/>
      <c r="RZP6" s="2381"/>
      <c r="RZQ6" s="2382"/>
      <c r="RZR6" s="2383"/>
      <c r="RZS6" s="2381"/>
      <c r="RZT6" s="2382"/>
      <c r="RZU6" s="2383"/>
      <c r="RZV6" s="2381"/>
      <c r="RZW6" s="2382"/>
      <c r="RZX6" s="2383"/>
      <c r="RZY6" s="2381"/>
      <c r="RZZ6" s="2382"/>
      <c r="SAA6" s="2383"/>
      <c r="SAB6" s="2381"/>
      <c r="SAC6" s="2382"/>
      <c r="SAD6" s="2383"/>
      <c r="SAE6" s="2381"/>
      <c r="SAF6" s="2382"/>
      <c r="SAG6" s="2383"/>
      <c r="SAH6" s="2381"/>
      <c r="SAI6" s="2382"/>
      <c r="SAJ6" s="2383"/>
      <c r="SAK6" s="2381"/>
      <c r="SAL6" s="2382"/>
      <c r="SAM6" s="2383"/>
      <c r="SAN6" s="2381"/>
      <c r="SAO6" s="2382"/>
      <c r="SAP6" s="2383"/>
      <c r="SAQ6" s="2381"/>
      <c r="SAR6" s="2382"/>
      <c r="SAS6" s="2383"/>
      <c r="SAT6" s="2381"/>
      <c r="SAU6" s="2382"/>
      <c r="SAV6" s="2383"/>
      <c r="SAW6" s="2381"/>
      <c r="SAX6" s="2382"/>
      <c r="SAY6" s="2383"/>
      <c r="SAZ6" s="2381"/>
      <c r="SBA6" s="2382"/>
      <c r="SBB6" s="2383"/>
      <c r="SBC6" s="2381"/>
      <c r="SBD6" s="2382"/>
      <c r="SBE6" s="2383"/>
      <c r="SBF6" s="2381"/>
      <c r="SBG6" s="2382"/>
      <c r="SBH6" s="2383"/>
      <c r="SBI6" s="2381"/>
      <c r="SBJ6" s="2382"/>
      <c r="SBK6" s="2383"/>
      <c r="SBL6" s="2381"/>
      <c r="SBM6" s="2382"/>
      <c r="SBN6" s="2383"/>
      <c r="SBO6" s="2381"/>
      <c r="SBP6" s="2382"/>
      <c r="SBQ6" s="2383"/>
      <c r="SBR6" s="2381"/>
      <c r="SBS6" s="2382"/>
      <c r="SBT6" s="2383"/>
      <c r="SBU6" s="2381"/>
      <c r="SBV6" s="2382"/>
      <c r="SBW6" s="2383"/>
      <c r="SBX6" s="2381"/>
      <c r="SBY6" s="2382"/>
      <c r="SBZ6" s="2383"/>
      <c r="SCA6" s="2381"/>
      <c r="SCB6" s="2382"/>
      <c r="SCC6" s="2383"/>
      <c r="SCD6" s="2381"/>
      <c r="SCE6" s="2382"/>
      <c r="SCF6" s="2383"/>
      <c r="SCG6" s="2381"/>
      <c r="SCH6" s="2382"/>
      <c r="SCI6" s="2383"/>
      <c r="SCJ6" s="2381"/>
      <c r="SCK6" s="2382"/>
      <c r="SCL6" s="2383"/>
      <c r="SCM6" s="2381"/>
      <c r="SCN6" s="2382"/>
      <c r="SCO6" s="2383"/>
      <c r="SCP6" s="2381"/>
      <c r="SCQ6" s="2382"/>
      <c r="SCR6" s="2383"/>
      <c r="SCS6" s="2381"/>
      <c r="SCT6" s="2382"/>
      <c r="SCU6" s="2383"/>
      <c r="SCV6" s="2381"/>
      <c r="SCW6" s="2382"/>
      <c r="SCX6" s="2383"/>
      <c r="SCY6" s="2381"/>
      <c r="SCZ6" s="2382"/>
      <c r="SDA6" s="2383"/>
      <c r="SDB6" s="2381"/>
      <c r="SDC6" s="2382"/>
      <c r="SDD6" s="2383"/>
      <c r="SDE6" s="2381"/>
      <c r="SDF6" s="2382"/>
      <c r="SDG6" s="2383"/>
      <c r="SDH6" s="2381"/>
      <c r="SDI6" s="2382"/>
      <c r="SDJ6" s="2383"/>
      <c r="SDK6" s="2381"/>
      <c r="SDL6" s="2382"/>
      <c r="SDM6" s="2383"/>
      <c r="SDN6" s="2381"/>
      <c r="SDO6" s="2382"/>
      <c r="SDP6" s="2383"/>
      <c r="SDQ6" s="2381"/>
      <c r="SDR6" s="2382"/>
      <c r="SDS6" s="2383"/>
      <c r="SDT6" s="2381"/>
      <c r="SDU6" s="2382"/>
      <c r="SDV6" s="2383"/>
      <c r="SDW6" s="2381"/>
      <c r="SDX6" s="2382"/>
      <c r="SDY6" s="2383"/>
      <c r="SDZ6" s="2381"/>
      <c r="SEA6" s="2382"/>
      <c r="SEB6" s="2383"/>
      <c r="SEC6" s="2381"/>
      <c r="SED6" s="2382"/>
      <c r="SEE6" s="2383"/>
      <c r="SEF6" s="2381"/>
      <c r="SEG6" s="2382"/>
      <c r="SEH6" s="2383"/>
      <c r="SEI6" s="2381"/>
      <c r="SEJ6" s="2382"/>
      <c r="SEK6" s="2383"/>
      <c r="SEL6" s="2381"/>
      <c r="SEM6" s="2382"/>
      <c r="SEN6" s="2383"/>
      <c r="SEO6" s="2381"/>
      <c r="SEP6" s="2382"/>
      <c r="SEQ6" s="2383"/>
      <c r="SER6" s="2381"/>
      <c r="SES6" s="2382"/>
      <c r="SET6" s="2383"/>
      <c r="SEU6" s="2381"/>
      <c r="SEV6" s="2382"/>
      <c r="SEW6" s="2383"/>
      <c r="SEX6" s="2381"/>
      <c r="SEY6" s="2382"/>
      <c r="SEZ6" s="2383"/>
      <c r="SFA6" s="2381"/>
      <c r="SFB6" s="2382"/>
      <c r="SFC6" s="2383"/>
      <c r="SFD6" s="2381"/>
      <c r="SFE6" s="2382"/>
      <c r="SFF6" s="2383"/>
      <c r="SFG6" s="2381"/>
      <c r="SFH6" s="2382"/>
      <c r="SFI6" s="2383"/>
      <c r="SFJ6" s="2381"/>
      <c r="SFK6" s="2382"/>
      <c r="SFL6" s="2383"/>
      <c r="SFM6" s="2381"/>
      <c r="SFN6" s="2382"/>
      <c r="SFO6" s="2383"/>
      <c r="SFP6" s="2381"/>
      <c r="SFQ6" s="2382"/>
      <c r="SFR6" s="2383"/>
      <c r="SFS6" s="2381"/>
      <c r="SFT6" s="2382"/>
      <c r="SFU6" s="2383"/>
      <c r="SFV6" s="2381"/>
      <c r="SFW6" s="2382"/>
      <c r="SFX6" s="2383"/>
      <c r="SFY6" s="2381"/>
      <c r="SFZ6" s="2382"/>
      <c r="SGA6" s="2383"/>
      <c r="SGB6" s="2381"/>
      <c r="SGC6" s="2382"/>
      <c r="SGD6" s="2383"/>
      <c r="SGE6" s="2381"/>
      <c r="SGF6" s="2382"/>
      <c r="SGG6" s="2383"/>
      <c r="SGH6" s="2381"/>
      <c r="SGI6" s="2382"/>
      <c r="SGJ6" s="2383"/>
      <c r="SGK6" s="2381"/>
      <c r="SGL6" s="2382"/>
      <c r="SGM6" s="2383"/>
      <c r="SGN6" s="2381"/>
      <c r="SGO6" s="2382"/>
      <c r="SGP6" s="2383"/>
      <c r="SGQ6" s="2381"/>
      <c r="SGR6" s="2382"/>
      <c r="SGS6" s="2383"/>
      <c r="SGT6" s="2381"/>
      <c r="SGU6" s="2382"/>
      <c r="SGV6" s="2383"/>
      <c r="SGW6" s="2381"/>
      <c r="SGX6" s="2382"/>
      <c r="SGY6" s="2383"/>
      <c r="SGZ6" s="2381"/>
      <c r="SHA6" s="2382"/>
      <c r="SHB6" s="2383"/>
      <c r="SHC6" s="2381"/>
      <c r="SHD6" s="2382"/>
      <c r="SHE6" s="2383"/>
      <c r="SHF6" s="2381"/>
      <c r="SHG6" s="2382"/>
      <c r="SHH6" s="2383"/>
      <c r="SHI6" s="2381"/>
      <c r="SHJ6" s="2382"/>
      <c r="SHK6" s="2383"/>
      <c r="SHL6" s="2381"/>
      <c r="SHM6" s="2382"/>
      <c r="SHN6" s="2383"/>
      <c r="SHO6" s="2381"/>
      <c r="SHP6" s="2382"/>
      <c r="SHQ6" s="2383"/>
      <c r="SHR6" s="2381"/>
      <c r="SHS6" s="2382"/>
      <c r="SHT6" s="2383"/>
      <c r="SHU6" s="2381"/>
      <c r="SHV6" s="2382"/>
      <c r="SHW6" s="2383"/>
      <c r="SHX6" s="2381"/>
      <c r="SHY6" s="2382"/>
      <c r="SHZ6" s="2383"/>
      <c r="SIA6" s="2381"/>
      <c r="SIB6" s="2382"/>
      <c r="SIC6" s="2383"/>
      <c r="SID6" s="2381"/>
      <c r="SIE6" s="2382"/>
      <c r="SIF6" s="2383"/>
      <c r="SIG6" s="2381"/>
      <c r="SIH6" s="2382"/>
      <c r="SII6" s="2383"/>
      <c r="SIJ6" s="2381"/>
      <c r="SIK6" s="2382"/>
      <c r="SIL6" s="2383"/>
      <c r="SIM6" s="2381"/>
      <c r="SIN6" s="2382"/>
      <c r="SIO6" s="2383"/>
      <c r="SIP6" s="2381"/>
      <c r="SIQ6" s="2382"/>
      <c r="SIR6" s="2383"/>
      <c r="SIS6" s="2381"/>
      <c r="SIT6" s="2382"/>
      <c r="SIU6" s="2383"/>
      <c r="SIV6" s="2381"/>
      <c r="SIW6" s="2382"/>
      <c r="SIX6" s="2383"/>
      <c r="SIY6" s="2381"/>
      <c r="SIZ6" s="2382"/>
      <c r="SJA6" s="2383"/>
      <c r="SJB6" s="2381"/>
      <c r="SJC6" s="2382"/>
      <c r="SJD6" s="2383"/>
      <c r="SJE6" s="2381"/>
      <c r="SJF6" s="2382"/>
      <c r="SJG6" s="2383"/>
      <c r="SJH6" s="2381"/>
      <c r="SJI6" s="2382"/>
      <c r="SJJ6" s="2383"/>
      <c r="SJK6" s="2381"/>
      <c r="SJL6" s="2382"/>
      <c r="SJM6" s="2383"/>
      <c r="SJN6" s="2381"/>
      <c r="SJO6" s="2382"/>
      <c r="SJP6" s="2383"/>
      <c r="SJQ6" s="2381"/>
      <c r="SJR6" s="2382"/>
      <c r="SJS6" s="2383"/>
      <c r="SJT6" s="2381"/>
      <c r="SJU6" s="2382"/>
      <c r="SJV6" s="2383"/>
      <c r="SJW6" s="2381"/>
      <c r="SJX6" s="2382"/>
      <c r="SJY6" s="2383"/>
      <c r="SJZ6" s="2381"/>
      <c r="SKA6" s="2382"/>
      <c r="SKB6" s="2383"/>
      <c r="SKC6" s="2381"/>
      <c r="SKD6" s="2382"/>
      <c r="SKE6" s="2383"/>
      <c r="SKF6" s="2381"/>
      <c r="SKG6" s="2382"/>
      <c r="SKH6" s="2383"/>
      <c r="SKI6" s="2381"/>
      <c r="SKJ6" s="2382"/>
      <c r="SKK6" s="2383"/>
      <c r="SKL6" s="2381"/>
      <c r="SKM6" s="2382"/>
      <c r="SKN6" s="2383"/>
      <c r="SKO6" s="2381"/>
      <c r="SKP6" s="2382"/>
      <c r="SKQ6" s="2383"/>
      <c r="SKR6" s="2381"/>
      <c r="SKS6" s="2382"/>
      <c r="SKT6" s="2383"/>
      <c r="SKU6" s="2381"/>
      <c r="SKV6" s="2382"/>
      <c r="SKW6" s="2383"/>
      <c r="SKX6" s="2381"/>
      <c r="SKY6" s="2382"/>
      <c r="SKZ6" s="2383"/>
      <c r="SLA6" s="2381"/>
      <c r="SLB6" s="2382"/>
      <c r="SLC6" s="2383"/>
      <c r="SLD6" s="2381"/>
      <c r="SLE6" s="2382"/>
      <c r="SLF6" s="2383"/>
      <c r="SLG6" s="2381"/>
      <c r="SLH6" s="2382"/>
      <c r="SLI6" s="2383"/>
      <c r="SLJ6" s="2381"/>
      <c r="SLK6" s="2382"/>
      <c r="SLL6" s="2383"/>
      <c r="SLM6" s="2381"/>
      <c r="SLN6" s="2382"/>
      <c r="SLO6" s="2383"/>
      <c r="SLP6" s="2381"/>
      <c r="SLQ6" s="2382"/>
      <c r="SLR6" s="2383"/>
      <c r="SLS6" s="2381"/>
      <c r="SLT6" s="2382"/>
      <c r="SLU6" s="2383"/>
      <c r="SLV6" s="2381"/>
      <c r="SLW6" s="2382"/>
      <c r="SLX6" s="2383"/>
      <c r="SLY6" s="2381"/>
      <c r="SLZ6" s="2382"/>
      <c r="SMA6" s="2383"/>
      <c r="SMB6" s="2381"/>
      <c r="SMC6" s="2382"/>
      <c r="SMD6" s="2383"/>
      <c r="SME6" s="2381"/>
      <c r="SMF6" s="2382"/>
      <c r="SMG6" s="2383"/>
      <c r="SMH6" s="2381"/>
      <c r="SMI6" s="2382"/>
      <c r="SMJ6" s="2383"/>
      <c r="SMK6" s="2381"/>
      <c r="SML6" s="2382"/>
      <c r="SMM6" s="2383"/>
      <c r="SMN6" s="2381"/>
      <c r="SMO6" s="2382"/>
      <c r="SMP6" s="2383"/>
      <c r="SMQ6" s="2381"/>
      <c r="SMR6" s="2382"/>
      <c r="SMS6" s="2383"/>
      <c r="SMT6" s="2381"/>
      <c r="SMU6" s="2382"/>
      <c r="SMV6" s="2383"/>
      <c r="SMW6" s="2381"/>
      <c r="SMX6" s="2382"/>
      <c r="SMY6" s="2383"/>
      <c r="SMZ6" s="2381"/>
      <c r="SNA6" s="2382"/>
      <c r="SNB6" s="2383"/>
      <c r="SNC6" s="2381"/>
      <c r="SND6" s="2382"/>
      <c r="SNE6" s="2383"/>
      <c r="SNF6" s="2381"/>
      <c r="SNG6" s="2382"/>
      <c r="SNH6" s="2383"/>
      <c r="SNI6" s="2381"/>
      <c r="SNJ6" s="2382"/>
      <c r="SNK6" s="2383"/>
      <c r="SNL6" s="2381"/>
      <c r="SNM6" s="2382"/>
      <c r="SNN6" s="2383"/>
      <c r="SNO6" s="2381"/>
      <c r="SNP6" s="2382"/>
      <c r="SNQ6" s="2383"/>
      <c r="SNR6" s="2381"/>
      <c r="SNS6" s="2382"/>
      <c r="SNT6" s="2383"/>
      <c r="SNU6" s="2381"/>
      <c r="SNV6" s="2382"/>
      <c r="SNW6" s="2383"/>
      <c r="SNX6" s="2381"/>
      <c r="SNY6" s="2382"/>
      <c r="SNZ6" s="2383"/>
      <c r="SOA6" s="2381"/>
      <c r="SOB6" s="2382"/>
      <c r="SOC6" s="2383"/>
      <c r="SOD6" s="2381"/>
      <c r="SOE6" s="2382"/>
      <c r="SOF6" s="2383"/>
      <c r="SOG6" s="2381"/>
      <c r="SOH6" s="2382"/>
      <c r="SOI6" s="2383"/>
      <c r="SOJ6" s="2381"/>
      <c r="SOK6" s="2382"/>
      <c r="SOL6" s="2383"/>
      <c r="SOM6" s="2381"/>
      <c r="SON6" s="2382"/>
      <c r="SOO6" s="2383"/>
      <c r="SOP6" s="2381"/>
      <c r="SOQ6" s="2382"/>
      <c r="SOR6" s="2383"/>
      <c r="SOS6" s="2381"/>
      <c r="SOT6" s="2382"/>
      <c r="SOU6" s="2383"/>
      <c r="SOV6" s="2381"/>
      <c r="SOW6" s="2382"/>
      <c r="SOX6" s="2383"/>
      <c r="SOY6" s="2381"/>
      <c r="SOZ6" s="2382"/>
      <c r="SPA6" s="2383"/>
      <c r="SPB6" s="2381"/>
      <c r="SPC6" s="2382"/>
      <c r="SPD6" s="2383"/>
      <c r="SPE6" s="2381"/>
      <c r="SPF6" s="2382"/>
      <c r="SPG6" s="2383"/>
      <c r="SPH6" s="2381"/>
      <c r="SPI6" s="2382"/>
      <c r="SPJ6" s="2383"/>
      <c r="SPK6" s="2381"/>
      <c r="SPL6" s="2382"/>
      <c r="SPM6" s="2383"/>
      <c r="SPN6" s="2381"/>
      <c r="SPO6" s="2382"/>
      <c r="SPP6" s="2383"/>
      <c r="SPQ6" s="2381"/>
      <c r="SPR6" s="2382"/>
      <c r="SPS6" s="2383"/>
      <c r="SPT6" s="2381"/>
      <c r="SPU6" s="2382"/>
      <c r="SPV6" s="2383"/>
      <c r="SPW6" s="2381"/>
      <c r="SPX6" s="2382"/>
      <c r="SPY6" s="2383"/>
      <c r="SPZ6" s="2381"/>
      <c r="SQA6" s="2382"/>
      <c r="SQB6" s="2383"/>
      <c r="SQC6" s="2381"/>
      <c r="SQD6" s="2382"/>
      <c r="SQE6" s="2383"/>
      <c r="SQF6" s="2381"/>
      <c r="SQG6" s="2382"/>
      <c r="SQH6" s="2383"/>
      <c r="SQI6" s="2381"/>
      <c r="SQJ6" s="2382"/>
      <c r="SQK6" s="2383"/>
      <c r="SQL6" s="2381"/>
      <c r="SQM6" s="2382"/>
      <c r="SQN6" s="2383"/>
      <c r="SQO6" s="2381"/>
      <c r="SQP6" s="2382"/>
      <c r="SQQ6" s="2383"/>
      <c r="SQR6" s="2381"/>
      <c r="SQS6" s="2382"/>
      <c r="SQT6" s="2383"/>
      <c r="SQU6" s="2381"/>
      <c r="SQV6" s="2382"/>
      <c r="SQW6" s="2383"/>
      <c r="SQX6" s="2381"/>
      <c r="SQY6" s="2382"/>
      <c r="SQZ6" s="2383"/>
      <c r="SRA6" s="2381"/>
      <c r="SRB6" s="2382"/>
      <c r="SRC6" s="2383"/>
      <c r="SRD6" s="2381"/>
      <c r="SRE6" s="2382"/>
      <c r="SRF6" s="2383"/>
      <c r="SRG6" s="2381"/>
      <c r="SRH6" s="2382"/>
      <c r="SRI6" s="2383"/>
      <c r="SRJ6" s="2381"/>
      <c r="SRK6" s="2382"/>
      <c r="SRL6" s="2383"/>
      <c r="SRM6" s="2381"/>
      <c r="SRN6" s="2382"/>
      <c r="SRO6" s="2383"/>
      <c r="SRP6" s="2381"/>
      <c r="SRQ6" s="2382"/>
      <c r="SRR6" s="2383"/>
      <c r="SRS6" s="2381"/>
      <c r="SRT6" s="2382"/>
      <c r="SRU6" s="2383"/>
      <c r="SRV6" s="2381"/>
      <c r="SRW6" s="2382"/>
      <c r="SRX6" s="2383"/>
      <c r="SRY6" s="2381"/>
      <c r="SRZ6" s="2382"/>
      <c r="SSA6" s="2383"/>
      <c r="SSB6" s="2381"/>
      <c r="SSC6" s="2382"/>
      <c r="SSD6" s="2383"/>
      <c r="SSE6" s="2381"/>
      <c r="SSF6" s="2382"/>
      <c r="SSG6" s="2383"/>
      <c r="SSH6" s="2381"/>
      <c r="SSI6" s="2382"/>
      <c r="SSJ6" s="2383"/>
      <c r="SSK6" s="2381"/>
      <c r="SSL6" s="2382"/>
      <c r="SSM6" s="2383"/>
      <c r="SSN6" s="2381"/>
      <c r="SSO6" s="2382"/>
      <c r="SSP6" s="2383"/>
      <c r="SSQ6" s="2381"/>
      <c r="SSR6" s="2382"/>
      <c r="SSS6" s="2383"/>
      <c r="SST6" s="2381"/>
      <c r="SSU6" s="2382"/>
      <c r="SSV6" s="2383"/>
      <c r="SSW6" s="2381"/>
      <c r="SSX6" s="2382"/>
      <c r="SSY6" s="2383"/>
      <c r="SSZ6" s="2381"/>
      <c r="STA6" s="2382"/>
      <c r="STB6" s="2383"/>
      <c r="STC6" s="2381"/>
      <c r="STD6" s="2382"/>
      <c r="STE6" s="2383"/>
      <c r="STF6" s="2381"/>
      <c r="STG6" s="2382"/>
      <c r="STH6" s="2383"/>
      <c r="STI6" s="2381"/>
      <c r="STJ6" s="2382"/>
      <c r="STK6" s="2383"/>
      <c r="STL6" s="2381"/>
      <c r="STM6" s="2382"/>
      <c r="STN6" s="2383"/>
      <c r="STO6" s="2381"/>
      <c r="STP6" s="2382"/>
      <c r="STQ6" s="2383"/>
      <c r="STR6" s="2381"/>
      <c r="STS6" s="2382"/>
      <c r="STT6" s="2383"/>
      <c r="STU6" s="2381"/>
      <c r="STV6" s="2382"/>
      <c r="STW6" s="2383"/>
      <c r="STX6" s="2381"/>
      <c r="STY6" s="2382"/>
      <c r="STZ6" s="2383"/>
      <c r="SUA6" s="2381"/>
      <c r="SUB6" s="2382"/>
      <c r="SUC6" s="2383"/>
      <c r="SUD6" s="2381"/>
      <c r="SUE6" s="2382"/>
      <c r="SUF6" s="2383"/>
      <c r="SUG6" s="2381"/>
      <c r="SUH6" s="2382"/>
      <c r="SUI6" s="2383"/>
      <c r="SUJ6" s="2381"/>
      <c r="SUK6" s="2382"/>
      <c r="SUL6" s="2383"/>
      <c r="SUM6" s="2381"/>
      <c r="SUN6" s="2382"/>
      <c r="SUO6" s="2383"/>
      <c r="SUP6" s="2381"/>
      <c r="SUQ6" s="2382"/>
      <c r="SUR6" s="2383"/>
      <c r="SUS6" s="2381"/>
      <c r="SUT6" s="2382"/>
      <c r="SUU6" s="2383"/>
      <c r="SUV6" s="2381"/>
      <c r="SUW6" s="2382"/>
      <c r="SUX6" s="2383"/>
      <c r="SUY6" s="2381"/>
      <c r="SUZ6" s="2382"/>
      <c r="SVA6" s="2383"/>
      <c r="SVB6" s="2381"/>
      <c r="SVC6" s="2382"/>
      <c r="SVD6" s="2383"/>
      <c r="SVE6" s="2381"/>
      <c r="SVF6" s="2382"/>
      <c r="SVG6" s="2383"/>
      <c r="SVH6" s="2381"/>
      <c r="SVI6" s="2382"/>
      <c r="SVJ6" s="2383"/>
      <c r="SVK6" s="2381"/>
      <c r="SVL6" s="2382"/>
      <c r="SVM6" s="2383"/>
      <c r="SVN6" s="2381"/>
      <c r="SVO6" s="2382"/>
      <c r="SVP6" s="2383"/>
      <c r="SVQ6" s="2381"/>
      <c r="SVR6" s="2382"/>
      <c r="SVS6" s="2383"/>
      <c r="SVT6" s="2381"/>
      <c r="SVU6" s="2382"/>
      <c r="SVV6" s="2383"/>
      <c r="SVW6" s="2381"/>
      <c r="SVX6" s="2382"/>
      <c r="SVY6" s="2383"/>
      <c r="SVZ6" s="2381"/>
      <c r="SWA6" s="2382"/>
      <c r="SWB6" s="2383"/>
      <c r="SWC6" s="2381"/>
      <c r="SWD6" s="2382"/>
      <c r="SWE6" s="2383"/>
      <c r="SWF6" s="2381"/>
      <c r="SWG6" s="2382"/>
      <c r="SWH6" s="2383"/>
      <c r="SWI6" s="2381"/>
      <c r="SWJ6" s="2382"/>
      <c r="SWK6" s="2383"/>
      <c r="SWL6" s="2381"/>
      <c r="SWM6" s="2382"/>
      <c r="SWN6" s="2383"/>
      <c r="SWO6" s="2381"/>
      <c r="SWP6" s="2382"/>
      <c r="SWQ6" s="2383"/>
      <c r="SWR6" s="2381"/>
      <c r="SWS6" s="2382"/>
      <c r="SWT6" s="2383"/>
      <c r="SWU6" s="2381"/>
      <c r="SWV6" s="2382"/>
      <c r="SWW6" s="2383"/>
      <c r="SWX6" s="2381"/>
      <c r="SWY6" s="2382"/>
      <c r="SWZ6" s="2383"/>
      <c r="SXA6" s="2381"/>
      <c r="SXB6" s="2382"/>
      <c r="SXC6" s="2383"/>
      <c r="SXD6" s="2381"/>
      <c r="SXE6" s="2382"/>
      <c r="SXF6" s="2383"/>
      <c r="SXG6" s="2381"/>
      <c r="SXH6" s="2382"/>
      <c r="SXI6" s="2383"/>
      <c r="SXJ6" s="2381"/>
      <c r="SXK6" s="2382"/>
      <c r="SXL6" s="2383"/>
      <c r="SXM6" s="2381"/>
      <c r="SXN6" s="2382"/>
      <c r="SXO6" s="2383"/>
      <c r="SXP6" s="2381"/>
      <c r="SXQ6" s="2382"/>
      <c r="SXR6" s="2383"/>
      <c r="SXS6" s="2381"/>
      <c r="SXT6" s="2382"/>
      <c r="SXU6" s="2383"/>
      <c r="SXV6" s="2381"/>
      <c r="SXW6" s="2382"/>
      <c r="SXX6" s="2383"/>
      <c r="SXY6" s="2381"/>
      <c r="SXZ6" s="2382"/>
      <c r="SYA6" s="2383"/>
      <c r="SYB6" s="2381"/>
      <c r="SYC6" s="2382"/>
      <c r="SYD6" s="2383"/>
      <c r="SYE6" s="2381"/>
      <c r="SYF6" s="2382"/>
      <c r="SYG6" s="2383"/>
      <c r="SYH6" s="2381"/>
      <c r="SYI6" s="2382"/>
      <c r="SYJ6" s="2383"/>
      <c r="SYK6" s="2381"/>
      <c r="SYL6" s="2382"/>
      <c r="SYM6" s="2383"/>
      <c r="SYN6" s="2381"/>
      <c r="SYO6" s="2382"/>
      <c r="SYP6" s="2383"/>
      <c r="SYQ6" s="2381"/>
      <c r="SYR6" s="2382"/>
      <c r="SYS6" s="2383"/>
      <c r="SYT6" s="2381"/>
      <c r="SYU6" s="2382"/>
      <c r="SYV6" s="2383"/>
      <c r="SYW6" s="2381"/>
      <c r="SYX6" s="2382"/>
      <c r="SYY6" s="2383"/>
      <c r="SYZ6" s="2381"/>
      <c r="SZA6" s="2382"/>
      <c r="SZB6" s="2383"/>
      <c r="SZC6" s="2381"/>
      <c r="SZD6" s="2382"/>
      <c r="SZE6" s="2383"/>
      <c r="SZF6" s="2381"/>
      <c r="SZG6" s="2382"/>
      <c r="SZH6" s="2383"/>
      <c r="SZI6" s="2381"/>
      <c r="SZJ6" s="2382"/>
      <c r="SZK6" s="2383"/>
      <c r="SZL6" s="2381"/>
      <c r="SZM6" s="2382"/>
      <c r="SZN6" s="2383"/>
      <c r="SZO6" s="2381"/>
      <c r="SZP6" s="2382"/>
      <c r="SZQ6" s="2383"/>
      <c r="SZR6" s="2381"/>
      <c r="SZS6" s="2382"/>
      <c r="SZT6" s="2383"/>
      <c r="SZU6" s="2381"/>
      <c r="SZV6" s="2382"/>
      <c r="SZW6" s="2383"/>
      <c r="SZX6" s="2381"/>
      <c r="SZY6" s="2382"/>
      <c r="SZZ6" s="2383"/>
      <c r="TAA6" s="2381"/>
      <c r="TAB6" s="2382"/>
      <c r="TAC6" s="2383"/>
      <c r="TAD6" s="2381"/>
      <c r="TAE6" s="2382"/>
      <c r="TAF6" s="2383"/>
      <c r="TAG6" s="2381"/>
      <c r="TAH6" s="2382"/>
      <c r="TAI6" s="2383"/>
      <c r="TAJ6" s="2381"/>
      <c r="TAK6" s="2382"/>
      <c r="TAL6" s="2383"/>
      <c r="TAM6" s="2381"/>
      <c r="TAN6" s="2382"/>
      <c r="TAO6" s="2383"/>
      <c r="TAP6" s="2381"/>
      <c r="TAQ6" s="2382"/>
      <c r="TAR6" s="2383"/>
      <c r="TAS6" s="2381"/>
      <c r="TAT6" s="2382"/>
      <c r="TAU6" s="2383"/>
      <c r="TAV6" s="2381"/>
      <c r="TAW6" s="2382"/>
      <c r="TAX6" s="2383"/>
      <c r="TAY6" s="2381"/>
      <c r="TAZ6" s="2382"/>
      <c r="TBA6" s="2383"/>
      <c r="TBB6" s="2381"/>
      <c r="TBC6" s="2382"/>
      <c r="TBD6" s="2383"/>
      <c r="TBE6" s="2381"/>
      <c r="TBF6" s="2382"/>
      <c r="TBG6" s="2383"/>
      <c r="TBH6" s="2381"/>
      <c r="TBI6" s="2382"/>
      <c r="TBJ6" s="2383"/>
      <c r="TBK6" s="2381"/>
      <c r="TBL6" s="2382"/>
      <c r="TBM6" s="2383"/>
      <c r="TBN6" s="2381"/>
      <c r="TBO6" s="2382"/>
      <c r="TBP6" s="2383"/>
      <c r="TBQ6" s="2381"/>
      <c r="TBR6" s="2382"/>
      <c r="TBS6" s="2383"/>
      <c r="TBT6" s="2381"/>
      <c r="TBU6" s="2382"/>
      <c r="TBV6" s="2383"/>
      <c r="TBW6" s="2381"/>
      <c r="TBX6" s="2382"/>
      <c r="TBY6" s="2383"/>
      <c r="TBZ6" s="2381"/>
      <c r="TCA6" s="2382"/>
      <c r="TCB6" s="2383"/>
      <c r="TCC6" s="2381"/>
      <c r="TCD6" s="2382"/>
      <c r="TCE6" s="2383"/>
      <c r="TCF6" s="2381"/>
      <c r="TCG6" s="2382"/>
      <c r="TCH6" s="2383"/>
      <c r="TCI6" s="2381"/>
      <c r="TCJ6" s="2382"/>
      <c r="TCK6" s="2383"/>
      <c r="TCL6" s="2381"/>
      <c r="TCM6" s="2382"/>
      <c r="TCN6" s="2383"/>
      <c r="TCO6" s="2381"/>
      <c r="TCP6" s="2382"/>
      <c r="TCQ6" s="2383"/>
      <c r="TCR6" s="2381"/>
      <c r="TCS6" s="2382"/>
      <c r="TCT6" s="2383"/>
      <c r="TCU6" s="2381"/>
      <c r="TCV6" s="2382"/>
      <c r="TCW6" s="2383"/>
      <c r="TCX6" s="2381"/>
      <c r="TCY6" s="2382"/>
      <c r="TCZ6" s="2383"/>
      <c r="TDA6" s="2381"/>
      <c r="TDB6" s="2382"/>
      <c r="TDC6" s="2383"/>
      <c r="TDD6" s="2381"/>
      <c r="TDE6" s="2382"/>
      <c r="TDF6" s="2383"/>
      <c r="TDG6" s="2381"/>
      <c r="TDH6" s="2382"/>
      <c r="TDI6" s="2383"/>
      <c r="TDJ6" s="2381"/>
      <c r="TDK6" s="2382"/>
      <c r="TDL6" s="2383"/>
      <c r="TDM6" s="2381"/>
      <c r="TDN6" s="2382"/>
      <c r="TDO6" s="2383"/>
      <c r="TDP6" s="2381"/>
      <c r="TDQ6" s="2382"/>
      <c r="TDR6" s="2383"/>
      <c r="TDS6" s="2381"/>
      <c r="TDT6" s="2382"/>
      <c r="TDU6" s="2383"/>
      <c r="TDV6" s="2381"/>
      <c r="TDW6" s="2382"/>
      <c r="TDX6" s="2383"/>
      <c r="TDY6" s="2381"/>
      <c r="TDZ6" s="2382"/>
      <c r="TEA6" s="2383"/>
      <c r="TEB6" s="2381"/>
      <c r="TEC6" s="2382"/>
      <c r="TED6" s="2383"/>
      <c r="TEE6" s="2381"/>
      <c r="TEF6" s="2382"/>
      <c r="TEG6" s="2383"/>
      <c r="TEH6" s="2381"/>
      <c r="TEI6" s="2382"/>
      <c r="TEJ6" s="2383"/>
      <c r="TEK6" s="2381"/>
      <c r="TEL6" s="2382"/>
      <c r="TEM6" s="2383"/>
      <c r="TEN6" s="2381"/>
      <c r="TEO6" s="2382"/>
      <c r="TEP6" s="2383"/>
      <c r="TEQ6" s="2381"/>
      <c r="TER6" s="2382"/>
      <c r="TES6" s="2383"/>
      <c r="TET6" s="2381"/>
      <c r="TEU6" s="2382"/>
      <c r="TEV6" s="2383"/>
      <c r="TEW6" s="2381"/>
      <c r="TEX6" s="2382"/>
      <c r="TEY6" s="2383"/>
      <c r="TEZ6" s="2381"/>
      <c r="TFA6" s="2382"/>
      <c r="TFB6" s="2383"/>
      <c r="TFC6" s="2381"/>
      <c r="TFD6" s="2382"/>
      <c r="TFE6" s="2383"/>
      <c r="TFF6" s="2381"/>
      <c r="TFG6" s="2382"/>
      <c r="TFH6" s="2383"/>
      <c r="TFI6" s="2381"/>
      <c r="TFJ6" s="2382"/>
      <c r="TFK6" s="2383"/>
      <c r="TFL6" s="2381"/>
      <c r="TFM6" s="2382"/>
      <c r="TFN6" s="2383"/>
      <c r="TFO6" s="2381"/>
      <c r="TFP6" s="2382"/>
      <c r="TFQ6" s="2383"/>
      <c r="TFR6" s="2381"/>
      <c r="TFS6" s="2382"/>
      <c r="TFT6" s="2383"/>
      <c r="TFU6" s="2381"/>
      <c r="TFV6" s="2382"/>
      <c r="TFW6" s="2383"/>
      <c r="TFX6" s="2381"/>
      <c r="TFY6" s="2382"/>
      <c r="TFZ6" s="2383"/>
      <c r="TGA6" s="2381"/>
      <c r="TGB6" s="2382"/>
      <c r="TGC6" s="2383"/>
      <c r="TGD6" s="2381"/>
      <c r="TGE6" s="2382"/>
      <c r="TGF6" s="2383"/>
      <c r="TGG6" s="2381"/>
      <c r="TGH6" s="2382"/>
      <c r="TGI6" s="2383"/>
      <c r="TGJ6" s="2381"/>
      <c r="TGK6" s="2382"/>
      <c r="TGL6" s="2383"/>
      <c r="TGM6" s="2381"/>
      <c r="TGN6" s="2382"/>
      <c r="TGO6" s="2383"/>
      <c r="TGP6" s="2381"/>
      <c r="TGQ6" s="2382"/>
      <c r="TGR6" s="2383"/>
      <c r="TGS6" s="2381"/>
      <c r="TGT6" s="2382"/>
      <c r="TGU6" s="2383"/>
      <c r="TGV6" s="2381"/>
      <c r="TGW6" s="2382"/>
      <c r="TGX6" s="2383"/>
      <c r="TGY6" s="2381"/>
      <c r="TGZ6" s="2382"/>
      <c r="THA6" s="2383"/>
      <c r="THB6" s="2381"/>
      <c r="THC6" s="2382"/>
      <c r="THD6" s="2383"/>
      <c r="THE6" s="2381"/>
      <c r="THF6" s="2382"/>
      <c r="THG6" s="2383"/>
      <c r="THH6" s="2381"/>
      <c r="THI6" s="2382"/>
      <c r="THJ6" s="2383"/>
      <c r="THK6" s="2381"/>
      <c r="THL6" s="2382"/>
      <c r="THM6" s="2383"/>
      <c r="THN6" s="2381"/>
      <c r="THO6" s="2382"/>
      <c r="THP6" s="2383"/>
      <c r="THQ6" s="2381"/>
      <c r="THR6" s="2382"/>
      <c r="THS6" s="2383"/>
      <c r="THT6" s="2381"/>
      <c r="THU6" s="2382"/>
      <c r="THV6" s="2383"/>
      <c r="THW6" s="2381"/>
      <c r="THX6" s="2382"/>
      <c r="THY6" s="2383"/>
      <c r="THZ6" s="2381"/>
      <c r="TIA6" s="2382"/>
      <c r="TIB6" s="2383"/>
      <c r="TIC6" s="2381"/>
      <c r="TID6" s="2382"/>
      <c r="TIE6" s="2383"/>
      <c r="TIF6" s="2381"/>
      <c r="TIG6" s="2382"/>
      <c r="TIH6" s="2383"/>
      <c r="TII6" s="2381"/>
      <c r="TIJ6" s="2382"/>
      <c r="TIK6" s="2383"/>
      <c r="TIL6" s="2381"/>
      <c r="TIM6" s="2382"/>
      <c r="TIN6" s="2383"/>
      <c r="TIO6" s="2381"/>
      <c r="TIP6" s="2382"/>
      <c r="TIQ6" s="2383"/>
      <c r="TIR6" s="2381"/>
      <c r="TIS6" s="2382"/>
      <c r="TIT6" s="2383"/>
      <c r="TIU6" s="2381"/>
      <c r="TIV6" s="2382"/>
      <c r="TIW6" s="2383"/>
      <c r="TIX6" s="2381"/>
      <c r="TIY6" s="2382"/>
      <c r="TIZ6" s="2383"/>
      <c r="TJA6" s="2381"/>
      <c r="TJB6" s="2382"/>
      <c r="TJC6" s="2383"/>
      <c r="TJD6" s="2381"/>
      <c r="TJE6" s="2382"/>
      <c r="TJF6" s="2383"/>
      <c r="TJG6" s="2381"/>
      <c r="TJH6" s="2382"/>
      <c r="TJI6" s="2383"/>
      <c r="TJJ6" s="2381"/>
      <c r="TJK6" s="2382"/>
      <c r="TJL6" s="2383"/>
      <c r="TJM6" s="2381"/>
      <c r="TJN6" s="2382"/>
      <c r="TJO6" s="2383"/>
      <c r="TJP6" s="2381"/>
      <c r="TJQ6" s="2382"/>
      <c r="TJR6" s="2383"/>
      <c r="TJS6" s="2381"/>
      <c r="TJT6" s="2382"/>
      <c r="TJU6" s="2383"/>
      <c r="TJV6" s="2381"/>
      <c r="TJW6" s="2382"/>
      <c r="TJX6" s="2383"/>
      <c r="TJY6" s="2381"/>
      <c r="TJZ6" s="2382"/>
      <c r="TKA6" s="2383"/>
      <c r="TKB6" s="2381"/>
      <c r="TKC6" s="2382"/>
      <c r="TKD6" s="2383"/>
      <c r="TKE6" s="2381"/>
      <c r="TKF6" s="2382"/>
      <c r="TKG6" s="2383"/>
      <c r="TKH6" s="2381"/>
      <c r="TKI6" s="2382"/>
      <c r="TKJ6" s="2383"/>
      <c r="TKK6" s="2381"/>
      <c r="TKL6" s="2382"/>
      <c r="TKM6" s="2383"/>
      <c r="TKN6" s="2381"/>
      <c r="TKO6" s="2382"/>
      <c r="TKP6" s="2383"/>
      <c r="TKQ6" s="2381"/>
      <c r="TKR6" s="2382"/>
      <c r="TKS6" s="2383"/>
      <c r="TKT6" s="2381"/>
      <c r="TKU6" s="2382"/>
      <c r="TKV6" s="2383"/>
      <c r="TKW6" s="2381"/>
      <c r="TKX6" s="2382"/>
      <c r="TKY6" s="2383"/>
      <c r="TKZ6" s="2381"/>
      <c r="TLA6" s="2382"/>
      <c r="TLB6" s="2383"/>
      <c r="TLC6" s="2381"/>
      <c r="TLD6" s="2382"/>
      <c r="TLE6" s="2383"/>
      <c r="TLF6" s="2381"/>
      <c r="TLG6" s="2382"/>
      <c r="TLH6" s="2383"/>
      <c r="TLI6" s="2381"/>
      <c r="TLJ6" s="2382"/>
      <c r="TLK6" s="2383"/>
      <c r="TLL6" s="2381"/>
      <c r="TLM6" s="2382"/>
      <c r="TLN6" s="2383"/>
      <c r="TLO6" s="2381"/>
      <c r="TLP6" s="2382"/>
      <c r="TLQ6" s="2383"/>
      <c r="TLR6" s="2381"/>
      <c r="TLS6" s="2382"/>
      <c r="TLT6" s="2383"/>
      <c r="TLU6" s="2381"/>
      <c r="TLV6" s="2382"/>
      <c r="TLW6" s="2383"/>
      <c r="TLX6" s="2381"/>
      <c r="TLY6" s="2382"/>
      <c r="TLZ6" s="2383"/>
      <c r="TMA6" s="2381"/>
      <c r="TMB6" s="2382"/>
      <c r="TMC6" s="2383"/>
      <c r="TMD6" s="2381"/>
      <c r="TME6" s="2382"/>
      <c r="TMF6" s="2383"/>
      <c r="TMG6" s="2381"/>
      <c r="TMH6" s="2382"/>
      <c r="TMI6" s="2383"/>
      <c r="TMJ6" s="2381"/>
      <c r="TMK6" s="2382"/>
      <c r="TML6" s="2383"/>
      <c r="TMM6" s="2381"/>
      <c r="TMN6" s="2382"/>
      <c r="TMO6" s="2383"/>
      <c r="TMP6" s="2381"/>
      <c r="TMQ6" s="2382"/>
      <c r="TMR6" s="2383"/>
      <c r="TMS6" s="2381"/>
      <c r="TMT6" s="2382"/>
      <c r="TMU6" s="2383"/>
      <c r="TMV6" s="2381"/>
      <c r="TMW6" s="2382"/>
      <c r="TMX6" s="2383"/>
      <c r="TMY6" s="2381"/>
      <c r="TMZ6" s="2382"/>
      <c r="TNA6" s="2383"/>
      <c r="TNB6" s="2381"/>
      <c r="TNC6" s="2382"/>
      <c r="TND6" s="2383"/>
      <c r="TNE6" s="2381"/>
      <c r="TNF6" s="2382"/>
      <c r="TNG6" s="2383"/>
      <c r="TNH6" s="2381"/>
      <c r="TNI6" s="2382"/>
      <c r="TNJ6" s="2383"/>
      <c r="TNK6" s="2381"/>
      <c r="TNL6" s="2382"/>
      <c r="TNM6" s="2383"/>
      <c r="TNN6" s="2381"/>
      <c r="TNO6" s="2382"/>
      <c r="TNP6" s="2383"/>
      <c r="TNQ6" s="2381"/>
      <c r="TNR6" s="2382"/>
      <c r="TNS6" s="2383"/>
      <c r="TNT6" s="2381"/>
      <c r="TNU6" s="2382"/>
      <c r="TNV6" s="2383"/>
      <c r="TNW6" s="2381"/>
      <c r="TNX6" s="2382"/>
      <c r="TNY6" s="2383"/>
      <c r="TNZ6" s="2381"/>
      <c r="TOA6" s="2382"/>
      <c r="TOB6" s="2383"/>
      <c r="TOC6" s="2381"/>
      <c r="TOD6" s="2382"/>
      <c r="TOE6" s="2383"/>
      <c r="TOF6" s="2381"/>
      <c r="TOG6" s="2382"/>
      <c r="TOH6" s="2383"/>
      <c r="TOI6" s="2381"/>
      <c r="TOJ6" s="2382"/>
      <c r="TOK6" s="2383"/>
      <c r="TOL6" s="2381"/>
      <c r="TOM6" s="2382"/>
      <c r="TON6" s="2383"/>
      <c r="TOO6" s="2381"/>
      <c r="TOP6" s="2382"/>
      <c r="TOQ6" s="2383"/>
      <c r="TOR6" s="2381"/>
      <c r="TOS6" s="2382"/>
      <c r="TOT6" s="2383"/>
      <c r="TOU6" s="2381"/>
      <c r="TOV6" s="2382"/>
      <c r="TOW6" s="2383"/>
      <c r="TOX6" s="2381"/>
      <c r="TOY6" s="2382"/>
      <c r="TOZ6" s="2383"/>
      <c r="TPA6" s="2381"/>
      <c r="TPB6" s="2382"/>
      <c r="TPC6" s="2383"/>
      <c r="TPD6" s="2381"/>
      <c r="TPE6" s="2382"/>
      <c r="TPF6" s="2383"/>
      <c r="TPG6" s="2381"/>
      <c r="TPH6" s="2382"/>
      <c r="TPI6" s="2383"/>
      <c r="TPJ6" s="2381"/>
      <c r="TPK6" s="2382"/>
      <c r="TPL6" s="2383"/>
      <c r="TPM6" s="2381"/>
      <c r="TPN6" s="2382"/>
      <c r="TPO6" s="2383"/>
      <c r="TPP6" s="2381"/>
      <c r="TPQ6" s="2382"/>
      <c r="TPR6" s="2383"/>
      <c r="TPS6" s="2381"/>
      <c r="TPT6" s="2382"/>
      <c r="TPU6" s="2383"/>
      <c r="TPV6" s="2381"/>
      <c r="TPW6" s="2382"/>
      <c r="TPX6" s="2383"/>
      <c r="TPY6" s="2381"/>
      <c r="TPZ6" s="2382"/>
      <c r="TQA6" s="2383"/>
      <c r="TQB6" s="2381"/>
      <c r="TQC6" s="2382"/>
      <c r="TQD6" s="2383"/>
      <c r="TQE6" s="2381"/>
      <c r="TQF6" s="2382"/>
      <c r="TQG6" s="2383"/>
      <c r="TQH6" s="2381"/>
      <c r="TQI6" s="2382"/>
      <c r="TQJ6" s="2383"/>
      <c r="TQK6" s="2381"/>
      <c r="TQL6" s="2382"/>
      <c r="TQM6" s="2383"/>
      <c r="TQN6" s="2381"/>
      <c r="TQO6" s="2382"/>
      <c r="TQP6" s="2383"/>
      <c r="TQQ6" s="2381"/>
      <c r="TQR6" s="2382"/>
      <c r="TQS6" s="2383"/>
      <c r="TQT6" s="2381"/>
      <c r="TQU6" s="2382"/>
      <c r="TQV6" s="2383"/>
      <c r="TQW6" s="2381"/>
      <c r="TQX6" s="2382"/>
      <c r="TQY6" s="2383"/>
      <c r="TQZ6" s="2381"/>
      <c r="TRA6" s="2382"/>
      <c r="TRB6" s="2383"/>
      <c r="TRC6" s="2381"/>
      <c r="TRD6" s="2382"/>
      <c r="TRE6" s="2383"/>
      <c r="TRF6" s="2381"/>
      <c r="TRG6" s="2382"/>
      <c r="TRH6" s="2383"/>
      <c r="TRI6" s="2381"/>
      <c r="TRJ6" s="2382"/>
      <c r="TRK6" s="2383"/>
      <c r="TRL6" s="2381"/>
      <c r="TRM6" s="2382"/>
      <c r="TRN6" s="2383"/>
      <c r="TRO6" s="2381"/>
      <c r="TRP6" s="2382"/>
      <c r="TRQ6" s="2383"/>
      <c r="TRR6" s="2381"/>
      <c r="TRS6" s="2382"/>
      <c r="TRT6" s="2383"/>
      <c r="TRU6" s="2381"/>
      <c r="TRV6" s="2382"/>
      <c r="TRW6" s="2383"/>
      <c r="TRX6" s="2381"/>
      <c r="TRY6" s="2382"/>
      <c r="TRZ6" s="2383"/>
      <c r="TSA6" s="2381"/>
      <c r="TSB6" s="2382"/>
      <c r="TSC6" s="2383"/>
      <c r="TSD6" s="2381"/>
      <c r="TSE6" s="2382"/>
      <c r="TSF6" s="2383"/>
      <c r="TSG6" s="2381"/>
      <c r="TSH6" s="2382"/>
      <c r="TSI6" s="2383"/>
      <c r="TSJ6" s="2381"/>
      <c r="TSK6" s="2382"/>
      <c r="TSL6" s="2383"/>
      <c r="TSM6" s="2381"/>
      <c r="TSN6" s="2382"/>
      <c r="TSO6" s="2383"/>
      <c r="TSP6" s="2381"/>
      <c r="TSQ6" s="2382"/>
      <c r="TSR6" s="2383"/>
      <c r="TSS6" s="2381"/>
      <c r="TST6" s="2382"/>
      <c r="TSU6" s="2383"/>
      <c r="TSV6" s="2381"/>
      <c r="TSW6" s="2382"/>
      <c r="TSX6" s="2383"/>
      <c r="TSY6" s="2381"/>
      <c r="TSZ6" s="2382"/>
      <c r="TTA6" s="2383"/>
      <c r="TTB6" s="2381"/>
      <c r="TTC6" s="2382"/>
      <c r="TTD6" s="2383"/>
      <c r="TTE6" s="2381"/>
      <c r="TTF6" s="2382"/>
      <c r="TTG6" s="2383"/>
      <c r="TTH6" s="2381"/>
      <c r="TTI6" s="2382"/>
      <c r="TTJ6" s="2383"/>
      <c r="TTK6" s="2381"/>
      <c r="TTL6" s="2382"/>
      <c r="TTM6" s="2383"/>
      <c r="TTN6" s="2381"/>
      <c r="TTO6" s="2382"/>
      <c r="TTP6" s="2383"/>
      <c r="TTQ6" s="2381"/>
      <c r="TTR6" s="2382"/>
      <c r="TTS6" s="2383"/>
      <c r="TTT6" s="2381"/>
      <c r="TTU6" s="2382"/>
      <c r="TTV6" s="2383"/>
      <c r="TTW6" s="2381"/>
      <c r="TTX6" s="2382"/>
      <c r="TTY6" s="2383"/>
      <c r="TTZ6" s="2381"/>
      <c r="TUA6" s="2382"/>
      <c r="TUB6" s="2383"/>
      <c r="TUC6" s="2381"/>
      <c r="TUD6" s="2382"/>
      <c r="TUE6" s="2383"/>
      <c r="TUF6" s="2381"/>
      <c r="TUG6" s="2382"/>
      <c r="TUH6" s="2383"/>
      <c r="TUI6" s="2381"/>
      <c r="TUJ6" s="2382"/>
      <c r="TUK6" s="2383"/>
      <c r="TUL6" s="2381"/>
      <c r="TUM6" s="2382"/>
      <c r="TUN6" s="2383"/>
      <c r="TUO6" s="2381"/>
      <c r="TUP6" s="2382"/>
      <c r="TUQ6" s="2383"/>
      <c r="TUR6" s="2381"/>
      <c r="TUS6" s="2382"/>
      <c r="TUT6" s="2383"/>
      <c r="TUU6" s="2381"/>
      <c r="TUV6" s="2382"/>
      <c r="TUW6" s="2383"/>
      <c r="TUX6" s="2381"/>
      <c r="TUY6" s="2382"/>
      <c r="TUZ6" s="2383"/>
      <c r="TVA6" s="2381"/>
      <c r="TVB6" s="2382"/>
      <c r="TVC6" s="2383"/>
      <c r="TVD6" s="2381"/>
      <c r="TVE6" s="2382"/>
      <c r="TVF6" s="2383"/>
      <c r="TVG6" s="2381"/>
      <c r="TVH6" s="2382"/>
      <c r="TVI6" s="2383"/>
      <c r="TVJ6" s="2381"/>
      <c r="TVK6" s="2382"/>
      <c r="TVL6" s="2383"/>
      <c r="TVM6" s="2381"/>
      <c r="TVN6" s="2382"/>
      <c r="TVO6" s="2383"/>
      <c r="TVP6" s="2381"/>
      <c r="TVQ6" s="2382"/>
      <c r="TVR6" s="2383"/>
      <c r="TVS6" s="2381"/>
      <c r="TVT6" s="2382"/>
      <c r="TVU6" s="2383"/>
      <c r="TVV6" s="2381"/>
      <c r="TVW6" s="2382"/>
      <c r="TVX6" s="2383"/>
      <c r="TVY6" s="2381"/>
      <c r="TVZ6" s="2382"/>
      <c r="TWA6" s="2383"/>
      <c r="TWB6" s="2381"/>
      <c r="TWC6" s="2382"/>
      <c r="TWD6" s="2383"/>
      <c r="TWE6" s="2381"/>
      <c r="TWF6" s="2382"/>
      <c r="TWG6" s="2383"/>
      <c r="TWH6" s="2381"/>
      <c r="TWI6" s="2382"/>
      <c r="TWJ6" s="2383"/>
      <c r="TWK6" s="2381"/>
      <c r="TWL6" s="2382"/>
      <c r="TWM6" s="2383"/>
      <c r="TWN6" s="2381"/>
      <c r="TWO6" s="2382"/>
      <c r="TWP6" s="2383"/>
      <c r="TWQ6" s="2381"/>
      <c r="TWR6" s="2382"/>
      <c r="TWS6" s="2383"/>
      <c r="TWT6" s="2381"/>
      <c r="TWU6" s="2382"/>
      <c r="TWV6" s="2383"/>
      <c r="TWW6" s="2381"/>
      <c r="TWX6" s="2382"/>
      <c r="TWY6" s="2383"/>
      <c r="TWZ6" s="2381"/>
      <c r="TXA6" s="2382"/>
      <c r="TXB6" s="2383"/>
      <c r="TXC6" s="2381"/>
      <c r="TXD6" s="2382"/>
      <c r="TXE6" s="2383"/>
      <c r="TXF6" s="2381"/>
      <c r="TXG6" s="2382"/>
      <c r="TXH6" s="2383"/>
      <c r="TXI6" s="2381"/>
      <c r="TXJ6" s="2382"/>
      <c r="TXK6" s="2383"/>
      <c r="TXL6" s="2381"/>
      <c r="TXM6" s="2382"/>
      <c r="TXN6" s="2383"/>
      <c r="TXO6" s="2381"/>
      <c r="TXP6" s="2382"/>
      <c r="TXQ6" s="2383"/>
      <c r="TXR6" s="2381"/>
      <c r="TXS6" s="2382"/>
      <c r="TXT6" s="2383"/>
      <c r="TXU6" s="2381"/>
      <c r="TXV6" s="2382"/>
      <c r="TXW6" s="2383"/>
      <c r="TXX6" s="2381"/>
      <c r="TXY6" s="2382"/>
      <c r="TXZ6" s="2383"/>
      <c r="TYA6" s="2381"/>
      <c r="TYB6" s="2382"/>
      <c r="TYC6" s="2383"/>
      <c r="TYD6" s="2381"/>
      <c r="TYE6" s="2382"/>
      <c r="TYF6" s="2383"/>
      <c r="TYG6" s="2381"/>
      <c r="TYH6" s="2382"/>
      <c r="TYI6" s="2383"/>
      <c r="TYJ6" s="2381"/>
      <c r="TYK6" s="2382"/>
      <c r="TYL6" s="2383"/>
      <c r="TYM6" s="2381"/>
      <c r="TYN6" s="2382"/>
      <c r="TYO6" s="2383"/>
      <c r="TYP6" s="2381"/>
      <c r="TYQ6" s="2382"/>
      <c r="TYR6" s="2383"/>
      <c r="TYS6" s="2381"/>
      <c r="TYT6" s="2382"/>
      <c r="TYU6" s="2383"/>
      <c r="TYV6" s="2381"/>
      <c r="TYW6" s="2382"/>
      <c r="TYX6" s="2383"/>
      <c r="TYY6" s="2381"/>
      <c r="TYZ6" s="2382"/>
      <c r="TZA6" s="2383"/>
      <c r="TZB6" s="2381"/>
      <c r="TZC6" s="2382"/>
      <c r="TZD6" s="2383"/>
      <c r="TZE6" s="2381"/>
      <c r="TZF6" s="2382"/>
      <c r="TZG6" s="2383"/>
      <c r="TZH6" s="2381"/>
      <c r="TZI6" s="2382"/>
      <c r="TZJ6" s="2383"/>
      <c r="TZK6" s="2381"/>
      <c r="TZL6" s="2382"/>
      <c r="TZM6" s="2383"/>
      <c r="TZN6" s="2381"/>
      <c r="TZO6" s="2382"/>
      <c r="TZP6" s="2383"/>
      <c r="TZQ6" s="2381"/>
      <c r="TZR6" s="2382"/>
      <c r="TZS6" s="2383"/>
      <c r="TZT6" s="2381"/>
      <c r="TZU6" s="2382"/>
      <c r="TZV6" s="2383"/>
      <c r="TZW6" s="2381"/>
      <c r="TZX6" s="2382"/>
      <c r="TZY6" s="2383"/>
      <c r="TZZ6" s="2381"/>
      <c r="UAA6" s="2382"/>
      <c r="UAB6" s="2383"/>
      <c r="UAC6" s="2381"/>
      <c r="UAD6" s="2382"/>
      <c r="UAE6" s="2383"/>
      <c r="UAF6" s="2381"/>
      <c r="UAG6" s="2382"/>
      <c r="UAH6" s="2383"/>
      <c r="UAI6" s="2381"/>
      <c r="UAJ6" s="2382"/>
      <c r="UAK6" s="2383"/>
      <c r="UAL6" s="2381"/>
      <c r="UAM6" s="2382"/>
      <c r="UAN6" s="2383"/>
      <c r="UAO6" s="2381"/>
      <c r="UAP6" s="2382"/>
      <c r="UAQ6" s="2383"/>
      <c r="UAR6" s="2381"/>
      <c r="UAS6" s="2382"/>
      <c r="UAT6" s="2383"/>
      <c r="UAU6" s="2381"/>
      <c r="UAV6" s="2382"/>
      <c r="UAW6" s="2383"/>
      <c r="UAX6" s="2381"/>
      <c r="UAY6" s="2382"/>
      <c r="UAZ6" s="2383"/>
      <c r="UBA6" s="2381"/>
      <c r="UBB6" s="2382"/>
      <c r="UBC6" s="2383"/>
      <c r="UBD6" s="2381"/>
      <c r="UBE6" s="2382"/>
      <c r="UBF6" s="2383"/>
      <c r="UBG6" s="2381"/>
      <c r="UBH6" s="2382"/>
      <c r="UBI6" s="2383"/>
      <c r="UBJ6" s="2381"/>
      <c r="UBK6" s="2382"/>
      <c r="UBL6" s="2383"/>
      <c r="UBM6" s="2381"/>
      <c r="UBN6" s="2382"/>
      <c r="UBO6" s="2383"/>
      <c r="UBP6" s="2381"/>
      <c r="UBQ6" s="2382"/>
      <c r="UBR6" s="2383"/>
      <c r="UBS6" s="2381"/>
      <c r="UBT6" s="2382"/>
      <c r="UBU6" s="2383"/>
      <c r="UBV6" s="2381"/>
      <c r="UBW6" s="2382"/>
      <c r="UBX6" s="2383"/>
      <c r="UBY6" s="2381"/>
      <c r="UBZ6" s="2382"/>
      <c r="UCA6" s="2383"/>
      <c r="UCB6" s="2381"/>
      <c r="UCC6" s="2382"/>
      <c r="UCD6" s="2383"/>
      <c r="UCE6" s="2381"/>
      <c r="UCF6" s="2382"/>
      <c r="UCG6" s="2383"/>
      <c r="UCH6" s="2381"/>
      <c r="UCI6" s="2382"/>
      <c r="UCJ6" s="2383"/>
      <c r="UCK6" s="2381"/>
      <c r="UCL6" s="2382"/>
      <c r="UCM6" s="2383"/>
      <c r="UCN6" s="2381"/>
      <c r="UCO6" s="2382"/>
      <c r="UCP6" s="2383"/>
      <c r="UCQ6" s="2381"/>
      <c r="UCR6" s="2382"/>
      <c r="UCS6" s="2383"/>
      <c r="UCT6" s="2381"/>
      <c r="UCU6" s="2382"/>
      <c r="UCV6" s="2383"/>
      <c r="UCW6" s="2381"/>
      <c r="UCX6" s="2382"/>
      <c r="UCY6" s="2383"/>
      <c r="UCZ6" s="2381"/>
      <c r="UDA6" s="2382"/>
      <c r="UDB6" s="2383"/>
      <c r="UDC6" s="2381"/>
      <c r="UDD6" s="2382"/>
      <c r="UDE6" s="2383"/>
      <c r="UDF6" s="2381"/>
      <c r="UDG6" s="2382"/>
      <c r="UDH6" s="2383"/>
      <c r="UDI6" s="2381"/>
      <c r="UDJ6" s="2382"/>
      <c r="UDK6" s="2383"/>
      <c r="UDL6" s="2381"/>
      <c r="UDM6" s="2382"/>
      <c r="UDN6" s="2383"/>
      <c r="UDO6" s="2381"/>
      <c r="UDP6" s="2382"/>
      <c r="UDQ6" s="2383"/>
      <c r="UDR6" s="2381"/>
      <c r="UDS6" s="2382"/>
      <c r="UDT6" s="2383"/>
      <c r="UDU6" s="2381"/>
      <c r="UDV6" s="2382"/>
      <c r="UDW6" s="2383"/>
      <c r="UDX6" s="2381"/>
      <c r="UDY6" s="2382"/>
      <c r="UDZ6" s="2383"/>
      <c r="UEA6" s="2381"/>
      <c r="UEB6" s="2382"/>
      <c r="UEC6" s="2383"/>
      <c r="UED6" s="2381"/>
      <c r="UEE6" s="2382"/>
      <c r="UEF6" s="2383"/>
      <c r="UEG6" s="2381"/>
      <c r="UEH6" s="2382"/>
      <c r="UEI6" s="2383"/>
      <c r="UEJ6" s="2381"/>
      <c r="UEK6" s="2382"/>
      <c r="UEL6" s="2383"/>
      <c r="UEM6" s="2381"/>
      <c r="UEN6" s="2382"/>
      <c r="UEO6" s="2383"/>
      <c r="UEP6" s="2381"/>
      <c r="UEQ6" s="2382"/>
      <c r="UER6" s="2383"/>
      <c r="UES6" s="2381"/>
      <c r="UET6" s="2382"/>
      <c r="UEU6" s="2383"/>
      <c r="UEV6" s="2381"/>
      <c r="UEW6" s="2382"/>
      <c r="UEX6" s="2383"/>
      <c r="UEY6" s="2381"/>
      <c r="UEZ6" s="2382"/>
      <c r="UFA6" s="2383"/>
      <c r="UFB6" s="2381"/>
      <c r="UFC6" s="2382"/>
      <c r="UFD6" s="2383"/>
      <c r="UFE6" s="2381"/>
      <c r="UFF6" s="2382"/>
      <c r="UFG6" s="2383"/>
      <c r="UFH6" s="2381"/>
      <c r="UFI6" s="2382"/>
      <c r="UFJ6" s="2383"/>
      <c r="UFK6" s="2381"/>
      <c r="UFL6" s="2382"/>
      <c r="UFM6" s="2383"/>
      <c r="UFN6" s="2381"/>
      <c r="UFO6" s="2382"/>
      <c r="UFP6" s="2383"/>
      <c r="UFQ6" s="2381"/>
      <c r="UFR6" s="2382"/>
      <c r="UFS6" s="2383"/>
      <c r="UFT6" s="2381"/>
      <c r="UFU6" s="2382"/>
      <c r="UFV6" s="2383"/>
      <c r="UFW6" s="2381"/>
      <c r="UFX6" s="2382"/>
      <c r="UFY6" s="2383"/>
      <c r="UFZ6" s="2381"/>
      <c r="UGA6" s="2382"/>
      <c r="UGB6" s="2383"/>
      <c r="UGC6" s="2381"/>
      <c r="UGD6" s="2382"/>
      <c r="UGE6" s="2383"/>
      <c r="UGF6" s="2381"/>
      <c r="UGG6" s="2382"/>
      <c r="UGH6" s="2383"/>
      <c r="UGI6" s="2381"/>
      <c r="UGJ6" s="2382"/>
      <c r="UGK6" s="2383"/>
      <c r="UGL6" s="2381"/>
      <c r="UGM6" s="2382"/>
      <c r="UGN6" s="2383"/>
      <c r="UGO6" s="2381"/>
      <c r="UGP6" s="2382"/>
      <c r="UGQ6" s="2383"/>
      <c r="UGR6" s="2381"/>
      <c r="UGS6" s="2382"/>
      <c r="UGT6" s="2383"/>
      <c r="UGU6" s="2381"/>
      <c r="UGV6" s="2382"/>
      <c r="UGW6" s="2383"/>
      <c r="UGX6" s="2381"/>
      <c r="UGY6" s="2382"/>
      <c r="UGZ6" s="2383"/>
      <c r="UHA6" s="2381"/>
      <c r="UHB6" s="2382"/>
      <c r="UHC6" s="2383"/>
      <c r="UHD6" s="2381"/>
      <c r="UHE6" s="2382"/>
      <c r="UHF6" s="2383"/>
      <c r="UHG6" s="2381"/>
      <c r="UHH6" s="2382"/>
      <c r="UHI6" s="2383"/>
      <c r="UHJ6" s="2381"/>
      <c r="UHK6" s="2382"/>
      <c r="UHL6" s="2383"/>
      <c r="UHM6" s="2381"/>
      <c r="UHN6" s="2382"/>
      <c r="UHO6" s="2383"/>
      <c r="UHP6" s="2381"/>
      <c r="UHQ6" s="2382"/>
      <c r="UHR6" s="2383"/>
      <c r="UHS6" s="2381"/>
      <c r="UHT6" s="2382"/>
      <c r="UHU6" s="2383"/>
      <c r="UHV6" s="2381"/>
      <c r="UHW6" s="2382"/>
      <c r="UHX6" s="2383"/>
      <c r="UHY6" s="2381"/>
      <c r="UHZ6" s="2382"/>
      <c r="UIA6" s="2383"/>
      <c r="UIB6" s="2381"/>
      <c r="UIC6" s="2382"/>
      <c r="UID6" s="2383"/>
      <c r="UIE6" s="2381"/>
      <c r="UIF6" s="2382"/>
      <c r="UIG6" s="2383"/>
      <c r="UIH6" s="2381"/>
      <c r="UII6" s="2382"/>
      <c r="UIJ6" s="2383"/>
      <c r="UIK6" s="2381"/>
      <c r="UIL6" s="2382"/>
      <c r="UIM6" s="2383"/>
      <c r="UIN6" s="2381"/>
      <c r="UIO6" s="2382"/>
      <c r="UIP6" s="2383"/>
      <c r="UIQ6" s="2381"/>
      <c r="UIR6" s="2382"/>
      <c r="UIS6" s="2383"/>
      <c r="UIT6" s="2381"/>
      <c r="UIU6" s="2382"/>
      <c r="UIV6" s="2383"/>
      <c r="UIW6" s="2381"/>
      <c r="UIX6" s="2382"/>
      <c r="UIY6" s="2383"/>
      <c r="UIZ6" s="2381"/>
      <c r="UJA6" s="2382"/>
      <c r="UJB6" s="2383"/>
      <c r="UJC6" s="2381"/>
      <c r="UJD6" s="2382"/>
      <c r="UJE6" s="2383"/>
      <c r="UJF6" s="2381"/>
      <c r="UJG6" s="2382"/>
      <c r="UJH6" s="2383"/>
      <c r="UJI6" s="2381"/>
      <c r="UJJ6" s="2382"/>
      <c r="UJK6" s="2383"/>
      <c r="UJL6" s="2381"/>
      <c r="UJM6" s="2382"/>
      <c r="UJN6" s="2383"/>
      <c r="UJO6" s="2381"/>
      <c r="UJP6" s="2382"/>
      <c r="UJQ6" s="2383"/>
      <c r="UJR6" s="2381"/>
      <c r="UJS6" s="2382"/>
      <c r="UJT6" s="2383"/>
      <c r="UJU6" s="2381"/>
      <c r="UJV6" s="2382"/>
      <c r="UJW6" s="2383"/>
      <c r="UJX6" s="2381"/>
      <c r="UJY6" s="2382"/>
      <c r="UJZ6" s="2383"/>
      <c r="UKA6" s="2381"/>
      <c r="UKB6" s="2382"/>
      <c r="UKC6" s="2383"/>
      <c r="UKD6" s="2381"/>
      <c r="UKE6" s="2382"/>
      <c r="UKF6" s="2383"/>
      <c r="UKG6" s="2381"/>
      <c r="UKH6" s="2382"/>
      <c r="UKI6" s="2383"/>
      <c r="UKJ6" s="2381"/>
      <c r="UKK6" s="2382"/>
      <c r="UKL6" s="2383"/>
      <c r="UKM6" s="2381"/>
      <c r="UKN6" s="2382"/>
      <c r="UKO6" s="2383"/>
      <c r="UKP6" s="2381"/>
      <c r="UKQ6" s="2382"/>
      <c r="UKR6" s="2383"/>
      <c r="UKS6" s="2381"/>
      <c r="UKT6" s="2382"/>
      <c r="UKU6" s="2383"/>
      <c r="UKV6" s="2381"/>
      <c r="UKW6" s="2382"/>
      <c r="UKX6" s="2383"/>
      <c r="UKY6" s="2381"/>
      <c r="UKZ6" s="2382"/>
      <c r="ULA6" s="2383"/>
      <c r="ULB6" s="2381"/>
      <c r="ULC6" s="2382"/>
      <c r="ULD6" s="2383"/>
      <c r="ULE6" s="2381"/>
      <c r="ULF6" s="2382"/>
      <c r="ULG6" s="2383"/>
      <c r="ULH6" s="2381"/>
      <c r="ULI6" s="2382"/>
      <c r="ULJ6" s="2383"/>
      <c r="ULK6" s="2381"/>
      <c r="ULL6" s="2382"/>
      <c r="ULM6" s="2383"/>
      <c r="ULN6" s="2381"/>
      <c r="ULO6" s="2382"/>
      <c r="ULP6" s="2383"/>
      <c r="ULQ6" s="2381"/>
      <c r="ULR6" s="2382"/>
      <c r="ULS6" s="2383"/>
      <c r="ULT6" s="2381"/>
      <c r="ULU6" s="2382"/>
      <c r="ULV6" s="2383"/>
      <c r="ULW6" s="2381"/>
      <c r="ULX6" s="2382"/>
      <c r="ULY6" s="2383"/>
      <c r="ULZ6" s="2381"/>
      <c r="UMA6" s="2382"/>
      <c r="UMB6" s="2383"/>
      <c r="UMC6" s="2381"/>
      <c r="UMD6" s="2382"/>
      <c r="UME6" s="2383"/>
      <c r="UMF6" s="2381"/>
      <c r="UMG6" s="2382"/>
      <c r="UMH6" s="2383"/>
      <c r="UMI6" s="2381"/>
      <c r="UMJ6" s="2382"/>
      <c r="UMK6" s="2383"/>
      <c r="UML6" s="2381"/>
      <c r="UMM6" s="2382"/>
      <c r="UMN6" s="2383"/>
      <c r="UMO6" s="2381"/>
      <c r="UMP6" s="2382"/>
      <c r="UMQ6" s="2383"/>
      <c r="UMR6" s="2381"/>
      <c r="UMS6" s="2382"/>
      <c r="UMT6" s="2383"/>
      <c r="UMU6" s="2381"/>
      <c r="UMV6" s="2382"/>
      <c r="UMW6" s="2383"/>
      <c r="UMX6" s="2381"/>
      <c r="UMY6" s="2382"/>
      <c r="UMZ6" s="2383"/>
      <c r="UNA6" s="2381"/>
      <c r="UNB6" s="2382"/>
      <c r="UNC6" s="2383"/>
      <c r="UND6" s="2381"/>
      <c r="UNE6" s="2382"/>
      <c r="UNF6" s="2383"/>
      <c r="UNG6" s="2381"/>
      <c r="UNH6" s="2382"/>
      <c r="UNI6" s="2383"/>
      <c r="UNJ6" s="2381"/>
      <c r="UNK6" s="2382"/>
      <c r="UNL6" s="2383"/>
      <c r="UNM6" s="2381"/>
      <c r="UNN6" s="2382"/>
      <c r="UNO6" s="2383"/>
      <c r="UNP6" s="2381"/>
      <c r="UNQ6" s="2382"/>
      <c r="UNR6" s="2383"/>
      <c r="UNS6" s="2381"/>
      <c r="UNT6" s="2382"/>
      <c r="UNU6" s="2383"/>
      <c r="UNV6" s="2381"/>
      <c r="UNW6" s="2382"/>
      <c r="UNX6" s="2383"/>
      <c r="UNY6" s="2381"/>
      <c r="UNZ6" s="2382"/>
      <c r="UOA6" s="2383"/>
      <c r="UOB6" s="2381"/>
      <c r="UOC6" s="2382"/>
      <c r="UOD6" s="2383"/>
      <c r="UOE6" s="2381"/>
      <c r="UOF6" s="2382"/>
      <c r="UOG6" s="2383"/>
      <c r="UOH6" s="2381"/>
      <c r="UOI6" s="2382"/>
      <c r="UOJ6" s="2383"/>
      <c r="UOK6" s="2381"/>
      <c r="UOL6" s="2382"/>
      <c r="UOM6" s="2383"/>
      <c r="UON6" s="2381"/>
      <c r="UOO6" s="2382"/>
      <c r="UOP6" s="2383"/>
      <c r="UOQ6" s="2381"/>
      <c r="UOR6" s="2382"/>
      <c r="UOS6" s="2383"/>
      <c r="UOT6" s="2381"/>
      <c r="UOU6" s="2382"/>
      <c r="UOV6" s="2383"/>
      <c r="UOW6" s="2381"/>
      <c r="UOX6" s="2382"/>
      <c r="UOY6" s="2383"/>
      <c r="UOZ6" s="2381"/>
      <c r="UPA6" s="2382"/>
      <c r="UPB6" s="2383"/>
      <c r="UPC6" s="2381"/>
      <c r="UPD6" s="2382"/>
      <c r="UPE6" s="2383"/>
      <c r="UPF6" s="2381"/>
      <c r="UPG6" s="2382"/>
      <c r="UPH6" s="2383"/>
      <c r="UPI6" s="2381"/>
      <c r="UPJ6" s="2382"/>
      <c r="UPK6" s="2383"/>
      <c r="UPL6" s="2381"/>
      <c r="UPM6" s="2382"/>
      <c r="UPN6" s="2383"/>
      <c r="UPO6" s="2381"/>
      <c r="UPP6" s="2382"/>
      <c r="UPQ6" s="2383"/>
      <c r="UPR6" s="2381"/>
      <c r="UPS6" s="2382"/>
      <c r="UPT6" s="2383"/>
      <c r="UPU6" s="2381"/>
      <c r="UPV6" s="2382"/>
      <c r="UPW6" s="2383"/>
      <c r="UPX6" s="2381"/>
      <c r="UPY6" s="2382"/>
      <c r="UPZ6" s="2383"/>
      <c r="UQA6" s="2381"/>
      <c r="UQB6" s="2382"/>
      <c r="UQC6" s="2383"/>
      <c r="UQD6" s="2381"/>
      <c r="UQE6" s="2382"/>
      <c r="UQF6" s="2383"/>
      <c r="UQG6" s="2381"/>
      <c r="UQH6" s="2382"/>
      <c r="UQI6" s="2383"/>
      <c r="UQJ6" s="2381"/>
      <c r="UQK6" s="2382"/>
      <c r="UQL6" s="2383"/>
      <c r="UQM6" s="2381"/>
      <c r="UQN6" s="2382"/>
      <c r="UQO6" s="2383"/>
      <c r="UQP6" s="2381"/>
      <c r="UQQ6" s="2382"/>
      <c r="UQR6" s="2383"/>
      <c r="UQS6" s="2381"/>
      <c r="UQT6" s="2382"/>
      <c r="UQU6" s="2383"/>
      <c r="UQV6" s="2381"/>
      <c r="UQW6" s="2382"/>
      <c r="UQX6" s="2383"/>
      <c r="UQY6" s="2381"/>
      <c r="UQZ6" s="2382"/>
      <c r="URA6" s="2383"/>
      <c r="URB6" s="2381"/>
      <c r="URC6" s="2382"/>
      <c r="URD6" s="2383"/>
      <c r="URE6" s="2381"/>
      <c r="URF6" s="2382"/>
      <c r="URG6" s="2383"/>
      <c r="URH6" s="2381"/>
      <c r="URI6" s="2382"/>
      <c r="URJ6" s="2383"/>
      <c r="URK6" s="2381"/>
      <c r="URL6" s="2382"/>
      <c r="URM6" s="2383"/>
      <c r="URN6" s="2381"/>
      <c r="URO6" s="2382"/>
      <c r="URP6" s="2383"/>
      <c r="URQ6" s="2381"/>
      <c r="URR6" s="2382"/>
      <c r="URS6" s="2383"/>
      <c r="URT6" s="2381"/>
      <c r="URU6" s="2382"/>
      <c r="URV6" s="2383"/>
      <c r="URW6" s="2381"/>
      <c r="URX6" s="2382"/>
      <c r="URY6" s="2383"/>
      <c r="URZ6" s="2381"/>
      <c r="USA6" s="2382"/>
      <c r="USB6" s="2383"/>
      <c r="USC6" s="2381"/>
      <c r="USD6" s="2382"/>
      <c r="USE6" s="2383"/>
      <c r="USF6" s="2381"/>
      <c r="USG6" s="2382"/>
      <c r="USH6" s="2383"/>
      <c r="USI6" s="2381"/>
      <c r="USJ6" s="2382"/>
      <c r="USK6" s="2383"/>
      <c r="USL6" s="2381"/>
      <c r="USM6" s="2382"/>
      <c r="USN6" s="2383"/>
      <c r="USO6" s="2381"/>
      <c r="USP6" s="2382"/>
      <c r="USQ6" s="2383"/>
      <c r="USR6" s="2381"/>
      <c r="USS6" s="2382"/>
      <c r="UST6" s="2383"/>
      <c r="USU6" s="2381"/>
      <c r="USV6" s="2382"/>
      <c r="USW6" s="2383"/>
      <c r="USX6" s="2381"/>
      <c r="USY6" s="2382"/>
      <c r="USZ6" s="2383"/>
      <c r="UTA6" s="2381"/>
      <c r="UTB6" s="2382"/>
      <c r="UTC6" s="2383"/>
      <c r="UTD6" s="2381"/>
      <c r="UTE6" s="2382"/>
      <c r="UTF6" s="2383"/>
      <c r="UTG6" s="2381"/>
      <c r="UTH6" s="2382"/>
      <c r="UTI6" s="2383"/>
      <c r="UTJ6" s="2381"/>
      <c r="UTK6" s="2382"/>
      <c r="UTL6" s="2383"/>
      <c r="UTM6" s="2381"/>
      <c r="UTN6" s="2382"/>
      <c r="UTO6" s="2383"/>
      <c r="UTP6" s="2381"/>
      <c r="UTQ6" s="2382"/>
      <c r="UTR6" s="2383"/>
      <c r="UTS6" s="2381"/>
      <c r="UTT6" s="2382"/>
      <c r="UTU6" s="2383"/>
      <c r="UTV6" s="2381"/>
      <c r="UTW6" s="2382"/>
      <c r="UTX6" s="2383"/>
      <c r="UTY6" s="2381"/>
      <c r="UTZ6" s="2382"/>
      <c r="UUA6" s="2383"/>
      <c r="UUB6" s="2381"/>
      <c r="UUC6" s="2382"/>
      <c r="UUD6" s="2383"/>
      <c r="UUE6" s="2381"/>
      <c r="UUF6" s="2382"/>
      <c r="UUG6" s="2383"/>
      <c r="UUH6" s="2381"/>
      <c r="UUI6" s="2382"/>
      <c r="UUJ6" s="2383"/>
      <c r="UUK6" s="2381"/>
      <c r="UUL6" s="2382"/>
      <c r="UUM6" s="2383"/>
      <c r="UUN6" s="2381"/>
      <c r="UUO6" s="2382"/>
      <c r="UUP6" s="2383"/>
      <c r="UUQ6" s="2381"/>
      <c r="UUR6" s="2382"/>
      <c r="UUS6" s="2383"/>
      <c r="UUT6" s="2381"/>
      <c r="UUU6" s="2382"/>
      <c r="UUV6" s="2383"/>
      <c r="UUW6" s="2381"/>
      <c r="UUX6" s="2382"/>
      <c r="UUY6" s="2383"/>
      <c r="UUZ6" s="2381"/>
      <c r="UVA6" s="2382"/>
      <c r="UVB6" s="2383"/>
      <c r="UVC6" s="2381"/>
      <c r="UVD6" s="2382"/>
      <c r="UVE6" s="2383"/>
      <c r="UVF6" s="2381"/>
      <c r="UVG6" s="2382"/>
      <c r="UVH6" s="2383"/>
      <c r="UVI6" s="2381"/>
      <c r="UVJ6" s="2382"/>
      <c r="UVK6" s="2383"/>
      <c r="UVL6" s="2381"/>
      <c r="UVM6" s="2382"/>
      <c r="UVN6" s="2383"/>
      <c r="UVO6" s="2381"/>
      <c r="UVP6" s="2382"/>
      <c r="UVQ6" s="2383"/>
      <c r="UVR6" s="2381"/>
      <c r="UVS6" s="2382"/>
      <c r="UVT6" s="2383"/>
      <c r="UVU6" s="2381"/>
      <c r="UVV6" s="2382"/>
      <c r="UVW6" s="2383"/>
      <c r="UVX6" s="2381"/>
      <c r="UVY6" s="2382"/>
      <c r="UVZ6" s="2383"/>
      <c r="UWA6" s="2381"/>
      <c r="UWB6" s="2382"/>
      <c r="UWC6" s="2383"/>
      <c r="UWD6" s="2381"/>
      <c r="UWE6" s="2382"/>
      <c r="UWF6" s="2383"/>
      <c r="UWG6" s="2381"/>
      <c r="UWH6" s="2382"/>
      <c r="UWI6" s="2383"/>
      <c r="UWJ6" s="2381"/>
      <c r="UWK6" s="2382"/>
      <c r="UWL6" s="2383"/>
      <c r="UWM6" s="2381"/>
      <c r="UWN6" s="2382"/>
      <c r="UWO6" s="2383"/>
      <c r="UWP6" s="2381"/>
      <c r="UWQ6" s="2382"/>
      <c r="UWR6" s="2383"/>
      <c r="UWS6" s="2381"/>
      <c r="UWT6" s="2382"/>
      <c r="UWU6" s="2383"/>
      <c r="UWV6" s="2381"/>
      <c r="UWW6" s="2382"/>
      <c r="UWX6" s="2383"/>
      <c r="UWY6" s="2381"/>
      <c r="UWZ6" s="2382"/>
      <c r="UXA6" s="2383"/>
      <c r="UXB6" s="2381"/>
      <c r="UXC6" s="2382"/>
      <c r="UXD6" s="2383"/>
      <c r="UXE6" s="2381"/>
      <c r="UXF6" s="2382"/>
      <c r="UXG6" s="2383"/>
      <c r="UXH6" s="2381"/>
      <c r="UXI6" s="2382"/>
      <c r="UXJ6" s="2383"/>
      <c r="UXK6" s="2381"/>
      <c r="UXL6" s="2382"/>
      <c r="UXM6" s="2383"/>
      <c r="UXN6" s="2381"/>
      <c r="UXO6" s="2382"/>
      <c r="UXP6" s="2383"/>
      <c r="UXQ6" s="2381"/>
      <c r="UXR6" s="2382"/>
      <c r="UXS6" s="2383"/>
      <c r="UXT6" s="2381"/>
      <c r="UXU6" s="2382"/>
      <c r="UXV6" s="2383"/>
      <c r="UXW6" s="2381"/>
      <c r="UXX6" s="2382"/>
      <c r="UXY6" s="2383"/>
      <c r="UXZ6" s="2381"/>
      <c r="UYA6" s="2382"/>
      <c r="UYB6" s="2383"/>
      <c r="UYC6" s="2381"/>
      <c r="UYD6" s="2382"/>
      <c r="UYE6" s="2383"/>
      <c r="UYF6" s="2381"/>
      <c r="UYG6" s="2382"/>
      <c r="UYH6" s="2383"/>
      <c r="UYI6" s="2381"/>
      <c r="UYJ6" s="2382"/>
      <c r="UYK6" s="2383"/>
      <c r="UYL6" s="2381"/>
      <c r="UYM6" s="2382"/>
      <c r="UYN6" s="2383"/>
      <c r="UYO6" s="2381"/>
      <c r="UYP6" s="2382"/>
      <c r="UYQ6" s="2383"/>
      <c r="UYR6" s="2381"/>
      <c r="UYS6" s="2382"/>
      <c r="UYT6" s="2383"/>
      <c r="UYU6" s="2381"/>
      <c r="UYV6" s="2382"/>
      <c r="UYW6" s="2383"/>
      <c r="UYX6" s="2381"/>
      <c r="UYY6" s="2382"/>
      <c r="UYZ6" s="2383"/>
      <c r="UZA6" s="2381"/>
      <c r="UZB6" s="2382"/>
      <c r="UZC6" s="2383"/>
      <c r="UZD6" s="2381"/>
      <c r="UZE6" s="2382"/>
      <c r="UZF6" s="2383"/>
      <c r="UZG6" s="2381"/>
      <c r="UZH6" s="2382"/>
      <c r="UZI6" s="2383"/>
      <c r="UZJ6" s="2381"/>
      <c r="UZK6" s="2382"/>
      <c r="UZL6" s="2383"/>
      <c r="UZM6" s="2381"/>
      <c r="UZN6" s="2382"/>
      <c r="UZO6" s="2383"/>
      <c r="UZP6" s="2381"/>
      <c r="UZQ6" s="2382"/>
      <c r="UZR6" s="2383"/>
      <c r="UZS6" s="2381"/>
      <c r="UZT6" s="2382"/>
      <c r="UZU6" s="2383"/>
      <c r="UZV6" s="2381"/>
      <c r="UZW6" s="2382"/>
      <c r="UZX6" s="2383"/>
      <c r="UZY6" s="2381"/>
      <c r="UZZ6" s="2382"/>
      <c r="VAA6" s="2383"/>
      <c r="VAB6" s="2381"/>
      <c r="VAC6" s="2382"/>
      <c r="VAD6" s="2383"/>
      <c r="VAE6" s="2381"/>
      <c r="VAF6" s="2382"/>
      <c r="VAG6" s="2383"/>
      <c r="VAH6" s="2381"/>
      <c r="VAI6" s="2382"/>
      <c r="VAJ6" s="2383"/>
      <c r="VAK6" s="2381"/>
      <c r="VAL6" s="2382"/>
      <c r="VAM6" s="2383"/>
      <c r="VAN6" s="2381"/>
      <c r="VAO6" s="2382"/>
      <c r="VAP6" s="2383"/>
      <c r="VAQ6" s="2381"/>
      <c r="VAR6" s="2382"/>
      <c r="VAS6" s="2383"/>
      <c r="VAT6" s="2381"/>
      <c r="VAU6" s="2382"/>
      <c r="VAV6" s="2383"/>
      <c r="VAW6" s="2381"/>
      <c r="VAX6" s="2382"/>
      <c r="VAY6" s="2383"/>
      <c r="VAZ6" s="2381"/>
      <c r="VBA6" s="2382"/>
      <c r="VBB6" s="2383"/>
      <c r="VBC6" s="2381"/>
      <c r="VBD6" s="2382"/>
      <c r="VBE6" s="2383"/>
      <c r="VBF6" s="2381"/>
      <c r="VBG6" s="2382"/>
      <c r="VBH6" s="2383"/>
      <c r="VBI6" s="2381"/>
      <c r="VBJ6" s="2382"/>
      <c r="VBK6" s="2383"/>
      <c r="VBL6" s="2381"/>
      <c r="VBM6" s="2382"/>
      <c r="VBN6" s="2383"/>
      <c r="VBO6" s="2381"/>
      <c r="VBP6" s="2382"/>
      <c r="VBQ6" s="2383"/>
      <c r="VBR6" s="2381"/>
      <c r="VBS6" s="2382"/>
      <c r="VBT6" s="2383"/>
      <c r="VBU6" s="2381"/>
      <c r="VBV6" s="2382"/>
      <c r="VBW6" s="2383"/>
      <c r="VBX6" s="2381"/>
      <c r="VBY6" s="2382"/>
      <c r="VBZ6" s="2383"/>
      <c r="VCA6" s="2381"/>
      <c r="VCB6" s="2382"/>
      <c r="VCC6" s="2383"/>
      <c r="VCD6" s="2381"/>
      <c r="VCE6" s="2382"/>
      <c r="VCF6" s="2383"/>
      <c r="VCG6" s="2381"/>
      <c r="VCH6" s="2382"/>
      <c r="VCI6" s="2383"/>
      <c r="VCJ6" s="2381"/>
      <c r="VCK6" s="2382"/>
      <c r="VCL6" s="2383"/>
      <c r="VCM6" s="2381"/>
      <c r="VCN6" s="2382"/>
      <c r="VCO6" s="2383"/>
      <c r="VCP6" s="2381"/>
      <c r="VCQ6" s="2382"/>
      <c r="VCR6" s="2383"/>
      <c r="VCS6" s="2381"/>
      <c r="VCT6" s="2382"/>
      <c r="VCU6" s="2383"/>
      <c r="VCV6" s="2381"/>
      <c r="VCW6" s="2382"/>
      <c r="VCX6" s="2383"/>
      <c r="VCY6" s="2381"/>
      <c r="VCZ6" s="2382"/>
      <c r="VDA6" s="2383"/>
      <c r="VDB6" s="2381"/>
      <c r="VDC6" s="2382"/>
      <c r="VDD6" s="2383"/>
      <c r="VDE6" s="2381"/>
      <c r="VDF6" s="2382"/>
      <c r="VDG6" s="2383"/>
      <c r="VDH6" s="2381"/>
      <c r="VDI6" s="2382"/>
      <c r="VDJ6" s="2383"/>
      <c r="VDK6" s="2381"/>
      <c r="VDL6" s="2382"/>
      <c r="VDM6" s="2383"/>
      <c r="VDN6" s="2381"/>
      <c r="VDO6" s="2382"/>
      <c r="VDP6" s="2383"/>
      <c r="VDQ6" s="2381"/>
      <c r="VDR6" s="2382"/>
      <c r="VDS6" s="2383"/>
      <c r="VDT6" s="2381"/>
      <c r="VDU6" s="2382"/>
      <c r="VDV6" s="2383"/>
      <c r="VDW6" s="2381"/>
      <c r="VDX6" s="2382"/>
      <c r="VDY6" s="2383"/>
      <c r="VDZ6" s="2381"/>
      <c r="VEA6" s="2382"/>
      <c r="VEB6" s="2383"/>
      <c r="VEC6" s="2381"/>
      <c r="VED6" s="2382"/>
      <c r="VEE6" s="2383"/>
      <c r="VEF6" s="2381"/>
      <c r="VEG6" s="2382"/>
      <c r="VEH6" s="2383"/>
      <c r="VEI6" s="2381"/>
      <c r="VEJ6" s="2382"/>
      <c r="VEK6" s="2383"/>
      <c r="VEL6" s="2381"/>
      <c r="VEM6" s="2382"/>
      <c r="VEN6" s="2383"/>
      <c r="VEO6" s="2381"/>
      <c r="VEP6" s="2382"/>
      <c r="VEQ6" s="2383"/>
      <c r="VER6" s="2381"/>
      <c r="VES6" s="2382"/>
      <c r="VET6" s="2383"/>
      <c r="VEU6" s="2381"/>
      <c r="VEV6" s="2382"/>
      <c r="VEW6" s="2383"/>
      <c r="VEX6" s="2381"/>
      <c r="VEY6" s="2382"/>
      <c r="VEZ6" s="2383"/>
      <c r="VFA6" s="2381"/>
      <c r="VFB6" s="2382"/>
      <c r="VFC6" s="2383"/>
      <c r="VFD6" s="2381"/>
      <c r="VFE6" s="2382"/>
      <c r="VFF6" s="2383"/>
      <c r="VFG6" s="2381"/>
      <c r="VFH6" s="2382"/>
      <c r="VFI6" s="2383"/>
      <c r="VFJ6" s="2381"/>
      <c r="VFK6" s="2382"/>
      <c r="VFL6" s="2383"/>
      <c r="VFM6" s="2381"/>
      <c r="VFN6" s="2382"/>
      <c r="VFO6" s="2383"/>
      <c r="VFP6" s="2381"/>
      <c r="VFQ6" s="2382"/>
      <c r="VFR6" s="2383"/>
      <c r="VFS6" s="2381"/>
      <c r="VFT6" s="2382"/>
      <c r="VFU6" s="2383"/>
      <c r="VFV6" s="2381"/>
      <c r="VFW6" s="2382"/>
      <c r="VFX6" s="2383"/>
      <c r="VFY6" s="2381"/>
      <c r="VFZ6" s="2382"/>
      <c r="VGA6" s="2383"/>
      <c r="VGB6" s="2381"/>
      <c r="VGC6" s="2382"/>
      <c r="VGD6" s="2383"/>
      <c r="VGE6" s="2381"/>
      <c r="VGF6" s="2382"/>
      <c r="VGG6" s="2383"/>
      <c r="VGH6" s="2381"/>
      <c r="VGI6" s="2382"/>
      <c r="VGJ6" s="2383"/>
      <c r="VGK6" s="2381"/>
      <c r="VGL6" s="2382"/>
      <c r="VGM6" s="2383"/>
      <c r="VGN6" s="2381"/>
      <c r="VGO6" s="2382"/>
      <c r="VGP6" s="2383"/>
      <c r="VGQ6" s="2381"/>
      <c r="VGR6" s="2382"/>
      <c r="VGS6" s="2383"/>
      <c r="VGT6" s="2381"/>
      <c r="VGU6" s="2382"/>
      <c r="VGV6" s="2383"/>
      <c r="VGW6" s="2381"/>
      <c r="VGX6" s="2382"/>
      <c r="VGY6" s="2383"/>
      <c r="VGZ6" s="2381"/>
      <c r="VHA6" s="2382"/>
      <c r="VHB6" s="2383"/>
      <c r="VHC6" s="2381"/>
      <c r="VHD6" s="2382"/>
      <c r="VHE6" s="2383"/>
      <c r="VHF6" s="2381"/>
      <c r="VHG6" s="2382"/>
      <c r="VHH6" s="2383"/>
      <c r="VHI6" s="2381"/>
      <c r="VHJ6" s="2382"/>
      <c r="VHK6" s="2383"/>
      <c r="VHL6" s="2381"/>
      <c r="VHM6" s="2382"/>
      <c r="VHN6" s="2383"/>
      <c r="VHO6" s="2381"/>
      <c r="VHP6" s="2382"/>
      <c r="VHQ6" s="2383"/>
      <c r="VHR6" s="2381"/>
      <c r="VHS6" s="2382"/>
      <c r="VHT6" s="2383"/>
      <c r="VHU6" s="2381"/>
      <c r="VHV6" s="2382"/>
      <c r="VHW6" s="2383"/>
      <c r="VHX6" s="2381"/>
      <c r="VHY6" s="2382"/>
      <c r="VHZ6" s="2383"/>
      <c r="VIA6" s="2381"/>
      <c r="VIB6" s="2382"/>
      <c r="VIC6" s="2383"/>
      <c r="VID6" s="2381"/>
      <c r="VIE6" s="2382"/>
      <c r="VIF6" s="2383"/>
      <c r="VIG6" s="2381"/>
      <c r="VIH6" s="2382"/>
      <c r="VII6" s="2383"/>
      <c r="VIJ6" s="2381"/>
      <c r="VIK6" s="2382"/>
      <c r="VIL6" s="2383"/>
      <c r="VIM6" s="2381"/>
      <c r="VIN6" s="2382"/>
      <c r="VIO6" s="2383"/>
      <c r="VIP6" s="2381"/>
      <c r="VIQ6" s="2382"/>
      <c r="VIR6" s="2383"/>
      <c r="VIS6" s="2381"/>
      <c r="VIT6" s="2382"/>
      <c r="VIU6" s="2383"/>
      <c r="VIV6" s="2381"/>
      <c r="VIW6" s="2382"/>
      <c r="VIX6" s="2383"/>
      <c r="VIY6" s="2381"/>
      <c r="VIZ6" s="2382"/>
      <c r="VJA6" s="2383"/>
      <c r="VJB6" s="2381"/>
      <c r="VJC6" s="2382"/>
      <c r="VJD6" s="2383"/>
      <c r="VJE6" s="2381"/>
      <c r="VJF6" s="2382"/>
      <c r="VJG6" s="2383"/>
      <c r="VJH6" s="2381"/>
      <c r="VJI6" s="2382"/>
      <c r="VJJ6" s="2383"/>
      <c r="VJK6" s="2381"/>
      <c r="VJL6" s="2382"/>
      <c r="VJM6" s="2383"/>
      <c r="VJN6" s="2381"/>
      <c r="VJO6" s="2382"/>
      <c r="VJP6" s="2383"/>
      <c r="VJQ6" s="2381"/>
      <c r="VJR6" s="2382"/>
      <c r="VJS6" s="2383"/>
      <c r="VJT6" s="2381"/>
      <c r="VJU6" s="2382"/>
      <c r="VJV6" s="2383"/>
      <c r="VJW6" s="2381"/>
      <c r="VJX6" s="2382"/>
      <c r="VJY6" s="2383"/>
      <c r="VJZ6" s="2381"/>
      <c r="VKA6" s="2382"/>
      <c r="VKB6" s="2383"/>
      <c r="VKC6" s="2381"/>
      <c r="VKD6" s="2382"/>
      <c r="VKE6" s="2383"/>
      <c r="VKF6" s="2381"/>
      <c r="VKG6" s="2382"/>
      <c r="VKH6" s="2383"/>
      <c r="VKI6" s="2381"/>
      <c r="VKJ6" s="2382"/>
      <c r="VKK6" s="2383"/>
      <c r="VKL6" s="2381"/>
      <c r="VKM6" s="2382"/>
      <c r="VKN6" s="2383"/>
      <c r="VKO6" s="2381"/>
      <c r="VKP6" s="2382"/>
      <c r="VKQ6" s="2383"/>
      <c r="VKR6" s="2381"/>
      <c r="VKS6" s="2382"/>
      <c r="VKT6" s="2383"/>
      <c r="VKU6" s="2381"/>
      <c r="VKV6" s="2382"/>
      <c r="VKW6" s="2383"/>
      <c r="VKX6" s="2381"/>
      <c r="VKY6" s="2382"/>
      <c r="VKZ6" s="2383"/>
      <c r="VLA6" s="2381"/>
      <c r="VLB6" s="2382"/>
      <c r="VLC6" s="2383"/>
      <c r="VLD6" s="2381"/>
      <c r="VLE6" s="2382"/>
      <c r="VLF6" s="2383"/>
      <c r="VLG6" s="2381"/>
      <c r="VLH6" s="2382"/>
      <c r="VLI6" s="2383"/>
      <c r="VLJ6" s="2381"/>
      <c r="VLK6" s="2382"/>
      <c r="VLL6" s="2383"/>
      <c r="VLM6" s="2381"/>
      <c r="VLN6" s="2382"/>
      <c r="VLO6" s="2383"/>
      <c r="VLP6" s="2381"/>
      <c r="VLQ6" s="2382"/>
      <c r="VLR6" s="2383"/>
      <c r="VLS6" s="2381"/>
      <c r="VLT6" s="2382"/>
      <c r="VLU6" s="2383"/>
      <c r="VLV6" s="2381"/>
      <c r="VLW6" s="2382"/>
      <c r="VLX6" s="2383"/>
      <c r="VLY6" s="2381"/>
      <c r="VLZ6" s="2382"/>
      <c r="VMA6" s="2383"/>
      <c r="VMB6" s="2381"/>
      <c r="VMC6" s="2382"/>
      <c r="VMD6" s="2383"/>
      <c r="VME6" s="2381"/>
      <c r="VMF6" s="2382"/>
      <c r="VMG6" s="2383"/>
      <c r="VMH6" s="2381"/>
      <c r="VMI6" s="2382"/>
      <c r="VMJ6" s="2383"/>
      <c r="VMK6" s="2381"/>
      <c r="VML6" s="2382"/>
      <c r="VMM6" s="2383"/>
      <c r="VMN6" s="2381"/>
      <c r="VMO6" s="2382"/>
      <c r="VMP6" s="2383"/>
      <c r="VMQ6" s="2381"/>
      <c r="VMR6" s="2382"/>
      <c r="VMS6" s="2383"/>
      <c r="VMT6" s="2381"/>
      <c r="VMU6" s="2382"/>
      <c r="VMV6" s="2383"/>
      <c r="VMW6" s="2381"/>
      <c r="VMX6" s="2382"/>
      <c r="VMY6" s="2383"/>
      <c r="VMZ6" s="2381"/>
      <c r="VNA6" s="2382"/>
      <c r="VNB6" s="2383"/>
      <c r="VNC6" s="2381"/>
      <c r="VND6" s="2382"/>
      <c r="VNE6" s="2383"/>
      <c r="VNF6" s="2381"/>
      <c r="VNG6" s="2382"/>
      <c r="VNH6" s="2383"/>
      <c r="VNI6" s="2381"/>
      <c r="VNJ6" s="2382"/>
      <c r="VNK6" s="2383"/>
      <c r="VNL6" s="2381"/>
      <c r="VNM6" s="2382"/>
      <c r="VNN6" s="2383"/>
      <c r="VNO6" s="2381"/>
      <c r="VNP6" s="2382"/>
      <c r="VNQ6" s="2383"/>
      <c r="VNR6" s="2381"/>
      <c r="VNS6" s="2382"/>
      <c r="VNT6" s="2383"/>
      <c r="VNU6" s="2381"/>
      <c r="VNV6" s="2382"/>
      <c r="VNW6" s="2383"/>
      <c r="VNX6" s="2381"/>
      <c r="VNY6" s="2382"/>
      <c r="VNZ6" s="2383"/>
      <c r="VOA6" s="2381"/>
      <c r="VOB6" s="2382"/>
      <c r="VOC6" s="2383"/>
      <c r="VOD6" s="2381"/>
      <c r="VOE6" s="2382"/>
      <c r="VOF6" s="2383"/>
      <c r="VOG6" s="2381"/>
      <c r="VOH6" s="2382"/>
      <c r="VOI6" s="2383"/>
      <c r="VOJ6" s="2381"/>
      <c r="VOK6" s="2382"/>
      <c r="VOL6" s="2383"/>
      <c r="VOM6" s="2381"/>
      <c r="VON6" s="2382"/>
      <c r="VOO6" s="2383"/>
      <c r="VOP6" s="2381"/>
      <c r="VOQ6" s="2382"/>
      <c r="VOR6" s="2383"/>
      <c r="VOS6" s="2381"/>
      <c r="VOT6" s="2382"/>
      <c r="VOU6" s="2383"/>
      <c r="VOV6" s="2381"/>
      <c r="VOW6" s="2382"/>
      <c r="VOX6" s="2383"/>
      <c r="VOY6" s="2381"/>
      <c r="VOZ6" s="2382"/>
      <c r="VPA6" s="2383"/>
      <c r="VPB6" s="2381"/>
      <c r="VPC6" s="2382"/>
      <c r="VPD6" s="2383"/>
      <c r="VPE6" s="2381"/>
      <c r="VPF6" s="2382"/>
      <c r="VPG6" s="2383"/>
      <c r="VPH6" s="2381"/>
      <c r="VPI6" s="2382"/>
      <c r="VPJ6" s="2383"/>
      <c r="VPK6" s="2381"/>
      <c r="VPL6" s="2382"/>
      <c r="VPM6" s="2383"/>
      <c r="VPN6" s="2381"/>
      <c r="VPO6" s="2382"/>
      <c r="VPP6" s="2383"/>
      <c r="VPQ6" s="2381"/>
      <c r="VPR6" s="2382"/>
      <c r="VPS6" s="2383"/>
      <c r="VPT6" s="2381"/>
      <c r="VPU6" s="2382"/>
      <c r="VPV6" s="2383"/>
      <c r="VPW6" s="2381"/>
      <c r="VPX6" s="2382"/>
      <c r="VPY6" s="2383"/>
      <c r="VPZ6" s="2381"/>
      <c r="VQA6" s="2382"/>
      <c r="VQB6" s="2383"/>
      <c r="VQC6" s="2381"/>
      <c r="VQD6" s="2382"/>
      <c r="VQE6" s="2383"/>
      <c r="VQF6" s="2381"/>
      <c r="VQG6" s="2382"/>
      <c r="VQH6" s="2383"/>
      <c r="VQI6" s="2381"/>
      <c r="VQJ6" s="2382"/>
      <c r="VQK6" s="2383"/>
      <c r="VQL6" s="2381"/>
      <c r="VQM6" s="2382"/>
      <c r="VQN6" s="2383"/>
      <c r="VQO6" s="2381"/>
      <c r="VQP6" s="2382"/>
      <c r="VQQ6" s="2383"/>
      <c r="VQR6" s="2381"/>
      <c r="VQS6" s="2382"/>
      <c r="VQT6" s="2383"/>
      <c r="VQU6" s="2381"/>
      <c r="VQV6" s="2382"/>
      <c r="VQW6" s="2383"/>
      <c r="VQX6" s="2381"/>
      <c r="VQY6" s="2382"/>
      <c r="VQZ6" s="2383"/>
      <c r="VRA6" s="2381"/>
      <c r="VRB6" s="2382"/>
      <c r="VRC6" s="2383"/>
      <c r="VRD6" s="2381"/>
      <c r="VRE6" s="2382"/>
      <c r="VRF6" s="2383"/>
      <c r="VRG6" s="2381"/>
      <c r="VRH6" s="2382"/>
      <c r="VRI6" s="2383"/>
      <c r="VRJ6" s="2381"/>
      <c r="VRK6" s="2382"/>
      <c r="VRL6" s="2383"/>
      <c r="VRM6" s="2381"/>
      <c r="VRN6" s="2382"/>
      <c r="VRO6" s="2383"/>
      <c r="VRP6" s="2381"/>
      <c r="VRQ6" s="2382"/>
      <c r="VRR6" s="2383"/>
      <c r="VRS6" s="2381"/>
      <c r="VRT6" s="2382"/>
      <c r="VRU6" s="2383"/>
      <c r="VRV6" s="2381"/>
      <c r="VRW6" s="2382"/>
      <c r="VRX6" s="2383"/>
      <c r="VRY6" s="2381"/>
      <c r="VRZ6" s="2382"/>
      <c r="VSA6" s="2383"/>
      <c r="VSB6" s="2381"/>
      <c r="VSC6" s="2382"/>
      <c r="VSD6" s="2383"/>
      <c r="VSE6" s="2381"/>
      <c r="VSF6" s="2382"/>
      <c r="VSG6" s="2383"/>
      <c r="VSH6" s="2381"/>
      <c r="VSI6" s="2382"/>
      <c r="VSJ6" s="2383"/>
      <c r="VSK6" s="2381"/>
      <c r="VSL6" s="2382"/>
      <c r="VSM6" s="2383"/>
      <c r="VSN6" s="2381"/>
      <c r="VSO6" s="2382"/>
      <c r="VSP6" s="2383"/>
      <c r="VSQ6" s="2381"/>
      <c r="VSR6" s="2382"/>
      <c r="VSS6" s="2383"/>
      <c r="VST6" s="2381"/>
      <c r="VSU6" s="2382"/>
      <c r="VSV6" s="2383"/>
      <c r="VSW6" s="2381"/>
      <c r="VSX6" s="2382"/>
      <c r="VSY6" s="2383"/>
      <c r="VSZ6" s="2381"/>
      <c r="VTA6" s="2382"/>
      <c r="VTB6" s="2383"/>
      <c r="VTC6" s="2381"/>
      <c r="VTD6" s="2382"/>
      <c r="VTE6" s="2383"/>
      <c r="VTF6" s="2381"/>
      <c r="VTG6" s="2382"/>
      <c r="VTH6" s="2383"/>
      <c r="VTI6" s="2381"/>
      <c r="VTJ6" s="2382"/>
      <c r="VTK6" s="2383"/>
      <c r="VTL6" s="2381"/>
      <c r="VTM6" s="2382"/>
      <c r="VTN6" s="2383"/>
      <c r="VTO6" s="2381"/>
      <c r="VTP6" s="2382"/>
      <c r="VTQ6" s="2383"/>
      <c r="VTR6" s="2381"/>
      <c r="VTS6" s="2382"/>
      <c r="VTT6" s="2383"/>
      <c r="VTU6" s="2381"/>
      <c r="VTV6" s="2382"/>
      <c r="VTW6" s="2383"/>
      <c r="VTX6" s="2381"/>
      <c r="VTY6" s="2382"/>
      <c r="VTZ6" s="2383"/>
      <c r="VUA6" s="2381"/>
      <c r="VUB6" s="2382"/>
      <c r="VUC6" s="2383"/>
      <c r="VUD6" s="2381"/>
      <c r="VUE6" s="2382"/>
      <c r="VUF6" s="2383"/>
      <c r="VUG6" s="2381"/>
      <c r="VUH6" s="2382"/>
      <c r="VUI6" s="2383"/>
      <c r="VUJ6" s="2381"/>
      <c r="VUK6" s="2382"/>
      <c r="VUL6" s="2383"/>
      <c r="VUM6" s="2381"/>
      <c r="VUN6" s="2382"/>
      <c r="VUO6" s="2383"/>
      <c r="VUP6" s="2381"/>
      <c r="VUQ6" s="2382"/>
      <c r="VUR6" s="2383"/>
      <c r="VUS6" s="2381"/>
      <c r="VUT6" s="2382"/>
      <c r="VUU6" s="2383"/>
      <c r="VUV6" s="2381"/>
      <c r="VUW6" s="2382"/>
      <c r="VUX6" s="2383"/>
      <c r="VUY6" s="2381"/>
      <c r="VUZ6" s="2382"/>
      <c r="VVA6" s="2383"/>
      <c r="VVB6" s="2381"/>
      <c r="VVC6" s="2382"/>
      <c r="VVD6" s="2383"/>
      <c r="VVE6" s="2381"/>
      <c r="VVF6" s="2382"/>
      <c r="VVG6" s="2383"/>
      <c r="VVH6" s="2381"/>
      <c r="VVI6" s="2382"/>
      <c r="VVJ6" s="2383"/>
      <c r="VVK6" s="2381"/>
      <c r="VVL6" s="2382"/>
      <c r="VVM6" s="2383"/>
      <c r="VVN6" s="2381"/>
      <c r="VVO6" s="2382"/>
      <c r="VVP6" s="2383"/>
      <c r="VVQ6" s="2381"/>
      <c r="VVR6" s="2382"/>
      <c r="VVS6" s="2383"/>
      <c r="VVT6" s="2381"/>
      <c r="VVU6" s="2382"/>
      <c r="VVV6" s="2383"/>
      <c r="VVW6" s="2381"/>
      <c r="VVX6" s="2382"/>
      <c r="VVY6" s="2383"/>
      <c r="VVZ6" s="2381"/>
      <c r="VWA6" s="2382"/>
      <c r="VWB6" s="2383"/>
      <c r="VWC6" s="2381"/>
      <c r="VWD6" s="2382"/>
      <c r="VWE6" s="2383"/>
      <c r="VWF6" s="2381"/>
      <c r="VWG6" s="2382"/>
      <c r="VWH6" s="2383"/>
      <c r="VWI6" s="2381"/>
      <c r="VWJ6" s="2382"/>
      <c r="VWK6" s="2383"/>
      <c r="VWL6" s="2381"/>
      <c r="VWM6" s="2382"/>
      <c r="VWN6" s="2383"/>
      <c r="VWO6" s="2381"/>
      <c r="VWP6" s="2382"/>
      <c r="VWQ6" s="2383"/>
      <c r="VWR6" s="2381"/>
      <c r="VWS6" s="2382"/>
      <c r="VWT6" s="2383"/>
      <c r="VWU6" s="2381"/>
      <c r="VWV6" s="2382"/>
      <c r="VWW6" s="2383"/>
      <c r="VWX6" s="2381"/>
      <c r="VWY6" s="2382"/>
      <c r="VWZ6" s="2383"/>
      <c r="VXA6" s="2381"/>
      <c r="VXB6" s="2382"/>
      <c r="VXC6" s="2383"/>
      <c r="VXD6" s="2381"/>
      <c r="VXE6" s="2382"/>
      <c r="VXF6" s="2383"/>
      <c r="VXG6" s="2381"/>
      <c r="VXH6" s="2382"/>
      <c r="VXI6" s="2383"/>
      <c r="VXJ6" s="2381"/>
      <c r="VXK6" s="2382"/>
      <c r="VXL6" s="2383"/>
      <c r="VXM6" s="2381"/>
      <c r="VXN6" s="2382"/>
      <c r="VXO6" s="2383"/>
      <c r="VXP6" s="2381"/>
      <c r="VXQ6" s="2382"/>
      <c r="VXR6" s="2383"/>
      <c r="VXS6" s="2381"/>
      <c r="VXT6" s="2382"/>
      <c r="VXU6" s="2383"/>
      <c r="VXV6" s="2381"/>
      <c r="VXW6" s="2382"/>
      <c r="VXX6" s="2383"/>
      <c r="VXY6" s="2381"/>
      <c r="VXZ6" s="2382"/>
      <c r="VYA6" s="2383"/>
      <c r="VYB6" s="2381"/>
      <c r="VYC6" s="2382"/>
      <c r="VYD6" s="2383"/>
      <c r="VYE6" s="2381"/>
      <c r="VYF6" s="2382"/>
      <c r="VYG6" s="2383"/>
      <c r="VYH6" s="2381"/>
      <c r="VYI6" s="2382"/>
      <c r="VYJ6" s="2383"/>
      <c r="VYK6" s="2381"/>
      <c r="VYL6" s="2382"/>
      <c r="VYM6" s="2383"/>
      <c r="VYN6" s="2381"/>
      <c r="VYO6" s="2382"/>
      <c r="VYP6" s="2383"/>
      <c r="VYQ6" s="2381"/>
      <c r="VYR6" s="2382"/>
      <c r="VYS6" s="2383"/>
      <c r="VYT6" s="2381"/>
      <c r="VYU6" s="2382"/>
      <c r="VYV6" s="2383"/>
      <c r="VYW6" s="2381"/>
      <c r="VYX6" s="2382"/>
      <c r="VYY6" s="2383"/>
      <c r="VYZ6" s="2381"/>
      <c r="VZA6" s="2382"/>
      <c r="VZB6" s="2383"/>
      <c r="VZC6" s="2381"/>
      <c r="VZD6" s="2382"/>
      <c r="VZE6" s="2383"/>
      <c r="VZF6" s="2381"/>
      <c r="VZG6" s="2382"/>
      <c r="VZH6" s="2383"/>
      <c r="VZI6" s="2381"/>
      <c r="VZJ6" s="2382"/>
      <c r="VZK6" s="2383"/>
      <c r="VZL6" s="2381"/>
      <c r="VZM6" s="2382"/>
      <c r="VZN6" s="2383"/>
      <c r="VZO6" s="2381"/>
      <c r="VZP6" s="2382"/>
      <c r="VZQ6" s="2383"/>
      <c r="VZR6" s="2381"/>
      <c r="VZS6" s="2382"/>
      <c r="VZT6" s="2383"/>
      <c r="VZU6" s="2381"/>
      <c r="VZV6" s="2382"/>
      <c r="VZW6" s="2383"/>
      <c r="VZX6" s="2381"/>
      <c r="VZY6" s="2382"/>
      <c r="VZZ6" s="2383"/>
      <c r="WAA6" s="2381"/>
      <c r="WAB6" s="2382"/>
      <c r="WAC6" s="2383"/>
      <c r="WAD6" s="2381"/>
      <c r="WAE6" s="2382"/>
      <c r="WAF6" s="2383"/>
      <c r="WAG6" s="2381"/>
      <c r="WAH6" s="2382"/>
      <c r="WAI6" s="2383"/>
      <c r="WAJ6" s="2381"/>
      <c r="WAK6" s="2382"/>
      <c r="WAL6" s="2383"/>
      <c r="WAM6" s="2381"/>
      <c r="WAN6" s="2382"/>
      <c r="WAO6" s="2383"/>
      <c r="WAP6" s="2381"/>
      <c r="WAQ6" s="2382"/>
      <c r="WAR6" s="2383"/>
      <c r="WAS6" s="2381"/>
      <c r="WAT6" s="2382"/>
      <c r="WAU6" s="2383"/>
      <c r="WAV6" s="2381"/>
      <c r="WAW6" s="2382"/>
      <c r="WAX6" s="2383"/>
      <c r="WAY6" s="2381"/>
      <c r="WAZ6" s="2382"/>
      <c r="WBA6" s="2383"/>
      <c r="WBB6" s="2381"/>
      <c r="WBC6" s="2382"/>
      <c r="WBD6" s="2383"/>
      <c r="WBE6" s="2381"/>
      <c r="WBF6" s="2382"/>
      <c r="WBG6" s="2383"/>
      <c r="WBH6" s="2381"/>
      <c r="WBI6" s="2382"/>
      <c r="WBJ6" s="2383"/>
      <c r="WBK6" s="2381"/>
      <c r="WBL6" s="2382"/>
      <c r="WBM6" s="2383"/>
      <c r="WBN6" s="2381"/>
      <c r="WBO6" s="2382"/>
      <c r="WBP6" s="2383"/>
      <c r="WBQ6" s="2381"/>
      <c r="WBR6" s="2382"/>
      <c r="WBS6" s="2383"/>
      <c r="WBT6" s="2381"/>
      <c r="WBU6" s="2382"/>
      <c r="WBV6" s="2383"/>
      <c r="WBW6" s="2381"/>
      <c r="WBX6" s="2382"/>
      <c r="WBY6" s="2383"/>
      <c r="WBZ6" s="2381"/>
      <c r="WCA6" s="2382"/>
      <c r="WCB6" s="2383"/>
      <c r="WCC6" s="2381"/>
      <c r="WCD6" s="2382"/>
      <c r="WCE6" s="2383"/>
      <c r="WCF6" s="2381"/>
      <c r="WCG6" s="2382"/>
      <c r="WCH6" s="2383"/>
      <c r="WCI6" s="2381"/>
      <c r="WCJ6" s="2382"/>
      <c r="WCK6" s="2383"/>
      <c r="WCL6" s="2381"/>
      <c r="WCM6" s="2382"/>
      <c r="WCN6" s="2383"/>
      <c r="WCO6" s="2381"/>
      <c r="WCP6" s="2382"/>
      <c r="WCQ6" s="2383"/>
      <c r="WCR6" s="2381"/>
      <c r="WCS6" s="2382"/>
      <c r="WCT6" s="2383"/>
      <c r="WCU6" s="2381"/>
      <c r="WCV6" s="2382"/>
      <c r="WCW6" s="2383"/>
      <c r="WCX6" s="2381"/>
      <c r="WCY6" s="2382"/>
      <c r="WCZ6" s="2383"/>
      <c r="WDA6" s="2381"/>
      <c r="WDB6" s="2382"/>
      <c r="WDC6" s="2383"/>
      <c r="WDD6" s="2381"/>
      <c r="WDE6" s="2382"/>
      <c r="WDF6" s="2383"/>
      <c r="WDG6" s="2381"/>
      <c r="WDH6" s="2382"/>
      <c r="WDI6" s="2383"/>
      <c r="WDJ6" s="2381"/>
      <c r="WDK6" s="2382"/>
      <c r="WDL6" s="2383"/>
      <c r="WDM6" s="2381"/>
      <c r="WDN6" s="2382"/>
      <c r="WDO6" s="2383"/>
      <c r="WDP6" s="2381"/>
      <c r="WDQ6" s="2382"/>
      <c r="WDR6" s="2383"/>
      <c r="WDS6" s="2381"/>
      <c r="WDT6" s="2382"/>
      <c r="WDU6" s="2383"/>
      <c r="WDV6" s="2381"/>
      <c r="WDW6" s="2382"/>
      <c r="WDX6" s="2383"/>
      <c r="WDY6" s="2381"/>
      <c r="WDZ6" s="2382"/>
      <c r="WEA6" s="2383"/>
      <c r="WEB6" s="2381"/>
      <c r="WEC6" s="2382"/>
      <c r="WED6" s="2383"/>
      <c r="WEE6" s="2381"/>
      <c r="WEF6" s="2382"/>
      <c r="WEG6" s="2383"/>
      <c r="WEH6" s="2381"/>
      <c r="WEI6" s="2382"/>
      <c r="WEJ6" s="2383"/>
      <c r="WEK6" s="2381"/>
      <c r="WEL6" s="2382"/>
      <c r="WEM6" s="2383"/>
      <c r="WEN6" s="2381"/>
      <c r="WEO6" s="2382"/>
      <c r="WEP6" s="2383"/>
      <c r="WEQ6" s="2381"/>
      <c r="WER6" s="2382"/>
      <c r="WES6" s="2383"/>
      <c r="WET6" s="2381"/>
      <c r="WEU6" s="2382"/>
      <c r="WEV6" s="2383"/>
      <c r="WEW6" s="2381"/>
      <c r="WEX6" s="2382"/>
      <c r="WEY6" s="2383"/>
      <c r="WEZ6" s="2381"/>
      <c r="WFA6" s="2382"/>
      <c r="WFB6" s="2383"/>
      <c r="WFC6" s="2381"/>
      <c r="WFD6" s="2382"/>
      <c r="WFE6" s="2383"/>
      <c r="WFF6" s="2381"/>
      <c r="WFG6" s="2382"/>
      <c r="WFH6" s="2383"/>
      <c r="WFI6" s="2381"/>
      <c r="WFJ6" s="2382"/>
      <c r="WFK6" s="2383"/>
      <c r="WFL6" s="2381"/>
      <c r="WFM6" s="2382"/>
      <c r="WFN6" s="2383"/>
      <c r="WFO6" s="2381"/>
      <c r="WFP6" s="2382"/>
      <c r="WFQ6" s="2383"/>
      <c r="WFR6" s="2381"/>
      <c r="WFS6" s="2382"/>
      <c r="WFT6" s="2383"/>
      <c r="WFU6" s="2381"/>
      <c r="WFV6" s="2382"/>
      <c r="WFW6" s="2383"/>
      <c r="WFX6" s="2381"/>
      <c r="WFY6" s="2382"/>
      <c r="WFZ6" s="2383"/>
      <c r="WGA6" s="2381"/>
      <c r="WGB6" s="2382"/>
      <c r="WGC6" s="2383"/>
      <c r="WGD6" s="2381"/>
      <c r="WGE6" s="2382"/>
      <c r="WGF6" s="2383"/>
      <c r="WGG6" s="2381"/>
      <c r="WGH6" s="2382"/>
      <c r="WGI6" s="2383"/>
      <c r="WGJ6" s="2381"/>
      <c r="WGK6" s="2382"/>
      <c r="WGL6" s="2383"/>
      <c r="WGM6" s="2381"/>
      <c r="WGN6" s="2382"/>
      <c r="WGO6" s="2383"/>
      <c r="WGP6" s="2381"/>
      <c r="WGQ6" s="2382"/>
      <c r="WGR6" s="2383"/>
      <c r="WGS6" s="2381"/>
      <c r="WGT6" s="2382"/>
      <c r="WGU6" s="2383"/>
      <c r="WGV6" s="2381"/>
      <c r="WGW6" s="2382"/>
      <c r="WGX6" s="2383"/>
      <c r="WGY6" s="2381"/>
      <c r="WGZ6" s="2382"/>
      <c r="WHA6" s="2383"/>
      <c r="WHB6" s="2381"/>
      <c r="WHC6" s="2382"/>
      <c r="WHD6" s="2383"/>
      <c r="WHE6" s="2381"/>
      <c r="WHF6" s="2382"/>
      <c r="WHG6" s="2383"/>
      <c r="WHH6" s="2381"/>
      <c r="WHI6" s="2382"/>
      <c r="WHJ6" s="2383"/>
      <c r="WHK6" s="2381"/>
      <c r="WHL6" s="2382"/>
      <c r="WHM6" s="2383"/>
      <c r="WHN6" s="2381"/>
      <c r="WHO6" s="2382"/>
      <c r="WHP6" s="2383"/>
      <c r="WHQ6" s="2381"/>
      <c r="WHR6" s="2382"/>
      <c r="WHS6" s="2383"/>
      <c r="WHT6" s="2381"/>
      <c r="WHU6" s="2382"/>
      <c r="WHV6" s="2383"/>
      <c r="WHW6" s="2381"/>
      <c r="WHX6" s="2382"/>
      <c r="WHY6" s="2383"/>
      <c r="WHZ6" s="2381"/>
      <c r="WIA6" s="2382"/>
      <c r="WIB6" s="2383"/>
      <c r="WIC6" s="2381"/>
      <c r="WID6" s="2382"/>
      <c r="WIE6" s="2383"/>
      <c r="WIF6" s="2381"/>
      <c r="WIG6" s="2382"/>
      <c r="WIH6" s="2383"/>
      <c r="WII6" s="2381"/>
      <c r="WIJ6" s="2382"/>
      <c r="WIK6" s="2383"/>
      <c r="WIL6" s="2381"/>
      <c r="WIM6" s="2382"/>
      <c r="WIN6" s="2383"/>
      <c r="WIO6" s="2381"/>
      <c r="WIP6" s="2382"/>
      <c r="WIQ6" s="2383"/>
      <c r="WIR6" s="2381"/>
      <c r="WIS6" s="2382"/>
      <c r="WIT6" s="2383"/>
      <c r="WIU6" s="2381"/>
      <c r="WIV6" s="2382"/>
      <c r="WIW6" s="2383"/>
      <c r="WIX6" s="2381"/>
      <c r="WIY6" s="2382"/>
      <c r="WIZ6" s="2383"/>
      <c r="WJA6" s="2381"/>
      <c r="WJB6" s="2382"/>
      <c r="WJC6" s="2383"/>
      <c r="WJD6" s="2381"/>
      <c r="WJE6" s="2382"/>
      <c r="WJF6" s="2383"/>
      <c r="WJG6" s="2381"/>
      <c r="WJH6" s="2382"/>
      <c r="WJI6" s="2383"/>
      <c r="WJJ6" s="2381"/>
      <c r="WJK6" s="2382"/>
      <c r="WJL6" s="2383"/>
      <c r="WJM6" s="2381"/>
      <c r="WJN6" s="2382"/>
      <c r="WJO6" s="2383"/>
      <c r="WJP6" s="2381"/>
      <c r="WJQ6" s="2382"/>
      <c r="WJR6" s="2383"/>
      <c r="WJS6" s="2381"/>
      <c r="WJT6" s="2382"/>
      <c r="WJU6" s="2383"/>
      <c r="WJV6" s="2381"/>
      <c r="WJW6" s="2382"/>
      <c r="WJX6" s="2383"/>
      <c r="WJY6" s="2381"/>
      <c r="WJZ6" s="2382"/>
      <c r="WKA6" s="2383"/>
      <c r="WKB6" s="2381"/>
      <c r="WKC6" s="2382"/>
      <c r="WKD6" s="2383"/>
      <c r="WKE6" s="2381"/>
      <c r="WKF6" s="2382"/>
      <c r="WKG6" s="2383"/>
      <c r="WKH6" s="2381"/>
      <c r="WKI6" s="2382"/>
      <c r="WKJ6" s="2383"/>
      <c r="WKK6" s="2381"/>
      <c r="WKL6" s="2382"/>
      <c r="WKM6" s="2383"/>
      <c r="WKN6" s="2381"/>
      <c r="WKO6" s="2382"/>
      <c r="WKP6" s="2383"/>
      <c r="WKQ6" s="2381"/>
      <c r="WKR6" s="2382"/>
      <c r="WKS6" s="2383"/>
      <c r="WKT6" s="2381"/>
      <c r="WKU6" s="2382"/>
      <c r="WKV6" s="2383"/>
      <c r="WKW6" s="2381"/>
      <c r="WKX6" s="2382"/>
      <c r="WKY6" s="2383"/>
      <c r="WKZ6" s="2381"/>
      <c r="WLA6" s="2382"/>
      <c r="WLB6" s="2383"/>
      <c r="WLC6" s="2381"/>
      <c r="WLD6" s="2382"/>
      <c r="WLE6" s="2383"/>
      <c r="WLF6" s="2381"/>
      <c r="WLG6" s="2382"/>
      <c r="WLH6" s="2383"/>
      <c r="WLI6" s="2381"/>
      <c r="WLJ6" s="2382"/>
      <c r="WLK6" s="2383"/>
      <c r="WLL6" s="2381"/>
      <c r="WLM6" s="2382"/>
      <c r="WLN6" s="2383"/>
      <c r="WLO6" s="2381"/>
      <c r="WLP6" s="2382"/>
      <c r="WLQ6" s="2383"/>
      <c r="WLR6" s="2381"/>
      <c r="WLS6" s="2382"/>
      <c r="WLT6" s="2383"/>
      <c r="WLU6" s="2381"/>
      <c r="WLV6" s="2382"/>
      <c r="WLW6" s="2383"/>
      <c r="WLX6" s="2381"/>
      <c r="WLY6" s="2382"/>
      <c r="WLZ6" s="2383"/>
      <c r="WMA6" s="2381"/>
      <c r="WMB6" s="2382"/>
      <c r="WMC6" s="2383"/>
      <c r="WMD6" s="2381"/>
      <c r="WME6" s="2382"/>
      <c r="WMF6" s="2383"/>
      <c r="WMG6" s="2381"/>
      <c r="WMH6" s="2382"/>
      <c r="WMI6" s="2383"/>
      <c r="WMJ6" s="2381"/>
      <c r="WMK6" s="2382"/>
      <c r="WML6" s="2383"/>
      <c r="WMM6" s="2381"/>
      <c r="WMN6" s="2382"/>
      <c r="WMO6" s="2383"/>
      <c r="WMP6" s="2381"/>
      <c r="WMQ6" s="2382"/>
      <c r="WMR6" s="2383"/>
      <c r="WMS6" s="2381"/>
      <c r="WMT6" s="2382"/>
      <c r="WMU6" s="2383"/>
      <c r="WMV6" s="2381"/>
      <c r="WMW6" s="2382"/>
      <c r="WMX6" s="2383"/>
      <c r="WMY6" s="2381"/>
      <c r="WMZ6" s="2382"/>
      <c r="WNA6" s="2383"/>
      <c r="WNB6" s="2381"/>
      <c r="WNC6" s="2382"/>
      <c r="WND6" s="2383"/>
      <c r="WNE6" s="2381"/>
      <c r="WNF6" s="2382"/>
      <c r="WNG6" s="2383"/>
      <c r="WNH6" s="2381"/>
      <c r="WNI6" s="2382"/>
      <c r="WNJ6" s="2383"/>
      <c r="WNK6" s="2381"/>
      <c r="WNL6" s="2382"/>
      <c r="WNM6" s="2383"/>
      <c r="WNN6" s="2381"/>
      <c r="WNO6" s="2382"/>
      <c r="WNP6" s="2383"/>
      <c r="WNQ6" s="2381"/>
      <c r="WNR6" s="2382"/>
      <c r="WNS6" s="2383"/>
      <c r="WNT6" s="2381"/>
      <c r="WNU6" s="2382"/>
      <c r="WNV6" s="2383"/>
      <c r="WNW6" s="2381"/>
      <c r="WNX6" s="2382"/>
      <c r="WNY6" s="2383"/>
      <c r="WNZ6" s="2381"/>
      <c r="WOA6" s="2382"/>
      <c r="WOB6" s="2383"/>
      <c r="WOC6" s="2381"/>
      <c r="WOD6" s="2382"/>
      <c r="WOE6" s="2383"/>
      <c r="WOF6" s="2381"/>
      <c r="WOG6" s="2382"/>
      <c r="WOH6" s="2383"/>
      <c r="WOI6" s="2381"/>
      <c r="WOJ6" s="2382"/>
      <c r="WOK6" s="2383"/>
      <c r="WOL6" s="2381"/>
      <c r="WOM6" s="2382"/>
      <c r="WON6" s="2383"/>
      <c r="WOO6" s="2381"/>
      <c r="WOP6" s="2382"/>
      <c r="WOQ6" s="2383"/>
      <c r="WOR6" s="2381"/>
      <c r="WOS6" s="2382"/>
      <c r="WOT6" s="2383"/>
      <c r="WOU6" s="2381"/>
      <c r="WOV6" s="2382"/>
      <c r="WOW6" s="2383"/>
      <c r="WOX6" s="2381"/>
      <c r="WOY6" s="2382"/>
      <c r="WOZ6" s="2383"/>
      <c r="WPA6" s="2381"/>
      <c r="WPB6" s="2382"/>
      <c r="WPC6" s="2383"/>
      <c r="WPD6" s="2381"/>
      <c r="WPE6" s="2382"/>
      <c r="WPF6" s="2383"/>
      <c r="WPG6" s="2381"/>
      <c r="WPH6" s="2382"/>
      <c r="WPI6" s="2383"/>
      <c r="WPJ6" s="2381"/>
      <c r="WPK6" s="2382"/>
      <c r="WPL6" s="2383"/>
      <c r="WPM6" s="2381"/>
      <c r="WPN6" s="2382"/>
      <c r="WPO6" s="2383"/>
      <c r="WPP6" s="2381"/>
      <c r="WPQ6" s="2382"/>
      <c r="WPR6" s="2383"/>
      <c r="WPS6" s="2381"/>
      <c r="WPT6" s="2382"/>
      <c r="WPU6" s="2383"/>
      <c r="WPV6" s="2381"/>
      <c r="WPW6" s="2382"/>
      <c r="WPX6" s="2383"/>
      <c r="WPY6" s="2381"/>
      <c r="WPZ6" s="2382"/>
      <c r="WQA6" s="2383"/>
      <c r="WQB6" s="2381"/>
      <c r="WQC6" s="2382"/>
      <c r="WQD6" s="2383"/>
      <c r="WQE6" s="2381"/>
      <c r="WQF6" s="2382"/>
      <c r="WQG6" s="2383"/>
      <c r="WQH6" s="2381"/>
      <c r="WQI6" s="2382"/>
      <c r="WQJ6" s="2383"/>
      <c r="WQK6" s="2381"/>
      <c r="WQL6" s="2382"/>
      <c r="WQM6" s="2383"/>
      <c r="WQN6" s="2381"/>
      <c r="WQO6" s="2382"/>
      <c r="WQP6" s="2383"/>
      <c r="WQQ6" s="2381"/>
      <c r="WQR6" s="2382"/>
      <c r="WQS6" s="2383"/>
      <c r="WQT6" s="2381"/>
      <c r="WQU6" s="2382"/>
      <c r="WQV6" s="2383"/>
      <c r="WQW6" s="2381"/>
      <c r="WQX6" s="2382"/>
      <c r="WQY6" s="2383"/>
      <c r="WQZ6" s="2381"/>
      <c r="WRA6" s="2382"/>
      <c r="WRB6" s="2383"/>
      <c r="WRC6" s="2381"/>
      <c r="WRD6" s="2382"/>
      <c r="WRE6" s="2383"/>
      <c r="WRF6" s="2381"/>
      <c r="WRG6" s="2382"/>
      <c r="WRH6" s="2383"/>
      <c r="WRI6" s="2381"/>
      <c r="WRJ6" s="2382"/>
      <c r="WRK6" s="2383"/>
      <c r="WRL6" s="2381"/>
      <c r="WRM6" s="2382"/>
      <c r="WRN6" s="2383"/>
      <c r="WRO6" s="2381"/>
      <c r="WRP6" s="2382"/>
      <c r="WRQ6" s="2383"/>
      <c r="WRR6" s="2381"/>
      <c r="WRS6" s="2382"/>
      <c r="WRT6" s="2383"/>
      <c r="WRU6" s="2381"/>
      <c r="WRV6" s="2382"/>
      <c r="WRW6" s="2383"/>
      <c r="WRX6" s="2381"/>
      <c r="WRY6" s="2382"/>
      <c r="WRZ6" s="2383"/>
      <c r="WSA6" s="2381"/>
      <c r="WSB6" s="2382"/>
      <c r="WSC6" s="2383"/>
      <c r="WSD6" s="2381"/>
      <c r="WSE6" s="2382"/>
      <c r="WSF6" s="2383"/>
      <c r="WSG6" s="2381"/>
      <c r="WSH6" s="2382"/>
      <c r="WSI6" s="2383"/>
      <c r="WSJ6" s="2381"/>
      <c r="WSK6" s="2382"/>
      <c r="WSL6" s="2383"/>
      <c r="WSM6" s="2381"/>
      <c r="WSN6" s="2382"/>
      <c r="WSO6" s="2383"/>
      <c r="WSP6" s="2381"/>
      <c r="WSQ6" s="2382"/>
      <c r="WSR6" s="2383"/>
      <c r="WSS6" s="2381"/>
      <c r="WST6" s="2382"/>
      <c r="WSU6" s="2383"/>
      <c r="WSV6" s="2381"/>
      <c r="WSW6" s="2382"/>
      <c r="WSX6" s="2383"/>
      <c r="WSY6" s="2381"/>
      <c r="WSZ6" s="2382"/>
      <c r="WTA6" s="2383"/>
      <c r="WTB6" s="2381"/>
      <c r="WTC6" s="2382"/>
      <c r="WTD6" s="2383"/>
      <c r="WTE6" s="2381"/>
      <c r="WTF6" s="2382"/>
      <c r="WTG6" s="2383"/>
      <c r="WTH6" s="2381"/>
      <c r="WTI6" s="2382"/>
      <c r="WTJ6" s="2383"/>
      <c r="WTK6" s="2381"/>
      <c r="WTL6" s="2382"/>
      <c r="WTM6" s="2383"/>
      <c r="WTN6" s="2381"/>
      <c r="WTO6" s="2382"/>
      <c r="WTP6" s="2383"/>
      <c r="WTQ6" s="2381"/>
      <c r="WTR6" s="2382"/>
      <c r="WTS6" s="2383"/>
      <c r="WTT6" s="2381"/>
      <c r="WTU6" s="2382"/>
      <c r="WTV6" s="2383"/>
      <c r="WTW6" s="2381"/>
      <c r="WTX6" s="2382"/>
      <c r="WTY6" s="2383"/>
      <c r="WTZ6" s="2381"/>
      <c r="WUA6" s="2382"/>
      <c r="WUB6" s="2383"/>
      <c r="WUC6" s="2381"/>
      <c r="WUD6" s="2382"/>
      <c r="WUE6" s="2383"/>
      <c r="WUF6" s="2381"/>
      <c r="WUG6" s="2382"/>
      <c r="WUH6" s="2383"/>
      <c r="WUI6" s="2381"/>
      <c r="WUJ6" s="2382"/>
      <c r="WUK6" s="2383"/>
      <c r="WUL6" s="2381"/>
      <c r="WUM6" s="2382"/>
      <c r="WUN6" s="2383"/>
      <c r="WUO6" s="2381"/>
      <c r="WUP6" s="2382"/>
      <c r="WUQ6" s="2383"/>
      <c r="WUR6" s="2381"/>
      <c r="WUS6" s="2382"/>
      <c r="WUT6" s="2383"/>
      <c r="WUU6" s="2381"/>
      <c r="WUV6" s="2382"/>
      <c r="WUW6" s="2383"/>
      <c r="WUX6" s="2381"/>
      <c r="WUY6" s="2382"/>
      <c r="WUZ6" s="2383"/>
      <c r="WVA6" s="2381"/>
      <c r="WVB6" s="2382"/>
      <c r="WVC6" s="2383"/>
      <c r="WVD6" s="2381"/>
      <c r="WVE6" s="2382"/>
      <c r="WVF6" s="2383"/>
      <c r="WVG6" s="2381"/>
      <c r="WVH6" s="2382"/>
      <c r="WVI6" s="2383"/>
      <c r="WVJ6" s="2381"/>
      <c r="WVK6" s="2382"/>
      <c r="WVL6" s="2383"/>
      <c r="WVM6" s="2381"/>
      <c r="WVN6" s="2382"/>
      <c r="WVO6" s="2383"/>
      <c r="WVP6" s="2381"/>
      <c r="WVQ6" s="2382"/>
      <c r="WVR6" s="2383"/>
      <c r="WVS6" s="2381"/>
      <c r="WVT6" s="2382"/>
      <c r="WVU6" s="2383"/>
      <c r="WVV6" s="2381"/>
      <c r="WVW6" s="2382"/>
      <c r="WVX6" s="2383"/>
      <c r="WVY6" s="2381"/>
      <c r="WVZ6" s="2382"/>
      <c r="WWA6" s="2383"/>
      <c r="WWB6" s="2381"/>
      <c r="WWC6" s="2382"/>
      <c r="WWD6" s="2383"/>
      <c r="WWE6" s="2381"/>
      <c r="WWF6" s="2382"/>
      <c r="WWG6" s="2383"/>
      <c r="WWH6" s="2381"/>
      <c r="WWI6" s="2382"/>
      <c r="WWJ6" s="2383"/>
      <c r="WWK6" s="2381"/>
      <c r="WWL6" s="2382"/>
      <c r="WWM6" s="2383"/>
      <c r="WWN6" s="2381"/>
      <c r="WWO6" s="2382"/>
      <c r="WWP6" s="2383"/>
      <c r="WWQ6" s="2381"/>
      <c r="WWR6" s="2382"/>
      <c r="WWS6" s="2383"/>
      <c r="WWT6" s="2381"/>
      <c r="WWU6" s="2382"/>
      <c r="WWV6" s="2383"/>
      <c r="WWW6" s="2381"/>
      <c r="WWX6" s="2382"/>
      <c r="WWY6" s="2383"/>
      <c r="WWZ6" s="2381"/>
      <c r="WXA6" s="2382"/>
      <c r="WXB6" s="2383"/>
      <c r="WXC6" s="2381"/>
      <c r="WXD6" s="2382"/>
      <c r="WXE6" s="2383"/>
      <c r="WXF6" s="2381"/>
      <c r="WXG6" s="2382"/>
      <c r="WXH6" s="2383"/>
      <c r="WXI6" s="2381"/>
      <c r="WXJ6" s="2382"/>
      <c r="WXK6" s="2383"/>
      <c r="WXL6" s="2381"/>
      <c r="WXM6" s="2382"/>
      <c r="WXN6" s="2383"/>
      <c r="WXO6" s="2381"/>
      <c r="WXP6" s="2382"/>
      <c r="WXQ6" s="2383"/>
      <c r="WXR6" s="2381"/>
      <c r="WXS6" s="2382"/>
      <c r="WXT6" s="2383"/>
      <c r="WXU6" s="2381"/>
      <c r="WXV6" s="2382"/>
      <c r="WXW6" s="2383"/>
      <c r="WXX6" s="2381"/>
      <c r="WXY6" s="2382"/>
      <c r="WXZ6" s="2383"/>
      <c r="WYA6" s="2381"/>
      <c r="WYB6" s="2382"/>
      <c r="WYC6" s="2383"/>
      <c r="WYD6" s="2381"/>
      <c r="WYE6" s="2382"/>
      <c r="WYF6" s="2383"/>
      <c r="WYG6" s="2381"/>
      <c r="WYH6" s="2382"/>
      <c r="WYI6" s="2383"/>
      <c r="WYJ6" s="2381"/>
      <c r="WYK6" s="2382"/>
      <c r="WYL6" s="2383"/>
      <c r="WYM6" s="2381"/>
      <c r="WYN6" s="2382"/>
      <c r="WYO6" s="2383"/>
      <c r="WYP6" s="2381"/>
      <c r="WYQ6" s="2382"/>
      <c r="WYR6" s="2383"/>
      <c r="WYS6" s="2381"/>
      <c r="WYT6" s="2382"/>
      <c r="WYU6" s="2383"/>
      <c r="WYV6" s="2381"/>
      <c r="WYW6" s="2382"/>
      <c r="WYX6" s="2383"/>
      <c r="WYY6" s="2381"/>
      <c r="WYZ6" s="2382"/>
      <c r="WZA6" s="2383"/>
      <c r="WZB6" s="2381"/>
      <c r="WZC6" s="2382"/>
      <c r="WZD6" s="2383"/>
      <c r="WZE6" s="2381"/>
      <c r="WZF6" s="2382"/>
      <c r="WZG6" s="2383"/>
      <c r="WZH6" s="2381"/>
      <c r="WZI6" s="2382"/>
      <c r="WZJ6" s="2383"/>
      <c r="WZK6" s="2381"/>
      <c r="WZL6" s="2382"/>
      <c r="WZM6" s="2383"/>
      <c r="WZN6" s="2381"/>
      <c r="WZO6" s="2382"/>
      <c r="WZP6" s="2383"/>
      <c r="WZQ6" s="2381"/>
      <c r="WZR6" s="2382"/>
      <c r="WZS6" s="2383"/>
      <c r="WZT6" s="2381"/>
      <c r="WZU6" s="2382"/>
      <c r="WZV6" s="2383"/>
      <c r="WZW6" s="2381"/>
      <c r="WZX6" s="2382"/>
      <c r="WZY6" s="2383"/>
      <c r="WZZ6" s="2381"/>
      <c r="XAA6" s="2382"/>
      <c r="XAB6" s="2383"/>
      <c r="XAC6" s="2381"/>
      <c r="XAD6" s="2382"/>
      <c r="XAE6" s="2383"/>
      <c r="XAF6" s="2381"/>
      <c r="XAG6" s="2382"/>
      <c r="XAH6" s="2383"/>
      <c r="XAI6" s="2381"/>
      <c r="XAJ6" s="2382"/>
      <c r="XAK6" s="2383"/>
      <c r="XAL6" s="2381"/>
      <c r="XAM6" s="2382"/>
      <c r="XAN6" s="2383"/>
      <c r="XAO6" s="2381"/>
      <c r="XAP6" s="2382"/>
      <c r="XAQ6" s="2383"/>
      <c r="XAR6" s="2381"/>
      <c r="XAS6" s="2382"/>
      <c r="XAT6" s="2383"/>
      <c r="XAU6" s="2381"/>
      <c r="XAV6" s="2382"/>
      <c r="XAW6" s="2383"/>
      <c r="XAX6" s="2381"/>
      <c r="XAY6" s="2382"/>
      <c r="XAZ6" s="2383"/>
      <c r="XBA6" s="2381"/>
      <c r="XBB6" s="2382"/>
      <c r="XBC6" s="2383"/>
      <c r="XBD6" s="2381"/>
      <c r="XBE6" s="2382"/>
      <c r="XBF6" s="2383"/>
      <c r="XBG6" s="2381"/>
      <c r="XBH6" s="2382"/>
      <c r="XBI6" s="2383"/>
      <c r="XBJ6" s="2381"/>
      <c r="XBK6" s="2382"/>
      <c r="XBL6" s="2383"/>
      <c r="XBM6" s="2381"/>
      <c r="XBN6" s="2382"/>
      <c r="XBO6" s="2383"/>
      <c r="XBP6" s="2381"/>
      <c r="XBQ6" s="2382"/>
      <c r="XBR6" s="2383"/>
      <c r="XBS6" s="2381"/>
      <c r="XBT6" s="2382"/>
      <c r="XBU6" s="2383"/>
      <c r="XBV6" s="2381"/>
      <c r="XBW6" s="2382"/>
      <c r="XBX6" s="2383"/>
      <c r="XBY6" s="2381"/>
      <c r="XBZ6" s="2382"/>
      <c r="XCA6" s="2383"/>
      <c r="XCB6" s="2381"/>
      <c r="XCC6" s="2382"/>
      <c r="XCD6" s="2383"/>
      <c r="XCE6" s="2381"/>
      <c r="XCF6" s="2382"/>
      <c r="XCG6" s="2383"/>
      <c r="XCH6" s="2381"/>
      <c r="XCI6" s="2382"/>
      <c r="XCJ6" s="2383"/>
      <c r="XCK6" s="2381"/>
      <c r="XCL6" s="2382"/>
      <c r="XCM6" s="2383"/>
      <c r="XCN6" s="2381"/>
      <c r="XCO6" s="2382"/>
      <c r="XCP6" s="2383"/>
      <c r="XCQ6" s="2381"/>
      <c r="XCR6" s="2382"/>
      <c r="XCS6" s="2383"/>
      <c r="XCT6" s="2381"/>
      <c r="XCU6" s="2382"/>
      <c r="XCV6" s="2383"/>
      <c r="XCW6" s="2381"/>
      <c r="XCX6" s="2382"/>
      <c r="XCY6" s="2383"/>
      <c r="XCZ6" s="2381"/>
      <c r="XDA6" s="2382"/>
      <c r="XDB6" s="2383"/>
      <c r="XDC6" s="2381"/>
      <c r="XDD6" s="2382"/>
      <c r="XDE6" s="2383"/>
      <c r="XDF6" s="2381"/>
      <c r="XDG6" s="2382"/>
      <c r="XDH6" s="2383"/>
      <c r="XDI6" s="2381"/>
      <c r="XDJ6" s="2382"/>
      <c r="XDK6" s="2383"/>
      <c r="XDL6" s="2381"/>
      <c r="XDM6" s="2382"/>
      <c r="XDN6" s="2383"/>
      <c r="XDO6" s="2381"/>
      <c r="XDP6" s="2382"/>
      <c r="XDQ6" s="2383"/>
      <c r="XDR6" s="2381"/>
      <c r="XDS6" s="2382"/>
      <c r="XDT6" s="2383"/>
      <c r="XDU6" s="2381"/>
      <c r="XDV6" s="2382"/>
      <c r="XDW6" s="2383"/>
      <c r="XDX6" s="2381"/>
      <c r="XDY6" s="2382"/>
      <c r="XDZ6" s="2383"/>
      <c r="XEA6" s="2381"/>
      <c r="XEB6" s="2382"/>
      <c r="XEC6" s="2383"/>
      <c r="XED6" s="2381"/>
      <c r="XEE6" s="2382"/>
      <c r="XEF6" s="2383"/>
      <c r="XEG6" s="2381"/>
      <c r="XEH6" s="2382"/>
      <c r="XEI6" s="2383"/>
      <c r="XEJ6" s="2381"/>
      <c r="XEK6" s="2382"/>
      <c r="XEL6" s="2383"/>
      <c r="XEM6" s="2381"/>
      <c r="XEN6" s="2382"/>
      <c r="XEO6" s="2383"/>
      <c r="XEP6" s="2381"/>
      <c r="XEQ6" s="2382"/>
      <c r="XER6" s="2383"/>
      <c r="XES6" s="2381"/>
      <c r="XET6" s="2382"/>
      <c r="XEU6" s="2383"/>
      <c r="XEV6" s="2381"/>
      <c r="XEW6" s="2382"/>
      <c r="XEX6" s="2383"/>
      <c r="XEY6" s="2381"/>
      <c r="XEZ6" s="2382"/>
      <c r="XFA6" s="2383"/>
      <c r="XFB6" s="2381"/>
      <c r="XFC6" s="2382"/>
      <c r="XFD6" s="2383"/>
    </row>
    <row r="7" spans="1:16384" s="5" customFormat="1" ht="15.75" hidden="1" customHeight="1">
      <c r="A7" s="136"/>
      <c r="B7" s="136"/>
      <c r="E7" s="1423">
        <f>'6.1stYrOpBudget'!D7</f>
        <v>0</v>
      </c>
      <c r="F7" s="1423">
        <f>'6.1stYrOpBudget'!E7</f>
        <v>0</v>
      </c>
      <c r="G7" s="191"/>
      <c r="H7" s="2373">
        <f>'1.GeneralProjectInfo'!$D$4</f>
        <v>0</v>
      </c>
      <c r="I7" s="2374"/>
      <c r="J7" s="2384"/>
      <c r="K7" s="2373">
        <f>H7+1</f>
        <v>1</v>
      </c>
      <c r="L7" s="2374"/>
      <c r="M7" s="2375"/>
      <c r="N7" s="2373">
        <f>K7+1</f>
        <v>2</v>
      </c>
      <c r="O7" s="2374"/>
      <c r="P7" s="2375"/>
      <c r="Q7" s="2373">
        <f>N7+1</f>
        <v>3</v>
      </c>
      <c r="R7" s="2374"/>
      <c r="S7" s="2375"/>
      <c r="T7" s="2373">
        <f>Q7+1</f>
        <v>4</v>
      </c>
      <c r="U7" s="2374"/>
      <c r="V7" s="2375"/>
      <c r="W7" s="2373">
        <f>T7+1</f>
        <v>5</v>
      </c>
      <c r="X7" s="2374"/>
      <c r="Y7" s="2375"/>
      <c r="Z7" s="2373">
        <f>W7+1</f>
        <v>6</v>
      </c>
      <c r="AA7" s="2374"/>
      <c r="AB7" s="2375"/>
      <c r="AC7" s="2373">
        <f>Z7+1</f>
        <v>7</v>
      </c>
      <c r="AD7" s="2374"/>
      <c r="AE7" s="2375"/>
      <c r="AF7" s="2373">
        <f>AC7+1</f>
        <v>8</v>
      </c>
      <c r="AG7" s="2374"/>
      <c r="AH7" s="2375"/>
      <c r="AI7" s="2373">
        <f>AF7+1</f>
        <v>9</v>
      </c>
      <c r="AJ7" s="2374"/>
      <c r="AK7" s="2375"/>
      <c r="AL7" s="2373">
        <f>AI7+1</f>
        <v>10</v>
      </c>
      <c r="AM7" s="2374"/>
      <c r="AN7" s="2375"/>
      <c r="AO7" s="2373">
        <f>AL7+1</f>
        <v>11</v>
      </c>
      <c r="AP7" s="2374"/>
      <c r="AQ7" s="2375"/>
      <c r="AR7" s="2373">
        <f>AO7+1</f>
        <v>12</v>
      </c>
      <c r="AS7" s="2374"/>
      <c r="AT7" s="2375"/>
      <c r="AU7" s="2373">
        <f>AR7+1</f>
        <v>13</v>
      </c>
      <c r="AV7" s="2374"/>
      <c r="AW7" s="2375"/>
      <c r="AX7" s="2373">
        <f>AU7+1</f>
        <v>14</v>
      </c>
      <c r="AY7" s="2374"/>
      <c r="AZ7" s="2375"/>
      <c r="BA7" s="2373">
        <f>AX7+1</f>
        <v>15</v>
      </c>
      <c r="BB7" s="2374"/>
      <c r="BC7" s="2375"/>
      <c r="BD7" s="2373">
        <f>BA7+1</f>
        <v>16</v>
      </c>
      <c r="BE7" s="2374"/>
      <c r="BF7" s="2375"/>
      <c r="BG7" s="2373">
        <f>BD7+1</f>
        <v>17</v>
      </c>
      <c r="BH7" s="2374"/>
      <c r="BI7" s="2375"/>
      <c r="BJ7" s="2373">
        <f>BG7+1</f>
        <v>18</v>
      </c>
      <c r="BK7" s="2374"/>
      <c r="BL7" s="2375"/>
      <c r="BM7" s="2373">
        <f>BJ7+1</f>
        <v>19</v>
      </c>
      <c r="BN7" s="2374"/>
      <c r="BO7" s="2375"/>
      <c r="BP7" s="2385"/>
      <c r="BQ7" s="2374"/>
      <c r="BR7" s="2375"/>
      <c r="BS7" s="2373"/>
      <c r="BT7" s="2374"/>
      <c r="BU7" s="2375"/>
      <c r="BV7" s="2373"/>
      <c r="BW7" s="2374"/>
      <c r="BX7" s="2375"/>
      <c r="BY7" s="2373"/>
      <c r="BZ7" s="2374"/>
      <c r="CA7" s="2375"/>
      <c r="CB7" s="2373"/>
      <c r="CC7" s="2374"/>
      <c r="CD7" s="2375"/>
      <c r="CE7" s="2373"/>
      <c r="CF7" s="2374"/>
      <c r="CG7" s="2375"/>
      <c r="CH7" s="2373"/>
      <c r="CI7" s="2374"/>
      <c r="CJ7" s="2375"/>
      <c r="CK7" s="2373"/>
      <c r="CL7" s="2374"/>
      <c r="CM7" s="2375"/>
      <c r="CN7" s="2373"/>
      <c r="CO7" s="2374"/>
      <c r="CP7" s="2375"/>
      <c r="CQ7" s="2373"/>
      <c r="CR7" s="2374"/>
      <c r="CS7" s="2375"/>
      <c r="CT7" s="2373"/>
      <c r="CU7" s="2374"/>
      <c r="CV7" s="2375"/>
      <c r="CW7" s="2373"/>
      <c r="CX7" s="2374"/>
      <c r="CY7" s="2375"/>
      <c r="CZ7" s="2373"/>
      <c r="DA7" s="2374"/>
      <c r="DB7" s="2375"/>
      <c r="DC7" s="2373"/>
      <c r="DD7" s="2374"/>
      <c r="DE7" s="2375"/>
      <c r="DF7" s="2373"/>
      <c r="DG7" s="2374"/>
      <c r="DH7" s="2375"/>
      <c r="DI7" s="2373"/>
      <c r="DJ7" s="2374"/>
      <c r="DK7" s="2375"/>
      <c r="DL7" s="2373"/>
      <c r="DM7" s="2374"/>
      <c r="DN7" s="2375"/>
      <c r="DO7" s="2373"/>
      <c r="DP7" s="2374"/>
      <c r="DQ7" s="2375"/>
      <c r="DR7" s="2373"/>
      <c r="DS7" s="2374"/>
      <c r="DT7" s="2375"/>
      <c r="DU7" s="2373"/>
      <c r="DV7" s="2374"/>
      <c r="DW7" s="2375"/>
      <c r="DX7" s="2373"/>
      <c r="DY7" s="2374"/>
      <c r="DZ7" s="2375"/>
      <c r="EA7" s="2373"/>
      <c r="EB7" s="2374"/>
      <c r="EC7" s="2375"/>
      <c r="ED7" s="2373"/>
      <c r="EE7" s="2374"/>
      <c r="EF7" s="2375"/>
      <c r="EG7" s="2373"/>
      <c r="EH7" s="2374"/>
      <c r="EI7" s="2375"/>
      <c r="EJ7" s="2373"/>
      <c r="EK7" s="2374"/>
      <c r="EL7" s="2375"/>
      <c r="EM7" s="2373"/>
      <c r="EN7" s="2374"/>
      <c r="EO7" s="2375"/>
      <c r="EP7" s="2373"/>
      <c r="EQ7" s="2374"/>
      <c r="ER7" s="2375"/>
      <c r="ES7" s="2373"/>
      <c r="ET7" s="2374"/>
      <c r="EU7" s="2375"/>
      <c r="EV7" s="2373"/>
      <c r="EW7" s="2374"/>
      <c r="EX7" s="2375"/>
      <c r="EY7" s="2373"/>
      <c r="EZ7" s="2374"/>
      <c r="FA7" s="2375"/>
      <c r="FB7" s="2373"/>
      <c r="FC7" s="2374"/>
      <c r="FD7" s="2375"/>
      <c r="FE7" s="2373"/>
      <c r="FF7" s="2374"/>
      <c r="FG7" s="2375"/>
      <c r="FH7" s="2373"/>
      <c r="FI7" s="2374"/>
      <c r="FJ7" s="2375"/>
      <c r="FK7" s="2373"/>
      <c r="FL7" s="2374"/>
      <c r="FM7" s="2375"/>
      <c r="FN7" s="2373"/>
      <c r="FO7" s="2374"/>
      <c r="FP7" s="2375"/>
      <c r="FQ7" s="2373"/>
      <c r="FR7" s="2374"/>
      <c r="FS7" s="2375"/>
      <c r="FT7" s="2373"/>
      <c r="FU7" s="2374"/>
      <c r="FV7" s="2375"/>
      <c r="FW7" s="2373"/>
      <c r="FX7" s="2374"/>
      <c r="FY7" s="2375"/>
      <c r="FZ7" s="2373"/>
      <c r="GA7" s="2374"/>
      <c r="GB7" s="2375"/>
      <c r="GC7" s="2373"/>
      <c r="GD7" s="2374"/>
      <c r="GE7" s="2375"/>
      <c r="GF7" s="2373"/>
      <c r="GG7" s="2374"/>
      <c r="GH7" s="2375"/>
      <c r="GI7" s="2373"/>
      <c r="GJ7" s="2374"/>
      <c r="GK7" s="2375"/>
      <c r="GL7" s="2373"/>
      <c r="GM7" s="2374"/>
      <c r="GN7" s="2375"/>
      <c r="GO7" s="2373"/>
      <c r="GP7" s="2374"/>
      <c r="GQ7" s="2375"/>
      <c r="GR7" s="2373"/>
      <c r="GS7" s="2374"/>
      <c r="GT7" s="2375"/>
      <c r="GU7" s="2373"/>
      <c r="GV7" s="2374"/>
      <c r="GW7" s="2375"/>
      <c r="GX7" s="2373"/>
      <c r="GY7" s="2374"/>
      <c r="GZ7" s="2375"/>
      <c r="HA7" s="2373"/>
      <c r="HB7" s="2374"/>
      <c r="HC7" s="2375"/>
      <c r="HD7" s="2373"/>
      <c r="HE7" s="2374"/>
      <c r="HF7" s="2375"/>
      <c r="HG7" s="2373"/>
      <c r="HH7" s="2374"/>
      <c r="HI7" s="2375"/>
      <c r="HJ7" s="2373"/>
      <c r="HK7" s="2374"/>
      <c r="HL7" s="2375"/>
      <c r="HM7" s="2373"/>
      <c r="HN7" s="2374"/>
      <c r="HO7" s="2375"/>
      <c r="HP7" s="2373"/>
      <c r="HQ7" s="2374"/>
      <c r="HR7" s="2375"/>
      <c r="HS7" s="2373"/>
      <c r="HT7" s="2374"/>
      <c r="HU7" s="2375"/>
      <c r="HV7" s="2373"/>
      <c r="HW7" s="2374"/>
      <c r="HX7" s="2375"/>
      <c r="HY7" s="2373"/>
      <c r="HZ7" s="2374"/>
      <c r="IA7" s="2375"/>
      <c r="IB7" s="2373"/>
      <c r="IC7" s="2374"/>
      <c r="ID7" s="2375"/>
      <c r="IE7" s="2373"/>
      <c r="IF7" s="2374"/>
      <c r="IG7" s="2375"/>
      <c r="IH7" s="2373"/>
      <c r="II7" s="2374"/>
      <c r="IJ7" s="2375"/>
      <c r="IK7" s="2373"/>
      <c r="IL7" s="2374"/>
      <c r="IM7" s="2375"/>
      <c r="IN7" s="2373"/>
      <c r="IO7" s="2374"/>
      <c r="IP7" s="2375"/>
      <c r="IQ7" s="2373"/>
      <c r="IR7" s="2374"/>
      <c r="IS7" s="2375"/>
      <c r="IT7" s="2373"/>
      <c r="IU7" s="2374"/>
      <c r="IV7" s="2375"/>
      <c r="IW7" s="2373"/>
      <c r="IX7" s="2374"/>
      <c r="IY7" s="2375"/>
      <c r="IZ7" s="2373"/>
      <c r="JA7" s="2374"/>
      <c r="JB7" s="2375"/>
      <c r="JC7" s="2373"/>
      <c r="JD7" s="2374"/>
      <c r="JE7" s="2375"/>
      <c r="JF7" s="2373"/>
      <c r="JG7" s="2374"/>
      <c r="JH7" s="2375"/>
      <c r="JI7" s="2373"/>
      <c r="JJ7" s="2374"/>
      <c r="JK7" s="2375"/>
      <c r="JL7" s="2373"/>
      <c r="JM7" s="2374"/>
      <c r="JN7" s="2375"/>
      <c r="JO7" s="2373"/>
      <c r="JP7" s="2374"/>
      <c r="JQ7" s="2375"/>
      <c r="JR7" s="2373"/>
      <c r="JS7" s="2374"/>
      <c r="JT7" s="2375"/>
      <c r="JU7" s="2373"/>
      <c r="JV7" s="2374"/>
      <c r="JW7" s="2375"/>
      <c r="JX7" s="2373"/>
      <c r="JY7" s="2374"/>
      <c r="JZ7" s="2375"/>
      <c r="KA7" s="2373"/>
      <c r="KB7" s="2374"/>
      <c r="KC7" s="2375"/>
      <c r="KD7" s="2373"/>
      <c r="KE7" s="2374"/>
      <c r="KF7" s="2375"/>
      <c r="KG7" s="2373"/>
      <c r="KH7" s="2374"/>
      <c r="KI7" s="2375"/>
      <c r="KJ7" s="2373"/>
      <c r="KK7" s="2374"/>
      <c r="KL7" s="2375"/>
      <c r="KM7" s="2373"/>
      <c r="KN7" s="2374"/>
      <c r="KO7" s="2375"/>
      <c r="KP7" s="2373"/>
      <c r="KQ7" s="2374"/>
      <c r="KR7" s="2375"/>
      <c r="KS7" s="2373"/>
      <c r="KT7" s="2374"/>
      <c r="KU7" s="2375"/>
      <c r="KV7" s="2373"/>
      <c r="KW7" s="2374"/>
      <c r="KX7" s="2375"/>
      <c r="KY7" s="2373"/>
      <c r="KZ7" s="2374"/>
      <c r="LA7" s="2375"/>
      <c r="LB7" s="2373"/>
      <c r="LC7" s="2374"/>
      <c r="LD7" s="2375"/>
      <c r="LE7" s="2373"/>
      <c r="LF7" s="2374"/>
      <c r="LG7" s="2375"/>
      <c r="LH7" s="2373"/>
      <c r="LI7" s="2374"/>
      <c r="LJ7" s="2375"/>
      <c r="LK7" s="2373"/>
      <c r="LL7" s="2374"/>
      <c r="LM7" s="2375"/>
      <c r="LN7" s="2373"/>
      <c r="LO7" s="2374"/>
      <c r="LP7" s="2375"/>
      <c r="LQ7" s="2373"/>
      <c r="LR7" s="2374"/>
      <c r="LS7" s="2375"/>
      <c r="LT7" s="2373"/>
      <c r="LU7" s="2374"/>
      <c r="LV7" s="2375"/>
      <c r="LW7" s="2373"/>
      <c r="LX7" s="2374"/>
      <c r="LY7" s="2375"/>
      <c r="LZ7" s="2373"/>
      <c r="MA7" s="2374"/>
      <c r="MB7" s="2375"/>
      <c r="MC7" s="2373"/>
      <c r="MD7" s="2374"/>
      <c r="ME7" s="2375"/>
      <c r="MF7" s="2373"/>
      <c r="MG7" s="2374"/>
      <c r="MH7" s="2375"/>
      <c r="MI7" s="2373"/>
      <c r="MJ7" s="2374"/>
      <c r="MK7" s="2375"/>
      <c r="ML7" s="2373"/>
      <c r="MM7" s="2374"/>
      <c r="MN7" s="2375"/>
      <c r="MO7" s="2373"/>
      <c r="MP7" s="2374"/>
      <c r="MQ7" s="2375"/>
      <c r="MR7" s="2373"/>
      <c r="MS7" s="2374"/>
      <c r="MT7" s="2375"/>
      <c r="MU7" s="2373"/>
      <c r="MV7" s="2374"/>
      <c r="MW7" s="2375"/>
      <c r="MX7" s="2373"/>
      <c r="MY7" s="2374"/>
      <c r="MZ7" s="2375"/>
      <c r="NA7" s="2373"/>
      <c r="NB7" s="2374"/>
      <c r="NC7" s="2375"/>
      <c r="ND7" s="2373"/>
      <c r="NE7" s="2374"/>
      <c r="NF7" s="2375"/>
      <c r="NG7" s="2373"/>
      <c r="NH7" s="2374"/>
      <c r="NI7" s="2375"/>
      <c r="NJ7" s="2373"/>
      <c r="NK7" s="2374"/>
      <c r="NL7" s="2375"/>
      <c r="NM7" s="2373"/>
      <c r="NN7" s="2374"/>
      <c r="NO7" s="2375"/>
      <c r="NP7" s="2373"/>
      <c r="NQ7" s="2374"/>
      <c r="NR7" s="2375"/>
      <c r="NS7" s="2373"/>
      <c r="NT7" s="2374"/>
      <c r="NU7" s="2375"/>
      <c r="NV7" s="2373"/>
      <c r="NW7" s="2374"/>
      <c r="NX7" s="2375"/>
      <c r="NY7" s="2373"/>
      <c r="NZ7" s="2374"/>
      <c r="OA7" s="2375"/>
      <c r="OB7" s="2373"/>
      <c r="OC7" s="2374"/>
      <c r="OD7" s="2375"/>
      <c r="OE7" s="2373"/>
      <c r="OF7" s="2374"/>
      <c r="OG7" s="2375"/>
      <c r="OH7" s="2373"/>
      <c r="OI7" s="2374"/>
      <c r="OJ7" s="2375"/>
      <c r="OK7" s="2373"/>
      <c r="OL7" s="2374"/>
      <c r="OM7" s="2375"/>
      <c r="ON7" s="2373"/>
      <c r="OO7" s="2374"/>
      <c r="OP7" s="2375"/>
      <c r="OQ7" s="2373"/>
      <c r="OR7" s="2374"/>
      <c r="OS7" s="2375"/>
      <c r="OT7" s="2373"/>
      <c r="OU7" s="2374"/>
      <c r="OV7" s="2375"/>
      <c r="OW7" s="2373"/>
      <c r="OX7" s="2374"/>
      <c r="OY7" s="2375"/>
      <c r="OZ7" s="2373"/>
      <c r="PA7" s="2374"/>
      <c r="PB7" s="2375"/>
      <c r="PC7" s="2373"/>
      <c r="PD7" s="2374"/>
      <c r="PE7" s="2375"/>
      <c r="PF7" s="2373"/>
      <c r="PG7" s="2374"/>
      <c r="PH7" s="2375"/>
      <c r="PI7" s="2373"/>
      <c r="PJ7" s="2374"/>
      <c r="PK7" s="2375"/>
      <c r="PL7" s="2373"/>
      <c r="PM7" s="2374"/>
      <c r="PN7" s="2375"/>
      <c r="PO7" s="2373"/>
      <c r="PP7" s="2374"/>
      <c r="PQ7" s="2375"/>
      <c r="PR7" s="2373"/>
      <c r="PS7" s="2374"/>
      <c r="PT7" s="2375"/>
      <c r="PU7" s="2373"/>
      <c r="PV7" s="2374"/>
      <c r="PW7" s="2375"/>
      <c r="PX7" s="2373"/>
      <c r="PY7" s="2374"/>
      <c r="PZ7" s="2375"/>
      <c r="QA7" s="2373"/>
      <c r="QB7" s="2374"/>
      <c r="QC7" s="2375"/>
      <c r="QD7" s="2373"/>
      <c r="QE7" s="2374"/>
      <c r="QF7" s="2375"/>
      <c r="QG7" s="2373"/>
      <c r="QH7" s="2374"/>
      <c r="QI7" s="2375"/>
      <c r="QJ7" s="2373"/>
      <c r="QK7" s="2374"/>
      <c r="QL7" s="2375"/>
      <c r="QM7" s="2373"/>
      <c r="QN7" s="2374"/>
      <c r="QO7" s="2375"/>
      <c r="QP7" s="2373"/>
      <c r="QQ7" s="2374"/>
      <c r="QR7" s="2375"/>
      <c r="QS7" s="2373"/>
      <c r="QT7" s="2374"/>
      <c r="QU7" s="2375"/>
      <c r="QV7" s="2373"/>
      <c r="QW7" s="2374"/>
      <c r="QX7" s="2375"/>
      <c r="QY7" s="2373"/>
      <c r="QZ7" s="2374"/>
      <c r="RA7" s="2375"/>
      <c r="RB7" s="2373"/>
      <c r="RC7" s="2374"/>
      <c r="RD7" s="2375"/>
      <c r="RE7" s="2373"/>
      <c r="RF7" s="2374"/>
      <c r="RG7" s="2375"/>
      <c r="RH7" s="2373"/>
      <c r="RI7" s="2374"/>
      <c r="RJ7" s="2375"/>
      <c r="RK7" s="2373"/>
      <c r="RL7" s="2374"/>
      <c r="RM7" s="2375"/>
      <c r="RN7" s="2373"/>
      <c r="RO7" s="2374"/>
      <c r="RP7" s="2375"/>
      <c r="RQ7" s="2373"/>
      <c r="RR7" s="2374"/>
      <c r="RS7" s="2375"/>
      <c r="RT7" s="2373"/>
      <c r="RU7" s="2374"/>
      <c r="RV7" s="2375"/>
      <c r="RW7" s="2373"/>
      <c r="RX7" s="2374"/>
      <c r="RY7" s="2375"/>
      <c r="RZ7" s="2373"/>
      <c r="SA7" s="2374"/>
      <c r="SB7" s="2375"/>
      <c r="SC7" s="2373"/>
      <c r="SD7" s="2374"/>
      <c r="SE7" s="2375"/>
      <c r="SF7" s="2373"/>
      <c r="SG7" s="2374"/>
      <c r="SH7" s="2375"/>
      <c r="SI7" s="2373"/>
      <c r="SJ7" s="2374"/>
      <c r="SK7" s="2375"/>
      <c r="SL7" s="2373"/>
      <c r="SM7" s="2374"/>
      <c r="SN7" s="2375"/>
      <c r="SO7" s="2373"/>
      <c r="SP7" s="2374"/>
      <c r="SQ7" s="2375"/>
      <c r="SR7" s="2373"/>
      <c r="SS7" s="2374"/>
      <c r="ST7" s="2375"/>
      <c r="SU7" s="2373"/>
      <c r="SV7" s="2374"/>
      <c r="SW7" s="2375"/>
      <c r="SX7" s="2373"/>
      <c r="SY7" s="2374"/>
      <c r="SZ7" s="2375"/>
      <c r="TA7" s="2373"/>
      <c r="TB7" s="2374"/>
      <c r="TC7" s="2375"/>
      <c r="TD7" s="2373"/>
      <c r="TE7" s="2374"/>
      <c r="TF7" s="2375"/>
      <c r="TG7" s="2373"/>
      <c r="TH7" s="2374"/>
      <c r="TI7" s="2375"/>
      <c r="TJ7" s="2373"/>
      <c r="TK7" s="2374"/>
      <c r="TL7" s="2375"/>
      <c r="TM7" s="2373"/>
      <c r="TN7" s="2374"/>
      <c r="TO7" s="2375"/>
      <c r="TP7" s="2373"/>
      <c r="TQ7" s="2374"/>
      <c r="TR7" s="2375"/>
      <c r="TS7" s="2373"/>
      <c r="TT7" s="2374"/>
      <c r="TU7" s="2375"/>
      <c r="TV7" s="2373"/>
      <c r="TW7" s="2374"/>
      <c r="TX7" s="2375"/>
      <c r="TY7" s="2373"/>
      <c r="TZ7" s="2374"/>
      <c r="UA7" s="2375"/>
      <c r="UB7" s="2373"/>
      <c r="UC7" s="2374"/>
      <c r="UD7" s="2375"/>
      <c r="UE7" s="2373"/>
      <c r="UF7" s="2374"/>
      <c r="UG7" s="2375"/>
      <c r="UH7" s="2373"/>
      <c r="UI7" s="2374"/>
      <c r="UJ7" s="2375"/>
      <c r="UK7" s="2373"/>
      <c r="UL7" s="2374"/>
      <c r="UM7" s="2375"/>
      <c r="UN7" s="2373"/>
      <c r="UO7" s="2374"/>
      <c r="UP7" s="2375"/>
      <c r="UQ7" s="2373"/>
      <c r="UR7" s="2374"/>
      <c r="US7" s="2375"/>
      <c r="UT7" s="2373"/>
      <c r="UU7" s="2374"/>
      <c r="UV7" s="2375"/>
      <c r="UW7" s="2373"/>
      <c r="UX7" s="2374"/>
      <c r="UY7" s="2375"/>
      <c r="UZ7" s="2373"/>
      <c r="VA7" s="2374"/>
      <c r="VB7" s="2375"/>
      <c r="VC7" s="2373"/>
      <c r="VD7" s="2374"/>
      <c r="VE7" s="2375"/>
      <c r="VF7" s="2373"/>
      <c r="VG7" s="2374"/>
      <c r="VH7" s="2375"/>
      <c r="VI7" s="2373"/>
      <c r="VJ7" s="2374"/>
      <c r="VK7" s="2375"/>
      <c r="VL7" s="2373"/>
      <c r="VM7" s="2374"/>
      <c r="VN7" s="2375"/>
      <c r="VO7" s="2373"/>
      <c r="VP7" s="2374"/>
      <c r="VQ7" s="2375"/>
      <c r="VR7" s="2373"/>
      <c r="VS7" s="2374"/>
      <c r="VT7" s="2375"/>
      <c r="VU7" s="2373"/>
      <c r="VV7" s="2374"/>
      <c r="VW7" s="2375"/>
      <c r="VX7" s="2373"/>
      <c r="VY7" s="2374"/>
      <c r="VZ7" s="2375"/>
      <c r="WA7" s="2373"/>
      <c r="WB7" s="2374"/>
      <c r="WC7" s="2375"/>
      <c r="WD7" s="2373"/>
      <c r="WE7" s="2374"/>
      <c r="WF7" s="2375"/>
      <c r="WG7" s="2373"/>
      <c r="WH7" s="2374"/>
      <c r="WI7" s="2375"/>
      <c r="WJ7" s="2373"/>
      <c r="WK7" s="2374"/>
      <c r="WL7" s="2375"/>
      <c r="WM7" s="2373"/>
      <c r="WN7" s="2374"/>
      <c r="WO7" s="2375"/>
      <c r="WP7" s="2373"/>
      <c r="WQ7" s="2374"/>
      <c r="WR7" s="2375"/>
      <c r="WS7" s="2373"/>
      <c r="WT7" s="2374"/>
      <c r="WU7" s="2375"/>
      <c r="WV7" s="2373"/>
      <c r="WW7" s="2374"/>
      <c r="WX7" s="2375"/>
      <c r="WY7" s="2373"/>
      <c r="WZ7" s="2374"/>
      <c r="XA7" s="2375"/>
      <c r="XB7" s="2373"/>
      <c r="XC7" s="2374"/>
      <c r="XD7" s="2375"/>
      <c r="XE7" s="2373"/>
      <c r="XF7" s="2374"/>
      <c r="XG7" s="2375"/>
      <c r="XH7" s="2373"/>
      <c r="XI7" s="2374"/>
      <c r="XJ7" s="2375"/>
      <c r="XK7" s="2373"/>
      <c r="XL7" s="2374"/>
      <c r="XM7" s="2375"/>
      <c r="XN7" s="2373"/>
      <c r="XO7" s="2374"/>
      <c r="XP7" s="2375"/>
      <c r="XQ7" s="2373"/>
      <c r="XR7" s="2374"/>
      <c r="XS7" s="2375"/>
      <c r="XT7" s="2373"/>
      <c r="XU7" s="2374"/>
      <c r="XV7" s="2375"/>
      <c r="XW7" s="2373"/>
      <c r="XX7" s="2374"/>
      <c r="XY7" s="2375"/>
      <c r="XZ7" s="2373"/>
      <c r="YA7" s="2374"/>
      <c r="YB7" s="2375"/>
      <c r="YC7" s="2373"/>
      <c r="YD7" s="2374"/>
      <c r="YE7" s="2375"/>
      <c r="YF7" s="2373"/>
      <c r="YG7" s="2374"/>
      <c r="YH7" s="2375"/>
      <c r="YI7" s="2373"/>
      <c r="YJ7" s="2374"/>
      <c r="YK7" s="2375"/>
      <c r="YL7" s="2373"/>
      <c r="YM7" s="2374"/>
      <c r="YN7" s="2375"/>
      <c r="YO7" s="2373"/>
      <c r="YP7" s="2374"/>
      <c r="YQ7" s="2375"/>
      <c r="YR7" s="2373"/>
      <c r="YS7" s="2374"/>
      <c r="YT7" s="2375"/>
      <c r="YU7" s="2373"/>
      <c r="YV7" s="2374"/>
      <c r="YW7" s="2375"/>
      <c r="YX7" s="2373"/>
      <c r="YY7" s="2374"/>
      <c r="YZ7" s="2375"/>
      <c r="ZA7" s="2373"/>
      <c r="ZB7" s="2374"/>
      <c r="ZC7" s="2375"/>
      <c r="ZD7" s="2373"/>
      <c r="ZE7" s="2374"/>
      <c r="ZF7" s="2375"/>
      <c r="ZG7" s="2373"/>
      <c r="ZH7" s="2374"/>
      <c r="ZI7" s="2375"/>
      <c r="ZJ7" s="2373"/>
      <c r="ZK7" s="2374"/>
      <c r="ZL7" s="2375"/>
      <c r="ZM7" s="2373"/>
      <c r="ZN7" s="2374"/>
      <c r="ZO7" s="2375"/>
      <c r="ZP7" s="2373"/>
      <c r="ZQ7" s="2374"/>
      <c r="ZR7" s="2375"/>
      <c r="ZS7" s="2373"/>
      <c r="ZT7" s="2374"/>
      <c r="ZU7" s="2375"/>
      <c r="ZV7" s="2373"/>
      <c r="ZW7" s="2374"/>
      <c r="ZX7" s="2375"/>
      <c r="ZY7" s="2373"/>
      <c r="ZZ7" s="2374"/>
      <c r="AAA7" s="2375"/>
      <c r="AAB7" s="2373"/>
      <c r="AAC7" s="2374"/>
      <c r="AAD7" s="2375"/>
      <c r="AAE7" s="2373"/>
      <c r="AAF7" s="2374"/>
      <c r="AAG7" s="2375"/>
      <c r="AAH7" s="2373"/>
      <c r="AAI7" s="2374"/>
      <c r="AAJ7" s="2375"/>
      <c r="AAK7" s="2373"/>
      <c r="AAL7" s="2374"/>
      <c r="AAM7" s="2375"/>
      <c r="AAN7" s="2373"/>
      <c r="AAO7" s="2374"/>
      <c r="AAP7" s="2375"/>
      <c r="AAQ7" s="2373"/>
      <c r="AAR7" s="2374"/>
      <c r="AAS7" s="2375"/>
      <c r="AAT7" s="2373"/>
      <c r="AAU7" s="2374"/>
      <c r="AAV7" s="2375"/>
      <c r="AAW7" s="2373"/>
      <c r="AAX7" s="2374"/>
      <c r="AAY7" s="2375"/>
      <c r="AAZ7" s="2373"/>
      <c r="ABA7" s="2374"/>
      <c r="ABB7" s="2375"/>
      <c r="ABC7" s="2373"/>
      <c r="ABD7" s="2374"/>
      <c r="ABE7" s="2375"/>
      <c r="ABF7" s="2373"/>
      <c r="ABG7" s="2374"/>
      <c r="ABH7" s="2375"/>
      <c r="ABI7" s="2373"/>
      <c r="ABJ7" s="2374"/>
      <c r="ABK7" s="2375"/>
      <c r="ABL7" s="2373"/>
      <c r="ABM7" s="2374"/>
      <c r="ABN7" s="2375"/>
      <c r="ABO7" s="2373"/>
      <c r="ABP7" s="2374"/>
      <c r="ABQ7" s="2375"/>
      <c r="ABR7" s="2373"/>
      <c r="ABS7" s="2374"/>
      <c r="ABT7" s="2375"/>
      <c r="ABU7" s="2373"/>
      <c r="ABV7" s="2374"/>
      <c r="ABW7" s="2375"/>
      <c r="ABX7" s="2373"/>
      <c r="ABY7" s="2374"/>
      <c r="ABZ7" s="2375"/>
      <c r="ACA7" s="2373"/>
      <c r="ACB7" s="2374"/>
      <c r="ACC7" s="2375"/>
      <c r="ACD7" s="2373"/>
      <c r="ACE7" s="2374"/>
      <c r="ACF7" s="2375"/>
      <c r="ACG7" s="2373"/>
      <c r="ACH7" s="2374"/>
      <c r="ACI7" s="2375"/>
      <c r="ACJ7" s="2373"/>
      <c r="ACK7" s="2374"/>
      <c r="ACL7" s="2375"/>
      <c r="ACM7" s="2373"/>
      <c r="ACN7" s="2374"/>
      <c r="ACO7" s="2375"/>
      <c r="ACP7" s="2373"/>
      <c r="ACQ7" s="2374"/>
      <c r="ACR7" s="2375"/>
      <c r="ACS7" s="2373"/>
      <c r="ACT7" s="2374"/>
      <c r="ACU7" s="2375"/>
      <c r="ACV7" s="2373"/>
      <c r="ACW7" s="2374"/>
      <c r="ACX7" s="2375"/>
      <c r="ACY7" s="2373"/>
      <c r="ACZ7" s="2374"/>
      <c r="ADA7" s="2375"/>
      <c r="ADB7" s="2373"/>
      <c r="ADC7" s="2374"/>
      <c r="ADD7" s="2375"/>
      <c r="ADE7" s="2373"/>
      <c r="ADF7" s="2374"/>
      <c r="ADG7" s="2375"/>
      <c r="ADH7" s="2373"/>
      <c r="ADI7" s="2374"/>
      <c r="ADJ7" s="2375"/>
      <c r="ADK7" s="2373"/>
      <c r="ADL7" s="2374"/>
      <c r="ADM7" s="2375"/>
      <c r="ADN7" s="2373"/>
      <c r="ADO7" s="2374"/>
      <c r="ADP7" s="2375"/>
      <c r="ADQ7" s="2373"/>
      <c r="ADR7" s="2374"/>
      <c r="ADS7" s="2375"/>
      <c r="ADT7" s="2373"/>
      <c r="ADU7" s="2374"/>
      <c r="ADV7" s="2375"/>
      <c r="ADW7" s="2373"/>
      <c r="ADX7" s="2374"/>
      <c r="ADY7" s="2375"/>
      <c r="ADZ7" s="2373"/>
      <c r="AEA7" s="2374"/>
      <c r="AEB7" s="2375"/>
      <c r="AEC7" s="2373"/>
      <c r="AED7" s="2374"/>
      <c r="AEE7" s="2375"/>
      <c r="AEF7" s="2373"/>
      <c r="AEG7" s="2374"/>
      <c r="AEH7" s="2375"/>
      <c r="AEI7" s="2373"/>
      <c r="AEJ7" s="2374"/>
      <c r="AEK7" s="2375"/>
      <c r="AEL7" s="2373"/>
      <c r="AEM7" s="2374"/>
      <c r="AEN7" s="2375"/>
      <c r="AEO7" s="2373"/>
      <c r="AEP7" s="2374"/>
      <c r="AEQ7" s="2375"/>
      <c r="AER7" s="2373"/>
      <c r="AES7" s="2374"/>
      <c r="AET7" s="2375"/>
      <c r="AEU7" s="2373"/>
      <c r="AEV7" s="2374"/>
      <c r="AEW7" s="2375"/>
      <c r="AEX7" s="2373"/>
      <c r="AEY7" s="2374"/>
      <c r="AEZ7" s="2375"/>
      <c r="AFA7" s="2373"/>
      <c r="AFB7" s="2374"/>
      <c r="AFC7" s="2375"/>
      <c r="AFD7" s="2373"/>
      <c r="AFE7" s="2374"/>
      <c r="AFF7" s="2375"/>
      <c r="AFG7" s="2373"/>
      <c r="AFH7" s="2374"/>
      <c r="AFI7" s="2375"/>
      <c r="AFJ7" s="2373"/>
      <c r="AFK7" s="2374"/>
      <c r="AFL7" s="2375"/>
      <c r="AFM7" s="2373"/>
      <c r="AFN7" s="2374"/>
      <c r="AFO7" s="2375"/>
      <c r="AFP7" s="2373"/>
      <c r="AFQ7" s="2374"/>
      <c r="AFR7" s="2375"/>
      <c r="AFS7" s="2373"/>
      <c r="AFT7" s="2374"/>
      <c r="AFU7" s="2375"/>
      <c r="AFV7" s="2373"/>
      <c r="AFW7" s="2374"/>
      <c r="AFX7" s="2375"/>
      <c r="AFY7" s="2373"/>
      <c r="AFZ7" s="2374"/>
      <c r="AGA7" s="2375"/>
      <c r="AGB7" s="2373"/>
      <c r="AGC7" s="2374"/>
      <c r="AGD7" s="2375"/>
      <c r="AGE7" s="2373"/>
      <c r="AGF7" s="2374"/>
      <c r="AGG7" s="2375"/>
      <c r="AGH7" s="2373"/>
      <c r="AGI7" s="2374"/>
      <c r="AGJ7" s="2375"/>
      <c r="AGK7" s="2373"/>
      <c r="AGL7" s="2374"/>
      <c r="AGM7" s="2375"/>
      <c r="AGN7" s="2373"/>
      <c r="AGO7" s="2374"/>
      <c r="AGP7" s="2375"/>
      <c r="AGQ7" s="2373"/>
      <c r="AGR7" s="2374"/>
      <c r="AGS7" s="2375"/>
      <c r="AGT7" s="2373"/>
      <c r="AGU7" s="2374"/>
      <c r="AGV7" s="2375"/>
      <c r="AGW7" s="2373"/>
      <c r="AGX7" s="2374"/>
      <c r="AGY7" s="2375"/>
      <c r="AGZ7" s="2373"/>
      <c r="AHA7" s="2374"/>
      <c r="AHB7" s="2375"/>
      <c r="AHC7" s="2373"/>
      <c r="AHD7" s="2374"/>
      <c r="AHE7" s="2375"/>
      <c r="AHF7" s="2373"/>
      <c r="AHG7" s="2374"/>
      <c r="AHH7" s="2375"/>
      <c r="AHI7" s="2373"/>
      <c r="AHJ7" s="2374"/>
      <c r="AHK7" s="2375"/>
      <c r="AHL7" s="2373"/>
      <c r="AHM7" s="2374"/>
      <c r="AHN7" s="2375"/>
      <c r="AHO7" s="2373"/>
      <c r="AHP7" s="2374"/>
      <c r="AHQ7" s="2375"/>
      <c r="AHR7" s="2373"/>
      <c r="AHS7" s="2374"/>
      <c r="AHT7" s="2375"/>
      <c r="AHU7" s="2373"/>
      <c r="AHV7" s="2374"/>
      <c r="AHW7" s="2375"/>
      <c r="AHX7" s="2373"/>
      <c r="AHY7" s="2374"/>
      <c r="AHZ7" s="2375"/>
      <c r="AIA7" s="2373"/>
      <c r="AIB7" s="2374"/>
      <c r="AIC7" s="2375"/>
      <c r="AID7" s="2373"/>
      <c r="AIE7" s="2374"/>
      <c r="AIF7" s="2375"/>
      <c r="AIG7" s="2373"/>
      <c r="AIH7" s="2374"/>
      <c r="AII7" s="2375"/>
      <c r="AIJ7" s="2373"/>
      <c r="AIK7" s="2374"/>
      <c r="AIL7" s="2375"/>
      <c r="AIM7" s="2373"/>
      <c r="AIN7" s="2374"/>
      <c r="AIO7" s="2375"/>
      <c r="AIP7" s="2373"/>
      <c r="AIQ7" s="2374"/>
      <c r="AIR7" s="2375"/>
      <c r="AIS7" s="2373"/>
      <c r="AIT7" s="2374"/>
      <c r="AIU7" s="2375"/>
      <c r="AIV7" s="2373"/>
      <c r="AIW7" s="2374"/>
      <c r="AIX7" s="2375"/>
      <c r="AIY7" s="2373"/>
      <c r="AIZ7" s="2374"/>
      <c r="AJA7" s="2375"/>
      <c r="AJB7" s="2373"/>
      <c r="AJC7" s="2374"/>
      <c r="AJD7" s="2375"/>
      <c r="AJE7" s="2373"/>
      <c r="AJF7" s="2374"/>
      <c r="AJG7" s="2375"/>
      <c r="AJH7" s="2373"/>
      <c r="AJI7" s="2374"/>
      <c r="AJJ7" s="2375"/>
      <c r="AJK7" s="2373"/>
      <c r="AJL7" s="2374"/>
      <c r="AJM7" s="2375"/>
      <c r="AJN7" s="2373"/>
      <c r="AJO7" s="2374"/>
      <c r="AJP7" s="2375"/>
      <c r="AJQ7" s="2373"/>
      <c r="AJR7" s="2374"/>
      <c r="AJS7" s="2375"/>
      <c r="AJT7" s="2373"/>
      <c r="AJU7" s="2374"/>
      <c r="AJV7" s="2375"/>
      <c r="AJW7" s="2373"/>
      <c r="AJX7" s="2374"/>
      <c r="AJY7" s="2375"/>
      <c r="AJZ7" s="2373"/>
      <c r="AKA7" s="2374"/>
      <c r="AKB7" s="2375"/>
      <c r="AKC7" s="2373"/>
      <c r="AKD7" s="2374"/>
      <c r="AKE7" s="2375"/>
      <c r="AKF7" s="2373"/>
      <c r="AKG7" s="2374"/>
      <c r="AKH7" s="2375"/>
      <c r="AKI7" s="2373"/>
      <c r="AKJ7" s="2374"/>
      <c r="AKK7" s="2375"/>
      <c r="AKL7" s="2373"/>
      <c r="AKM7" s="2374"/>
      <c r="AKN7" s="2375"/>
      <c r="AKO7" s="2373"/>
      <c r="AKP7" s="2374"/>
      <c r="AKQ7" s="2375"/>
      <c r="AKR7" s="2373"/>
      <c r="AKS7" s="2374"/>
      <c r="AKT7" s="2375"/>
      <c r="AKU7" s="2373"/>
      <c r="AKV7" s="2374"/>
      <c r="AKW7" s="2375"/>
      <c r="AKX7" s="2373"/>
      <c r="AKY7" s="2374"/>
      <c r="AKZ7" s="2375"/>
      <c r="ALA7" s="2373"/>
      <c r="ALB7" s="2374"/>
      <c r="ALC7" s="2375"/>
      <c r="ALD7" s="2373"/>
      <c r="ALE7" s="2374"/>
      <c r="ALF7" s="2375"/>
      <c r="ALG7" s="2373"/>
      <c r="ALH7" s="2374"/>
      <c r="ALI7" s="2375"/>
      <c r="ALJ7" s="2373"/>
      <c r="ALK7" s="2374"/>
      <c r="ALL7" s="2375"/>
      <c r="ALM7" s="2373"/>
      <c r="ALN7" s="2374"/>
      <c r="ALO7" s="2375"/>
      <c r="ALP7" s="2373"/>
      <c r="ALQ7" s="2374"/>
      <c r="ALR7" s="2375"/>
      <c r="ALS7" s="2373"/>
      <c r="ALT7" s="2374"/>
      <c r="ALU7" s="2375"/>
      <c r="ALV7" s="2373"/>
      <c r="ALW7" s="2374"/>
      <c r="ALX7" s="2375"/>
      <c r="ALY7" s="2373"/>
      <c r="ALZ7" s="2374"/>
      <c r="AMA7" s="2375"/>
      <c r="AMB7" s="2373"/>
      <c r="AMC7" s="2374"/>
      <c r="AMD7" s="2375"/>
      <c r="AME7" s="2373"/>
      <c r="AMF7" s="2374"/>
      <c r="AMG7" s="2375"/>
      <c r="AMH7" s="2373"/>
      <c r="AMI7" s="2374"/>
      <c r="AMJ7" s="2375"/>
      <c r="AMK7" s="2373"/>
      <c r="AML7" s="2374"/>
      <c r="AMM7" s="2375"/>
      <c r="AMN7" s="2373"/>
      <c r="AMO7" s="2374"/>
      <c r="AMP7" s="2375"/>
      <c r="AMQ7" s="2373"/>
      <c r="AMR7" s="2374"/>
      <c r="AMS7" s="2375"/>
      <c r="AMT7" s="2373"/>
      <c r="AMU7" s="2374"/>
      <c r="AMV7" s="2375"/>
      <c r="AMW7" s="2373"/>
      <c r="AMX7" s="2374"/>
      <c r="AMY7" s="2375"/>
      <c r="AMZ7" s="2373"/>
      <c r="ANA7" s="2374"/>
      <c r="ANB7" s="2375"/>
      <c r="ANC7" s="2373"/>
      <c r="AND7" s="2374"/>
      <c r="ANE7" s="2375"/>
      <c r="ANF7" s="2373"/>
      <c r="ANG7" s="2374"/>
      <c r="ANH7" s="2375"/>
      <c r="ANI7" s="2373"/>
      <c r="ANJ7" s="2374"/>
      <c r="ANK7" s="2375"/>
      <c r="ANL7" s="2373"/>
      <c r="ANM7" s="2374"/>
      <c r="ANN7" s="2375"/>
      <c r="ANO7" s="2373"/>
      <c r="ANP7" s="2374"/>
      <c r="ANQ7" s="2375"/>
      <c r="ANR7" s="2373"/>
      <c r="ANS7" s="2374"/>
      <c r="ANT7" s="2375"/>
      <c r="ANU7" s="2373"/>
      <c r="ANV7" s="2374"/>
      <c r="ANW7" s="2375"/>
      <c r="ANX7" s="2373"/>
      <c r="ANY7" s="2374"/>
      <c r="ANZ7" s="2375"/>
      <c r="AOA7" s="2373"/>
      <c r="AOB7" s="2374"/>
      <c r="AOC7" s="2375"/>
      <c r="AOD7" s="2373"/>
      <c r="AOE7" s="2374"/>
      <c r="AOF7" s="2375"/>
      <c r="AOG7" s="2373"/>
      <c r="AOH7" s="2374"/>
      <c r="AOI7" s="2375"/>
      <c r="AOJ7" s="2373"/>
      <c r="AOK7" s="2374"/>
      <c r="AOL7" s="2375"/>
      <c r="AOM7" s="2373"/>
      <c r="AON7" s="2374"/>
      <c r="AOO7" s="2375"/>
      <c r="AOP7" s="2373"/>
      <c r="AOQ7" s="2374"/>
      <c r="AOR7" s="2375"/>
      <c r="AOS7" s="2373"/>
      <c r="AOT7" s="2374"/>
      <c r="AOU7" s="2375"/>
      <c r="AOV7" s="2373"/>
      <c r="AOW7" s="2374"/>
      <c r="AOX7" s="2375"/>
      <c r="AOY7" s="2373"/>
      <c r="AOZ7" s="2374"/>
      <c r="APA7" s="2375"/>
      <c r="APB7" s="2373"/>
      <c r="APC7" s="2374"/>
      <c r="APD7" s="2375"/>
      <c r="APE7" s="2373"/>
      <c r="APF7" s="2374"/>
      <c r="APG7" s="2375"/>
      <c r="APH7" s="2373"/>
      <c r="API7" s="2374"/>
      <c r="APJ7" s="2375"/>
      <c r="APK7" s="2373"/>
      <c r="APL7" s="2374"/>
      <c r="APM7" s="2375"/>
      <c r="APN7" s="2373"/>
      <c r="APO7" s="2374"/>
      <c r="APP7" s="2375"/>
      <c r="APQ7" s="2373"/>
      <c r="APR7" s="2374"/>
      <c r="APS7" s="2375"/>
      <c r="APT7" s="2373"/>
      <c r="APU7" s="2374"/>
      <c r="APV7" s="2375"/>
      <c r="APW7" s="2373"/>
      <c r="APX7" s="2374"/>
      <c r="APY7" s="2375"/>
      <c r="APZ7" s="2373"/>
      <c r="AQA7" s="2374"/>
      <c r="AQB7" s="2375"/>
      <c r="AQC7" s="2373"/>
      <c r="AQD7" s="2374"/>
      <c r="AQE7" s="2375"/>
      <c r="AQF7" s="2373"/>
      <c r="AQG7" s="2374"/>
      <c r="AQH7" s="2375"/>
      <c r="AQI7" s="2373"/>
      <c r="AQJ7" s="2374"/>
      <c r="AQK7" s="2375"/>
      <c r="AQL7" s="2373"/>
      <c r="AQM7" s="2374"/>
      <c r="AQN7" s="2375"/>
      <c r="AQO7" s="2373"/>
      <c r="AQP7" s="2374"/>
      <c r="AQQ7" s="2375"/>
      <c r="AQR7" s="2373"/>
      <c r="AQS7" s="2374"/>
      <c r="AQT7" s="2375"/>
      <c r="AQU7" s="2373"/>
      <c r="AQV7" s="2374"/>
      <c r="AQW7" s="2375"/>
      <c r="AQX7" s="2373"/>
      <c r="AQY7" s="2374"/>
      <c r="AQZ7" s="2375"/>
      <c r="ARA7" s="2373"/>
      <c r="ARB7" s="2374"/>
      <c r="ARC7" s="2375"/>
      <c r="ARD7" s="2373"/>
      <c r="ARE7" s="2374"/>
      <c r="ARF7" s="2375"/>
      <c r="ARG7" s="2373"/>
      <c r="ARH7" s="2374"/>
      <c r="ARI7" s="2375"/>
      <c r="ARJ7" s="2373"/>
      <c r="ARK7" s="2374"/>
      <c r="ARL7" s="2375"/>
      <c r="ARM7" s="2373"/>
      <c r="ARN7" s="2374"/>
      <c r="ARO7" s="2375"/>
      <c r="ARP7" s="2373"/>
      <c r="ARQ7" s="2374"/>
      <c r="ARR7" s="2375"/>
      <c r="ARS7" s="2373"/>
      <c r="ART7" s="2374"/>
      <c r="ARU7" s="2375"/>
      <c r="ARV7" s="2373"/>
      <c r="ARW7" s="2374"/>
      <c r="ARX7" s="2375"/>
      <c r="ARY7" s="2373"/>
      <c r="ARZ7" s="2374"/>
      <c r="ASA7" s="2375"/>
      <c r="ASB7" s="2373"/>
      <c r="ASC7" s="2374"/>
      <c r="ASD7" s="2375"/>
      <c r="ASE7" s="2373"/>
      <c r="ASF7" s="2374"/>
      <c r="ASG7" s="2375"/>
      <c r="ASH7" s="2373"/>
      <c r="ASI7" s="2374"/>
      <c r="ASJ7" s="2375"/>
      <c r="ASK7" s="2373"/>
      <c r="ASL7" s="2374"/>
      <c r="ASM7" s="2375"/>
      <c r="ASN7" s="2373"/>
      <c r="ASO7" s="2374"/>
      <c r="ASP7" s="2375"/>
      <c r="ASQ7" s="2373"/>
      <c r="ASR7" s="2374"/>
      <c r="ASS7" s="2375"/>
      <c r="AST7" s="2373"/>
      <c r="ASU7" s="2374"/>
      <c r="ASV7" s="2375"/>
      <c r="ASW7" s="2373"/>
      <c r="ASX7" s="2374"/>
      <c r="ASY7" s="2375"/>
      <c r="ASZ7" s="2373"/>
      <c r="ATA7" s="2374"/>
      <c r="ATB7" s="2375"/>
      <c r="ATC7" s="2373"/>
      <c r="ATD7" s="2374"/>
      <c r="ATE7" s="2375"/>
      <c r="ATF7" s="2373"/>
      <c r="ATG7" s="2374"/>
      <c r="ATH7" s="2375"/>
      <c r="ATI7" s="2373"/>
      <c r="ATJ7" s="2374"/>
      <c r="ATK7" s="2375"/>
      <c r="ATL7" s="2373"/>
      <c r="ATM7" s="2374"/>
      <c r="ATN7" s="2375"/>
      <c r="ATO7" s="2373"/>
      <c r="ATP7" s="2374"/>
      <c r="ATQ7" s="2375"/>
      <c r="ATR7" s="2373"/>
      <c r="ATS7" s="2374"/>
      <c r="ATT7" s="2375"/>
      <c r="ATU7" s="2373"/>
      <c r="ATV7" s="2374"/>
      <c r="ATW7" s="2375"/>
      <c r="ATX7" s="2373"/>
      <c r="ATY7" s="2374"/>
      <c r="ATZ7" s="2375"/>
      <c r="AUA7" s="2373"/>
      <c r="AUB7" s="2374"/>
      <c r="AUC7" s="2375"/>
      <c r="AUD7" s="2373"/>
      <c r="AUE7" s="2374"/>
      <c r="AUF7" s="2375"/>
      <c r="AUG7" s="2373"/>
      <c r="AUH7" s="2374"/>
      <c r="AUI7" s="2375"/>
      <c r="AUJ7" s="2373"/>
      <c r="AUK7" s="2374"/>
      <c r="AUL7" s="2375"/>
      <c r="AUM7" s="2373"/>
      <c r="AUN7" s="2374"/>
      <c r="AUO7" s="2375"/>
      <c r="AUP7" s="2373"/>
      <c r="AUQ7" s="2374"/>
      <c r="AUR7" s="2375"/>
      <c r="AUS7" s="2373"/>
      <c r="AUT7" s="2374"/>
      <c r="AUU7" s="2375"/>
      <c r="AUV7" s="2373"/>
      <c r="AUW7" s="2374"/>
      <c r="AUX7" s="2375"/>
      <c r="AUY7" s="2373"/>
      <c r="AUZ7" s="2374"/>
      <c r="AVA7" s="2375"/>
      <c r="AVB7" s="2373"/>
      <c r="AVC7" s="2374"/>
      <c r="AVD7" s="2375"/>
      <c r="AVE7" s="2373"/>
      <c r="AVF7" s="2374"/>
      <c r="AVG7" s="2375"/>
      <c r="AVH7" s="2373"/>
      <c r="AVI7" s="2374"/>
      <c r="AVJ7" s="2375"/>
      <c r="AVK7" s="2373"/>
      <c r="AVL7" s="2374"/>
      <c r="AVM7" s="2375"/>
      <c r="AVN7" s="2373"/>
      <c r="AVO7" s="2374"/>
      <c r="AVP7" s="2375"/>
      <c r="AVQ7" s="2373"/>
      <c r="AVR7" s="2374"/>
      <c r="AVS7" s="2375"/>
      <c r="AVT7" s="2373"/>
      <c r="AVU7" s="2374"/>
      <c r="AVV7" s="2375"/>
      <c r="AVW7" s="2373"/>
      <c r="AVX7" s="2374"/>
      <c r="AVY7" s="2375"/>
      <c r="AVZ7" s="2373"/>
      <c r="AWA7" s="2374"/>
      <c r="AWB7" s="2375"/>
      <c r="AWC7" s="2373"/>
      <c r="AWD7" s="2374"/>
      <c r="AWE7" s="2375"/>
      <c r="AWF7" s="2373"/>
      <c r="AWG7" s="2374"/>
      <c r="AWH7" s="2375"/>
      <c r="AWI7" s="2373"/>
      <c r="AWJ7" s="2374"/>
      <c r="AWK7" s="2375"/>
      <c r="AWL7" s="2373"/>
      <c r="AWM7" s="2374"/>
      <c r="AWN7" s="2375"/>
      <c r="AWO7" s="2373"/>
      <c r="AWP7" s="2374"/>
      <c r="AWQ7" s="2375"/>
      <c r="AWR7" s="2373"/>
      <c r="AWS7" s="2374"/>
      <c r="AWT7" s="2375"/>
      <c r="AWU7" s="2373"/>
      <c r="AWV7" s="2374"/>
      <c r="AWW7" s="2375"/>
      <c r="AWX7" s="2373"/>
      <c r="AWY7" s="2374"/>
      <c r="AWZ7" s="2375"/>
      <c r="AXA7" s="2373"/>
      <c r="AXB7" s="2374"/>
      <c r="AXC7" s="2375"/>
      <c r="AXD7" s="2373"/>
      <c r="AXE7" s="2374"/>
      <c r="AXF7" s="2375"/>
      <c r="AXG7" s="2373"/>
      <c r="AXH7" s="2374"/>
      <c r="AXI7" s="2375"/>
      <c r="AXJ7" s="2373"/>
      <c r="AXK7" s="2374"/>
      <c r="AXL7" s="2375"/>
      <c r="AXM7" s="2373"/>
      <c r="AXN7" s="2374"/>
      <c r="AXO7" s="2375"/>
      <c r="AXP7" s="2373"/>
      <c r="AXQ7" s="2374"/>
      <c r="AXR7" s="2375"/>
      <c r="AXS7" s="2373"/>
      <c r="AXT7" s="2374"/>
      <c r="AXU7" s="2375"/>
      <c r="AXV7" s="2373"/>
      <c r="AXW7" s="2374"/>
      <c r="AXX7" s="2375"/>
      <c r="AXY7" s="2373"/>
      <c r="AXZ7" s="2374"/>
      <c r="AYA7" s="2375"/>
      <c r="AYB7" s="2373"/>
      <c r="AYC7" s="2374"/>
      <c r="AYD7" s="2375"/>
      <c r="AYE7" s="2373"/>
      <c r="AYF7" s="2374"/>
      <c r="AYG7" s="2375"/>
      <c r="AYH7" s="2373"/>
      <c r="AYI7" s="2374"/>
      <c r="AYJ7" s="2375"/>
      <c r="AYK7" s="2373"/>
      <c r="AYL7" s="2374"/>
      <c r="AYM7" s="2375"/>
      <c r="AYN7" s="2373"/>
      <c r="AYO7" s="2374"/>
      <c r="AYP7" s="2375"/>
      <c r="AYQ7" s="2373"/>
      <c r="AYR7" s="2374"/>
      <c r="AYS7" s="2375"/>
      <c r="AYT7" s="2373"/>
      <c r="AYU7" s="2374"/>
      <c r="AYV7" s="2375"/>
      <c r="AYW7" s="2373"/>
      <c r="AYX7" s="2374"/>
      <c r="AYY7" s="2375"/>
      <c r="AYZ7" s="2373"/>
      <c r="AZA7" s="2374"/>
      <c r="AZB7" s="2375"/>
      <c r="AZC7" s="2373"/>
      <c r="AZD7" s="2374"/>
      <c r="AZE7" s="2375"/>
      <c r="AZF7" s="2373"/>
      <c r="AZG7" s="2374"/>
      <c r="AZH7" s="2375"/>
      <c r="AZI7" s="2373"/>
      <c r="AZJ7" s="2374"/>
      <c r="AZK7" s="2375"/>
      <c r="AZL7" s="2373"/>
      <c r="AZM7" s="2374"/>
      <c r="AZN7" s="2375"/>
      <c r="AZO7" s="2373"/>
      <c r="AZP7" s="2374"/>
      <c r="AZQ7" s="2375"/>
      <c r="AZR7" s="2373"/>
      <c r="AZS7" s="2374"/>
      <c r="AZT7" s="2375"/>
      <c r="AZU7" s="2373"/>
      <c r="AZV7" s="2374"/>
      <c r="AZW7" s="2375"/>
      <c r="AZX7" s="2373"/>
      <c r="AZY7" s="2374"/>
      <c r="AZZ7" s="2375"/>
      <c r="BAA7" s="2373"/>
      <c r="BAB7" s="2374"/>
      <c r="BAC7" s="2375"/>
      <c r="BAD7" s="2373"/>
      <c r="BAE7" s="2374"/>
      <c r="BAF7" s="2375"/>
      <c r="BAG7" s="2373"/>
      <c r="BAH7" s="2374"/>
      <c r="BAI7" s="2375"/>
      <c r="BAJ7" s="2373"/>
      <c r="BAK7" s="2374"/>
      <c r="BAL7" s="2375"/>
      <c r="BAM7" s="2373"/>
      <c r="BAN7" s="2374"/>
      <c r="BAO7" s="2375"/>
      <c r="BAP7" s="2373"/>
      <c r="BAQ7" s="2374"/>
      <c r="BAR7" s="2375"/>
      <c r="BAS7" s="2373"/>
      <c r="BAT7" s="2374"/>
      <c r="BAU7" s="2375"/>
      <c r="BAV7" s="2373"/>
      <c r="BAW7" s="2374"/>
      <c r="BAX7" s="2375"/>
      <c r="BAY7" s="2373"/>
      <c r="BAZ7" s="2374"/>
      <c r="BBA7" s="2375"/>
      <c r="BBB7" s="2373"/>
      <c r="BBC7" s="2374"/>
      <c r="BBD7" s="2375"/>
      <c r="BBE7" s="2373"/>
      <c r="BBF7" s="2374"/>
      <c r="BBG7" s="2375"/>
      <c r="BBH7" s="2373"/>
      <c r="BBI7" s="2374"/>
      <c r="BBJ7" s="2375"/>
      <c r="BBK7" s="2373"/>
      <c r="BBL7" s="2374"/>
      <c r="BBM7" s="2375"/>
      <c r="BBN7" s="2373"/>
      <c r="BBO7" s="2374"/>
      <c r="BBP7" s="2375"/>
      <c r="BBQ7" s="2373"/>
      <c r="BBR7" s="2374"/>
      <c r="BBS7" s="2375"/>
      <c r="BBT7" s="2373"/>
      <c r="BBU7" s="2374"/>
      <c r="BBV7" s="2375"/>
      <c r="BBW7" s="2373"/>
      <c r="BBX7" s="2374"/>
      <c r="BBY7" s="2375"/>
      <c r="BBZ7" s="2373"/>
      <c r="BCA7" s="2374"/>
      <c r="BCB7" s="2375"/>
      <c r="BCC7" s="2373"/>
      <c r="BCD7" s="2374"/>
      <c r="BCE7" s="2375"/>
      <c r="BCF7" s="2373"/>
      <c r="BCG7" s="2374"/>
      <c r="BCH7" s="2375"/>
      <c r="BCI7" s="2373"/>
      <c r="BCJ7" s="2374"/>
      <c r="BCK7" s="2375"/>
      <c r="BCL7" s="2373"/>
      <c r="BCM7" s="2374"/>
      <c r="BCN7" s="2375"/>
      <c r="BCO7" s="2373"/>
      <c r="BCP7" s="2374"/>
      <c r="BCQ7" s="2375"/>
      <c r="BCR7" s="2373"/>
      <c r="BCS7" s="2374"/>
      <c r="BCT7" s="2375"/>
      <c r="BCU7" s="2373"/>
      <c r="BCV7" s="2374"/>
      <c r="BCW7" s="2375"/>
      <c r="BCX7" s="2373"/>
      <c r="BCY7" s="2374"/>
      <c r="BCZ7" s="2375"/>
      <c r="BDA7" s="2373"/>
      <c r="BDB7" s="2374"/>
      <c r="BDC7" s="2375"/>
      <c r="BDD7" s="2373"/>
      <c r="BDE7" s="2374"/>
      <c r="BDF7" s="2375"/>
      <c r="BDG7" s="2373"/>
      <c r="BDH7" s="2374"/>
      <c r="BDI7" s="2375"/>
      <c r="BDJ7" s="2373"/>
      <c r="BDK7" s="2374"/>
      <c r="BDL7" s="2375"/>
      <c r="BDM7" s="2373"/>
      <c r="BDN7" s="2374"/>
      <c r="BDO7" s="2375"/>
      <c r="BDP7" s="2373"/>
      <c r="BDQ7" s="2374"/>
      <c r="BDR7" s="2375"/>
      <c r="BDS7" s="2373"/>
      <c r="BDT7" s="2374"/>
      <c r="BDU7" s="2375"/>
      <c r="BDV7" s="2373"/>
      <c r="BDW7" s="2374"/>
      <c r="BDX7" s="2375"/>
      <c r="BDY7" s="2373"/>
      <c r="BDZ7" s="2374"/>
      <c r="BEA7" s="2375"/>
      <c r="BEB7" s="2373"/>
      <c r="BEC7" s="2374"/>
      <c r="BED7" s="2375"/>
      <c r="BEE7" s="2373"/>
      <c r="BEF7" s="2374"/>
      <c r="BEG7" s="2375"/>
      <c r="BEH7" s="2373"/>
      <c r="BEI7" s="2374"/>
      <c r="BEJ7" s="2375"/>
      <c r="BEK7" s="2373"/>
      <c r="BEL7" s="2374"/>
      <c r="BEM7" s="2375"/>
      <c r="BEN7" s="2373"/>
      <c r="BEO7" s="2374"/>
      <c r="BEP7" s="2375"/>
      <c r="BEQ7" s="2373"/>
      <c r="BER7" s="2374"/>
      <c r="BES7" s="2375"/>
      <c r="BET7" s="2373"/>
      <c r="BEU7" s="2374"/>
      <c r="BEV7" s="2375"/>
      <c r="BEW7" s="2373"/>
      <c r="BEX7" s="2374"/>
      <c r="BEY7" s="2375"/>
      <c r="BEZ7" s="2373"/>
      <c r="BFA7" s="2374"/>
      <c r="BFB7" s="2375"/>
      <c r="BFC7" s="2373"/>
      <c r="BFD7" s="2374"/>
      <c r="BFE7" s="2375"/>
      <c r="BFF7" s="2373"/>
      <c r="BFG7" s="2374"/>
      <c r="BFH7" s="2375"/>
      <c r="BFI7" s="2373"/>
      <c r="BFJ7" s="2374"/>
      <c r="BFK7" s="2375"/>
      <c r="BFL7" s="2373"/>
      <c r="BFM7" s="2374"/>
      <c r="BFN7" s="2375"/>
      <c r="BFO7" s="2373"/>
      <c r="BFP7" s="2374"/>
      <c r="BFQ7" s="2375"/>
      <c r="BFR7" s="2373"/>
      <c r="BFS7" s="2374"/>
      <c r="BFT7" s="2375"/>
      <c r="BFU7" s="2373"/>
      <c r="BFV7" s="2374"/>
      <c r="BFW7" s="2375"/>
      <c r="BFX7" s="2373"/>
      <c r="BFY7" s="2374"/>
      <c r="BFZ7" s="2375"/>
      <c r="BGA7" s="2373"/>
      <c r="BGB7" s="2374"/>
      <c r="BGC7" s="2375"/>
      <c r="BGD7" s="2373"/>
      <c r="BGE7" s="2374"/>
      <c r="BGF7" s="2375"/>
      <c r="BGG7" s="2373"/>
      <c r="BGH7" s="2374"/>
      <c r="BGI7" s="2375"/>
      <c r="BGJ7" s="2373"/>
      <c r="BGK7" s="2374"/>
      <c r="BGL7" s="2375"/>
      <c r="BGM7" s="2373"/>
      <c r="BGN7" s="2374"/>
      <c r="BGO7" s="2375"/>
      <c r="BGP7" s="2373"/>
      <c r="BGQ7" s="2374"/>
      <c r="BGR7" s="2375"/>
      <c r="BGS7" s="2373"/>
      <c r="BGT7" s="2374"/>
      <c r="BGU7" s="2375"/>
      <c r="BGV7" s="2373"/>
      <c r="BGW7" s="2374"/>
      <c r="BGX7" s="2375"/>
      <c r="BGY7" s="2373"/>
      <c r="BGZ7" s="2374"/>
      <c r="BHA7" s="2375"/>
      <c r="BHB7" s="2373"/>
      <c r="BHC7" s="2374"/>
      <c r="BHD7" s="2375"/>
      <c r="BHE7" s="2373"/>
      <c r="BHF7" s="2374"/>
      <c r="BHG7" s="2375"/>
      <c r="BHH7" s="2373"/>
      <c r="BHI7" s="2374"/>
      <c r="BHJ7" s="2375"/>
      <c r="BHK7" s="2373"/>
      <c r="BHL7" s="2374"/>
      <c r="BHM7" s="2375"/>
      <c r="BHN7" s="2373"/>
      <c r="BHO7" s="2374"/>
      <c r="BHP7" s="2375"/>
      <c r="BHQ7" s="2373"/>
      <c r="BHR7" s="2374"/>
      <c r="BHS7" s="2375"/>
      <c r="BHT7" s="2373"/>
      <c r="BHU7" s="2374"/>
      <c r="BHV7" s="2375"/>
      <c r="BHW7" s="2373"/>
      <c r="BHX7" s="2374"/>
      <c r="BHY7" s="2375"/>
      <c r="BHZ7" s="2373"/>
      <c r="BIA7" s="2374"/>
      <c r="BIB7" s="2375"/>
      <c r="BIC7" s="2373"/>
      <c r="BID7" s="2374"/>
      <c r="BIE7" s="2375"/>
      <c r="BIF7" s="2373"/>
      <c r="BIG7" s="2374"/>
      <c r="BIH7" s="2375"/>
      <c r="BII7" s="2373"/>
      <c r="BIJ7" s="2374"/>
      <c r="BIK7" s="2375"/>
      <c r="BIL7" s="2373"/>
      <c r="BIM7" s="2374"/>
      <c r="BIN7" s="2375"/>
      <c r="BIO7" s="2373"/>
      <c r="BIP7" s="2374"/>
      <c r="BIQ7" s="2375"/>
      <c r="BIR7" s="2373"/>
      <c r="BIS7" s="2374"/>
      <c r="BIT7" s="2375"/>
      <c r="BIU7" s="2373"/>
      <c r="BIV7" s="2374"/>
      <c r="BIW7" s="2375"/>
      <c r="BIX7" s="2373"/>
      <c r="BIY7" s="2374"/>
      <c r="BIZ7" s="2375"/>
      <c r="BJA7" s="2373"/>
      <c r="BJB7" s="2374"/>
      <c r="BJC7" s="2375"/>
      <c r="BJD7" s="2373"/>
      <c r="BJE7" s="2374"/>
      <c r="BJF7" s="2375"/>
      <c r="BJG7" s="2373"/>
      <c r="BJH7" s="2374"/>
      <c r="BJI7" s="2375"/>
      <c r="BJJ7" s="2373"/>
      <c r="BJK7" s="2374"/>
      <c r="BJL7" s="2375"/>
      <c r="BJM7" s="2373"/>
      <c r="BJN7" s="2374"/>
      <c r="BJO7" s="2375"/>
      <c r="BJP7" s="2373"/>
      <c r="BJQ7" s="2374"/>
      <c r="BJR7" s="2375"/>
      <c r="BJS7" s="2373"/>
      <c r="BJT7" s="2374"/>
      <c r="BJU7" s="2375"/>
      <c r="BJV7" s="2373"/>
      <c r="BJW7" s="2374"/>
      <c r="BJX7" s="2375"/>
      <c r="BJY7" s="2373"/>
      <c r="BJZ7" s="2374"/>
      <c r="BKA7" s="2375"/>
      <c r="BKB7" s="2373"/>
      <c r="BKC7" s="2374"/>
      <c r="BKD7" s="2375"/>
      <c r="BKE7" s="2373"/>
      <c r="BKF7" s="2374"/>
      <c r="BKG7" s="2375"/>
      <c r="BKH7" s="2373"/>
      <c r="BKI7" s="2374"/>
      <c r="BKJ7" s="2375"/>
      <c r="BKK7" s="2373"/>
      <c r="BKL7" s="2374"/>
      <c r="BKM7" s="2375"/>
      <c r="BKN7" s="2373"/>
      <c r="BKO7" s="2374"/>
      <c r="BKP7" s="2375"/>
      <c r="BKQ7" s="2373"/>
      <c r="BKR7" s="2374"/>
      <c r="BKS7" s="2375"/>
      <c r="BKT7" s="2373"/>
      <c r="BKU7" s="2374"/>
      <c r="BKV7" s="2375"/>
      <c r="BKW7" s="2373"/>
      <c r="BKX7" s="2374"/>
      <c r="BKY7" s="2375"/>
      <c r="BKZ7" s="2373"/>
      <c r="BLA7" s="2374"/>
      <c r="BLB7" s="2375"/>
      <c r="BLC7" s="2373"/>
      <c r="BLD7" s="2374"/>
      <c r="BLE7" s="2375"/>
      <c r="BLF7" s="2373"/>
      <c r="BLG7" s="2374"/>
      <c r="BLH7" s="2375"/>
      <c r="BLI7" s="2373"/>
      <c r="BLJ7" s="2374"/>
      <c r="BLK7" s="2375"/>
      <c r="BLL7" s="2373"/>
      <c r="BLM7" s="2374"/>
      <c r="BLN7" s="2375"/>
      <c r="BLO7" s="2373"/>
      <c r="BLP7" s="2374"/>
      <c r="BLQ7" s="2375"/>
      <c r="BLR7" s="2373"/>
      <c r="BLS7" s="2374"/>
      <c r="BLT7" s="2375"/>
      <c r="BLU7" s="2373"/>
      <c r="BLV7" s="2374"/>
      <c r="BLW7" s="2375"/>
      <c r="BLX7" s="2373"/>
      <c r="BLY7" s="2374"/>
      <c r="BLZ7" s="2375"/>
      <c r="BMA7" s="2373"/>
      <c r="BMB7" s="2374"/>
      <c r="BMC7" s="2375"/>
      <c r="BMD7" s="2373"/>
      <c r="BME7" s="2374"/>
      <c r="BMF7" s="2375"/>
      <c r="BMG7" s="2373"/>
      <c r="BMH7" s="2374"/>
      <c r="BMI7" s="2375"/>
      <c r="BMJ7" s="2373"/>
      <c r="BMK7" s="2374"/>
      <c r="BML7" s="2375"/>
      <c r="BMM7" s="2373"/>
      <c r="BMN7" s="2374"/>
      <c r="BMO7" s="2375"/>
      <c r="BMP7" s="2373"/>
      <c r="BMQ7" s="2374"/>
      <c r="BMR7" s="2375"/>
      <c r="BMS7" s="2373"/>
      <c r="BMT7" s="2374"/>
      <c r="BMU7" s="2375"/>
      <c r="BMV7" s="2373"/>
      <c r="BMW7" s="2374"/>
      <c r="BMX7" s="2375"/>
      <c r="BMY7" s="2373"/>
      <c r="BMZ7" s="2374"/>
      <c r="BNA7" s="2375"/>
      <c r="BNB7" s="2373"/>
      <c r="BNC7" s="2374"/>
      <c r="BND7" s="2375"/>
      <c r="BNE7" s="2373"/>
      <c r="BNF7" s="2374"/>
      <c r="BNG7" s="2375"/>
      <c r="BNH7" s="2373"/>
      <c r="BNI7" s="2374"/>
      <c r="BNJ7" s="2375"/>
      <c r="BNK7" s="2373"/>
      <c r="BNL7" s="2374"/>
      <c r="BNM7" s="2375"/>
      <c r="BNN7" s="2373"/>
      <c r="BNO7" s="2374"/>
      <c r="BNP7" s="2375"/>
      <c r="BNQ7" s="2373"/>
      <c r="BNR7" s="2374"/>
      <c r="BNS7" s="2375"/>
      <c r="BNT7" s="2373"/>
      <c r="BNU7" s="2374"/>
      <c r="BNV7" s="2375"/>
      <c r="BNW7" s="2373"/>
      <c r="BNX7" s="2374"/>
      <c r="BNY7" s="2375"/>
      <c r="BNZ7" s="2373"/>
      <c r="BOA7" s="2374"/>
      <c r="BOB7" s="2375"/>
      <c r="BOC7" s="2373"/>
      <c r="BOD7" s="2374"/>
      <c r="BOE7" s="2375"/>
      <c r="BOF7" s="2373"/>
      <c r="BOG7" s="2374"/>
      <c r="BOH7" s="2375"/>
      <c r="BOI7" s="2373"/>
      <c r="BOJ7" s="2374"/>
      <c r="BOK7" s="2375"/>
      <c r="BOL7" s="2373"/>
      <c r="BOM7" s="2374"/>
      <c r="BON7" s="2375"/>
      <c r="BOO7" s="2373"/>
      <c r="BOP7" s="2374"/>
      <c r="BOQ7" s="2375"/>
      <c r="BOR7" s="2373"/>
      <c r="BOS7" s="2374"/>
      <c r="BOT7" s="2375"/>
      <c r="BOU7" s="2373"/>
      <c r="BOV7" s="2374"/>
      <c r="BOW7" s="2375"/>
      <c r="BOX7" s="2373"/>
      <c r="BOY7" s="2374"/>
      <c r="BOZ7" s="2375"/>
      <c r="BPA7" s="2373"/>
      <c r="BPB7" s="2374"/>
      <c r="BPC7" s="2375"/>
      <c r="BPD7" s="2373"/>
      <c r="BPE7" s="2374"/>
      <c r="BPF7" s="2375"/>
      <c r="BPG7" s="2373"/>
      <c r="BPH7" s="2374"/>
      <c r="BPI7" s="2375"/>
      <c r="BPJ7" s="2373"/>
      <c r="BPK7" s="2374"/>
      <c r="BPL7" s="2375"/>
      <c r="BPM7" s="2373"/>
      <c r="BPN7" s="2374"/>
      <c r="BPO7" s="2375"/>
      <c r="BPP7" s="2373"/>
      <c r="BPQ7" s="2374"/>
      <c r="BPR7" s="2375"/>
      <c r="BPS7" s="2373"/>
      <c r="BPT7" s="2374"/>
      <c r="BPU7" s="2375"/>
      <c r="BPV7" s="2373"/>
      <c r="BPW7" s="2374"/>
      <c r="BPX7" s="2375"/>
      <c r="BPY7" s="2373"/>
      <c r="BPZ7" s="2374"/>
      <c r="BQA7" s="2375"/>
      <c r="BQB7" s="2373"/>
      <c r="BQC7" s="2374"/>
      <c r="BQD7" s="2375"/>
      <c r="BQE7" s="2373"/>
      <c r="BQF7" s="2374"/>
      <c r="BQG7" s="2375"/>
      <c r="BQH7" s="2373"/>
      <c r="BQI7" s="2374"/>
      <c r="BQJ7" s="2375"/>
      <c r="BQK7" s="2373"/>
      <c r="BQL7" s="2374"/>
      <c r="BQM7" s="2375"/>
      <c r="BQN7" s="2373"/>
      <c r="BQO7" s="2374"/>
      <c r="BQP7" s="2375"/>
      <c r="BQQ7" s="2373"/>
      <c r="BQR7" s="2374"/>
      <c r="BQS7" s="2375"/>
      <c r="BQT7" s="2373"/>
      <c r="BQU7" s="2374"/>
      <c r="BQV7" s="2375"/>
      <c r="BQW7" s="2373"/>
      <c r="BQX7" s="2374"/>
      <c r="BQY7" s="2375"/>
      <c r="BQZ7" s="2373"/>
      <c r="BRA7" s="2374"/>
      <c r="BRB7" s="2375"/>
      <c r="BRC7" s="2373"/>
      <c r="BRD7" s="2374"/>
      <c r="BRE7" s="2375"/>
      <c r="BRF7" s="2373"/>
      <c r="BRG7" s="2374"/>
      <c r="BRH7" s="2375"/>
      <c r="BRI7" s="2373"/>
      <c r="BRJ7" s="2374"/>
      <c r="BRK7" s="2375"/>
      <c r="BRL7" s="2373"/>
      <c r="BRM7" s="2374"/>
      <c r="BRN7" s="2375"/>
      <c r="BRO7" s="2373"/>
      <c r="BRP7" s="2374"/>
      <c r="BRQ7" s="2375"/>
      <c r="BRR7" s="2373"/>
      <c r="BRS7" s="2374"/>
      <c r="BRT7" s="2375"/>
      <c r="BRU7" s="2373"/>
      <c r="BRV7" s="2374"/>
      <c r="BRW7" s="2375"/>
      <c r="BRX7" s="2373"/>
      <c r="BRY7" s="2374"/>
      <c r="BRZ7" s="2375"/>
      <c r="BSA7" s="2373"/>
      <c r="BSB7" s="2374"/>
      <c r="BSC7" s="2375"/>
      <c r="BSD7" s="2373"/>
      <c r="BSE7" s="2374"/>
      <c r="BSF7" s="2375"/>
      <c r="BSG7" s="2373"/>
      <c r="BSH7" s="2374"/>
      <c r="BSI7" s="2375"/>
      <c r="BSJ7" s="2373"/>
      <c r="BSK7" s="2374"/>
      <c r="BSL7" s="2375"/>
      <c r="BSM7" s="2373"/>
      <c r="BSN7" s="2374"/>
      <c r="BSO7" s="2375"/>
      <c r="BSP7" s="2373"/>
      <c r="BSQ7" s="2374"/>
      <c r="BSR7" s="2375"/>
      <c r="BSS7" s="2373"/>
      <c r="BST7" s="2374"/>
      <c r="BSU7" s="2375"/>
      <c r="BSV7" s="2373"/>
      <c r="BSW7" s="2374"/>
      <c r="BSX7" s="2375"/>
      <c r="BSY7" s="2373"/>
      <c r="BSZ7" s="2374"/>
      <c r="BTA7" s="2375"/>
      <c r="BTB7" s="2373"/>
      <c r="BTC7" s="2374"/>
      <c r="BTD7" s="2375"/>
      <c r="BTE7" s="2373"/>
      <c r="BTF7" s="2374"/>
      <c r="BTG7" s="2375"/>
      <c r="BTH7" s="2373"/>
      <c r="BTI7" s="2374"/>
      <c r="BTJ7" s="2375"/>
      <c r="BTK7" s="2373"/>
      <c r="BTL7" s="2374"/>
      <c r="BTM7" s="2375"/>
      <c r="BTN7" s="2373"/>
      <c r="BTO7" s="2374"/>
      <c r="BTP7" s="2375"/>
      <c r="BTQ7" s="2373"/>
      <c r="BTR7" s="2374"/>
      <c r="BTS7" s="2375"/>
      <c r="BTT7" s="2373"/>
      <c r="BTU7" s="2374"/>
      <c r="BTV7" s="2375"/>
      <c r="BTW7" s="2373"/>
      <c r="BTX7" s="2374"/>
      <c r="BTY7" s="2375"/>
      <c r="BTZ7" s="2373"/>
      <c r="BUA7" s="2374"/>
      <c r="BUB7" s="2375"/>
      <c r="BUC7" s="2373"/>
      <c r="BUD7" s="2374"/>
      <c r="BUE7" s="2375"/>
      <c r="BUF7" s="2373"/>
      <c r="BUG7" s="2374"/>
      <c r="BUH7" s="2375"/>
      <c r="BUI7" s="2373"/>
      <c r="BUJ7" s="2374"/>
      <c r="BUK7" s="2375"/>
      <c r="BUL7" s="2373"/>
      <c r="BUM7" s="2374"/>
      <c r="BUN7" s="2375"/>
      <c r="BUO7" s="2373"/>
      <c r="BUP7" s="2374"/>
      <c r="BUQ7" s="2375"/>
      <c r="BUR7" s="2373"/>
      <c r="BUS7" s="2374"/>
      <c r="BUT7" s="2375"/>
      <c r="BUU7" s="2373"/>
      <c r="BUV7" s="2374"/>
      <c r="BUW7" s="2375"/>
      <c r="BUX7" s="2373"/>
      <c r="BUY7" s="2374"/>
      <c r="BUZ7" s="2375"/>
      <c r="BVA7" s="2373"/>
      <c r="BVB7" s="2374"/>
      <c r="BVC7" s="2375"/>
      <c r="BVD7" s="2373"/>
      <c r="BVE7" s="2374"/>
      <c r="BVF7" s="2375"/>
      <c r="BVG7" s="2373"/>
      <c r="BVH7" s="2374"/>
      <c r="BVI7" s="2375"/>
      <c r="BVJ7" s="2373"/>
      <c r="BVK7" s="2374"/>
      <c r="BVL7" s="2375"/>
      <c r="BVM7" s="2373"/>
      <c r="BVN7" s="2374"/>
      <c r="BVO7" s="2375"/>
      <c r="BVP7" s="2373"/>
      <c r="BVQ7" s="2374"/>
      <c r="BVR7" s="2375"/>
      <c r="BVS7" s="2373"/>
      <c r="BVT7" s="2374"/>
      <c r="BVU7" s="2375"/>
      <c r="BVV7" s="2373"/>
      <c r="BVW7" s="2374"/>
      <c r="BVX7" s="2375"/>
      <c r="BVY7" s="2373"/>
      <c r="BVZ7" s="2374"/>
      <c r="BWA7" s="2375"/>
      <c r="BWB7" s="2373"/>
      <c r="BWC7" s="2374"/>
      <c r="BWD7" s="2375"/>
      <c r="BWE7" s="2373"/>
      <c r="BWF7" s="2374"/>
      <c r="BWG7" s="2375"/>
      <c r="BWH7" s="2373"/>
      <c r="BWI7" s="2374"/>
      <c r="BWJ7" s="2375"/>
      <c r="BWK7" s="2373"/>
      <c r="BWL7" s="2374"/>
      <c r="BWM7" s="2375"/>
      <c r="BWN7" s="2373"/>
      <c r="BWO7" s="2374"/>
      <c r="BWP7" s="2375"/>
      <c r="BWQ7" s="2373"/>
      <c r="BWR7" s="2374"/>
      <c r="BWS7" s="2375"/>
      <c r="BWT7" s="2373"/>
      <c r="BWU7" s="2374"/>
      <c r="BWV7" s="2375"/>
      <c r="BWW7" s="2373"/>
      <c r="BWX7" s="2374"/>
      <c r="BWY7" s="2375"/>
      <c r="BWZ7" s="2373"/>
      <c r="BXA7" s="2374"/>
      <c r="BXB7" s="2375"/>
      <c r="BXC7" s="2373"/>
      <c r="BXD7" s="2374"/>
      <c r="BXE7" s="2375"/>
      <c r="BXF7" s="2373"/>
      <c r="BXG7" s="2374"/>
      <c r="BXH7" s="2375"/>
      <c r="BXI7" s="2373"/>
      <c r="BXJ7" s="2374"/>
      <c r="BXK7" s="2375"/>
      <c r="BXL7" s="2373"/>
      <c r="BXM7" s="2374"/>
      <c r="BXN7" s="2375"/>
      <c r="BXO7" s="2373"/>
      <c r="BXP7" s="2374"/>
      <c r="BXQ7" s="2375"/>
      <c r="BXR7" s="2373"/>
      <c r="BXS7" s="2374"/>
      <c r="BXT7" s="2375"/>
      <c r="BXU7" s="2373"/>
      <c r="BXV7" s="2374"/>
      <c r="BXW7" s="2375"/>
      <c r="BXX7" s="2373"/>
      <c r="BXY7" s="2374"/>
      <c r="BXZ7" s="2375"/>
      <c r="BYA7" s="2373"/>
      <c r="BYB7" s="2374"/>
      <c r="BYC7" s="2375"/>
      <c r="BYD7" s="2373"/>
      <c r="BYE7" s="2374"/>
      <c r="BYF7" s="2375"/>
      <c r="BYG7" s="2373"/>
      <c r="BYH7" s="2374"/>
      <c r="BYI7" s="2375"/>
      <c r="BYJ7" s="2373"/>
      <c r="BYK7" s="2374"/>
      <c r="BYL7" s="2375"/>
      <c r="BYM7" s="2373"/>
      <c r="BYN7" s="2374"/>
      <c r="BYO7" s="2375"/>
      <c r="BYP7" s="2373"/>
      <c r="BYQ7" s="2374"/>
      <c r="BYR7" s="2375"/>
      <c r="BYS7" s="2373"/>
      <c r="BYT7" s="2374"/>
      <c r="BYU7" s="2375"/>
      <c r="BYV7" s="2373"/>
      <c r="BYW7" s="2374"/>
      <c r="BYX7" s="2375"/>
      <c r="BYY7" s="2373"/>
      <c r="BYZ7" s="2374"/>
      <c r="BZA7" s="2375"/>
      <c r="BZB7" s="2373"/>
      <c r="BZC7" s="2374"/>
      <c r="BZD7" s="2375"/>
      <c r="BZE7" s="2373"/>
      <c r="BZF7" s="2374"/>
      <c r="BZG7" s="2375"/>
      <c r="BZH7" s="2373"/>
      <c r="BZI7" s="2374"/>
      <c r="BZJ7" s="2375"/>
      <c r="BZK7" s="2373"/>
      <c r="BZL7" s="2374"/>
      <c r="BZM7" s="2375"/>
      <c r="BZN7" s="2373"/>
      <c r="BZO7" s="2374"/>
      <c r="BZP7" s="2375"/>
      <c r="BZQ7" s="2373"/>
      <c r="BZR7" s="2374"/>
      <c r="BZS7" s="2375"/>
      <c r="BZT7" s="2373"/>
      <c r="BZU7" s="2374"/>
      <c r="BZV7" s="2375"/>
      <c r="BZW7" s="2373"/>
      <c r="BZX7" s="2374"/>
      <c r="BZY7" s="2375"/>
      <c r="BZZ7" s="2373"/>
      <c r="CAA7" s="2374"/>
      <c r="CAB7" s="2375"/>
      <c r="CAC7" s="2373"/>
      <c r="CAD7" s="2374"/>
      <c r="CAE7" s="2375"/>
      <c r="CAF7" s="2373"/>
      <c r="CAG7" s="2374"/>
      <c r="CAH7" s="2375"/>
      <c r="CAI7" s="2373"/>
      <c r="CAJ7" s="2374"/>
      <c r="CAK7" s="2375"/>
      <c r="CAL7" s="2373"/>
      <c r="CAM7" s="2374"/>
      <c r="CAN7" s="2375"/>
      <c r="CAO7" s="2373"/>
      <c r="CAP7" s="2374"/>
      <c r="CAQ7" s="2375"/>
      <c r="CAR7" s="2373"/>
      <c r="CAS7" s="2374"/>
      <c r="CAT7" s="2375"/>
      <c r="CAU7" s="2373"/>
      <c r="CAV7" s="2374"/>
      <c r="CAW7" s="2375"/>
      <c r="CAX7" s="2373"/>
      <c r="CAY7" s="2374"/>
      <c r="CAZ7" s="2375"/>
      <c r="CBA7" s="2373"/>
      <c r="CBB7" s="2374"/>
      <c r="CBC7" s="2375"/>
      <c r="CBD7" s="2373"/>
      <c r="CBE7" s="2374"/>
      <c r="CBF7" s="2375"/>
      <c r="CBG7" s="2373"/>
      <c r="CBH7" s="2374"/>
      <c r="CBI7" s="2375"/>
      <c r="CBJ7" s="2373"/>
      <c r="CBK7" s="2374"/>
      <c r="CBL7" s="2375"/>
      <c r="CBM7" s="2373"/>
      <c r="CBN7" s="2374"/>
      <c r="CBO7" s="2375"/>
      <c r="CBP7" s="2373"/>
      <c r="CBQ7" s="2374"/>
      <c r="CBR7" s="2375"/>
      <c r="CBS7" s="2373"/>
      <c r="CBT7" s="2374"/>
      <c r="CBU7" s="2375"/>
      <c r="CBV7" s="2373"/>
      <c r="CBW7" s="2374"/>
      <c r="CBX7" s="2375"/>
      <c r="CBY7" s="2373"/>
      <c r="CBZ7" s="2374"/>
      <c r="CCA7" s="2375"/>
      <c r="CCB7" s="2373"/>
      <c r="CCC7" s="2374"/>
      <c r="CCD7" s="2375"/>
      <c r="CCE7" s="2373"/>
      <c r="CCF7" s="2374"/>
      <c r="CCG7" s="2375"/>
      <c r="CCH7" s="2373"/>
      <c r="CCI7" s="2374"/>
      <c r="CCJ7" s="2375"/>
      <c r="CCK7" s="2373"/>
      <c r="CCL7" s="2374"/>
      <c r="CCM7" s="2375"/>
      <c r="CCN7" s="2373"/>
      <c r="CCO7" s="2374"/>
      <c r="CCP7" s="2375"/>
      <c r="CCQ7" s="2373"/>
      <c r="CCR7" s="2374"/>
      <c r="CCS7" s="2375"/>
      <c r="CCT7" s="2373"/>
      <c r="CCU7" s="2374"/>
      <c r="CCV7" s="2375"/>
      <c r="CCW7" s="2373"/>
      <c r="CCX7" s="2374"/>
      <c r="CCY7" s="2375"/>
      <c r="CCZ7" s="2373"/>
      <c r="CDA7" s="2374"/>
      <c r="CDB7" s="2375"/>
      <c r="CDC7" s="2373"/>
      <c r="CDD7" s="2374"/>
      <c r="CDE7" s="2375"/>
      <c r="CDF7" s="2373"/>
      <c r="CDG7" s="2374"/>
      <c r="CDH7" s="2375"/>
      <c r="CDI7" s="2373"/>
      <c r="CDJ7" s="2374"/>
      <c r="CDK7" s="2375"/>
      <c r="CDL7" s="2373"/>
      <c r="CDM7" s="2374"/>
      <c r="CDN7" s="2375"/>
      <c r="CDO7" s="2373"/>
      <c r="CDP7" s="2374"/>
      <c r="CDQ7" s="2375"/>
      <c r="CDR7" s="2373"/>
      <c r="CDS7" s="2374"/>
      <c r="CDT7" s="2375"/>
      <c r="CDU7" s="2373"/>
      <c r="CDV7" s="2374"/>
      <c r="CDW7" s="2375"/>
      <c r="CDX7" s="2373"/>
      <c r="CDY7" s="2374"/>
      <c r="CDZ7" s="2375"/>
      <c r="CEA7" s="2373"/>
      <c r="CEB7" s="2374"/>
      <c r="CEC7" s="2375"/>
      <c r="CED7" s="2373"/>
      <c r="CEE7" s="2374"/>
      <c r="CEF7" s="2375"/>
      <c r="CEG7" s="2373"/>
      <c r="CEH7" s="2374"/>
      <c r="CEI7" s="2375"/>
      <c r="CEJ7" s="2373"/>
      <c r="CEK7" s="2374"/>
      <c r="CEL7" s="2375"/>
      <c r="CEM7" s="2373"/>
      <c r="CEN7" s="2374"/>
      <c r="CEO7" s="2375"/>
      <c r="CEP7" s="2373"/>
      <c r="CEQ7" s="2374"/>
      <c r="CER7" s="2375"/>
      <c r="CES7" s="2373"/>
      <c r="CET7" s="2374"/>
      <c r="CEU7" s="2375"/>
      <c r="CEV7" s="2373"/>
      <c r="CEW7" s="2374"/>
      <c r="CEX7" s="2375"/>
      <c r="CEY7" s="2373"/>
      <c r="CEZ7" s="2374"/>
      <c r="CFA7" s="2375"/>
      <c r="CFB7" s="2373"/>
      <c r="CFC7" s="2374"/>
      <c r="CFD7" s="2375"/>
      <c r="CFE7" s="2373"/>
      <c r="CFF7" s="2374"/>
      <c r="CFG7" s="2375"/>
      <c r="CFH7" s="2373"/>
      <c r="CFI7" s="2374"/>
      <c r="CFJ7" s="2375"/>
      <c r="CFK7" s="2373"/>
      <c r="CFL7" s="2374"/>
      <c r="CFM7" s="2375"/>
      <c r="CFN7" s="2373"/>
      <c r="CFO7" s="2374"/>
      <c r="CFP7" s="2375"/>
      <c r="CFQ7" s="2373"/>
      <c r="CFR7" s="2374"/>
      <c r="CFS7" s="2375"/>
      <c r="CFT7" s="2373"/>
      <c r="CFU7" s="2374"/>
      <c r="CFV7" s="2375"/>
      <c r="CFW7" s="2373"/>
      <c r="CFX7" s="2374"/>
      <c r="CFY7" s="2375"/>
      <c r="CFZ7" s="2373"/>
      <c r="CGA7" s="2374"/>
      <c r="CGB7" s="2375"/>
      <c r="CGC7" s="2373"/>
      <c r="CGD7" s="2374"/>
      <c r="CGE7" s="2375"/>
      <c r="CGF7" s="2373"/>
      <c r="CGG7" s="2374"/>
      <c r="CGH7" s="2375"/>
      <c r="CGI7" s="2373"/>
      <c r="CGJ7" s="2374"/>
      <c r="CGK7" s="2375"/>
      <c r="CGL7" s="2373"/>
      <c r="CGM7" s="2374"/>
      <c r="CGN7" s="2375"/>
      <c r="CGO7" s="2373"/>
      <c r="CGP7" s="2374"/>
      <c r="CGQ7" s="2375"/>
      <c r="CGR7" s="2373"/>
      <c r="CGS7" s="2374"/>
      <c r="CGT7" s="2375"/>
      <c r="CGU7" s="2373"/>
      <c r="CGV7" s="2374"/>
      <c r="CGW7" s="2375"/>
      <c r="CGX7" s="2373"/>
      <c r="CGY7" s="2374"/>
      <c r="CGZ7" s="2375"/>
      <c r="CHA7" s="2373"/>
      <c r="CHB7" s="2374"/>
      <c r="CHC7" s="2375"/>
      <c r="CHD7" s="2373"/>
      <c r="CHE7" s="2374"/>
      <c r="CHF7" s="2375"/>
      <c r="CHG7" s="2373"/>
      <c r="CHH7" s="2374"/>
      <c r="CHI7" s="2375"/>
      <c r="CHJ7" s="2373"/>
      <c r="CHK7" s="2374"/>
      <c r="CHL7" s="2375"/>
      <c r="CHM7" s="2373"/>
      <c r="CHN7" s="2374"/>
      <c r="CHO7" s="2375"/>
      <c r="CHP7" s="2373"/>
      <c r="CHQ7" s="2374"/>
      <c r="CHR7" s="2375"/>
      <c r="CHS7" s="2373"/>
      <c r="CHT7" s="2374"/>
      <c r="CHU7" s="2375"/>
      <c r="CHV7" s="2373"/>
      <c r="CHW7" s="2374"/>
      <c r="CHX7" s="2375"/>
      <c r="CHY7" s="2373"/>
      <c r="CHZ7" s="2374"/>
      <c r="CIA7" s="2375"/>
      <c r="CIB7" s="2373"/>
      <c r="CIC7" s="2374"/>
      <c r="CID7" s="2375"/>
      <c r="CIE7" s="2373"/>
      <c r="CIF7" s="2374"/>
      <c r="CIG7" s="2375"/>
      <c r="CIH7" s="2373"/>
      <c r="CII7" s="2374"/>
      <c r="CIJ7" s="2375"/>
      <c r="CIK7" s="2373"/>
      <c r="CIL7" s="2374"/>
      <c r="CIM7" s="2375"/>
      <c r="CIN7" s="2373"/>
      <c r="CIO7" s="2374"/>
      <c r="CIP7" s="2375"/>
      <c r="CIQ7" s="2373"/>
      <c r="CIR7" s="2374"/>
      <c r="CIS7" s="2375"/>
      <c r="CIT7" s="2373"/>
      <c r="CIU7" s="2374"/>
      <c r="CIV7" s="2375"/>
      <c r="CIW7" s="2373"/>
      <c r="CIX7" s="2374"/>
      <c r="CIY7" s="2375"/>
      <c r="CIZ7" s="2373"/>
      <c r="CJA7" s="2374"/>
      <c r="CJB7" s="2375"/>
      <c r="CJC7" s="2373"/>
      <c r="CJD7" s="2374"/>
      <c r="CJE7" s="2375"/>
      <c r="CJF7" s="2373"/>
      <c r="CJG7" s="2374"/>
      <c r="CJH7" s="2375"/>
      <c r="CJI7" s="2373"/>
      <c r="CJJ7" s="2374"/>
      <c r="CJK7" s="2375"/>
      <c r="CJL7" s="2373"/>
      <c r="CJM7" s="2374"/>
      <c r="CJN7" s="2375"/>
      <c r="CJO7" s="2373"/>
      <c r="CJP7" s="2374"/>
      <c r="CJQ7" s="2375"/>
      <c r="CJR7" s="2373"/>
      <c r="CJS7" s="2374"/>
      <c r="CJT7" s="2375"/>
      <c r="CJU7" s="2373"/>
      <c r="CJV7" s="2374"/>
      <c r="CJW7" s="2375"/>
      <c r="CJX7" s="2373"/>
      <c r="CJY7" s="2374"/>
      <c r="CJZ7" s="2375"/>
      <c r="CKA7" s="2373"/>
      <c r="CKB7" s="2374"/>
      <c r="CKC7" s="2375"/>
      <c r="CKD7" s="2373"/>
      <c r="CKE7" s="2374"/>
      <c r="CKF7" s="2375"/>
      <c r="CKG7" s="2373"/>
      <c r="CKH7" s="2374"/>
      <c r="CKI7" s="2375"/>
      <c r="CKJ7" s="2373"/>
      <c r="CKK7" s="2374"/>
      <c r="CKL7" s="2375"/>
      <c r="CKM7" s="2373"/>
      <c r="CKN7" s="2374"/>
      <c r="CKO7" s="2375"/>
      <c r="CKP7" s="2373"/>
      <c r="CKQ7" s="2374"/>
      <c r="CKR7" s="2375"/>
      <c r="CKS7" s="2373"/>
      <c r="CKT7" s="2374"/>
      <c r="CKU7" s="2375"/>
      <c r="CKV7" s="2373"/>
      <c r="CKW7" s="2374"/>
      <c r="CKX7" s="2375"/>
      <c r="CKY7" s="2373"/>
      <c r="CKZ7" s="2374"/>
      <c r="CLA7" s="2375"/>
      <c r="CLB7" s="2373"/>
      <c r="CLC7" s="2374"/>
      <c r="CLD7" s="2375"/>
      <c r="CLE7" s="2373"/>
      <c r="CLF7" s="2374"/>
      <c r="CLG7" s="2375"/>
      <c r="CLH7" s="2373"/>
      <c r="CLI7" s="2374"/>
      <c r="CLJ7" s="2375"/>
      <c r="CLK7" s="2373"/>
      <c r="CLL7" s="2374"/>
      <c r="CLM7" s="2375"/>
      <c r="CLN7" s="2373"/>
      <c r="CLO7" s="2374"/>
      <c r="CLP7" s="2375"/>
      <c r="CLQ7" s="2373"/>
      <c r="CLR7" s="2374"/>
      <c r="CLS7" s="2375"/>
      <c r="CLT7" s="2373"/>
      <c r="CLU7" s="2374"/>
      <c r="CLV7" s="2375"/>
      <c r="CLW7" s="2373"/>
      <c r="CLX7" s="2374"/>
      <c r="CLY7" s="2375"/>
      <c r="CLZ7" s="2373"/>
      <c r="CMA7" s="2374"/>
      <c r="CMB7" s="2375"/>
      <c r="CMC7" s="2373"/>
      <c r="CMD7" s="2374"/>
      <c r="CME7" s="2375"/>
      <c r="CMF7" s="2373"/>
      <c r="CMG7" s="2374"/>
      <c r="CMH7" s="2375"/>
      <c r="CMI7" s="2373"/>
      <c r="CMJ7" s="2374"/>
      <c r="CMK7" s="2375"/>
      <c r="CML7" s="2373"/>
      <c r="CMM7" s="2374"/>
      <c r="CMN7" s="2375"/>
      <c r="CMO7" s="2373"/>
      <c r="CMP7" s="2374"/>
      <c r="CMQ7" s="2375"/>
      <c r="CMR7" s="2373"/>
      <c r="CMS7" s="2374"/>
      <c r="CMT7" s="2375"/>
      <c r="CMU7" s="2373"/>
      <c r="CMV7" s="2374"/>
      <c r="CMW7" s="2375"/>
      <c r="CMX7" s="2373"/>
      <c r="CMY7" s="2374"/>
      <c r="CMZ7" s="2375"/>
      <c r="CNA7" s="2373"/>
      <c r="CNB7" s="2374"/>
      <c r="CNC7" s="2375"/>
      <c r="CND7" s="2373"/>
      <c r="CNE7" s="2374"/>
      <c r="CNF7" s="2375"/>
      <c r="CNG7" s="2373"/>
      <c r="CNH7" s="2374"/>
      <c r="CNI7" s="2375"/>
      <c r="CNJ7" s="2373"/>
      <c r="CNK7" s="2374"/>
      <c r="CNL7" s="2375"/>
      <c r="CNM7" s="2373"/>
      <c r="CNN7" s="2374"/>
      <c r="CNO7" s="2375"/>
      <c r="CNP7" s="2373"/>
      <c r="CNQ7" s="2374"/>
      <c r="CNR7" s="2375"/>
      <c r="CNS7" s="2373"/>
      <c r="CNT7" s="2374"/>
      <c r="CNU7" s="2375"/>
      <c r="CNV7" s="2373"/>
      <c r="CNW7" s="2374"/>
      <c r="CNX7" s="2375"/>
      <c r="CNY7" s="2373"/>
      <c r="CNZ7" s="2374"/>
      <c r="COA7" s="2375"/>
      <c r="COB7" s="2373"/>
      <c r="COC7" s="2374"/>
      <c r="COD7" s="2375"/>
      <c r="COE7" s="2373"/>
      <c r="COF7" s="2374"/>
      <c r="COG7" s="2375"/>
      <c r="COH7" s="2373"/>
      <c r="COI7" s="2374"/>
      <c r="COJ7" s="2375"/>
      <c r="COK7" s="2373"/>
      <c r="COL7" s="2374"/>
      <c r="COM7" s="2375"/>
      <c r="CON7" s="2373"/>
      <c r="COO7" s="2374"/>
      <c r="COP7" s="2375"/>
      <c r="COQ7" s="2373"/>
      <c r="COR7" s="2374"/>
      <c r="COS7" s="2375"/>
      <c r="COT7" s="2373"/>
      <c r="COU7" s="2374"/>
      <c r="COV7" s="2375"/>
      <c r="COW7" s="2373"/>
      <c r="COX7" s="2374"/>
      <c r="COY7" s="2375"/>
      <c r="COZ7" s="2373"/>
      <c r="CPA7" s="2374"/>
      <c r="CPB7" s="2375"/>
      <c r="CPC7" s="2373"/>
      <c r="CPD7" s="2374"/>
      <c r="CPE7" s="2375"/>
      <c r="CPF7" s="2373"/>
      <c r="CPG7" s="2374"/>
      <c r="CPH7" s="2375"/>
      <c r="CPI7" s="2373"/>
      <c r="CPJ7" s="2374"/>
      <c r="CPK7" s="2375"/>
      <c r="CPL7" s="2373"/>
      <c r="CPM7" s="2374"/>
      <c r="CPN7" s="2375"/>
      <c r="CPO7" s="2373"/>
      <c r="CPP7" s="2374"/>
      <c r="CPQ7" s="2375"/>
      <c r="CPR7" s="2373"/>
      <c r="CPS7" s="2374"/>
      <c r="CPT7" s="2375"/>
      <c r="CPU7" s="2373"/>
      <c r="CPV7" s="2374"/>
      <c r="CPW7" s="2375"/>
      <c r="CPX7" s="2373"/>
      <c r="CPY7" s="2374"/>
      <c r="CPZ7" s="2375"/>
      <c r="CQA7" s="2373"/>
      <c r="CQB7" s="2374"/>
      <c r="CQC7" s="2375"/>
      <c r="CQD7" s="2373"/>
      <c r="CQE7" s="2374"/>
      <c r="CQF7" s="2375"/>
      <c r="CQG7" s="2373"/>
      <c r="CQH7" s="2374"/>
      <c r="CQI7" s="2375"/>
      <c r="CQJ7" s="2373"/>
      <c r="CQK7" s="2374"/>
      <c r="CQL7" s="2375"/>
      <c r="CQM7" s="2373"/>
      <c r="CQN7" s="2374"/>
      <c r="CQO7" s="2375"/>
      <c r="CQP7" s="2373"/>
      <c r="CQQ7" s="2374"/>
      <c r="CQR7" s="2375"/>
      <c r="CQS7" s="2373"/>
      <c r="CQT7" s="2374"/>
      <c r="CQU7" s="2375"/>
      <c r="CQV7" s="2373"/>
      <c r="CQW7" s="2374"/>
      <c r="CQX7" s="2375"/>
      <c r="CQY7" s="2373"/>
      <c r="CQZ7" s="2374"/>
      <c r="CRA7" s="2375"/>
      <c r="CRB7" s="2373"/>
      <c r="CRC7" s="2374"/>
      <c r="CRD7" s="2375"/>
      <c r="CRE7" s="2373"/>
      <c r="CRF7" s="2374"/>
      <c r="CRG7" s="2375"/>
      <c r="CRH7" s="2373"/>
      <c r="CRI7" s="2374"/>
      <c r="CRJ7" s="2375"/>
      <c r="CRK7" s="2373"/>
      <c r="CRL7" s="2374"/>
      <c r="CRM7" s="2375"/>
      <c r="CRN7" s="2373"/>
      <c r="CRO7" s="2374"/>
      <c r="CRP7" s="2375"/>
      <c r="CRQ7" s="2373"/>
      <c r="CRR7" s="2374"/>
      <c r="CRS7" s="2375"/>
      <c r="CRT7" s="2373"/>
      <c r="CRU7" s="2374"/>
      <c r="CRV7" s="2375"/>
      <c r="CRW7" s="2373"/>
      <c r="CRX7" s="2374"/>
      <c r="CRY7" s="2375"/>
      <c r="CRZ7" s="2373"/>
      <c r="CSA7" s="2374"/>
      <c r="CSB7" s="2375"/>
      <c r="CSC7" s="2373"/>
      <c r="CSD7" s="2374"/>
      <c r="CSE7" s="2375"/>
      <c r="CSF7" s="2373"/>
      <c r="CSG7" s="2374"/>
      <c r="CSH7" s="2375"/>
      <c r="CSI7" s="2373"/>
      <c r="CSJ7" s="2374"/>
      <c r="CSK7" s="2375"/>
      <c r="CSL7" s="2373"/>
      <c r="CSM7" s="2374"/>
      <c r="CSN7" s="2375"/>
      <c r="CSO7" s="2373"/>
      <c r="CSP7" s="2374"/>
      <c r="CSQ7" s="2375"/>
      <c r="CSR7" s="2373"/>
      <c r="CSS7" s="2374"/>
      <c r="CST7" s="2375"/>
      <c r="CSU7" s="2373"/>
      <c r="CSV7" s="2374"/>
      <c r="CSW7" s="2375"/>
      <c r="CSX7" s="2373"/>
      <c r="CSY7" s="2374"/>
      <c r="CSZ7" s="2375"/>
      <c r="CTA7" s="2373"/>
      <c r="CTB7" s="2374"/>
      <c r="CTC7" s="2375"/>
      <c r="CTD7" s="2373"/>
      <c r="CTE7" s="2374"/>
      <c r="CTF7" s="2375"/>
      <c r="CTG7" s="2373"/>
      <c r="CTH7" s="2374"/>
      <c r="CTI7" s="2375"/>
      <c r="CTJ7" s="2373"/>
      <c r="CTK7" s="2374"/>
      <c r="CTL7" s="2375"/>
      <c r="CTM7" s="2373"/>
      <c r="CTN7" s="2374"/>
      <c r="CTO7" s="2375"/>
      <c r="CTP7" s="2373"/>
      <c r="CTQ7" s="2374"/>
      <c r="CTR7" s="2375"/>
      <c r="CTS7" s="2373"/>
      <c r="CTT7" s="2374"/>
      <c r="CTU7" s="2375"/>
      <c r="CTV7" s="2373"/>
      <c r="CTW7" s="2374"/>
      <c r="CTX7" s="2375"/>
      <c r="CTY7" s="2373"/>
      <c r="CTZ7" s="2374"/>
      <c r="CUA7" s="2375"/>
      <c r="CUB7" s="2373"/>
      <c r="CUC7" s="2374"/>
      <c r="CUD7" s="2375"/>
      <c r="CUE7" s="2373"/>
      <c r="CUF7" s="2374"/>
      <c r="CUG7" s="2375"/>
      <c r="CUH7" s="2373"/>
      <c r="CUI7" s="2374"/>
      <c r="CUJ7" s="2375"/>
      <c r="CUK7" s="2373"/>
      <c r="CUL7" s="2374"/>
      <c r="CUM7" s="2375"/>
      <c r="CUN7" s="2373"/>
      <c r="CUO7" s="2374"/>
      <c r="CUP7" s="2375"/>
      <c r="CUQ7" s="2373"/>
      <c r="CUR7" s="2374"/>
      <c r="CUS7" s="2375"/>
      <c r="CUT7" s="2373"/>
      <c r="CUU7" s="2374"/>
      <c r="CUV7" s="2375"/>
      <c r="CUW7" s="2373"/>
      <c r="CUX7" s="2374"/>
      <c r="CUY7" s="2375"/>
      <c r="CUZ7" s="2373"/>
      <c r="CVA7" s="2374"/>
      <c r="CVB7" s="2375"/>
      <c r="CVC7" s="2373"/>
      <c r="CVD7" s="2374"/>
      <c r="CVE7" s="2375"/>
      <c r="CVF7" s="2373"/>
      <c r="CVG7" s="2374"/>
      <c r="CVH7" s="2375"/>
      <c r="CVI7" s="2373"/>
      <c r="CVJ7" s="2374"/>
      <c r="CVK7" s="2375"/>
      <c r="CVL7" s="2373"/>
      <c r="CVM7" s="2374"/>
      <c r="CVN7" s="2375"/>
      <c r="CVO7" s="2373"/>
      <c r="CVP7" s="2374"/>
      <c r="CVQ7" s="2375"/>
      <c r="CVR7" s="2373"/>
      <c r="CVS7" s="2374"/>
      <c r="CVT7" s="2375"/>
      <c r="CVU7" s="2373"/>
      <c r="CVV7" s="2374"/>
      <c r="CVW7" s="2375"/>
      <c r="CVX7" s="2373"/>
      <c r="CVY7" s="2374"/>
      <c r="CVZ7" s="2375"/>
      <c r="CWA7" s="2373"/>
      <c r="CWB7" s="2374"/>
      <c r="CWC7" s="2375"/>
      <c r="CWD7" s="2373"/>
      <c r="CWE7" s="2374"/>
      <c r="CWF7" s="2375"/>
      <c r="CWG7" s="2373"/>
      <c r="CWH7" s="2374"/>
      <c r="CWI7" s="2375"/>
      <c r="CWJ7" s="2373"/>
      <c r="CWK7" s="2374"/>
      <c r="CWL7" s="2375"/>
      <c r="CWM7" s="2373"/>
      <c r="CWN7" s="2374"/>
      <c r="CWO7" s="2375"/>
      <c r="CWP7" s="2373"/>
      <c r="CWQ7" s="2374"/>
      <c r="CWR7" s="2375"/>
      <c r="CWS7" s="2373"/>
      <c r="CWT7" s="2374"/>
      <c r="CWU7" s="2375"/>
      <c r="CWV7" s="2373"/>
      <c r="CWW7" s="2374"/>
      <c r="CWX7" s="2375"/>
      <c r="CWY7" s="2373"/>
      <c r="CWZ7" s="2374"/>
      <c r="CXA7" s="2375"/>
      <c r="CXB7" s="2373"/>
      <c r="CXC7" s="2374"/>
      <c r="CXD7" s="2375"/>
      <c r="CXE7" s="2373"/>
      <c r="CXF7" s="2374"/>
      <c r="CXG7" s="2375"/>
      <c r="CXH7" s="2373"/>
      <c r="CXI7" s="2374"/>
      <c r="CXJ7" s="2375"/>
      <c r="CXK7" s="2373"/>
      <c r="CXL7" s="2374"/>
      <c r="CXM7" s="2375"/>
      <c r="CXN7" s="2373"/>
      <c r="CXO7" s="2374"/>
      <c r="CXP7" s="2375"/>
      <c r="CXQ7" s="2373"/>
      <c r="CXR7" s="2374"/>
      <c r="CXS7" s="2375"/>
      <c r="CXT7" s="2373"/>
      <c r="CXU7" s="2374"/>
      <c r="CXV7" s="2375"/>
      <c r="CXW7" s="2373"/>
      <c r="CXX7" s="2374"/>
      <c r="CXY7" s="2375"/>
      <c r="CXZ7" s="2373"/>
      <c r="CYA7" s="2374"/>
      <c r="CYB7" s="2375"/>
      <c r="CYC7" s="2373"/>
      <c r="CYD7" s="2374"/>
      <c r="CYE7" s="2375"/>
      <c r="CYF7" s="2373"/>
      <c r="CYG7" s="2374"/>
      <c r="CYH7" s="2375"/>
      <c r="CYI7" s="2373"/>
      <c r="CYJ7" s="2374"/>
      <c r="CYK7" s="2375"/>
      <c r="CYL7" s="2373"/>
      <c r="CYM7" s="2374"/>
      <c r="CYN7" s="2375"/>
      <c r="CYO7" s="2373"/>
      <c r="CYP7" s="2374"/>
      <c r="CYQ7" s="2375"/>
      <c r="CYR7" s="2373"/>
      <c r="CYS7" s="2374"/>
      <c r="CYT7" s="2375"/>
      <c r="CYU7" s="2373"/>
      <c r="CYV7" s="2374"/>
      <c r="CYW7" s="2375"/>
      <c r="CYX7" s="2373"/>
      <c r="CYY7" s="2374"/>
      <c r="CYZ7" s="2375"/>
      <c r="CZA7" s="2373"/>
      <c r="CZB7" s="2374"/>
      <c r="CZC7" s="2375"/>
      <c r="CZD7" s="2373"/>
      <c r="CZE7" s="2374"/>
      <c r="CZF7" s="2375"/>
      <c r="CZG7" s="2373"/>
      <c r="CZH7" s="2374"/>
      <c r="CZI7" s="2375"/>
      <c r="CZJ7" s="2373"/>
      <c r="CZK7" s="2374"/>
      <c r="CZL7" s="2375"/>
      <c r="CZM7" s="2373"/>
      <c r="CZN7" s="2374"/>
      <c r="CZO7" s="2375"/>
      <c r="CZP7" s="2373"/>
      <c r="CZQ7" s="2374"/>
      <c r="CZR7" s="2375"/>
      <c r="CZS7" s="2373"/>
      <c r="CZT7" s="2374"/>
      <c r="CZU7" s="2375"/>
      <c r="CZV7" s="2373"/>
      <c r="CZW7" s="2374"/>
      <c r="CZX7" s="2375"/>
      <c r="CZY7" s="2373"/>
      <c r="CZZ7" s="2374"/>
      <c r="DAA7" s="2375"/>
      <c r="DAB7" s="2373"/>
      <c r="DAC7" s="2374"/>
      <c r="DAD7" s="2375"/>
      <c r="DAE7" s="2373"/>
      <c r="DAF7" s="2374"/>
      <c r="DAG7" s="2375"/>
      <c r="DAH7" s="2373"/>
      <c r="DAI7" s="2374"/>
      <c r="DAJ7" s="2375"/>
      <c r="DAK7" s="2373"/>
      <c r="DAL7" s="2374"/>
      <c r="DAM7" s="2375"/>
      <c r="DAN7" s="2373"/>
      <c r="DAO7" s="2374"/>
      <c r="DAP7" s="2375"/>
      <c r="DAQ7" s="2373"/>
      <c r="DAR7" s="2374"/>
      <c r="DAS7" s="2375"/>
      <c r="DAT7" s="2373"/>
      <c r="DAU7" s="2374"/>
      <c r="DAV7" s="2375"/>
      <c r="DAW7" s="2373"/>
      <c r="DAX7" s="2374"/>
      <c r="DAY7" s="2375"/>
      <c r="DAZ7" s="2373"/>
      <c r="DBA7" s="2374"/>
      <c r="DBB7" s="2375"/>
      <c r="DBC7" s="2373"/>
      <c r="DBD7" s="2374"/>
      <c r="DBE7" s="2375"/>
      <c r="DBF7" s="2373"/>
      <c r="DBG7" s="2374"/>
      <c r="DBH7" s="2375"/>
      <c r="DBI7" s="2373"/>
      <c r="DBJ7" s="2374"/>
      <c r="DBK7" s="2375"/>
      <c r="DBL7" s="2373"/>
      <c r="DBM7" s="2374"/>
      <c r="DBN7" s="2375"/>
      <c r="DBO7" s="2373"/>
      <c r="DBP7" s="2374"/>
      <c r="DBQ7" s="2375"/>
      <c r="DBR7" s="2373"/>
      <c r="DBS7" s="2374"/>
      <c r="DBT7" s="2375"/>
      <c r="DBU7" s="2373"/>
      <c r="DBV7" s="2374"/>
      <c r="DBW7" s="2375"/>
      <c r="DBX7" s="2373"/>
      <c r="DBY7" s="2374"/>
      <c r="DBZ7" s="2375"/>
      <c r="DCA7" s="2373"/>
      <c r="DCB7" s="2374"/>
      <c r="DCC7" s="2375"/>
      <c r="DCD7" s="2373"/>
      <c r="DCE7" s="2374"/>
      <c r="DCF7" s="2375"/>
      <c r="DCG7" s="2373"/>
      <c r="DCH7" s="2374"/>
      <c r="DCI7" s="2375"/>
      <c r="DCJ7" s="2373"/>
      <c r="DCK7" s="2374"/>
      <c r="DCL7" s="2375"/>
      <c r="DCM7" s="2373"/>
      <c r="DCN7" s="2374"/>
      <c r="DCO7" s="2375"/>
      <c r="DCP7" s="2373"/>
      <c r="DCQ7" s="2374"/>
      <c r="DCR7" s="2375"/>
      <c r="DCS7" s="2373"/>
      <c r="DCT7" s="2374"/>
      <c r="DCU7" s="2375"/>
      <c r="DCV7" s="2373"/>
      <c r="DCW7" s="2374"/>
      <c r="DCX7" s="2375"/>
      <c r="DCY7" s="2373"/>
      <c r="DCZ7" s="2374"/>
      <c r="DDA7" s="2375"/>
      <c r="DDB7" s="2373"/>
      <c r="DDC7" s="2374"/>
      <c r="DDD7" s="2375"/>
      <c r="DDE7" s="2373"/>
      <c r="DDF7" s="2374"/>
      <c r="DDG7" s="2375"/>
      <c r="DDH7" s="2373"/>
      <c r="DDI7" s="2374"/>
      <c r="DDJ7" s="2375"/>
      <c r="DDK7" s="2373"/>
      <c r="DDL7" s="2374"/>
      <c r="DDM7" s="2375"/>
      <c r="DDN7" s="2373"/>
      <c r="DDO7" s="2374"/>
      <c r="DDP7" s="2375"/>
      <c r="DDQ7" s="2373"/>
      <c r="DDR7" s="2374"/>
      <c r="DDS7" s="2375"/>
      <c r="DDT7" s="2373"/>
      <c r="DDU7" s="2374"/>
      <c r="DDV7" s="2375"/>
      <c r="DDW7" s="2373"/>
      <c r="DDX7" s="2374"/>
      <c r="DDY7" s="2375"/>
      <c r="DDZ7" s="2373"/>
      <c r="DEA7" s="2374"/>
      <c r="DEB7" s="2375"/>
      <c r="DEC7" s="2373"/>
      <c r="DED7" s="2374"/>
      <c r="DEE7" s="2375"/>
      <c r="DEF7" s="2373"/>
      <c r="DEG7" s="2374"/>
      <c r="DEH7" s="2375"/>
      <c r="DEI7" s="2373"/>
      <c r="DEJ7" s="2374"/>
      <c r="DEK7" s="2375"/>
      <c r="DEL7" s="2373"/>
      <c r="DEM7" s="2374"/>
      <c r="DEN7" s="2375"/>
      <c r="DEO7" s="2373"/>
      <c r="DEP7" s="2374"/>
      <c r="DEQ7" s="2375"/>
      <c r="DER7" s="2373"/>
      <c r="DES7" s="2374"/>
      <c r="DET7" s="2375"/>
      <c r="DEU7" s="2373"/>
      <c r="DEV7" s="2374"/>
      <c r="DEW7" s="2375"/>
      <c r="DEX7" s="2373"/>
      <c r="DEY7" s="2374"/>
      <c r="DEZ7" s="2375"/>
      <c r="DFA7" s="2373"/>
      <c r="DFB7" s="2374"/>
      <c r="DFC7" s="2375"/>
      <c r="DFD7" s="2373"/>
      <c r="DFE7" s="2374"/>
      <c r="DFF7" s="2375"/>
      <c r="DFG7" s="2373"/>
      <c r="DFH7" s="2374"/>
      <c r="DFI7" s="2375"/>
      <c r="DFJ7" s="2373"/>
      <c r="DFK7" s="2374"/>
      <c r="DFL7" s="2375"/>
      <c r="DFM7" s="2373"/>
      <c r="DFN7" s="2374"/>
      <c r="DFO7" s="2375"/>
      <c r="DFP7" s="2373"/>
      <c r="DFQ7" s="2374"/>
      <c r="DFR7" s="2375"/>
      <c r="DFS7" s="2373"/>
      <c r="DFT7" s="2374"/>
      <c r="DFU7" s="2375"/>
      <c r="DFV7" s="2373"/>
      <c r="DFW7" s="2374"/>
      <c r="DFX7" s="2375"/>
      <c r="DFY7" s="2373"/>
      <c r="DFZ7" s="2374"/>
      <c r="DGA7" s="2375"/>
      <c r="DGB7" s="2373"/>
      <c r="DGC7" s="2374"/>
      <c r="DGD7" s="2375"/>
      <c r="DGE7" s="2373"/>
      <c r="DGF7" s="2374"/>
      <c r="DGG7" s="2375"/>
      <c r="DGH7" s="2373"/>
      <c r="DGI7" s="2374"/>
      <c r="DGJ7" s="2375"/>
      <c r="DGK7" s="2373"/>
      <c r="DGL7" s="2374"/>
      <c r="DGM7" s="2375"/>
      <c r="DGN7" s="2373"/>
      <c r="DGO7" s="2374"/>
      <c r="DGP7" s="2375"/>
      <c r="DGQ7" s="2373"/>
      <c r="DGR7" s="2374"/>
      <c r="DGS7" s="2375"/>
      <c r="DGT7" s="2373"/>
      <c r="DGU7" s="2374"/>
      <c r="DGV7" s="2375"/>
      <c r="DGW7" s="2373"/>
      <c r="DGX7" s="2374"/>
      <c r="DGY7" s="2375"/>
      <c r="DGZ7" s="2373"/>
      <c r="DHA7" s="2374"/>
      <c r="DHB7" s="2375"/>
      <c r="DHC7" s="2373"/>
      <c r="DHD7" s="2374"/>
      <c r="DHE7" s="2375"/>
      <c r="DHF7" s="2373"/>
      <c r="DHG7" s="2374"/>
      <c r="DHH7" s="2375"/>
      <c r="DHI7" s="2373"/>
      <c r="DHJ7" s="2374"/>
      <c r="DHK7" s="2375"/>
      <c r="DHL7" s="2373"/>
      <c r="DHM7" s="2374"/>
      <c r="DHN7" s="2375"/>
      <c r="DHO7" s="2373"/>
      <c r="DHP7" s="2374"/>
      <c r="DHQ7" s="2375"/>
      <c r="DHR7" s="2373"/>
      <c r="DHS7" s="2374"/>
      <c r="DHT7" s="2375"/>
      <c r="DHU7" s="2373"/>
      <c r="DHV7" s="2374"/>
      <c r="DHW7" s="2375"/>
      <c r="DHX7" s="2373"/>
      <c r="DHY7" s="2374"/>
      <c r="DHZ7" s="2375"/>
      <c r="DIA7" s="2373"/>
      <c r="DIB7" s="2374"/>
      <c r="DIC7" s="2375"/>
      <c r="DID7" s="2373"/>
      <c r="DIE7" s="2374"/>
      <c r="DIF7" s="2375"/>
      <c r="DIG7" s="2373"/>
      <c r="DIH7" s="2374"/>
      <c r="DII7" s="2375"/>
      <c r="DIJ7" s="2373"/>
      <c r="DIK7" s="2374"/>
      <c r="DIL7" s="2375"/>
      <c r="DIM7" s="2373"/>
      <c r="DIN7" s="2374"/>
      <c r="DIO7" s="2375"/>
      <c r="DIP7" s="2373"/>
      <c r="DIQ7" s="2374"/>
      <c r="DIR7" s="2375"/>
      <c r="DIS7" s="2373"/>
      <c r="DIT7" s="2374"/>
      <c r="DIU7" s="2375"/>
      <c r="DIV7" s="2373"/>
      <c r="DIW7" s="2374"/>
      <c r="DIX7" s="2375"/>
      <c r="DIY7" s="2373"/>
      <c r="DIZ7" s="2374"/>
      <c r="DJA7" s="2375"/>
      <c r="DJB7" s="2373"/>
      <c r="DJC7" s="2374"/>
      <c r="DJD7" s="2375"/>
      <c r="DJE7" s="2373"/>
      <c r="DJF7" s="2374"/>
      <c r="DJG7" s="2375"/>
      <c r="DJH7" s="2373"/>
      <c r="DJI7" s="2374"/>
      <c r="DJJ7" s="2375"/>
      <c r="DJK7" s="2373"/>
      <c r="DJL7" s="2374"/>
      <c r="DJM7" s="2375"/>
      <c r="DJN7" s="2373"/>
      <c r="DJO7" s="2374"/>
      <c r="DJP7" s="2375"/>
      <c r="DJQ7" s="2373"/>
      <c r="DJR7" s="2374"/>
      <c r="DJS7" s="2375"/>
      <c r="DJT7" s="2373"/>
      <c r="DJU7" s="2374"/>
      <c r="DJV7" s="2375"/>
      <c r="DJW7" s="2373"/>
      <c r="DJX7" s="2374"/>
      <c r="DJY7" s="2375"/>
      <c r="DJZ7" s="2373"/>
      <c r="DKA7" s="2374"/>
      <c r="DKB7" s="2375"/>
      <c r="DKC7" s="2373"/>
      <c r="DKD7" s="2374"/>
      <c r="DKE7" s="2375"/>
      <c r="DKF7" s="2373"/>
      <c r="DKG7" s="2374"/>
      <c r="DKH7" s="2375"/>
      <c r="DKI7" s="2373"/>
      <c r="DKJ7" s="2374"/>
      <c r="DKK7" s="2375"/>
      <c r="DKL7" s="2373"/>
      <c r="DKM7" s="2374"/>
      <c r="DKN7" s="2375"/>
      <c r="DKO7" s="2373"/>
      <c r="DKP7" s="2374"/>
      <c r="DKQ7" s="2375"/>
      <c r="DKR7" s="2373"/>
      <c r="DKS7" s="2374"/>
      <c r="DKT7" s="2375"/>
      <c r="DKU7" s="2373"/>
      <c r="DKV7" s="2374"/>
      <c r="DKW7" s="2375"/>
      <c r="DKX7" s="2373"/>
      <c r="DKY7" s="2374"/>
      <c r="DKZ7" s="2375"/>
      <c r="DLA7" s="2373"/>
      <c r="DLB7" s="2374"/>
      <c r="DLC7" s="2375"/>
      <c r="DLD7" s="2373"/>
      <c r="DLE7" s="2374"/>
      <c r="DLF7" s="2375"/>
      <c r="DLG7" s="2373"/>
      <c r="DLH7" s="2374"/>
      <c r="DLI7" s="2375"/>
      <c r="DLJ7" s="2373"/>
      <c r="DLK7" s="2374"/>
      <c r="DLL7" s="2375"/>
      <c r="DLM7" s="2373"/>
      <c r="DLN7" s="2374"/>
      <c r="DLO7" s="2375"/>
      <c r="DLP7" s="2373"/>
      <c r="DLQ7" s="2374"/>
      <c r="DLR7" s="2375"/>
      <c r="DLS7" s="2373"/>
      <c r="DLT7" s="2374"/>
      <c r="DLU7" s="2375"/>
      <c r="DLV7" s="2373"/>
      <c r="DLW7" s="2374"/>
      <c r="DLX7" s="2375"/>
      <c r="DLY7" s="2373"/>
      <c r="DLZ7" s="2374"/>
      <c r="DMA7" s="2375"/>
      <c r="DMB7" s="2373"/>
      <c r="DMC7" s="2374"/>
      <c r="DMD7" s="2375"/>
      <c r="DME7" s="2373"/>
      <c r="DMF7" s="2374"/>
      <c r="DMG7" s="2375"/>
      <c r="DMH7" s="2373"/>
      <c r="DMI7" s="2374"/>
      <c r="DMJ7" s="2375"/>
      <c r="DMK7" s="2373"/>
      <c r="DML7" s="2374"/>
      <c r="DMM7" s="2375"/>
      <c r="DMN7" s="2373"/>
      <c r="DMO7" s="2374"/>
      <c r="DMP7" s="2375"/>
      <c r="DMQ7" s="2373"/>
      <c r="DMR7" s="2374"/>
      <c r="DMS7" s="2375"/>
      <c r="DMT7" s="2373"/>
      <c r="DMU7" s="2374"/>
      <c r="DMV7" s="2375"/>
      <c r="DMW7" s="2373"/>
      <c r="DMX7" s="2374"/>
      <c r="DMY7" s="2375"/>
      <c r="DMZ7" s="2373"/>
      <c r="DNA7" s="2374"/>
      <c r="DNB7" s="2375"/>
      <c r="DNC7" s="2373"/>
      <c r="DND7" s="2374"/>
      <c r="DNE7" s="2375"/>
      <c r="DNF7" s="2373"/>
      <c r="DNG7" s="2374"/>
      <c r="DNH7" s="2375"/>
      <c r="DNI7" s="2373"/>
      <c r="DNJ7" s="2374"/>
      <c r="DNK7" s="2375"/>
      <c r="DNL7" s="2373"/>
      <c r="DNM7" s="2374"/>
      <c r="DNN7" s="2375"/>
      <c r="DNO7" s="2373"/>
      <c r="DNP7" s="2374"/>
      <c r="DNQ7" s="2375"/>
      <c r="DNR7" s="2373"/>
      <c r="DNS7" s="2374"/>
      <c r="DNT7" s="2375"/>
      <c r="DNU7" s="2373"/>
      <c r="DNV7" s="2374"/>
      <c r="DNW7" s="2375"/>
      <c r="DNX7" s="2373"/>
      <c r="DNY7" s="2374"/>
      <c r="DNZ7" s="2375"/>
      <c r="DOA7" s="2373"/>
      <c r="DOB7" s="2374"/>
      <c r="DOC7" s="2375"/>
      <c r="DOD7" s="2373"/>
      <c r="DOE7" s="2374"/>
      <c r="DOF7" s="2375"/>
      <c r="DOG7" s="2373"/>
      <c r="DOH7" s="2374"/>
      <c r="DOI7" s="2375"/>
      <c r="DOJ7" s="2373"/>
      <c r="DOK7" s="2374"/>
      <c r="DOL7" s="2375"/>
      <c r="DOM7" s="2373"/>
      <c r="DON7" s="2374"/>
      <c r="DOO7" s="2375"/>
      <c r="DOP7" s="2373"/>
      <c r="DOQ7" s="2374"/>
      <c r="DOR7" s="2375"/>
      <c r="DOS7" s="2373"/>
      <c r="DOT7" s="2374"/>
      <c r="DOU7" s="2375"/>
      <c r="DOV7" s="2373"/>
      <c r="DOW7" s="2374"/>
      <c r="DOX7" s="2375"/>
      <c r="DOY7" s="2373"/>
      <c r="DOZ7" s="2374"/>
      <c r="DPA7" s="2375"/>
      <c r="DPB7" s="2373"/>
      <c r="DPC7" s="2374"/>
      <c r="DPD7" s="2375"/>
      <c r="DPE7" s="2373"/>
      <c r="DPF7" s="2374"/>
      <c r="DPG7" s="2375"/>
      <c r="DPH7" s="2373"/>
      <c r="DPI7" s="2374"/>
      <c r="DPJ7" s="2375"/>
      <c r="DPK7" s="2373"/>
      <c r="DPL7" s="2374"/>
      <c r="DPM7" s="2375"/>
      <c r="DPN7" s="2373"/>
      <c r="DPO7" s="2374"/>
      <c r="DPP7" s="2375"/>
      <c r="DPQ7" s="2373"/>
      <c r="DPR7" s="2374"/>
      <c r="DPS7" s="2375"/>
      <c r="DPT7" s="2373"/>
      <c r="DPU7" s="2374"/>
      <c r="DPV7" s="2375"/>
      <c r="DPW7" s="2373"/>
      <c r="DPX7" s="2374"/>
      <c r="DPY7" s="2375"/>
      <c r="DPZ7" s="2373"/>
      <c r="DQA7" s="2374"/>
      <c r="DQB7" s="2375"/>
      <c r="DQC7" s="2373"/>
      <c r="DQD7" s="2374"/>
      <c r="DQE7" s="2375"/>
      <c r="DQF7" s="2373"/>
      <c r="DQG7" s="2374"/>
      <c r="DQH7" s="2375"/>
      <c r="DQI7" s="2373"/>
      <c r="DQJ7" s="2374"/>
      <c r="DQK7" s="2375"/>
      <c r="DQL7" s="2373"/>
      <c r="DQM7" s="2374"/>
      <c r="DQN7" s="2375"/>
      <c r="DQO7" s="2373"/>
      <c r="DQP7" s="2374"/>
      <c r="DQQ7" s="2375"/>
      <c r="DQR7" s="2373"/>
      <c r="DQS7" s="2374"/>
      <c r="DQT7" s="2375"/>
      <c r="DQU7" s="2373"/>
      <c r="DQV7" s="2374"/>
      <c r="DQW7" s="2375"/>
      <c r="DQX7" s="2373"/>
      <c r="DQY7" s="2374"/>
      <c r="DQZ7" s="2375"/>
      <c r="DRA7" s="2373"/>
      <c r="DRB7" s="2374"/>
      <c r="DRC7" s="2375"/>
      <c r="DRD7" s="2373"/>
      <c r="DRE7" s="2374"/>
      <c r="DRF7" s="2375"/>
      <c r="DRG7" s="2373"/>
      <c r="DRH7" s="2374"/>
      <c r="DRI7" s="2375"/>
      <c r="DRJ7" s="2373"/>
      <c r="DRK7" s="2374"/>
      <c r="DRL7" s="2375"/>
      <c r="DRM7" s="2373"/>
      <c r="DRN7" s="2374"/>
      <c r="DRO7" s="2375"/>
      <c r="DRP7" s="2373"/>
      <c r="DRQ7" s="2374"/>
      <c r="DRR7" s="2375"/>
      <c r="DRS7" s="2373"/>
      <c r="DRT7" s="2374"/>
      <c r="DRU7" s="2375"/>
      <c r="DRV7" s="2373"/>
      <c r="DRW7" s="2374"/>
      <c r="DRX7" s="2375"/>
      <c r="DRY7" s="2373"/>
      <c r="DRZ7" s="2374"/>
      <c r="DSA7" s="2375"/>
      <c r="DSB7" s="2373"/>
      <c r="DSC7" s="2374"/>
      <c r="DSD7" s="2375"/>
      <c r="DSE7" s="2373"/>
      <c r="DSF7" s="2374"/>
      <c r="DSG7" s="2375"/>
      <c r="DSH7" s="2373"/>
      <c r="DSI7" s="2374"/>
      <c r="DSJ7" s="2375"/>
      <c r="DSK7" s="2373"/>
      <c r="DSL7" s="2374"/>
      <c r="DSM7" s="2375"/>
      <c r="DSN7" s="2373"/>
      <c r="DSO7" s="2374"/>
      <c r="DSP7" s="2375"/>
      <c r="DSQ7" s="2373"/>
      <c r="DSR7" s="2374"/>
      <c r="DSS7" s="2375"/>
      <c r="DST7" s="2373"/>
      <c r="DSU7" s="2374"/>
      <c r="DSV7" s="2375"/>
      <c r="DSW7" s="2373"/>
      <c r="DSX7" s="2374"/>
      <c r="DSY7" s="2375"/>
      <c r="DSZ7" s="2373"/>
      <c r="DTA7" s="2374"/>
      <c r="DTB7" s="2375"/>
      <c r="DTC7" s="2373"/>
      <c r="DTD7" s="2374"/>
      <c r="DTE7" s="2375"/>
      <c r="DTF7" s="2373"/>
      <c r="DTG7" s="2374"/>
      <c r="DTH7" s="2375"/>
      <c r="DTI7" s="2373"/>
      <c r="DTJ7" s="2374"/>
      <c r="DTK7" s="2375"/>
      <c r="DTL7" s="2373"/>
      <c r="DTM7" s="2374"/>
      <c r="DTN7" s="2375"/>
      <c r="DTO7" s="2373"/>
      <c r="DTP7" s="2374"/>
      <c r="DTQ7" s="2375"/>
      <c r="DTR7" s="2373"/>
      <c r="DTS7" s="2374"/>
      <c r="DTT7" s="2375"/>
      <c r="DTU7" s="2373"/>
      <c r="DTV7" s="2374"/>
      <c r="DTW7" s="2375"/>
      <c r="DTX7" s="2373"/>
      <c r="DTY7" s="2374"/>
      <c r="DTZ7" s="2375"/>
      <c r="DUA7" s="2373"/>
      <c r="DUB7" s="2374"/>
      <c r="DUC7" s="2375"/>
      <c r="DUD7" s="2373"/>
      <c r="DUE7" s="2374"/>
      <c r="DUF7" s="2375"/>
      <c r="DUG7" s="2373"/>
      <c r="DUH7" s="2374"/>
      <c r="DUI7" s="2375"/>
      <c r="DUJ7" s="2373"/>
      <c r="DUK7" s="2374"/>
      <c r="DUL7" s="2375"/>
      <c r="DUM7" s="2373"/>
      <c r="DUN7" s="2374"/>
      <c r="DUO7" s="2375"/>
      <c r="DUP7" s="2373"/>
      <c r="DUQ7" s="2374"/>
      <c r="DUR7" s="2375"/>
      <c r="DUS7" s="2373"/>
      <c r="DUT7" s="2374"/>
      <c r="DUU7" s="2375"/>
      <c r="DUV7" s="2373"/>
      <c r="DUW7" s="2374"/>
      <c r="DUX7" s="2375"/>
      <c r="DUY7" s="2373"/>
      <c r="DUZ7" s="2374"/>
      <c r="DVA7" s="2375"/>
      <c r="DVB7" s="2373"/>
      <c r="DVC7" s="2374"/>
      <c r="DVD7" s="2375"/>
      <c r="DVE7" s="2373"/>
      <c r="DVF7" s="2374"/>
      <c r="DVG7" s="2375"/>
      <c r="DVH7" s="2373"/>
      <c r="DVI7" s="2374"/>
      <c r="DVJ7" s="2375"/>
      <c r="DVK7" s="2373"/>
      <c r="DVL7" s="2374"/>
      <c r="DVM7" s="2375"/>
      <c r="DVN7" s="2373"/>
      <c r="DVO7" s="2374"/>
      <c r="DVP7" s="2375"/>
      <c r="DVQ7" s="2373"/>
      <c r="DVR7" s="2374"/>
      <c r="DVS7" s="2375"/>
      <c r="DVT7" s="2373"/>
      <c r="DVU7" s="2374"/>
      <c r="DVV7" s="2375"/>
      <c r="DVW7" s="2373"/>
      <c r="DVX7" s="2374"/>
      <c r="DVY7" s="2375"/>
      <c r="DVZ7" s="2373"/>
      <c r="DWA7" s="2374"/>
      <c r="DWB7" s="2375"/>
      <c r="DWC7" s="2373"/>
      <c r="DWD7" s="2374"/>
      <c r="DWE7" s="2375"/>
      <c r="DWF7" s="2373"/>
      <c r="DWG7" s="2374"/>
      <c r="DWH7" s="2375"/>
      <c r="DWI7" s="2373"/>
      <c r="DWJ7" s="2374"/>
      <c r="DWK7" s="2375"/>
      <c r="DWL7" s="2373"/>
      <c r="DWM7" s="2374"/>
      <c r="DWN7" s="2375"/>
      <c r="DWO7" s="2373"/>
      <c r="DWP7" s="2374"/>
      <c r="DWQ7" s="2375"/>
      <c r="DWR7" s="2373"/>
      <c r="DWS7" s="2374"/>
      <c r="DWT7" s="2375"/>
      <c r="DWU7" s="2373"/>
      <c r="DWV7" s="2374"/>
      <c r="DWW7" s="2375"/>
      <c r="DWX7" s="2373"/>
      <c r="DWY7" s="2374"/>
      <c r="DWZ7" s="2375"/>
      <c r="DXA7" s="2373"/>
      <c r="DXB7" s="2374"/>
      <c r="DXC7" s="2375"/>
      <c r="DXD7" s="2373"/>
      <c r="DXE7" s="2374"/>
      <c r="DXF7" s="2375"/>
      <c r="DXG7" s="2373"/>
      <c r="DXH7" s="2374"/>
      <c r="DXI7" s="2375"/>
      <c r="DXJ7" s="2373"/>
      <c r="DXK7" s="2374"/>
      <c r="DXL7" s="2375"/>
      <c r="DXM7" s="2373"/>
      <c r="DXN7" s="2374"/>
      <c r="DXO7" s="2375"/>
      <c r="DXP7" s="2373"/>
      <c r="DXQ7" s="2374"/>
      <c r="DXR7" s="2375"/>
      <c r="DXS7" s="2373"/>
      <c r="DXT7" s="2374"/>
      <c r="DXU7" s="2375"/>
      <c r="DXV7" s="2373"/>
      <c r="DXW7" s="2374"/>
      <c r="DXX7" s="2375"/>
      <c r="DXY7" s="2373"/>
      <c r="DXZ7" s="2374"/>
      <c r="DYA7" s="2375"/>
      <c r="DYB7" s="2373"/>
      <c r="DYC7" s="2374"/>
      <c r="DYD7" s="2375"/>
      <c r="DYE7" s="2373"/>
      <c r="DYF7" s="2374"/>
      <c r="DYG7" s="2375"/>
      <c r="DYH7" s="2373"/>
      <c r="DYI7" s="2374"/>
      <c r="DYJ7" s="2375"/>
      <c r="DYK7" s="2373"/>
      <c r="DYL7" s="2374"/>
      <c r="DYM7" s="2375"/>
      <c r="DYN7" s="2373"/>
      <c r="DYO7" s="2374"/>
      <c r="DYP7" s="2375"/>
      <c r="DYQ7" s="2373"/>
      <c r="DYR7" s="2374"/>
      <c r="DYS7" s="2375"/>
      <c r="DYT7" s="2373"/>
      <c r="DYU7" s="2374"/>
      <c r="DYV7" s="2375"/>
      <c r="DYW7" s="2373"/>
      <c r="DYX7" s="2374"/>
      <c r="DYY7" s="2375"/>
      <c r="DYZ7" s="2373"/>
      <c r="DZA7" s="2374"/>
      <c r="DZB7" s="2375"/>
      <c r="DZC7" s="2373"/>
      <c r="DZD7" s="2374"/>
      <c r="DZE7" s="2375"/>
      <c r="DZF7" s="2373"/>
      <c r="DZG7" s="2374"/>
      <c r="DZH7" s="2375"/>
      <c r="DZI7" s="2373"/>
      <c r="DZJ7" s="2374"/>
      <c r="DZK7" s="2375"/>
      <c r="DZL7" s="2373"/>
      <c r="DZM7" s="2374"/>
      <c r="DZN7" s="2375"/>
      <c r="DZO7" s="2373"/>
      <c r="DZP7" s="2374"/>
      <c r="DZQ7" s="2375"/>
      <c r="DZR7" s="2373"/>
      <c r="DZS7" s="2374"/>
      <c r="DZT7" s="2375"/>
      <c r="DZU7" s="2373"/>
      <c r="DZV7" s="2374"/>
      <c r="DZW7" s="2375"/>
      <c r="DZX7" s="2373"/>
      <c r="DZY7" s="2374"/>
      <c r="DZZ7" s="2375"/>
      <c r="EAA7" s="2373"/>
      <c r="EAB7" s="2374"/>
      <c r="EAC7" s="2375"/>
      <c r="EAD7" s="2373"/>
      <c r="EAE7" s="2374"/>
      <c r="EAF7" s="2375"/>
      <c r="EAG7" s="2373"/>
      <c r="EAH7" s="2374"/>
      <c r="EAI7" s="2375"/>
      <c r="EAJ7" s="2373"/>
      <c r="EAK7" s="2374"/>
      <c r="EAL7" s="2375"/>
      <c r="EAM7" s="2373"/>
      <c r="EAN7" s="2374"/>
      <c r="EAO7" s="2375"/>
      <c r="EAP7" s="2373"/>
      <c r="EAQ7" s="2374"/>
      <c r="EAR7" s="2375"/>
      <c r="EAS7" s="2373"/>
      <c r="EAT7" s="2374"/>
      <c r="EAU7" s="2375"/>
      <c r="EAV7" s="2373"/>
      <c r="EAW7" s="2374"/>
      <c r="EAX7" s="2375"/>
      <c r="EAY7" s="2373"/>
      <c r="EAZ7" s="2374"/>
      <c r="EBA7" s="2375"/>
      <c r="EBB7" s="2373"/>
      <c r="EBC7" s="2374"/>
      <c r="EBD7" s="2375"/>
      <c r="EBE7" s="2373"/>
      <c r="EBF7" s="2374"/>
      <c r="EBG7" s="2375"/>
      <c r="EBH7" s="2373"/>
      <c r="EBI7" s="2374"/>
      <c r="EBJ7" s="2375"/>
      <c r="EBK7" s="2373"/>
      <c r="EBL7" s="2374"/>
      <c r="EBM7" s="2375"/>
      <c r="EBN7" s="2373"/>
      <c r="EBO7" s="2374"/>
      <c r="EBP7" s="2375"/>
      <c r="EBQ7" s="2373"/>
      <c r="EBR7" s="2374"/>
      <c r="EBS7" s="2375"/>
      <c r="EBT7" s="2373"/>
      <c r="EBU7" s="2374"/>
      <c r="EBV7" s="2375"/>
      <c r="EBW7" s="2373"/>
      <c r="EBX7" s="2374"/>
      <c r="EBY7" s="2375"/>
      <c r="EBZ7" s="2373"/>
      <c r="ECA7" s="2374"/>
      <c r="ECB7" s="2375"/>
      <c r="ECC7" s="2373"/>
      <c r="ECD7" s="2374"/>
      <c r="ECE7" s="2375"/>
      <c r="ECF7" s="2373"/>
      <c r="ECG7" s="2374"/>
      <c r="ECH7" s="2375"/>
      <c r="ECI7" s="2373"/>
      <c r="ECJ7" s="2374"/>
      <c r="ECK7" s="2375"/>
      <c r="ECL7" s="2373"/>
      <c r="ECM7" s="2374"/>
      <c r="ECN7" s="2375"/>
      <c r="ECO7" s="2373"/>
      <c r="ECP7" s="2374"/>
      <c r="ECQ7" s="2375"/>
      <c r="ECR7" s="2373"/>
      <c r="ECS7" s="2374"/>
      <c r="ECT7" s="2375"/>
      <c r="ECU7" s="2373"/>
      <c r="ECV7" s="2374"/>
      <c r="ECW7" s="2375"/>
      <c r="ECX7" s="2373"/>
      <c r="ECY7" s="2374"/>
      <c r="ECZ7" s="2375"/>
      <c r="EDA7" s="2373"/>
      <c r="EDB7" s="2374"/>
      <c r="EDC7" s="2375"/>
      <c r="EDD7" s="2373"/>
      <c r="EDE7" s="2374"/>
      <c r="EDF7" s="2375"/>
      <c r="EDG7" s="2373"/>
      <c r="EDH7" s="2374"/>
      <c r="EDI7" s="2375"/>
      <c r="EDJ7" s="2373"/>
      <c r="EDK7" s="2374"/>
      <c r="EDL7" s="2375"/>
      <c r="EDM7" s="2373"/>
      <c r="EDN7" s="2374"/>
      <c r="EDO7" s="2375"/>
      <c r="EDP7" s="2373"/>
      <c r="EDQ7" s="2374"/>
      <c r="EDR7" s="2375"/>
      <c r="EDS7" s="2373"/>
      <c r="EDT7" s="2374"/>
      <c r="EDU7" s="2375"/>
      <c r="EDV7" s="2373"/>
      <c r="EDW7" s="2374"/>
      <c r="EDX7" s="2375"/>
      <c r="EDY7" s="2373"/>
      <c r="EDZ7" s="2374"/>
      <c r="EEA7" s="2375"/>
      <c r="EEB7" s="2373"/>
      <c r="EEC7" s="2374"/>
      <c r="EED7" s="2375"/>
      <c r="EEE7" s="2373"/>
      <c r="EEF7" s="2374"/>
      <c r="EEG7" s="2375"/>
      <c r="EEH7" s="2373"/>
      <c r="EEI7" s="2374"/>
      <c r="EEJ7" s="2375"/>
      <c r="EEK7" s="2373"/>
      <c r="EEL7" s="2374"/>
      <c r="EEM7" s="2375"/>
      <c r="EEN7" s="2373"/>
      <c r="EEO7" s="2374"/>
      <c r="EEP7" s="2375"/>
      <c r="EEQ7" s="2373"/>
      <c r="EER7" s="2374"/>
      <c r="EES7" s="2375"/>
      <c r="EET7" s="2373"/>
      <c r="EEU7" s="2374"/>
      <c r="EEV7" s="2375"/>
      <c r="EEW7" s="2373"/>
      <c r="EEX7" s="2374"/>
      <c r="EEY7" s="2375"/>
      <c r="EEZ7" s="2373"/>
      <c r="EFA7" s="2374"/>
      <c r="EFB7" s="2375"/>
      <c r="EFC7" s="2373"/>
      <c r="EFD7" s="2374"/>
      <c r="EFE7" s="2375"/>
      <c r="EFF7" s="2373"/>
      <c r="EFG7" s="2374"/>
      <c r="EFH7" s="2375"/>
      <c r="EFI7" s="2373"/>
      <c r="EFJ7" s="2374"/>
      <c r="EFK7" s="2375"/>
      <c r="EFL7" s="2373"/>
      <c r="EFM7" s="2374"/>
      <c r="EFN7" s="2375"/>
      <c r="EFO7" s="2373"/>
      <c r="EFP7" s="2374"/>
      <c r="EFQ7" s="2375"/>
      <c r="EFR7" s="2373"/>
      <c r="EFS7" s="2374"/>
      <c r="EFT7" s="2375"/>
      <c r="EFU7" s="2373"/>
      <c r="EFV7" s="2374"/>
      <c r="EFW7" s="2375"/>
      <c r="EFX7" s="2373"/>
      <c r="EFY7" s="2374"/>
      <c r="EFZ7" s="2375"/>
      <c r="EGA7" s="2373"/>
      <c r="EGB7" s="2374"/>
      <c r="EGC7" s="2375"/>
      <c r="EGD7" s="2373"/>
      <c r="EGE7" s="2374"/>
      <c r="EGF7" s="2375"/>
      <c r="EGG7" s="2373"/>
      <c r="EGH7" s="2374"/>
      <c r="EGI7" s="2375"/>
      <c r="EGJ7" s="2373"/>
      <c r="EGK7" s="2374"/>
      <c r="EGL7" s="2375"/>
      <c r="EGM7" s="2373"/>
      <c r="EGN7" s="2374"/>
      <c r="EGO7" s="2375"/>
      <c r="EGP7" s="2373"/>
      <c r="EGQ7" s="2374"/>
      <c r="EGR7" s="2375"/>
      <c r="EGS7" s="2373"/>
      <c r="EGT7" s="2374"/>
      <c r="EGU7" s="2375"/>
      <c r="EGV7" s="2373"/>
      <c r="EGW7" s="2374"/>
      <c r="EGX7" s="2375"/>
      <c r="EGY7" s="2373"/>
      <c r="EGZ7" s="2374"/>
      <c r="EHA7" s="2375"/>
      <c r="EHB7" s="2373"/>
      <c r="EHC7" s="2374"/>
      <c r="EHD7" s="2375"/>
      <c r="EHE7" s="2373"/>
      <c r="EHF7" s="2374"/>
      <c r="EHG7" s="2375"/>
      <c r="EHH7" s="2373"/>
      <c r="EHI7" s="2374"/>
      <c r="EHJ7" s="2375"/>
      <c r="EHK7" s="2373"/>
      <c r="EHL7" s="2374"/>
      <c r="EHM7" s="2375"/>
      <c r="EHN7" s="2373"/>
      <c r="EHO7" s="2374"/>
      <c r="EHP7" s="2375"/>
      <c r="EHQ7" s="2373"/>
      <c r="EHR7" s="2374"/>
      <c r="EHS7" s="2375"/>
      <c r="EHT7" s="2373"/>
      <c r="EHU7" s="2374"/>
      <c r="EHV7" s="2375"/>
      <c r="EHW7" s="2373"/>
      <c r="EHX7" s="2374"/>
      <c r="EHY7" s="2375"/>
      <c r="EHZ7" s="2373"/>
      <c r="EIA7" s="2374"/>
      <c r="EIB7" s="2375"/>
      <c r="EIC7" s="2373"/>
      <c r="EID7" s="2374"/>
      <c r="EIE7" s="2375"/>
      <c r="EIF7" s="2373"/>
      <c r="EIG7" s="2374"/>
      <c r="EIH7" s="2375"/>
      <c r="EII7" s="2373"/>
      <c r="EIJ7" s="2374"/>
      <c r="EIK7" s="2375"/>
      <c r="EIL7" s="2373"/>
      <c r="EIM7" s="2374"/>
      <c r="EIN7" s="2375"/>
      <c r="EIO7" s="2373"/>
      <c r="EIP7" s="2374"/>
      <c r="EIQ7" s="2375"/>
      <c r="EIR7" s="2373"/>
      <c r="EIS7" s="2374"/>
      <c r="EIT7" s="2375"/>
      <c r="EIU7" s="2373"/>
      <c r="EIV7" s="2374"/>
      <c r="EIW7" s="2375"/>
      <c r="EIX7" s="2373"/>
      <c r="EIY7" s="2374"/>
      <c r="EIZ7" s="2375"/>
      <c r="EJA7" s="2373"/>
      <c r="EJB7" s="2374"/>
      <c r="EJC7" s="2375"/>
      <c r="EJD7" s="2373"/>
      <c r="EJE7" s="2374"/>
      <c r="EJF7" s="2375"/>
      <c r="EJG7" s="2373"/>
      <c r="EJH7" s="2374"/>
      <c r="EJI7" s="2375"/>
      <c r="EJJ7" s="2373"/>
      <c r="EJK7" s="2374"/>
      <c r="EJL7" s="2375"/>
      <c r="EJM7" s="2373"/>
      <c r="EJN7" s="2374"/>
      <c r="EJO7" s="2375"/>
      <c r="EJP7" s="2373"/>
      <c r="EJQ7" s="2374"/>
      <c r="EJR7" s="2375"/>
      <c r="EJS7" s="2373"/>
      <c r="EJT7" s="2374"/>
      <c r="EJU7" s="2375"/>
      <c r="EJV7" s="2373"/>
      <c r="EJW7" s="2374"/>
      <c r="EJX7" s="2375"/>
      <c r="EJY7" s="2373"/>
      <c r="EJZ7" s="2374"/>
      <c r="EKA7" s="2375"/>
      <c r="EKB7" s="2373"/>
      <c r="EKC7" s="2374"/>
      <c r="EKD7" s="2375"/>
      <c r="EKE7" s="2373"/>
      <c r="EKF7" s="2374"/>
      <c r="EKG7" s="2375"/>
      <c r="EKH7" s="2373"/>
      <c r="EKI7" s="2374"/>
      <c r="EKJ7" s="2375"/>
      <c r="EKK7" s="2373"/>
      <c r="EKL7" s="2374"/>
      <c r="EKM7" s="2375"/>
      <c r="EKN7" s="2373"/>
      <c r="EKO7" s="2374"/>
      <c r="EKP7" s="2375"/>
      <c r="EKQ7" s="2373"/>
      <c r="EKR7" s="2374"/>
      <c r="EKS7" s="2375"/>
      <c r="EKT7" s="2373"/>
      <c r="EKU7" s="2374"/>
      <c r="EKV7" s="2375"/>
      <c r="EKW7" s="2373"/>
      <c r="EKX7" s="2374"/>
      <c r="EKY7" s="2375"/>
      <c r="EKZ7" s="2373"/>
      <c r="ELA7" s="2374"/>
      <c r="ELB7" s="2375"/>
      <c r="ELC7" s="2373"/>
      <c r="ELD7" s="2374"/>
      <c r="ELE7" s="2375"/>
      <c r="ELF7" s="2373"/>
      <c r="ELG7" s="2374"/>
      <c r="ELH7" s="2375"/>
      <c r="ELI7" s="2373"/>
      <c r="ELJ7" s="2374"/>
      <c r="ELK7" s="2375"/>
      <c r="ELL7" s="2373"/>
      <c r="ELM7" s="2374"/>
      <c r="ELN7" s="2375"/>
      <c r="ELO7" s="2373"/>
      <c r="ELP7" s="2374"/>
      <c r="ELQ7" s="2375"/>
      <c r="ELR7" s="2373"/>
      <c r="ELS7" s="2374"/>
      <c r="ELT7" s="2375"/>
      <c r="ELU7" s="2373"/>
      <c r="ELV7" s="2374"/>
      <c r="ELW7" s="2375"/>
      <c r="ELX7" s="2373"/>
      <c r="ELY7" s="2374"/>
      <c r="ELZ7" s="2375"/>
      <c r="EMA7" s="2373"/>
      <c r="EMB7" s="2374"/>
      <c r="EMC7" s="2375"/>
      <c r="EMD7" s="2373"/>
      <c r="EME7" s="2374"/>
      <c r="EMF7" s="2375"/>
      <c r="EMG7" s="2373"/>
      <c r="EMH7" s="2374"/>
      <c r="EMI7" s="2375"/>
      <c r="EMJ7" s="2373"/>
      <c r="EMK7" s="2374"/>
      <c r="EML7" s="2375"/>
      <c r="EMM7" s="2373"/>
      <c r="EMN7" s="2374"/>
      <c r="EMO7" s="2375"/>
      <c r="EMP7" s="2373"/>
      <c r="EMQ7" s="2374"/>
      <c r="EMR7" s="2375"/>
      <c r="EMS7" s="2373"/>
      <c r="EMT7" s="2374"/>
      <c r="EMU7" s="2375"/>
      <c r="EMV7" s="2373"/>
      <c r="EMW7" s="2374"/>
      <c r="EMX7" s="2375"/>
      <c r="EMY7" s="2373"/>
      <c r="EMZ7" s="2374"/>
      <c r="ENA7" s="2375"/>
      <c r="ENB7" s="2373"/>
      <c r="ENC7" s="2374"/>
      <c r="END7" s="2375"/>
      <c r="ENE7" s="2373"/>
      <c r="ENF7" s="2374"/>
      <c r="ENG7" s="2375"/>
      <c r="ENH7" s="2373"/>
      <c r="ENI7" s="2374"/>
      <c r="ENJ7" s="2375"/>
      <c r="ENK7" s="2373"/>
      <c r="ENL7" s="2374"/>
      <c r="ENM7" s="2375"/>
      <c r="ENN7" s="2373"/>
      <c r="ENO7" s="2374"/>
      <c r="ENP7" s="2375"/>
      <c r="ENQ7" s="2373"/>
      <c r="ENR7" s="2374"/>
      <c r="ENS7" s="2375"/>
      <c r="ENT7" s="2373"/>
      <c r="ENU7" s="2374"/>
      <c r="ENV7" s="2375"/>
      <c r="ENW7" s="2373"/>
      <c r="ENX7" s="2374"/>
      <c r="ENY7" s="2375"/>
      <c r="ENZ7" s="2373"/>
      <c r="EOA7" s="2374"/>
      <c r="EOB7" s="2375"/>
      <c r="EOC7" s="2373"/>
      <c r="EOD7" s="2374"/>
      <c r="EOE7" s="2375"/>
      <c r="EOF7" s="2373"/>
      <c r="EOG7" s="2374"/>
      <c r="EOH7" s="2375"/>
      <c r="EOI7" s="2373"/>
      <c r="EOJ7" s="2374"/>
      <c r="EOK7" s="2375"/>
      <c r="EOL7" s="2373"/>
      <c r="EOM7" s="2374"/>
      <c r="EON7" s="2375"/>
      <c r="EOO7" s="2373"/>
      <c r="EOP7" s="2374"/>
      <c r="EOQ7" s="2375"/>
      <c r="EOR7" s="2373"/>
      <c r="EOS7" s="2374"/>
      <c r="EOT7" s="2375"/>
      <c r="EOU7" s="2373"/>
      <c r="EOV7" s="2374"/>
      <c r="EOW7" s="2375"/>
      <c r="EOX7" s="2373"/>
      <c r="EOY7" s="2374"/>
      <c r="EOZ7" s="2375"/>
      <c r="EPA7" s="2373"/>
      <c r="EPB7" s="2374"/>
      <c r="EPC7" s="2375"/>
      <c r="EPD7" s="2373"/>
      <c r="EPE7" s="2374"/>
      <c r="EPF7" s="2375"/>
      <c r="EPG7" s="2373"/>
      <c r="EPH7" s="2374"/>
      <c r="EPI7" s="2375"/>
      <c r="EPJ7" s="2373"/>
      <c r="EPK7" s="2374"/>
      <c r="EPL7" s="2375"/>
      <c r="EPM7" s="2373"/>
      <c r="EPN7" s="2374"/>
      <c r="EPO7" s="2375"/>
      <c r="EPP7" s="2373"/>
      <c r="EPQ7" s="2374"/>
      <c r="EPR7" s="2375"/>
      <c r="EPS7" s="2373"/>
      <c r="EPT7" s="2374"/>
      <c r="EPU7" s="2375"/>
      <c r="EPV7" s="2373"/>
      <c r="EPW7" s="2374"/>
      <c r="EPX7" s="2375"/>
      <c r="EPY7" s="2373"/>
      <c r="EPZ7" s="2374"/>
      <c r="EQA7" s="2375"/>
      <c r="EQB7" s="2373"/>
      <c r="EQC7" s="2374"/>
      <c r="EQD7" s="2375"/>
      <c r="EQE7" s="2373"/>
      <c r="EQF7" s="2374"/>
      <c r="EQG7" s="2375"/>
      <c r="EQH7" s="2373"/>
      <c r="EQI7" s="2374"/>
      <c r="EQJ7" s="2375"/>
      <c r="EQK7" s="2373"/>
      <c r="EQL7" s="2374"/>
      <c r="EQM7" s="2375"/>
      <c r="EQN7" s="2373"/>
      <c r="EQO7" s="2374"/>
      <c r="EQP7" s="2375"/>
      <c r="EQQ7" s="2373"/>
      <c r="EQR7" s="2374"/>
      <c r="EQS7" s="2375"/>
      <c r="EQT7" s="2373"/>
      <c r="EQU7" s="2374"/>
      <c r="EQV7" s="2375"/>
      <c r="EQW7" s="2373"/>
      <c r="EQX7" s="2374"/>
      <c r="EQY7" s="2375"/>
      <c r="EQZ7" s="2373"/>
      <c r="ERA7" s="2374"/>
      <c r="ERB7" s="2375"/>
      <c r="ERC7" s="2373"/>
      <c r="ERD7" s="2374"/>
      <c r="ERE7" s="2375"/>
      <c r="ERF7" s="2373"/>
      <c r="ERG7" s="2374"/>
      <c r="ERH7" s="2375"/>
      <c r="ERI7" s="2373"/>
      <c r="ERJ7" s="2374"/>
      <c r="ERK7" s="2375"/>
      <c r="ERL7" s="2373"/>
      <c r="ERM7" s="2374"/>
      <c r="ERN7" s="2375"/>
      <c r="ERO7" s="2373"/>
      <c r="ERP7" s="2374"/>
      <c r="ERQ7" s="2375"/>
      <c r="ERR7" s="2373"/>
      <c r="ERS7" s="2374"/>
      <c r="ERT7" s="2375"/>
      <c r="ERU7" s="2373"/>
      <c r="ERV7" s="2374"/>
      <c r="ERW7" s="2375"/>
      <c r="ERX7" s="2373"/>
      <c r="ERY7" s="2374"/>
      <c r="ERZ7" s="2375"/>
      <c r="ESA7" s="2373"/>
      <c r="ESB7" s="2374"/>
      <c r="ESC7" s="2375"/>
      <c r="ESD7" s="2373"/>
      <c r="ESE7" s="2374"/>
      <c r="ESF7" s="2375"/>
      <c r="ESG7" s="2373"/>
      <c r="ESH7" s="2374"/>
      <c r="ESI7" s="2375"/>
      <c r="ESJ7" s="2373"/>
      <c r="ESK7" s="2374"/>
      <c r="ESL7" s="2375"/>
      <c r="ESM7" s="2373"/>
      <c r="ESN7" s="2374"/>
      <c r="ESO7" s="2375"/>
      <c r="ESP7" s="2373"/>
      <c r="ESQ7" s="2374"/>
      <c r="ESR7" s="2375"/>
      <c r="ESS7" s="2373"/>
      <c r="EST7" s="2374"/>
      <c r="ESU7" s="2375"/>
      <c r="ESV7" s="2373"/>
      <c r="ESW7" s="2374"/>
      <c r="ESX7" s="2375"/>
      <c r="ESY7" s="2373"/>
      <c r="ESZ7" s="2374"/>
      <c r="ETA7" s="2375"/>
      <c r="ETB7" s="2373"/>
      <c r="ETC7" s="2374"/>
      <c r="ETD7" s="2375"/>
      <c r="ETE7" s="2373"/>
      <c r="ETF7" s="2374"/>
      <c r="ETG7" s="2375"/>
      <c r="ETH7" s="2373"/>
      <c r="ETI7" s="2374"/>
      <c r="ETJ7" s="2375"/>
      <c r="ETK7" s="2373"/>
      <c r="ETL7" s="2374"/>
      <c r="ETM7" s="2375"/>
      <c r="ETN7" s="2373"/>
      <c r="ETO7" s="2374"/>
      <c r="ETP7" s="2375"/>
      <c r="ETQ7" s="2373"/>
      <c r="ETR7" s="2374"/>
      <c r="ETS7" s="2375"/>
      <c r="ETT7" s="2373"/>
      <c r="ETU7" s="2374"/>
      <c r="ETV7" s="2375"/>
      <c r="ETW7" s="2373"/>
      <c r="ETX7" s="2374"/>
      <c r="ETY7" s="2375"/>
      <c r="ETZ7" s="2373"/>
      <c r="EUA7" s="2374"/>
      <c r="EUB7" s="2375"/>
      <c r="EUC7" s="2373"/>
      <c r="EUD7" s="2374"/>
      <c r="EUE7" s="2375"/>
      <c r="EUF7" s="2373"/>
      <c r="EUG7" s="2374"/>
      <c r="EUH7" s="2375"/>
      <c r="EUI7" s="2373"/>
      <c r="EUJ7" s="2374"/>
      <c r="EUK7" s="2375"/>
      <c r="EUL7" s="2373"/>
      <c r="EUM7" s="2374"/>
      <c r="EUN7" s="2375"/>
      <c r="EUO7" s="2373"/>
      <c r="EUP7" s="2374"/>
      <c r="EUQ7" s="2375"/>
      <c r="EUR7" s="2373"/>
      <c r="EUS7" s="2374"/>
      <c r="EUT7" s="2375"/>
      <c r="EUU7" s="2373"/>
      <c r="EUV7" s="2374"/>
      <c r="EUW7" s="2375"/>
      <c r="EUX7" s="2373"/>
      <c r="EUY7" s="2374"/>
      <c r="EUZ7" s="2375"/>
      <c r="EVA7" s="2373"/>
      <c r="EVB7" s="2374"/>
      <c r="EVC7" s="2375"/>
      <c r="EVD7" s="2373"/>
      <c r="EVE7" s="2374"/>
      <c r="EVF7" s="2375"/>
      <c r="EVG7" s="2373"/>
      <c r="EVH7" s="2374"/>
      <c r="EVI7" s="2375"/>
      <c r="EVJ7" s="2373"/>
      <c r="EVK7" s="2374"/>
      <c r="EVL7" s="2375"/>
      <c r="EVM7" s="2373"/>
      <c r="EVN7" s="2374"/>
      <c r="EVO7" s="2375"/>
      <c r="EVP7" s="2373"/>
      <c r="EVQ7" s="2374"/>
      <c r="EVR7" s="2375"/>
      <c r="EVS7" s="2373"/>
      <c r="EVT7" s="2374"/>
      <c r="EVU7" s="2375"/>
      <c r="EVV7" s="2373"/>
      <c r="EVW7" s="2374"/>
      <c r="EVX7" s="2375"/>
      <c r="EVY7" s="2373"/>
      <c r="EVZ7" s="2374"/>
      <c r="EWA7" s="2375"/>
      <c r="EWB7" s="2373"/>
      <c r="EWC7" s="2374"/>
      <c r="EWD7" s="2375"/>
      <c r="EWE7" s="2373"/>
      <c r="EWF7" s="2374"/>
      <c r="EWG7" s="2375"/>
      <c r="EWH7" s="2373"/>
      <c r="EWI7" s="2374"/>
      <c r="EWJ7" s="2375"/>
      <c r="EWK7" s="2373"/>
      <c r="EWL7" s="2374"/>
      <c r="EWM7" s="2375"/>
      <c r="EWN7" s="2373"/>
      <c r="EWO7" s="2374"/>
      <c r="EWP7" s="2375"/>
      <c r="EWQ7" s="2373"/>
      <c r="EWR7" s="2374"/>
      <c r="EWS7" s="2375"/>
      <c r="EWT7" s="2373"/>
      <c r="EWU7" s="2374"/>
      <c r="EWV7" s="2375"/>
      <c r="EWW7" s="2373"/>
      <c r="EWX7" s="2374"/>
      <c r="EWY7" s="2375"/>
      <c r="EWZ7" s="2373"/>
      <c r="EXA7" s="2374"/>
      <c r="EXB7" s="2375"/>
      <c r="EXC7" s="2373"/>
      <c r="EXD7" s="2374"/>
      <c r="EXE7" s="2375"/>
      <c r="EXF7" s="2373"/>
      <c r="EXG7" s="2374"/>
      <c r="EXH7" s="2375"/>
      <c r="EXI7" s="2373"/>
      <c r="EXJ7" s="2374"/>
      <c r="EXK7" s="2375"/>
      <c r="EXL7" s="2373"/>
      <c r="EXM7" s="2374"/>
      <c r="EXN7" s="2375"/>
      <c r="EXO7" s="2373"/>
      <c r="EXP7" s="2374"/>
      <c r="EXQ7" s="2375"/>
      <c r="EXR7" s="2373"/>
      <c r="EXS7" s="2374"/>
      <c r="EXT7" s="2375"/>
      <c r="EXU7" s="2373"/>
      <c r="EXV7" s="2374"/>
      <c r="EXW7" s="2375"/>
      <c r="EXX7" s="2373"/>
      <c r="EXY7" s="2374"/>
      <c r="EXZ7" s="2375"/>
      <c r="EYA7" s="2373"/>
      <c r="EYB7" s="2374"/>
      <c r="EYC7" s="2375"/>
      <c r="EYD7" s="2373"/>
      <c r="EYE7" s="2374"/>
      <c r="EYF7" s="2375"/>
      <c r="EYG7" s="2373"/>
      <c r="EYH7" s="2374"/>
      <c r="EYI7" s="2375"/>
      <c r="EYJ7" s="2373"/>
      <c r="EYK7" s="2374"/>
      <c r="EYL7" s="2375"/>
      <c r="EYM7" s="2373"/>
      <c r="EYN7" s="2374"/>
      <c r="EYO7" s="2375"/>
      <c r="EYP7" s="2373"/>
      <c r="EYQ7" s="2374"/>
      <c r="EYR7" s="2375"/>
      <c r="EYS7" s="2373"/>
      <c r="EYT7" s="2374"/>
      <c r="EYU7" s="2375"/>
      <c r="EYV7" s="2373"/>
      <c r="EYW7" s="2374"/>
      <c r="EYX7" s="2375"/>
      <c r="EYY7" s="2373"/>
      <c r="EYZ7" s="2374"/>
      <c r="EZA7" s="2375"/>
      <c r="EZB7" s="2373"/>
      <c r="EZC7" s="2374"/>
      <c r="EZD7" s="2375"/>
      <c r="EZE7" s="2373"/>
      <c r="EZF7" s="2374"/>
      <c r="EZG7" s="2375"/>
      <c r="EZH7" s="2373"/>
      <c r="EZI7" s="2374"/>
      <c r="EZJ7" s="2375"/>
      <c r="EZK7" s="2373"/>
      <c r="EZL7" s="2374"/>
      <c r="EZM7" s="2375"/>
      <c r="EZN7" s="2373"/>
      <c r="EZO7" s="2374"/>
      <c r="EZP7" s="2375"/>
      <c r="EZQ7" s="2373"/>
      <c r="EZR7" s="2374"/>
      <c r="EZS7" s="2375"/>
      <c r="EZT7" s="2373"/>
      <c r="EZU7" s="2374"/>
      <c r="EZV7" s="2375"/>
      <c r="EZW7" s="2373"/>
      <c r="EZX7" s="2374"/>
      <c r="EZY7" s="2375"/>
      <c r="EZZ7" s="2373"/>
      <c r="FAA7" s="2374"/>
      <c r="FAB7" s="2375"/>
      <c r="FAC7" s="2373"/>
      <c r="FAD7" s="2374"/>
      <c r="FAE7" s="2375"/>
      <c r="FAF7" s="2373"/>
      <c r="FAG7" s="2374"/>
      <c r="FAH7" s="2375"/>
      <c r="FAI7" s="2373"/>
      <c r="FAJ7" s="2374"/>
      <c r="FAK7" s="2375"/>
      <c r="FAL7" s="2373"/>
      <c r="FAM7" s="2374"/>
      <c r="FAN7" s="2375"/>
      <c r="FAO7" s="2373"/>
      <c r="FAP7" s="2374"/>
      <c r="FAQ7" s="2375"/>
      <c r="FAR7" s="2373"/>
      <c r="FAS7" s="2374"/>
      <c r="FAT7" s="2375"/>
      <c r="FAU7" s="2373"/>
      <c r="FAV7" s="2374"/>
      <c r="FAW7" s="2375"/>
      <c r="FAX7" s="2373"/>
      <c r="FAY7" s="2374"/>
      <c r="FAZ7" s="2375"/>
      <c r="FBA7" s="2373"/>
      <c r="FBB7" s="2374"/>
      <c r="FBC7" s="2375"/>
      <c r="FBD7" s="2373"/>
      <c r="FBE7" s="2374"/>
      <c r="FBF7" s="2375"/>
      <c r="FBG7" s="2373"/>
      <c r="FBH7" s="2374"/>
      <c r="FBI7" s="2375"/>
      <c r="FBJ7" s="2373"/>
      <c r="FBK7" s="2374"/>
      <c r="FBL7" s="2375"/>
      <c r="FBM7" s="2373"/>
      <c r="FBN7" s="2374"/>
      <c r="FBO7" s="2375"/>
      <c r="FBP7" s="2373"/>
      <c r="FBQ7" s="2374"/>
      <c r="FBR7" s="2375"/>
      <c r="FBS7" s="2373"/>
      <c r="FBT7" s="2374"/>
      <c r="FBU7" s="2375"/>
      <c r="FBV7" s="2373"/>
      <c r="FBW7" s="2374"/>
      <c r="FBX7" s="2375"/>
      <c r="FBY7" s="2373"/>
      <c r="FBZ7" s="2374"/>
      <c r="FCA7" s="2375"/>
      <c r="FCB7" s="2373"/>
      <c r="FCC7" s="2374"/>
      <c r="FCD7" s="2375"/>
      <c r="FCE7" s="2373"/>
      <c r="FCF7" s="2374"/>
      <c r="FCG7" s="2375"/>
      <c r="FCH7" s="2373"/>
      <c r="FCI7" s="2374"/>
      <c r="FCJ7" s="2375"/>
      <c r="FCK7" s="2373"/>
      <c r="FCL7" s="2374"/>
      <c r="FCM7" s="2375"/>
      <c r="FCN7" s="2373"/>
      <c r="FCO7" s="2374"/>
      <c r="FCP7" s="2375"/>
      <c r="FCQ7" s="2373"/>
      <c r="FCR7" s="2374"/>
      <c r="FCS7" s="2375"/>
      <c r="FCT7" s="2373"/>
      <c r="FCU7" s="2374"/>
      <c r="FCV7" s="2375"/>
      <c r="FCW7" s="2373"/>
      <c r="FCX7" s="2374"/>
      <c r="FCY7" s="2375"/>
      <c r="FCZ7" s="2373"/>
      <c r="FDA7" s="2374"/>
      <c r="FDB7" s="2375"/>
      <c r="FDC7" s="2373"/>
      <c r="FDD7" s="2374"/>
      <c r="FDE7" s="2375"/>
      <c r="FDF7" s="2373"/>
      <c r="FDG7" s="2374"/>
      <c r="FDH7" s="2375"/>
      <c r="FDI7" s="2373"/>
      <c r="FDJ7" s="2374"/>
      <c r="FDK7" s="2375"/>
      <c r="FDL7" s="2373"/>
      <c r="FDM7" s="2374"/>
      <c r="FDN7" s="2375"/>
      <c r="FDO7" s="2373"/>
      <c r="FDP7" s="2374"/>
      <c r="FDQ7" s="2375"/>
      <c r="FDR7" s="2373"/>
      <c r="FDS7" s="2374"/>
      <c r="FDT7" s="2375"/>
      <c r="FDU7" s="2373"/>
      <c r="FDV7" s="2374"/>
      <c r="FDW7" s="2375"/>
      <c r="FDX7" s="2373"/>
      <c r="FDY7" s="2374"/>
      <c r="FDZ7" s="2375"/>
      <c r="FEA7" s="2373"/>
      <c r="FEB7" s="2374"/>
      <c r="FEC7" s="2375"/>
      <c r="FED7" s="2373"/>
      <c r="FEE7" s="2374"/>
      <c r="FEF7" s="2375"/>
      <c r="FEG7" s="2373"/>
      <c r="FEH7" s="2374"/>
      <c r="FEI7" s="2375"/>
      <c r="FEJ7" s="2373"/>
      <c r="FEK7" s="2374"/>
      <c r="FEL7" s="2375"/>
      <c r="FEM7" s="2373"/>
      <c r="FEN7" s="2374"/>
      <c r="FEO7" s="2375"/>
      <c r="FEP7" s="2373"/>
      <c r="FEQ7" s="2374"/>
      <c r="FER7" s="2375"/>
      <c r="FES7" s="2373"/>
      <c r="FET7" s="2374"/>
      <c r="FEU7" s="2375"/>
      <c r="FEV7" s="2373"/>
      <c r="FEW7" s="2374"/>
      <c r="FEX7" s="2375"/>
      <c r="FEY7" s="2373"/>
      <c r="FEZ7" s="2374"/>
      <c r="FFA7" s="2375"/>
      <c r="FFB7" s="2373"/>
      <c r="FFC7" s="2374"/>
      <c r="FFD7" s="2375"/>
      <c r="FFE7" s="2373"/>
      <c r="FFF7" s="2374"/>
      <c r="FFG7" s="2375"/>
      <c r="FFH7" s="2373"/>
      <c r="FFI7" s="2374"/>
      <c r="FFJ7" s="2375"/>
      <c r="FFK7" s="2373"/>
      <c r="FFL7" s="2374"/>
      <c r="FFM7" s="2375"/>
      <c r="FFN7" s="2373"/>
      <c r="FFO7" s="2374"/>
      <c r="FFP7" s="2375"/>
      <c r="FFQ7" s="2373"/>
      <c r="FFR7" s="2374"/>
      <c r="FFS7" s="2375"/>
      <c r="FFT7" s="2373"/>
      <c r="FFU7" s="2374"/>
      <c r="FFV7" s="2375"/>
      <c r="FFW7" s="2373"/>
      <c r="FFX7" s="2374"/>
      <c r="FFY7" s="2375"/>
      <c r="FFZ7" s="2373"/>
      <c r="FGA7" s="2374"/>
      <c r="FGB7" s="2375"/>
      <c r="FGC7" s="2373"/>
      <c r="FGD7" s="2374"/>
      <c r="FGE7" s="2375"/>
      <c r="FGF7" s="2373"/>
      <c r="FGG7" s="2374"/>
      <c r="FGH7" s="2375"/>
      <c r="FGI7" s="2373"/>
      <c r="FGJ7" s="2374"/>
      <c r="FGK7" s="2375"/>
      <c r="FGL7" s="2373"/>
      <c r="FGM7" s="2374"/>
      <c r="FGN7" s="2375"/>
      <c r="FGO7" s="2373"/>
      <c r="FGP7" s="2374"/>
      <c r="FGQ7" s="2375"/>
      <c r="FGR7" s="2373"/>
      <c r="FGS7" s="2374"/>
      <c r="FGT7" s="2375"/>
      <c r="FGU7" s="2373"/>
      <c r="FGV7" s="2374"/>
      <c r="FGW7" s="2375"/>
      <c r="FGX7" s="2373"/>
      <c r="FGY7" s="2374"/>
      <c r="FGZ7" s="2375"/>
      <c r="FHA7" s="2373"/>
      <c r="FHB7" s="2374"/>
      <c r="FHC7" s="2375"/>
      <c r="FHD7" s="2373"/>
      <c r="FHE7" s="2374"/>
      <c r="FHF7" s="2375"/>
      <c r="FHG7" s="2373"/>
      <c r="FHH7" s="2374"/>
      <c r="FHI7" s="2375"/>
      <c r="FHJ7" s="2373"/>
      <c r="FHK7" s="2374"/>
      <c r="FHL7" s="2375"/>
      <c r="FHM7" s="2373"/>
      <c r="FHN7" s="2374"/>
      <c r="FHO7" s="2375"/>
      <c r="FHP7" s="2373"/>
      <c r="FHQ7" s="2374"/>
      <c r="FHR7" s="2375"/>
      <c r="FHS7" s="2373"/>
      <c r="FHT7" s="2374"/>
      <c r="FHU7" s="2375"/>
      <c r="FHV7" s="2373"/>
      <c r="FHW7" s="2374"/>
      <c r="FHX7" s="2375"/>
      <c r="FHY7" s="2373"/>
      <c r="FHZ7" s="2374"/>
      <c r="FIA7" s="2375"/>
      <c r="FIB7" s="2373"/>
      <c r="FIC7" s="2374"/>
      <c r="FID7" s="2375"/>
      <c r="FIE7" s="2373"/>
      <c r="FIF7" s="2374"/>
      <c r="FIG7" s="2375"/>
      <c r="FIH7" s="2373"/>
      <c r="FII7" s="2374"/>
      <c r="FIJ7" s="2375"/>
      <c r="FIK7" s="2373"/>
      <c r="FIL7" s="2374"/>
      <c r="FIM7" s="2375"/>
      <c r="FIN7" s="2373"/>
      <c r="FIO7" s="2374"/>
      <c r="FIP7" s="2375"/>
      <c r="FIQ7" s="2373"/>
      <c r="FIR7" s="2374"/>
      <c r="FIS7" s="2375"/>
      <c r="FIT7" s="2373"/>
      <c r="FIU7" s="2374"/>
      <c r="FIV7" s="2375"/>
      <c r="FIW7" s="2373"/>
      <c r="FIX7" s="2374"/>
      <c r="FIY7" s="2375"/>
      <c r="FIZ7" s="2373"/>
      <c r="FJA7" s="2374"/>
      <c r="FJB7" s="2375"/>
      <c r="FJC7" s="2373"/>
      <c r="FJD7" s="2374"/>
      <c r="FJE7" s="2375"/>
      <c r="FJF7" s="2373"/>
      <c r="FJG7" s="2374"/>
      <c r="FJH7" s="2375"/>
      <c r="FJI7" s="2373"/>
      <c r="FJJ7" s="2374"/>
      <c r="FJK7" s="2375"/>
      <c r="FJL7" s="2373"/>
      <c r="FJM7" s="2374"/>
      <c r="FJN7" s="2375"/>
      <c r="FJO7" s="2373"/>
      <c r="FJP7" s="2374"/>
      <c r="FJQ7" s="2375"/>
      <c r="FJR7" s="2373"/>
      <c r="FJS7" s="2374"/>
      <c r="FJT7" s="2375"/>
      <c r="FJU7" s="2373"/>
      <c r="FJV7" s="2374"/>
      <c r="FJW7" s="2375"/>
      <c r="FJX7" s="2373"/>
      <c r="FJY7" s="2374"/>
      <c r="FJZ7" s="2375"/>
      <c r="FKA7" s="2373"/>
      <c r="FKB7" s="2374"/>
      <c r="FKC7" s="2375"/>
      <c r="FKD7" s="2373"/>
      <c r="FKE7" s="2374"/>
      <c r="FKF7" s="2375"/>
      <c r="FKG7" s="2373"/>
      <c r="FKH7" s="2374"/>
      <c r="FKI7" s="2375"/>
      <c r="FKJ7" s="2373"/>
      <c r="FKK7" s="2374"/>
      <c r="FKL7" s="2375"/>
      <c r="FKM7" s="2373"/>
      <c r="FKN7" s="2374"/>
      <c r="FKO7" s="2375"/>
      <c r="FKP7" s="2373"/>
      <c r="FKQ7" s="2374"/>
      <c r="FKR7" s="2375"/>
      <c r="FKS7" s="2373"/>
      <c r="FKT7" s="2374"/>
      <c r="FKU7" s="2375"/>
      <c r="FKV7" s="2373"/>
      <c r="FKW7" s="2374"/>
      <c r="FKX7" s="2375"/>
      <c r="FKY7" s="2373"/>
      <c r="FKZ7" s="2374"/>
      <c r="FLA7" s="2375"/>
      <c r="FLB7" s="2373"/>
      <c r="FLC7" s="2374"/>
      <c r="FLD7" s="2375"/>
      <c r="FLE7" s="2373"/>
      <c r="FLF7" s="2374"/>
      <c r="FLG7" s="2375"/>
      <c r="FLH7" s="2373"/>
      <c r="FLI7" s="2374"/>
      <c r="FLJ7" s="2375"/>
      <c r="FLK7" s="2373"/>
      <c r="FLL7" s="2374"/>
      <c r="FLM7" s="2375"/>
      <c r="FLN7" s="2373"/>
      <c r="FLO7" s="2374"/>
      <c r="FLP7" s="2375"/>
      <c r="FLQ7" s="2373"/>
      <c r="FLR7" s="2374"/>
      <c r="FLS7" s="2375"/>
      <c r="FLT7" s="2373"/>
      <c r="FLU7" s="2374"/>
      <c r="FLV7" s="2375"/>
      <c r="FLW7" s="2373"/>
      <c r="FLX7" s="2374"/>
      <c r="FLY7" s="2375"/>
      <c r="FLZ7" s="2373"/>
      <c r="FMA7" s="2374"/>
      <c r="FMB7" s="2375"/>
      <c r="FMC7" s="2373"/>
      <c r="FMD7" s="2374"/>
      <c r="FME7" s="2375"/>
      <c r="FMF7" s="2373"/>
      <c r="FMG7" s="2374"/>
      <c r="FMH7" s="2375"/>
      <c r="FMI7" s="2373"/>
      <c r="FMJ7" s="2374"/>
      <c r="FMK7" s="2375"/>
      <c r="FML7" s="2373"/>
      <c r="FMM7" s="2374"/>
      <c r="FMN7" s="2375"/>
      <c r="FMO7" s="2373"/>
      <c r="FMP7" s="2374"/>
      <c r="FMQ7" s="2375"/>
      <c r="FMR7" s="2373"/>
      <c r="FMS7" s="2374"/>
      <c r="FMT7" s="2375"/>
      <c r="FMU7" s="2373"/>
      <c r="FMV7" s="2374"/>
      <c r="FMW7" s="2375"/>
      <c r="FMX7" s="2373"/>
      <c r="FMY7" s="2374"/>
      <c r="FMZ7" s="2375"/>
      <c r="FNA7" s="2373"/>
      <c r="FNB7" s="2374"/>
      <c r="FNC7" s="2375"/>
      <c r="FND7" s="2373"/>
      <c r="FNE7" s="2374"/>
      <c r="FNF7" s="2375"/>
      <c r="FNG7" s="2373"/>
      <c r="FNH7" s="2374"/>
      <c r="FNI7" s="2375"/>
      <c r="FNJ7" s="2373"/>
      <c r="FNK7" s="2374"/>
      <c r="FNL7" s="2375"/>
      <c r="FNM7" s="2373"/>
      <c r="FNN7" s="2374"/>
      <c r="FNO7" s="2375"/>
      <c r="FNP7" s="2373"/>
      <c r="FNQ7" s="2374"/>
      <c r="FNR7" s="2375"/>
      <c r="FNS7" s="2373"/>
      <c r="FNT7" s="2374"/>
      <c r="FNU7" s="2375"/>
      <c r="FNV7" s="2373"/>
      <c r="FNW7" s="2374"/>
      <c r="FNX7" s="2375"/>
      <c r="FNY7" s="2373"/>
      <c r="FNZ7" s="2374"/>
      <c r="FOA7" s="2375"/>
      <c r="FOB7" s="2373"/>
      <c r="FOC7" s="2374"/>
      <c r="FOD7" s="2375"/>
      <c r="FOE7" s="2373"/>
      <c r="FOF7" s="2374"/>
      <c r="FOG7" s="2375"/>
      <c r="FOH7" s="2373"/>
      <c r="FOI7" s="2374"/>
      <c r="FOJ7" s="2375"/>
      <c r="FOK7" s="2373"/>
      <c r="FOL7" s="2374"/>
      <c r="FOM7" s="2375"/>
      <c r="FON7" s="2373"/>
      <c r="FOO7" s="2374"/>
      <c r="FOP7" s="2375"/>
      <c r="FOQ7" s="2373"/>
      <c r="FOR7" s="2374"/>
      <c r="FOS7" s="2375"/>
      <c r="FOT7" s="2373"/>
      <c r="FOU7" s="2374"/>
      <c r="FOV7" s="2375"/>
      <c r="FOW7" s="2373"/>
      <c r="FOX7" s="2374"/>
      <c r="FOY7" s="2375"/>
      <c r="FOZ7" s="2373"/>
      <c r="FPA7" s="2374"/>
      <c r="FPB7" s="2375"/>
      <c r="FPC7" s="2373"/>
      <c r="FPD7" s="2374"/>
      <c r="FPE7" s="2375"/>
      <c r="FPF7" s="2373"/>
      <c r="FPG7" s="2374"/>
      <c r="FPH7" s="2375"/>
      <c r="FPI7" s="2373"/>
      <c r="FPJ7" s="2374"/>
      <c r="FPK7" s="2375"/>
      <c r="FPL7" s="2373"/>
      <c r="FPM7" s="2374"/>
      <c r="FPN7" s="2375"/>
      <c r="FPO7" s="2373"/>
      <c r="FPP7" s="2374"/>
      <c r="FPQ7" s="2375"/>
      <c r="FPR7" s="2373"/>
      <c r="FPS7" s="2374"/>
      <c r="FPT7" s="2375"/>
      <c r="FPU7" s="2373"/>
      <c r="FPV7" s="2374"/>
      <c r="FPW7" s="2375"/>
      <c r="FPX7" s="2373"/>
      <c r="FPY7" s="2374"/>
      <c r="FPZ7" s="2375"/>
      <c r="FQA7" s="2373"/>
      <c r="FQB7" s="2374"/>
      <c r="FQC7" s="2375"/>
      <c r="FQD7" s="2373"/>
      <c r="FQE7" s="2374"/>
      <c r="FQF7" s="2375"/>
      <c r="FQG7" s="2373"/>
      <c r="FQH7" s="2374"/>
      <c r="FQI7" s="2375"/>
      <c r="FQJ7" s="2373"/>
      <c r="FQK7" s="2374"/>
      <c r="FQL7" s="2375"/>
      <c r="FQM7" s="2373"/>
      <c r="FQN7" s="2374"/>
      <c r="FQO7" s="2375"/>
      <c r="FQP7" s="2373"/>
      <c r="FQQ7" s="2374"/>
      <c r="FQR7" s="2375"/>
      <c r="FQS7" s="2373"/>
      <c r="FQT7" s="2374"/>
      <c r="FQU7" s="2375"/>
      <c r="FQV7" s="2373"/>
      <c r="FQW7" s="2374"/>
      <c r="FQX7" s="2375"/>
      <c r="FQY7" s="2373"/>
      <c r="FQZ7" s="2374"/>
      <c r="FRA7" s="2375"/>
      <c r="FRB7" s="2373"/>
      <c r="FRC7" s="2374"/>
      <c r="FRD7" s="2375"/>
      <c r="FRE7" s="2373"/>
      <c r="FRF7" s="2374"/>
      <c r="FRG7" s="2375"/>
      <c r="FRH7" s="2373"/>
      <c r="FRI7" s="2374"/>
      <c r="FRJ7" s="2375"/>
      <c r="FRK7" s="2373"/>
      <c r="FRL7" s="2374"/>
      <c r="FRM7" s="2375"/>
      <c r="FRN7" s="2373"/>
      <c r="FRO7" s="2374"/>
      <c r="FRP7" s="2375"/>
      <c r="FRQ7" s="2373"/>
      <c r="FRR7" s="2374"/>
      <c r="FRS7" s="2375"/>
      <c r="FRT7" s="2373"/>
      <c r="FRU7" s="2374"/>
      <c r="FRV7" s="2375"/>
      <c r="FRW7" s="2373"/>
      <c r="FRX7" s="2374"/>
      <c r="FRY7" s="2375"/>
      <c r="FRZ7" s="2373"/>
      <c r="FSA7" s="2374"/>
      <c r="FSB7" s="2375"/>
      <c r="FSC7" s="2373"/>
      <c r="FSD7" s="2374"/>
      <c r="FSE7" s="2375"/>
      <c r="FSF7" s="2373"/>
      <c r="FSG7" s="2374"/>
      <c r="FSH7" s="2375"/>
      <c r="FSI7" s="2373"/>
      <c r="FSJ7" s="2374"/>
      <c r="FSK7" s="2375"/>
      <c r="FSL7" s="2373"/>
      <c r="FSM7" s="2374"/>
      <c r="FSN7" s="2375"/>
      <c r="FSO7" s="2373"/>
      <c r="FSP7" s="2374"/>
      <c r="FSQ7" s="2375"/>
      <c r="FSR7" s="2373"/>
      <c r="FSS7" s="2374"/>
      <c r="FST7" s="2375"/>
      <c r="FSU7" s="2373"/>
      <c r="FSV7" s="2374"/>
      <c r="FSW7" s="2375"/>
      <c r="FSX7" s="2373"/>
      <c r="FSY7" s="2374"/>
      <c r="FSZ7" s="2375"/>
      <c r="FTA7" s="2373"/>
      <c r="FTB7" s="2374"/>
      <c r="FTC7" s="2375"/>
      <c r="FTD7" s="2373"/>
      <c r="FTE7" s="2374"/>
      <c r="FTF7" s="2375"/>
      <c r="FTG7" s="2373"/>
      <c r="FTH7" s="2374"/>
      <c r="FTI7" s="2375"/>
      <c r="FTJ7" s="2373"/>
      <c r="FTK7" s="2374"/>
      <c r="FTL7" s="2375"/>
      <c r="FTM7" s="2373"/>
      <c r="FTN7" s="2374"/>
      <c r="FTO7" s="2375"/>
      <c r="FTP7" s="2373"/>
      <c r="FTQ7" s="2374"/>
      <c r="FTR7" s="2375"/>
      <c r="FTS7" s="2373"/>
      <c r="FTT7" s="2374"/>
      <c r="FTU7" s="2375"/>
      <c r="FTV7" s="2373"/>
      <c r="FTW7" s="2374"/>
      <c r="FTX7" s="2375"/>
      <c r="FTY7" s="2373"/>
      <c r="FTZ7" s="2374"/>
      <c r="FUA7" s="2375"/>
      <c r="FUB7" s="2373"/>
      <c r="FUC7" s="2374"/>
      <c r="FUD7" s="2375"/>
      <c r="FUE7" s="2373"/>
      <c r="FUF7" s="2374"/>
      <c r="FUG7" s="2375"/>
      <c r="FUH7" s="2373"/>
      <c r="FUI7" s="2374"/>
      <c r="FUJ7" s="2375"/>
      <c r="FUK7" s="2373"/>
      <c r="FUL7" s="2374"/>
      <c r="FUM7" s="2375"/>
      <c r="FUN7" s="2373"/>
      <c r="FUO7" s="2374"/>
      <c r="FUP7" s="2375"/>
      <c r="FUQ7" s="2373"/>
      <c r="FUR7" s="2374"/>
      <c r="FUS7" s="2375"/>
      <c r="FUT7" s="2373"/>
      <c r="FUU7" s="2374"/>
      <c r="FUV7" s="2375"/>
      <c r="FUW7" s="2373"/>
      <c r="FUX7" s="2374"/>
      <c r="FUY7" s="2375"/>
      <c r="FUZ7" s="2373"/>
      <c r="FVA7" s="2374"/>
      <c r="FVB7" s="2375"/>
      <c r="FVC7" s="2373"/>
      <c r="FVD7" s="2374"/>
      <c r="FVE7" s="2375"/>
      <c r="FVF7" s="2373"/>
      <c r="FVG7" s="2374"/>
      <c r="FVH7" s="2375"/>
      <c r="FVI7" s="2373"/>
      <c r="FVJ7" s="2374"/>
      <c r="FVK7" s="2375"/>
      <c r="FVL7" s="2373"/>
      <c r="FVM7" s="2374"/>
      <c r="FVN7" s="2375"/>
      <c r="FVO7" s="2373"/>
      <c r="FVP7" s="2374"/>
      <c r="FVQ7" s="2375"/>
      <c r="FVR7" s="2373"/>
      <c r="FVS7" s="2374"/>
      <c r="FVT7" s="2375"/>
      <c r="FVU7" s="2373"/>
      <c r="FVV7" s="2374"/>
      <c r="FVW7" s="2375"/>
      <c r="FVX7" s="2373"/>
      <c r="FVY7" s="2374"/>
      <c r="FVZ7" s="2375"/>
      <c r="FWA7" s="2373"/>
      <c r="FWB7" s="2374"/>
      <c r="FWC7" s="2375"/>
      <c r="FWD7" s="2373"/>
      <c r="FWE7" s="2374"/>
      <c r="FWF7" s="2375"/>
      <c r="FWG7" s="2373"/>
      <c r="FWH7" s="2374"/>
      <c r="FWI7" s="2375"/>
      <c r="FWJ7" s="2373"/>
      <c r="FWK7" s="2374"/>
      <c r="FWL7" s="2375"/>
      <c r="FWM7" s="2373"/>
      <c r="FWN7" s="2374"/>
      <c r="FWO7" s="2375"/>
      <c r="FWP7" s="2373"/>
      <c r="FWQ7" s="2374"/>
      <c r="FWR7" s="2375"/>
      <c r="FWS7" s="2373"/>
      <c r="FWT7" s="2374"/>
      <c r="FWU7" s="2375"/>
      <c r="FWV7" s="2373"/>
      <c r="FWW7" s="2374"/>
      <c r="FWX7" s="2375"/>
      <c r="FWY7" s="2373"/>
      <c r="FWZ7" s="2374"/>
      <c r="FXA7" s="2375"/>
      <c r="FXB7" s="2373"/>
      <c r="FXC7" s="2374"/>
      <c r="FXD7" s="2375"/>
      <c r="FXE7" s="2373"/>
      <c r="FXF7" s="2374"/>
      <c r="FXG7" s="2375"/>
      <c r="FXH7" s="2373"/>
      <c r="FXI7" s="2374"/>
      <c r="FXJ7" s="2375"/>
      <c r="FXK7" s="2373"/>
      <c r="FXL7" s="2374"/>
      <c r="FXM7" s="2375"/>
      <c r="FXN7" s="2373"/>
      <c r="FXO7" s="2374"/>
      <c r="FXP7" s="2375"/>
      <c r="FXQ7" s="2373"/>
      <c r="FXR7" s="2374"/>
      <c r="FXS7" s="2375"/>
      <c r="FXT7" s="2373"/>
      <c r="FXU7" s="2374"/>
      <c r="FXV7" s="2375"/>
      <c r="FXW7" s="2373"/>
      <c r="FXX7" s="2374"/>
      <c r="FXY7" s="2375"/>
      <c r="FXZ7" s="2373"/>
      <c r="FYA7" s="2374"/>
      <c r="FYB7" s="2375"/>
      <c r="FYC7" s="2373"/>
      <c r="FYD7" s="2374"/>
      <c r="FYE7" s="2375"/>
      <c r="FYF7" s="2373"/>
      <c r="FYG7" s="2374"/>
      <c r="FYH7" s="2375"/>
      <c r="FYI7" s="2373"/>
      <c r="FYJ7" s="2374"/>
      <c r="FYK7" s="2375"/>
      <c r="FYL7" s="2373"/>
      <c r="FYM7" s="2374"/>
      <c r="FYN7" s="2375"/>
      <c r="FYO7" s="2373"/>
      <c r="FYP7" s="2374"/>
      <c r="FYQ7" s="2375"/>
      <c r="FYR7" s="2373"/>
      <c r="FYS7" s="2374"/>
      <c r="FYT7" s="2375"/>
      <c r="FYU7" s="2373"/>
      <c r="FYV7" s="2374"/>
      <c r="FYW7" s="2375"/>
      <c r="FYX7" s="2373"/>
      <c r="FYY7" s="2374"/>
      <c r="FYZ7" s="2375"/>
      <c r="FZA7" s="2373"/>
      <c r="FZB7" s="2374"/>
      <c r="FZC7" s="2375"/>
      <c r="FZD7" s="2373"/>
      <c r="FZE7" s="2374"/>
      <c r="FZF7" s="2375"/>
      <c r="FZG7" s="2373"/>
      <c r="FZH7" s="2374"/>
      <c r="FZI7" s="2375"/>
      <c r="FZJ7" s="2373"/>
      <c r="FZK7" s="2374"/>
      <c r="FZL7" s="2375"/>
      <c r="FZM7" s="2373"/>
      <c r="FZN7" s="2374"/>
      <c r="FZO7" s="2375"/>
      <c r="FZP7" s="2373"/>
      <c r="FZQ7" s="2374"/>
      <c r="FZR7" s="2375"/>
      <c r="FZS7" s="2373"/>
      <c r="FZT7" s="2374"/>
      <c r="FZU7" s="2375"/>
      <c r="FZV7" s="2373"/>
      <c r="FZW7" s="2374"/>
      <c r="FZX7" s="2375"/>
      <c r="FZY7" s="2373"/>
      <c r="FZZ7" s="2374"/>
      <c r="GAA7" s="2375"/>
      <c r="GAB7" s="2373"/>
      <c r="GAC7" s="2374"/>
      <c r="GAD7" s="2375"/>
      <c r="GAE7" s="2373"/>
      <c r="GAF7" s="2374"/>
      <c r="GAG7" s="2375"/>
      <c r="GAH7" s="2373"/>
      <c r="GAI7" s="2374"/>
      <c r="GAJ7" s="2375"/>
      <c r="GAK7" s="2373"/>
      <c r="GAL7" s="2374"/>
      <c r="GAM7" s="2375"/>
      <c r="GAN7" s="2373"/>
      <c r="GAO7" s="2374"/>
      <c r="GAP7" s="2375"/>
      <c r="GAQ7" s="2373"/>
      <c r="GAR7" s="2374"/>
      <c r="GAS7" s="2375"/>
      <c r="GAT7" s="2373"/>
      <c r="GAU7" s="2374"/>
      <c r="GAV7" s="2375"/>
      <c r="GAW7" s="2373"/>
      <c r="GAX7" s="2374"/>
      <c r="GAY7" s="2375"/>
      <c r="GAZ7" s="2373"/>
      <c r="GBA7" s="2374"/>
      <c r="GBB7" s="2375"/>
      <c r="GBC7" s="2373"/>
      <c r="GBD7" s="2374"/>
      <c r="GBE7" s="2375"/>
      <c r="GBF7" s="2373"/>
      <c r="GBG7" s="2374"/>
      <c r="GBH7" s="2375"/>
      <c r="GBI7" s="2373"/>
      <c r="GBJ7" s="2374"/>
      <c r="GBK7" s="2375"/>
      <c r="GBL7" s="2373"/>
      <c r="GBM7" s="2374"/>
      <c r="GBN7" s="2375"/>
      <c r="GBO7" s="2373"/>
      <c r="GBP7" s="2374"/>
      <c r="GBQ7" s="2375"/>
      <c r="GBR7" s="2373"/>
      <c r="GBS7" s="2374"/>
      <c r="GBT7" s="2375"/>
      <c r="GBU7" s="2373"/>
      <c r="GBV7" s="2374"/>
      <c r="GBW7" s="2375"/>
      <c r="GBX7" s="2373"/>
      <c r="GBY7" s="2374"/>
      <c r="GBZ7" s="2375"/>
      <c r="GCA7" s="2373"/>
      <c r="GCB7" s="2374"/>
      <c r="GCC7" s="2375"/>
      <c r="GCD7" s="2373"/>
      <c r="GCE7" s="2374"/>
      <c r="GCF7" s="2375"/>
      <c r="GCG7" s="2373"/>
      <c r="GCH7" s="2374"/>
      <c r="GCI7" s="2375"/>
      <c r="GCJ7" s="2373"/>
      <c r="GCK7" s="2374"/>
      <c r="GCL7" s="2375"/>
      <c r="GCM7" s="2373"/>
      <c r="GCN7" s="2374"/>
      <c r="GCO7" s="2375"/>
      <c r="GCP7" s="2373"/>
      <c r="GCQ7" s="2374"/>
      <c r="GCR7" s="2375"/>
      <c r="GCS7" s="2373"/>
      <c r="GCT7" s="2374"/>
      <c r="GCU7" s="2375"/>
      <c r="GCV7" s="2373"/>
      <c r="GCW7" s="2374"/>
      <c r="GCX7" s="2375"/>
      <c r="GCY7" s="2373"/>
      <c r="GCZ7" s="2374"/>
      <c r="GDA7" s="2375"/>
      <c r="GDB7" s="2373"/>
      <c r="GDC7" s="2374"/>
      <c r="GDD7" s="2375"/>
      <c r="GDE7" s="2373"/>
      <c r="GDF7" s="2374"/>
      <c r="GDG7" s="2375"/>
      <c r="GDH7" s="2373"/>
      <c r="GDI7" s="2374"/>
      <c r="GDJ7" s="2375"/>
      <c r="GDK7" s="2373"/>
      <c r="GDL7" s="2374"/>
      <c r="GDM7" s="2375"/>
      <c r="GDN7" s="2373"/>
      <c r="GDO7" s="2374"/>
      <c r="GDP7" s="2375"/>
      <c r="GDQ7" s="2373"/>
      <c r="GDR7" s="2374"/>
      <c r="GDS7" s="2375"/>
      <c r="GDT7" s="2373"/>
      <c r="GDU7" s="2374"/>
      <c r="GDV7" s="2375"/>
      <c r="GDW7" s="2373"/>
      <c r="GDX7" s="2374"/>
      <c r="GDY7" s="2375"/>
      <c r="GDZ7" s="2373"/>
      <c r="GEA7" s="2374"/>
      <c r="GEB7" s="2375"/>
      <c r="GEC7" s="2373"/>
      <c r="GED7" s="2374"/>
      <c r="GEE7" s="2375"/>
      <c r="GEF7" s="2373"/>
      <c r="GEG7" s="2374"/>
      <c r="GEH7" s="2375"/>
      <c r="GEI7" s="2373"/>
      <c r="GEJ7" s="2374"/>
      <c r="GEK7" s="2375"/>
      <c r="GEL7" s="2373"/>
      <c r="GEM7" s="2374"/>
      <c r="GEN7" s="2375"/>
      <c r="GEO7" s="2373"/>
      <c r="GEP7" s="2374"/>
      <c r="GEQ7" s="2375"/>
      <c r="GER7" s="2373"/>
      <c r="GES7" s="2374"/>
      <c r="GET7" s="2375"/>
      <c r="GEU7" s="2373"/>
      <c r="GEV7" s="2374"/>
      <c r="GEW7" s="2375"/>
      <c r="GEX7" s="2373"/>
      <c r="GEY7" s="2374"/>
      <c r="GEZ7" s="2375"/>
      <c r="GFA7" s="2373"/>
      <c r="GFB7" s="2374"/>
      <c r="GFC7" s="2375"/>
      <c r="GFD7" s="2373"/>
      <c r="GFE7" s="2374"/>
      <c r="GFF7" s="2375"/>
      <c r="GFG7" s="2373"/>
      <c r="GFH7" s="2374"/>
      <c r="GFI7" s="2375"/>
      <c r="GFJ7" s="2373"/>
      <c r="GFK7" s="2374"/>
      <c r="GFL7" s="2375"/>
      <c r="GFM7" s="2373"/>
      <c r="GFN7" s="2374"/>
      <c r="GFO7" s="2375"/>
      <c r="GFP7" s="2373"/>
      <c r="GFQ7" s="2374"/>
      <c r="GFR7" s="2375"/>
      <c r="GFS7" s="2373"/>
      <c r="GFT7" s="2374"/>
      <c r="GFU7" s="2375"/>
      <c r="GFV7" s="2373"/>
      <c r="GFW7" s="2374"/>
      <c r="GFX7" s="2375"/>
      <c r="GFY7" s="2373"/>
      <c r="GFZ7" s="2374"/>
      <c r="GGA7" s="2375"/>
      <c r="GGB7" s="2373"/>
      <c r="GGC7" s="2374"/>
      <c r="GGD7" s="2375"/>
      <c r="GGE7" s="2373"/>
      <c r="GGF7" s="2374"/>
      <c r="GGG7" s="2375"/>
      <c r="GGH7" s="2373"/>
      <c r="GGI7" s="2374"/>
      <c r="GGJ7" s="2375"/>
      <c r="GGK7" s="2373"/>
      <c r="GGL7" s="2374"/>
      <c r="GGM7" s="2375"/>
      <c r="GGN7" s="2373"/>
      <c r="GGO7" s="2374"/>
      <c r="GGP7" s="2375"/>
      <c r="GGQ7" s="2373"/>
      <c r="GGR7" s="2374"/>
      <c r="GGS7" s="2375"/>
      <c r="GGT7" s="2373"/>
      <c r="GGU7" s="2374"/>
      <c r="GGV7" s="2375"/>
      <c r="GGW7" s="2373"/>
      <c r="GGX7" s="2374"/>
      <c r="GGY7" s="2375"/>
      <c r="GGZ7" s="2373"/>
      <c r="GHA7" s="2374"/>
      <c r="GHB7" s="2375"/>
      <c r="GHC7" s="2373"/>
      <c r="GHD7" s="2374"/>
      <c r="GHE7" s="2375"/>
      <c r="GHF7" s="2373"/>
      <c r="GHG7" s="2374"/>
      <c r="GHH7" s="2375"/>
      <c r="GHI7" s="2373"/>
      <c r="GHJ7" s="2374"/>
      <c r="GHK7" s="2375"/>
      <c r="GHL7" s="2373"/>
      <c r="GHM7" s="2374"/>
      <c r="GHN7" s="2375"/>
      <c r="GHO7" s="2373"/>
      <c r="GHP7" s="2374"/>
      <c r="GHQ7" s="2375"/>
      <c r="GHR7" s="2373"/>
      <c r="GHS7" s="2374"/>
      <c r="GHT7" s="2375"/>
      <c r="GHU7" s="2373"/>
      <c r="GHV7" s="2374"/>
      <c r="GHW7" s="2375"/>
      <c r="GHX7" s="2373"/>
      <c r="GHY7" s="2374"/>
      <c r="GHZ7" s="2375"/>
      <c r="GIA7" s="2373"/>
      <c r="GIB7" s="2374"/>
      <c r="GIC7" s="2375"/>
      <c r="GID7" s="2373"/>
      <c r="GIE7" s="2374"/>
      <c r="GIF7" s="2375"/>
      <c r="GIG7" s="2373"/>
      <c r="GIH7" s="2374"/>
      <c r="GII7" s="2375"/>
      <c r="GIJ7" s="2373"/>
      <c r="GIK7" s="2374"/>
      <c r="GIL7" s="2375"/>
      <c r="GIM7" s="2373"/>
      <c r="GIN7" s="2374"/>
      <c r="GIO7" s="2375"/>
      <c r="GIP7" s="2373"/>
      <c r="GIQ7" s="2374"/>
      <c r="GIR7" s="2375"/>
      <c r="GIS7" s="2373"/>
      <c r="GIT7" s="2374"/>
      <c r="GIU7" s="2375"/>
      <c r="GIV7" s="2373"/>
      <c r="GIW7" s="2374"/>
      <c r="GIX7" s="2375"/>
      <c r="GIY7" s="2373"/>
      <c r="GIZ7" s="2374"/>
      <c r="GJA7" s="2375"/>
      <c r="GJB7" s="2373"/>
      <c r="GJC7" s="2374"/>
      <c r="GJD7" s="2375"/>
      <c r="GJE7" s="2373"/>
      <c r="GJF7" s="2374"/>
      <c r="GJG7" s="2375"/>
      <c r="GJH7" s="2373"/>
      <c r="GJI7" s="2374"/>
      <c r="GJJ7" s="2375"/>
      <c r="GJK7" s="2373"/>
      <c r="GJL7" s="2374"/>
      <c r="GJM7" s="2375"/>
      <c r="GJN7" s="2373"/>
      <c r="GJO7" s="2374"/>
      <c r="GJP7" s="2375"/>
      <c r="GJQ7" s="2373"/>
      <c r="GJR7" s="2374"/>
      <c r="GJS7" s="2375"/>
      <c r="GJT7" s="2373"/>
      <c r="GJU7" s="2374"/>
      <c r="GJV7" s="2375"/>
      <c r="GJW7" s="2373"/>
      <c r="GJX7" s="2374"/>
      <c r="GJY7" s="2375"/>
      <c r="GJZ7" s="2373"/>
      <c r="GKA7" s="2374"/>
      <c r="GKB7" s="2375"/>
      <c r="GKC7" s="2373"/>
      <c r="GKD7" s="2374"/>
      <c r="GKE7" s="2375"/>
      <c r="GKF7" s="2373"/>
      <c r="GKG7" s="2374"/>
      <c r="GKH7" s="2375"/>
      <c r="GKI7" s="2373"/>
      <c r="GKJ7" s="2374"/>
      <c r="GKK7" s="2375"/>
      <c r="GKL7" s="2373"/>
      <c r="GKM7" s="2374"/>
      <c r="GKN7" s="2375"/>
      <c r="GKO7" s="2373"/>
      <c r="GKP7" s="2374"/>
      <c r="GKQ7" s="2375"/>
      <c r="GKR7" s="2373"/>
      <c r="GKS7" s="2374"/>
      <c r="GKT7" s="2375"/>
      <c r="GKU7" s="2373"/>
      <c r="GKV7" s="2374"/>
      <c r="GKW7" s="2375"/>
      <c r="GKX7" s="2373"/>
      <c r="GKY7" s="2374"/>
      <c r="GKZ7" s="2375"/>
      <c r="GLA7" s="2373"/>
      <c r="GLB7" s="2374"/>
      <c r="GLC7" s="2375"/>
      <c r="GLD7" s="2373"/>
      <c r="GLE7" s="2374"/>
      <c r="GLF7" s="2375"/>
      <c r="GLG7" s="2373"/>
      <c r="GLH7" s="2374"/>
      <c r="GLI7" s="2375"/>
      <c r="GLJ7" s="2373"/>
      <c r="GLK7" s="2374"/>
      <c r="GLL7" s="2375"/>
      <c r="GLM7" s="2373"/>
      <c r="GLN7" s="2374"/>
      <c r="GLO7" s="2375"/>
      <c r="GLP7" s="2373"/>
      <c r="GLQ7" s="2374"/>
      <c r="GLR7" s="2375"/>
      <c r="GLS7" s="2373"/>
      <c r="GLT7" s="2374"/>
      <c r="GLU7" s="2375"/>
      <c r="GLV7" s="2373"/>
      <c r="GLW7" s="2374"/>
      <c r="GLX7" s="2375"/>
      <c r="GLY7" s="2373"/>
      <c r="GLZ7" s="2374"/>
      <c r="GMA7" s="2375"/>
      <c r="GMB7" s="2373"/>
      <c r="GMC7" s="2374"/>
      <c r="GMD7" s="2375"/>
      <c r="GME7" s="2373"/>
      <c r="GMF7" s="2374"/>
      <c r="GMG7" s="2375"/>
      <c r="GMH7" s="2373"/>
      <c r="GMI7" s="2374"/>
      <c r="GMJ7" s="2375"/>
      <c r="GMK7" s="2373"/>
      <c r="GML7" s="2374"/>
      <c r="GMM7" s="2375"/>
      <c r="GMN7" s="2373"/>
      <c r="GMO7" s="2374"/>
      <c r="GMP7" s="2375"/>
      <c r="GMQ7" s="2373"/>
      <c r="GMR7" s="2374"/>
      <c r="GMS7" s="2375"/>
      <c r="GMT7" s="2373"/>
      <c r="GMU7" s="2374"/>
      <c r="GMV7" s="2375"/>
      <c r="GMW7" s="2373"/>
      <c r="GMX7" s="2374"/>
      <c r="GMY7" s="2375"/>
      <c r="GMZ7" s="2373"/>
      <c r="GNA7" s="2374"/>
      <c r="GNB7" s="2375"/>
      <c r="GNC7" s="2373"/>
      <c r="GND7" s="2374"/>
      <c r="GNE7" s="2375"/>
      <c r="GNF7" s="2373"/>
      <c r="GNG7" s="2374"/>
      <c r="GNH7" s="2375"/>
      <c r="GNI7" s="2373"/>
      <c r="GNJ7" s="2374"/>
      <c r="GNK7" s="2375"/>
      <c r="GNL7" s="2373"/>
      <c r="GNM7" s="2374"/>
      <c r="GNN7" s="2375"/>
      <c r="GNO7" s="2373"/>
      <c r="GNP7" s="2374"/>
      <c r="GNQ7" s="2375"/>
      <c r="GNR7" s="2373"/>
      <c r="GNS7" s="2374"/>
      <c r="GNT7" s="2375"/>
      <c r="GNU7" s="2373"/>
      <c r="GNV7" s="2374"/>
      <c r="GNW7" s="2375"/>
      <c r="GNX7" s="2373"/>
      <c r="GNY7" s="2374"/>
      <c r="GNZ7" s="2375"/>
      <c r="GOA7" s="2373"/>
      <c r="GOB7" s="2374"/>
      <c r="GOC7" s="2375"/>
      <c r="GOD7" s="2373"/>
      <c r="GOE7" s="2374"/>
      <c r="GOF7" s="2375"/>
      <c r="GOG7" s="2373"/>
      <c r="GOH7" s="2374"/>
      <c r="GOI7" s="2375"/>
      <c r="GOJ7" s="2373"/>
      <c r="GOK7" s="2374"/>
      <c r="GOL7" s="2375"/>
      <c r="GOM7" s="2373"/>
      <c r="GON7" s="2374"/>
      <c r="GOO7" s="2375"/>
      <c r="GOP7" s="2373"/>
      <c r="GOQ7" s="2374"/>
      <c r="GOR7" s="2375"/>
      <c r="GOS7" s="2373"/>
      <c r="GOT7" s="2374"/>
      <c r="GOU7" s="2375"/>
      <c r="GOV7" s="2373"/>
      <c r="GOW7" s="2374"/>
      <c r="GOX7" s="2375"/>
      <c r="GOY7" s="2373"/>
      <c r="GOZ7" s="2374"/>
      <c r="GPA7" s="2375"/>
      <c r="GPB7" s="2373"/>
      <c r="GPC7" s="2374"/>
      <c r="GPD7" s="2375"/>
      <c r="GPE7" s="2373"/>
      <c r="GPF7" s="2374"/>
      <c r="GPG7" s="2375"/>
      <c r="GPH7" s="2373"/>
      <c r="GPI7" s="2374"/>
      <c r="GPJ7" s="2375"/>
      <c r="GPK7" s="2373"/>
      <c r="GPL7" s="2374"/>
      <c r="GPM7" s="2375"/>
      <c r="GPN7" s="2373"/>
      <c r="GPO7" s="2374"/>
      <c r="GPP7" s="2375"/>
      <c r="GPQ7" s="2373"/>
      <c r="GPR7" s="2374"/>
      <c r="GPS7" s="2375"/>
      <c r="GPT7" s="2373"/>
      <c r="GPU7" s="2374"/>
      <c r="GPV7" s="2375"/>
      <c r="GPW7" s="2373"/>
      <c r="GPX7" s="2374"/>
      <c r="GPY7" s="2375"/>
      <c r="GPZ7" s="2373"/>
      <c r="GQA7" s="2374"/>
      <c r="GQB7" s="2375"/>
      <c r="GQC7" s="2373"/>
      <c r="GQD7" s="2374"/>
      <c r="GQE7" s="2375"/>
      <c r="GQF7" s="2373"/>
      <c r="GQG7" s="2374"/>
      <c r="GQH7" s="2375"/>
      <c r="GQI7" s="2373"/>
      <c r="GQJ7" s="2374"/>
      <c r="GQK7" s="2375"/>
      <c r="GQL7" s="2373"/>
      <c r="GQM7" s="2374"/>
      <c r="GQN7" s="2375"/>
      <c r="GQO7" s="2373"/>
      <c r="GQP7" s="2374"/>
      <c r="GQQ7" s="2375"/>
      <c r="GQR7" s="2373"/>
      <c r="GQS7" s="2374"/>
      <c r="GQT7" s="2375"/>
      <c r="GQU7" s="2373"/>
      <c r="GQV7" s="2374"/>
      <c r="GQW7" s="2375"/>
      <c r="GQX7" s="2373"/>
      <c r="GQY7" s="2374"/>
      <c r="GQZ7" s="2375"/>
      <c r="GRA7" s="2373"/>
      <c r="GRB7" s="2374"/>
      <c r="GRC7" s="2375"/>
      <c r="GRD7" s="2373"/>
      <c r="GRE7" s="2374"/>
      <c r="GRF7" s="2375"/>
      <c r="GRG7" s="2373"/>
      <c r="GRH7" s="2374"/>
      <c r="GRI7" s="2375"/>
      <c r="GRJ7" s="2373"/>
      <c r="GRK7" s="2374"/>
      <c r="GRL7" s="2375"/>
      <c r="GRM7" s="2373"/>
      <c r="GRN7" s="2374"/>
      <c r="GRO7" s="2375"/>
      <c r="GRP7" s="2373"/>
      <c r="GRQ7" s="2374"/>
      <c r="GRR7" s="2375"/>
      <c r="GRS7" s="2373"/>
      <c r="GRT7" s="2374"/>
      <c r="GRU7" s="2375"/>
      <c r="GRV7" s="2373"/>
      <c r="GRW7" s="2374"/>
      <c r="GRX7" s="2375"/>
      <c r="GRY7" s="2373"/>
      <c r="GRZ7" s="2374"/>
      <c r="GSA7" s="2375"/>
      <c r="GSB7" s="2373"/>
      <c r="GSC7" s="2374"/>
      <c r="GSD7" s="2375"/>
      <c r="GSE7" s="2373"/>
      <c r="GSF7" s="2374"/>
      <c r="GSG7" s="2375"/>
      <c r="GSH7" s="2373"/>
      <c r="GSI7" s="2374"/>
      <c r="GSJ7" s="2375"/>
      <c r="GSK7" s="2373"/>
      <c r="GSL7" s="2374"/>
      <c r="GSM7" s="2375"/>
      <c r="GSN7" s="2373"/>
      <c r="GSO7" s="2374"/>
      <c r="GSP7" s="2375"/>
      <c r="GSQ7" s="2373"/>
      <c r="GSR7" s="2374"/>
      <c r="GSS7" s="2375"/>
      <c r="GST7" s="2373"/>
      <c r="GSU7" s="2374"/>
      <c r="GSV7" s="2375"/>
      <c r="GSW7" s="2373"/>
      <c r="GSX7" s="2374"/>
      <c r="GSY7" s="2375"/>
      <c r="GSZ7" s="2373"/>
      <c r="GTA7" s="2374"/>
      <c r="GTB7" s="2375"/>
      <c r="GTC7" s="2373"/>
      <c r="GTD7" s="2374"/>
      <c r="GTE7" s="2375"/>
      <c r="GTF7" s="2373"/>
      <c r="GTG7" s="2374"/>
      <c r="GTH7" s="2375"/>
      <c r="GTI7" s="2373"/>
      <c r="GTJ7" s="2374"/>
      <c r="GTK7" s="2375"/>
      <c r="GTL7" s="2373"/>
      <c r="GTM7" s="2374"/>
      <c r="GTN7" s="2375"/>
      <c r="GTO7" s="2373"/>
      <c r="GTP7" s="2374"/>
      <c r="GTQ7" s="2375"/>
      <c r="GTR7" s="2373"/>
      <c r="GTS7" s="2374"/>
      <c r="GTT7" s="2375"/>
      <c r="GTU7" s="2373"/>
      <c r="GTV7" s="2374"/>
      <c r="GTW7" s="2375"/>
      <c r="GTX7" s="2373"/>
      <c r="GTY7" s="2374"/>
      <c r="GTZ7" s="2375"/>
      <c r="GUA7" s="2373"/>
      <c r="GUB7" s="2374"/>
      <c r="GUC7" s="2375"/>
      <c r="GUD7" s="2373"/>
      <c r="GUE7" s="2374"/>
      <c r="GUF7" s="2375"/>
      <c r="GUG7" s="2373"/>
      <c r="GUH7" s="2374"/>
      <c r="GUI7" s="2375"/>
      <c r="GUJ7" s="2373"/>
      <c r="GUK7" s="2374"/>
      <c r="GUL7" s="2375"/>
      <c r="GUM7" s="2373"/>
      <c r="GUN7" s="2374"/>
      <c r="GUO7" s="2375"/>
      <c r="GUP7" s="2373"/>
      <c r="GUQ7" s="2374"/>
      <c r="GUR7" s="2375"/>
      <c r="GUS7" s="2373"/>
      <c r="GUT7" s="2374"/>
      <c r="GUU7" s="2375"/>
      <c r="GUV7" s="2373"/>
      <c r="GUW7" s="2374"/>
      <c r="GUX7" s="2375"/>
      <c r="GUY7" s="2373"/>
      <c r="GUZ7" s="2374"/>
      <c r="GVA7" s="2375"/>
      <c r="GVB7" s="2373"/>
      <c r="GVC7" s="2374"/>
      <c r="GVD7" s="2375"/>
      <c r="GVE7" s="2373"/>
      <c r="GVF7" s="2374"/>
      <c r="GVG7" s="2375"/>
      <c r="GVH7" s="2373"/>
      <c r="GVI7" s="2374"/>
      <c r="GVJ7" s="2375"/>
      <c r="GVK7" s="2373"/>
      <c r="GVL7" s="2374"/>
      <c r="GVM7" s="2375"/>
      <c r="GVN7" s="2373"/>
      <c r="GVO7" s="2374"/>
      <c r="GVP7" s="2375"/>
      <c r="GVQ7" s="2373"/>
      <c r="GVR7" s="2374"/>
      <c r="GVS7" s="2375"/>
      <c r="GVT7" s="2373"/>
      <c r="GVU7" s="2374"/>
      <c r="GVV7" s="2375"/>
      <c r="GVW7" s="2373"/>
      <c r="GVX7" s="2374"/>
      <c r="GVY7" s="2375"/>
      <c r="GVZ7" s="2373"/>
      <c r="GWA7" s="2374"/>
      <c r="GWB7" s="2375"/>
      <c r="GWC7" s="2373"/>
      <c r="GWD7" s="2374"/>
      <c r="GWE7" s="2375"/>
      <c r="GWF7" s="2373"/>
      <c r="GWG7" s="2374"/>
      <c r="GWH7" s="2375"/>
      <c r="GWI7" s="2373"/>
      <c r="GWJ7" s="2374"/>
      <c r="GWK7" s="2375"/>
      <c r="GWL7" s="2373"/>
      <c r="GWM7" s="2374"/>
      <c r="GWN7" s="2375"/>
      <c r="GWO7" s="2373"/>
      <c r="GWP7" s="2374"/>
      <c r="GWQ7" s="2375"/>
      <c r="GWR7" s="2373"/>
      <c r="GWS7" s="2374"/>
      <c r="GWT7" s="2375"/>
      <c r="GWU7" s="2373"/>
      <c r="GWV7" s="2374"/>
      <c r="GWW7" s="2375"/>
      <c r="GWX7" s="2373"/>
      <c r="GWY7" s="2374"/>
      <c r="GWZ7" s="2375"/>
      <c r="GXA7" s="2373"/>
      <c r="GXB7" s="2374"/>
      <c r="GXC7" s="2375"/>
      <c r="GXD7" s="2373"/>
      <c r="GXE7" s="2374"/>
      <c r="GXF7" s="2375"/>
      <c r="GXG7" s="2373"/>
      <c r="GXH7" s="2374"/>
      <c r="GXI7" s="2375"/>
      <c r="GXJ7" s="2373"/>
      <c r="GXK7" s="2374"/>
      <c r="GXL7" s="2375"/>
      <c r="GXM7" s="2373"/>
      <c r="GXN7" s="2374"/>
      <c r="GXO7" s="2375"/>
      <c r="GXP7" s="2373"/>
      <c r="GXQ7" s="2374"/>
      <c r="GXR7" s="2375"/>
      <c r="GXS7" s="2373"/>
      <c r="GXT7" s="2374"/>
      <c r="GXU7" s="2375"/>
      <c r="GXV7" s="2373"/>
      <c r="GXW7" s="2374"/>
      <c r="GXX7" s="2375"/>
      <c r="GXY7" s="2373"/>
      <c r="GXZ7" s="2374"/>
      <c r="GYA7" s="2375"/>
      <c r="GYB7" s="2373"/>
      <c r="GYC7" s="2374"/>
      <c r="GYD7" s="2375"/>
      <c r="GYE7" s="2373"/>
      <c r="GYF7" s="2374"/>
      <c r="GYG7" s="2375"/>
      <c r="GYH7" s="2373"/>
      <c r="GYI7" s="2374"/>
      <c r="GYJ7" s="2375"/>
      <c r="GYK7" s="2373"/>
      <c r="GYL7" s="2374"/>
      <c r="GYM7" s="2375"/>
      <c r="GYN7" s="2373"/>
      <c r="GYO7" s="2374"/>
      <c r="GYP7" s="2375"/>
      <c r="GYQ7" s="2373"/>
      <c r="GYR7" s="2374"/>
      <c r="GYS7" s="2375"/>
      <c r="GYT7" s="2373"/>
      <c r="GYU7" s="2374"/>
      <c r="GYV7" s="2375"/>
      <c r="GYW7" s="2373"/>
      <c r="GYX7" s="2374"/>
      <c r="GYY7" s="2375"/>
      <c r="GYZ7" s="2373"/>
      <c r="GZA7" s="2374"/>
      <c r="GZB7" s="2375"/>
      <c r="GZC7" s="2373"/>
      <c r="GZD7" s="2374"/>
      <c r="GZE7" s="2375"/>
      <c r="GZF7" s="2373"/>
      <c r="GZG7" s="2374"/>
      <c r="GZH7" s="2375"/>
      <c r="GZI7" s="2373"/>
      <c r="GZJ7" s="2374"/>
      <c r="GZK7" s="2375"/>
      <c r="GZL7" s="2373"/>
      <c r="GZM7" s="2374"/>
      <c r="GZN7" s="2375"/>
      <c r="GZO7" s="2373"/>
      <c r="GZP7" s="2374"/>
      <c r="GZQ7" s="2375"/>
      <c r="GZR7" s="2373"/>
      <c r="GZS7" s="2374"/>
      <c r="GZT7" s="2375"/>
      <c r="GZU7" s="2373"/>
      <c r="GZV7" s="2374"/>
      <c r="GZW7" s="2375"/>
      <c r="GZX7" s="2373"/>
      <c r="GZY7" s="2374"/>
      <c r="GZZ7" s="2375"/>
      <c r="HAA7" s="2373"/>
      <c r="HAB7" s="2374"/>
      <c r="HAC7" s="2375"/>
      <c r="HAD7" s="2373"/>
      <c r="HAE7" s="2374"/>
      <c r="HAF7" s="2375"/>
      <c r="HAG7" s="2373"/>
      <c r="HAH7" s="2374"/>
      <c r="HAI7" s="2375"/>
      <c r="HAJ7" s="2373"/>
      <c r="HAK7" s="2374"/>
      <c r="HAL7" s="2375"/>
      <c r="HAM7" s="2373"/>
      <c r="HAN7" s="2374"/>
      <c r="HAO7" s="2375"/>
      <c r="HAP7" s="2373"/>
      <c r="HAQ7" s="2374"/>
      <c r="HAR7" s="2375"/>
      <c r="HAS7" s="2373"/>
      <c r="HAT7" s="2374"/>
      <c r="HAU7" s="2375"/>
      <c r="HAV7" s="2373"/>
      <c r="HAW7" s="2374"/>
      <c r="HAX7" s="2375"/>
      <c r="HAY7" s="2373"/>
      <c r="HAZ7" s="2374"/>
      <c r="HBA7" s="2375"/>
      <c r="HBB7" s="2373"/>
      <c r="HBC7" s="2374"/>
      <c r="HBD7" s="2375"/>
      <c r="HBE7" s="2373"/>
      <c r="HBF7" s="2374"/>
      <c r="HBG7" s="2375"/>
      <c r="HBH7" s="2373"/>
      <c r="HBI7" s="2374"/>
      <c r="HBJ7" s="2375"/>
      <c r="HBK7" s="2373"/>
      <c r="HBL7" s="2374"/>
      <c r="HBM7" s="2375"/>
      <c r="HBN7" s="2373"/>
      <c r="HBO7" s="2374"/>
      <c r="HBP7" s="2375"/>
      <c r="HBQ7" s="2373"/>
      <c r="HBR7" s="2374"/>
      <c r="HBS7" s="2375"/>
      <c r="HBT7" s="2373"/>
      <c r="HBU7" s="2374"/>
      <c r="HBV7" s="2375"/>
      <c r="HBW7" s="2373"/>
      <c r="HBX7" s="2374"/>
      <c r="HBY7" s="2375"/>
      <c r="HBZ7" s="2373"/>
      <c r="HCA7" s="2374"/>
      <c r="HCB7" s="2375"/>
      <c r="HCC7" s="2373"/>
      <c r="HCD7" s="2374"/>
      <c r="HCE7" s="2375"/>
      <c r="HCF7" s="2373"/>
      <c r="HCG7" s="2374"/>
      <c r="HCH7" s="2375"/>
      <c r="HCI7" s="2373"/>
      <c r="HCJ7" s="2374"/>
      <c r="HCK7" s="2375"/>
      <c r="HCL7" s="2373"/>
      <c r="HCM7" s="2374"/>
      <c r="HCN7" s="2375"/>
      <c r="HCO7" s="2373"/>
      <c r="HCP7" s="2374"/>
      <c r="HCQ7" s="2375"/>
      <c r="HCR7" s="2373"/>
      <c r="HCS7" s="2374"/>
      <c r="HCT7" s="2375"/>
      <c r="HCU7" s="2373"/>
      <c r="HCV7" s="2374"/>
      <c r="HCW7" s="2375"/>
      <c r="HCX7" s="2373"/>
      <c r="HCY7" s="2374"/>
      <c r="HCZ7" s="2375"/>
      <c r="HDA7" s="2373"/>
      <c r="HDB7" s="2374"/>
      <c r="HDC7" s="2375"/>
      <c r="HDD7" s="2373"/>
      <c r="HDE7" s="2374"/>
      <c r="HDF7" s="2375"/>
      <c r="HDG7" s="2373"/>
      <c r="HDH7" s="2374"/>
      <c r="HDI7" s="2375"/>
      <c r="HDJ7" s="2373"/>
      <c r="HDK7" s="2374"/>
      <c r="HDL7" s="2375"/>
      <c r="HDM7" s="2373"/>
      <c r="HDN7" s="2374"/>
      <c r="HDO7" s="2375"/>
      <c r="HDP7" s="2373"/>
      <c r="HDQ7" s="2374"/>
      <c r="HDR7" s="2375"/>
      <c r="HDS7" s="2373"/>
      <c r="HDT7" s="2374"/>
      <c r="HDU7" s="2375"/>
      <c r="HDV7" s="2373"/>
      <c r="HDW7" s="2374"/>
      <c r="HDX7" s="2375"/>
      <c r="HDY7" s="2373"/>
      <c r="HDZ7" s="2374"/>
      <c r="HEA7" s="2375"/>
      <c r="HEB7" s="2373"/>
      <c r="HEC7" s="2374"/>
      <c r="HED7" s="2375"/>
      <c r="HEE7" s="2373"/>
      <c r="HEF7" s="2374"/>
      <c r="HEG7" s="2375"/>
      <c r="HEH7" s="2373"/>
      <c r="HEI7" s="2374"/>
      <c r="HEJ7" s="2375"/>
      <c r="HEK7" s="2373"/>
      <c r="HEL7" s="2374"/>
      <c r="HEM7" s="2375"/>
      <c r="HEN7" s="2373"/>
      <c r="HEO7" s="2374"/>
      <c r="HEP7" s="2375"/>
      <c r="HEQ7" s="2373"/>
      <c r="HER7" s="2374"/>
      <c r="HES7" s="2375"/>
      <c r="HET7" s="2373"/>
      <c r="HEU7" s="2374"/>
      <c r="HEV7" s="2375"/>
      <c r="HEW7" s="2373"/>
      <c r="HEX7" s="2374"/>
      <c r="HEY7" s="2375"/>
      <c r="HEZ7" s="2373"/>
      <c r="HFA7" s="2374"/>
      <c r="HFB7" s="2375"/>
      <c r="HFC7" s="2373"/>
      <c r="HFD7" s="2374"/>
      <c r="HFE7" s="2375"/>
      <c r="HFF7" s="2373"/>
      <c r="HFG7" s="2374"/>
      <c r="HFH7" s="2375"/>
      <c r="HFI7" s="2373"/>
      <c r="HFJ7" s="2374"/>
      <c r="HFK7" s="2375"/>
      <c r="HFL7" s="2373"/>
      <c r="HFM7" s="2374"/>
      <c r="HFN7" s="2375"/>
      <c r="HFO7" s="2373"/>
      <c r="HFP7" s="2374"/>
      <c r="HFQ7" s="2375"/>
      <c r="HFR7" s="2373"/>
      <c r="HFS7" s="2374"/>
      <c r="HFT7" s="2375"/>
      <c r="HFU7" s="2373"/>
      <c r="HFV7" s="2374"/>
      <c r="HFW7" s="2375"/>
      <c r="HFX7" s="2373"/>
      <c r="HFY7" s="2374"/>
      <c r="HFZ7" s="2375"/>
      <c r="HGA7" s="2373"/>
      <c r="HGB7" s="2374"/>
      <c r="HGC7" s="2375"/>
      <c r="HGD7" s="2373"/>
      <c r="HGE7" s="2374"/>
      <c r="HGF7" s="2375"/>
      <c r="HGG7" s="2373"/>
      <c r="HGH7" s="2374"/>
      <c r="HGI7" s="2375"/>
      <c r="HGJ7" s="2373"/>
      <c r="HGK7" s="2374"/>
      <c r="HGL7" s="2375"/>
      <c r="HGM7" s="2373"/>
      <c r="HGN7" s="2374"/>
      <c r="HGO7" s="2375"/>
      <c r="HGP7" s="2373"/>
      <c r="HGQ7" s="2374"/>
      <c r="HGR7" s="2375"/>
      <c r="HGS7" s="2373"/>
      <c r="HGT7" s="2374"/>
      <c r="HGU7" s="2375"/>
      <c r="HGV7" s="2373"/>
      <c r="HGW7" s="2374"/>
      <c r="HGX7" s="2375"/>
      <c r="HGY7" s="2373"/>
      <c r="HGZ7" s="2374"/>
      <c r="HHA7" s="2375"/>
      <c r="HHB7" s="2373"/>
      <c r="HHC7" s="2374"/>
      <c r="HHD7" s="2375"/>
      <c r="HHE7" s="2373"/>
      <c r="HHF7" s="2374"/>
      <c r="HHG7" s="2375"/>
      <c r="HHH7" s="2373"/>
      <c r="HHI7" s="2374"/>
      <c r="HHJ7" s="2375"/>
      <c r="HHK7" s="2373"/>
      <c r="HHL7" s="2374"/>
      <c r="HHM7" s="2375"/>
      <c r="HHN7" s="2373"/>
      <c r="HHO7" s="2374"/>
      <c r="HHP7" s="2375"/>
      <c r="HHQ7" s="2373"/>
      <c r="HHR7" s="2374"/>
      <c r="HHS7" s="2375"/>
      <c r="HHT7" s="2373"/>
      <c r="HHU7" s="2374"/>
      <c r="HHV7" s="2375"/>
      <c r="HHW7" s="2373"/>
      <c r="HHX7" s="2374"/>
      <c r="HHY7" s="2375"/>
      <c r="HHZ7" s="2373"/>
      <c r="HIA7" s="2374"/>
      <c r="HIB7" s="2375"/>
      <c r="HIC7" s="2373"/>
      <c r="HID7" s="2374"/>
      <c r="HIE7" s="2375"/>
      <c r="HIF7" s="2373"/>
      <c r="HIG7" s="2374"/>
      <c r="HIH7" s="2375"/>
      <c r="HII7" s="2373"/>
      <c r="HIJ7" s="2374"/>
      <c r="HIK7" s="2375"/>
      <c r="HIL7" s="2373"/>
      <c r="HIM7" s="2374"/>
      <c r="HIN7" s="2375"/>
      <c r="HIO7" s="2373"/>
      <c r="HIP7" s="2374"/>
      <c r="HIQ7" s="2375"/>
      <c r="HIR7" s="2373"/>
      <c r="HIS7" s="2374"/>
      <c r="HIT7" s="2375"/>
      <c r="HIU7" s="2373"/>
      <c r="HIV7" s="2374"/>
      <c r="HIW7" s="2375"/>
      <c r="HIX7" s="2373"/>
      <c r="HIY7" s="2374"/>
      <c r="HIZ7" s="2375"/>
      <c r="HJA7" s="2373"/>
      <c r="HJB7" s="2374"/>
      <c r="HJC7" s="2375"/>
      <c r="HJD7" s="2373"/>
      <c r="HJE7" s="2374"/>
      <c r="HJF7" s="2375"/>
      <c r="HJG7" s="2373"/>
      <c r="HJH7" s="2374"/>
      <c r="HJI7" s="2375"/>
      <c r="HJJ7" s="2373"/>
      <c r="HJK7" s="2374"/>
      <c r="HJL7" s="2375"/>
      <c r="HJM7" s="2373"/>
      <c r="HJN7" s="2374"/>
      <c r="HJO7" s="2375"/>
      <c r="HJP7" s="2373"/>
      <c r="HJQ7" s="2374"/>
      <c r="HJR7" s="2375"/>
      <c r="HJS7" s="2373"/>
      <c r="HJT7" s="2374"/>
      <c r="HJU7" s="2375"/>
      <c r="HJV7" s="2373"/>
      <c r="HJW7" s="2374"/>
      <c r="HJX7" s="2375"/>
      <c r="HJY7" s="2373"/>
      <c r="HJZ7" s="2374"/>
      <c r="HKA7" s="2375"/>
      <c r="HKB7" s="2373"/>
      <c r="HKC7" s="2374"/>
      <c r="HKD7" s="2375"/>
      <c r="HKE7" s="2373"/>
      <c r="HKF7" s="2374"/>
      <c r="HKG7" s="2375"/>
      <c r="HKH7" s="2373"/>
      <c r="HKI7" s="2374"/>
      <c r="HKJ7" s="2375"/>
      <c r="HKK7" s="2373"/>
      <c r="HKL7" s="2374"/>
      <c r="HKM7" s="2375"/>
      <c r="HKN7" s="2373"/>
      <c r="HKO7" s="2374"/>
      <c r="HKP7" s="2375"/>
      <c r="HKQ7" s="2373"/>
      <c r="HKR7" s="2374"/>
      <c r="HKS7" s="2375"/>
      <c r="HKT7" s="2373"/>
      <c r="HKU7" s="2374"/>
      <c r="HKV7" s="2375"/>
      <c r="HKW7" s="2373"/>
      <c r="HKX7" s="2374"/>
      <c r="HKY7" s="2375"/>
      <c r="HKZ7" s="2373"/>
      <c r="HLA7" s="2374"/>
      <c r="HLB7" s="2375"/>
      <c r="HLC7" s="2373"/>
      <c r="HLD7" s="2374"/>
      <c r="HLE7" s="2375"/>
      <c r="HLF7" s="2373"/>
      <c r="HLG7" s="2374"/>
      <c r="HLH7" s="2375"/>
      <c r="HLI7" s="2373"/>
      <c r="HLJ7" s="2374"/>
      <c r="HLK7" s="2375"/>
      <c r="HLL7" s="2373"/>
      <c r="HLM7" s="2374"/>
      <c r="HLN7" s="2375"/>
      <c r="HLO7" s="2373"/>
      <c r="HLP7" s="2374"/>
      <c r="HLQ7" s="2375"/>
      <c r="HLR7" s="2373"/>
      <c r="HLS7" s="2374"/>
      <c r="HLT7" s="2375"/>
      <c r="HLU7" s="2373"/>
      <c r="HLV7" s="2374"/>
      <c r="HLW7" s="2375"/>
      <c r="HLX7" s="2373"/>
      <c r="HLY7" s="2374"/>
      <c r="HLZ7" s="2375"/>
      <c r="HMA7" s="2373"/>
      <c r="HMB7" s="2374"/>
      <c r="HMC7" s="2375"/>
      <c r="HMD7" s="2373"/>
      <c r="HME7" s="2374"/>
      <c r="HMF7" s="2375"/>
      <c r="HMG7" s="2373"/>
      <c r="HMH7" s="2374"/>
      <c r="HMI7" s="2375"/>
      <c r="HMJ7" s="2373"/>
      <c r="HMK7" s="2374"/>
      <c r="HML7" s="2375"/>
      <c r="HMM7" s="2373"/>
      <c r="HMN7" s="2374"/>
      <c r="HMO7" s="2375"/>
      <c r="HMP7" s="2373"/>
      <c r="HMQ7" s="2374"/>
      <c r="HMR7" s="2375"/>
      <c r="HMS7" s="2373"/>
      <c r="HMT7" s="2374"/>
      <c r="HMU7" s="2375"/>
      <c r="HMV7" s="2373"/>
      <c r="HMW7" s="2374"/>
      <c r="HMX7" s="2375"/>
      <c r="HMY7" s="2373"/>
      <c r="HMZ7" s="2374"/>
      <c r="HNA7" s="2375"/>
      <c r="HNB7" s="2373"/>
      <c r="HNC7" s="2374"/>
      <c r="HND7" s="2375"/>
      <c r="HNE7" s="2373"/>
      <c r="HNF7" s="2374"/>
      <c r="HNG7" s="2375"/>
      <c r="HNH7" s="2373"/>
      <c r="HNI7" s="2374"/>
      <c r="HNJ7" s="2375"/>
      <c r="HNK7" s="2373"/>
      <c r="HNL7" s="2374"/>
      <c r="HNM7" s="2375"/>
      <c r="HNN7" s="2373"/>
      <c r="HNO7" s="2374"/>
      <c r="HNP7" s="2375"/>
      <c r="HNQ7" s="2373"/>
      <c r="HNR7" s="2374"/>
      <c r="HNS7" s="2375"/>
      <c r="HNT7" s="2373"/>
      <c r="HNU7" s="2374"/>
      <c r="HNV7" s="2375"/>
      <c r="HNW7" s="2373"/>
      <c r="HNX7" s="2374"/>
      <c r="HNY7" s="2375"/>
      <c r="HNZ7" s="2373"/>
      <c r="HOA7" s="2374"/>
      <c r="HOB7" s="2375"/>
      <c r="HOC7" s="2373"/>
      <c r="HOD7" s="2374"/>
      <c r="HOE7" s="2375"/>
      <c r="HOF7" s="2373"/>
      <c r="HOG7" s="2374"/>
      <c r="HOH7" s="2375"/>
      <c r="HOI7" s="2373"/>
      <c r="HOJ7" s="2374"/>
      <c r="HOK7" s="2375"/>
      <c r="HOL7" s="2373"/>
      <c r="HOM7" s="2374"/>
      <c r="HON7" s="2375"/>
      <c r="HOO7" s="2373"/>
      <c r="HOP7" s="2374"/>
      <c r="HOQ7" s="2375"/>
      <c r="HOR7" s="2373"/>
      <c r="HOS7" s="2374"/>
      <c r="HOT7" s="2375"/>
      <c r="HOU7" s="2373"/>
      <c r="HOV7" s="2374"/>
      <c r="HOW7" s="2375"/>
      <c r="HOX7" s="2373"/>
      <c r="HOY7" s="2374"/>
      <c r="HOZ7" s="2375"/>
      <c r="HPA7" s="2373"/>
      <c r="HPB7" s="2374"/>
      <c r="HPC7" s="2375"/>
      <c r="HPD7" s="2373"/>
      <c r="HPE7" s="2374"/>
      <c r="HPF7" s="2375"/>
      <c r="HPG7" s="2373"/>
      <c r="HPH7" s="2374"/>
      <c r="HPI7" s="2375"/>
      <c r="HPJ7" s="2373"/>
      <c r="HPK7" s="2374"/>
      <c r="HPL7" s="2375"/>
      <c r="HPM7" s="2373"/>
      <c r="HPN7" s="2374"/>
      <c r="HPO7" s="2375"/>
      <c r="HPP7" s="2373"/>
      <c r="HPQ7" s="2374"/>
      <c r="HPR7" s="2375"/>
      <c r="HPS7" s="2373"/>
      <c r="HPT7" s="2374"/>
      <c r="HPU7" s="2375"/>
      <c r="HPV7" s="2373"/>
      <c r="HPW7" s="2374"/>
      <c r="HPX7" s="2375"/>
      <c r="HPY7" s="2373"/>
      <c r="HPZ7" s="2374"/>
      <c r="HQA7" s="2375"/>
      <c r="HQB7" s="2373"/>
      <c r="HQC7" s="2374"/>
      <c r="HQD7" s="2375"/>
      <c r="HQE7" s="2373"/>
      <c r="HQF7" s="2374"/>
      <c r="HQG7" s="2375"/>
      <c r="HQH7" s="2373"/>
      <c r="HQI7" s="2374"/>
      <c r="HQJ7" s="2375"/>
      <c r="HQK7" s="2373"/>
      <c r="HQL7" s="2374"/>
      <c r="HQM7" s="2375"/>
      <c r="HQN7" s="2373"/>
      <c r="HQO7" s="2374"/>
      <c r="HQP7" s="2375"/>
      <c r="HQQ7" s="2373"/>
      <c r="HQR7" s="2374"/>
      <c r="HQS7" s="2375"/>
      <c r="HQT7" s="2373"/>
      <c r="HQU7" s="2374"/>
      <c r="HQV7" s="2375"/>
      <c r="HQW7" s="2373"/>
      <c r="HQX7" s="2374"/>
      <c r="HQY7" s="2375"/>
      <c r="HQZ7" s="2373"/>
      <c r="HRA7" s="2374"/>
      <c r="HRB7" s="2375"/>
      <c r="HRC7" s="2373"/>
      <c r="HRD7" s="2374"/>
      <c r="HRE7" s="2375"/>
      <c r="HRF7" s="2373"/>
      <c r="HRG7" s="2374"/>
      <c r="HRH7" s="2375"/>
      <c r="HRI7" s="2373"/>
      <c r="HRJ7" s="2374"/>
      <c r="HRK7" s="2375"/>
      <c r="HRL7" s="2373"/>
      <c r="HRM7" s="2374"/>
      <c r="HRN7" s="2375"/>
      <c r="HRO7" s="2373"/>
      <c r="HRP7" s="2374"/>
      <c r="HRQ7" s="2375"/>
      <c r="HRR7" s="2373"/>
      <c r="HRS7" s="2374"/>
      <c r="HRT7" s="2375"/>
      <c r="HRU7" s="2373"/>
      <c r="HRV7" s="2374"/>
      <c r="HRW7" s="2375"/>
      <c r="HRX7" s="2373"/>
      <c r="HRY7" s="2374"/>
      <c r="HRZ7" s="2375"/>
      <c r="HSA7" s="2373"/>
      <c r="HSB7" s="2374"/>
      <c r="HSC7" s="2375"/>
      <c r="HSD7" s="2373"/>
      <c r="HSE7" s="2374"/>
      <c r="HSF7" s="2375"/>
      <c r="HSG7" s="2373"/>
      <c r="HSH7" s="2374"/>
      <c r="HSI7" s="2375"/>
      <c r="HSJ7" s="2373"/>
      <c r="HSK7" s="2374"/>
      <c r="HSL7" s="2375"/>
      <c r="HSM7" s="2373"/>
      <c r="HSN7" s="2374"/>
      <c r="HSO7" s="2375"/>
      <c r="HSP7" s="2373"/>
      <c r="HSQ7" s="2374"/>
      <c r="HSR7" s="2375"/>
      <c r="HSS7" s="2373"/>
      <c r="HST7" s="2374"/>
      <c r="HSU7" s="2375"/>
      <c r="HSV7" s="2373"/>
      <c r="HSW7" s="2374"/>
      <c r="HSX7" s="2375"/>
      <c r="HSY7" s="2373"/>
      <c r="HSZ7" s="2374"/>
      <c r="HTA7" s="2375"/>
      <c r="HTB7" s="2373"/>
      <c r="HTC7" s="2374"/>
      <c r="HTD7" s="2375"/>
      <c r="HTE7" s="2373"/>
      <c r="HTF7" s="2374"/>
      <c r="HTG7" s="2375"/>
      <c r="HTH7" s="2373"/>
      <c r="HTI7" s="2374"/>
      <c r="HTJ7" s="2375"/>
      <c r="HTK7" s="2373"/>
      <c r="HTL7" s="2374"/>
      <c r="HTM7" s="2375"/>
      <c r="HTN7" s="2373"/>
      <c r="HTO7" s="2374"/>
      <c r="HTP7" s="2375"/>
      <c r="HTQ7" s="2373"/>
      <c r="HTR7" s="2374"/>
      <c r="HTS7" s="2375"/>
      <c r="HTT7" s="2373"/>
      <c r="HTU7" s="2374"/>
      <c r="HTV7" s="2375"/>
      <c r="HTW7" s="2373"/>
      <c r="HTX7" s="2374"/>
      <c r="HTY7" s="2375"/>
      <c r="HTZ7" s="2373"/>
      <c r="HUA7" s="2374"/>
      <c r="HUB7" s="2375"/>
      <c r="HUC7" s="2373"/>
      <c r="HUD7" s="2374"/>
      <c r="HUE7" s="2375"/>
      <c r="HUF7" s="2373"/>
      <c r="HUG7" s="2374"/>
      <c r="HUH7" s="2375"/>
      <c r="HUI7" s="2373"/>
      <c r="HUJ7" s="2374"/>
      <c r="HUK7" s="2375"/>
      <c r="HUL7" s="2373"/>
      <c r="HUM7" s="2374"/>
      <c r="HUN7" s="2375"/>
      <c r="HUO7" s="2373"/>
      <c r="HUP7" s="2374"/>
      <c r="HUQ7" s="2375"/>
      <c r="HUR7" s="2373"/>
      <c r="HUS7" s="2374"/>
      <c r="HUT7" s="2375"/>
      <c r="HUU7" s="2373"/>
      <c r="HUV7" s="2374"/>
      <c r="HUW7" s="2375"/>
      <c r="HUX7" s="2373"/>
      <c r="HUY7" s="2374"/>
      <c r="HUZ7" s="2375"/>
      <c r="HVA7" s="2373"/>
      <c r="HVB7" s="2374"/>
      <c r="HVC7" s="2375"/>
      <c r="HVD7" s="2373"/>
      <c r="HVE7" s="2374"/>
      <c r="HVF7" s="2375"/>
      <c r="HVG7" s="2373"/>
      <c r="HVH7" s="2374"/>
      <c r="HVI7" s="2375"/>
      <c r="HVJ7" s="2373"/>
      <c r="HVK7" s="2374"/>
      <c r="HVL7" s="2375"/>
      <c r="HVM7" s="2373"/>
      <c r="HVN7" s="2374"/>
      <c r="HVO7" s="2375"/>
      <c r="HVP7" s="2373"/>
      <c r="HVQ7" s="2374"/>
      <c r="HVR7" s="2375"/>
      <c r="HVS7" s="2373"/>
      <c r="HVT7" s="2374"/>
      <c r="HVU7" s="2375"/>
      <c r="HVV7" s="2373"/>
      <c r="HVW7" s="2374"/>
      <c r="HVX7" s="2375"/>
      <c r="HVY7" s="2373"/>
      <c r="HVZ7" s="2374"/>
      <c r="HWA7" s="2375"/>
      <c r="HWB7" s="2373"/>
      <c r="HWC7" s="2374"/>
      <c r="HWD7" s="2375"/>
      <c r="HWE7" s="2373"/>
      <c r="HWF7" s="2374"/>
      <c r="HWG7" s="2375"/>
      <c r="HWH7" s="2373"/>
      <c r="HWI7" s="2374"/>
      <c r="HWJ7" s="2375"/>
      <c r="HWK7" s="2373"/>
      <c r="HWL7" s="2374"/>
      <c r="HWM7" s="2375"/>
      <c r="HWN7" s="2373"/>
      <c r="HWO7" s="2374"/>
      <c r="HWP7" s="2375"/>
      <c r="HWQ7" s="2373"/>
      <c r="HWR7" s="2374"/>
      <c r="HWS7" s="2375"/>
      <c r="HWT7" s="2373"/>
      <c r="HWU7" s="2374"/>
      <c r="HWV7" s="2375"/>
      <c r="HWW7" s="2373"/>
      <c r="HWX7" s="2374"/>
      <c r="HWY7" s="2375"/>
      <c r="HWZ7" s="2373"/>
      <c r="HXA7" s="2374"/>
      <c r="HXB7" s="2375"/>
      <c r="HXC7" s="2373"/>
      <c r="HXD7" s="2374"/>
      <c r="HXE7" s="2375"/>
      <c r="HXF7" s="2373"/>
      <c r="HXG7" s="2374"/>
      <c r="HXH7" s="2375"/>
      <c r="HXI7" s="2373"/>
      <c r="HXJ7" s="2374"/>
      <c r="HXK7" s="2375"/>
      <c r="HXL7" s="2373"/>
      <c r="HXM7" s="2374"/>
      <c r="HXN7" s="2375"/>
      <c r="HXO7" s="2373"/>
      <c r="HXP7" s="2374"/>
      <c r="HXQ7" s="2375"/>
      <c r="HXR7" s="2373"/>
      <c r="HXS7" s="2374"/>
      <c r="HXT7" s="2375"/>
      <c r="HXU7" s="2373"/>
      <c r="HXV7" s="2374"/>
      <c r="HXW7" s="2375"/>
      <c r="HXX7" s="2373"/>
      <c r="HXY7" s="2374"/>
      <c r="HXZ7" s="2375"/>
      <c r="HYA7" s="2373"/>
      <c r="HYB7" s="2374"/>
      <c r="HYC7" s="2375"/>
      <c r="HYD7" s="2373"/>
      <c r="HYE7" s="2374"/>
      <c r="HYF7" s="2375"/>
      <c r="HYG7" s="2373"/>
      <c r="HYH7" s="2374"/>
      <c r="HYI7" s="2375"/>
      <c r="HYJ7" s="2373"/>
      <c r="HYK7" s="2374"/>
      <c r="HYL7" s="2375"/>
      <c r="HYM7" s="2373"/>
      <c r="HYN7" s="2374"/>
      <c r="HYO7" s="2375"/>
      <c r="HYP7" s="2373"/>
      <c r="HYQ7" s="2374"/>
      <c r="HYR7" s="2375"/>
      <c r="HYS7" s="2373"/>
      <c r="HYT7" s="2374"/>
      <c r="HYU7" s="2375"/>
      <c r="HYV7" s="2373"/>
      <c r="HYW7" s="2374"/>
      <c r="HYX7" s="2375"/>
      <c r="HYY7" s="2373"/>
      <c r="HYZ7" s="2374"/>
      <c r="HZA7" s="2375"/>
      <c r="HZB7" s="2373"/>
      <c r="HZC7" s="2374"/>
      <c r="HZD7" s="2375"/>
      <c r="HZE7" s="2373"/>
      <c r="HZF7" s="2374"/>
      <c r="HZG7" s="2375"/>
      <c r="HZH7" s="2373"/>
      <c r="HZI7" s="2374"/>
      <c r="HZJ7" s="2375"/>
      <c r="HZK7" s="2373"/>
      <c r="HZL7" s="2374"/>
      <c r="HZM7" s="2375"/>
      <c r="HZN7" s="2373"/>
      <c r="HZO7" s="2374"/>
      <c r="HZP7" s="2375"/>
      <c r="HZQ7" s="2373"/>
      <c r="HZR7" s="2374"/>
      <c r="HZS7" s="2375"/>
      <c r="HZT7" s="2373"/>
      <c r="HZU7" s="2374"/>
      <c r="HZV7" s="2375"/>
      <c r="HZW7" s="2373"/>
      <c r="HZX7" s="2374"/>
      <c r="HZY7" s="2375"/>
      <c r="HZZ7" s="2373"/>
      <c r="IAA7" s="2374"/>
      <c r="IAB7" s="2375"/>
      <c r="IAC7" s="2373"/>
      <c r="IAD7" s="2374"/>
      <c r="IAE7" s="2375"/>
      <c r="IAF7" s="2373"/>
      <c r="IAG7" s="2374"/>
      <c r="IAH7" s="2375"/>
      <c r="IAI7" s="2373"/>
      <c r="IAJ7" s="2374"/>
      <c r="IAK7" s="2375"/>
      <c r="IAL7" s="2373"/>
      <c r="IAM7" s="2374"/>
      <c r="IAN7" s="2375"/>
      <c r="IAO7" s="2373"/>
      <c r="IAP7" s="2374"/>
      <c r="IAQ7" s="2375"/>
      <c r="IAR7" s="2373"/>
      <c r="IAS7" s="2374"/>
      <c r="IAT7" s="2375"/>
      <c r="IAU7" s="2373"/>
      <c r="IAV7" s="2374"/>
      <c r="IAW7" s="2375"/>
      <c r="IAX7" s="2373"/>
      <c r="IAY7" s="2374"/>
      <c r="IAZ7" s="2375"/>
      <c r="IBA7" s="2373"/>
      <c r="IBB7" s="2374"/>
      <c r="IBC7" s="2375"/>
      <c r="IBD7" s="2373"/>
      <c r="IBE7" s="2374"/>
      <c r="IBF7" s="2375"/>
      <c r="IBG7" s="2373"/>
      <c r="IBH7" s="2374"/>
      <c r="IBI7" s="2375"/>
      <c r="IBJ7" s="2373"/>
      <c r="IBK7" s="2374"/>
      <c r="IBL7" s="2375"/>
      <c r="IBM7" s="2373"/>
      <c r="IBN7" s="2374"/>
      <c r="IBO7" s="2375"/>
      <c r="IBP7" s="2373"/>
      <c r="IBQ7" s="2374"/>
      <c r="IBR7" s="2375"/>
      <c r="IBS7" s="2373"/>
      <c r="IBT7" s="2374"/>
      <c r="IBU7" s="2375"/>
      <c r="IBV7" s="2373"/>
      <c r="IBW7" s="2374"/>
      <c r="IBX7" s="2375"/>
      <c r="IBY7" s="2373"/>
      <c r="IBZ7" s="2374"/>
      <c r="ICA7" s="2375"/>
      <c r="ICB7" s="2373"/>
      <c r="ICC7" s="2374"/>
      <c r="ICD7" s="2375"/>
      <c r="ICE7" s="2373"/>
      <c r="ICF7" s="2374"/>
      <c r="ICG7" s="2375"/>
      <c r="ICH7" s="2373"/>
      <c r="ICI7" s="2374"/>
      <c r="ICJ7" s="2375"/>
      <c r="ICK7" s="2373"/>
      <c r="ICL7" s="2374"/>
      <c r="ICM7" s="2375"/>
      <c r="ICN7" s="2373"/>
      <c r="ICO7" s="2374"/>
      <c r="ICP7" s="2375"/>
      <c r="ICQ7" s="2373"/>
      <c r="ICR7" s="2374"/>
      <c r="ICS7" s="2375"/>
      <c r="ICT7" s="2373"/>
      <c r="ICU7" s="2374"/>
      <c r="ICV7" s="2375"/>
      <c r="ICW7" s="2373"/>
      <c r="ICX7" s="2374"/>
      <c r="ICY7" s="2375"/>
      <c r="ICZ7" s="2373"/>
      <c r="IDA7" s="2374"/>
      <c r="IDB7" s="2375"/>
      <c r="IDC7" s="2373"/>
      <c r="IDD7" s="2374"/>
      <c r="IDE7" s="2375"/>
      <c r="IDF7" s="2373"/>
      <c r="IDG7" s="2374"/>
      <c r="IDH7" s="2375"/>
      <c r="IDI7" s="2373"/>
      <c r="IDJ7" s="2374"/>
      <c r="IDK7" s="2375"/>
      <c r="IDL7" s="2373"/>
      <c r="IDM7" s="2374"/>
      <c r="IDN7" s="2375"/>
      <c r="IDO7" s="2373"/>
      <c r="IDP7" s="2374"/>
      <c r="IDQ7" s="2375"/>
      <c r="IDR7" s="2373"/>
      <c r="IDS7" s="2374"/>
      <c r="IDT7" s="2375"/>
      <c r="IDU7" s="2373"/>
      <c r="IDV7" s="2374"/>
      <c r="IDW7" s="2375"/>
      <c r="IDX7" s="2373"/>
      <c r="IDY7" s="2374"/>
      <c r="IDZ7" s="2375"/>
      <c r="IEA7" s="2373"/>
      <c r="IEB7" s="2374"/>
      <c r="IEC7" s="2375"/>
      <c r="IED7" s="2373"/>
      <c r="IEE7" s="2374"/>
      <c r="IEF7" s="2375"/>
      <c r="IEG7" s="2373"/>
      <c r="IEH7" s="2374"/>
      <c r="IEI7" s="2375"/>
      <c r="IEJ7" s="2373"/>
      <c r="IEK7" s="2374"/>
      <c r="IEL7" s="2375"/>
      <c r="IEM7" s="2373"/>
      <c r="IEN7" s="2374"/>
      <c r="IEO7" s="2375"/>
      <c r="IEP7" s="2373"/>
      <c r="IEQ7" s="2374"/>
      <c r="IER7" s="2375"/>
      <c r="IES7" s="2373"/>
      <c r="IET7" s="2374"/>
      <c r="IEU7" s="2375"/>
      <c r="IEV7" s="2373"/>
      <c r="IEW7" s="2374"/>
      <c r="IEX7" s="2375"/>
      <c r="IEY7" s="2373"/>
      <c r="IEZ7" s="2374"/>
      <c r="IFA7" s="2375"/>
      <c r="IFB7" s="2373"/>
      <c r="IFC7" s="2374"/>
      <c r="IFD7" s="2375"/>
      <c r="IFE7" s="2373"/>
      <c r="IFF7" s="2374"/>
      <c r="IFG7" s="2375"/>
      <c r="IFH7" s="2373"/>
      <c r="IFI7" s="2374"/>
      <c r="IFJ7" s="2375"/>
      <c r="IFK7" s="2373"/>
      <c r="IFL7" s="2374"/>
      <c r="IFM7" s="2375"/>
      <c r="IFN7" s="2373"/>
      <c r="IFO7" s="2374"/>
      <c r="IFP7" s="2375"/>
      <c r="IFQ7" s="2373"/>
      <c r="IFR7" s="2374"/>
      <c r="IFS7" s="2375"/>
      <c r="IFT7" s="2373"/>
      <c r="IFU7" s="2374"/>
      <c r="IFV7" s="2375"/>
      <c r="IFW7" s="2373"/>
      <c r="IFX7" s="2374"/>
      <c r="IFY7" s="2375"/>
      <c r="IFZ7" s="2373"/>
      <c r="IGA7" s="2374"/>
      <c r="IGB7" s="2375"/>
      <c r="IGC7" s="2373"/>
      <c r="IGD7" s="2374"/>
      <c r="IGE7" s="2375"/>
      <c r="IGF7" s="2373"/>
      <c r="IGG7" s="2374"/>
      <c r="IGH7" s="2375"/>
      <c r="IGI7" s="2373"/>
      <c r="IGJ7" s="2374"/>
      <c r="IGK7" s="2375"/>
      <c r="IGL7" s="2373"/>
      <c r="IGM7" s="2374"/>
      <c r="IGN7" s="2375"/>
      <c r="IGO7" s="2373"/>
      <c r="IGP7" s="2374"/>
      <c r="IGQ7" s="2375"/>
      <c r="IGR7" s="2373"/>
      <c r="IGS7" s="2374"/>
      <c r="IGT7" s="2375"/>
      <c r="IGU7" s="2373"/>
      <c r="IGV7" s="2374"/>
      <c r="IGW7" s="2375"/>
      <c r="IGX7" s="2373"/>
      <c r="IGY7" s="2374"/>
      <c r="IGZ7" s="2375"/>
      <c r="IHA7" s="2373"/>
      <c r="IHB7" s="2374"/>
      <c r="IHC7" s="2375"/>
      <c r="IHD7" s="2373"/>
      <c r="IHE7" s="2374"/>
      <c r="IHF7" s="2375"/>
      <c r="IHG7" s="2373"/>
      <c r="IHH7" s="2374"/>
      <c r="IHI7" s="2375"/>
      <c r="IHJ7" s="2373"/>
      <c r="IHK7" s="2374"/>
      <c r="IHL7" s="2375"/>
      <c r="IHM7" s="2373"/>
      <c r="IHN7" s="2374"/>
      <c r="IHO7" s="2375"/>
      <c r="IHP7" s="2373"/>
      <c r="IHQ7" s="2374"/>
      <c r="IHR7" s="2375"/>
      <c r="IHS7" s="2373"/>
      <c r="IHT7" s="2374"/>
      <c r="IHU7" s="2375"/>
      <c r="IHV7" s="2373"/>
      <c r="IHW7" s="2374"/>
      <c r="IHX7" s="2375"/>
      <c r="IHY7" s="2373"/>
      <c r="IHZ7" s="2374"/>
      <c r="IIA7" s="2375"/>
      <c r="IIB7" s="2373"/>
      <c r="IIC7" s="2374"/>
      <c r="IID7" s="2375"/>
      <c r="IIE7" s="2373"/>
      <c r="IIF7" s="2374"/>
      <c r="IIG7" s="2375"/>
      <c r="IIH7" s="2373"/>
      <c r="III7" s="2374"/>
      <c r="IIJ7" s="2375"/>
      <c r="IIK7" s="2373"/>
      <c r="IIL7" s="2374"/>
      <c r="IIM7" s="2375"/>
      <c r="IIN7" s="2373"/>
      <c r="IIO7" s="2374"/>
      <c r="IIP7" s="2375"/>
      <c r="IIQ7" s="2373"/>
      <c r="IIR7" s="2374"/>
      <c r="IIS7" s="2375"/>
      <c r="IIT7" s="2373"/>
      <c r="IIU7" s="2374"/>
      <c r="IIV7" s="2375"/>
      <c r="IIW7" s="2373"/>
      <c r="IIX7" s="2374"/>
      <c r="IIY7" s="2375"/>
      <c r="IIZ7" s="2373"/>
      <c r="IJA7" s="2374"/>
      <c r="IJB7" s="2375"/>
      <c r="IJC7" s="2373"/>
      <c r="IJD7" s="2374"/>
      <c r="IJE7" s="2375"/>
      <c r="IJF7" s="2373"/>
      <c r="IJG7" s="2374"/>
      <c r="IJH7" s="2375"/>
      <c r="IJI7" s="2373"/>
      <c r="IJJ7" s="2374"/>
      <c r="IJK7" s="2375"/>
      <c r="IJL7" s="2373"/>
      <c r="IJM7" s="2374"/>
      <c r="IJN7" s="2375"/>
      <c r="IJO7" s="2373"/>
      <c r="IJP7" s="2374"/>
      <c r="IJQ7" s="2375"/>
      <c r="IJR7" s="2373"/>
      <c r="IJS7" s="2374"/>
      <c r="IJT7" s="2375"/>
      <c r="IJU7" s="2373"/>
      <c r="IJV7" s="2374"/>
      <c r="IJW7" s="2375"/>
      <c r="IJX7" s="2373"/>
      <c r="IJY7" s="2374"/>
      <c r="IJZ7" s="2375"/>
      <c r="IKA7" s="2373"/>
      <c r="IKB7" s="2374"/>
      <c r="IKC7" s="2375"/>
      <c r="IKD7" s="2373"/>
      <c r="IKE7" s="2374"/>
      <c r="IKF7" s="2375"/>
      <c r="IKG7" s="2373"/>
      <c r="IKH7" s="2374"/>
      <c r="IKI7" s="2375"/>
      <c r="IKJ7" s="2373"/>
      <c r="IKK7" s="2374"/>
      <c r="IKL7" s="2375"/>
      <c r="IKM7" s="2373"/>
      <c r="IKN7" s="2374"/>
      <c r="IKO7" s="2375"/>
      <c r="IKP7" s="2373"/>
      <c r="IKQ7" s="2374"/>
      <c r="IKR7" s="2375"/>
      <c r="IKS7" s="2373"/>
      <c r="IKT7" s="2374"/>
      <c r="IKU7" s="2375"/>
      <c r="IKV7" s="2373"/>
      <c r="IKW7" s="2374"/>
      <c r="IKX7" s="2375"/>
      <c r="IKY7" s="2373"/>
      <c r="IKZ7" s="2374"/>
      <c r="ILA7" s="2375"/>
      <c r="ILB7" s="2373"/>
      <c r="ILC7" s="2374"/>
      <c r="ILD7" s="2375"/>
      <c r="ILE7" s="2373"/>
      <c r="ILF7" s="2374"/>
      <c r="ILG7" s="2375"/>
      <c r="ILH7" s="2373"/>
      <c r="ILI7" s="2374"/>
      <c r="ILJ7" s="2375"/>
      <c r="ILK7" s="2373"/>
      <c r="ILL7" s="2374"/>
      <c r="ILM7" s="2375"/>
      <c r="ILN7" s="2373"/>
      <c r="ILO7" s="2374"/>
      <c r="ILP7" s="2375"/>
      <c r="ILQ7" s="2373"/>
      <c r="ILR7" s="2374"/>
      <c r="ILS7" s="2375"/>
      <c r="ILT7" s="2373"/>
      <c r="ILU7" s="2374"/>
      <c r="ILV7" s="2375"/>
      <c r="ILW7" s="2373"/>
      <c r="ILX7" s="2374"/>
      <c r="ILY7" s="2375"/>
      <c r="ILZ7" s="2373"/>
      <c r="IMA7" s="2374"/>
      <c r="IMB7" s="2375"/>
      <c r="IMC7" s="2373"/>
      <c r="IMD7" s="2374"/>
      <c r="IME7" s="2375"/>
      <c r="IMF7" s="2373"/>
      <c r="IMG7" s="2374"/>
      <c r="IMH7" s="2375"/>
      <c r="IMI7" s="2373"/>
      <c r="IMJ7" s="2374"/>
      <c r="IMK7" s="2375"/>
      <c r="IML7" s="2373"/>
      <c r="IMM7" s="2374"/>
      <c r="IMN7" s="2375"/>
      <c r="IMO7" s="2373"/>
      <c r="IMP7" s="2374"/>
      <c r="IMQ7" s="2375"/>
      <c r="IMR7" s="2373"/>
      <c r="IMS7" s="2374"/>
      <c r="IMT7" s="2375"/>
      <c r="IMU7" s="2373"/>
      <c r="IMV7" s="2374"/>
      <c r="IMW7" s="2375"/>
      <c r="IMX7" s="2373"/>
      <c r="IMY7" s="2374"/>
      <c r="IMZ7" s="2375"/>
      <c r="INA7" s="2373"/>
      <c r="INB7" s="2374"/>
      <c r="INC7" s="2375"/>
      <c r="IND7" s="2373"/>
      <c r="INE7" s="2374"/>
      <c r="INF7" s="2375"/>
      <c r="ING7" s="2373"/>
      <c r="INH7" s="2374"/>
      <c r="INI7" s="2375"/>
      <c r="INJ7" s="2373"/>
      <c r="INK7" s="2374"/>
      <c r="INL7" s="2375"/>
      <c r="INM7" s="2373"/>
      <c r="INN7" s="2374"/>
      <c r="INO7" s="2375"/>
      <c r="INP7" s="2373"/>
      <c r="INQ7" s="2374"/>
      <c r="INR7" s="2375"/>
      <c r="INS7" s="2373"/>
      <c r="INT7" s="2374"/>
      <c r="INU7" s="2375"/>
      <c r="INV7" s="2373"/>
      <c r="INW7" s="2374"/>
      <c r="INX7" s="2375"/>
      <c r="INY7" s="2373"/>
      <c r="INZ7" s="2374"/>
      <c r="IOA7" s="2375"/>
      <c r="IOB7" s="2373"/>
      <c r="IOC7" s="2374"/>
      <c r="IOD7" s="2375"/>
      <c r="IOE7" s="2373"/>
      <c r="IOF7" s="2374"/>
      <c r="IOG7" s="2375"/>
      <c r="IOH7" s="2373"/>
      <c r="IOI7" s="2374"/>
      <c r="IOJ7" s="2375"/>
      <c r="IOK7" s="2373"/>
      <c r="IOL7" s="2374"/>
      <c r="IOM7" s="2375"/>
      <c r="ION7" s="2373"/>
      <c r="IOO7" s="2374"/>
      <c r="IOP7" s="2375"/>
      <c r="IOQ7" s="2373"/>
      <c r="IOR7" s="2374"/>
      <c r="IOS7" s="2375"/>
      <c r="IOT7" s="2373"/>
      <c r="IOU7" s="2374"/>
      <c r="IOV7" s="2375"/>
      <c r="IOW7" s="2373"/>
      <c r="IOX7" s="2374"/>
      <c r="IOY7" s="2375"/>
      <c r="IOZ7" s="2373"/>
      <c r="IPA7" s="2374"/>
      <c r="IPB7" s="2375"/>
      <c r="IPC7" s="2373"/>
      <c r="IPD7" s="2374"/>
      <c r="IPE7" s="2375"/>
      <c r="IPF7" s="2373"/>
      <c r="IPG7" s="2374"/>
      <c r="IPH7" s="2375"/>
      <c r="IPI7" s="2373"/>
      <c r="IPJ7" s="2374"/>
      <c r="IPK7" s="2375"/>
      <c r="IPL7" s="2373"/>
      <c r="IPM7" s="2374"/>
      <c r="IPN7" s="2375"/>
      <c r="IPO7" s="2373"/>
      <c r="IPP7" s="2374"/>
      <c r="IPQ7" s="2375"/>
      <c r="IPR7" s="2373"/>
      <c r="IPS7" s="2374"/>
      <c r="IPT7" s="2375"/>
      <c r="IPU7" s="2373"/>
      <c r="IPV7" s="2374"/>
      <c r="IPW7" s="2375"/>
      <c r="IPX7" s="2373"/>
      <c r="IPY7" s="2374"/>
      <c r="IPZ7" s="2375"/>
      <c r="IQA7" s="2373"/>
      <c r="IQB7" s="2374"/>
      <c r="IQC7" s="2375"/>
      <c r="IQD7" s="2373"/>
      <c r="IQE7" s="2374"/>
      <c r="IQF7" s="2375"/>
      <c r="IQG7" s="2373"/>
      <c r="IQH7" s="2374"/>
      <c r="IQI7" s="2375"/>
      <c r="IQJ7" s="2373"/>
      <c r="IQK7" s="2374"/>
      <c r="IQL7" s="2375"/>
      <c r="IQM7" s="2373"/>
      <c r="IQN7" s="2374"/>
      <c r="IQO7" s="2375"/>
      <c r="IQP7" s="2373"/>
      <c r="IQQ7" s="2374"/>
      <c r="IQR7" s="2375"/>
      <c r="IQS7" s="2373"/>
      <c r="IQT7" s="2374"/>
      <c r="IQU7" s="2375"/>
      <c r="IQV7" s="2373"/>
      <c r="IQW7" s="2374"/>
      <c r="IQX7" s="2375"/>
      <c r="IQY7" s="2373"/>
      <c r="IQZ7" s="2374"/>
      <c r="IRA7" s="2375"/>
      <c r="IRB7" s="2373"/>
      <c r="IRC7" s="2374"/>
      <c r="IRD7" s="2375"/>
      <c r="IRE7" s="2373"/>
      <c r="IRF7" s="2374"/>
      <c r="IRG7" s="2375"/>
      <c r="IRH7" s="2373"/>
      <c r="IRI7" s="2374"/>
      <c r="IRJ7" s="2375"/>
      <c r="IRK7" s="2373"/>
      <c r="IRL7" s="2374"/>
      <c r="IRM7" s="2375"/>
      <c r="IRN7" s="2373"/>
      <c r="IRO7" s="2374"/>
      <c r="IRP7" s="2375"/>
      <c r="IRQ7" s="2373"/>
      <c r="IRR7" s="2374"/>
      <c r="IRS7" s="2375"/>
      <c r="IRT7" s="2373"/>
      <c r="IRU7" s="2374"/>
      <c r="IRV7" s="2375"/>
      <c r="IRW7" s="2373"/>
      <c r="IRX7" s="2374"/>
      <c r="IRY7" s="2375"/>
      <c r="IRZ7" s="2373"/>
      <c r="ISA7" s="2374"/>
      <c r="ISB7" s="2375"/>
      <c r="ISC7" s="2373"/>
      <c r="ISD7" s="2374"/>
      <c r="ISE7" s="2375"/>
      <c r="ISF7" s="2373"/>
      <c r="ISG7" s="2374"/>
      <c r="ISH7" s="2375"/>
      <c r="ISI7" s="2373"/>
      <c r="ISJ7" s="2374"/>
      <c r="ISK7" s="2375"/>
      <c r="ISL7" s="2373"/>
      <c r="ISM7" s="2374"/>
      <c r="ISN7" s="2375"/>
      <c r="ISO7" s="2373"/>
      <c r="ISP7" s="2374"/>
      <c r="ISQ7" s="2375"/>
      <c r="ISR7" s="2373"/>
      <c r="ISS7" s="2374"/>
      <c r="IST7" s="2375"/>
      <c r="ISU7" s="2373"/>
      <c r="ISV7" s="2374"/>
      <c r="ISW7" s="2375"/>
      <c r="ISX7" s="2373"/>
      <c r="ISY7" s="2374"/>
      <c r="ISZ7" s="2375"/>
      <c r="ITA7" s="2373"/>
      <c r="ITB7" s="2374"/>
      <c r="ITC7" s="2375"/>
      <c r="ITD7" s="2373"/>
      <c r="ITE7" s="2374"/>
      <c r="ITF7" s="2375"/>
      <c r="ITG7" s="2373"/>
      <c r="ITH7" s="2374"/>
      <c r="ITI7" s="2375"/>
      <c r="ITJ7" s="2373"/>
      <c r="ITK7" s="2374"/>
      <c r="ITL7" s="2375"/>
      <c r="ITM7" s="2373"/>
      <c r="ITN7" s="2374"/>
      <c r="ITO7" s="2375"/>
      <c r="ITP7" s="2373"/>
      <c r="ITQ7" s="2374"/>
      <c r="ITR7" s="2375"/>
      <c r="ITS7" s="2373"/>
      <c r="ITT7" s="2374"/>
      <c r="ITU7" s="2375"/>
      <c r="ITV7" s="2373"/>
      <c r="ITW7" s="2374"/>
      <c r="ITX7" s="2375"/>
      <c r="ITY7" s="2373"/>
      <c r="ITZ7" s="2374"/>
      <c r="IUA7" s="2375"/>
      <c r="IUB7" s="2373"/>
      <c r="IUC7" s="2374"/>
      <c r="IUD7" s="2375"/>
      <c r="IUE7" s="2373"/>
      <c r="IUF7" s="2374"/>
      <c r="IUG7" s="2375"/>
      <c r="IUH7" s="2373"/>
      <c r="IUI7" s="2374"/>
      <c r="IUJ7" s="2375"/>
      <c r="IUK7" s="2373"/>
      <c r="IUL7" s="2374"/>
      <c r="IUM7" s="2375"/>
      <c r="IUN7" s="2373"/>
      <c r="IUO7" s="2374"/>
      <c r="IUP7" s="2375"/>
      <c r="IUQ7" s="2373"/>
      <c r="IUR7" s="2374"/>
      <c r="IUS7" s="2375"/>
      <c r="IUT7" s="2373"/>
      <c r="IUU7" s="2374"/>
      <c r="IUV7" s="2375"/>
      <c r="IUW7" s="2373"/>
      <c r="IUX7" s="2374"/>
      <c r="IUY7" s="2375"/>
      <c r="IUZ7" s="2373"/>
      <c r="IVA7" s="2374"/>
      <c r="IVB7" s="2375"/>
      <c r="IVC7" s="2373"/>
      <c r="IVD7" s="2374"/>
      <c r="IVE7" s="2375"/>
      <c r="IVF7" s="2373"/>
      <c r="IVG7" s="2374"/>
      <c r="IVH7" s="2375"/>
      <c r="IVI7" s="2373"/>
      <c r="IVJ7" s="2374"/>
      <c r="IVK7" s="2375"/>
      <c r="IVL7" s="2373"/>
      <c r="IVM7" s="2374"/>
      <c r="IVN7" s="2375"/>
      <c r="IVO7" s="2373"/>
      <c r="IVP7" s="2374"/>
      <c r="IVQ7" s="2375"/>
      <c r="IVR7" s="2373"/>
      <c r="IVS7" s="2374"/>
      <c r="IVT7" s="2375"/>
      <c r="IVU7" s="2373"/>
      <c r="IVV7" s="2374"/>
      <c r="IVW7" s="2375"/>
      <c r="IVX7" s="2373"/>
      <c r="IVY7" s="2374"/>
      <c r="IVZ7" s="2375"/>
      <c r="IWA7" s="2373"/>
      <c r="IWB7" s="2374"/>
      <c r="IWC7" s="2375"/>
      <c r="IWD7" s="2373"/>
      <c r="IWE7" s="2374"/>
      <c r="IWF7" s="2375"/>
      <c r="IWG7" s="2373"/>
      <c r="IWH7" s="2374"/>
      <c r="IWI7" s="2375"/>
      <c r="IWJ7" s="2373"/>
      <c r="IWK7" s="2374"/>
      <c r="IWL7" s="2375"/>
      <c r="IWM7" s="2373"/>
      <c r="IWN7" s="2374"/>
      <c r="IWO7" s="2375"/>
      <c r="IWP7" s="2373"/>
      <c r="IWQ7" s="2374"/>
      <c r="IWR7" s="2375"/>
      <c r="IWS7" s="2373"/>
      <c r="IWT7" s="2374"/>
      <c r="IWU7" s="2375"/>
      <c r="IWV7" s="2373"/>
      <c r="IWW7" s="2374"/>
      <c r="IWX7" s="2375"/>
      <c r="IWY7" s="2373"/>
      <c r="IWZ7" s="2374"/>
      <c r="IXA7" s="2375"/>
      <c r="IXB7" s="2373"/>
      <c r="IXC7" s="2374"/>
      <c r="IXD7" s="2375"/>
      <c r="IXE7" s="2373"/>
      <c r="IXF7" s="2374"/>
      <c r="IXG7" s="2375"/>
      <c r="IXH7" s="2373"/>
      <c r="IXI7" s="2374"/>
      <c r="IXJ7" s="2375"/>
      <c r="IXK7" s="2373"/>
      <c r="IXL7" s="2374"/>
      <c r="IXM7" s="2375"/>
      <c r="IXN7" s="2373"/>
      <c r="IXO7" s="2374"/>
      <c r="IXP7" s="2375"/>
      <c r="IXQ7" s="2373"/>
      <c r="IXR7" s="2374"/>
      <c r="IXS7" s="2375"/>
      <c r="IXT7" s="2373"/>
      <c r="IXU7" s="2374"/>
      <c r="IXV7" s="2375"/>
      <c r="IXW7" s="2373"/>
      <c r="IXX7" s="2374"/>
      <c r="IXY7" s="2375"/>
      <c r="IXZ7" s="2373"/>
      <c r="IYA7" s="2374"/>
      <c r="IYB7" s="2375"/>
      <c r="IYC7" s="2373"/>
      <c r="IYD7" s="2374"/>
      <c r="IYE7" s="2375"/>
      <c r="IYF7" s="2373"/>
      <c r="IYG7" s="2374"/>
      <c r="IYH7" s="2375"/>
      <c r="IYI7" s="2373"/>
      <c r="IYJ7" s="2374"/>
      <c r="IYK7" s="2375"/>
      <c r="IYL7" s="2373"/>
      <c r="IYM7" s="2374"/>
      <c r="IYN7" s="2375"/>
      <c r="IYO7" s="2373"/>
      <c r="IYP7" s="2374"/>
      <c r="IYQ7" s="2375"/>
      <c r="IYR7" s="2373"/>
      <c r="IYS7" s="2374"/>
      <c r="IYT7" s="2375"/>
      <c r="IYU7" s="2373"/>
      <c r="IYV7" s="2374"/>
      <c r="IYW7" s="2375"/>
      <c r="IYX7" s="2373"/>
      <c r="IYY7" s="2374"/>
      <c r="IYZ7" s="2375"/>
      <c r="IZA7" s="2373"/>
      <c r="IZB7" s="2374"/>
      <c r="IZC7" s="2375"/>
      <c r="IZD7" s="2373"/>
      <c r="IZE7" s="2374"/>
      <c r="IZF7" s="2375"/>
      <c r="IZG7" s="2373"/>
      <c r="IZH7" s="2374"/>
      <c r="IZI7" s="2375"/>
      <c r="IZJ7" s="2373"/>
      <c r="IZK7" s="2374"/>
      <c r="IZL7" s="2375"/>
      <c r="IZM7" s="2373"/>
      <c r="IZN7" s="2374"/>
      <c r="IZO7" s="2375"/>
      <c r="IZP7" s="2373"/>
      <c r="IZQ7" s="2374"/>
      <c r="IZR7" s="2375"/>
      <c r="IZS7" s="2373"/>
      <c r="IZT7" s="2374"/>
      <c r="IZU7" s="2375"/>
      <c r="IZV7" s="2373"/>
      <c r="IZW7" s="2374"/>
      <c r="IZX7" s="2375"/>
      <c r="IZY7" s="2373"/>
      <c r="IZZ7" s="2374"/>
      <c r="JAA7" s="2375"/>
      <c r="JAB7" s="2373"/>
      <c r="JAC7" s="2374"/>
      <c r="JAD7" s="2375"/>
      <c r="JAE7" s="2373"/>
      <c r="JAF7" s="2374"/>
      <c r="JAG7" s="2375"/>
      <c r="JAH7" s="2373"/>
      <c r="JAI7" s="2374"/>
      <c r="JAJ7" s="2375"/>
      <c r="JAK7" s="2373"/>
      <c r="JAL7" s="2374"/>
      <c r="JAM7" s="2375"/>
      <c r="JAN7" s="2373"/>
      <c r="JAO7" s="2374"/>
      <c r="JAP7" s="2375"/>
      <c r="JAQ7" s="2373"/>
      <c r="JAR7" s="2374"/>
      <c r="JAS7" s="2375"/>
      <c r="JAT7" s="2373"/>
      <c r="JAU7" s="2374"/>
      <c r="JAV7" s="2375"/>
      <c r="JAW7" s="2373"/>
      <c r="JAX7" s="2374"/>
      <c r="JAY7" s="2375"/>
      <c r="JAZ7" s="2373"/>
      <c r="JBA7" s="2374"/>
      <c r="JBB7" s="2375"/>
      <c r="JBC7" s="2373"/>
      <c r="JBD7" s="2374"/>
      <c r="JBE7" s="2375"/>
      <c r="JBF7" s="2373"/>
      <c r="JBG7" s="2374"/>
      <c r="JBH7" s="2375"/>
      <c r="JBI7" s="2373"/>
      <c r="JBJ7" s="2374"/>
      <c r="JBK7" s="2375"/>
      <c r="JBL7" s="2373"/>
      <c r="JBM7" s="2374"/>
      <c r="JBN7" s="2375"/>
      <c r="JBO7" s="2373"/>
      <c r="JBP7" s="2374"/>
      <c r="JBQ7" s="2375"/>
      <c r="JBR7" s="2373"/>
      <c r="JBS7" s="2374"/>
      <c r="JBT7" s="2375"/>
      <c r="JBU7" s="2373"/>
      <c r="JBV7" s="2374"/>
      <c r="JBW7" s="2375"/>
      <c r="JBX7" s="2373"/>
      <c r="JBY7" s="2374"/>
      <c r="JBZ7" s="2375"/>
      <c r="JCA7" s="2373"/>
      <c r="JCB7" s="2374"/>
      <c r="JCC7" s="2375"/>
      <c r="JCD7" s="2373"/>
      <c r="JCE7" s="2374"/>
      <c r="JCF7" s="2375"/>
      <c r="JCG7" s="2373"/>
      <c r="JCH7" s="2374"/>
      <c r="JCI7" s="2375"/>
      <c r="JCJ7" s="2373"/>
      <c r="JCK7" s="2374"/>
      <c r="JCL7" s="2375"/>
      <c r="JCM7" s="2373"/>
      <c r="JCN7" s="2374"/>
      <c r="JCO7" s="2375"/>
      <c r="JCP7" s="2373"/>
      <c r="JCQ7" s="2374"/>
      <c r="JCR7" s="2375"/>
      <c r="JCS7" s="2373"/>
      <c r="JCT7" s="2374"/>
      <c r="JCU7" s="2375"/>
      <c r="JCV7" s="2373"/>
      <c r="JCW7" s="2374"/>
      <c r="JCX7" s="2375"/>
      <c r="JCY7" s="2373"/>
      <c r="JCZ7" s="2374"/>
      <c r="JDA7" s="2375"/>
      <c r="JDB7" s="2373"/>
      <c r="JDC7" s="2374"/>
      <c r="JDD7" s="2375"/>
      <c r="JDE7" s="2373"/>
      <c r="JDF7" s="2374"/>
      <c r="JDG7" s="2375"/>
      <c r="JDH7" s="2373"/>
      <c r="JDI7" s="2374"/>
      <c r="JDJ7" s="2375"/>
      <c r="JDK7" s="2373"/>
      <c r="JDL7" s="2374"/>
      <c r="JDM7" s="2375"/>
      <c r="JDN7" s="2373"/>
      <c r="JDO7" s="2374"/>
      <c r="JDP7" s="2375"/>
      <c r="JDQ7" s="2373"/>
      <c r="JDR7" s="2374"/>
      <c r="JDS7" s="2375"/>
      <c r="JDT7" s="2373"/>
      <c r="JDU7" s="2374"/>
      <c r="JDV7" s="2375"/>
      <c r="JDW7" s="2373"/>
      <c r="JDX7" s="2374"/>
      <c r="JDY7" s="2375"/>
      <c r="JDZ7" s="2373"/>
      <c r="JEA7" s="2374"/>
      <c r="JEB7" s="2375"/>
      <c r="JEC7" s="2373"/>
      <c r="JED7" s="2374"/>
      <c r="JEE7" s="2375"/>
      <c r="JEF7" s="2373"/>
      <c r="JEG7" s="2374"/>
      <c r="JEH7" s="2375"/>
      <c r="JEI7" s="2373"/>
      <c r="JEJ7" s="2374"/>
      <c r="JEK7" s="2375"/>
      <c r="JEL7" s="2373"/>
      <c r="JEM7" s="2374"/>
      <c r="JEN7" s="2375"/>
      <c r="JEO7" s="2373"/>
      <c r="JEP7" s="2374"/>
      <c r="JEQ7" s="2375"/>
      <c r="JER7" s="2373"/>
      <c r="JES7" s="2374"/>
      <c r="JET7" s="2375"/>
      <c r="JEU7" s="2373"/>
      <c r="JEV7" s="2374"/>
      <c r="JEW7" s="2375"/>
      <c r="JEX7" s="2373"/>
      <c r="JEY7" s="2374"/>
      <c r="JEZ7" s="2375"/>
      <c r="JFA7" s="2373"/>
      <c r="JFB7" s="2374"/>
      <c r="JFC7" s="2375"/>
      <c r="JFD7" s="2373"/>
      <c r="JFE7" s="2374"/>
      <c r="JFF7" s="2375"/>
      <c r="JFG7" s="2373"/>
      <c r="JFH7" s="2374"/>
      <c r="JFI7" s="2375"/>
      <c r="JFJ7" s="2373"/>
      <c r="JFK7" s="2374"/>
      <c r="JFL7" s="2375"/>
      <c r="JFM7" s="2373"/>
      <c r="JFN7" s="2374"/>
      <c r="JFO7" s="2375"/>
      <c r="JFP7" s="2373"/>
      <c r="JFQ7" s="2374"/>
      <c r="JFR7" s="2375"/>
      <c r="JFS7" s="2373"/>
      <c r="JFT7" s="2374"/>
      <c r="JFU7" s="2375"/>
      <c r="JFV7" s="2373"/>
      <c r="JFW7" s="2374"/>
      <c r="JFX7" s="2375"/>
      <c r="JFY7" s="2373"/>
      <c r="JFZ7" s="2374"/>
      <c r="JGA7" s="2375"/>
      <c r="JGB7" s="2373"/>
      <c r="JGC7" s="2374"/>
      <c r="JGD7" s="2375"/>
      <c r="JGE7" s="2373"/>
      <c r="JGF7" s="2374"/>
      <c r="JGG7" s="2375"/>
      <c r="JGH7" s="2373"/>
      <c r="JGI7" s="2374"/>
      <c r="JGJ7" s="2375"/>
      <c r="JGK7" s="2373"/>
      <c r="JGL7" s="2374"/>
      <c r="JGM7" s="2375"/>
      <c r="JGN7" s="2373"/>
      <c r="JGO7" s="2374"/>
      <c r="JGP7" s="2375"/>
      <c r="JGQ7" s="2373"/>
      <c r="JGR7" s="2374"/>
      <c r="JGS7" s="2375"/>
      <c r="JGT7" s="2373"/>
      <c r="JGU7" s="2374"/>
      <c r="JGV7" s="2375"/>
      <c r="JGW7" s="2373"/>
      <c r="JGX7" s="2374"/>
      <c r="JGY7" s="2375"/>
      <c r="JGZ7" s="2373"/>
      <c r="JHA7" s="2374"/>
      <c r="JHB7" s="2375"/>
      <c r="JHC7" s="2373"/>
      <c r="JHD7" s="2374"/>
      <c r="JHE7" s="2375"/>
      <c r="JHF7" s="2373"/>
      <c r="JHG7" s="2374"/>
      <c r="JHH7" s="2375"/>
      <c r="JHI7" s="2373"/>
      <c r="JHJ7" s="2374"/>
      <c r="JHK7" s="2375"/>
      <c r="JHL7" s="2373"/>
      <c r="JHM7" s="2374"/>
      <c r="JHN7" s="2375"/>
      <c r="JHO7" s="2373"/>
      <c r="JHP7" s="2374"/>
      <c r="JHQ7" s="2375"/>
      <c r="JHR7" s="2373"/>
      <c r="JHS7" s="2374"/>
      <c r="JHT7" s="2375"/>
      <c r="JHU7" s="2373"/>
      <c r="JHV7" s="2374"/>
      <c r="JHW7" s="2375"/>
      <c r="JHX7" s="2373"/>
      <c r="JHY7" s="2374"/>
      <c r="JHZ7" s="2375"/>
      <c r="JIA7" s="2373"/>
      <c r="JIB7" s="2374"/>
      <c r="JIC7" s="2375"/>
      <c r="JID7" s="2373"/>
      <c r="JIE7" s="2374"/>
      <c r="JIF7" s="2375"/>
      <c r="JIG7" s="2373"/>
      <c r="JIH7" s="2374"/>
      <c r="JII7" s="2375"/>
      <c r="JIJ7" s="2373"/>
      <c r="JIK7" s="2374"/>
      <c r="JIL7" s="2375"/>
      <c r="JIM7" s="2373"/>
      <c r="JIN7" s="2374"/>
      <c r="JIO7" s="2375"/>
      <c r="JIP7" s="2373"/>
      <c r="JIQ7" s="2374"/>
      <c r="JIR7" s="2375"/>
      <c r="JIS7" s="2373"/>
      <c r="JIT7" s="2374"/>
      <c r="JIU7" s="2375"/>
      <c r="JIV7" s="2373"/>
      <c r="JIW7" s="2374"/>
      <c r="JIX7" s="2375"/>
      <c r="JIY7" s="2373"/>
      <c r="JIZ7" s="2374"/>
      <c r="JJA7" s="2375"/>
      <c r="JJB7" s="2373"/>
      <c r="JJC7" s="2374"/>
      <c r="JJD7" s="2375"/>
      <c r="JJE7" s="2373"/>
      <c r="JJF7" s="2374"/>
      <c r="JJG7" s="2375"/>
      <c r="JJH7" s="2373"/>
      <c r="JJI7" s="2374"/>
      <c r="JJJ7" s="2375"/>
      <c r="JJK7" s="2373"/>
      <c r="JJL7" s="2374"/>
      <c r="JJM7" s="2375"/>
      <c r="JJN7" s="2373"/>
      <c r="JJO7" s="2374"/>
      <c r="JJP7" s="2375"/>
      <c r="JJQ7" s="2373"/>
      <c r="JJR7" s="2374"/>
      <c r="JJS7" s="2375"/>
      <c r="JJT7" s="2373"/>
      <c r="JJU7" s="2374"/>
      <c r="JJV7" s="2375"/>
      <c r="JJW7" s="2373"/>
      <c r="JJX7" s="2374"/>
      <c r="JJY7" s="2375"/>
      <c r="JJZ7" s="2373"/>
      <c r="JKA7" s="2374"/>
      <c r="JKB7" s="2375"/>
      <c r="JKC7" s="2373"/>
      <c r="JKD7" s="2374"/>
      <c r="JKE7" s="2375"/>
      <c r="JKF7" s="2373"/>
      <c r="JKG7" s="2374"/>
      <c r="JKH7" s="2375"/>
      <c r="JKI7" s="2373"/>
      <c r="JKJ7" s="2374"/>
      <c r="JKK7" s="2375"/>
      <c r="JKL7" s="2373"/>
      <c r="JKM7" s="2374"/>
      <c r="JKN7" s="2375"/>
      <c r="JKO7" s="2373"/>
      <c r="JKP7" s="2374"/>
      <c r="JKQ7" s="2375"/>
      <c r="JKR7" s="2373"/>
      <c r="JKS7" s="2374"/>
      <c r="JKT7" s="2375"/>
      <c r="JKU7" s="2373"/>
      <c r="JKV7" s="2374"/>
      <c r="JKW7" s="2375"/>
      <c r="JKX7" s="2373"/>
      <c r="JKY7" s="2374"/>
      <c r="JKZ7" s="2375"/>
      <c r="JLA7" s="2373"/>
      <c r="JLB7" s="2374"/>
      <c r="JLC7" s="2375"/>
      <c r="JLD7" s="2373"/>
      <c r="JLE7" s="2374"/>
      <c r="JLF7" s="2375"/>
      <c r="JLG7" s="2373"/>
      <c r="JLH7" s="2374"/>
      <c r="JLI7" s="2375"/>
      <c r="JLJ7" s="2373"/>
      <c r="JLK7" s="2374"/>
      <c r="JLL7" s="2375"/>
      <c r="JLM7" s="2373"/>
      <c r="JLN7" s="2374"/>
      <c r="JLO7" s="2375"/>
      <c r="JLP7" s="2373"/>
      <c r="JLQ7" s="2374"/>
      <c r="JLR7" s="2375"/>
      <c r="JLS7" s="2373"/>
      <c r="JLT7" s="2374"/>
      <c r="JLU7" s="2375"/>
      <c r="JLV7" s="2373"/>
      <c r="JLW7" s="2374"/>
      <c r="JLX7" s="2375"/>
      <c r="JLY7" s="2373"/>
      <c r="JLZ7" s="2374"/>
      <c r="JMA7" s="2375"/>
      <c r="JMB7" s="2373"/>
      <c r="JMC7" s="2374"/>
      <c r="JMD7" s="2375"/>
      <c r="JME7" s="2373"/>
      <c r="JMF7" s="2374"/>
      <c r="JMG7" s="2375"/>
      <c r="JMH7" s="2373"/>
      <c r="JMI7" s="2374"/>
      <c r="JMJ7" s="2375"/>
      <c r="JMK7" s="2373"/>
      <c r="JML7" s="2374"/>
      <c r="JMM7" s="2375"/>
      <c r="JMN7" s="2373"/>
      <c r="JMO7" s="2374"/>
      <c r="JMP7" s="2375"/>
      <c r="JMQ7" s="2373"/>
      <c r="JMR7" s="2374"/>
      <c r="JMS7" s="2375"/>
      <c r="JMT7" s="2373"/>
      <c r="JMU7" s="2374"/>
      <c r="JMV7" s="2375"/>
      <c r="JMW7" s="2373"/>
      <c r="JMX7" s="2374"/>
      <c r="JMY7" s="2375"/>
      <c r="JMZ7" s="2373"/>
      <c r="JNA7" s="2374"/>
      <c r="JNB7" s="2375"/>
      <c r="JNC7" s="2373"/>
      <c r="JND7" s="2374"/>
      <c r="JNE7" s="2375"/>
      <c r="JNF7" s="2373"/>
      <c r="JNG7" s="2374"/>
      <c r="JNH7" s="2375"/>
      <c r="JNI7" s="2373"/>
      <c r="JNJ7" s="2374"/>
      <c r="JNK7" s="2375"/>
      <c r="JNL7" s="2373"/>
      <c r="JNM7" s="2374"/>
      <c r="JNN7" s="2375"/>
      <c r="JNO7" s="2373"/>
      <c r="JNP7" s="2374"/>
      <c r="JNQ7" s="2375"/>
      <c r="JNR7" s="2373"/>
      <c r="JNS7" s="2374"/>
      <c r="JNT7" s="2375"/>
      <c r="JNU7" s="2373"/>
      <c r="JNV7" s="2374"/>
      <c r="JNW7" s="2375"/>
      <c r="JNX7" s="2373"/>
      <c r="JNY7" s="2374"/>
      <c r="JNZ7" s="2375"/>
      <c r="JOA7" s="2373"/>
      <c r="JOB7" s="2374"/>
      <c r="JOC7" s="2375"/>
      <c r="JOD7" s="2373"/>
      <c r="JOE7" s="2374"/>
      <c r="JOF7" s="2375"/>
      <c r="JOG7" s="2373"/>
      <c r="JOH7" s="2374"/>
      <c r="JOI7" s="2375"/>
      <c r="JOJ7" s="2373"/>
      <c r="JOK7" s="2374"/>
      <c r="JOL7" s="2375"/>
      <c r="JOM7" s="2373"/>
      <c r="JON7" s="2374"/>
      <c r="JOO7" s="2375"/>
      <c r="JOP7" s="2373"/>
      <c r="JOQ7" s="2374"/>
      <c r="JOR7" s="2375"/>
      <c r="JOS7" s="2373"/>
      <c r="JOT7" s="2374"/>
      <c r="JOU7" s="2375"/>
      <c r="JOV7" s="2373"/>
      <c r="JOW7" s="2374"/>
      <c r="JOX7" s="2375"/>
      <c r="JOY7" s="2373"/>
      <c r="JOZ7" s="2374"/>
      <c r="JPA7" s="2375"/>
      <c r="JPB7" s="2373"/>
      <c r="JPC7" s="2374"/>
      <c r="JPD7" s="2375"/>
      <c r="JPE7" s="2373"/>
      <c r="JPF7" s="2374"/>
      <c r="JPG7" s="2375"/>
      <c r="JPH7" s="2373"/>
      <c r="JPI7" s="2374"/>
      <c r="JPJ7" s="2375"/>
      <c r="JPK7" s="2373"/>
      <c r="JPL7" s="2374"/>
      <c r="JPM7" s="2375"/>
      <c r="JPN7" s="2373"/>
      <c r="JPO7" s="2374"/>
      <c r="JPP7" s="2375"/>
      <c r="JPQ7" s="2373"/>
      <c r="JPR7" s="2374"/>
      <c r="JPS7" s="2375"/>
      <c r="JPT7" s="2373"/>
      <c r="JPU7" s="2374"/>
      <c r="JPV7" s="2375"/>
      <c r="JPW7" s="2373"/>
      <c r="JPX7" s="2374"/>
      <c r="JPY7" s="2375"/>
      <c r="JPZ7" s="2373"/>
      <c r="JQA7" s="2374"/>
      <c r="JQB7" s="2375"/>
      <c r="JQC7" s="2373"/>
      <c r="JQD7" s="2374"/>
      <c r="JQE7" s="2375"/>
      <c r="JQF7" s="2373"/>
      <c r="JQG7" s="2374"/>
      <c r="JQH7" s="2375"/>
      <c r="JQI7" s="2373"/>
      <c r="JQJ7" s="2374"/>
      <c r="JQK7" s="2375"/>
      <c r="JQL7" s="2373"/>
      <c r="JQM7" s="2374"/>
      <c r="JQN7" s="2375"/>
      <c r="JQO7" s="2373"/>
      <c r="JQP7" s="2374"/>
      <c r="JQQ7" s="2375"/>
      <c r="JQR7" s="2373"/>
      <c r="JQS7" s="2374"/>
      <c r="JQT7" s="2375"/>
      <c r="JQU7" s="2373"/>
      <c r="JQV7" s="2374"/>
      <c r="JQW7" s="2375"/>
      <c r="JQX7" s="2373"/>
      <c r="JQY7" s="2374"/>
      <c r="JQZ7" s="2375"/>
      <c r="JRA7" s="2373"/>
      <c r="JRB7" s="2374"/>
      <c r="JRC7" s="2375"/>
      <c r="JRD7" s="2373"/>
      <c r="JRE7" s="2374"/>
      <c r="JRF7" s="2375"/>
      <c r="JRG7" s="2373"/>
      <c r="JRH7" s="2374"/>
      <c r="JRI7" s="2375"/>
      <c r="JRJ7" s="2373"/>
      <c r="JRK7" s="2374"/>
      <c r="JRL7" s="2375"/>
      <c r="JRM7" s="2373"/>
      <c r="JRN7" s="2374"/>
      <c r="JRO7" s="2375"/>
      <c r="JRP7" s="2373"/>
      <c r="JRQ7" s="2374"/>
      <c r="JRR7" s="2375"/>
      <c r="JRS7" s="2373"/>
      <c r="JRT7" s="2374"/>
      <c r="JRU7" s="2375"/>
      <c r="JRV7" s="2373"/>
      <c r="JRW7" s="2374"/>
      <c r="JRX7" s="2375"/>
      <c r="JRY7" s="2373"/>
      <c r="JRZ7" s="2374"/>
      <c r="JSA7" s="2375"/>
      <c r="JSB7" s="2373"/>
      <c r="JSC7" s="2374"/>
      <c r="JSD7" s="2375"/>
      <c r="JSE7" s="2373"/>
      <c r="JSF7" s="2374"/>
      <c r="JSG7" s="2375"/>
      <c r="JSH7" s="2373"/>
      <c r="JSI7" s="2374"/>
      <c r="JSJ7" s="2375"/>
      <c r="JSK7" s="2373"/>
      <c r="JSL7" s="2374"/>
      <c r="JSM7" s="2375"/>
      <c r="JSN7" s="2373"/>
      <c r="JSO7" s="2374"/>
      <c r="JSP7" s="2375"/>
      <c r="JSQ7" s="2373"/>
      <c r="JSR7" s="2374"/>
      <c r="JSS7" s="2375"/>
      <c r="JST7" s="2373"/>
      <c r="JSU7" s="2374"/>
      <c r="JSV7" s="2375"/>
      <c r="JSW7" s="2373"/>
      <c r="JSX7" s="2374"/>
      <c r="JSY7" s="2375"/>
      <c r="JSZ7" s="2373"/>
      <c r="JTA7" s="2374"/>
      <c r="JTB7" s="2375"/>
      <c r="JTC7" s="2373"/>
      <c r="JTD7" s="2374"/>
      <c r="JTE7" s="2375"/>
      <c r="JTF7" s="2373"/>
      <c r="JTG7" s="2374"/>
      <c r="JTH7" s="2375"/>
      <c r="JTI7" s="2373"/>
      <c r="JTJ7" s="2374"/>
      <c r="JTK7" s="2375"/>
      <c r="JTL7" s="2373"/>
      <c r="JTM7" s="2374"/>
      <c r="JTN7" s="2375"/>
      <c r="JTO7" s="2373"/>
      <c r="JTP7" s="2374"/>
      <c r="JTQ7" s="2375"/>
      <c r="JTR7" s="2373"/>
      <c r="JTS7" s="2374"/>
      <c r="JTT7" s="2375"/>
      <c r="JTU7" s="2373"/>
      <c r="JTV7" s="2374"/>
      <c r="JTW7" s="2375"/>
      <c r="JTX7" s="2373"/>
      <c r="JTY7" s="2374"/>
      <c r="JTZ7" s="2375"/>
      <c r="JUA7" s="2373"/>
      <c r="JUB7" s="2374"/>
      <c r="JUC7" s="2375"/>
      <c r="JUD7" s="2373"/>
      <c r="JUE7" s="2374"/>
      <c r="JUF7" s="2375"/>
      <c r="JUG7" s="2373"/>
      <c r="JUH7" s="2374"/>
      <c r="JUI7" s="2375"/>
      <c r="JUJ7" s="2373"/>
      <c r="JUK7" s="2374"/>
      <c r="JUL7" s="2375"/>
      <c r="JUM7" s="2373"/>
      <c r="JUN7" s="2374"/>
      <c r="JUO7" s="2375"/>
      <c r="JUP7" s="2373"/>
      <c r="JUQ7" s="2374"/>
      <c r="JUR7" s="2375"/>
      <c r="JUS7" s="2373"/>
      <c r="JUT7" s="2374"/>
      <c r="JUU7" s="2375"/>
      <c r="JUV7" s="2373"/>
      <c r="JUW7" s="2374"/>
      <c r="JUX7" s="2375"/>
      <c r="JUY7" s="2373"/>
      <c r="JUZ7" s="2374"/>
      <c r="JVA7" s="2375"/>
      <c r="JVB7" s="2373"/>
      <c r="JVC7" s="2374"/>
      <c r="JVD7" s="2375"/>
      <c r="JVE7" s="2373"/>
      <c r="JVF7" s="2374"/>
      <c r="JVG7" s="2375"/>
      <c r="JVH7" s="2373"/>
      <c r="JVI7" s="2374"/>
      <c r="JVJ7" s="2375"/>
      <c r="JVK7" s="2373"/>
      <c r="JVL7" s="2374"/>
      <c r="JVM7" s="2375"/>
      <c r="JVN7" s="2373"/>
      <c r="JVO7" s="2374"/>
      <c r="JVP7" s="2375"/>
      <c r="JVQ7" s="2373"/>
      <c r="JVR7" s="2374"/>
      <c r="JVS7" s="2375"/>
      <c r="JVT7" s="2373"/>
      <c r="JVU7" s="2374"/>
      <c r="JVV7" s="2375"/>
      <c r="JVW7" s="2373"/>
      <c r="JVX7" s="2374"/>
      <c r="JVY7" s="2375"/>
      <c r="JVZ7" s="2373"/>
      <c r="JWA7" s="2374"/>
      <c r="JWB7" s="2375"/>
      <c r="JWC7" s="2373"/>
      <c r="JWD7" s="2374"/>
      <c r="JWE7" s="2375"/>
      <c r="JWF7" s="2373"/>
      <c r="JWG7" s="2374"/>
      <c r="JWH7" s="2375"/>
      <c r="JWI7" s="2373"/>
      <c r="JWJ7" s="2374"/>
      <c r="JWK7" s="2375"/>
      <c r="JWL7" s="2373"/>
      <c r="JWM7" s="2374"/>
      <c r="JWN7" s="2375"/>
      <c r="JWO7" s="2373"/>
      <c r="JWP7" s="2374"/>
      <c r="JWQ7" s="2375"/>
      <c r="JWR7" s="2373"/>
      <c r="JWS7" s="2374"/>
      <c r="JWT7" s="2375"/>
      <c r="JWU7" s="2373"/>
      <c r="JWV7" s="2374"/>
      <c r="JWW7" s="2375"/>
      <c r="JWX7" s="2373"/>
      <c r="JWY7" s="2374"/>
      <c r="JWZ7" s="2375"/>
      <c r="JXA7" s="2373"/>
      <c r="JXB7" s="2374"/>
      <c r="JXC7" s="2375"/>
      <c r="JXD7" s="2373"/>
      <c r="JXE7" s="2374"/>
      <c r="JXF7" s="2375"/>
      <c r="JXG7" s="2373"/>
      <c r="JXH7" s="2374"/>
      <c r="JXI7" s="2375"/>
      <c r="JXJ7" s="2373"/>
      <c r="JXK7" s="2374"/>
      <c r="JXL7" s="2375"/>
      <c r="JXM7" s="2373"/>
      <c r="JXN7" s="2374"/>
      <c r="JXO7" s="2375"/>
      <c r="JXP7" s="2373"/>
      <c r="JXQ7" s="2374"/>
      <c r="JXR7" s="2375"/>
      <c r="JXS7" s="2373"/>
      <c r="JXT7" s="2374"/>
      <c r="JXU7" s="2375"/>
      <c r="JXV7" s="2373"/>
      <c r="JXW7" s="2374"/>
      <c r="JXX7" s="2375"/>
      <c r="JXY7" s="2373"/>
      <c r="JXZ7" s="2374"/>
      <c r="JYA7" s="2375"/>
      <c r="JYB7" s="2373"/>
      <c r="JYC7" s="2374"/>
      <c r="JYD7" s="2375"/>
      <c r="JYE7" s="2373"/>
      <c r="JYF7" s="2374"/>
      <c r="JYG7" s="2375"/>
      <c r="JYH7" s="2373"/>
      <c r="JYI7" s="2374"/>
      <c r="JYJ7" s="2375"/>
      <c r="JYK7" s="2373"/>
      <c r="JYL7" s="2374"/>
      <c r="JYM7" s="2375"/>
      <c r="JYN7" s="2373"/>
      <c r="JYO7" s="2374"/>
      <c r="JYP7" s="2375"/>
      <c r="JYQ7" s="2373"/>
      <c r="JYR7" s="2374"/>
      <c r="JYS7" s="2375"/>
      <c r="JYT7" s="2373"/>
      <c r="JYU7" s="2374"/>
      <c r="JYV7" s="2375"/>
      <c r="JYW7" s="2373"/>
      <c r="JYX7" s="2374"/>
      <c r="JYY7" s="2375"/>
      <c r="JYZ7" s="2373"/>
      <c r="JZA7" s="2374"/>
      <c r="JZB7" s="2375"/>
      <c r="JZC7" s="2373"/>
      <c r="JZD7" s="2374"/>
      <c r="JZE7" s="2375"/>
      <c r="JZF7" s="2373"/>
      <c r="JZG7" s="2374"/>
      <c r="JZH7" s="2375"/>
      <c r="JZI7" s="2373"/>
      <c r="JZJ7" s="2374"/>
      <c r="JZK7" s="2375"/>
      <c r="JZL7" s="2373"/>
      <c r="JZM7" s="2374"/>
      <c r="JZN7" s="2375"/>
      <c r="JZO7" s="2373"/>
      <c r="JZP7" s="2374"/>
      <c r="JZQ7" s="2375"/>
      <c r="JZR7" s="2373"/>
      <c r="JZS7" s="2374"/>
      <c r="JZT7" s="2375"/>
      <c r="JZU7" s="2373"/>
      <c r="JZV7" s="2374"/>
      <c r="JZW7" s="2375"/>
      <c r="JZX7" s="2373"/>
      <c r="JZY7" s="2374"/>
      <c r="JZZ7" s="2375"/>
      <c r="KAA7" s="2373"/>
      <c r="KAB7" s="2374"/>
      <c r="KAC7" s="2375"/>
      <c r="KAD7" s="2373"/>
      <c r="KAE7" s="2374"/>
      <c r="KAF7" s="2375"/>
      <c r="KAG7" s="2373"/>
      <c r="KAH7" s="2374"/>
      <c r="KAI7" s="2375"/>
      <c r="KAJ7" s="2373"/>
      <c r="KAK7" s="2374"/>
      <c r="KAL7" s="2375"/>
      <c r="KAM7" s="2373"/>
      <c r="KAN7" s="2374"/>
      <c r="KAO7" s="2375"/>
      <c r="KAP7" s="2373"/>
      <c r="KAQ7" s="2374"/>
      <c r="KAR7" s="2375"/>
      <c r="KAS7" s="2373"/>
      <c r="KAT7" s="2374"/>
      <c r="KAU7" s="2375"/>
      <c r="KAV7" s="2373"/>
      <c r="KAW7" s="2374"/>
      <c r="KAX7" s="2375"/>
      <c r="KAY7" s="2373"/>
      <c r="KAZ7" s="2374"/>
      <c r="KBA7" s="2375"/>
      <c r="KBB7" s="2373"/>
      <c r="KBC7" s="2374"/>
      <c r="KBD7" s="2375"/>
      <c r="KBE7" s="2373"/>
      <c r="KBF7" s="2374"/>
      <c r="KBG7" s="2375"/>
      <c r="KBH7" s="2373"/>
      <c r="KBI7" s="2374"/>
      <c r="KBJ7" s="2375"/>
      <c r="KBK7" s="2373"/>
      <c r="KBL7" s="2374"/>
      <c r="KBM7" s="2375"/>
      <c r="KBN7" s="2373"/>
      <c r="KBO7" s="2374"/>
      <c r="KBP7" s="2375"/>
      <c r="KBQ7" s="2373"/>
      <c r="KBR7" s="2374"/>
      <c r="KBS7" s="2375"/>
      <c r="KBT7" s="2373"/>
      <c r="KBU7" s="2374"/>
      <c r="KBV7" s="2375"/>
      <c r="KBW7" s="2373"/>
      <c r="KBX7" s="2374"/>
      <c r="KBY7" s="2375"/>
      <c r="KBZ7" s="2373"/>
      <c r="KCA7" s="2374"/>
      <c r="KCB7" s="2375"/>
      <c r="KCC7" s="2373"/>
      <c r="KCD7" s="2374"/>
      <c r="KCE7" s="2375"/>
      <c r="KCF7" s="2373"/>
      <c r="KCG7" s="2374"/>
      <c r="KCH7" s="2375"/>
      <c r="KCI7" s="2373"/>
      <c r="KCJ7" s="2374"/>
      <c r="KCK7" s="2375"/>
      <c r="KCL7" s="2373"/>
      <c r="KCM7" s="2374"/>
      <c r="KCN7" s="2375"/>
      <c r="KCO7" s="2373"/>
      <c r="KCP7" s="2374"/>
      <c r="KCQ7" s="2375"/>
      <c r="KCR7" s="2373"/>
      <c r="KCS7" s="2374"/>
      <c r="KCT7" s="2375"/>
      <c r="KCU7" s="2373"/>
      <c r="KCV7" s="2374"/>
      <c r="KCW7" s="2375"/>
      <c r="KCX7" s="2373"/>
      <c r="KCY7" s="2374"/>
      <c r="KCZ7" s="2375"/>
      <c r="KDA7" s="2373"/>
      <c r="KDB7" s="2374"/>
      <c r="KDC7" s="2375"/>
      <c r="KDD7" s="2373"/>
      <c r="KDE7" s="2374"/>
      <c r="KDF7" s="2375"/>
      <c r="KDG7" s="2373"/>
      <c r="KDH7" s="2374"/>
      <c r="KDI7" s="2375"/>
      <c r="KDJ7" s="2373"/>
      <c r="KDK7" s="2374"/>
      <c r="KDL7" s="2375"/>
      <c r="KDM7" s="2373"/>
      <c r="KDN7" s="2374"/>
      <c r="KDO7" s="2375"/>
      <c r="KDP7" s="2373"/>
      <c r="KDQ7" s="2374"/>
      <c r="KDR7" s="2375"/>
      <c r="KDS7" s="2373"/>
      <c r="KDT7" s="2374"/>
      <c r="KDU7" s="2375"/>
      <c r="KDV7" s="2373"/>
      <c r="KDW7" s="2374"/>
      <c r="KDX7" s="2375"/>
      <c r="KDY7" s="2373"/>
      <c r="KDZ7" s="2374"/>
      <c r="KEA7" s="2375"/>
      <c r="KEB7" s="2373"/>
      <c r="KEC7" s="2374"/>
      <c r="KED7" s="2375"/>
      <c r="KEE7" s="2373"/>
      <c r="KEF7" s="2374"/>
      <c r="KEG7" s="2375"/>
      <c r="KEH7" s="2373"/>
      <c r="KEI7" s="2374"/>
      <c r="KEJ7" s="2375"/>
      <c r="KEK7" s="2373"/>
      <c r="KEL7" s="2374"/>
      <c r="KEM7" s="2375"/>
      <c r="KEN7" s="2373"/>
      <c r="KEO7" s="2374"/>
      <c r="KEP7" s="2375"/>
      <c r="KEQ7" s="2373"/>
      <c r="KER7" s="2374"/>
      <c r="KES7" s="2375"/>
      <c r="KET7" s="2373"/>
      <c r="KEU7" s="2374"/>
      <c r="KEV7" s="2375"/>
      <c r="KEW7" s="2373"/>
      <c r="KEX7" s="2374"/>
      <c r="KEY7" s="2375"/>
      <c r="KEZ7" s="2373"/>
      <c r="KFA7" s="2374"/>
      <c r="KFB7" s="2375"/>
      <c r="KFC7" s="2373"/>
      <c r="KFD7" s="2374"/>
      <c r="KFE7" s="2375"/>
      <c r="KFF7" s="2373"/>
      <c r="KFG7" s="2374"/>
      <c r="KFH7" s="2375"/>
      <c r="KFI7" s="2373"/>
      <c r="KFJ7" s="2374"/>
      <c r="KFK7" s="2375"/>
      <c r="KFL7" s="2373"/>
      <c r="KFM7" s="2374"/>
      <c r="KFN7" s="2375"/>
      <c r="KFO7" s="2373"/>
      <c r="KFP7" s="2374"/>
      <c r="KFQ7" s="2375"/>
      <c r="KFR7" s="2373"/>
      <c r="KFS7" s="2374"/>
      <c r="KFT7" s="2375"/>
      <c r="KFU7" s="2373"/>
      <c r="KFV7" s="2374"/>
      <c r="KFW7" s="2375"/>
      <c r="KFX7" s="2373"/>
      <c r="KFY7" s="2374"/>
      <c r="KFZ7" s="2375"/>
      <c r="KGA7" s="2373"/>
      <c r="KGB7" s="2374"/>
      <c r="KGC7" s="2375"/>
      <c r="KGD7" s="2373"/>
      <c r="KGE7" s="2374"/>
      <c r="KGF7" s="2375"/>
      <c r="KGG7" s="2373"/>
      <c r="KGH7" s="2374"/>
      <c r="KGI7" s="2375"/>
      <c r="KGJ7" s="2373"/>
      <c r="KGK7" s="2374"/>
      <c r="KGL7" s="2375"/>
      <c r="KGM7" s="2373"/>
      <c r="KGN7" s="2374"/>
      <c r="KGO7" s="2375"/>
      <c r="KGP7" s="2373"/>
      <c r="KGQ7" s="2374"/>
      <c r="KGR7" s="2375"/>
      <c r="KGS7" s="2373"/>
      <c r="KGT7" s="2374"/>
      <c r="KGU7" s="2375"/>
      <c r="KGV7" s="2373"/>
      <c r="KGW7" s="2374"/>
      <c r="KGX7" s="2375"/>
      <c r="KGY7" s="2373"/>
      <c r="KGZ7" s="2374"/>
      <c r="KHA7" s="2375"/>
      <c r="KHB7" s="2373"/>
      <c r="KHC7" s="2374"/>
      <c r="KHD7" s="2375"/>
      <c r="KHE7" s="2373"/>
      <c r="KHF7" s="2374"/>
      <c r="KHG7" s="2375"/>
      <c r="KHH7" s="2373"/>
      <c r="KHI7" s="2374"/>
      <c r="KHJ7" s="2375"/>
      <c r="KHK7" s="2373"/>
      <c r="KHL7" s="2374"/>
      <c r="KHM7" s="2375"/>
      <c r="KHN7" s="2373"/>
      <c r="KHO7" s="2374"/>
      <c r="KHP7" s="2375"/>
      <c r="KHQ7" s="2373"/>
      <c r="KHR7" s="2374"/>
      <c r="KHS7" s="2375"/>
      <c r="KHT7" s="2373"/>
      <c r="KHU7" s="2374"/>
      <c r="KHV7" s="2375"/>
      <c r="KHW7" s="2373"/>
      <c r="KHX7" s="2374"/>
      <c r="KHY7" s="2375"/>
      <c r="KHZ7" s="2373"/>
      <c r="KIA7" s="2374"/>
      <c r="KIB7" s="2375"/>
      <c r="KIC7" s="2373"/>
      <c r="KID7" s="2374"/>
      <c r="KIE7" s="2375"/>
      <c r="KIF7" s="2373"/>
      <c r="KIG7" s="2374"/>
      <c r="KIH7" s="2375"/>
      <c r="KII7" s="2373"/>
      <c r="KIJ7" s="2374"/>
      <c r="KIK7" s="2375"/>
      <c r="KIL7" s="2373"/>
      <c r="KIM7" s="2374"/>
      <c r="KIN7" s="2375"/>
      <c r="KIO7" s="2373"/>
      <c r="KIP7" s="2374"/>
      <c r="KIQ7" s="2375"/>
      <c r="KIR7" s="2373"/>
      <c r="KIS7" s="2374"/>
      <c r="KIT7" s="2375"/>
      <c r="KIU7" s="2373"/>
      <c r="KIV7" s="2374"/>
      <c r="KIW7" s="2375"/>
      <c r="KIX7" s="2373"/>
      <c r="KIY7" s="2374"/>
      <c r="KIZ7" s="2375"/>
      <c r="KJA7" s="2373"/>
      <c r="KJB7" s="2374"/>
      <c r="KJC7" s="2375"/>
      <c r="KJD7" s="2373"/>
      <c r="KJE7" s="2374"/>
      <c r="KJF7" s="2375"/>
      <c r="KJG7" s="2373"/>
      <c r="KJH7" s="2374"/>
      <c r="KJI7" s="2375"/>
      <c r="KJJ7" s="2373"/>
      <c r="KJK7" s="2374"/>
      <c r="KJL7" s="2375"/>
      <c r="KJM7" s="2373"/>
      <c r="KJN7" s="2374"/>
      <c r="KJO7" s="2375"/>
      <c r="KJP7" s="2373"/>
      <c r="KJQ7" s="2374"/>
      <c r="KJR7" s="2375"/>
      <c r="KJS7" s="2373"/>
      <c r="KJT7" s="2374"/>
      <c r="KJU7" s="2375"/>
      <c r="KJV7" s="2373"/>
      <c r="KJW7" s="2374"/>
      <c r="KJX7" s="2375"/>
      <c r="KJY7" s="2373"/>
      <c r="KJZ7" s="2374"/>
      <c r="KKA7" s="2375"/>
      <c r="KKB7" s="2373"/>
      <c r="KKC7" s="2374"/>
      <c r="KKD7" s="2375"/>
      <c r="KKE7" s="2373"/>
      <c r="KKF7" s="2374"/>
      <c r="KKG7" s="2375"/>
      <c r="KKH7" s="2373"/>
      <c r="KKI7" s="2374"/>
      <c r="KKJ7" s="2375"/>
      <c r="KKK7" s="2373"/>
      <c r="KKL7" s="2374"/>
      <c r="KKM7" s="2375"/>
      <c r="KKN7" s="2373"/>
      <c r="KKO7" s="2374"/>
      <c r="KKP7" s="2375"/>
      <c r="KKQ7" s="2373"/>
      <c r="KKR7" s="2374"/>
      <c r="KKS7" s="2375"/>
      <c r="KKT7" s="2373"/>
      <c r="KKU7" s="2374"/>
      <c r="KKV7" s="2375"/>
      <c r="KKW7" s="2373"/>
      <c r="KKX7" s="2374"/>
      <c r="KKY7" s="2375"/>
      <c r="KKZ7" s="2373"/>
      <c r="KLA7" s="2374"/>
      <c r="KLB7" s="2375"/>
      <c r="KLC7" s="2373"/>
      <c r="KLD7" s="2374"/>
      <c r="KLE7" s="2375"/>
      <c r="KLF7" s="2373"/>
      <c r="KLG7" s="2374"/>
      <c r="KLH7" s="2375"/>
      <c r="KLI7" s="2373"/>
      <c r="KLJ7" s="2374"/>
      <c r="KLK7" s="2375"/>
      <c r="KLL7" s="2373"/>
      <c r="KLM7" s="2374"/>
      <c r="KLN7" s="2375"/>
      <c r="KLO7" s="2373"/>
      <c r="KLP7" s="2374"/>
      <c r="KLQ7" s="2375"/>
      <c r="KLR7" s="2373"/>
      <c r="KLS7" s="2374"/>
      <c r="KLT7" s="2375"/>
      <c r="KLU7" s="2373"/>
      <c r="KLV7" s="2374"/>
      <c r="KLW7" s="2375"/>
      <c r="KLX7" s="2373"/>
      <c r="KLY7" s="2374"/>
      <c r="KLZ7" s="2375"/>
      <c r="KMA7" s="2373"/>
      <c r="KMB7" s="2374"/>
      <c r="KMC7" s="2375"/>
      <c r="KMD7" s="2373"/>
      <c r="KME7" s="2374"/>
      <c r="KMF7" s="2375"/>
      <c r="KMG7" s="2373"/>
      <c r="KMH7" s="2374"/>
      <c r="KMI7" s="2375"/>
      <c r="KMJ7" s="2373"/>
      <c r="KMK7" s="2374"/>
      <c r="KML7" s="2375"/>
      <c r="KMM7" s="2373"/>
      <c r="KMN7" s="2374"/>
      <c r="KMO7" s="2375"/>
      <c r="KMP7" s="2373"/>
      <c r="KMQ7" s="2374"/>
      <c r="KMR7" s="2375"/>
      <c r="KMS7" s="2373"/>
      <c r="KMT7" s="2374"/>
      <c r="KMU7" s="2375"/>
      <c r="KMV7" s="2373"/>
      <c r="KMW7" s="2374"/>
      <c r="KMX7" s="2375"/>
      <c r="KMY7" s="2373"/>
      <c r="KMZ7" s="2374"/>
      <c r="KNA7" s="2375"/>
      <c r="KNB7" s="2373"/>
      <c r="KNC7" s="2374"/>
      <c r="KND7" s="2375"/>
      <c r="KNE7" s="2373"/>
      <c r="KNF7" s="2374"/>
      <c r="KNG7" s="2375"/>
      <c r="KNH7" s="2373"/>
      <c r="KNI7" s="2374"/>
      <c r="KNJ7" s="2375"/>
      <c r="KNK7" s="2373"/>
      <c r="KNL7" s="2374"/>
      <c r="KNM7" s="2375"/>
      <c r="KNN7" s="2373"/>
      <c r="KNO7" s="2374"/>
      <c r="KNP7" s="2375"/>
      <c r="KNQ7" s="2373"/>
      <c r="KNR7" s="2374"/>
      <c r="KNS7" s="2375"/>
      <c r="KNT7" s="2373"/>
      <c r="KNU7" s="2374"/>
      <c r="KNV7" s="2375"/>
      <c r="KNW7" s="2373"/>
      <c r="KNX7" s="2374"/>
      <c r="KNY7" s="2375"/>
      <c r="KNZ7" s="2373"/>
      <c r="KOA7" s="2374"/>
      <c r="KOB7" s="2375"/>
      <c r="KOC7" s="2373"/>
      <c r="KOD7" s="2374"/>
      <c r="KOE7" s="2375"/>
      <c r="KOF7" s="2373"/>
      <c r="KOG7" s="2374"/>
      <c r="KOH7" s="2375"/>
      <c r="KOI7" s="2373"/>
      <c r="KOJ7" s="2374"/>
      <c r="KOK7" s="2375"/>
      <c r="KOL7" s="2373"/>
      <c r="KOM7" s="2374"/>
      <c r="KON7" s="2375"/>
      <c r="KOO7" s="2373"/>
      <c r="KOP7" s="2374"/>
      <c r="KOQ7" s="2375"/>
      <c r="KOR7" s="2373"/>
      <c r="KOS7" s="2374"/>
      <c r="KOT7" s="2375"/>
      <c r="KOU7" s="2373"/>
      <c r="KOV7" s="2374"/>
      <c r="KOW7" s="2375"/>
      <c r="KOX7" s="2373"/>
      <c r="KOY7" s="2374"/>
      <c r="KOZ7" s="2375"/>
      <c r="KPA7" s="2373"/>
      <c r="KPB7" s="2374"/>
      <c r="KPC7" s="2375"/>
      <c r="KPD7" s="2373"/>
      <c r="KPE7" s="2374"/>
      <c r="KPF7" s="2375"/>
      <c r="KPG7" s="2373"/>
      <c r="KPH7" s="2374"/>
      <c r="KPI7" s="2375"/>
      <c r="KPJ7" s="2373"/>
      <c r="KPK7" s="2374"/>
      <c r="KPL7" s="2375"/>
      <c r="KPM7" s="2373"/>
      <c r="KPN7" s="2374"/>
      <c r="KPO7" s="2375"/>
      <c r="KPP7" s="2373"/>
      <c r="KPQ7" s="2374"/>
      <c r="KPR7" s="2375"/>
      <c r="KPS7" s="2373"/>
      <c r="KPT7" s="2374"/>
      <c r="KPU7" s="2375"/>
      <c r="KPV7" s="2373"/>
      <c r="KPW7" s="2374"/>
      <c r="KPX7" s="2375"/>
      <c r="KPY7" s="2373"/>
      <c r="KPZ7" s="2374"/>
      <c r="KQA7" s="2375"/>
      <c r="KQB7" s="2373"/>
      <c r="KQC7" s="2374"/>
      <c r="KQD7" s="2375"/>
      <c r="KQE7" s="2373"/>
      <c r="KQF7" s="2374"/>
      <c r="KQG7" s="2375"/>
      <c r="KQH7" s="2373"/>
      <c r="KQI7" s="2374"/>
      <c r="KQJ7" s="2375"/>
      <c r="KQK7" s="2373"/>
      <c r="KQL7" s="2374"/>
      <c r="KQM7" s="2375"/>
      <c r="KQN7" s="2373"/>
      <c r="KQO7" s="2374"/>
      <c r="KQP7" s="2375"/>
      <c r="KQQ7" s="2373"/>
      <c r="KQR7" s="2374"/>
      <c r="KQS7" s="2375"/>
      <c r="KQT7" s="2373"/>
      <c r="KQU7" s="2374"/>
      <c r="KQV7" s="2375"/>
      <c r="KQW7" s="2373"/>
      <c r="KQX7" s="2374"/>
      <c r="KQY7" s="2375"/>
      <c r="KQZ7" s="2373"/>
      <c r="KRA7" s="2374"/>
      <c r="KRB7" s="2375"/>
      <c r="KRC7" s="2373"/>
      <c r="KRD7" s="2374"/>
      <c r="KRE7" s="2375"/>
      <c r="KRF7" s="2373"/>
      <c r="KRG7" s="2374"/>
      <c r="KRH7" s="2375"/>
      <c r="KRI7" s="2373"/>
      <c r="KRJ7" s="2374"/>
      <c r="KRK7" s="2375"/>
      <c r="KRL7" s="2373"/>
      <c r="KRM7" s="2374"/>
      <c r="KRN7" s="2375"/>
      <c r="KRO7" s="2373"/>
      <c r="KRP7" s="2374"/>
      <c r="KRQ7" s="2375"/>
      <c r="KRR7" s="2373"/>
      <c r="KRS7" s="2374"/>
      <c r="KRT7" s="2375"/>
      <c r="KRU7" s="2373"/>
      <c r="KRV7" s="2374"/>
      <c r="KRW7" s="2375"/>
      <c r="KRX7" s="2373"/>
      <c r="KRY7" s="2374"/>
      <c r="KRZ7" s="2375"/>
      <c r="KSA7" s="2373"/>
      <c r="KSB7" s="2374"/>
      <c r="KSC7" s="2375"/>
      <c r="KSD7" s="2373"/>
      <c r="KSE7" s="2374"/>
      <c r="KSF7" s="2375"/>
      <c r="KSG7" s="2373"/>
      <c r="KSH7" s="2374"/>
      <c r="KSI7" s="2375"/>
      <c r="KSJ7" s="2373"/>
      <c r="KSK7" s="2374"/>
      <c r="KSL7" s="2375"/>
      <c r="KSM7" s="2373"/>
      <c r="KSN7" s="2374"/>
      <c r="KSO7" s="2375"/>
      <c r="KSP7" s="2373"/>
      <c r="KSQ7" s="2374"/>
      <c r="KSR7" s="2375"/>
      <c r="KSS7" s="2373"/>
      <c r="KST7" s="2374"/>
      <c r="KSU7" s="2375"/>
      <c r="KSV7" s="2373"/>
      <c r="KSW7" s="2374"/>
      <c r="KSX7" s="2375"/>
      <c r="KSY7" s="2373"/>
      <c r="KSZ7" s="2374"/>
      <c r="KTA7" s="2375"/>
      <c r="KTB7" s="2373"/>
      <c r="KTC7" s="2374"/>
      <c r="KTD7" s="2375"/>
      <c r="KTE7" s="2373"/>
      <c r="KTF7" s="2374"/>
      <c r="KTG7" s="2375"/>
      <c r="KTH7" s="2373"/>
      <c r="KTI7" s="2374"/>
      <c r="KTJ7" s="2375"/>
      <c r="KTK7" s="2373"/>
      <c r="KTL7" s="2374"/>
      <c r="KTM7" s="2375"/>
      <c r="KTN7" s="2373"/>
      <c r="KTO7" s="2374"/>
      <c r="KTP7" s="2375"/>
      <c r="KTQ7" s="2373"/>
      <c r="KTR7" s="2374"/>
      <c r="KTS7" s="2375"/>
      <c r="KTT7" s="2373"/>
      <c r="KTU7" s="2374"/>
      <c r="KTV7" s="2375"/>
      <c r="KTW7" s="2373"/>
      <c r="KTX7" s="2374"/>
      <c r="KTY7" s="2375"/>
      <c r="KTZ7" s="2373"/>
      <c r="KUA7" s="2374"/>
      <c r="KUB7" s="2375"/>
      <c r="KUC7" s="2373"/>
      <c r="KUD7" s="2374"/>
      <c r="KUE7" s="2375"/>
      <c r="KUF7" s="2373"/>
      <c r="KUG7" s="2374"/>
      <c r="KUH7" s="2375"/>
      <c r="KUI7" s="2373"/>
      <c r="KUJ7" s="2374"/>
      <c r="KUK7" s="2375"/>
      <c r="KUL7" s="2373"/>
      <c r="KUM7" s="2374"/>
      <c r="KUN7" s="2375"/>
      <c r="KUO7" s="2373"/>
      <c r="KUP7" s="2374"/>
      <c r="KUQ7" s="2375"/>
      <c r="KUR7" s="2373"/>
      <c r="KUS7" s="2374"/>
      <c r="KUT7" s="2375"/>
      <c r="KUU7" s="2373"/>
      <c r="KUV7" s="2374"/>
      <c r="KUW7" s="2375"/>
      <c r="KUX7" s="2373"/>
      <c r="KUY7" s="2374"/>
      <c r="KUZ7" s="2375"/>
      <c r="KVA7" s="2373"/>
      <c r="KVB7" s="2374"/>
      <c r="KVC7" s="2375"/>
      <c r="KVD7" s="2373"/>
      <c r="KVE7" s="2374"/>
      <c r="KVF7" s="2375"/>
      <c r="KVG7" s="2373"/>
      <c r="KVH7" s="2374"/>
      <c r="KVI7" s="2375"/>
      <c r="KVJ7" s="2373"/>
      <c r="KVK7" s="2374"/>
      <c r="KVL7" s="2375"/>
      <c r="KVM7" s="2373"/>
      <c r="KVN7" s="2374"/>
      <c r="KVO7" s="2375"/>
      <c r="KVP7" s="2373"/>
      <c r="KVQ7" s="2374"/>
      <c r="KVR7" s="2375"/>
      <c r="KVS7" s="2373"/>
      <c r="KVT7" s="2374"/>
      <c r="KVU7" s="2375"/>
      <c r="KVV7" s="2373"/>
      <c r="KVW7" s="2374"/>
      <c r="KVX7" s="2375"/>
      <c r="KVY7" s="2373"/>
      <c r="KVZ7" s="2374"/>
      <c r="KWA7" s="2375"/>
      <c r="KWB7" s="2373"/>
      <c r="KWC7" s="2374"/>
      <c r="KWD7" s="2375"/>
      <c r="KWE7" s="2373"/>
      <c r="KWF7" s="2374"/>
      <c r="KWG7" s="2375"/>
      <c r="KWH7" s="2373"/>
      <c r="KWI7" s="2374"/>
      <c r="KWJ7" s="2375"/>
      <c r="KWK7" s="2373"/>
      <c r="KWL7" s="2374"/>
      <c r="KWM7" s="2375"/>
      <c r="KWN7" s="2373"/>
      <c r="KWO7" s="2374"/>
      <c r="KWP7" s="2375"/>
      <c r="KWQ7" s="2373"/>
      <c r="KWR7" s="2374"/>
      <c r="KWS7" s="2375"/>
      <c r="KWT7" s="2373"/>
      <c r="KWU7" s="2374"/>
      <c r="KWV7" s="2375"/>
      <c r="KWW7" s="2373"/>
      <c r="KWX7" s="2374"/>
      <c r="KWY7" s="2375"/>
      <c r="KWZ7" s="2373"/>
      <c r="KXA7" s="2374"/>
      <c r="KXB7" s="2375"/>
      <c r="KXC7" s="2373"/>
      <c r="KXD7" s="2374"/>
      <c r="KXE7" s="2375"/>
      <c r="KXF7" s="2373"/>
      <c r="KXG7" s="2374"/>
      <c r="KXH7" s="2375"/>
      <c r="KXI7" s="2373"/>
      <c r="KXJ7" s="2374"/>
      <c r="KXK7" s="2375"/>
      <c r="KXL7" s="2373"/>
      <c r="KXM7" s="2374"/>
      <c r="KXN7" s="2375"/>
      <c r="KXO7" s="2373"/>
      <c r="KXP7" s="2374"/>
      <c r="KXQ7" s="2375"/>
      <c r="KXR7" s="2373"/>
      <c r="KXS7" s="2374"/>
      <c r="KXT7" s="2375"/>
      <c r="KXU7" s="2373"/>
      <c r="KXV7" s="2374"/>
      <c r="KXW7" s="2375"/>
      <c r="KXX7" s="2373"/>
      <c r="KXY7" s="2374"/>
      <c r="KXZ7" s="2375"/>
      <c r="KYA7" s="2373"/>
      <c r="KYB7" s="2374"/>
      <c r="KYC7" s="2375"/>
      <c r="KYD7" s="2373"/>
      <c r="KYE7" s="2374"/>
      <c r="KYF7" s="2375"/>
      <c r="KYG7" s="2373"/>
      <c r="KYH7" s="2374"/>
      <c r="KYI7" s="2375"/>
      <c r="KYJ7" s="2373"/>
      <c r="KYK7" s="2374"/>
      <c r="KYL7" s="2375"/>
      <c r="KYM7" s="2373"/>
      <c r="KYN7" s="2374"/>
      <c r="KYO7" s="2375"/>
      <c r="KYP7" s="2373"/>
      <c r="KYQ7" s="2374"/>
      <c r="KYR7" s="2375"/>
      <c r="KYS7" s="2373"/>
      <c r="KYT7" s="2374"/>
      <c r="KYU7" s="2375"/>
      <c r="KYV7" s="2373"/>
      <c r="KYW7" s="2374"/>
      <c r="KYX7" s="2375"/>
      <c r="KYY7" s="2373"/>
      <c r="KYZ7" s="2374"/>
      <c r="KZA7" s="2375"/>
      <c r="KZB7" s="2373"/>
      <c r="KZC7" s="2374"/>
      <c r="KZD7" s="2375"/>
      <c r="KZE7" s="2373"/>
      <c r="KZF7" s="2374"/>
      <c r="KZG7" s="2375"/>
      <c r="KZH7" s="2373"/>
      <c r="KZI7" s="2374"/>
      <c r="KZJ7" s="2375"/>
      <c r="KZK7" s="2373"/>
      <c r="KZL7" s="2374"/>
      <c r="KZM7" s="2375"/>
      <c r="KZN7" s="2373"/>
      <c r="KZO7" s="2374"/>
      <c r="KZP7" s="2375"/>
      <c r="KZQ7" s="2373"/>
      <c r="KZR7" s="2374"/>
      <c r="KZS7" s="2375"/>
      <c r="KZT7" s="2373"/>
      <c r="KZU7" s="2374"/>
      <c r="KZV7" s="2375"/>
      <c r="KZW7" s="2373"/>
      <c r="KZX7" s="2374"/>
      <c r="KZY7" s="2375"/>
      <c r="KZZ7" s="2373"/>
      <c r="LAA7" s="2374"/>
      <c r="LAB7" s="2375"/>
      <c r="LAC7" s="2373"/>
      <c r="LAD7" s="2374"/>
      <c r="LAE7" s="2375"/>
      <c r="LAF7" s="2373"/>
      <c r="LAG7" s="2374"/>
      <c r="LAH7" s="2375"/>
      <c r="LAI7" s="2373"/>
      <c r="LAJ7" s="2374"/>
      <c r="LAK7" s="2375"/>
      <c r="LAL7" s="2373"/>
      <c r="LAM7" s="2374"/>
      <c r="LAN7" s="2375"/>
      <c r="LAO7" s="2373"/>
      <c r="LAP7" s="2374"/>
      <c r="LAQ7" s="2375"/>
      <c r="LAR7" s="2373"/>
      <c r="LAS7" s="2374"/>
      <c r="LAT7" s="2375"/>
      <c r="LAU7" s="2373"/>
      <c r="LAV7" s="2374"/>
      <c r="LAW7" s="2375"/>
      <c r="LAX7" s="2373"/>
      <c r="LAY7" s="2374"/>
      <c r="LAZ7" s="2375"/>
      <c r="LBA7" s="2373"/>
      <c r="LBB7" s="2374"/>
      <c r="LBC7" s="2375"/>
      <c r="LBD7" s="2373"/>
      <c r="LBE7" s="2374"/>
      <c r="LBF7" s="2375"/>
      <c r="LBG7" s="2373"/>
      <c r="LBH7" s="2374"/>
      <c r="LBI7" s="2375"/>
      <c r="LBJ7" s="2373"/>
      <c r="LBK7" s="2374"/>
      <c r="LBL7" s="2375"/>
      <c r="LBM7" s="2373"/>
      <c r="LBN7" s="2374"/>
      <c r="LBO7" s="2375"/>
      <c r="LBP7" s="2373"/>
      <c r="LBQ7" s="2374"/>
      <c r="LBR7" s="2375"/>
      <c r="LBS7" s="2373"/>
      <c r="LBT7" s="2374"/>
      <c r="LBU7" s="2375"/>
      <c r="LBV7" s="2373"/>
      <c r="LBW7" s="2374"/>
      <c r="LBX7" s="2375"/>
      <c r="LBY7" s="2373"/>
      <c r="LBZ7" s="2374"/>
      <c r="LCA7" s="2375"/>
      <c r="LCB7" s="2373"/>
      <c r="LCC7" s="2374"/>
      <c r="LCD7" s="2375"/>
      <c r="LCE7" s="2373"/>
      <c r="LCF7" s="2374"/>
      <c r="LCG7" s="2375"/>
      <c r="LCH7" s="2373"/>
      <c r="LCI7" s="2374"/>
      <c r="LCJ7" s="2375"/>
      <c r="LCK7" s="2373"/>
      <c r="LCL7" s="2374"/>
      <c r="LCM7" s="2375"/>
      <c r="LCN7" s="2373"/>
      <c r="LCO7" s="2374"/>
      <c r="LCP7" s="2375"/>
      <c r="LCQ7" s="2373"/>
      <c r="LCR7" s="2374"/>
      <c r="LCS7" s="2375"/>
      <c r="LCT7" s="2373"/>
      <c r="LCU7" s="2374"/>
      <c r="LCV7" s="2375"/>
      <c r="LCW7" s="2373"/>
      <c r="LCX7" s="2374"/>
      <c r="LCY7" s="2375"/>
      <c r="LCZ7" s="2373"/>
      <c r="LDA7" s="2374"/>
      <c r="LDB7" s="2375"/>
      <c r="LDC7" s="2373"/>
      <c r="LDD7" s="2374"/>
      <c r="LDE7" s="2375"/>
      <c r="LDF7" s="2373"/>
      <c r="LDG7" s="2374"/>
      <c r="LDH7" s="2375"/>
      <c r="LDI7" s="2373"/>
      <c r="LDJ7" s="2374"/>
      <c r="LDK7" s="2375"/>
      <c r="LDL7" s="2373"/>
      <c r="LDM7" s="2374"/>
      <c r="LDN7" s="2375"/>
      <c r="LDO7" s="2373"/>
      <c r="LDP7" s="2374"/>
      <c r="LDQ7" s="2375"/>
      <c r="LDR7" s="2373"/>
      <c r="LDS7" s="2374"/>
      <c r="LDT7" s="2375"/>
      <c r="LDU7" s="2373"/>
      <c r="LDV7" s="2374"/>
      <c r="LDW7" s="2375"/>
      <c r="LDX7" s="2373"/>
      <c r="LDY7" s="2374"/>
      <c r="LDZ7" s="2375"/>
      <c r="LEA7" s="2373"/>
      <c r="LEB7" s="2374"/>
      <c r="LEC7" s="2375"/>
      <c r="LED7" s="2373"/>
      <c r="LEE7" s="2374"/>
      <c r="LEF7" s="2375"/>
      <c r="LEG7" s="2373"/>
      <c r="LEH7" s="2374"/>
      <c r="LEI7" s="2375"/>
      <c r="LEJ7" s="2373"/>
      <c r="LEK7" s="2374"/>
      <c r="LEL7" s="2375"/>
      <c r="LEM7" s="2373"/>
      <c r="LEN7" s="2374"/>
      <c r="LEO7" s="2375"/>
      <c r="LEP7" s="2373"/>
      <c r="LEQ7" s="2374"/>
      <c r="LER7" s="2375"/>
      <c r="LES7" s="2373"/>
      <c r="LET7" s="2374"/>
      <c r="LEU7" s="2375"/>
      <c r="LEV7" s="2373"/>
      <c r="LEW7" s="2374"/>
      <c r="LEX7" s="2375"/>
      <c r="LEY7" s="2373"/>
      <c r="LEZ7" s="2374"/>
      <c r="LFA7" s="2375"/>
      <c r="LFB7" s="2373"/>
      <c r="LFC7" s="2374"/>
      <c r="LFD7" s="2375"/>
      <c r="LFE7" s="2373"/>
      <c r="LFF7" s="2374"/>
      <c r="LFG7" s="2375"/>
      <c r="LFH7" s="2373"/>
      <c r="LFI7" s="2374"/>
      <c r="LFJ7" s="2375"/>
      <c r="LFK7" s="2373"/>
      <c r="LFL7" s="2374"/>
      <c r="LFM7" s="2375"/>
      <c r="LFN7" s="2373"/>
      <c r="LFO7" s="2374"/>
      <c r="LFP7" s="2375"/>
      <c r="LFQ7" s="2373"/>
      <c r="LFR7" s="2374"/>
      <c r="LFS7" s="2375"/>
      <c r="LFT7" s="2373"/>
      <c r="LFU7" s="2374"/>
      <c r="LFV7" s="2375"/>
      <c r="LFW7" s="2373"/>
      <c r="LFX7" s="2374"/>
      <c r="LFY7" s="2375"/>
      <c r="LFZ7" s="2373"/>
      <c r="LGA7" s="2374"/>
      <c r="LGB7" s="2375"/>
      <c r="LGC7" s="2373"/>
      <c r="LGD7" s="2374"/>
      <c r="LGE7" s="2375"/>
      <c r="LGF7" s="2373"/>
      <c r="LGG7" s="2374"/>
      <c r="LGH7" s="2375"/>
      <c r="LGI7" s="2373"/>
      <c r="LGJ7" s="2374"/>
      <c r="LGK7" s="2375"/>
      <c r="LGL7" s="2373"/>
      <c r="LGM7" s="2374"/>
      <c r="LGN7" s="2375"/>
      <c r="LGO7" s="2373"/>
      <c r="LGP7" s="2374"/>
      <c r="LGQ7" s="2375"/>
      <c r="LGR7" s="2373"/>
      <c r="LGS7" s="2374"/>
      <c r="LGT7" s="2375"/>
      <c r="LGU7" s="2373"/>
      <c r="LGV7" s="2374"/>
      <c r="LGW7" s="2375"/>
      <c r="LGX7" s="2373"/>
      <c r="LGY7" s="2374"/>
      <c r="LGZ7" s="2375"/>
      <c r="LHA7" s="2373"/>
      <c r="LHB7" s="2374"/>
      <c r="LHC7" s="2375"/>
      <c r="LHD7" s="2373"/>
      <c r="LHE7" s="2374"/>
      <c r="LHF7" s="2375"/>
      <c r="LHG7" s="2373"/>
      <c r="LHH7" s="2374"/>
      <c r="LHI7" s="2375"/>
      <c r="LHJ7" s="2373"/>
      <c r="LHK7" s="2374"/>
      <c r="LHL7" s="2375"/>
      <c r="LHM7" s="2373"/>
      <c r="LHN7" s="2374"/>
      <c r="LHO7" s="2375"/>
      <c r="LHP7" s="2373"/>
      <c r="LHQ7" s="2374"/>
      <c r="LHR7" s="2375"/>
      <c r="LHS7" s="2373"/>
      <c r="LHT7" s="2374"/>
      <c r="LHU7" s="2375"/>
      <c r="LHV7" s="2373"/>
      <c r="LHW7" s="2374"/>
      <c r="LHX7" s="2375"/>
      <c r="LHY7" s="2373"/>
      <c r="LHZ7" s="2374"/>
      <c r="LIA7" s="2375"/>
      <c r="LIB7" s="2373"/>
      <c r="LIC7" s="2374"/>
      <c r="LID7" s="2375"/>
      <c r="LIE7" s="2373"/>
      <c r="LIF7" s="2374"/>
      <c r="LIG7" s="2375"/>
      <c r="LIH7" s="2373"/>
      <c r="LII7" s="2374"/>
      <c r="LIJ7" s="2375"/>
      <c r="LIK7" s="2373"/>
      <c r="LIL7" s="2374"/>
      <c r="LIM7" s="2375"/>
      <c r="LIN7" s="2373"/>
      <c r="LIO7" s="2374"/>
      <c r="LIP7" s="2375"/>
      <c r="LIQ7" s="2373"/>
      <c r="LIR7" s="2374"/>
      <c r="LIS7" s="2375"/>
      <c r="LIT7" s="2373"/>
      <c r="LIU7" s="2374"/>
      <c r="LIV7" s="2375"/>
      <c r="LIW7" s="2373"/>
      <c r="LIX7" s="2374"/>
      <c r="LIY7" s="2375"/>
      <c r="LIZ7" s="2373"/>
      <c r="LJA7" s="2374"/>
      <c r="LJB7" s="2375"/>
      <c r="LJC7" s="2373"/>
      <c r="LJD7" s="2374"/>
      <c r="LJE7" s="2375"/>
      <c r="LJF7" s="2373"/>
      <c r="LJG7" s="2374"/>
      <c r="LJH7" s="2375"/>
      <c r="LJI7" s="2373"/>
      <c r="LJJ7" s="2374"/>
      <c r="LJK7" s="2375"/>
      <c r="LJL7" s="2373"/>
      <c r="LJM7" s="2374"/>
      <c r="LJN7" s="2375"/>
      <c r="LJO7" s="2373"/>
      <c r="LJP7" s="2374"/>
      <c r="LJQ7" s="2375"/>
      <c r="LJR7" s="2373"/>
      <c r="LJS7" s="2374"/>
      <c r="LJT7" s="2375"/>
      <c r="LJU7" s="2373"/>
      <c r="LJV7" s="2374"/>
      <c r="LJW7" s="2375"/>
      <c r="LJX7" s="2373"/>
      <c r="LJY7" s="2374"/>
      <c r="LJZ7" s="2375"/>
      <c r="LKA7" s="2373"/>
      <c r="LKB7" s="2374"/>
      <c r="LKC7" s="2375"/>
      <c r="LKD7" s="2373"/>
      <c r="LKE7" s="2374"/>
      <c r="LKF7" s="2375"/>
      <c r="LKG7" s="2373"/>
      <c r="LKH7" s="2374"/>
      <c r="LKI7" s="2375"/>
      <c r="LKJ7" s="2373"/>
      <c r="LKK7" s="2374"/>
      <c r="LKL7" s="2375"/>
      <c r="LKM7" s="2373"/>
      <c r="LKN7" s="2374"/>
      <c r="LKO7" s="2375"/>
      <c r="LKP7" s="2373"/>
      <c r="LKQ7" s="2374"/>
      <c r="LKR7" s="2375"/>
      <c r="LKS7" s="2373"/>
      <c r="LKT7" s="2374"/>
      <c r="LKU7" s="2375"/>
      <c r="LKV7" s="2373"/>
      <c r="LKW7" s="2374"/>
      <c r="LKX7" s="2375"/>
      <c r="LKY7" s="2373"/>
      <c r="LKZ7" s="2374"/>
      <c r="LLA7" s="2375"/>
      <c r="LLB7" s="2373"/>
      <c r="LLC7" s="2374"/>
      <c r="LLD7" s="2375"/>
      <c r="LLE7" s="2373"/>
      <c r="LLF7" s="2374"/>
      <c r="LLG7" s="2375"/>
      <c r="LLH7" s="2373"/>
      <c r="LLI7" s="2374"/>
      <c r="LLJ7" s="2375"/>
      <c r="LLK7" s="2373"/>
      <c r="LLL7" s="2374"/>
      <c r="LLM7" s="2375"/>
      <c r="LLN7" s="2373"/>
      <c r="LLO7" s="2374"/>
      <c r="LLP7" s="2375"/>
      <c r="LLQ7" s="2373"/>
      <c r="LLR7" s="2374"/>
      <c r="LLS7" s="2375"/>
      <c r="LLT7" s="2373"/>
      <c r="LLU7" s="2374"/>
      <c r="LLV7" s="2375"/>
      <c r="LLW7" s="2373"/>
      <c r="LLX7" s="2374"/>
      <c r="LLY7" s="2375"/>
      <c r="LLZ7" s="2373"/>
      <c r="LMA7" s="2374"/>
      <c r="LMB7" s="2375"/>
      <c r="LMC7" s="2373"/>
      <c r="LMD7" s="2374"/>
      <c r="LME7" s="2375"/>
      <c r="LMF7" s="2373"/>
      <c r="LMG7" s="2374"/>
      <c r="LMH7" s="2375"/>
      <c r="LMI7" s="2373"/>
      <c r="LMJ7" s="2374"/>
      <c r="LMK7" s="2375"/>
      <c r="LML7" s="2373"/>
      <c r="LMM7" s="2374"/>
      <c r="LMN7" s="2375"/>
      <c r="LMO7" s="2373"/>
      <c r="LMP7" s="2374"/>
      <c r="LMQ7" s="2375"/>
      <c r="LMR7" s="2373"/>
      <c r="LMS7" s="2374"/>
      <c r="LMT7" s="2375"/>
      <c r="LMU7" s="2373"/>
      <c r="LMV7" s="2374"/>
      <c r="LMW7" s="2375"/>
      <c r="LMX7" s="2373"/>
      <c r="LMY7" s="2374"/>
      <c r="LMZ7" s="2375"/>
      <c r="LNA7" s="2373"/>
      <c r="LNB7" s="2374"/>
      <c r="LNC7" s="2375"/>
      <c r="LND7" s="2373"/>
      <c r="LNE7" s="2374"/>
      <c r="LNF7" s="2375"/>
      <c r="LNG7" s="2373"/>
      <c r="LNH7" s="2374"/>
      <c r="LNI7" s="2375"/>
      <c r="LNJ7" s="2373"/>
      <c r="LNK7" s="2374"/>
      <c r="LNL7" s="2375"/>
      <c r="LNM7" s="2373"/>
      <c r="LNN7" s="2374"/>
      <c r="LNO7" s="2375"/>
      <c r="LNP7" s="2373"/>
      <c r="LNQ7" s="2374"/>
      <c r="LNR7" s="2375"/>
      <c r="LNS7" s="2373"/>
      <c r="LNT7" s="2374"/>
      <c r="LNU7" s="2375"/>
      <c r="LNV7" s="2373"/>
      <c r="LNW7" s="2374"/>
      <c r="LNX7" s="2375"/>
      <c r="LNY7" s="2373"/>
      <c r="LNZ7" s="2374"/>
      <c r="LOA7" s="2375"/>
      <c r="LOB7" s="2373"/>
      <c r="LOC7" s="2374"/>
      <c r="LOD7" s="2375"/>
      <c r="LOE7" s="2373"/>
      <c r="LOF7" s="2374"/>
      <c r="LOG7" s="2375"/>
      <c r="LOH7" s="2373"/>
      <c r="LOI7" s="2374"/>
      <c r="LOJ7" s="2375"/>
      <c r="LOK7" s="2373"/>
      <c r="LOL7" s="2374"/>
      <c r="LOM7" s="2375"/>
      <c r="LON7" s="2373"/>
      <c r="LOO7" s="2374"/>
      <c r="LOP7" s="2375"/>
      <c r="LOQ7" s="2373"/>
      <c r="LOR7" s="2374"/>
      <c r="LOS7" s="2375"/>
      <c r="LOT7" s="2373"/>
      <c r="LOU7" s="2374"/>
      <c r="LOV7" s="2375"/>
      <c r="LOW7" s="2373"/>
      <c r="LOX7" s="2374"/>
      <c r="LOY7" s="2375"/>
      <c r="LOZ7" s="2373"/>
      <c r="LPA7" s="2374"/>
      <c r="LPB7" s="2375"/>
      <c r="LPC7" s="2373"/>
      <c r="LPD7" s="2374"/>
      <c r="LPE7" s="2375"/>
      <c r="LPF7" s="2373"/>
      <c r="LPG7" s="2374"/>
      <c r="LPH7" s="2375"/>
      <c r="LPI7" s="2373"/>
      <c r="LPJ7" s="2374"/>
      <c r="LPK7" s="2375"/>
      <c r="LPL7" s="2373"/>
      <c r="LPM7" s="2374"/>
      <c r="LPN7" s="2375"/>
      <c r="LPO7" s="2373"/>
      <c r="LPP7" s="2374"/>
      <c r="LPQ7" s="2375"/>
      <c r="LPR7" s="2373"/>
      <c r="LPS7" s="2374"/>
      <c r="LPT7" s="2375"/>
      <c r="LPU7" s="2373"/>
      <c r="LPV7" s="2374"/>
      <c r="LPW7" s="2375"/>
      <c r="LPX7" s="2373"/>
      <c r="LPY7" s="2374"/>
      <c r="LPZ7" s="2375"/>
      <c r="LQA7" s="2373"/>
      <c r="LQB7" s="2374"/>
      <c r="LQC7" s="2375"/>
      <c r="LQD7" s="2373"/>
      <c r="LQE7" s="2374"/>
      <c r="LQF7" s="2375"/>
      <c r="LQG7" s="2373"/>
      <c r="LQH7" s="2374"/>
      <c r="LQI7" s="2375"/>
      <c r="LQJ7" s="2373"/>
      <c r="LQK7" s="2374"/>
      <c r="LQL7" s="2375"/>
      <c r="LQM7" s="2373"/>
      <c r="LQN7" s="2374"/>
      <c r="LQO7" s="2375"/>
      <c r="LQP7" s="2373"/>
      <c r="LQQ7" s="2374"/>
      <c r="LQR7" s="2375"/>
      <c r="LQS7" s="2373"/>
      <c r="LQT7" s="2374"/>
      <c r="LQU7" s="2375"/>
      <c r="LQV7" s="2373"/>
      <c r="LQW7" s="2374"/>
      <c r="LQX7" s="2375"/>
      <c r="LQY7" s="2373"/>
      <c r="LQZ7" s="2374"/>
      <c r="LRA7" s="2375"/>
      <c r="LRB7" s="2373"/>
      <c r="LRC7" s="2374"/>
      <c r="LRD7" s="2375"/>
      <c r="LRE7" s="2373"/>
      <c r="LRF7" s="2374"/>
      <c r="LRG7" s="2375"/>
      <c r="LRH7" s="2373"/>
      <c r="LRI7" s="2374"/>
      <c r="LRJ7" s="2375"/>
      <c r="LRK7" s="2373"/>
      <c r="LRL7" s="2374"/>
      <c r="LRM7" s="2375"/>
      <c r="LRN7" s="2373"/>
      <c r="LRO7" s="2374"/>
      <c r="LRP7" s="2375"/>
      <c r="LRQ7" s="2373"/>
      <c r="LRR7" s="2374"/>
      <c r="LRS7" s="2375"/>
      <c r="LRT7" s="2373"/>
      <c r="LRU7" s="2374"/>
      <c r="LRV7" s="2375"/>
      <c r="LRW7" s="2373"/>
      <c r="LRX7" s="2374"/>
      <c r="LRY7" s="2375"/>
      <c r="LRZ7" s="2373"/>
      <c r="LSA7" s="2374"/>
      <c r="LSB7" s="2375"/>
      <c r="LSC7" s="2373"/>
      <c r="LSD7" s="2374"/>
      <c r="LSE7" s="2375"/>
      <c r="LSF7" s="2373"/>
      <c r="LSG7" s="2374"/>
      <c r="LSH7" s="2375"/>
      <c r="LSI7" s="2373"/>
      <c r="LSJ7" s="2374"/>
      <c r="LSK7" s="2375"/>
      <c r="LSL7" s="2373"/>
      <c r="LSM7" s="2374"/>
      <c r="LSN7" s="2375"/>
      <c r="LSO7" s="2373"/>
      <c r="LSP7" s="2374"/>
      <c r="LSQ7" s="2375"/>
      <c r="LSR7" s="2373"/>
      <c r="LSS7" s="2374"/>
      <c r="LST7" s="2375"/>
      <c r="LSU7" s="2373"/>
      <c r="LSV7" s="2374"/>
      <c r="LSW7" s="2375"/>
      <c r="LSX7" s="2373"/>
      <c r="LSY7" s="2374"/>
      <c r="LSZ7" s="2375"/>
      <c r="LTA7" s="2373"/>
      <c r="LTB7" s="2374"/>
      <c r="LTC7" s="2375"/>
      <c r="LTD7" s="2373"/>
      <c r="LTE7" s="2374"/>
      <c r="LTF7" s="2375"/>
      <c r="LTG7" s="2373"/>
      <c r="LTH7" s="2374"/>
      <c r="LTI7" s="2375"/>
      <c r="LTJ7" s="2373"/>
      <c r="LTK7" s="2374"/>
      <c r="LTL7" s="2375"/>
      <c r="LTM7" s="2373"/>
      <c r="LTN7" s="2374"/>
      <c r="LTO7" s="2375"/>
      <c r="LTP7" s="2373"/>
      <c r="LTQ7" s="2374"/>
      <c r="LTR7" s="2375"/>
      <c r="LTS7" s="2373"/>
      <c r="LTT7" s="2374"/>
      <c r="LTU7" s="2375"/>
      <c r="LTV7" s="2373"/>
      <c r="LTW7" s="2374"/>
      <c r="LTX7" s="2375"/>
      <c r="LTY7" s="2373"/>
      <c r="LTZ7" s="2374"/>
      <c r="LUA7" s="2375"/>
      <c r="LUB7" s="2373"/>
      <c r="LUC7" s="2374"/>
      <c r="LUD7" s="2375"/>
      <c r="LUE7" s="2373"/>
      <c r="LUF7" s="2374"/>
      <c r="LUG7" s="2375"/>
      <c r="LUH7" s="2373"/>
      <c r="LUI7" s="2374"/>
      <c r="LUJ7" s="2375"/>
      <c r="LUK7" s="2373"/>
      <c r="LUL7" s="2374"/>
      <c r="LUM7" s="2375"/>
      <c r="LUN7" s="2373"/>
      <c r="LUO7" s="2374"/>
      <c r="LUP7" s="2375"/>
      <c r="LUQ7" s="2373"/>
      <c r="LUR7" s="2374"/>
      <c r="LUS7" s="2375"/>
      <c r="LUT7" s="2373"/>
      <c r="LUU7" s="2374"/>
      <c r="LUV7" s="2375"/>
      <c r="LUW7" s="2373"/>
      <c r="LUX7" s="2374"/>
      <c r="LUY7" s="2375"/>
      <c r="LUZ7" s="2373"/>
      <c r="LVA7" s="2374"/>
      <c r="LVB7" s="2375"/>
      <c r="LVC7" s="2373"/>
      <c r="LVD7" s="2374"/>
      <c r="LVE7" s="2375"/>
      <c r="LVF7" s="2373"/>
      <c r="LVG7" s="2374"/>
      <c r="LVH7" s="2375"/>
      <c r="LVI7" s="2373"/>
      <c r="LVJ7" s="2374"/>
      <c r="LVK7" s="2375"/>
      <c r="LVL7" s="2373"/>
      <c r="LVM7" s="2374"/>
      <c r="LVN7" s="2375"/>
      <c r="LVO7" s="2373"/>
      <c r="LVP7" s="2374"/>
      <c r="LVQ7" s="2375"/>
      <c r="LVR7" s="2373"/>
      <c r="LVS7" s="2374"/>
      <c r="LVT7" s="2375"/>
      <c r="LVU7" s="2373"/>
      <c r="LVV7" s="2374"/>
      <c r="LVW7" s="2375"/>
      <c r="LVX7" s="2373"/>
      <c r="LVY7" s="2374"/>
      <c r="LVZ7" s="2375"/>
      <c r="LWA7" s="2373"/>
      <c r="LWB7" s="2374"/>
      <c r="LWC7" s="2375"/>
      <c r="LWD7" s="2373"/>
      <c r="LWE7" s="2374"/>
      <c r="LWF7" s="2375"/>
      <c r="LWG7" s="2373"/>
      <c r="LWH7" s="2374"/>
      <c r="LWI7" s="2375"/>
      <c r="LWJ7" s="2373"/>
      <c r="LWK7" s="2374"/>
      <c r="LWL7" s="2375"/>
      <c r="LWM7" s="2373"/>
      <c r="LWN7" s="2374"/>
      <c r="LWO7" s="2375"/>
      <c r="LWP7" s="2373"/>
      <c r="LWQ7" s="2374"/>
      <c r="LWR7" s="2375"/>
      <c r="LWS7" s="2373"/>
      <c r="LWT7" s="2374"/>
      <c r="LWU7" s="2375"/>
      <c r="LWV7" s="2373"/>
      <c r="LWW7" s="2374"/>
      <c r="LWX7" s="2375"/>
      <c r="LWY7" s="2373"/>
      <c r="LWZ7" s="2374"/>
      <c r="LXA7" s="2375"/>
      <c r="LXB7" s="2373"/>
      <c r="LXC7" s="2374"/>
      <c r="LXD7" s="2375"/>
      <c r="LXE7" s="2373"/>
      <c r="LXF7" s="2374"/>
      <c r="LXG7" s="2375"/>
      <c r="LXH7" s="2373"/>
      <c r="LXI7" s="2374"/>
      <c r="LXJ7" s="2375"/>
      <c r="LXK7" s="2373"/>
      <c r="LXL7" s="2374"/>
      <c r="LXM7" s="2375"/>
      <c r="LXN7" s="2373"/>
      <c r="LXO7" s="2374"/>
      <c r="LXP7" s="2375"/>
      <c r="LXQ7" s="2373"/>
      <c r="LXR7" s="2374"/>
      <c r="LXS7" s="2375"/>
      <c r="LXT7" s="2373"/>
      <c r="LXU7" s="2374"/>
      <c r="LXV7" s="2375"/>
      <c r="LXW7" s="2373"/>
      <c r="LXX7" s="2374"/>
      <c r="LXY7" s="2375"/>
      <c r="LXZ7" s="2373"/>
      <c r="LYA7" s="2374"/>
      <c r="LYB7" s="2375"/>
      <c r="LYC7" s="2373"/>
      <c r="LYD7" s="2374"/>
      <c r="LYE7" s="2375"/>
      <c r="LYF7" s="2373"/>
      <c r="LYG7" s="2374"/>
      <c r="LYH7" s="2375"/>
      <c r="LYI7" s="2373"/>
      <c r="LYJ7" s="2374"/>
      <c r="LYK7" s="2375"/>
      <c r="LYL7" s="2373"/>
      <c r="LYM7" s="2374"/>
      <c r="LYN7" s="2375"/>
      <c r="LYO7" s="2373"/>
      <c r="LYP7" s="2374"/>
      <c r="LYQ7" s="2375"/>
      <c r="LYR7" s="2373"/>
      <c r="LYS7" s="2374"/>
      <c r="LYT7" s="2375"/>
      <c r="LYU7" s="2373"/>
      <c r="LYV7" s="2374"/>
      <c r="LYW7" s="2375"/>
      <c r="LYX7" s="2373"/>
      <c r="LYY7" s="2374"/>
      <c r="LYZ7" s="2375"/>
      <c r="LZA7" s="2373"/>
      <c r="LZB7" s="2374"/>
      <c r="LZC7" s="2375"/>
      <c r="LZD7" s="2373"/>
      <c r="LZE7" s="2374"/>
      <c r="LZF7" s="2375"/>
      <c r="LZG7" s="2373"/>
      <c r="LZH7" s="2374"/>
      <c r="LZI7" s="2375"/>
      <c r="LZJ7" s="2373"/>
      <c r="LZK7" s="2374"/>
      <c r="LZL7" s="2375"/>
      <c r="LZM7" s="2373"/>
      <c r="LZN7" s="2374"/>
      <c r="LZO7" s="2375"/>
      <c r="LZP7" s="2373"/>
      <c r="LZQ7" s="2374"/>
      <c r="LZR7" s="2375"/>
      <c r="LZS7" s="2373"/>
      <c r="LZT7" s="2374"/>
      <c r="LZU7" s="2375"/>
      <c r="LZV7" s="2373"/>
      <c r="LZW7" s="2374"/>
      <c r="LZX7" s="2375"/>
      <c r="LZY7" s="2373"/>
      <c r="LZZ7" s="2374"/>
      <c r="MAA7" s="2375"/>
      <c r="MAB7" s="2373"/>
      <c r="MAC7" s="2374"/>
      <c r="MAD7" s="2375"/>
      <c r="MAE7" s="2373"/>
      <c r="MAF7" s="2374"/>
      <c r="MAG7" s="2375"/>
      <c r="MAH7" s="2373"/>
      <c r="MAI7" s="2374"/>
      <c r="MAJ7" s="2375"/>
      <c r="MAK7" s="2373"/>
      <c r="MAL7" s="2374"/>
      <c r="MAM7" s="2375"/>
      <c r="MAN7" s="2373"/>
      <c r="MAO7" s="2374"/>
      <c r="MAP7" s="2375"/>
      <c r="MAQ7" s="2373"/>
      <c r="MAR7" s="2374"/>
      <c r="MAS7" s="2375"/>
      <c r="MAT7" s="2373"/>
      <c r="MAU7" s="2374"/>
      <c r="MAV7" s="2375"/>
      <c r="MAW7" s="2373"/>
      <c r="MAX7" s="2374"/>
      <c r="MAY7" s="2375"/>
      <c r="MAZ7" s="2373"/>
      <c r="MBA7" s="2374"/>
      <c r="MBB7" s="2375"/>
      <c r="MBC7" s="2373"/>
      <c r="MBD7" s="2374"/>
      <c r="MBE7" s="2375"/>
      <c r="MBF7" s="2373"/>
      <c r="MBG7" s="2374"/>
      <c r="MBH7" s="2375"/>
      <c r="MBI7" s="2373"/>
      <c r="MBJ7" s="2374"/>
      <c r="MBK7" s="2375"/>
      <c r="MBL7" s="2373"/>
      <c r="MBM7" s="2374"/>
      <c r="MBN7" s="2375"/>
      <c r="MBO7" s="2373"/>
      <c r="MBP7" s="2374"/>
      <c r="MBQ7" s="2375"/>
      <c r="MBR7" s="2373"/>
      <c r="MBS7" s="2374"/>
      <c r="MBT7" s="2375"/>
      <c r="MBU7" s="2373"/>
      <c r="MBV7" s="2374"/>
      <c r="MBW7" s="2375"/>
      <c r="MBX7" s="2373"/>
      <c r="MBY7" s="2374"/>
      <c r="MBZ7" s="2375"/>
      <c r="MCA7" s="2373"/>
      <c r="MCB7" s="2374"/>
      <c r="MCC7" s="2375"/>
      <c r="MCD7" s="2373"/>
      <c r="MCE7" s="2374"/>
      <c r="MCF7" s="2375"/>
      <c r="MCG7" s="2373"/>
      <c r="MCH7" s="2374"/>
      <c r="MCI7" s="2375"/>
      <c r="MCJ7" s="2373"/>
      <c r="MCK7" s="2374"/>
      <c r="MCL7" s="2375"/>
      <c r="MCM7" s="2373"/>
      <c r="MCN7" s="2374"/>
      <c r="MCO7" s="2375"/>
      <c r="MCP7" s="2373"/>
      <c r="MCQ7" s="2374"/>
      <c r="MCR7" s="2375"/>
      <c r="MCS7" s="2373"/>
      <c r="MCT7" s="2374"/>
      <c r="MCU7" s="2375"/>
      <c r="MCV7" s="2373"/>
      <c r="MCW7" s="2374"/>
      <c r="MCX7" s="2375"/>
      <c r="MCY7" s="2373"/>
      <c r="MCZ7" s="2374"/>
      <c r="MDA7" s="2375"/>
      <c r="MDB7" s="2373"/>
      <c r="MDC7" s="2374"/>
      <c r="MDD7" s="2375"/>
      <c r="MDE7" s="2373"/>
      <c r="MDF7" s="2374"/>
      <c r="MDG7" s="2375"/>
      <c r="MDH7" s="2373"/>
      <c r="MDI7" s="2374"/>
      <c r="MDJ7" s="2375"/>
      <c r="MDK7" s="2373"/>
      <c r="MDL7" s="2374"/>
      <c r="MDM7" s="2375"/>
      <c r="MDN7" s="2373"/>
      <c r="MDO7" s="2374"/>
      <c r="MDP7" s="2375"/>
      <c r="MDQ7" s="2373"/>
      <c r="MDR7" s="2374"/>
      <c r="MDS7" s="2375"/>
      <c r="MDT7" s="2373"/>
      <c r="MDU7" s="2374"/>
      <c r="MDV7" s="2375"/>
      <c r="MDW7" s="2373"/>
      <c r="MDX7" s="2374"/>
      <c r="MDY7" s="2375"/>
      <c r="MDZ7" s="2373"/>
      <c r="MEA7" s="2374"/>
      <c r="MEB7" s="2375"/>
      <c r="MEC7" s="2373"/>
      <c r="MED7" s="2374"/>
      <c r="MEE7" s="2375"/>
      <c r="MEF7" s="2373"/>
      <c r="MEG7" s="2374"/>
      <c r="MEH7" s="2375"/>
      <c r="MEI7" s="2373"/>
      <c r="MEJ7" s="2374"/>
      <c r="MEK7" s="2375"/>
      <c r="MEL7" s="2373"/>
      <c r="MEM7" s="2374"/>
      <c r="MEN7" s="2375"/>
      <c r="MEO7" s="2373"/>
      <c r="MEP7" s="2374"/>
      <c r="MEQ7" s="2375"/>
      <c r="MER7" s="2373"/>
      <c r="MES7" s="2374"/>
      <c r="MET7" s="2375"/>
      <c r="MEU7" s="2373"/>
      <c r="MEV7" s="2374"/>
      <c r="MEW7" s="2375"/>
      <c r="MEX7" s="2373"/>
      <c r="MEY7" s="2374"/>
      <c r="MEZ7" s="2375"/>
      <c r="MFA7" s="2373"/>
      <c r="MFB7" s="2374"/>
      <c r="MFC7" s="2375"/>
      <c r="MFD7" s="2373"/>
      <c r="MFE7" s="2374"/>
      <c r="MFF7" s="2375"/>
      <c r="MFG7" s="2373"/>
      <c r="MFH7" s="2374"/>
      <c r="MFI7" s="2375"/>
      <c r="MFJ7" s="2373"/>
      <c r="MFK7" s="2374"/>
      <c r="MFL7" s="2375"/>
      <c r="MFM7" s="2373"/>
      <c r="MFN7" s="2374"/>
      <c r="MFO7" s="2375"/>
      <c r="MFP7" s="2373"/>
      <c r="MFQ7" s="2374"/>
      <c r="MFR7" s="2375"/>
      <c r="MFS7" s="2373"/>
      <c r="MFT7" s="2374"/>
      <c r="MFU7" s="2375"/>
      <c r="MFV7" s="2373"/>
      <c r="MFW7" s="2374"/>
      <c r="MFX7" s="2375"/>
      <c r="MFY7" s="2373"/>
      <c r="MFZ7" s="2374"/>
      <c r="MGA7" s="2375"/>
      <c r="MGB7" s="2373"/>
      <c r="MGC7" s="2374"/>
      <c r="MGD7" s="2375"/>
      <c r="MGE7" s="2373"/>
      <c r="MGF7" s="2374"/>
      <c r="MGG7" s="2375"/>
      <c r="MGH7" s="2373"/>
      <c r="MGI7" s="2374"/>
      <c r="MGJ7" s="2375"/>
      <c r="MGK7" s="2373"/>
      <c r="MGL7" s="2374"/>
      <c r="MGM7" s="2375"/>
      <c r="MGN7" s="2373"/>
      <c r="MGO7" s="2374"/>
      <c r="MGP7" s="2375"/>
      <c r="MGQ7" s="2373"/>
      <c r="MGR7" s="2374"/>
      <c r="MGS7" s="2375"/>
      <c r="MGT7" s="2373"/>
      <c r="MGU7" s="2374"/>
      <c r="MGV7" s="2375"/>
      <c r="MGW7" s="2373"/>
      <c r="MGX7" s="2374"/>
      <c r="MGY7" s="2375"/>
      <c r="MGZ7" s="2373"/>
      <c r="MHA7" s="2374"/>
      <c r="MHB7" s="2375"/>
      <c r="MHC7" s="2373"/>
      <c r="MHD7" s="2374"/>
      <c r="MHE7" s="2375"/>
      <c r="MHF7" s="2373"/>
      <c r="MHG7" s="2374"/>
      <c r="MHH7" s="2375"/>
      <c r="MHI7" s="2373"/>
      <c r="MHJ7" s="2374"/>
      <c r="MHK7" s="2375"/>
      <c r="MHL7" s="2373"/>
      <c r="MHM7" s="2374"/>
      <c r="MHN7" s="2375"/>
      <c r="MHO7" s="2373"/>
      <c r="MHP7" s="2374"/>
      <c r="MHQ7" s="2375"/>
      <c r="MHR7" s="2373"/>
      <c r="MHS7" s="2374"/>
      <c r="MHT7" s="2375"/>
      <c r="MHU7" s="2373"/>
      <c r="MHV7" s="2374"/>
      <c r="MHW7" s="2375"/>
      <c r="MHX7" s="2373"/>
      <c r="MHY7" s="2374"/>
      <c r="MHZ7" s="2375"/>
      <c r="MIA7" s="2373"/>
      <c r="MIB7" s="2374"/>
      <c r="MIC7" s="2375"/>
      <c r="MID7" s="2373"/>
      <c r="MIE7" s="2374"/>
      <c r="MIF7" s="2375"/>
      <c r="MIG7" s="2373"/>
      <c r="MIH7" s="2374"/>
      <c r="MII7" s="2375"/>
      <c r="MIJ7" s="2373"/>
      <c r="MIK7" s="2374"/>
      <c r="MIL7" s="2375"/>
      <c r="MIM7" s="2373"/>
      <c r="MIN7" s="2374"/>
      <c r="MIO7" s="2375"/>
      <c r="MIP7" s="2373"/>
      <c r="MIQ7" s="2374"/>
      <c r="MIR7" s="2375"/>
      <c r="MIS7" s="2373"/>
      <c r="MIT7" s="2374"/>
      <c r="MIU7" s="2375"/>
      <c r="MIV7" s="2373"/>
      <c r="MIW7" s="2374"/>
      <c r="MIX7" s="2375"/>
      <c r="MIY7" s="2373"/>
      <c r="MIZ7" s="2374"/>
      <c r="MJA7" s="2375"/>
      <c r="MJB7" s="2373"/>
      <c r="MJC7" s="2374"/>
      <c r="MJD7" s="2375"/>
      <c r="MJE7" s="2373"/>
      <c r="MJF7" s="2374"/>
      <c r="MJG7" s="2375"/>
      <c r="MJH7" s="2373"/>
      <c r="MJI7" s="2374"/>
      <c r="MJJ7" s="2375"/>
      <c r="MJK7" s="2373"/>
      <c r="MJL7" s="2374"/>
      <c r="MJM7" s="2375"/>
      <c r="MJN7" s="2373"/>
      <c r="MJO7" s="2374"/>
      <c r="MJP7" s="2375"/>
      <c r="MJQ7" s="2373"/>
      <c r="MJR7" s="2374"/>
      <c r="MJS7" s="2375"/>
      <c r="MJT7" s="2373"/>
      <c r="MJU7" s="2374"/>
      <c r="MJV7" s="2375"/>
      <c r="MJW7" s="2373"/>
      <c r="MJX7" s="2374"/>
      <c r="MJY7" s="2375"/>
      <c r="MJZ7" s="2373"/>
      <c r="MKA7" s="2374"/>
      <c r="MKB7" s="2375"/>
      <c r="MKC7" s="2373"/>
      <c r="MKD7" s="2374"/>
      <c r="MKE7" s="2375"/>
      <c r="MKF7" s="2373"/>
      <c r="MKG7" s="2374"/>
      <c r="MKH7" s="2375"/>
      <c r="MKI7" s="2373"/>
      <c r="MKJ7" s="2374"/>
      <c r="MKK7" s="2375"/>
      <c r="MKL7" s="2373"/>
      <c r="MKM7" s="2374"/>
      <c r="MKN7" s="2375"/>
      <c r="MKO7" s="2373"/>
      <c r="MKP7" s="2374"/>
      <c r="MKQ7" s="2375"/>
      <c r="MKR7" s="2373"/>
      <c r="MKS7" s="2374"/>
      <c r="MKT7" s="2375"/>
      <c r="MKU7" s="2373"/>
      <c r="MKV7" s="2374"/>
      <c r="MKW7" s="2375"/>
      <c r="MKX7" s="2373"/>
      <c r="MKY7" s="2374"/>
      <c r="MKZ7" s="2375"/>
      <c r="MLA7" s="2373"/>
      <c r="MLB7" s="2374"/>
      <c r="MLC7" s="2375"/>
      <c r="MLD7" s="2373"/>
      <c r="MLE7" s="2374"/>
      <c r="MLF7" s="2375"/>
      <c r="MLG7" s="2373"/>
      <c r="MLH7" s="2374"/>
      <c r="MLI7" s="2375"/>
      <c r="MLJ7" s="2373"/>
      <c r="MLK7" s="2374"/>
      <c r="MLL7" s="2375"/>
      <c r="MLM7" s="2373"/>
      <c r="MLN7" s="2374"/>
      <c r="MLO7" s="2375"/>
      <c r="MLP7" s="2373"/>
      <c r="MLQ7" s="2374"/>
      <c r="MLR7" s="2375"/>
      <c r="MLS7" s="2373"/>
      <c r="MLT7" s="2374"/>
      <c r="MLU7" s="2375"/>
      <c r="MLV7" s="2373"/>
      <c r="MLW7" s="2374"/>
      <c r="MLX7" s="2375"/>
      <c r="MLY7" s="2373"/>
      <c r="MLZ7" s="2374"/>
      <c r="MMA7" s="2375"/>
      <c r="MMB7" s="2373"/>
      <c r="MMC7" s="2374"/>
      <c r="MMD7" s="2375"/>
      <c r="MME7" s="2373"/>
      <c r="MMF7" s="2374"/>
      <c r="MMG7" s="2375"/>
      <c r="MMH7" s="2373"/>
      <c r="MMI7" s="2374"/>
      <c r="MMJ7" s="2375"/>
      <c r="MMK7" s="2373"/>
      <c r="MML7" s="2374"/>
      <c r="MMM7" s="2375"/>
      <c r="MMN7" s="2373"/>
      <c r="MMO7" s="2374"/>
      <c r="MMP7" s="2375"/>
      <c r="MMQ7" s="2373"/>
      <c r="MMR7" s="2374"/>
      <c r="MMS7" s="2375"/>
      <c r="MMT7" s="2373"/>
      <c r="MMU7" s="2374"/>
      <c r="MMV7" s="2375"/>
      <c r="MMW7" s="2373"/>
      <c r="MMX7" s="2374"/>
      <c r="MMY7" s="2375"/>
      <c r="MMZ7" s="2373"/>
      <c r="MNA7" s="2374"/>
      <c r="MNB7" s="2375"/>
      <c r="MNC7" s="2373"/>
      <c r="MND7" s="2374"/>
      <c r="MNE7" s="2375"/>
      <c r="MNF7" s="2373"/>
      <c r="MNG7" s="2374"/>
      <c r="MNH7" s="2375"/>
      <c r="MNI7" s="2373"/>
      <c r="MNJ7" s="2374"/>
      <c r="MNK7" s="2375"/>
      <c r="MNL7" s="2373"/>
      <c r="MNM7" s="2374"/>
      <c r="MNN7" s="2375"/>
      <c r="MNO7" s="2373"/>
      <c r="MNP7" s="2374"/>
      <c r="MNQ7" s="2375"/>
      <c r="MNR7" s="2373"/>
      <c r="MNS7" s="2374"/>
      <c r="MNT7" s="2375"/>
      <c r="MNU7" s="2373"/>
      <c r="MNV7" s="2374"/>
      <c r="MNW7" s="2375"/>
      <c r="MNX7" s="2373"/>
      <c r="MNY7" s="2374"/>
      <c r="MNZ7" s="2375"/>
      <c r="MOA7" s="2373"/>
      <c r="MOB7" s="2374"/>
      <c r="MOC7" s="2375"/>
      <c r="MOD7" s="2373"/>
      <c r="MOE7" s="2374"/>
      <c r="MOF7" s="2375"/>
      <c r="MOG7" s="2373"/>
      <c r="MOH7" s="2374"/>
      <c r="MOI7" s="2375"/>
      <c r="MOJ7" s="2373"/>
      <c r="MOK7" s="2374"/>
      <c r="MOL7" s="2375"/>
      <c r="MOM7" s="2373"/>
      <c r="MON7" s="2374"/>
      <c r="MOO7" s="2375"/>
      <c r="MOP7" s="2373"/>
      <c r="MOQ7" s="2374"/>
      <c r="MOR7" s="2375"/>
      <c r="MOS7" s="2373"/>
      <c r="MOT7" s="2374"/>
      <c r="MOU7" s="2375"/>
      <c r="MOV7" s="2373"/>
      <c r="MOW7" s="2374"/>
      <c r="MOX7" s="2375"/>
      <c r="MOY7" s="2373"/>
      <c r="MOZ7" s="2374"/>
      <c r="MPA7" s="2375"/>
      <c r="MPB7" s="2373"/>
      <c r="MPC7" s="2374"/>
      <c r="MPD7" s="2375"/>
      <c r="MPE7" s="2373"/>
      <c r="MPF7" s="2374"/>
      <c r="MPG7" s="2375"/>
      <c r="MPH7" s="2373"/>
      <c r="MPI7" s="2374"/>
      <c r="MPJ7" s="2375"/>
      <c r="MPK7" s="2373"/>
      <c r="MPL7" s="2374"/>
      <c r="MPM7" s="2375"/>
      <c r="MPN7" s="2373"/>
      <c r="MPO7" s="2374"/>
      <c r="MPP7" s="2375"/>
      <c r="MPQ7" s="2373"/>
      <c r="MPR7" s="2374"/>
      <c r="MPS7" s="2375"/>
      <c r="MPT7" s="2373"/>
      <c r="MPU7" s="2374"/>
      <c r="MPV7" s="2375"/>
      <c r="MPW7" s="2373"/>
      <c r="MPX7" s="2374"/>
      <c r="MPY7" s="2375"/>
      <c r="MPZ7" s="2373"/>
      <c r="MQA7" s="2374"/>
      <c r="MQB7" s="2375"/>
      <c r="MQC7" s="2373"/>
      <c r="MQD7" s="2374"/>
      <c r="MQE7" s="2375"/>
      <c r="MQF7" s="2373"/>
      <c r="MQG7" s="2374"/>
      <c r="MQH7" s="2375"/>
      <c r="MQI7" s="2373"/>
      <c r="MQJ7" s="2374"/>
      <c r="MQK7" s="2375"/>
      <c r="MQL7" s="2373"/>
      <c r="MQM7" s="2374"/>
      <c r="MQN7" s="2375"/>
      <c r="MQO7" s="2373"/>
      <c r="MQP7" s="2374"/>
      <c r="MQQ7" s="2375"/>
      <c r="MQR7" s="2373"/>
      <c r="MQS7" s="2374"/>
      <c r="MQT7" s="2375"/>
      <c r="MQU7" s="2373"/>
      <c r="MQV7" s="2374"/>
      <c r="MQW7" s="2375"/>
      <c r="MQX7" s="2373"/>
      <c r="MQY7" s="2374"/>
      <c r="MQZ7" s="2375"/>
      <c r="MRA7" s="2373"/>
      <c r="MRB7" s="2374"/>
      <c r="MRC7" s="2375"/>
      <c r="MRD7" s="2373"/>
      <c r="MRE7" s="2374"/>
      <c r="MRF7" s="2375"/>
      <c r="MRG7" s="2373"/>
      <c r="MRH7" s="2374"/>
      <c r="MRI7" s="2375"/>
      <c r="MRJ7" s="2373"/>
      <c r="MRK7" s="2374"/>
      <c r="MRL7" s="2375"/>
      <c r="MRM7" s="2373"/>
      <c r="MRN7" s="2374"/>
      <c r="MRO7" s="2375"/>
      <c r="MRP7" s="2373"/>
      <c r="MRQ7" s="2374"/>
      <c r="MRR7" s="2375"/>
      <c r="MRS7" s="2373"/>
      <c r="MRT7" s="2374"/>
      <c r="MRU7" s="2375"/>
      <c r="MRV7" s="2373"/>
      <c r="MRW7" s="2374"/>
      <c r="MRX7" s="2375"/>
      <c r="MRY7" s="2373"/>
      <c r="MRZ7" s="2374"/>
      <c r="MSA7" s="2375"/>
      <c r="MSB7" s="2373"/>
      <c r="MSC7" s="2374"/>
      <c r="MSD7" s="2375"/>
      <c r="MSE7" s="2373"/>
      <c r="MSF7" s="2374"/>
      <c r="MSG7" s="2375"/>
      <c r="MSH7" s="2373"/>
      <c r="MSI7" s="2374"/>
      <c r="MSJ7" s="2375"/>
      <c r="MSK7" s="2373"/>
      <c r="MSL7" s="2374"/>
      <c r="MSM7" s="2375"/>
      <c r="MSN7" s="2373"/>
      <c r="MSO7" s="2374"/>
      <c r="MSP7" s="2375"/>
      <c r="MSQ7" s="2373"/>
      <c r="MSR7" s="2374"/>
      <c r="MSS7" s="2375"/>
      <c r="MST7" s="2373"/>
      <c r="MSU7" s="2374"/>
      <c r="MSV7" s="2375"/>
      <c r="MSW7" s="2373"/>
      <c r="MSX7" s="2374"/>
      <c r="MSY7" s="2375"/>
      <c r="MSZ7" s="2373"/>
      <c r="MTA7" s="2374"/>
      <c r="MTB7" s="2375"/>
      <c r="MTC7" s="2373"/>
      <c r="MTD7" s="2374"/>
      <c r="MTE7" s="2375"/>
      <c r="MTF7" s="2373"/>
      <c r="MTG7" s="2374"/>
      <c r="MTH7" s="2375"/>
      <c r="MTI7" s="2373"/>
      <c r="MTJ7" s="2374"/>
      <c r="MTK7" s="2375"/>
      <c r="MTL7" s="2373"/>
      <c r="MTM7" s="2374"/>
      <c r="MTN7" s="2375"/>
      <c r="MTO7" s="2373"/>
      <c r="MTP7" s="2374"/>
      <c r="MTQ7" s="2375"/>
      <c r="MTR7" s="2373"/>
      <c r="MTS7" s="2374"/>
      <c r="MTT7" s="2375"/>
      <c r="MTU7" s="2373"/>
      <c r="MTV7" s="2374"/>
      <c r="MTW7" s="2375"/>
      <c r="MTX7" s="2373"/>
      <c r="MTY7" s="2374"/>
      <c r="MTZ7" s="2375"/>
      <c r="MUA7" s="2373"/>
      <c r="MUB7" s="2374"/>
      <c r="MUC7" s="2375"/>
      <c r="MUD7" s="2373"/>
      <c r="MUE7" s="2374"/>
      <c r="MUF7" s="2375"/>
      <c r="MUG7" s="2373"/>
      <c r="MUH7" s="2374"/>
      <c r="MUI7" s="2375"/>
      <c r="MUJ7" s="2373"/>
      <c r="MUK7" s="2374"/>
      <c r="MUL7" s="2375"/>
      <c r="MUM7" s="2373"/>
      <c r="MUN7" s="2374"/>
      <c r="MUO7" s="2375"/>
      <c r="MUP7" s="2373"/>
      <c r="MUQ7" s="2374"/>
      <c r="MUR7" s="2375"/>
      <c r="MUS7" s="2373"/>
      <c r="MUT7" s="2374"/>
      <c r="MUU7" s="2375"/>
      <c r="MUV7" s="2373"/>
      <c r="MUW7" s="2374"/>
      <c r="MUX7" s="2375"/>
      <c r="MUY7" s="2373"/>
      <c r="MUZ7" s="2374"/>
      <c r="MVA7" s="2375"/>
      <c r="MVB7" s="2373"/>
      <c r="MVC7" s="2374"/>
      <c r="MVD7" s="2375"/>
      <c r="MVE7" s="2373"/>
      <c r="MVF7" s="2374"/>
      <c r="MVG7" s="2375"/>
      <c r="MVH7" s="2373"/>
      <c r="MVI7" s="2374"/>
      <c r="MVJ7" s="2375"/>
      <c r="MVK7" s="2373"/>
      <c r="MVL7" s="2374"/>
      <c r="MVM7" s="2375"/>
      <c r="MVN7" s="2373"/>
      <c r="MVO7" s="2374"/>
      <c r="MVP7" s="2375"/>
      <c r="MVQ7" s="2373"/>
      <c r="MVR7" s="2374"/>
      <c r="MVS7" s="2375"/>
      <c r="MVT7" s="2373"/>
      <c r="MVU7" s="2374"/>
      <c r="MVV7" s="2375"/>
      <c r="MVW7" s="2373"/>
      <c r="MVX7" s="2374"/>
      <c r="MVY7" s="2375"/>
      <c r="MVZ7" s="2373"/>
      <c r="MWA7" s="2374"/>
      <c r="MWB7" s="2375"/>
      <c r="MWC7" s="2373"/>
      <c r="MWD7" s="2374"/>
      <c r="MWE7" s="2375"/>
      <c r="MWF7" s="2373"/>
      <c r="MWG7" s="2374"/>
      <c r="MWH7" s="2375"/>
      <c r="MWI7" s="2373"/>
      <c r="MWJ7" s="2374"/>
      <c r="MWK7" s="2375"/>
      <c r="MWL7" s="2373"/>
      <c r="MWM7" s="2374"/>
      <c r="MWN7" s="2375"/>
      <c r="MWO7" s="2373"/>
      <c r="MWP7" s="2374"/>
      <c r="MWQ7" s="2375"/>
      <c r="MWR7" s="2373"/>
      <c r="MWS7" s="2374"/>
      <c r="MWT7" s="2375"/>
      <c r="MWU7" s="2373"/>
      <c r="MWV7" s="2374"/>
      <c r="MWW7" s="2375"/>
      <c r="MWX7" s="2373"/>
      <c r="MWY7" s="2374"/>
      <c r="MWZ7" s="2375"/>
      <c r="MXA7" s="2373"/>
      <c r="MXB7" s="2374"/>
      <c r="MXC7" s="2375"/>
      <c r="MXD7" s="2373"/>
      <c r="MXE7" s="2374"/>
      <c r="MXF7" s="2375"/>
      <c r="MXG7" s="2373"/>
      <c r="MXH7" s="2374"/>
      <c r="MXI7" s="2375"/>
      <c r="MXJ7" s="2373"/>
      <c r="MXK7" s="2374"/>
      <c r="MXL7" s="2375"/>
      <c r="MXM7" s="2373"/>
      <c r="MXN7" s="2374"/>
      <c r="MXO7" s="2375"/>
      <c r="MXP7" s="2373"/>
      <c r="MXQ7" s="2374"/>
      <c r="MXR7" s="2375"/>
      <c r="MXS7" s="2373"/>
      <c r="MXT7" s="2374"/>
      <c r="MXU7" s="2375"/>
      <c r="MXV7" s="2373"/>
      <c r="MXW7" s="2374"/>
      <c r="MXX7" s="2375"/>
      <c r="MXY7" s="2373"/>
      <c r="MXZ7" s="2374"/>
      <c r="MYA7" s="2375"/>
      <c r="MYB7" s="2373"/>
      <c r="MYC7" s="2374"/>
      <c r="MYD7" s="2375"/>
      <c r="MYE7" s="2373"/>
      <c r="MYF7" s="2374"/>
      <c r="MYG7" s="2375"/>
      <c r="MYH7" s="2373"/>
      <c r="MYI7" s="2374"/>
      <c r="MYJ7" s="2375"/>
      <c r="MYK7" s="2373"/>
      <c r="MYL7" s="2374"/>
      <c r="MYM7" s="2375"/>
      <c r="MYN7" s="2373"/>
      <c r="MYO7" s="2374"/>
      <c r="MYP7" s="2375"/>
      <c r="MYQ7" s="2373"/>
      <c r="MYR7" s="2374"/>
      <c r="MYS7" s="2375"/>
      <c r="MYT7" s="2373"/>
      <c r="MYU7" s="2374"/>
      <c r="MYV7" s="2375"/>
      <c r="MYW7" s="2373"/>
      <c r="MYX7" s="2374"/>
      <c r="MYY7" s="2375"/>
      <c r="MYZ7" s="2373"/>
      <c r="MZA7" s="2374"/>
      <c r="MZB7" s="2375"/>
      <c r="MZC7" s="2373"/>
      <c r="MZD7" s="2374"/>
      <c r="MZE7" s="2375"/>
      <c r="MZF7" s="2373"/>
      <c r="MZG7" s="2374"/>
      <c r="MZH7" s="2375"/>
      <c r="MZI7" s="2373"/>
      <c r="MZJ7" s="2374"/>
      <c r="MZK7" s="2375"/>
      <c r="MZL7" s="2373"/>
      <c r="MZM7" s="2374"/>
      <c r="MZN7" s="2375"/>
      <c r="MZO7" s="2373"/>
      <c r="MZP7" s="2374"/>
      <c r="MZQ7" s="2375"/>
      <c r="MZR7" s="2373"/>
      <c r="MZS7" s="2374"/>
      <c r="MZT7" s="2375"/>
      <c r="MZU7" s="2373"/>
      <c r="MZV7" s="2374"/>
      <c r="MZW7" s="2375"/>
      <c r="MZX7" s="2373"/>
      <c r="MZY7" s="2374"/>
      <c r="MZZ7" s="2375"/>
      <c r="NAA7" s="2373"/>
      <c r="NAB7" s="2374"/>
      <c r="NAC7" s="2375"/>
      <c r="NAD7" s="2373"/>
      <c r="NAE7" s="2374"/>
      <c r="NAF7" s="2375"/>
      <c r="NAG7" s="2373"/>
      <c r="NAH7" s="2374"/>
      <c r="NAI7" s="2375"/>
      <c r="NAJ7" s="2373"/>
      <c r="NAK7" s="2374"/>
      <c r="NAL7" s="2375"/>
      <c r="NAM7" s="2373"/>
      <c r="NAN7" s="2374"/>
      <c r="NAO7" s="2375"/>
      <c r="NAP7" s="2373"/>
      <c r="NAQ7" s="2374"/>
      <c r="NAR7" s="2375"/>
      <c r="NAS7" s="2373"/>
      <c r="NAT7" s="2374"/>
      <c r="NAU7" s="2375"/>
      <c r="NAV7" s="2373"/>
      <c r="NAW7" s="2374"/>
      <c r="NAX7" s="2375"/>
      <c r="NAY7" s="2373"/>
      <c r="NAZ7" s="2374"/>
      <c r="NBA7" s="2375"/>
      <c r="NBB7" s="2373"/>
      <c r="NBC7" s="2374"/>
      <c r="NBD7" s="2375"/>
      <c r="NBE7" s="2373"/>
      <c r="NBF7" s="2374"/>
      <c r="NBG7" s="2375"/>
      <c r="NBH7" s="2373"/>
      <c r="NBI7" s="2374"/>
      <c r="NBJ7" s="2375"/>
      <c r="NBK7" s="2373"/>
      <c r="NBL7" s="2374"/>
      <c r="NBM7" s="2375"/>
      <c r="NBN7" s="2373"/>
      <c r="NBO7" s="2374"/>
      <c r="NBP7" s="2375"/>
      <c r="NBQ7" s="2373"/>
      <c r="NBR7" s="2374"/>
      <c r="NBS7" s="2375"/>
      <c r="NBT7" s="2373"/>
      <c r="NBU7" s="2374"/>
      <c r="NBV7" s="2375"/>
      <c r="NBW7" s="2373"/>
      <c r="NBX7" s="2374"/>
      <c r="NBY7" s="2375"/>
      <c r="NBZ7" s="2373"/>
      <c r="NCA7" s="2374"/>
      <c r="NCB7" s="2375"/>
      <c r="NCC7" s="2373"/>
      <c r="NCD7" s="2374"/>
      <c r="NCE7" s="2375"/>
      <c r="NCF7" s="2373"/>
      <c r="NCG7" s="2374"/>
      <c r="NCH7" s="2375"/>
      <c r="NCI7" s="2373"/>
      <c r="NCJ7" s="2374"/>
      <c r="NCK7" s="2375"/>
      <c r="NCL7" s="2373"/>
      <c r="NCM7" s="2374"/>
      <c r="NCN7" s="2375"/>
      <c r="NCO7" s="2373"/>
      <c r="NCP7" s="2374"/>
      <c r="NCQ7" s="2375"/>
      <c r="NCR7" s="2373"/>
      <c r="NCS7" s="2374"/>
      <c r="NCT7" s="2375"/>
      <c r="NCU7" s="2373"/>
      <c r="NCV7" s="2374"/>
      <c r="NCW7" s="2375"/>
      <c r="NCX7" s="2373"/>
      <c r="NCY7" s="2374"/>
      <c r="NCZ7" s="2375"/>
      <c r="NDA7" s="2373"/>
      <c r="NDB7" s="2374"/>
      <c r="NDC7" s="2375"/>
      <c r="NDD7" s="2373"/>
      <c r="NDE7" s="2374"/>
      <c r="NDF7" s="2375"/>
      <c r="NDG7" s="2373"/>
      <c r="NDH7" s="2374"/>
      <c r="NDI7" s="2375"/>
      <c r="NDJ7" s="2373"/>
      <c r="NDK7" s="2374"/>
      <c r="NDL7" s="2375"/>
      <c r="NDM7" s="2373"/>
      <c r="NDN7" s="2374"/>
      <c r="NDO7" s="2375"/>
      <c r="NDP7" s="2373"/>
      <c r="NDQ7" s="2374"/>
      <c r="NDR7" s="2375"/>
      <c r="NDS7" s="2373"/>
      <c r="NDT7" s="2374"/>
      <c r="NDU7" s="2375"/>
      <c r="NDV7" s="2373"/>
      <c r="NDW7" s="2374"/>
      <c r="NDX7" s="2375"/>
      <c r="NDY7" s="2373"/>
      <c r="NDZ7" s="2374"/>
      <c r="NEA7" s="2375"/>
      <c r="NEB7" s="2373"/>
      <c r="NEC7" s="2374"/>
      <c r="NED7" s="2375"/>
      <c r="NEE7" s="2373"/>
      <c r="NEF7" s="2374"/>
      <c r="NEG7" s="2375"/>
      <c r="NEH7" s="2373"/>
      <c r="NEI7" s="2374"/>
      <c r="NEJ7" s="2375"/>
      <c r="NEK7" s="2373"/>
      <c r="NEL7" s="2374"/>
      <c r="NEM7" s="2375"/>
      <c r="NEN7" s="2373"/>
      <c r="NEO7" s="2374"/>
      <c r="NEP7" s="2375"/>
      <c r="NEQ7" s="2373"/>
      <c r="NER7" s="2374"/>
      <c r="NES7" s="2375"/>
      <c r="NET7" s="2373"/>
      <c r="NEU7" s="2374"/>
      <c r="NEV7" s="2375"/>
      <c r="NEW7" s="2373"/>
      <c r="NEX7" s="2374"/>
      <c r="NEY7" s="2375"/>
      <c r="NEZ7" s="2373"/>
      <c r="NFA7" s="2374"/>
      <c r="NFB7" s="2375"/>
      <c r="NFC7" s="2373"/>
      <c r="NFD7" s="2374"/>
      <c r="NFE7" s="2375"/>
      <c r="NFF7" s="2373"/>
      <c r="NFG7" s="2374"/>
      <c r="NFH7" s="2375"/>
      <c r="NFI7" s="2373"/>
      <c r="NFJ7" s="2374"/>
      <c r="NFK7" s="2375"/>
      <c r="NFL7" s="2373"/>
      <c r="NFM7" s="2374"/>
      <c r="NFN7" s="2375"/>
      <c r="NFO7" s="2373"/>
      <c r="NFP7" s="2374"/>
      <c r="NFQ7" s="2375"/>
      <c r="NFR7" s="2373"/>
      <c r="NFS7" s="2374"/>
      <c r="NFT7" s="2375"/>
      <c r="NFU7" s="2373"/>
      <c r="NFV7" s="2374"/>
      <c r="NFW7" s="2375"/>
      <c r="NFX7" s="2373"/>
      <c r="NFY7" s="2374"/>
      <c r="NFZ7" s="2375"/>
      <c r="NGA7" s="2373"/>
      <c r="NGB7" s="2374"/>
      <c r="NGC7" s="2375"/>
      <c r="NGD7" s="2373"/>
      <c r="NGE7" s="2374"/>
      <c r="NGF7" s="2375"/>
      <c r="NGG7" s="2373"/>
      <c r="NGH7" s="2374"/>
      <c r="NGI7" s="2375"/>
      <c r="NGJ7" s="2373"/>
      <c r="NGK7" s="2374"/>
      <c r="NGL7" s="2375"/>
      <c r="NGM7" s="2373"/>
      <c r="NGN7" s="2374"/>
      <c r="NGO7" s="2375"/>
      <c r="NGP7" s="2373"/>
      <c r="NGQ7" s="2374"/>
      <c r="NGR7" s="2375"/>
      <c r="NGS7" s="2373"/>
      <c r="NGT7" s="2374"/>
      <c r="NGU7" s="2375"/>
      <c r="NGV7" s="2373"/>
      <c r="NGW7" s="2374"/>
      <c r="NGX7" s="2375"/>
      <c r="NGY7" s="2373"/>
      <c r="NGZ7" s="2374"/>
      <c r="NHA7" s="2375"/>
      <c r="NHB7" s="2373"/>
      <c r="NHC7" s="2374"/>
      <c r="NHD7" s="2375"/>
      <c r="NHE7" s="2373"/>
      <c r="NHF7" s="2374"/>
      <c r="NHG7" s="2375"/>
      <c r="NHH7" s="2373"/>
      <c r="NHI7" s="2374"/>
      <c r="NHJ7" s="2375"/>
      <c r="NHK7" s="2373"/>
      <c r="NHL7" s="2374"/>
      <c r="NHM7" s="2375"/>
      <c r="NHN7" s="2373"/>
      <c r="NHO7" s="2374"/>
      <c r="NHP7" s="2375"/>
      <c r="NHQ7" s="2373"/>
      <c r="NHR7" s="2374"/>
      <c r="NHS7" s="2375"/>
      <c r="NHT7" s="2373"/>
      <c r="NHU7" s="2374"/>
      <c r="NHV7" s="2375"/>
      <c r="NHW7" s="2373"/>
      <c r="NHX7" s="2374"/>
      <c r="NHY7" s="2375"/>
      <c r="NHZ7" s="2373"/>
      <c r="NIA7" s="2374"/>
      <c r="NIB7" s="2375"/>
      <c r="NIC7" s="2373"/>
      <c r="NID7" s="2374"/>
      <c r="NIE7" s="2375"/>
      <c r="NIF7" s="2373"/>
      <c r="NIG7" s="2374"/>
      <c r="NIH7" s="2375"/>
      <c r="NII7" s="2373"/>
      <c r="NIJ7" s="2374"/>
      <c r="NIK7" s="2375"/>
      <c r="NIL7" s="2373"/>
      <c r="NIM7" s="2374"/>
      <c r="NIN7" s="2375"/>
      <c r="NIO7" s="2373"/>
      <c r="NIP7" s="2374"/>
      <c r="NIQ7" s="2375"/>
      <c r="NIR7" s="2373"/>
      <c r="NIS7" s="2374"/>
      <c r="NIT7" s="2375"/>
      <c r="NIU7" s="2373"/>
      <c r="NIV7" s="2374"/>
      <c r="NIW7" s="2375"/>
      <c r="NIX7" s="2373"/>
      <c r="NIY7" s="2374"/>
      <c r="NIZ7" s="2375"/>
      <c r="NJA7" s="2373"/>
      <c r="NJB7" s="2374"/>
      <c r="NJC7" s="2375"/>
      <c r="NJD7" s="2373"/>
      <c r="NJE7" s="2374"/>
      <c r="NJF7" s="2375"/>
      <c r="NJG7" s="2373"/>
      <c r="NJH7" s="2374"/>
      <c r="NJI7" s="2375"/>
      <c r="NJJ7" s="2373"/>
      <c r="NJK7" s="2374"/>
      <c r="NJL7" s="2375"/>
      <c r="NJM7" s="2373"/>
      <c r="NJN7" s="2374"/>
      <c r="NJO7" s="2375"/>
      <c r="NJP7" s="2373"/>
      <c r="NJQ7" s="2374"/>
      <c r="NJR7" s="2375"/>
      <c r="NJS7" s="2373"/>
      <c r="NJT7" s="2374"/>
      <c r="NJU7" s="2375"/>
      <c r="NJV7" s="2373"/>
      <c r="NJW7" s="2374"/>
      <c r="NJX7" s="2375"/>
      <c r="NJY7" s="2373"/>
      <c r="NJZ7" s="2374"/>
      <c r="NKA7" s="2375"/>
      <c r="NKB7" s="2373"/>
      <c r="NKC7" s="2374"/>
      <c r="NKD7" s="2375"/>
      <c r="NKE7" s="2373"/>
      <c r="NKF7" s="2374"/>
      <c r="NKG7" s="2375"/>
      <c r="NKH7" s="2373"/>
      <c r="NKI7" s="2374"/>
      <c r="NKJ7" s="2375"/>
      <c r="NKK7" s="2373"/>
      <c r="NKL7" s="2374"/>
      <c r="NKM7" s="2375"/>
      <c r="NKN7" s="2373"/>
      <c r="NKO7" s="2374"/>
      <c r="NKP7" s="2375"/>
      <c r="NKQ7" s="2373"/>
      <c r="NKR7" s="2374"/>
      <c r="NKS7" s="2375"/>
      <c r="NKT7" s="2373"/>
      <c r="NKU7" s="2374"/>
      <c r="NKV7" s="2375"/>
      <c r="NKW7" s="2373"/>
      <c r="NKX7" s="2374"/>
      <c r="NKY7" s="2375"/>
      <c r="NKZ7" s="2373"/>
      <c r="NLA7" s="2374"/>
      <c r="NLB7" s="2375"/>
      <c r="NLC7" s="2373"/>
      <c r="NLD7" s="2374"/>
      <c r="NLE7" s="2375"/>
      <c r="NLF7" s="2373"/>
      <c r="NLG7" s="2374"/>
      <c r="NLH7" s="2375"/>
      <c r="NLI7" s="2373"/>
      <c r="NLJ7" s="2374"/>
      <c r="NLK7" s="2375"/>
      <c r="NLL7" s="2373"/>
      <c r="NLM7" s="2374"/>
      <c r="NLN7" s="2375"/>
      <c r="NLO7" s="2373"/>
      <c r="NLP7" s="2374"/>
      <c r="NLQ7" s="2375"/>
      <c r="NLR7" s="2373"/>
      <c r="NLS7" s="2374"/>
      <c r="NLT7" s="2375"/>
      <c r="NLU7" s="2373"/>
      <c r="NLV7" s="2374"/>
      <c r="NLW7" s="2375"/>
      <c r="NLX7" s="2373"/>
      <c r="NLY7" s="2374"/>
      <c r="NLZ7" s="2375"/>
      <c r="NMA7" s="2373"/>
      <c r="NMB7" s="2374"/>
      <c r="NMC7" s="2375"/>
      <c r="NMD7" s="2373"/>
      <c r="NME7" s="2374"/>
      <c r="NMF7" s="2375"/>
      <c r="NMG7" s="2373"/>
      <c r="NMH7" s="2374"/>
      <c r="NMI7" s="2375"/>
      <c r="NMJ7" s="2373"/>
      <c r="NMK7" s="2374"/>
      <c r="NML7" s="2375"/>
      <c r="NMM7" s="2373"/>
      <c r="NMN7" s="2374"/>
      <c r="NMO7" s="2375"/>
      <c r="NMP7" s="2373"/>
      <c r="NMQ7" s="2374"/>
      <c r="NMR7" s="2375"/>
      <c r="NMS7" s="2373"/>
      <c r="NMT7" s="2374"/>
      <c r="NMU7" s="2375"/>
      <c r="NMV7" s="2373"/>
      <c r="NMW7" s="2374"/>
      <c r="NMX7" s="2375"/>
      <c r="NMY7" s="2373"/>
      <c r="NMZ7" s="2374"/>
      <c r="NNA7" s="2375"/>
      <c r="NNB7" s="2373"/>
      <c r="NNC7" s="2374"/>
      <c r="NND7" s="2375"/>
      <c r="NNE7" s="2373"/>
      <c r="NNF7" s="2374"/>
      <c r="NNG7" s="2375"/>
      <c r="NNH7" s="2373"/>
      <c r="NNI7" s="2374"/>
      <c r="NNJ7" s="2375"/>
      <c r="NNK7" s="2373"/>
      <c r="NNL7" s="2374"/>
      <c r="NNM7" s="2375"/>
      <c r="NNN7" s="2373"/>
      <c r="NNO7" s="2374"/>
      <c r="NNP7" s="2375"/>
      <c r="NNQ7" s="2373"/>
      <c r="NNR7" s="2374"/>
      <c r="NNS7" s="2375"/>
      <c r="NNT7" s="2373"/>
      <c r="NNU7" s="2374"/>
      <c r="NNV7" s="2375"/>
      <c r="NNW7" s="2373"/>
      <c r="NNX7" s="2374"/>
      <c r="NNY7" s="2375"/>
      <c r="NNZ7" s="2373"/>
      <c r="NOA7" s="2374"/>
      <c r="NOB7" s="2375"/>
      <c r="NOC7" s="2373"/>
      <c r="NOD7" s="2374"/>
      <c r="NOE7" s="2375"/>
      <c r="NOF7" s="2373"/>
      <c r="NOG7" s="2374"/>
      <c r="NOH7" s="2375"/>
      <c r="NOI7" s="2373"/>
      <c r="NOJ7" s="2374"/>
      <c r="NOK7" s="2375"/>
      <c r="NOL7" s="2373"/>
      <c r="NOM7" s="2374"/>
      <c r="NON7" s="2375"/>
      <c r="NOO7" s="2373"/>
      <c r="NOP7" s="2374"/>
      <c r="NOQ7" s="2375"/>
      <c r="NOR7" s="2373"/>
      <c r="NOS7" s="2374"/>
      <c r="NOT7" s="2375"/>
      <c r="NOU7" s="2373"/>
      <c r="NOV7" s="2374"/>
      <c r="NOW7" s="2375"/>
      <c r="NOX7" s="2373"/>
      <c r="NOY7" s="2374"/>
      <c r="NOZ7" s="2375"/>
      <c r="NPA7" s="2373"/>
      <c r="NPB7" s="2374"/>
      <c r="NPC7" s="2375"/>
      <c r="NPD7" s="2373"/>
      <c r="NPE7" s="2374"/>
      <c r="NPF7" s="2375"/>
      <c r="NPG7" s="2373"/>
      <c r="NPH7" s="2374"/>
      <c r="NPI7" s="2375"/>
      <c r="NPJ7" s="2373"/>
      <c r="NPK7" s="2374"/>
      <c r="NPL7" s="2375"/>
      <c r="NPM7" s="2373"/>
      <c r="NPN7" s="2374"/>
      <c r="NPO7" s="2375"/>
      <c r="NPP7" s="2373"/>
      <c r="NPQ7" s="2374"/>
      <c r="NPR7" s="2375"/>
      <c r="NPS7" s="2373"/>
      <c r="NPT7" s="2374"/>
      <c r="NPU7" s="2375"/>
      <c r="NPV7" s="2373"/>
      <c r="NPW7" s="2374"/>
      <c r="NPX7" s="2375"/>
      <c r="NPY7" s="2373"/>
      <c r="NPZ7" s="2374"/>
      <c r="NQA7" s="2375"/>
      <c r="NQB7" s="2373"/>
      <c r="NQC7" s="2374"/>
      <c r="NQD7" s="2375"/>
      <c r="NQE7" s="2373"/>
      <c r="NQF7" s="2374"/>
      <c r="NQG7" s="2375"/>
      <c r="NQH7" s="2373"/>
      <c r="NQI7" s="2374"/>
      <c r="NQJ7" s="2375"/>
      <c r="NQK7" s="2373"/>
      <c r="NQL7" s="2374"/>
      <c r="NQM7" s="2375"/>
      <c r="NQN7" s="2373"/>
      <c r="NQO7" s="2374"/>
      <c r="NQP7" s="2375"/>
      <c r="NQQ7" s="2373"/>
      <c r="NQR7" s="2374"/>
      <c r="NQS7" s="2375"/>
      <c r="NQT7" s="2373"/>
      <c r="NQU7" s="2374"/>
      <c r="NQV7" s="2375"/>
      <c r="NQW7" s="2373"/>
      <c r="NQX7" s="2374"/>
      <c r="NQY7" s="2375"/>
      <c r="NQZ7" s="2373"/>
      <c r="NRA7" s="2374"/>
      <c r="NRB7" s="2375"/>
      <c r="NRC7" s="2373"/>
      <c r="NRD7" s="2374"/>
      <c r="NRE7" s="2375"/>
      <c r="NRF7" s="2373"/>
      <c r="NRG7" s="2374"/>
      <c r="NRH7" s="2375"/>
      <c r="NRI7" s="2373"/>
      <c r="NRJ7" s="2374"/>
      <c r="NRK7" s="2375"/>
      <c r="NRL7" s="2373"/>
      <c r="NRM7" s="2374"/>
      <c r="NRN7" s="2375"/>
      <c r="NRO7" s="2373"/>
      <c r="NRP7" s="2374"/>
      <c r="NRQ7" s="2375"/>
      <c r="NRR7" s="2373"/>
      <c r="NRS7" s="2374"/>
      <c r="NRT7" s="2375"/>
      <c r="NRU7" s="2373"/>
      <c r="NRV7" s="2374"/>
      <c r="NRW7" s="2375"/>
      <c r="NRX7" s="2373"/>
      <c r="NRY7" s="2374"/>
      <c r="NRZ7" s="2375"/>
      <c r="NSA7" s="2373"/>
      <c r="NSB7" s="2374"/>
      <c r="NSC7" s="2375"/>
      <c r="NSD7" s="2373"/>
      <c r="NSE7" s="2374"/>
      <c r="NSF7" s="2375"/>
      <c r="NSG7" s="2373"/>
      <c r="NSH7" s="2374"/>
      <c r="NSI7" s="2375"/>
      <c r="NSJ7" s="2373"/>
      <c r="NSK7" s="2374"/>
      <c r="NSL7" s="2375"/>
      <c r="NSM7" s="2373"/>
      <c r="NSN7" s="2374"/>
      <c r="NSO7" s="2375"/>
      <c r="NSP7" s="2373"/>
      <c r="NSQ7" s="2374"/>
      <c r="NSR7" s="2375"/>
      <c r="NSS7" s="2373"/>
      <c r="NST7" s="2374"/>
      <c r="NSU7" s="2375"/>
      <c r="NSV7" s="2373"/>
      <c r="NSW7" s="2374"/>
      <c r="NSX7" s="2375"/>
      <c r="NSY7" s="2373"/>
      <c r="NSZ7" s="2374"/>
      <c r="NTA7" s="2375"/>
      <c r="NTB7" s="2373"/>
      <c r="NTC7" s="2374"/>
      <c r="NTD7" s="2375"/>
      <c r="NTE7" s="2373"/>
      <c r="NTF7" s="2374"/>
      <c r="NTG7" s="2375"/>
      <c r="NTH7" s="2373"/>
      <c r="NTI7" s="2374"/>
      <c r="NTJ7" s="2375"/>
      <c r="NTK7" s="2373"/>
      <c r="NTL7" s="2374"/>
      <c r="NTM7" s="2375"/>
      <c r="NTN7" s="2373"/>
      <c r="NTO7" s="2374"/>
      <c r="NTP7" s="2375"/>
      <c r="NTQ7" s="2373"/>
      <c r="NTR7" s="2374"/>
      <c r="NTS7" s="2375"/>
      <c r="NTT7" s="2373"/>
      <c r="NTU7" s="2374"/>
      <c r="NTV7" s="2375"/>
      <c r="NTW7" s="2373"/>
      <c r="NTX7" s="2374"/>
      <c r="NTY7" s="2375"/>
      <c r="NTZ7" s="2373"/>
      <c r="NUA7" s="2374"/>
      <c r="NUB7" s="2375"/>
      <c r="NUC7" s="2373"/>
      <c r="NUD7" s="2374"/>
      <c r="NUE7" s="2375"/>
      <c r="NUF7" s="2373"/>
      <c r="NUG7" s="2374"/>
      <c r="NUH7" s="2375"/>
      <c r="NUI7" s="2373"/>
      <c r="NUJ7" s="2374"/>
      <c r="NUK7" s="2375"/>
      <c r="NUL7" s="2373"/>
      <c r="NUM7" s="2374"/>
      <c r="NUN7" s="2375"/>
      <c r="NUO7" s="2373"/>
      <c r="NUP7" s="2374"/>
      <c r="NUQ7" s="2375"/>
      <c r="NUR7" s="2373"/>
      <c r="NUS7" s="2374"/>
      <c r="NUT7" s="2375"/>
      <c r="NUU7" s="2373"/>
      <c r="NUV7" s="2374"/>
      <c r="NUW7" s="2375"/>
      <c r="NUX7" s="2373"/>
      <c r="NUY7" s="2374"/>
      <c r="NUZ7" s="2375"/>
      <c r="NVA7" s="2373"/>
      <c r="NVB7" s="2374"/>
      <c r="NVC7" s="2375"/>
      <c r="NVD7" s="2373"/>
      <c r="NVE7" s="2374"/>
      <c r="NVF7" s="2375"/>
      <c r="NVG7" s="2373"/>
      <c r="NVH7" s="2374"/>
      <c r="NVI7" s="2375"/>
      <c r="NVJ7" s="2373"/>
      <c r="NVK7" s="2374"/>
      <c r="NVL7" s="2375"/>
      <c r="NVM7" s="2373"/>
      <c r="NVN7" s="2374"/>
      <c r="NVO7" s="2375"/>
      <c r="NVP7" s="2373"/>
      <c r="NVQ7" s="2374"/>
      <c r="NVR7" s="2375"/>
      <c r="NVS7" s="2373"/>
      <c r="NVT7" s="2374"/>
      <c r="NVU7" s="2375"/>
      <c r="NVV7" s="2373"/>
      <c r="NVW7" s="2374"/>
      <c r="NVX7" s="2375"/>
      <c r="NVY7" s="2373"/>
      <c r="NVZ7" s="2374"/>
      <c r="NWA7" s="2375"/>
      <c r="NWB7" s="2373"/>
      <c r="NWC7" s="2374"/>
      <c r="NWD7" s="2375"/>
      <c r="NWE7" s="2373"/>
      <c r="NWF7" s="2374"/>
      <c r="NWG7" s="2375"/>
      <c r="NWH7" s="2373"/>
      <c r="NWI7" s="2374"/>
      <c r="NWJ7" s="2375"/>
      <c r="NWK7" s="2373"/>
      <c r="NWL7" s="2374"/>
      <c r="NWM7" s="2375"/>
      <c r="NWN7" s="2373"/>
      <c r="NWO7" s="2374"/>
      <c r="NWP7" s="2375"/>
      <c r="NWQ7" s="2373"/>
      <c r="NWR7" s="2374"/>
      <c r="NWS7" s="2375"/>
      <c r="NWT7" s="2373"/>
      <c r="NWU7" s="2374"/>
      <c r="NWV7" s="2375"/>
      <c r="NWW7" s="2373"/>
      <c r="NWX7" s="2374"/>
      <c r="NWY7" s="2375"/>
      <c r="NWZ7" s="2373"/>
      <c r="NXA7" s="2374"/>
      <c r="NXB7" s="2375"/>
      <c r="NXC7" s="2373"/>
      <c r="NXD7" s="2374"/>
      <c r="NXE7" s="2375"/>
      <c r="NXF7" s="2373"/>
      <c r="NXG7" s="2374"/>
      <c r="NXH7" s="2375"/>
      <c r="NXI7" s="2373"/>
      <c r="NXJ7" s="2374"/>
      <c r="NXK7" s="2375"/>
      <c r="NXL7" s="2373"/>
      <c r="NXM7" s="2374"/>
      <c r="NXN7" s="2375"/>
      <c r="NXO7" s="2373"/>
      <c r="NXP7" s="2374"/>
      <c r="NXQ7" s="2375"/>
      <c r="NXR7" s="2373"/>
      <c r="NXS7" s="2374"/>
      <c r="NXT7" s="2375"/>
      <c r="NXU7" s="2373"/>
      <c r="NXV7" s="2374"/>
      <c r="NXW7" s="2375"/>
      <c r="NXX7" s="2373"/>
      <c r="NXY7" s="2374"/>
      <c r="NXZ7" s="2375"/>
      <c r="NYA7" s="2373"/>
      <c r="NYB7" s="2374"/>
      <c r="NYC7" s="2375"/>
      <c r="NYD7" s="2373"/>
      <c r="NYE7" s="2374"/>
      <c r="NYF7" s="2375"/>
      <c r="NYG7" s="2373"/>
      <c r="NYH7" s="2374"/>
      <c r="NYI7" s="2375"/>
      <c r="NYJ7" s="2373"/>
      <c r="NYK7" s="2374"/>
      <c r="NYL7" s="2375"/>
      <c r="NYM7" s="2373"/>
      <c r="NYN7" s="2374"/>
      <c r="NYO7" s="2375"/>
      <c r="NYP7" s="2373"/>
      <c r="NYQ7" s="2374"/>
      <c r="NYR7" s="2375"/>
      <c r="NYS7" s="2373"/>
      <c r="NYT7" s="2374"/>
      <c r="NYU7" s="2375"/>
      <c r="NYV7" s="2373"/>
      <c r="NYW7" s="2374"/>
      <c r="NYX7" s="2375"/>
      <c r="NYY7" s="2373"/>
      <c r="NYZ7" s="2374"/>
      <c r="NZA7" s="2375"/>
      <c r="NZB7" s="2373"/>
      <c r="NZC7" s="2374"/>
      <c r="NZD7" s="2375"/>
      <c r="NZE7" s="2373"/>
      <c r="NZF7" s="2374"/>
      <c r="NZG7" s="2375"/>
      <c r="NZH7" s="2373"/>
      <c r="NZI7" s="2374"/>
      <c r="NZJ7" s="2375"/>
      <c r="NZK7" s="2373"/>
      <c r="NZL7" s="2374"/>
      <c r="NZM7" s="2375"/>
      <c r="NZN7" s="2373"/>
      <c r="NZO7" s="2374"/>
      <c r="NZP7" s="2375"/>
      <c r="NZQ7" s="2373"/>
      <c r="NZR7" s="2374"/>
      <c r="NZS7" s="2375"/>
      <c r="NZT7" s="2373"/>
      <c r="NZU7" s="2374"/>
      <c r="NZV7" s="2375"/>
      <c r="NZW7" s="2373"/>
      <c r="NZX7" s="2374"/>
      <c r="NZY7" s="2375"/>
      <c r="NZZ7" s="2373"/>
      <c r="OAA7" s="2374"/>
      <c r="OAB7" s="2375"/>
      <c r="OAC7" s="2373"/>
      <c r="OAD7" s="2374"/>
      <c r="OAE7" s="2375"/>
      <c r="OAF7" s="2373"/>
      <c r="OAG7" s="2374"/>
      <c r="OAH7" s="2375"/>
      <c r="OAI7" s="2373"/>
      <c r="OAJ7" s="2374"/>
      <c r="OAK7" s="2375"/>
      <c r="OAL7" s="2373"/>
      <c r="OAM7" s="2374"/>
      <c r="OAN7" s="2375"/>
      <c r="OAO7" s="2373"/>
      <c r="OAP7" s="2374"/>
      <c r="OAQ7" s="2375"/>
      <c r="OAR7" s="2373"/>
      <c r="OAS7" s="2374"/>
      <c r="OAT7" s="2375"/>
      <c r="OAU7" s="2373"/>
      <c r="OAV7" s="2374"/>
      <c r="OAW7" s="2375"/>
      <c r="OAX7" s="2373"/>
      <c r="OAY7" s="2374"/>
      <c r="OAZ7" s="2375"/>
      <c r="OBA7" s="2373"/>
      <c r="OBB7" s="2374"/>
      <c r="OBC7" s="2375"/>
      <c r="OBD7" s="2373"/>
      <c r="OBE7" s="2374"/>
      <c r="OBF7" s="2375"/>
      <c r="OBG7" s="2373"/>
      <c r="OBH7" s="2374"/>
      <c r="OBI7" s="2375"/>
      <c r="OBJ7" s="2373"/>
      <c r="OBK7" s="2374"/>
      <c r="OBL7" s="2375"/>
      <c r="OBM7" s="2373"/>
      <c r="OBN7" s="2374"/>
      <c r="OBO7" s="2375"/>
      <c r="OBP7" s="2373"/>
      <c r="OBQ7" s="2374"/>
      <c r="OBR7" s="2375"/>
      <c r="OBS7" s="2373"/>
      <c r="OBT7" s="2374"/>
      <c r="OBU7" s="2375"/>
      <c r="OBV7" s="2373"/>
      <c r="OBW7" s="2374"/>
      <c r="OBX7" s="2375"/>
      <c r="OBY7" s="2373"/>
      <c r="OBZ7" s="2374"/>
      <c r="OCA7" s="2375"/>
      <c r="OCB7" s="2373"/>
      <c r="OCC7" s="2374"/>
      <c r="OCD7" s="2375"/>
      <c r="OCE7" s="2373"/>
      <c r="OCF7" s="2374"/>
      <c r="OCG7" s="2375"/>
      <c r="OCH7" s="2373"/>
      <c r="OCI7" s="2374"/>
      <c r="OCJ7" s="2375"/>
      <c r="OCK7" s="2373"/>
      <c r="OCL7" s="2374"/>
      <c r="OCM7" s="2375"/>
      <c r="OCN7" s="2373"/>
      <c r="OCO7" s="2374"/>
      <c r="OCP7" s="2375"/>
      <c r="OCQ7" s="2373"/>
      <c r="OCR7" s="2374"/>
      <c r="OCS7" s="2375"/>
      <c r="OCT7" s="2373"/>
      <c r="OCU7" s="2374"/>
      <c r="OCV7" s="2375"/>
      <c r="OCW7" s="2373"/>
      <c r="OCX7" s="2374"/>
      <c r="OCY7" s="2375"/>
      <c r="OCZ7" s="2373"/>
      <c r="ODA7" s="2374"/>
      <c r="ODB7" s="2375"/>
      <c r="ODC7" s="2373"/>
      <c r="ODD7" s="2374"/>
      <c r="ODE7" s="2375"/>
      <c r="ODF7" s="2373"/>
      <c r="ODG7" s="2374"/>
      <c r="ODH7" s="2375"/>
      <c r="ODI7" s="2373"/>
      <c r="ODJ7" s="2374"/>
      <c r="ODK7" s="2375"/>
      <c r="ODL7" s="2373"/>
      <c r="ODM7" s="2374"/>
      <c r="ODN7" s="2375"/>
      <c r="ODO7" s="2373"/>
      <c r="ODP7" s="2374"/>
      <c r="ODQ7" s="2375"/>
      <c r="ODR7" s="2373"/>
      <c r="ODS7" s="2374"/>
      <c r="ODT7" s="2375"/>
      <c r="ODU7" s="2373"/>
      <c r="ODV7" s="2374"/>
      <c r="ODW7" s="2375"/>
      <c r="ODX7" s="2373"/>
      <c r="ODY7" s="2374"/>
      <c r="ODZ7" s="2375"/>
      <c r="OEA7" s="2373"/>
      <c r="OEB7" s="2374"/>
      <c r="OEC7" s="2375"/>
      <c r="OED7" s="2373"/>
      <c r="OEE7" s="2374"/>
      <c r="OEF7" s="2375"/>
      <c r="OEG7" s="2373"/>
      <c r="OEH7" s="2374"/>
      <c r="OEI7" s="2375"/>
      <c r="OEJ7" s="2373"/>
      <c r="OEK7" s="2374"/>
      <c r="OEL7" s="2375"/>
      <c r="OEM7" s="2373"/>
      <c r="OEN7" s="2374"/>
      <c r="OEO7" s="2375"/>
      <c r="OEP7" s="2373"/>
      <c r="OEQ7" s="2374"/>
      <c r="OER7" s="2375"/>
      <c r="OES7" s="2373"/>
      <c r="OET7" s="2374"/>
      <c r="OEU7" s="2375"/>
      <c r="OEV7" s="2373"/>
      <c r="OEW7" s="2374"/>
      <c r="OEX7" s="2375"/>
      <c r="OEY7" s="2373"/>
      <c r="OEZ7" s="2374"/>
      <c r="OFA7" s="2375"/>
      <c r="OFB7" s="2373"/>
      <c r="OFC7" s="2374"/>
      <c r="OFD7" s="2375"/>
      <c r="OFE7" s="2373"/>
      <c r="OFF7" s="2374"/>
      <c r="OFG7" s="2375"/>
      <c r="OFH7" s="2373"/>
      <c r="OFI7" s="2374"/>
      <c r="OFJ7" s="2375"/>
      <c r="OFK7" s="2373"/>
      <c r="OFL7" s="2374"/>
      <c r="OFM7" s="2375"/>
      <c r="OFN7" s="2373"/>
      <c r="OFO7" s="2374"/>
      <c r="OFP7" s="2375"/>
      <c r="OFQ7" s="2373"/>
      <c r="OFR7" s="2374"/>
      <c r="OFS7" s="2375"/>
      <c r="OFT7" s="2373"/>
      <c r="OFU7" s="2374"/>
      <c r="OFV7" s="2375"/>
      <c r="OFW7" s="2373"/>
      <c r="OFX7" s="2374"/>
      <c r="OFY7" s="2375"/>
      <c r="OFZ7" s="2373"/>
      <c r="OGA7" s="2374"/>
      <c r="OGB7" s="2375"/>
      <c r="OGC7" s="2373"/>
      <c r="OGD7" s="2374"/>
      <c r="OGE7" s="2375"/>
      <c r="OGF7" s="2373"/>
      <c r="OGG7" s="2374"/>
      <c r="OGH7" s="2375"/>
      <c r="OGI7" s="2373"/>
      <c r="OGJ7" s="2374"/>
      <c r="OGK7" s="2375"/>
      <c r="OGL7" s="2373"/>
      <c r="OGM7" s="2374"/>
      <c r="OGN7" s="2375"/>
      <c r="OGO7" s="2373"/>
      <c r="OGP7" s="2374"/>
      <c r="OGQ7" s="2375"/>
      <c r="OGR7" s="2373"/>
      <c r="OGS7" s="2374"/>
      <c r="OGT7" s="2375"/>
      <c r="OGU7" s="2373"/>
      <c r="OGV7" s="2374"/>
      <c r="OGW7" s="2375"/>
      <c r="OGX7" s="2373"/>
      <c r="OGY7" s="2374"/>
      <c r="OGZ7" s="2375"/>
      <c r="OHA7" s="2373"/>
      <c r="OHB7" s="2374"/>
      <c r="OHC7" s="2375"/>
      <c r="OHD7" s="2373"/>
      <c r="OHE7" s="2374"/>
      <c r="OHF7" s="2375"/>
      <c r="OHG7" s="2373"/>
      <c r="OHH7" s="2374"/>
      <c r="OHI7" s="2375"/>
      <c r="OHJ7" s="2373"/>
      <c r="OHK7" s="2374"/>
      <c r="OHL7" s="2375"/>
      <c r="OHM7" s="2373"/>
      <c r="OHN7" s="2374"/>
      <c r="OHO7" s="2375"/>
      <c r="OHP7" s="2373"/>
      <c r="OHQ7" s="2374"/>
      <c r="OHR7" s="2375"/>
      <c r="OHS7" s="2373"/>
      <c r="OHT7" s="2374"/>
      <c r="OHU7" s="2375"/>
      <c r="OHV7" s="2373"/>
      <c r="OHW7" s="2374"/>
      <c r="OHX7" s="2375"/>
      <c r="OHY7" s="2373"/>
      <c r="OHZ7" s="2374"/>
      <c r="OIA7" s="2375"/>
      <c r="OIB7" s="2373"/>
      <c r="OIC7" s="2374"/>
      <c r="OID7" s="2375"/>
      <c r="OIE7" s="2373"/>
      <c r="OIF7" s="2374"/>
      <c r="OIG7" s="2375"/>
      <c r="OIH7" s="2373"/>
      <c r="OII7" s="2374"/>
      <c r="OIJ7" s="2375"/>
      <c r="OIK7" s="2373"/>
      <c r="OIL7" s="2374"/>
      <c r="OIM7" s="2375"/>
      <c r="OIN7" s="2373"/>
      <c r="OIO7" s="2374"/>
      <c r="OIP7" s="2375"/>
      <c r="OIQ7" s="2373"/>
      <c r="OIR7" s="2374"/>
      <c r="OIS7" s="2375"/>
      <c r="OIT7" s="2373"/>
      <c r="OIU7" s="2374"/>
      <c r="OIV7" s="2375"/>
      <c r="OIW7" s="2373"/>
      <c r="OIX7" s="2374"/>
      <c r="OIY7" s="2375"/>
      <c r="OIZ7" s="2373"/>
      <c r="OJA7" s="2374"/>
      <c r="OJB7" s="2375"/>
      <c r="OJC7" s="2373"/>
      <c r="OJD7" s="2374"/>
      <c r="OJE7" s="2375"/>
      <c r="OJF7" s="2373"/>
      <c r="OJG7" s="2374"/>
      <c r="OJH7" s="2375"/>
      <c r="OJI7" s="2373"/>
      <c r="OJJ7" s="2374"/>
      <c r="OJK7" s="2375"/>
      <c r="OJL7" s="2373"/>
      <c r="OJM7" s="2374"/>
      <c r="OJN7" s="2375"/>
      <c r="OJO7" s="2373"/>
      <c r="OJP7" s="2374"/>
      <c r="OJQ7" s="2375"/>
      <c r="OJR7" s="2373"/>
      <c r="OJS7" s="2374"/>
      <c r="OJT7" s="2375"/>
      <c r="OJU7" s="2373"/>
      <c r="OJV7" s="2374"/>
      <c r="OJW7" s="2375"/>
      <c r="OJX7" s="2373"/>
      <c r="OJY7" s="2374"/>
      <c r="OJZ7" s="2375"/>
      <c r="OKA7" s="2373"/>
      <c r="OKB7" s="2374"/>
      <c r="OKC7" s="2375"/>
      <c r="OKD7" s="2373"/>
      <c r="OKE7" s="2374"/>
      <c r="OKF7" s="2375"/>
      <c r="OKG7" s="2373"/>
      <c r="OKH7" s="2374"/>
      <c r="OKI7" s="2375"/>
      <c r="OKJ7" s="2373"/>
      <c r="OKK7" s="2374"/>
      <c r="OKL7" s="2375"/>
      <c r="OKM7" s="2373"/>
      <c r="OKN7" s="2374"/>
      <c r="OKO7" s="2375"/>
      <c r="OKP7" s="2373"/>
      <c r="OKQ7" s="2374"/>
      <c r="OKR7" s="2375"/>
      <c r="OKS7" s="2373"/>
      <c r="OKT7" s="2374"/>
      <c r="OKU7" s="2375"/>
      <c r="OKV7" s="2373"/>
      <c r="OKW7" s="2374"/>
      <c r="OKX7" s="2375"/>
      <c r="OKY7" s="2373"/>
      <c r="OKZ7" s="2374"/>
      <c r="OLA7" s="2375"/>
      <c r="OLB7" s="2373"/>
      <c r="OLC7" s="2374"/>
      <c r="OLD7" s="2375"/>
      <c r="OLE7" s="2373"/>
      <c r="OLF7" s="2374"/>
      <c r="OLG7" s="2375"/>
      <c r="OLH7" s="2373"/>
      <c r="OLI7" s="2374"/>
      <c r="OLJ7" s="2375"/>
      <c r="OLK7" s="2373"/>
      <c r="OLL7" s="2374"/>
      <c r="OLM7" s="2375"/>
      <c r="OLN7" s="2373"/>
      <c r="OLO7" s="2374"/>
      <c r="OLP7" s="2375"/>
      <c r="OLQ7" s="2373"/>
      <c r="OLR7" s="2374"/>
      <c r="OLS7" s="2375"/>
      <c r="OLT7" s="2373"/>
      <c r="OLU7" s="2374"/>
      <c r="OLV7" s="2375"/>
      <c r="OLW7" s="2373"/>
      <c r="OLX7" s="2374"/>
      <c r="OLY7" s="2375"/>
      <c r="OLZ7" s="2373"/>
      <c r="OMA7" s="2374"/>
      <c r="OMB7" s="2375"/>
      <c r="OMC7" s="2373"/>
      <c r="OMD7" s="2374"/>
      <c r="OME7" s="2375"/>
      <c r="OMF7" s="2373"/>
      <c r="OMG7" s="2374"/>
      <c r="OMH7" s="2375"/>
      <c r="OMI7" s="2373"/>
      <c r="OMJ7" s="2374"/>
      <c r="OMK7" s="2375"/>
      <c r="OML7" s="2373"/>
      <c r="OMM7" s="2374"/>
      <c r="OMN7" s="2375"/>
      <c r="OMO7" s="2373"/>
      <c r="OMP7" s="2374"/>
      <c r="OMQ7" s="2375"/>
      <c r="OMR7" s="2373"/>
      <c r="OMS7" s="2374"/>
      <c r="OMT7" s="2375"/>
      <c r="OMU7" s="2373"/>
      <c r="OMV7" s="2374"/>
      <c r="OMW7" s="2375"/>
      <c r="OMX7" s="2373"/>
      <c r="OMY7" s="2374"/>
      <c r="OMZ7" s="2375"/>
      <c r="ONA7" s="2373"/>
      <c r="ONB7" s="2374"/>
      <c r="ONC7" s="2375"/>
      <c r="OND7" s="2373"/>
      <c r="ONE7" s="2374"/>
      <c r="ONF7" s="2375"/>
      <c r="ONG7" s="2373"/>
      <c r="ONH7" s="2374"/>
      <c r="ONI7" s="2375"/>
      <c r="ONJ7" s="2373"/>
      <c r="ONK7" s="2374"/>
      <c r="ONL7" s="2375"/>
      <c r="ONM7" s="2373"/>
      <c r="ONN7" s="2374"/>
      <c r="ONO7" s="2375"/>
      <c r="ONP7" s="2373"/>
      <c r="ONQ7" s="2374"/>
      <c r="ONR7" s="2375"/>
      <c r="ONS7" s="2373"/>
      <c r="ONT7" s="2374"/>
      <c r="ONU7" s="2375"/>
      <c r="ONV7" s="2373"/>
      <c r="ONW7" s="2374"/>
      <c r="ONX7" s="2375"/>
      <c r="ONY7" s="2373"/>
      <c r="ONZ7" s="2374"/>
      <c r="OOA7" s="2375"/>
      <c r="OOB7" s="2373"/>
      <c r="OOC7" s="2374"/>
      <c r="OOD7" s="2375"/>
      <c r="OOE7" s="2373"/>
      <c r="OOF7" s="2374"/>
      <c r="OOG7" s="2375"/>
      <c r="OOH7" s="2373"/>
      <c r="OOI7" s="2374"/>
      <c r="OOJ7" s="2375"/>
      <c r="OOK7" s="2373"/>
      <c r="OOL7" s="2374"/>
      <c r="OOM7" s="2375"/>
      <c r="OON7" s="2373"/>
      <c r="OOO7" s="2374"/>
      <c r="OOP7" s="2375"/>
      <c r="OOQ7" s="2373"/>
      <c r="OOR7" s="2374"/>
      <c r="OOS7" s="2375"/>
      <c r="OOT7" s="2373"/>
      <c r="OOU7" s="2374"/>
      <c r="OOV7" s="2375"/>
      <c r="OOW7" s="2373"/>
      <c r="OOX7" s="2374"/>
      <c r="OOY7" s="2375"/>
      <c r="OOZ7" s="2373"/>
      <c r="OPA7" s="2374"/>
      <c r="OPB7" s="2375"/>
      <c r="OPC7" s="2373"/>
      <c r="OPD7" s="2374"/>
      <c r="OPE7" s="2375"/>
      <c r="OPF7" s="2373"/>
      <c r="OPG7" s="2374"/>
      <c r="OPH7" s="2375"/>
      <c r="OPI7" s="2373"/>
      <c r="OPJ7" s="2374"/>
      <c r="OPK7" s="2375"/>
      <c r="OPL7" s="2373"/>
      <c r="OPM7" s="2374"/>
      <c r="OPN7" s="2375"/>
      <c r="OPO7" s="2373"/>
      <c r="OPP7" s="2374"/>
      <c r="OPQ7" s="2375"/>
      <c r="OPR7" s="2373"/>
      <c r="OPS7" s="2374"/>
      <c r="OPT7" s="2375"/>
      <c r="OPU7" s="2373"/>
      <c r="OPV7" s="2374"/>
      <c r="OPW7" s="2375"/>
      <c r="OPX7" s="2373"/>
      <c r="OPY7" s="2374"/>
      <c r="OPZ7" s="2375"/>
      <c r="OQA7" s="2373"/>
      <c r="OQB7" s="2374"/>
      <c r="OQC7" s="2375"/>
      <c r="OQD7" s="2373"/>
      <c r="OQE7" s="2374"/>
      <c r="OQF7" s="2375"/>
      <c r="OQG7" s="2373"/>
      <c r="OQH7" s="2374"/>
      <c r="OQI7" s="2375"/>
      <c r="OQJ7" s="2373"/>
      <c r="OQK7" s="2374"/>
      <c r="OQL7" s="2375"/>
      <c r="OQM7" s="2373"/>
      <c r="OQN7" s="2374"/>
      <c r="OQO7" s="2375"/>
      <c r="OQP7" s="2373"/>
      <c r="OQQ7" s="2374"/>
      <c r="OQR7" s="2375"/>
      <c r="OQS7" s="2373"/>
      <c r="OQT7" s="2374"/>
      <c r="OQU7" s="2375"/>
      <c r="OQV7" s="2373"/>
      <c r="OQW7" s="2374"/>
      <c r="OQX7" s="2375"/>
      <c r="OQY7" s="2373"/>
      <c r="OQZ7" s="2374"/>
      <c r="ORA7" s="2375"/>
      <c r="ORB7" s="2373"/>
      <c r="ORC7" s="2374"/>
      <c r="ORD7" s="2375"/>
      <c r="ORE7" s="2373"/>
      <c r="ORF7" s="2374"/>
      <c r="ORG7" s="2375"/>
      <c r="ORH7" s="2373"/>
      <c r="ORI7" s="2374"/>
      <c r="ORJ7" s="2375"/>
      <c r="ORK7" s="2373"/>
      <c r="ORL7" s="2374"/>
      <c r="ORM7" s="2375"/>
      <c r="ORN7" s="2373"/>
      <c r="ORO7" s="2374"/>
      <c r="ORP7" s="2375"/>
      <c r="ORQ7" s="2373"/>
      <c r="ORR7" s="2374"/>
      <c r="ORS7" s="2375"/>
      <c r="ORT7" s="2373"/>
      <c r="ORU7" s="2374"/>
      <c r="ORV7" s="2375"/>
      <c r="ORW7" s="2373"/>
      <c r="ORX7" s="2374"/>
      <c r="ORY7" s="2375"/>
      <c r="ORZ7" s="2373"/>
      <c r="OSA7" s="2374"/>
      <c r="OSB7" s="2375"/>
      <c r="OSC7" s="2373"/>
      <c r="OSD7" s="2374"/>
      <c r="OSE7" s="2375"/>
      <c r="OSF7" s="2373"/>
      <c r="OSG7" s="2374"/>
      <c r="OSH7" s="2375"/>
      <c r="OSI7" s="2373"/>
      <c r="OSJ7" s="2374"/>
      <c r="OSK7" s="2375"/>
      <c r="OSL7" s="2373"/>
      <c r="OSM7" s="2374"/>
      <c r="OSN7" s="2375"/>
      <c r="OSO7" s="2373"/>
      <c r="OSP7" s="2374"/>
      <c r="OSQ7" s="2375"/>
      <c r="OSR7" s="2373"/>
      <c r="OSS7" s="2374"/>
      <c r="OST7" s="2375"/>
      <c r="OSU7" s="2373"/>
      <c r="OSV7" s="2374"/>
      <c r="OSW7" s="2375"/>
      <c r="OSX7" s="2373"/>
      <c r="OSY7" s="2374"/>
      <c r="OSZ7" s="2375"/>
      <c r="OTA7" s="2373"/>
      <c r="OTB7" s="2374"/>
      <c r="OTC7" s="2375"/>
      <c r="OTD7" s="2373"/>
      <c r="OTE7" s="2374"/>
      <c r="OTF7" s="2375"/>
      <c r="OTG7" s="2373"/>
      <c r="OTH7" s="2374"/>
      <c r="OTI7" s="2375"/>
      <c r="OTJ7" s="2373"/>
      <c r="OTK7" s="2374"/>
      <c r="OTL7" s="2375"/>
      <c r="OTM7" s="2373"/>
      <c r="OTN7" s="2374"/>
      <c r="OTO7" s="2375"/>
      <c r="OTP7" s="2373"/>
      <c r="OTQ7" s="2374"/>
      <c r="OTR7" s="2375"/>
      <c r="OTS7" s="2373"/>
      <c r="OTT7" s="2374"/>
      <c r="OTU7" s="2375"/>
      <c r="OTV7" s="2373"/>
      <c r="OTW7" s="2374"/>
      <c r="OTX7" s="2375"/>
      <c r="OTY7" s="2373"/>
      <c r="OTZ7" s="2374"/>
      <c r="OUA7" s="2375"/>
      <c r="OUB7" s="2373"/>
      <c r="OUC7" s="2374"/>
      <c r="OUD7" s="2375"/>
      <c r="OUE7" s="2373"/>
      <c r="OUF7" s="2374"/>
      <c r="OUG7" s="2375"/>
      <c r="OUH7" s="2373"/>
      <c r="OUI7" s="2374"/>
      <c r="OUJ7" s="2375"/>
      <c r="OUK7" s="2373"/>
      <c r="OUL7" s="2374"/>
      <c r="OUM7" s="2375"/>
      <c r="OUN7" s="2373"/>
      <c r="OUO7" s="2374"/>
      <c r="OUP7" s="2375"/>
      <c r="OUQ7" s="2373"/>
      <c r="OUR7" s="2374"/>
      <c r="OUS7" s="2375"/>
      <c r="OUT7" s="2373"/>
      <c r="OUU7" s="2374"/>
      <c r="OUV7" s="2375"/>
      <c r="OUW7" s="2373"/>
      <c r="OUX7" s="2374"/>
      <c r="OUY7" s="2375"/>
      <c r="OUZ7" s="2373"/>
      <c r="OVA7" s="2374"/>
      <c r="OVB7" s="2375"/>
      <c r="OVC7" s="2373"/>
      <c r="OVD7" s="2374"/>
      <c r="OVE7" s="2375"/>
      <c r="OVF7" s="2373"/>
      <c r="OVG7" s="2374"/>
      <c r="OVH7" s="2375"/>
      <c r="OVI7" s="2373"/>
      <c r="OVJ7" s="2374"/>
      <c r="OVK7" s="2375"/>
      <c r="OVL7" s="2373"/>
      <c r="OVM7" s="2374"/>
      <c r="OVN7" s="2375"/>
      <c r="OVO7" s="2373"/>
      <c r="OVP7" s="2374"/>
      <c r="OVQ7" s="2375"/>
      <c r="OVR7" s="2373"/>
      <c r="OVS7" s="2374"/>
      <c r="OVT7" s="2375"/>
      <c r="OVU7" s="2373"/>
      <c r="OVV7" s="2374"/>
      <c r="OVW7" s="2375"/>
      <c r="OVX7" s="2373"/>
      <c r="OVY7" s="2374"/>
      <c r="OVZ7" s="2375"/>
      <c r="OWA7" s="2373"/>
      <c r="OWB7" s="2374"/>
      <c r="OWC7" s="2375"/>
      <c r="OWD7" s="2373"/>
      <c r="OWE7" s="2374"/>
      <c r="OWF7" s="2375"/>
      <c r="OWG7" s="2373"/>
      <c r="OWH7" s="2374"/>
      <c r="OWI7" s="2375"/>
      <c r="OWJ7" s="2373"/>
      <c r="OWK7" s="2374"/>
      <c r="OWL7" s="2375"/>
      <c r="OWM7" s="2373"/>
      <c r="OWN7" s="2374"/>
      <c r="OWO7" s="2375"/>
      <c r="OWP7" s="2373"/>
      <c r="OWQ7" s="2374"/>
      <c r="OWR7" s="2375"/>
      <c r="OWS7" s="2373"/>
      <c r="OWT7" s="2374"/>
      <c r="OWU7" s="2375"/>
      <c r="OWV7" s="2373"/>
      <c r="OWW7" s="2374"/>
      <c r="OWX7" s="2375"/>
      <c r="OWY7" s="2373"/>
      <c r="OWZ7" s="2374"/>
      <c r="OXA7" s="2375"/>
      <c r="OXB7" s="2373"/>
      <c r="OXC7" s="2374"/>
      <c r="OXD7" s="2375"/>
      <c r="OXE7" s="2373"/>
      <c r="OXF7" s="2374"/>
      <c r="OXG7" s="2375"/>
      <c r="OXH7" s="2373"/>
      <c r="OXI7" s="2374"/>
      <c r="OXJ7" s="2375"/>
      <c r="OXK7" s="2373"/>
      <c r="OXL7" s="2374"/>
      <c r="OXM7" s="2375"/>
      <c r="OXN7" s="2373"/>
      <c r="OXO7" s="2374"/>
      <c r="OXP7" s="2375"/>
      <c r="OXQ7" s="2373"/>
      <c r="OXR7" s="2374"/>
      <c r="OXS7" s="2375"/>
      <c r="OXT7" s="2373"/>
      <c r="OXU7" s="2374"/>
      <c r="OXV7" s="2375"/>
      <c r="OXW7" s="2373"/>
      <c r="OXX7" s="2374"/>
      <c r="OXY7" s="2375"/>
      <c r="OXZ7" s="2373"/>
      <c r="OYA7" s="2374"/>
      <c r="OYB7" s="2375"/>
      <c r="OYC7" s="2373"/>
      <c r="OYD7" s="2374"/>
      <c r="OYE7" s="2375"/>
      <c r="OYF7" s="2373"/>
      <c r="OYG7" s="2374"/>
      <c r="OYH7" s="2375"/>
      <c r="OYI7" s="2373"/>
      <c r="OYJ7" s="2374"/>
      <c r="OYK7" s="2375"/>
      <c r="OYL7" s="2373"/>
      <c r="OYM7" s="2374"/>
      <c r="OYN7" s="2375"/>
      <c r="OYO7" s="2373"/>
      <c r="OYP7" s="2374"/>
      <c r="OYQ7" s="2375"/>
      <c r="OYR7" s="2373"/>
      <c r="OYS7" s="2374"/>
      <c r="OYT7" s="2375"/>
      <c r="OYU7" s="2373"/>
      <c r="OYV7" s="2374"/>
      <c r="OYW7" s="2375"/>
      <c r="OYX7" s="2373"/>
      <c r="OYY7" s="2374"/>
      <c r="OYZ7" s="2375"/>
      <c r="OZA7" s="2373"/>
      <c r="OZB7" s="2374"/>
      <c r="OZC7" s="2375"/>
      <c r="OZD7" s="2373"/>
      <c r="OZE7" s="2374"/>
      <c r="OZF7" s="2375"/>
      <c r="OZG7" s="2373"/>
      <c r="OZH7" s="2374"/>
      <c r="OZI7" s="2375"/>
      <c r="OZJ7" s="2373"/>
      <c r="OZK7" s="2374"/>
      <c r="OZL7" s="2375"/>
      <c r="OZM7" s="2373"/>
      <c r="OZN7" s="2374"/>
      <c r="OZO7" s="2375"/>
      <c r="OZP7" s="2373"/>
      <c r="OZQ7" s="2374"/>
      <c r="OZR7" s="2375"/>
      <c r="OZS7" s="2373"/>
      <c r="OZT7" s="2374"/>
      <c r="OZU7" s="2375"/>
      <c r="OZV7" s="2373"/>
      <c r="OZW7" s="2374"/>
      <c r="OZX7" s="2375"/>
      <c r="OZY7" s="2373"/>
      <c r="OZZ7" s="2374"/>
      <c r="PAA7" s="2375"/>
      <c r="PAB7" s="2373"/>
      <c r="PAC7" s="2374"/>
      <c r="PAD7" s="2375"/>
      <c r="PAE7" s="2373"/>
      <c r="PAF7" s="2374"/>
      <c r="PAG7" s="2375"/>
      <c r="PAH7" s="2373"/>
      <c r="PAI7" s="2374"/>
      <c r="PAJ7" s="2375"/>
      <c r="PAK7" s="2373"/>
      <c r="PAL7" s="2374"/>
      <c r="PAM7" s="2375"/>
      <c r="PAN7" s="2373"/>
      <c r="PAO7" s="2374"/>
      <c r="PAP7" s="2375"/>
      <c r="PAQ7" s="2373"/>
      <c r="PAR7" s="2374"/>
      <c r="PAS7" s="2375"/>
      <c r="PAT7" s="2373"/>
      <c r="PAU7" s="2374"/>
      <c r="PAV7" s="2375"/>
      <c r="PAW7" s="2373"/>
      <c r="PAX7" s="2374"/>
      <c r="PAY7" s="2375"/>
      <c r="PAZ7" s="2373"/>
      <c r="PBA7" s="2374"/>
      <c r="PBB7" s="2375"/>
      <c r="PBC7" s="2373"/>
      <c r="PBD7" s="2374"/>
      <c r="PBE7" s="2375"/>
      <c r="PBF7" s="2373"/>
      <c r="PBG7" s="2374"/>
      <c r="PBH7" s="2375"/>
      <c r="PBI7" s="2373"/>
      <c r="PBJ7" s="2374"/>
      <c r="PBK7" s="2375"/>
      <c r="PBL7" s="2373"/>
      <c r="PBM7" s="2374"/>
      <c r="PBN7" s="2375"/>
      <c r="PBO7" s="2373"/>
      <c r="PBP7" s="2374"/>
      <c r="PBQ7" s="2375"/>
      <c r="PBR7" s="2373"/>
      <c r="PBS7" s="2374"/>
      <c r="PBT7" s="2375"/>
      <c r="PBU7" s="2373"/>
      <c r="PBV7" s="2374"/>
      <c r="PBW7" s="2375"/>
      <c r="PBX7" s="2373"/>
      <c r="PBY7" s="2374"/>
      <c r="PBZ7" s="2375"/>
      <c r="PCA7" s="2373"/>
      <c r="PCB7" s="2374"/>
      <c r="PCC7" s="2375"/>
      <c r="PCD7" s="2373"/>
      <c r="PCE7" s="2374"/>
      <c r="PCF7" s="2375"/>
      <c r="PCG7" s="2373"/>
      <c r="PCH7" s="2374"/>
      <c r="PCI7" s="2375"/>
      <c r="PCJ7" s="2373"/>
      <c r="PCK7" s="2374"/>
      <c r="PCL7" s="2375"/>
      <c r="PCM7" s="2373"/>
      <c r="PCN7" s="2374"/>
      <c r="PCO7" s="2375"/>
      <c r="PCP7" s="2373"/>
      <c r="PCQ7" s="2374"/>
      <c r="PCR7" s="2375"/>
      <c r="PCS7" s="2373"/>
      <c r="PCT7" s="2374"/>
      <c r="PCU7" s="2375"/>
      <c r="PCV7" s="2373"/>
      <c r="PCW7" s="2374"/>
      <c r="PCX7" s="2375"/>
      <c r="PCY7" s="2373"/>
      <c r="PCZ7" s="2374"/>
      <c r="PDA7" s="2375"/>
      <c r="PDB7" s="2373"/>
      <c r="PDC7" s="2374"/>
      <c r="PDD7" s="2375"/>
      <c r="PDE7" s="2373"/>
      <c r="PDF7" s="2374"/>
      <c r="PDG7" s="2375"/>
      <c r="PDH7" s="2373"/>
      <c r="PDI7" s="2374"/>
      <c r="PDJ7" s="2375"/>
      <c r="PDK7" s="2373"/>
      <c r="PDL7" s="2374"/>
      <c r="PDM7" s="2375"/>
      <c r="PDN7" s="2373"/>
      <c r="PDO7" s="2374"/>
      <c r="PDP7" s="2375"/>
      <c r="PDQ7" s="2373"/>
      <c r="PDR7" s="2374"/>
      <c r="PDS7" s="2375"/>
      <c r="PDT7" s="2373"/>
      <c r="PDU7" s="2374"/>
      <c r="PDV7" s="2375"/>
      <c r="PDW7" s="2373"/>
      <c r="PDX7" s="2374"/>
      <c r="PDY7" s="2375"/>
      <c r="PDZ7" s="2373"/>
      <c r="PEA7" s="2374"/>
      <c r="PEB7" s="2375"/>
      <c r="PEC7" s="2373"/>
      <c r="PED7" s="2374"/>
      <c r="PEE7" s="2375"/>
      <c r="PEF7" s="2373"/>
      <c r="PEG7" s="2374"/>
      <c r="PEH7" s="2375"/>
      <c r="PEI7" s="2373"/>
      <c r="PEJ7" s="2374"/>
      <c r="PEK7" s="2375"/>
      <c r="PEL7" s="2373"/>
      <c r="PEM7" s="2374"/>
      <c r="PEN7" s="2375"/>
      <c r="PEO7" s="2373"/>
      <c r="PEP7" s="2374"/>
      <c r="PEQ7" s="2375"/>
      <c r="PER7" s="2373"/>
      <c r="PES7" s="2374"/>
      <c r="PET7" s="2375"/>
      <c r="PEU7" s="2373"/>
      <c r="PEV7" s="2374"/>
      <c r="PEW7" s="2375"/>
      <c r="PEX7" s="2373"/>
      <c r="PEY7" s="2374"/>
      <c r="PEZ7" s="2375"/>
      <c r="PFA7" s="2373"/>
      <c r="PFB7" s="2374"/>
      <c r="PFC7" s="2375"/>
      <c r="PFD7" s="2373"/>
      <c r="PFE7" s="2374"/>
      <c r="PFF7" s="2375"/>
      <c r="PFG7" s="2373"/>
      <c r="PFH7" s="2374"/>
      <c r="PFI7" s="2375"/>
      <c r="PFJ7" s="2373"/>
      <c r="PFK7" s="2374"/>
      <c r="PFL7" s="2375"/>
      <c r="PFM7" s="2373"/>
      <c r="PFN7" s="2374"/>
      <c r="PFO7" s="2375"/>
      <c r="PFP7" s="2373"/>
      <c r="PFQ7" s="2374"/>
      <c r="PFR7" s="2375"/>
      <c r="PFS7" s="2373"/>
      <c r="PFT7" s="2374"/>
      <c r="PFU7" s="2375"/>
      <c r="PFV7" s="2373"/>
      <c r="PFW7" s="2374"/>
      <c r="PFX7" s="2375"/>
      <c r="PFY7" s="2373"/>
      <c r="PFZ7" s="2374"/>
      <c r="PGA7" s="2375"/>
      <c r="PGB7" s="2373"/>
      <c r="PGC7" s="2374"/>
      <c r="PGD7" s="2375"/>
      <c r="PGE7" s="2373"/>
      <c r="PGF7" s="2374"/>
      <c r="PGG7" s="2375"/>
      <c r="PGH7" s="2373"/>
      <c r="PGI7" s="2374"/>
      <c r="PGJ7" s="2375"/>
      <c r="PGK7" s="2373"/>
      <c r="PGL7" s="2374"/>
      <c r="PGM7" s="2375"/>
      <c r="PGN7" s="2373"/>
      <c r="PGO7" s="2374"/>
      <c r="PGP7" s="2375"/>
      <c r="PGQ7" s="2373"/>
      <c r="PGR7" s="2374"/>
      <c r="PGS7" s="2375"/>
      <c r="PGT7" s="2373"/>
      <c r="PGU7" s="2374"/>
      <c r="PGV7" s="2375"/>
      <c r="PGW7" s="2373"/>
      <c r="PGX7" s="2374"/>
      <c r="PGY7" s="2375"/>
      <c r="PGZ7" s="2373"/>
      <c r="PHA7" s="2374"/>
      <c r="PHB7" s="2375"/>
      <c r="PHC7" s="2373"/>
      <c r="PHD7" s="2374"/>
      <c r="PHE7" s="2375"/>
      <c r="PHF7" s="2373"/>
      <c r="PHG7" s="2374"/>
      <c r="PHH7" s="2375"/>
      <c r="PHI7" s="2373"/>
      <c r="PHJ7" s="2374"/>
      <c r="PHK7" s="2375"/>
      <c r="PHL7" s="2373"/>
      <c r="PHM7" s="2374"/>
      <c r="PHN7" s="2375"/>
      <c r="PHO7" s="2373"/>
      <c r="PHP7" s="2374"/>
      <c r="PHQ7" s="2375"/>
      <c r="PHR7" s="2373"/>
      <c r="PHS7" s="2374"/>
      <c r="PHT7" s="2375"/>
      <c r="PHU7" s="2373"/>
      <c r="PHV7" s="2374"/>
      <c r="PHW7" s="2375"/>
      <c r="PHX7" s="2373"/>
      <c r="PHY7" s="2374"/>
      <c r="PHZ7" s="2375"/>
      <c r="PIA7" s="2373"/>
      <c r="PIB7" s="2374"/>
      <c r="PIC7" s="2375"/>
      <c r="PID7" s="2373"/>
      <c r="PIE7" s="2374"/>
      <c r="PIF7" s="2375"/>
      <c r="PIG7" s="2373"/>
      <c r="PIH7" s="2374"/>
      <c r="PII7" s="2375"/>
      <c r="PIJ7" s="2373"/>
      <c r="PIK7" s="2374"/>
      <c r="PIL7" s="2375"/>
      <c r="PIM7" s="2373"/>
      <c r="PIN7" s="2374"/>
      <c r="PIO7" s="2375"/>
      <c r="PIP7" s="2373"/>
      <c r="PIQ7" s="2374"/>
      <c r="PIR7" s="2375"/>
      <c r="PIS7" s="2373"/>
      <c r="PIT7" s="2374"/>
      <c r="PIU7" s="2375"/>
      <c r="PIV7" s="2373"/>
      <c r="PIW7" s="2374"/>
      <c r="PIX7" s="2375"/>
      <c r="PIY7" s="2373"/>
      <c r="PIZ7" s="2374"/>
      <c r="PJA7" s="2375"/>
      <c r="PJB7" s="2373"/>
      <c r="PJC7" s="2374"/>
      <c r="PJD7" s="2375"/>
      <c r="PJE7" s="2373"/>
      <c r="PJF7" s="2374"/>
      <c r="PJG7" s="2375"/>
      <c r="PJH7" s="2373"/>
      <c r="PJI7" s="2374"/>
      <c r="PJJ7" s="2375"/>
      <c r="PJK7" s="2373"/>
      <c r="PJL7" s="2374"/>
      <c r="PJM7" s="2375"/>
      <c r="PJN7" s="2373"/>
      <c r="PJO7" s="2374"/>
      <c r="PJP7" s="2375"/>
      <c r="PJQ7" s="2373"/>
      <c r="PJR7" s="2374"/>
      <c r="PJS7" s="2375"/>
      <c r="PJT7" s="2373"/>
      <c r="PJU7" s="2374"/>
      <c r="PJV7" s="2375"/>
      <c r="PJW7" s="2373"/>
      <c r="PJX7" s="2374"/>
      <c r="PJY7" s="2375"/>
      <c r="PJZ7" s="2373"/>
      <c r="PKA7" s="2374"/>
      <c r="PKB7" s="2375"/>
      <c r="PKC7" s="2373"/>
      <c r="PKD7" s="2374"/>
      <c r="PKE7" s="2375"/>
      <c r="PKF7" s="2373"/>
      <c r="PKG7" s="2374"/>
      <c r="PKH7" s="2375"/>
      <c r="PKI7" s="2373"/>
      <c r="PKJ7" s="2374"/>
      <c r="PKK7" s="2375"/>
      <c r="PKL7" s="2373"/>
      <c r="PKM7" s="2374"/>
      <c r="PKN7" s="2375"/>
      <c r="PKO7" s="2373"/>
      <c r="PKP7" s="2374"/>
      <c r="PKQ7" s="2375"/>
      <c r="PKR7" s="2373"/>
      <c r="PKS7" s="2374"/>
      <c r="PKT7" s="2375"/>
      <c r="PKU7" s="2373"/>
      <c r="PKV7" s="2374"/>
      <c r="PKW7" s="2375"/>
      <c r="PKX7" s="2373"/>
      <c r="PKY7" s="2374"/>
      <c r="PKZ7" s="2375"/>
      <c r="PLA7" s="2373"/>
      <c r="PLB7" s="2374"/>
      <c r="PLC7" s="2375"/>
      <c r="PLD7" s="2373"/>
      <c r="PLE7" s="2374"/>
      <c r="PLF7" s="2375"/>
      <c r="PLG7" s="2373"/>
      <c r="PLH7" s="2374"/>
      <c r="PLI7" s="2375"/>
      <c r="PLJ7" s="2373"/>
      <c r="PLK7" s="2374"/>
      <c r="PLL7" s="2375"/>
      <c r="PLM7" s="2373"/>
      <c r="PLN7" s="2374"/>
      <c r="PLO7" s="2375"/>
      <c r="PLP7" s="2373"/>
      <c r="PLQ7" s="2374"/>
      <c r="PLR7" s="2375"/>
      <c r="PLS7" s="2373"/>
      <c r="PLT7" s="2374"/>
      <c r="PLU7" s="2375"/>
      <c r="PLV7" s="2373"/>
      <c r="PLW7" s="2374"/>
      <c r="PLX7" s="2375"/>
      <c r="PLY7" s="2373"/>
      <c r="PLZ7" s="2374"/>
      <c r="PMA7" s="2375"/>
      <c r="PMB7" s="2373"/>
      <c r="PMC7" s="2374"/>
      <c r="PMD7" s="2375"/>
      <c r="PME7" s="2373"/>
      <c r="PMF7" s="2374"/>
      <c r="PMG7" s="2375"/>
      <c r="PMH7" s="2373"/>
      <c r="PMI7" s="2374"/>
      <c r="PMJ7" s="2375"/>
      <c r="PMK7" s="2373"/>
      <c r="PML7" s="2374"/>
      <c r="PMM7" s="2375"/>
      <c r="PMN7" s="2373"/>
      <c r="PMO7" s="2374"/>
      <c r="PMP7" s="2375"/>
      <c r="PMQ7" s="2373"/>
      <c r="PMR7" s="2374"/>
      <c r="PMS7" s="2375"/>
      <c r="PMT7" s="2373"/>
      <c r="PMU7" s="2374"/>
      <c r="PMV7" s="2375"/>
      <c r="PMW7" s="2373"/>
      <c r="PMX7" s="2374"/>
      <c r="PMY7" s="2375"/>
      <c r="PMZ7" s="2373"/>
      <c r="PNA7" s="2374"/>
      <c r="PNB7" s="2375"/>
      <c r="PNC7" s="2373"/>
      <c r="PND7" s="2374"/>
      <c r="PNE7" s="2375"/>
      <c r="PNF7" s="2373"/>
      <c r="PNG7" s="2374"/>
      <c r="PNH7" s="2375"/>
      <c r="PNI7" s="2373"/>
      <c r="PNJ7" s="2374"/>
      <c r="PNK7" s="2375"/>
      <c r="PNL7" s="2373"/>
      <c r="PNM7" s="2374"/>
      <c r="PNN7" s="2375"/>
      <c r="PNO7" s="2373"/>
      <c r="PNP7" s="2374"/>
      <c r="PNQ7" s="2375"/>
      <c r="PNR7" s="2373"/>
      <c r="PNS7" s="2374"/>
      <c r="PNT7" s="2375"/>
      <c r="PNU7" s="2373"/>
      <c r="PNV7" s="2374"/>
      <c r="PNW7" s="2375"/>
      <c r="PNX7" s="2373"/>
      <c r="PNY7" s="2374"/>
      <c r="PNZ7" s="2375"/>
      <c r="POA7" s="2373"/>
      <c r="POB7" s="2374"/>
      <c r="POC7" s="2375"/>
      <c r="POD7" s="2373"/>
      <c r="POE7" s="2374"/>
      <c r="POF7" s="2375"/>
      <c r="POG7" s="2373"/>
      <c r="POH7" s="2374"/>
      <c r="POI7" s="2375"/>
      <c r="POJ7" s="2373"/>
      <c r="POK7" s="2374"/>
      <c r="POL7" s="2375"/>
      <c r="POM7" s="2373"/>
      <c r="PON7" s="2374"/>
      <c r="POO7" s="2375"/>
      <c r="POP7" s="2373"/>
      <c r="POQ7" s="2374"/>
      <c r="POR7" s="2375"/>
      <c r="POS7" s="2373"/>
      <c r="POT7" s="2374"/>
      <c r="POU7" s="2375"/>
      <c r="POV7" s="2373"/>
      <c r="POW7" s="2374"/>
      <c r="POX7" s="2375"/>
      <c r="POY7" s="2373"/>
      <c r="POZ7" s="2374"/>
      <c r="PPA7" s="2375"/>
      <c r="PPB7" s="2373"/>
      <c r="PPC7" s="2374"/>
      <c r="PPD7" s="2375"/>
      <c r="PPE7" s="2373"/>
      <c r="PPF7" s="2374"/>
      <c r="PPG7" s="2375"/>
      <c r="PPH7" s="2373"/>
      <c r="PPI7" s="2374"/>
      <c r="PPJ7" s="2375"/>
      <c r="PPK7" s="2373"/>
      <c r="PPL7" s="2374"/>
      <c r="PPM7" s="2375"/>
      <c r="PPN7" s="2373"/>
      <c r="PPO7" s="2374"/>
      <c r="PPP7" s="2375"/>
      <c r="PPQ7" s="2373"/>
      <c r="PPR7" s="2374"/>
      <c r="PPS7" s="2375"/>
      <c r="PPT7" s="2373"/>
      <c r="PPU7" s="2374"/>
      <c r="PPV7" s="2375"/>
      <c r="PPW7" s="2373"/>
      <c r="PPX7" s="2374"/>
      <c r="PPY7" s="2375"/>
      <c r="PPZ7" s="2373"/>
      <c r="PQA7" s="2374"/>
      <c r="PQB7" s="2375"/>
      <c r="PQC7" s="2373"/>
      <c r="PQD7" s="2374"/>
      <c r="PQE7" s="2375"/>
      <c r="PQF7" s="2373"/>
      <c r="PQG7" s="2374"/>
      <c r="PQH7" s="2375"/>
      <c r="PQI7" s="2373"/>
      <c r="PQJ7" s="2374"/>
      <c r="PQK7" s="2375"/>
      <c r="PQL7" s="2373"/>
      <c r="PQM7" s="2374"/>
      <c r="PQN7" s="2375"/>
      <c r="PQO7" s="2373"/>
      <c r="PQP7" s="2374"/>
      <c r="PQQ7" s="2375"/>
      <c r="PQR7" s="2373"/>
      <c r="PQS7" s="2374"/>
      <c r="PQT7" s="2375"/>
      <c r="PQU7" s="2373"/>
      <c r="PQV7" s="2374"/>
      <c r="PQW7" s="2375"/>
      <c r="PQX7" s="2373"/>
      <c r="PQY7" s="2374"/>
      <c r="PQZ7" s="2375"/>
      <c r="PRA7" s="2373"/>
      <c r="PRB7" s="2374"/>
      <c r="PRC7" s="2375"/>
      <c r="PRD7" s="2373"/>
      <c r="PRE7" s="2374"/>
      <c r="PRF7" s="2375"/>
      <c r="PRG7" s="2373"/>
      <c r="PRH7" s="2374"/>
      <c r="PRI7" s="2375"/>
      <c r="PRJ7" s="2373"/>
      <c r="PRK7" s="2374"/>
      <c r="PRL7" s="2375"/>
      <c r="PRM7" s="2373"/>
      <c r="PRN7" s="2374"/>
      <c r="PRO7" s="2375"/>
      <c r="PRP7" s="2373"/>
      <c r="PRQ7" s="2374"/>
      <c r="PRR7" s="2375"/>
      <c r="PRS7" s="2373"/>
      <c r="PRT7" s="2374"/>
      <c r="PRU7" s="2375"/>
      <c r="PRV7" s="2373"/>
      <c r="PRW7" s="2374"/>
      <c r="PRX7" s="2375"/>
      <c r="PRY7" s="2373"/>
      <c r="PRZ7" s="2374"/>
      <c r="PSA7" s="2375"/>
      <c r="PSB7" s="2373"/>
      <c r="PSC7" s="2374"/>
      <c r="PSD7" s="2375"/>
      <c r="PSE7" s="2373"/>
      <c r="PSF7" s="2374"/>
      <c r="PSG7" s="2375"/>
      <c r="PSH7" s="2373"/>
      <c r="PSI7" s="2374"/>
      <c r="PSJ7" s="2375"/>
      <c r="PSK7" s="2373"/>
      <c r="PSL7" s="2374"/>
      <c r="PSM7" s="2375"/>
      <c r="PSN7" s="2373"/>
      <c r="PSO7" s="2374"/>
      <c r="PSP7" s="2375"/>
      <c r="PSQ7" s="2373"/>
      <c r="PSR7" s="2374"/>
      <c r="PSS7" s="2375"/>
      <c r="PST7" s="2373"/>
      <c r="PSU7" s="2374"/>
      <c r="PSV7" s="2375"/>
      <c r="PSW7" s="2373"/>
      <c r="PSX7" s="2374"/>
      <c r="PSY7" s="2375"/>
      <c r="PSZ7" s="2373"/>
      <c r="PTA7" s="2374"/>
      <c r="PTB7" s="2375"/>
      <c r="PTC7" s="2373"/>
      <c r="PTD7" s="2374"/>
      <c r="PTE7" s="2375"/>
      <c r="PTF7" s="2373"/>
      <c r="PTG7" s="2374"/>
      <c r="PTH7" s="2375"/>
      <c r="PTI7" s="2373"/>
      <c r="PTJ7" s="2374"/>
      <c r="PTK7" s="2375"/>
      <c r="PTL7" s="2373"/>
      <c r="PTM7" s="2374"/>
      <c r="PTN7" s="2375"/>
      <c r="PTO7" s="2373"/>
      <c r="PTP7" s="2374"/>
      <c r="PTQ7" s="2375"/>
      <c r="PTR7" s="2373"/>
      <c r="PTS7" s="2374"/>
      <c r="PTT7" s="2375"/>
      <c r="PTU7" s="2373"/>
      <c r="PTV7" s="2374"/>
      <c r="PTW7" s="2375"/>
      <c r="PTX7" s="2373"/>
      <c r="PTY7" s="2374"/>
      <c r="PTZ7" s="2375"/>
      <c r="PUA7" s="2373"/>
      <c r="PUB7" s="2374"/>
      <c r="PUC7" s="2375"/>
      <c r="PUD7" s="2373"/>
      <c r="PUE7" s="2374"/>
      <c r="PUF7" s="2375"/>
      <c r="PUG7" s="2373"/>
      <c r="PUH7" s="2374"/>
      <c r="PUI7" s="2375"/>
      <c r="PUJ7" s="2373"/>
      <c r="PUK7" s="2374"/>
      <c r="PUL7" s="2375"/>
      <c r="PUM7" s="2373"/>
      <c r="PUN7" s="2374"/>
      <c r="PUO7" s="2375"/>
      <c r="PUP7" s="2373"/>
      <c r="PUQ7" s="2374"/>
      <c r="PUR7" s="2375"/>
      <c r="PUS7" s="2373"/>
      <c r="PUT7" s="2374"/>
      <c r="PUU7" s="2375"/>
      <c r="PUV7" s="2373"/>
      <c r="PUW7" s="2374"/>
      <c r="PUX7" s="2375"/>
      <c r="PUY7" s="2373"/>
      <c r="PUZ7" s="2374"/>
      <c r="PVA7" s="2375"/>
      <c r="PVB7" s="2373"/>
      <c r="PVC7" s="2374"/>
      <c r="PVD7" s="2375"/>
      <c r="PVE7" s="2373"/>
      <c r="PVF7" s="2374"/>
      <c r="PVG7" s="2375"/>
      <c r="PVH7" s="2373"/>
      <c r="PVI7" s="2374"/>
      <c r="PVJ7" s="2375"/>
      <c r="PVK7" s="2373"/>
      <c r="PVL7" s="2374"/>
      <c r="PVM7" s="2375"/>
      <c r="PVN7" s="2373"/>
      <c r="PVO7" s="2374"/>
      <c r="PVP7" s="2375"/>
      <c r="PVQ7" s="2373"/>
      <c r="PVR7" s="2374"/>
      <c r="PVS7" s="2375"/>
      <c r="PVT7" s="2373"/>
      <c r="PVU7" s="2374"/>
      <c r="PVV7" s="2375"/>
      <c r="PVW7" s="2373"/>
      <c r="PVX7" s="2374"/>
      <c r="PVY7" s="2375"/>
      <c r="PVZ7" s="2373"/>
      <c r="PWA7" s="2374"/>
      <c r="PWB7" s="2375"/>
      <c r="PWC7" s="2373"/>
      <c r="PWD7" s="2374"/>
      <c r="PWE7" s="2375"/>
      <c r="PWF7" s="2373"/>
      <c r="PWG7" s="2374"/>
      <c r="PWH7" s="2375"/>
      <c r="PWI7" s="2373"/>
      <c r="PWJ7" s="2374"/>
      <c r="PWK7" s="2375"/>
      <c r="PWL7" s="2373"/>
      <c r="PWM7" s="2374"/>
      <c r="PWN7" s="2375"/>
      <c r="PWO7" s="2373"/>
      <c r="PWP7" s="2374"/>
      <c r="PWQ7" s="2375"/>
      <c r="PWR7" s="2373"/>
      <c r="PWS7" s="2374"/>
      <c r="PWT7" s="2375"/>
      <c r="PWU7" s="2373"/>
      <c r="PWV7" s="2374"/>
      <c r="PWW7" s="2375"/>
      <c r="PWX7" s="2373"/>
      <c r="PWY7" s="2374"/>
      <c r="PWZ7" s="2375"/>
      <c r="PXA7" s="2373"/>
      <c r="PXB7" s="2374"/>
      <c r="PXC7" s="2375"/>
      <c r="PXD7" s="2373"/>
      <c r="PXE7" s="2374"/>
      <c r="PXF7" s="2375"/>
      <c r="PXG7" s="2373"/>
      <c r="PXH7" s="2374"/>
      <c r="PXI7" s="2375"/>
      <c r="PXJ7" s="2373"/>
      <c r="PXK7" s="2374"/>
      <c r="PXL7" s="2375"/>
      <c r="PXM7" s="2373"/>
      <c r="PXN7" s="2374"/>
      <c r="PXO7" s="2375"/>
      <c r="PXP7" s="2373"/>
      <c r="PXQ7" s="2374"/>
      <c r="PXR7" s="2375"/>
      <c r="PXS7" s="2373"/>
      <c r="PXT7" s="2374"/>
      <c r="PXU7" s="2375"/>
      <c r="PXV7" s="2373"/>
      <c r="PXW7" s="2374"/>
      <c r="PXX7" s="2375"/>
      <c r="PXY7" s="2373"/>
      <c r="PXZ7" s="2374"/>
      <c r="PYA7" s="2375"/>
      <c r="PYB7" s="2373"/>
      <c r="PYC7" s="2374"/>
      <c r="PYD7" s="2375"/>
      <c r="PYE7" s="2373"/>
      <c r="PYF7" s="2374"/>
      <c r="PYG7" s="2375"/>
      <c r="PYH7" s="2373"/>
      <c r="PYI7" s="2374"/>
      <c r="PYJ7" s="2375"/>
      <c r="PYK7" s="2373"/>
      <c r="PYL7" s="2374"/>
      <c r="PYM7" s="2375"/>
      <c r="PYN7" s="2373"/>
      <c r="PYO7" s="2374"/>
      <c r="PYP7" s="2375"/>
      <c r="PYQ7" s="2373"/>
      <c r="PYR7" s="2374"/>
      <c r="PYS7" s="2375"/>
      <c r="PYT7" s="2373"/>
      <c r="PYU7" s="2374"/>
      <c r="PYV7" s="2375"/>
      <c r="PYW7" s="2373"/>
      <c r="PYX7" s="2374"/>
      <c r="PYY7" s="2375"/>
      <c r="PYZ7" s="2373"/>
      <c r="PZA7" s="2374"/>
      <c r="PZB7" s="2375"/>
      <c r="PZC7" s="2373"/>
      <c r="PZD7" s="2374"/>
      <c r="PZE7" s="2375"/>
      <c r="PZF7" s="2373"/>
      <c r="PZG7" s="2374"/>
      <c r="PZH7" s="2375"/>
      <c r="PZI7" s="2373"/>
      <c r="PZJ7" s="2374"/>
      <c r="PZK7" s="2375"/>
      <c r="PZL7" s="2373"/>
      <c r="PZM7" s="2374"/>
      <c r="PZN7" s="2375"/>
      <c r="PZO7" s="2373"/>
      <c r="PZP7" s="2374"/>
      <c r="PZQ7" s="2375"/>
      <c r="PZR7" s="2373"/>
      <c r="PZS7" s="2374"/>
      <c r="PZT7" s="2375"/>
      <c r="PZU7" s="2373"/>
      <c r="PZV7" s="2374"/>
      <c r="PZW7" s="2375"/>
      <c r="PZX7" s="2373"/>
      <c r="PZY7" s="2374"/>
      <c r="PZZ7" s="2375"/>
      <c r="QAA7" s="2373"/>
      <c r="QAB7" s="2374"/>
      <c r="QAC7" s="2375"/>
      <c r="QAD7" s="2373"/>
      <c r="QAE7" s="2374"/>
      <c r="QAF7" s="2375"/>
      <c r="QAG7" s="2373"/>
      <c r="QAH7" s="2374"/>
      <c r="QAI7" s="2375"/>
      <c r="QAJ7" s="2373"/>
      <c r="QAK7" s="2374"/>
      <c r="QAL7" s="2375"/>
      <c r="QAM7" s="2373"/>
      <c r="QAN7" s="2374"/>
      <c r="QAO7" s="2375"/>
      <c r="QAP7" s="2373"/>
      <c r="QAQ7" s="2374"/>
      <c r="QAR7" s="2375"/>
      <c r="QAS7" s="2373"/>
      <c r="QAT7" s="2374"/>
      <c r="QAU7" s="2375"/>
      <c r="QAV7" s="2373"/>
      <c r="QAW7" s="2374"/>
      <c r="QAX7" s="2375"/>
      <c r="QAY7" s="2373"/>
      <c r="QAZ7" s="2374"/>
      <c r="QBA7" s="2375"/>
      <c r="QBB7" s="2373"/>
      <c r="QBC7" s="2374"/>
      <c r="QBD7" s="2375"/>
      <c r="QBE7" s="2373"/>
      <c r="QBF7" s="2374"/>
      <c r="QBG7" s="2375"/>
      <c r="QBH7" s="2373"/>
      <c r="QBI7" s="2374"/>
      <c r="QBJ7" s="2375"/>
      <c r="QBK7" s="2373"/>
      <c r="QBL7" s="2374"/>
      <c r="QBM7" s="2375"/>
      <c r="QBN7" s="2373"/>
      <c r="QBO7" s="2374"/>
      <c r="QBP7" s="2375"/>
      <c r="QBQ7" s="2373"/>
      <c r="QBR7" s="2374"/>
      <c r="QBS7" s="2375"/>
      <c r="QBT7" s="2373"/>
      <c r="QBU7" s="2374"/>
      <c r="QBV7" s="2375"/>
      <c r="QBW7" s="2373"/>
      <c r="QBX7" s="2374"/>
      <c r="QBY7" s="2375"/>
      <c r="QBZ7" s="2373"/>
      <c r="QCA7" s="2374"/>
      <c r="QCB7" s="2375"/>
      <c r="QCC7" s="2373"/>
      <c r="QCD7" s="2374"/>
      <c r="QCE7" s="2375"/>
      <c r="QCF7" s="2373"/>
      <c r="QCG7" s="2374"/>
      <c r="QCH7" s="2375"/>
      <c r="QCI7" s="2373"/>
      <c r="QCJ7" s="2374"/>
      <c r="QCK7" s="2375"/>
      <c r="QCL7" s="2373"/>
      <c r="QCM7" s="2374"/>
      <c r="QCN7" s="2375"/>
      <c r="QCO7" s="2373"/>
      <c r="QCP7" s="2374"/>
      <c r="QCQ7" s="2375"/>
      <c r="QCR7" s="2373"/>
      <c r="QCS7" s="2374"/>
      <c r="QCT7" s="2375"/>
      <c r="QCU7" s="2373"/>
      <c r="QCV7" s="2374"/>
      <c r="QCW7" s="2375"/>
      <c r="QCX7" s="2373"/>
      <c r="QCY7" s="2374"/>
      <c r="QCZ7" s="2375"/>
      <c r="QDA7" s="2373"/>
      <c r="QDB7" s="2374"/>
      <c r="QDC7" s="2375"/>
      <c r="QDD7" s="2373"/>
      <c r="QDE7" s="2374"/>
      <c r="QDF7" s="2375"/>
      <c r="QDG7" s="2373"/>
      <c r="QDH7" s="2374"/>
      <c r="QDI7" s="2375"/>
      <c r="QDJ7" s="2373"/>
      <c r="QDK7" s="2374"/>
      <c r="QDL7" s="2375"/>
      <c r="QDM7" s="2373"/>
      <c r="QDN7" s="2374"/>
      <c r="QDO7" s="2375"/>
      <c r="QDP7" s="2373"/>
      <c r="QDQ7" s="2374"/>
      <c r="QDR7" s="2375"/>
      <c r="QDS7" s="2373"/>
      <c r="QDT7" s="2374"/>
      <c r="QDU7" s="2375"/>
      <c r="QDV7" s="2373"/>
      <c r="QDW7" s="2374"/>
      <c r="QDX7" s="2375"/>
      <c r="QDY7" s="2373"/>
      <c r="QDZ7" s="2374"/>
      <c r="QEA7" s="2375"/>
      <c r="QEB7" s="2373"/>
      <c r="QEC7" s="2374"/>
      <c r="QED7" s="2375"/>
      <c r="QEE7" s="2373"/>
      <c r="QEF7" s="2374"/>
      <c r="QEG7" s="2375"/>
      <c r="QEH7" s="2373"/>
      <c r="QEI7" s="2374"/>
      <c r="QEJ7" s="2375"/>
      <c r="QEK7" s="2373"/>
      <c r="QEL7" s="2374"/>
      <c r="QEM7" s="2375"/>
      <c r="QEN7" s="2373"/>
      <c r="QEO7" s="2374"/>
      <c r="QEP7" s="2375"/>
      <c r="QEQ7" s="2373"/>
      <c r="QER7" s="2374"/>
      <c r="QES7" s="2375"/>
      <c r="QET7" s="2373"/>
      <c r="QEU7" s="2374"/>
      <c r="QEV7" s="2375"/>
      <c r="QEW7" s="2373"/>
      <c r="QEX7" s="2374"/>
      <c r="QEY7" s="2375"/>
      <c r="QEZ7" s="2373"/>
      <c r="QFA7" s="2374"/>
      <c r="QFB7" s="2375"/>
      <c r="QFC7" s="2373"/>
      <c r="QFD7" s="2374"/>
      <c r="QFE7" s="2375"/>
      <c r="QFF7" s="2373"/>
      <c r="QFG7" s="2374"/>
      <c r="QFH7" s="2375"/>
      <c r="QFI7" s="2373"/>
      <c r="QFJ7" s="2374"/>
      <c r="QFK7" s="2375"/>
      <c r="QFL7" s="2373"/>
      <c r="QFM7" s="2374"/>
      <c r="QFN7" s="2375"/>
      <c r="QFO7" s="2373"/>
      <c r="QFP7" s="2374"/>
      <c r="QFQ7" s="2375"/>
      <c r="QFR7" s="2373"/>
      <c r="QFS7" s="2374"/>
      <c r="QFT7" s="2375"/>
      <c r="QFU7" s="2373"/>
      <c r="QFV7" s="2374"/>
      <c r="QFW7" s="2375"/>
      <c r="QFX7" s="2373"/>
      <c r="QFY7" s="2374"/>
      <c r="QFZ7" s="2375"/>
      <c r="QGA7" s="2373"/>
      <c r="QGB7" s="2374"/>
      <c r="QGC7" s="2375"/>
      <c r="QGD7" s="2373"/>
      <c r="QGE7" s="2374"/>
      <c r="QGF7" s="2375"/>
      <c r="QGG7" s="2373"/>
      <c r="QGH7" s="2374"/>
      <c r="QGI7" s="2375"/>
      <c r="QGJ7" s="2373"/>
      <c r="QGK7" s="2374"/>
      <c r="QGL7" s="2375"/>
      <c r="QGM7" s="2373"/>
      <c r="QGN7" s="2374"/>
      <c r="QGO7" s="2375"/>
      <c r="QGP7" s="2373"/>
      <c r="QGQ7" s="2374"/>
      <c r="QGR7" s="2375"/>
      <c r="QGS7" s="2373"/>
      <c r="QGT7" s="2374"/>
      <c r="QGU7" s="2375"/>
      <c r="QGV7" s="2373"/>
      <c r="QGW7" s="2374"/>
      <c r="QGX7" s="2375"/>
      <c r="QGY7" s="2373"/>
      <c r="QGZ7" s="2374"/>
      <c r="QHA7" s="2375"/>
      <c r="QHB7" s="2373"/>
      <c r="QHC7" s="2374"/>
      <c r="QHD7" s="2375"/>
      <c r="QHE7" s="2373"/>
      <c r="QHF7" s="2374"/>
      <c r="QHG7" s="2375"/>
      <c r="QHH7" s="2373"/>
      <c r="QHI7" s="2374"/>
      <c r="QHJ7" s="2375"/>
      <c r="QHK7" s="2373"/>
      <c r="QHL7" s="2374"/>
      <c r="QHM7" s="2375"/>
      <c r="QHN7" s="2373"/>
      <c r="QHO7" s="2374"/>
      <c r="QHP7" s="2375"/>
      <c r="QHQ7" s="2373"/>
      <c r="QHR7" s="2374"/>
      <c r="QHS7" s="2375"/>
      <c r="QHT7" s="2373"/>
      <c r="QHU7" s="2374"/>
      <c r="QHV7" s="2375"/>
      <c r="QHW7" s="2373"/>
      <c r="QHX7" s="2374"/>
      <c r="QHY7" s="2375"/>
      <c r="QHZ7" s="2373"/>
      <c r="QIA7" s="2374"/>
      <c r="QIB7" s="2375"/>
      <c r="QIC7" s="2373"/>
      <c r="QID7" s="2374"/>
      <c r="QIE7" s="2375"/>
      <c r="QIF7" s="2373"/>
      <c r="QIG7" s="2374"/>
      <c r="QIH7" s="2375"/>
      <c r="QII7" s="2373"/>
      <c r="QIJ7" s="2374"/>
      <c r="QIK7" s="2375"/>
      <c r="QIL7" s="2373"/>
      <c r="QIM7" s="2374"/>
      <c r="QIN7" s="2375"/>
      <c r="QIO7" s="2373"/>
      <c r="QIP7" s="2374"/>
      <c r="QIQ7" s="2375"/>
      <c r="QIR7" s="2373"/>
      <c r="QIS7" s="2374"/>
      <c r="QIT7" s="2375"/>
      <c r="QIU7" s="2373"/>
      <c r="QIV7" s="2374"/>
      <c r="QIW7" s="2375"/>
      <c r="QIX7" s="2373"/>
      <c r="QIY7" s="2374"/>
      <c r="QIZ7" s="2375"/>
      <c r="QJA7" s="2373"/>
      <c r="QJB7" s="2374"/>
      <c r="QJC7" s="2375"/>
      <c r="QJD7" s="2373"/>
      <c r="QJE7" s="2374"/>
      <c r="QJF7" s="2375"/>
      <c r="QJG7" s="2373"/>
      <c r="QJH7" s="2374"/>
      <c r="QJI7" s="2375"/>
      <c r="QJJ7" s="2373"/>
      <c r="QJK7" s="2374"/>
      <c r="QJL7" s="2375"/>
      <c r="QJM7" s="2373"/>
      <c r="QJN7" s="2374"/>
      <c r="QJO7" s="2375"/>
      <c r="QJP7" s="2373"/>
      <c r="QJQ7" s="2374"/>
      <c r="QJR7" s="2375"/>
      <c r="QJS7" s="2373"/>
      <c r="QJT7" s="2374"/>
      <c r="QJU7" s="2375"/>
      <c r="QJV7" s="2373"/>
      <c r="QJW7" s="2374"/>
      <c r="QJX7" s="2375"/>
      <c r="QJY7" s="2373"/>
      <c r="QJZ7" s="2374"/>
      <c r="QKA7" s="2375"/>
      <c r="QKB7" s="2373"/>
      <c r="QKC7" s="2374"/>
      <c r="QKD7" s="2375"/>
      <c r="QKE7" s="2373"/>
      <c r="QKF7" s="2374"/>
      <c r="QKG7" s="2375"/>
      <c r="QKH7" s="2373"/>
      <c r="QKI7" s="2374"/>
      <c r="QKJ7" s="2375"/>
      <c r="QKK7" s="2373"/>
      <c r="QKL7" s="2374"/>
      <c r="QKM7" s="2375"/>
      <c r="QKN7" s="2373"/>
      <c r="QKO7" s="2374"/>
      <c r="QKP7" s="2375"/>
      <c r="QKQ7" s="2373"/>
      <c r="QKR7" s="2374"/>
      <c r="QKS7" s="2375"/>
      <c r="QKT7" s="2373"/>
      <c r="QKU7" s="2374"/>
      <c r="QKV7" s="2375"/>
      <c r="QKW7" s="2373"/>
      <c r="QKX7" s="2374"/>
      <c r="QKY7" s="2375"/>
      <c r="QKZ7" s="2373"/>
      <c r="QLA7" s="2374"/>
      <c r="QLB7" s="2375"/>
      <c r="QLC7" s="2373"/>
      <c r="QLD7" s="2374"/>
      <c r="QLE7" s="2375"/>
      <c r="QLF7" s="2373"/>
      <c r="QLG7" s="2374"/>
      <c r="QLH7" s="2375"/>
      <c r="QLI7" s="2373"/>
      <c r="QLJ7" s="2374"/>
      <c r="QLK7" s="2375"/>
      <c r="QLL7" s="2373"/>
      <c r="QLM7" s="2374"/>
      <c r="QLN7" s="2375"/>
      <c r="QLO7" s="2373"/>
      <c r="QLP7" s="2374"/>
      <c r="QLQ7" s="2375"/>
      <c r="QLR7" s="2373"/>
      <c r="QLS7" s="2374"/>
      <c r="QLT7" s="2375"/>
      <c r="QLU7" s="2373"/>
      <c r="QLV7" s="2374"/>
      <c r="QLW7" s="2375"/>
      <c r="QLX7" s="2373"/>
      <c r="QLY7" s="2374"/>
      <c r="QLZ7" s="2375"/>
      <c r="QMA7" s="2373"/>
      <c r="QMB7" s="2374"/>
      <c r="QMC7" s="2375"/>
      <c r="QMD7" s="2373"/>
      <c r="QME7" s="2374"/>
      <c r="QMF7" s="2375"/>
      <c r="QMG7" s="2373"/>
      <c r="QMH7" s="2374"/>
      <c r="QMI7" s="2375"/>
      <c r="QMJ7" s="2373"/>
      <c r="QMK7" s="2374"/>
      <c r="QML7" s="2375"/>
      <c r="QMM7" s="2373"/>
      <c r="QMN7" s="2374"/>
      <c r="QMO7" s="2375"/>
      <c r="QMP7" s="2373"/>
      <c r="QMQ7" s="2374"/>
      <c r="QMR7" s="2375"/>
      <c r="QMS7" s="2373"/>
      <c r="QMT7" s="2374"/>
      <c r="QMU7" s="2375"/>
      <c r="QMV7" s="2373"/>
      <c r="QMW7" s="2374"/>
      <c r="QMX7" s="2375"/>
      <c r="QMY7" s="2373"/>
      <c r="QMZ7" s="2374"/>
      <c r="QNA7" s="2375"/>
      <c r="QNB7" s="2373"/>
      <c r="QNC7" s="2374"/>
      <c r="QND7" s="2375"/>
      <c r="QNE7" s="2373"/>
      <c r="QNF7" s="2374"/>
      <c r="QNG7" s="2375"/>
      <c r="QNH7" s="2373"/>
      <c r="QNI7" s="2374"/>
      <c r="QNJ7" s="2375"/>
      <c r="QNK7" s="2373"/>
      <c r="QNL7" s="2374"/>
      <c r="QNM7" s="2375"/>
      <c r="QNN7" s="2373"/>
      <c r="QNO7" s="2374"/>
      <c r="QNP7" s="2375"/>
      <c r="QNQ7" s="2373"/>
      <c r="QNR7" s="2374"/>
      <c r="QNS7" s="2375"/>
      <c r="QNT7" s="2373"/>
      <c r="QNU7" s="2374"/>
      <c r="QNV7" s="2375"/>
      <c r="QNW7" s="2373"/>
      <c r="QNX7" s="2374"/>
      <c r="QNY7" s="2375"/>
      <c r="QNZ7" s="2373"/>
      <c r="QOA7" s="2374"/>
      <c r="QOB7" s="2375"/>
      <c r="QOC7" s="2373"/>
      <c r="QOD7" s="2374"/>
      <c r="QOE7" s="2375"/>
      <c r="QOF7" s="2373"/>
      <c r="QOG7" s="2374"/>
      <c r="QOH7" s="2375"/>
      <c r="QOI7" s="2373"/>
      <c r="QOJ7" s="2374"/>
      <c r="QOK7" s="2375"/>
      <c r="QOL7" s="2373"/>
      <c r="QOM7" s="2374"/>
      <c r="QON7" s="2375"/>
      <c r="QOO7" s="2373"/>
      <c r="QOP7" s="2374"/>
      <c r="QOQ7" s="2375"/>
      <c r="QOR7" s="2373"/>
      <c r="QOS7" s="2374"/>
      <c r="QOT7" s="2375"/>
      <c r="QOU7" s="2373"/>
      <c r="QOV7" s="2374"/>
      <c r="QOW7" s="2375"/>
      <c r="QOX7" s="2373"/>
      <c r="QOY7" s="2374"/>
      <c r="QOZ7" s="2375"/>
      <c r="QPA7" s="2373"/>
      <c r="QPB7" s="2374"/>
      <c r="QPC7" s="2375"/>
      <c r="QPD7" s="2373"/>
      <c r="QPE7" s="2374"/>
      <c r="QPF7" s="2375"/>
      <c r="QPG7" s="2373"/>
      <c r="QPH7" s="2374"/>
      <c r="QPI7" s="2375"/>
      <c r="QPJ7" s="2373"/>
      <c r="QPK7" s="2374"/>
      <c r="QPL7" s="2375"/>
      <c r="QPM7" s="2373"/>
      <c r="QPN7" s="2374"/>
      <c r="QPO7" s="2375"/>
      <c r="QPP7" s="2373"/>
      <c r="QPQ7" s="2374"/>
      <c r="QPR7" s="2375"/>
      <c r="QPS7" s="2373"/>
      <c r="QPT7" s="2374"/>
      <c r="QPU7" s="2375"/>
      <c r="QPV7" s="2373"/>
      <c r="QPW7" s="2374"/>
      <c r="QPX7" s="2375"/>
      <c r="QPY7" s="2373"/>
      <c r="QPZ7" s="2374"/>
      <c r="QQA7" s="2375"/>
      <c r="QQB7" s="2373"/>
      <c r="QQC7" s="2374"/>
      <c r="QQD7" s="2375"/>
      <c r="QQE7" s="2373"/>
      <c r="QQF7" s="2374"/>
      <c r="QQG7" s="2375"/>
      <c r="QQH7" s="2373"/>
      <c r="QQI7" s="2374"/>
      <c r="QQJ7" s="2375"/>
      <c r="QQK7" s="2373"/>
      <c r="QQL7" s="2374"/>
      <c r="QQM7" s="2375"/>
      <c r="QQN7" s="2373"/>
      <c r="QQO7" s="2374"/>
      <c r="QQP7" s="2375"/>
      <c r="QQQ7" s="2373"/>
      <c r="QQR7" s="2374"/>
      <c r="QQS7" s="2375"/>
      <c r="QQT7" s="2373"/>
      <c r="QQU7" s="2374"/>
      <c r="QQV7" s="2375"/>
      <c r="QQW7" s="2373"/>
      <c r="QQX7" s="2374"/>
      <c r="QQY7" s="2375"/>
      <c r="QQZ7" s="2373"/>
      <c r="QRA7" s="2374"/>
      <c r="QRB7" s="2375"/>
      <c r="QRC7" s="2373"/>
      <c r="QRD7" s="2374"/>
      <c r="QRE7" s="2375"/>
      <c r="QRF7" s="2373"/>
      <c r="QRG7" s="2374"/>
      <c r="QRH7" s="2375"/>
      <c r="QRI7" s="2373"/>
      <c r="QRJ7" s="2374"/>
      <c r="QRK7" s="2375"/>
      <c r="QRL7" s="2373"/>
      <c r="QRM7" s="2374"/>
      <c r="QRN7" s="2375"/>
      <c r="QRO7" s="2373"/>
      <c r="QRP7" s="2374"/>
      <c r="QRQ7" s="2375"/>
      <c r="QRR7" s="2373"/>
      <c r="QRS7" s="2374"/>
      <c r="QRT7" s="2375"/>
      <c r="QRU7" s="2373"/>
      <c r="QRV7" s="2374"/>
      <c r="QRW7" s="2375"/>
      <c r="QRX7" s="2373"/>
      <c r="QRY7" s="2374"/>
      <c r="QRZ7" s="2375"/>
      <c r="QSA7" s="2373"/>
      <c r="QSB7" s="2374"/>
      <c r="QSC7" s="2375"/>
      <c r="QSD7" s="2373"/>
      <c r="QSE7" s="2374"/>
      <c r="QSF7" s="2375"/>
      <c r="QSG7" s="2373"/>
      <c r="QSH7" s="2374"/>
      <c r="QSI7" s="2375"/>
      <c r="QSJ7" s="2373"/>
      <c r="QSK7" s="2374"/>
      <c r="QSL7" s="2375"/>
      <c r="QSM7" s="2373"/>
      <c r="QSN7" s="2374"/>
      <c r="QSO7" s="2375"/>
      <c r="QSP7" s="2373"/>
      <c r="QSQ7" s="2374"/>
      <c r="QSR7" s="2375"/>
      <c r="QSS7" s="2373"/>
      <c r="QST7" s="2374"/>
      <c r="QSU7" s="2375"/>
      <c r="QSV7" s="2373"/>
      <c r="QSW7" s="2374"/>
      <c r="QSX7" s="2375"/>
      <c r="QSY7" s="2373"/>
      <c r="QSZ7" s="2374"/>
      <c r="QTA7" s="2375"/>
      <c r="QTB7" s="2373"/>
      <c r="QTC7" s="2374"/>
      <c r="QTD7" s="2375"/>
      <c r="QTE7" s="2373"/>
      <c r="QTF7" s="2374"/>
      <c r="QTG7" s="2375"/>
      <c r="QTH7" s="2373"/>
      <c r="QTI7" s="2374"/>
      <c r="QTJ7" s="2375"/>
      <c r="QTK7" s="2373"/>
      <c r="QTL7" s="2374"/>
      <c r="QTM7" s="2375"/>
      <c r="QTN7" s="2373"/>
      <c r="QTO7" s="2374"/>
      <c r="QTP7" s="2375"/>
      <c r="QTQ7" s="2373"/>
      <c r="QTR7" s="2374"/>
      <c r="QTS7" s="2375"/>
      <c r="QTT7" s="2373"/>
      <c r="QTU7" s="2374"/>
      <c r="QTV7" s="2375"/>
      <c r="QTW7" s="2373"/>
      <c r="QTX7" s="2374"/>
      <c r="QTY7" s="2375"/>
      <c r="QTZ7" s="2373"/>
      <c r="QUA7" s="2374"/>
      <c r="QUB7" s="2375"/>
      <c r="QUC7" s="2373"/>
      <c r="QUD7" s="2374"/>
      <c r="QUE7" s="2375"/>
      <c r="QUF7" s="2373"/>
      <c r="QUG7" s="2374"/>
      <c r="QUH7" s="2375"/>
      <c r="QUI7" s="2373"/>
      <c r="QUJ7" s="2374"/>
      <c r="QUK7" s="2375"/>
      <c r="QUL7" s="2373"/>
      <c r="QUM7" s="2374"/>
      <c r="QUN7" s="2375"/>
      <c r="QUO7" s="2373"/>
      <c r="QUP7" s="2374"/>
      <c r="QUQ7" s="2375"/>
      <c r="QUR7" s="2373"/>
      <c r="QUS7" s="2374"/>
      <c r="QUT7" s="2375"/>
      <c r="QUU7" s="2373"/>
      <c r="QUV7" s="2374"/>
      <c r="QUW7" s="2375"/>
      <c r="QUX7" s="2373"/>
      <c r="QUY7" s="2374"/>
      <c r="QUZ7" s="2375"/>
      <c r="QVA7" s="2373"/>
      <c r="QVB7" s="2374"/>
      <c r="QVC7" s="2375"/>
      <c r="QVD7" s="2373"/>
      <c r="QVE7" s="2374"/>
      <c r="QVF7" s="2375"/>
      <c r="QVG7" s="2373"/>
      <c r="QVH7" s="2374"/>
      <c r="QVI7" s="2375"/>
      <c r="QVJ7" s="2373"/>
      <c r="QVK7" s="2374"/>
      <c r="QVL7" s="2375"/>
      <c r="QVM7" s="2373"/>
      <c r="QVN7" s="2374"/>
      <c r="QVO7" s="2375"/>
      <c r="QVP7" s="2373"/>
      <c r="QVQ7" s="2374"/>
      <c r="QVR7" s="2375"/>
      <c r="QVS7" s="2373"/>
      <c r="QVT7" s="2374"/>
      <c r="QVU7" s="2375"/>
      <c r="QVV7" s="2373"/>
      <c r="QVW7" s="2374"/>
      <c r="QVX7" s="2375"/>
      <c r="QVY7" s="2373"/>
      <c r="QVZ7" s="2374"/>
      <c r="QWA7" s="2375"/>
      <c r="QWB7" s="2373"/>
      <c r="QWC7" s="2374"/>
      <c r="QWD7" s="2375"/>
      <c r="QWE7" s="2373"/>
      <c r="QWF7" s="2374"/>
      <c r="QWG7" s="2375"/>
      <c r="QWH7" s="2373"/>
      <c r="QWI7" s="2374"/>
      <c r="QWJ7" s="2375"/>
      <c r="QWK7" s="2373"/>
      <c r="QWL7" s="2374"/>
      <c r="QWM7" s="2375"/>
      <c r="QWN7" s="2373"/>
      <c r="QWO7" s="2374"/>
      <c r="QWP7" s="2375"/>
      <c r="QWQ7" s="2373"/>
      <c r="QWR7" s="2374"/>
      <c r="QWS7" s="2375"/>
      <c r="QWT7" s="2373"/>
      <c r="QWU7" s="2374"/>
      <c r="QWV7" s="2375"/>
      <c r="QWW7" s="2373"/>
      <c r="QWX7" s="2374"/>
      <c r="QWY7" s="2375"/>
      <c r="QWZ7" s="2373"/>
      <c r="QXA7" s="2374"/>
      <c r="QXB7" s="2375"/>
      <c r="QXC7" s="2373"/>
      <c r="QXD7" s="2374"/>
      <c r="QXE7" s="2375"/>
      <c r="QXF7" s="2373"/>
      <c r="QXG7" s="2374"/>
      <c r="QXH7" s="2375"/>
      <c r="QXI7" s="2373"/>
      <c r="QXJ7" s="2374"/>
      <c r="QXK7" s="2375"/>
      <c r="QXL7" s="2373"/>
      <c r="QXM7" s="2374"/>
      <c r="QXN7" s="2375"/>
      <c r="QXO7" s="2373"/>
      <c r="QXP7" s="2374"/>
      <c r="QXQ7" s="2375"/>
      <c r="QXR7" s="2373"/>
      <c r="QXS7" s="2374"/>
      <c r="QXT7" s="2375"/>
      <c r="QXU7" s="2373"/>
      <c r="QXV7" s="2374"/>
      <c r="QXW7" s="2375"/>
      <c r="QXX7" s="2373"/>
      <c r="QXY7" s="2374"/>
      <c r="QXZ7" s="2375"/>
      <c r="QYA7" s="2373"/>
      <c r="QYB7" s="2374"/>
      <c r="QYC7" s="2375"/>
      <c r="QYD7" s="2373"/>
      <c r="QYE7" s="2374"/>
      <c r="QYF7" s="2375"/>
      <c r="QYG7" s="2373"/>
      <c r="QYH7" s="2374"/>
      <c r="QYI7" s="2375"/>
      <c r="QYJ7" s="2373"/>
      <c r="QYK7" s="2374"/>
      <c r="QYL7" s="2375"/>
      <c r="QYM7" s="2373"/>
      <c r="QYN7" s="2374"/>
      <c r="QYO7" s="2375"/>
      <c r="QYP7" s="2373"/>
      <c r="QYQ7" s="2374"/>
      <c r="QYR7" s="2375"/>
      <c r="QYS7" s="2373"/>
      <c r="QYT7" s="2374"/>
      <c r="QYU7" s="2375"/>
      <c r="QYV7" s="2373"/>
      <c r="QYW7" s="2374"/>
      <c r="QYX7" s="2375"/>
      <c r="QYY7" s="2373"/>
      <c r="QYZ7" s="2374"/>
      <c r="QZA7" s="2375"/>
      <c r="QZB7" s="2373"/>
      <c r="QZC7" s="2374"/>
      <c r="QZD7" s="2375"/>
      <c r="QZE7" s="2373"/>
      <c r="QZF7" s="2374"/>
      <c r="QZG7" s="2375"/>
      <c r="QZH7" s="2373"/>
      <c r="QZI7" s="2374"/>
      <c r="QZJ7" s="2375"/>
      <c r="QZK7" s="2373"/>
      <c r="QZL7" s="2374"/>
      <c r="QZM7" s="2375"/>
      <c r="QZN7" s="2373"/>
      <c r="QZO7" s="2374"/>
      <c r="QZP7" s="2375"/>
      <c r="QZQ7" s="2373"/>
      <c r="QZR7" s="2374"/>
      <c r="QZS7" s="2375"/>
      <c r="QZT7" s="2373"/>
      <c r="QZU7" s="2374"/>
      <c r="QZV7" s="2375"/>
      <c r="QZW7" s="2373"/>
      <c r="QZX7" s="2374"/>
      <c r="QZY7" s="2375"/>
      <c r="QZZ7" s="2373"/>
      <c r="RAA7" s="2374"/>
      <c r="RAB7" s="2375"/>
      <c r="RAC7" s="2373"/>
      <c r="RAD7" s="2374"/>
      <c r="RAE7" s="2375"/>
      <c r="RAF7" s="2373"/>
      <c r="RAG7" s="2374"/>
      <c r="RAH7" s="2375"/>
      <c r="RAI7" s="2373"/>
      <c r="RAJ7" s="2374"/>
      <c r="RAK7" s="2375"/>
      <c r="RAL7" s="2373"/>
      <c r="RAM7" s="2374"/>
      <c r="RAN7" s="2375"/>
      <c r="RAO7" s="2373"/>
      <c r="RAP7" s="2374"/>
      <c r="RAQ7" s="2375"/>
      <c r="RAR7" s="2373"/>
      <c r="RAS7" s="2374"/>
      <c r="RAT7" s="2375"/>
      <c r="RAU7" s="2373"/>
      <c r="RAV7" s="2374"/>
      <c r="RAW7" s="2375"/>
      <c r="RAX7" s="2373"/>
      <c r="RAY7" s="2374"/>
      <c r="RAZ7" s="2375"/>
      <c r="RBA7" s="2373"/>
      <c r="RBB7" s="2374"/>
      <c r="RBC7" s="2375"/>
      <c r="RBD7" s="2373"/>
      <c r="RBE7" s="2374"/>
      <c r="RBF7" s="2375"/>
      <c r="RBG7" s="2373"/>
      <c r="RBH7" s="2374"/>
      <c r="RBI7" s="2375"/>
      <c r="RBJ7" s="2373"/>
      <c r="RBK7" s="2374"/>
      <c r="RBL7" s="2375"/>
      <c r="RBM7" s="2373"/>
      <c r="RBN7" s="2374"/>
      <c r="RBO7" s="2375"/>
      <c r="RBP7" s="2373"/>
      <c r="RBQ7" s="2374"/>
      <c r="RBR7" s="2375"/>
      <c r="RBS7" s="2373"/>
      <c r="RBT7" s="2374"/>
      <c r="RBU7" s="2375"/>
      <c r="RBV7" s="2373"/>
      <c r="RBW7" s="2374"/>
      <c r="RBX7" s="2375"/>
      <c r="RBY7" s="2373"/>
      <c r="RBZ7" s="2374"/>
      <c r="RCA7" s="2375"/>
      <c r="RCB7" s="2373"/>
      <c r="RCC7" s="2374"/>
      <c r="RCD7" s="2375"/>
      <c r="RCE7" s="2373"/>
      <c r="RCF7" s="2374"/>
      <c r="RCG7" s="2375"/>
      <c r="RCH7" s="2373"/>
      <c r="RCI7" s="2374"/>
      <c r="RCJ7" s="2375"/>
      <c r="RCK7" s="2373"/>
      <c r="RCL7" s="2374"/>
      <c r="RCM7" s="2375"/>
      <c r="RCN7" s="2373"/>
      <c r="RCO7" s="2374"/>
      <c r="RCP7" s="2375"/>
      <c r="RCQ7" s="2373"/>
      <c r="RCR7" s="2374"/>
      <c r="RCS7" s="2375"/>
      <c r="RCT7" s="2373"/>
      <c r="RCU7" s="2374"/>
      <c r="RCV7" s="2375"/>
      <c r="RCW7" s="2373"/>
      <c r="RCX7" s="2374"/>
      <c r="RCY7" s="2375"/>
      <c r="RCZ7" s="2373"/>
      <c r="RDA7" s="2374"/>
      <c r="RDB7" s="2375"/>
      <c r="RDC7" s="2373"/>
      <c r="RDD7" s="2374"/>
      <c r="RDE7" s="2375"/>
      <c r="RDF7" s="2373"/>
      <c r="RDG7" s="2374"/>
      <c r="RDH7" s="2375"/>
      <c r="RDI7" s="2373"/>
      <c r="RDJ7" s="2374"/>
      <c r="RDK7" s="2375"/>
      <c r="RDL7" s="2373"/>
      <c r="RDM7" s="2374"/>
      <c r="RDN7" s="2375"/>
      <c r="RDO7" s="2373"/>
      <c r="RDP7" s="2374"/>
      <c r="RDQ7" s="2375"/>
      <c r="RDR7" s="2373"/>
      <c r="RDS7" s="2374"/>
      <c r="RDT7" s="2375"/>
      <c r="RDU7" s="2373"/>
      <c r="RDV7" s="2374"/>
      <c r="RDW7" s="2375"/>
      <c r="RDX7" s="2373"/>
      <c r="RDY7" s="2374"/>
      <c r="RDZ7" s="2375"/>
      <c r="REA7" s="2373"/>
      <c r="REB7" s="2374"/>
      <c r="REC7" s="2375"/>
      <c r="RED7" s="2373"/>
      <c r="REE7" s="2374"/>
      <c r="REF7" s="2375"/>
      <c r="REG7" s="2373"/>
      <c r="REH7" s="2374"/>
      <c r="REI7" s="2375"/>
      <c r="REJ7" s="2373"/>
      <c r="REK7" s="2374"/>
      <c r="REL7" s="2375"/>
      <c r="REM7" s="2373"/>
      <c r="REN7" s="2374"/>
      <c r="REO7" s="2375"/>
      <c r="REP7" s="2373"/>
      <c r="REQ7" s="2374"/>
      <c r="RER7" s="2375"/>
      <c r="RES7" s="2373"/>
      <c r="RET7" s="2374"/>
      <c r="REU7" s="2375"/>
      <c r="REV7" s="2373"/>
      <c r="REW7" s="2374"/>
      <c r="REX7" s="2375"/>
      <c r="REY7" s="2373"/>
      <c r="REZ7" s="2374"/>
      <c r="RFA7" s="2375"/>
      <c r="RFB7" s="2373"/>
      <c r="RFC7" s="2374"/>
      <c r="RFD7" s="2375"/>
      <c r="RFE7" s="2373"/>
      <c r="RFF7" s="2374"/>
      <c r="RFG7" s="2375"/>
      <c r="RFH7" s="2373"/>
      <c r="RFI7" s="2374"/>
      <c r="RFJ7" s="2375"/>
      <c r="RFK7" s="2373"/>
      <c r="RFL7" s="2374"/>
      <c r="RFM7" s="2375"/>
      <c r="RFN7" s="2373"/>
      <c r="RFO7" s="2374"/>
      <c r="RFP7" s="2375"/>
      <c r="RFQ7" s="2373"/>
      <c r="RFR7" s="2374"/>
      <c r="RFS7" s="2375"/>
      <c r="RFT7" s="2373"/>
      <c r="RFU7" s="2374"/>
      <c r="RFV7" s="2375"/>
      <c r="RFW7" s="2373"/>
      <c r="RFX7" s="2374"/>
      <c r="RFY7" s="2375"/>
      <c r="RFZ7" s="2373"/>
      <c r="RGA7" s="2374"/>
      <c r="RGB7" s="2375"/>
      <c r="RGC7" s="2373"/>
      <c r="RGD7" s="2374"/>
      <c r="RGE7" s="2375"/>
      <c r="RGF7" s="2373"/>
      <c r="RGG7" s="2374"/>
      <c r="RGH7" s="2375"/>
      <c r="RGI7" s="2373"/>
      <c r="RGJ7" s="2374"/>
      <c r="RGK7" s="2375"/>
      <c r="RGL7" s="2373"/>
      <c r="RGM7" s="2374"/>
      <c r="RGN7" s="2375"/>
      <c r="RGO7" s="2373"/>
      <c r="RGP7" s="2374"/>
      <c r="RGQ7" s="2375"/>
      <c r="RGR7" s="2373"/>
      <c r="RGS7" s="2374"/>
      <c r="RGT7" s="2375"/>
      <c r="RGU7" s="2373"/>
      <c r="RGV7" s="2374"/>
      <c r="RGW7" s="2375"/>
      <c r="RGX7" s="2373"/>
      <c r="RGY7" s="2374"/>
      <c r="RGZ7" s="2375"/>
      <c r="RHA7" s="2373"/>
      <c r="RHB7" s="2374"/>
      <c r="RHC7" s="2375"/>
      <c r="RHD7" s="2373"/>
      <c r="RHE7" s="2374"/>
      <c r="RHF7" s="2375"/>
      <c r="RHG7" s="2373"/>
      <c r="RHH7" s="2374"/>
      <c r="RHI7" s="2375"/>
      <c r="RHJ7" s="2373"/>
      <c r="RHK7" s="2374"/>
      <c r="RHL7" s="2375"/>
      <c r="RHM7" s="2373"/>
      <c r="RHN7" s="2374"/>
      <c r="RHO7" s="2375"/>
      <c r="RHP7" s="2373"/>
      <c r="RHQ7" s="2374"/>
      <c r="RHR7" s="2375"/>
      <c r="RHS7" s="2373"/>
      <c r="RHT7" s="2374"/>
      <c r="RHU7" s="2375"/>
      <c r="RHV7" s="2373"/>
      <c r="RHW7" s="2374"/>
      <c r="RHX7" s="2375"/>
      <c r="RHY7" s="2373"/>
      <c r="RHZ7" s="2374"/>
      <c r="RIA7" s="2375"/>
      <c r="RIB7" s="2373"/>
      <c r="RIC7" s="2374"/>
      <c r="RID7" s="2375"/>
      <c r="RIE7" s="2373"/>
      <c r="RIF7" s="2374"/>
      <c r="RIG7" s="2375"/>
      <c r="RIH7" s="2373"/>
      <c r="RII7" s="2374"/>
      <c r="RIJ7" s="2375"/>
      <c r="RIK7" s="2373"/>
      <c r="RIL7" s="2374"/>
      <c r="RIM7" s="2375"/>
      <c r="RIN7" s="2373"/>
      <c r="RIO7" s="2374"/>
      <c r="RIP7" s="2375"/>
      <c r="RIQ7" s="2373"/>
      <c r="RIR7" s="2374"/>
      <c r="RIS7" s="2375"/>
      <c r="RIT7" s="2373"/>
      <c r="RIU7" s="2374"/>
      <c r="RIV7" s="2375"/>
      <c r="RIW7" s="2373"/>
      <c r="RIX7" s="2374"/>
      <c r="RIY7" s="2375"/>
      <c r="RIZ7" s="2373"/>
      <c r="RJA7" s="2374"/>
      <c r="RJB7" s="2375"/>
      <c r="RJC7" s="2373"/>
      <c r="RJD7" s="2374"/>
      <c r="RJE7" s="2375"/>
      <c r="RJF7" s="2373"/>
      <c r="RJG7" s="2374"/>
      <c r="RJH7" s="2375"/>
      <c r="RJI7" s="2373"/>
      <c r="RJJ7" s="2374"/>
      <c r="RJK7" s="2375"/>
      <c r="RJL7" s="2373"/>
      <c r="RJM7" s="2374"/>
      <c r="RJN7" s="2375"/>
      <c r="RJO7" s="2373"/>
      <c r="RJP7" s="2374"/>
      <c r="RJQ7" s="2375"/>
      <c r="RJR7" s="2373"/>
      <c r="RJS7" s="2374"/>
      <c r="RJT7" s="2375"/>
      <c r="RJU7" s="2373"/>
      <c r="RJV7" s="2374"/>
      <c r="RJW7" s="2375"/>
      <c r="RJX7" s="2373"/>
      <c r="RJY7" s="2374"/>
      <c r="RJZ7" s="2375"/>
      <c r="RKA7" s="2373"/>
      <c r="RKB7" s="2374"/>
      <c r="RKC7" s="2375"/>
      <c r="RKD7" s="2373"/>
      <c r="RKE7" s="2374"/>
      <c r="RKF7" s="2375"/>
      <c r="RKG7" s="2373"/>
      <c r="RKH7" s="2374"/>
      <c r="RKI7" s="2375"/>
      <c r="RKJ7" s="2373"/>
      <c r="RKK7" s="2374"/>
      <c r="RKL7" s="2375"/>
      <c r="RKM7" s="2373"/>
      <c r="RKN7" s="2374"/>
      <c r="RKO7" s="2375"/>
      <c r="RKP7" s="2373"/>
      <c r="RKQ7" s="2374"/>
      <c r="RKR7" s="2375"/>
      <c r="RKS7" s="2373"/>
      <c r="RKT7" s="2374"/>
      <c r="RKU7" s="2375"/>
      <c r="RKV7" s="2373"/>
      <c r="RKW7" s="2374"/>
      <c r="RKX7" s="2375"/>
      <c r="RKY7" s="2373"/>
      <c r="RKZ7" s="2374"/>
      <c r="RLA7" s="2375"/>
      <c r="RLB7" s="2373"/>
      <c r="RLC7" s="2374"/>
      <c r="RLD7" s="2375"/>
      <c r="RLE7" s="2373"/>
      <c r="RLF7" s="2374"/>
      <c r="RLG7" s="2375"/>
      <c r="RLH7" s="2373"/>
      <c r="RLI7" s="2374"/>
      <c r="RLJ7" s="2375"/>
      <c r="RLK7" s="2373"/>
      <c r="RLL7" s="2374"/>
      <c r="RLM7" s="2375"/>
      <c r="RLN7" s="2373"/>
      <c r="RLO7" s="2374"/>
      <c r="RLP7" s="2375"/>
      <c r="RLQ7" s="2373"/>
      <c r="RLR7" s="2374"/>
      <c r="RLS7" s="2375"/>
      <c r="RLT7" s="2373"/>
      <c r="RLU7" s="2374"/>
      <c r="RLV7" s="2375"/>
      <c r="RLW7" s="2373"/>
      <c r="RLX7" s="2374"/>
      <c r="RLY7" s="2375"/>
      <c r="RLZ7" s="2373"/>
      <c r="RMA7" s="2374"/>
      <c r="RMB7" s="2375"/>
      <c r="RMC7" s="2373"/>
      <c r="RMD7" s="2374"/>
      <c r="RME7" s="2375"/>
      <c r="RMF7" s="2373"/>
      <c r="RMG7" s="2374"/>
      <c r="RMH7" s="2375"/>
      <c r="RMI7" s="2373"/>
      <c r="RMJ7" s="2374"/>
      <c r="RMK7" s="2375"/>
      <c r="RML7" s="2373"/>
      <c r="RMM7" s="2374"/>
      <c r="RMN7" s="2375"/>
      <c r="RMO7" s="2373"/>
      <c r="RMP7" s="2374"/>
      <c r="RMQ7" s="2375"/>
      <c r="RMR7" s="2373"/>
      <c r="RMS7" s="2374"/>
      <c r="RMT7" s="2375"/>
      <c r="RMU7" s="2373"/>
      <c r="RMV7" s="2374"/>
      <c r="RMW7" s="2375"/>
      <c r="RMX7" s="2373"/>
      <c r="RMY7" s="2374"/>
      <c r="RMZ7" s="2375"/>
      <c r="RNA7" s="2373"/>
      <c r="RNB7" s="2374"/>
      <c r="RNC7" s="2375"/>
      <c r="RND7" s="2373"/>
      <c r="RNE7" s="2374"/>
      <c r="RNF7" s="2375"/>
      <c r="RNG7" s="2373"/>
      <c r="RNH7" s="2374"/>
      <c r="RNI7" s="2375"/>
      <c r="RNJ7" s="2373"/>
      <c r="RNK7" s="2374"/>
      <c r="RNL7" s="2375"/>
      <c r="RNM7" s="2373"/>
      <c r="RNN7" s="2374"/>
      <c r="RNO7" s="2375"/>
      <c r="RNP7" s="2373"/>
      <c r="RNQ7" s="2374"/>
      <c r="RNR7" s="2375"/>
      <c r="RNS7" s="2373"/>
      <c r="RNT7" s="2374"/>
      <c r="RNU7" s="2375"/>
      <c r="RNV7" s="2373"/>
      <c r="RNW7" s="2374"/>
      <c r="RNX7" s="2375"/>
      <c r="RNY7" s="2373"/>
      <c r="RNZ7" s="2374"/>
      <c r="ROA7" s="2375"/>
      <c r="ROB7" s="2373"/>
      <c r="ROC7" s="2374"/>
      <c r="ROD7" s="2375"/>
      <c r="ROE7" s="2373"/>
      <c r="ROF7" s="2374"/>
      <c r="ROG7" s="2375"/>
      <c r="ROH7" s="2373"/>
      <c r="ROI7" s="2374"/>
      <c r="ROJ7" s="2375"/>
      <c r="ROK7" s="2373"/>
      <c r="ROL7" s="2374"/>
      <c r="ROM7" s="2375"/>
      <c r="RON7" s="2373"/>
      <c r="ROO7" s="2374"/>
      <c r="ROP7" s="2375"/>
      <c r="ROQ7" s="2373"/>
      <c r="ROR7" s="2374"/>
      <c r="ROS7" s="2375"/>
      <c r="ROT7" s="2373"/>
      <c r="ROU7" s="2374"/>
      <c r="ROV7" s="2375"/>
      <c r="ROW7" s="2373"/>
      <c r="ROX7" s="2374"/>
      <c r="ROY7" s="2375"/>
      <c r="ROZ7" s="2373"/>
      <c r="RPA7" s="2374"/>
      <c r="RPB7" s="2375"/>
      <c r="RPC7" s="2373"/>
      <c r="RPD7" s="2374"/>
      <c r="RPE7" s="2375"/>
      <c r="RPF7" s="2373"/>
      <c r="RPG7" s="2374"/>
      <c r="RPH7" s="2375"/>
      <c r="RPI7" s="2373"/>
      <c r="RPJ7" s="2374"/>
      <c r="RPK7" s="2375"/>
      <c r="RPL7" s="2373"/>
      <c r="RPM7" s="2374"/>
      <c r="RPN7" s="2375"/>
      <c r="RPO7" s="2373"/>
      <c r="RPP7" s="2374"/>
      <c r="RPQ7" s="2375"/>
      <c r="RPR7" s="2373"/>
      <c r="RPS7" s="2374"/>
      <c r="RPT7" s="2375"/>
      <c r="RPU7" s="2373"/>
      <c r="RPV7" s="2374"/>
      <c r="RPW7" s="2375"/>
      <c r="RPX7" s="2373"/>
      <c r="RPY7" s="2374"/>
      <c r="RPZ7" s="2375"/>
      <c r="RQA7" s="2373"/>
      <c r="RQB7" s="2374"/>
      <c r="RQC7" s="2375"/>
      <c r="RQD7" s="2373"/>
      <c r="RQE7" s="2374"/>
      <c r="RQF7" s="2375"/>
      <c r="RQG7" s="2373"/>
      <c r="RQH7" s="2374"/>
      <c r="RQI7" s="2375"/>
      <c r="RQJ7" s="2373"/>
      <c r="RQK7" s="2374"/>
      <c r="RQL7" s="2375"/>
      <c r="RQM7" s="2373"/>
      <c r="RQN7" s="2374"/>
      <c r="RQO7" s="2375"/>
      <c r="RQP7" s="2373"/>
      <c r="RQQ7" s="2374"/>
      <c r="RQR7" s="2375"/>
      <c r="RQS7" s="2373"/>
      <c r="RQT7" s="2374"/>
      <c r="RQU7" s="2375"/>
      <c r="RQV7" s="2373"/>
      <c r="RQW7" s="2374"/>
      <c r="RQX7" s="2375"/>
      <c r="RQY7" s="2373"/>
      <c r="RQZ7" s="2374"/>
      <c r="RRA7" s="2375"/>
      <c r="RRB7" s="2373"/>
      <c r="RRC7" s="2374"/>
      <c r="RRD7" s="2375"/>
      <c r="RRE7" s="2373"/>
      <c r="RRF7" s="2374"/>
      <c r="RRG7" s="2375"/>
      <c r="RRH7" s="2373"/>
      <c r="RRI7" s="2374"/>
      <c r="RRJ7" s="2375"/>
      <c r="RRK7" s="2373"/>
      <c r="RRL7" s="2374"/>
      <c r="RRM7" s="2375"/>
      <c r="RRN7" s="2373"/>
      <c r="RRO7" s="2374"/>
      <c r="RRP7" s="2375"/>
      <c r="RRQ7" s="2373"/>
      <c r="RRR7" s="2374"/>
      <c r="RRS7" s="2375"/>
      <c r="RRT7" s="2373"/>
      <c r="RRU7" s="2374"/>
      <c r="RRV7" s="2375"/>
      <c r="RRW7" s="2373"/>
      <c r="RRX7" s="2374"/>
      <c r="RRY7" s="2375"/>
      <c r="RRZ7" s="2373"/>
      <c r="RSA7" s="2374"/>
      <c r="RSB7" s="2375"/>
      <c r="RSC7" s="2373"/>
      <c r="RSD7" s="2374"/>
      <c r="RSE7" s="2375"/>
      <c r="RSF7" s="2373"/>
      <c r="RSG7" s="2374"/>
      <c r="RSH7" s="2375"/>
      <c r="RSI7" s="2373"/>
      <c r="RSJ7" s="2374"/>
      <c r="RSK7" s="2375"/>
      <c r="RSL7" s="2373"/>
      <c r="RSM7" s="2374"/>
      <c r="RSN7" s="2375"/>
      <c r="RSO7" s="2373"/>
      <c r="RSP7" s="2374"/>
      <c r="RSQ7" s="2375"/>
      <c r="RSR7" s="2373"/>
      <c r="RSS7" s="2374"/>
      <c r="RST7" s="2375"/>
      <c r="RSU7" s="2373"/>
      <c r="RSV7" s="2374"/>
      <c r="RSW7" s="2375"/>
      <c r="RSX7" s="2373"/>
      <c r="RSY7" s="2374"/>
      <c r="RSZ7" s="2375"/>
      <c r="RTA7" s="2373"/>
      <c r="RTB7" s="2374"/>
      <c r="RTC7" s="2375"/>
      <c r="RTD7" s="2373"/>
      <c r="RTE7" s="2374"/>
      <c r="RTF7" s="2375"/>
      <c r="RTG7" s="2373"/>
      <c r="RTH7" s="2374"/>
      <c r="RTI7" s="2375"/>
      <c r="RTJ7" s="2373"/>
      <c r="RTK7" s="2374"/>
      <c r="RTL7" s="2375"/>
      <c r="RTM7" s="2373"/>
      <c r="RTN7" s="2374"/>
      <c r="RTO7" s="2375"/>
      <c r="RTP7" s="2373"/>
      <c r="RTQ7" s="2374"/>
      <c r="RTR7" s="2375"/>
      <c r="RTS7" s="2373"/>
      <c r="RTT7" s="2374"/>
      <c r="RTU7" s="2375"/>
      <c r="RTV7" s="2373"/>
      <c r="RTW7" s="2374"/>
      <c r="RTX7" s="2375"/>
      <c r="RTY7" s="2373"/>
      <c r="RTZ7" s="2374"/>
      <c r="RUA7" s="2375"/>
      <c r="RUB7" s="2373"/>
      <c r="RUC7" s="2374"/>
      <c r="RUD7" s="2375"/>
      <c r="RUE7" s="2373"/>
      <c r="RUF7" s="2374"/>
      <c r="RUG7" s="2375"/>
      <c r="RUH7" s="2373"/>
      <c r="RUI7" s="2374"/>
      <c r="RUJ7" s="2375"/>
      <c r="RUK7" s="2373"/>
      <c r="RUL7" s="2374"/>
      <c r="RUM7" s="2375"/>
      <c r="RUN7" s="2373"/>
      <c r="RUO7" s="2374"/>
      <c r="RUP7" s="2375"/>
      <c r="RUQ7" s="2373"/>
      <c r="RUR7" s="2374"/>
      <c r="RUS7" s="2375"/>
      <c r="RUT7" s="2373"/>
      <c r="RUU7" s="2374"/>
      <c r="RUV7" s="2375"/>
      <c r="RUW7" s="2373"/>
      <c r="RUX7" s="2374"/>
      <c r="RUY7" s="2375"/>
      <c r="RUZ7" s="2373"/>
      <c r="RVA7" s="2374"/>
      <c r="RVB7" s="2375"/>
      <c r="RVC7" s="2373"/>
      <c r="RVD7" s="2374"/>
      <c r="RVE7" s="2375"/>
      <c r="RVF7" s="2373"/>
      <c r="RVG7" s="2374"/>
      <c r="RVH7" s="2375"/>
      <c r="RVI7" s="2373"/>
      <c r="RVJ7" s="2374"/>
      <c r="RVK7" s="2375"/>
      <c r="RVL7" s="2373"/>
      <c r="RVM7" s="2374"/>
      <c r="RVN7" s="2375"/>
      <c r="RVO7" s="2373"/>
      <c r="RVP7" s="2374"/>
      <c r="RVQ7" s="2375"/>
      <c r="RVR7" s="2373"/>
      <c r="RVS7" s="2374"/>
      <c r="RVT7" s="2375"/>
      <c r="RVU7" s="2373"/>
      <c r="RVV7" s="2374"/>
      <c r="RVW7" s="2375"/>
      <c r="RVX7" s="2373"/>
      <c r="RVY7" s="2374"/>
      <c r="RVZ7" s="2375"/>
      <c r="RWA7" s="2373"/>
      <c r="RWB7" s="2374"/>
      <c r="RWC7" s="2375"/>
      <c r="RWD7" s="2373"/>
      <c r="RWE7" s="2374"/>
      <c r="RWF7" s="2375"/>
      <c r="RWG7" s="2373"/>
      <c r="RWH7" s="2374"/>
      <c r="RWI7" s="2375"/>
      <c r="RWJ7" s="2373"/>
      <c r="RWK7" s="2374"/>
      <c r="RWL7" s="2375"/>
      <c r="RWM7" s="2373"/>
      <c r="RWN7" s="2374"/>
      <c r="RWO7" s="2375"/>
      <c r="RWP7" s="2373"/>
      <c r="RWQ7" s="2374"/>
      <c r="RWR7" s="2375"/>
      <c r="RWS7" s="2373"/>
      <c r="RWT7" s="2374"/>
      <c r="RWU7" s="2375"/>
      <c r="RWV7" s="2373"/>
      <c r="RWW7" s="2374"/>
      <c r="RWX7" s="2375"/>
      <c r="RWY7" s="2373"/>
      <c r="RWZ7" s="2374"/>
      <c r="RXA7" s="2375"/>
      <c r="RXB7" s="2373"/>
      <c r="RXC7" s="2374"/>
      <c r="RXD7" s="2375"/>
      <c r="RXE7" s="2373"/>
      <c r="RXF7" s="2374"/>
      <c r="RXG7" s="2375"/>
      <c r="RXH7" s="2373"/>
      <c r="RXI7" s="2374"/>
      <c r="RXJ7" s="2375"/>
      <c r="RXK7" s="2373"/>
      <c r="RXL7" s="2374"/>
      <c r="RXM7" s="2375"/>
      <c r="RXN7" s="2373"/>
      <c r="RXO7" s="2374"/>
      <c r="RXP7" s="2375"/>
      <c r="RXQ7" s="2373"/>
      <c r="RXR7" s="2374"/>
      <c r="RXS7" s="2375"/>
      <c r="RXT7" s="2373"/>
      <c r="RXU7" s="2374"/>
      <c r="RXV7" s="2375"/>
      <c r="RXW7" s="2373"/>
      <c r="RXX7" s="2374"/>
      <c r="RXY7" s="2375"/>
      <c r="RXZ7" s="2373"/>
      <c r="RYA7" s="2374"/>
      <c r="RYB7" s="2375"/>
      <c r="RYC7" s="2373"/>
      <c r="RYD7" s="2374"/>
      <c r="RYE7" s="2375"/>
      <c r="RYF7" s="2373"/>
      <c r="RYG7" s="2374"/>
      <c r="RYH7" s="2375"/>
      <c r="RYI7" s="2373"/>
      <c r="RYJ7" s="2374"/>
      <c r="RYK7" s="2375"/>
      <c r="RYL7" s="2373"/>
      <c r="RYM7" s="2374"/>
      <c r="RYN7" s="2375"/>
      <c r="RYO7" s="2373"/>
      <c r="RYP7" s="2374"/>
      <c r="RYQ7" s="2375"/>
      <c r="RYR7" s="2373"/>
      <c r="RYS7" s="2374"/>
      <c r="RYT7" s="2375"/>
      <c r="RYU7" s="2373"/>
      <c r="RYV7" s="2374"/>
      <c r="RYW7" s="2375"/>
      <c r="RYX7" s="2373"/>
      <c r="RYY7" s="2374"/>
      <c r="RYZ7" s="2375"/>
      <c r="RZA7" s="2373"/>
      <c r="RZB7" s="2374"/>
      <c r="RZC7" s="2375"/>
      <c r="RZD7" s="2373"/>
      <c r="RZE7" s="2374"/>
      <c r="RZF7" s="2375"/>
      <c r="RZG7" s="2373"/>
      <c r="RZH7" s="2374"/>
      <c r="RZI7" s="2375"/>
      <c r="RZJ7" s="2373"/>
      <c r="RZK7" s="2374"/>
      <c r="RZL7" s="2375"/>
      <c r="RZM7" s="2373"/>
      <c r="RZN7" s="2374"/>
      <c r="RZO7" s="2375"/>
      <c r="RZP7" s="2373"/>
      <c r="RZQ7" s="2374"/>
      <c r="RZR7" s="2375"/>
      <c r="RZS7" s="2373"/>
      <c r="RZT7" s="2374"/>
      <c r="RZU7" s="2375"/>
      <c r="RZV7" s="2373"/>
      <c r="RZW7" s="2374"/>
      <c r="RZX7" s="2375"/>
      <c r="RZY7" s="2373"/>
      <c r="RZZ7" s="2374"/>
      <c r="SAA7" s="2375"/>
      <c r="SAB7" s="2373"/>
      <c r="SAC7" s="2374"/>
      <c r="SAD7" s="2375"/>
      <c r="SAE7" s="2373"/>
      <c r="SAF7" s="2374"/>
      <c r="SAG7" s="2375"/>
      <c r="SAH7" s="2373"/>
      <c r="SAI7" s="2374"/>
      <c r="SAJ7" s="2375"/>
      <c r="SAK7" s="2373"/>
      <c r="SAL7" s="2374"/>
      <c r="SAM7" s="2375"/>
      <c r="SAN7" s="2373"/>
      <c r="SAO7" s="2374"/>
      <c r="SAP7" s="2375"/>
      <c r="SAQ7" s="2373"/>
      <c r="SAR7" s="2374"/>
      <c r="SAS7" s="2375"/>
      <c r="SAT7" s="2373"/>
      <c r="SAU7" s="2374"/>
      <c r="SAV7" s="2375"/>
      <c r="SAW7" s="2373"/>
      <c r="SAX7" s="2374"/>
      <c r="SAY7" s="2375"/>
      <c r="SAZ7" s="2373"/>
      <c r="SBA7" s="2374"/>
      <c r="SBB7" s="2375"/>
      <c r="SBC7" s="2373"/>
      <c r="SBD7" s="2374"/>
      <c r="SBE7" s="2375"/>
      <c r="SBF7" s="2373"/>
      <c r="SBG7" s="2374"/>
      <c r="SBH7" s="2375"/>
      <c r="SBI7" s="2373"/>
      <c r="SBJ7" s="2374"/>
      <c r="SBK7" s="2375"/>
      <c r="SBL7" s="2373"/>
      <c r="SBM7" s="2374"/>
      <c r="SBN7" s="2375"/>
      <c r="SBO7" s="2373"/>
      <c r="SBP7" s="2374"/>
      <c r="SBQ7" s="2375"/>
      <c r="SBR7" s="2373"/>
      <c r="SBS7" s="2374"/>
      <c r="SBT7" s="2375"/>
      <c r="SBU7" s="2373"/>
      <c r="SBV7" s="2374"/>
      <c r="SBW7" s="2375"/>
      <c r="SBX7" s="2373"/>
      <c r="SBY7" s="2374"/>
      <c r="SBZ7" s="2375"/>
      <c r="SCA7" s="2373"/>
      <c r="SCB7" s="2374"/>
      <c r="SCC7" s="2375"/>
      <c r="SCD7" s="2373"/>
      <c r="SCE7" s="2374"/>
      <c r="SCF7" s="2375"/>
      <c r="SCG7" s="2373"/>
      <c r="SCH7" s="2374"/>
      <c r="SCI7" s="2375"/>
      <c r="SCJ7" s="2373"/>
      <c r="SCK7" s="2374"/>
      <c r="SCL7" s="2375"/>
      <c r="SCM7" s="2373"/>
      <c r="SCN7" s="2374"/>
      <c r="SCO7" s="2375"/>
      <c r="SCP7" s="2373"/>
      <c r="SCQ7" s="2374"/>
      <c r="SCR7" s="2375"/>
      <c r="SCS7" s="2373"/>
      <c r="SCT7" s="2374"/>
      <c r="SCU7" s="2375"/>
      <c r="SCV7" s="2373"/>
      <c r="SCW7" s="2374"/>
      <c r="SCX7" s="2375"/>
      <c r="SCY7" s="2373"/>
      <c r="SCZ7" s="2374"/>
      <c r="SDA7" s="2375"/>
      <c r="SDB7" s="2373"/>
      <c r="SDC7" s="2374"/>
      <c r="SDD7" s="2375"/>
      <c r="SDE7" s="2373"/>
      <c r="SDF7" s="2374"/>
      <c r="SDG7" s="2375"/>
      <c r="SDH7" s="2373"/>
      <c r="SDI7" s="2374"/>
      <c r="SDJ7" s="2375"/>
      <c r="SDK7" s="2373"/>
      <c r="SDL7" s="2374"/>
      <c r="SDM7" s="2375"/>
      <c r="SDN7" s="2373"/>
      <c r="SDO7" s="2374"/>
      <c r="SDP7" s="2375"/>
      <c r="SDQ7" s="2373"/>
      <c r="SDR7" s="2374"/>
      <c r="SDS7" s="2375"/>
      <c r="SDT7" s="2373"/>
      <c r="SDU7" s="2374"/>
      <c r="SDV7" s="2375"/>
      <c r="SDW7" s="2373"/>
      <c r="SDX7" s="2374"/>
      <c r="SDY7" s="2375"/>
      <c r="SDZ7" s="2373"/>
      <c r="SEA7" s="2374"/>
      <c r="SEB7" s="2375"/>
      <c r="SEC7" s="2373"/>
      <c r="SED7" s="2374"/>
      <c r="SEE7" s="2375"/>
      <c r="SEF7" s="2373"/>
      <c r="SEG7" s="2374"/>
      <c r="SEH7" s="2375"/>
      <c r="SEI7" s="2373"/>
      <c r="SEJ7" s="2374"/>
      <c r="SEK7" s="2375"/>
      <c r="SEL7" s="2373"/>
      <c r="SEM7" s="2374"/>
      <c r="SEN7" s="2375"/>
      <c r="SEO7" s="2373"/>
      <c r="SEP7" s="2374"/>
      <c r="SEQ7" s="2375"/>
      <c r="SER7" s="2373"/>
      <c r="SES7" s="2374"/>
      <c r="SET7" s="2375"/>
      <c r="SEU7" s="2373"/>
      <c r="SEV7" s="2374"/>
      <c r="SEW7" s="2375"/>
      <c r="SEX7" s="2373"/>
      <c r="SEY7" s="2374"/>
      <c r="SEZ7" s="2375"/>
      <c r="SFA7" s="2373"/>
      <c r="SFB7" s="2374"/>
      <c r="SFC7" s="2375"/>
      <c r="SFD7" s="2373"/>
      <c r="SFE7" s="2374"/>
      <c r="SFF7" s="2375"/>
      <c r="SFG7" s="2373"/>
      <c r="SFH7" s="2374"/>
      <c r="SFI7" s="2375"/>
      <c r="SFJ7" s="2373"/>
      <c r="SFK7" s="2374"/>
      <c r="SFL7" s="2375"/>
      <c r="SFM7" s="2373"/>
      <c r="SFN7" s="2374"/>
      <c r="SFO7" s="2375"/>
      <c r="SFP7" s="2373"/>
      <c r="SFQ7" s="2374"/>
      <c r="SFR7" s="2375"/>
      <c r="SFS7" s="2373"/>
      <c r="SFT7" s="2374"/>
      <c r="SFU7" s="2375"/>
      <c r="SFV7" s="2373"/>
      <c r="SFW7" s="2374"/>
      <c r="SFX7" s="2375"/>
      <c r="SFY7" s="2373"/>
      <c r="SFZ7" s="2374"/>
      <c r="SGA7" s="2375"/>
      <c r="SGB7" s="2373"/>
      <c r="SGC7" s="2374"/>
      <c r="SGD7" s="2375"/>
      <c r="SGE7" s="2373"/>
      <c r="SGF7" s="2374"/>
      <c r="SGG7" s="2375"/>
      <c r="SGH7" s="2373"/>
      <c r="SGI7" s="2374"/>
      <c r="SGJ7" s="2375"/>
      <c r="SGK7" s="2373"/>
      <c r="SGL7" s="2374"/>
      <c r="SGM7" s="2375"/>
      <c r="SGN7" s="2373"/>
      <c r="SGO7" s="2374"/>
      <c r="SGP7" s="2375"/>
      <c r="SGQ7" s="2373"/>
      <c r="SGR7" s="2374"/>
      <c r="SGS7" s="2375"/>
      <c r="SGT7" s="2373"/>
      <c r="SGU7" s="2374"/>
      <c r="SGV7" s="2375"/>
      <c r="SGW7" s="2373"/>
      <c r="SGX7" s="2374"/>
      <c r="SGY7" s="2375"/>
      <c r="SGZ7" s="2373"/>
      <c r="SHA7" s="2374"/>
      <c r="SHB7" s="2375"/>
      <c r="SHC7" s="2373"/>
      <c r="SHD7" s="2374"/>
      <c r="SHE7" s="2375"/>
      <c r="SHF7" s="2373"/>
      <c r="SHG7" s="2374"/>
      <c r="SHH7" s="2375"/>
      <c r="SHI7" s="2373"/>
      <c r="SHJ7" s="2374"/>
      <c r="SHK7" s="2375"/>
      <c r="SHL7" s="2373"/>
      <c r="SHM7" s="2374"/>
      <c r="SHN7" s="2375"/>
      <c r="SHO7" s="2373"/>
      <c r="SHP7" s="2374"/>
      <c r="SHQ7" s="2375"/>
      <c r="SHR7" s="2373"/>
      <c r="SHS7" s="2374"/>
      <c r="SHT7" s="2375"/>
      <c r="SHU7" s="2373"/>
      <c r="SHV7" s="2374"/>
      <c r="SHW7" s="2375"/>
      <c r="SHX7" s="2373"/>
      <c r="SHY7" s="2374"/>
      <c r="SHZ7" s="2375"/>
      <c r="SIA7" s="2373"/>
      <c r="SIB7" s="2374"/>
      <c r="SIC7" s="2375"/>
      <c r="SID7" s="2373"/>
      <c r="SIE7" s="2374"/>
      <c r="SIF7" s="2375"/>
      <c r="SIG7" s="2373"/>
      <c r="SIH7" s="2374"/>
      <c r="SII7" s="2375"/>
      <c r="SIJ7" s="2373"/>
      <c r="SIK7" s="2374"/>
      <c r="SIL7" s="2375"/>
      <c r="SIM7" s="2373"/>
      <c r="SIN7" s="2374"/>
      <c r="SIO7" s="2375"/>
      <c r="SIP7" s="2373"/>
      <c r="SIQ7" s="2374"/>
      <c r="SIR7" s="2375"/>
      <c r="SIS7" s="2373"/>
      <c r="SIT7" s="2374"/>
      <c r="SIU7" s="2375"/>
      <c r="SIV7" s="2373"/>
      <c r="SIW7" s="2374"/>
      <c r="SIX7" s="2375"/>
      <c r="SIY7" s="2373"/>
      <c r="SIZ7" s="2374"/>
      <c r="SJA7" s="2375"/>
      <c r="SJB7" s="2373"/>
      <c r="SJC7" s="2374"/>
      <c r="SJD7" s="2375"/>
      <c r="SJE7" s="2373"/>
      <c r="SJF7" s="2374"/>
      <c r="SJG7" s="2375"/>
      <c r="SJH7" s="2373"/>
      <c r="SJI7" s="2374"/>
      <c r="SJJ7" s="2375"/>
      <c r="SJK7" s="2373"/>
      <c r="SJL7" s="2374"/>
      <c r="SJM7" s="2375"/>
      <c r="SJN7" s="2373"/>
      <c r="SJO7" s="2374"/>
      <c r="SJP7" s="2375"/>
      <c r="SJQ7" s="2373"/>
      <c r="SJR7" s="2374"/>
      <c r="SJS7" s="2375"/>
      <c r="SJT7" s="2373"/>
      <c r="SJU7" s="2374"/>
      <c r="SJV7" s="2375"/>
      <c r="SJW7" s="2373"/>
      <c r="SJX7" s="2374"/>
      <c r="SJY7" s="2375"/>
      <c r="SJZ7" s="2373"/>
      <c r="SKA7" s="2374"/>
      <c r="SKB7" s="2375"/>
      <c r="SKC7" s="2373"/>
      <c r="SKD7" s="2374"/>
      <c r="SKE7" s="2375"/>
      <c r="SKF7" s="2373"/>
      <c r="SKG7" s="2374"/>
      <c r="SKH7" s="2375"/>
      <c r="SKI7" s="2373"/>
      <c r="SKJ7" s="2374"/>
      <c r="SKK7" s="2375"/>
      <c r="SKL7" s="2373"/>
      <c r="SKM7" s="2374"/>
      <c r="SKN7" s="2375"/>
      <c r="SKO7" s="2373"/>
      <c r="SKP7" s="2374"/>
      <c r="SKQ7" s="2375"/>
      <c r="SKR7" s="2373"/>
      <c r="SKS7" s="2374"/>
      <c r="SKT7" s="2375"/>
      <c r="SKU7" s="2373"/>
      <c r="SKV7" s="2374"/>
      <c r="SKW7" s="2375"/>
      <c r="SKX7" s="2373"/>
      <c r="SKY7" s="2374"/>
      <c r="SKZ7" s="2375"/>
      <c r="SLA7" s="2373"/>
      <c r="SLB7" s="2374"/>
      <c r="SLC7" s="2375"/>
      <c r="SLD7" s="2373"/>
      <c r="SLE7" s="2374"/>
      <c r="SLF7" s="2375"/>
      <c r="SLG7" s="2373"/>
      <c r="SLH7" s="2374"/>
      <c r="SLI7" s="2375"/>
      <c r="SLJ7" s="2373"/>
      <c r="SLK7" s="2374"/>
      <c r="SLL7" s="2375"/>
      <c r="SLM7" s="2373"/>
      <c r="SLN7" s="2374"/>
      <c r="SLO7" s="2375"/>
      <c r="SLP7" s="2373"/>
      <c r="SLQ7" s="2374"/>
      <c r="SLR7" s="2375"/>
      <c r="SLS7" s="2373"/>
      <c r="SLT7" s="2374"/>
      <c r="SLU7" s="2375"/>
      <c r="SLV7" s="2373"/>
      <c r="SLW7" s="2374"/>
      <c r="SLX7" s="2375"/>
      <c r="SLY7" s="2373"/>
      <c r="SLZ7" s="2374"/>
      <c r="SMA7" s="2375"/>
      <c r="SMB7" s="2373"/>
      <c r="SMC7" s="2374"/>
      <c r="SMD7" s="2375"/>
      <c r="SME7" s="2373"/>
      <c r="SMF7" s="2374"/>
      <c r="SMG7" s="2375"/>
      <c r="SMH7" s="2373"/>
      <c r="SMI7" s="2374"/>
      <c r="SMJ7" s="2375"/>
      <c r="SMK7" s="2373"/>
      <c r="SML7" s="2374"/>
      <c r="SMM7" s="2375"/>
      <c r="SMN7" s="2373"/>
      <c r="SMO7" s="2374"/>
      <c r="SMP7" s="2375"/>
      <c r="SMQ7" s="2373"/>
      <c r="SMR7" s="2374"/>
      <c r="SMS7" s="2375"/>
      <c r="SMT7" s="2373"/>
      <c r="SMU7" s="2374"/>
      <c r="SMV7" s="2375"/>
      <c r="SMW7" s="2373"/>
      <c r="SMX7" s="2374"/>
      <c r="SMY7" s="2375"/>
      <c r="SMZ7" s="2373"/>
      <c r="SNA7" s="2374"/>
      <c r="SNB7" s="2375"/>
      <c r="SNC7" s="2373"/>
      <c r="SND7" s="2374"/>
      <c r="SNE7" s="2375"/>
      <c r="SNF7" s="2373"/>
      <c r="SNG7" s="2374"/>
      <c r="SNH7" s="2375"/>
      <c r="SNI7" s="2373"/>
      <c r="SNJ7" s="2374"/>
      <c r="SNK7" s="2375"/>
      <c r="SNL7" s="2373"/>
      <c r="SNM7" s="2374"/>
      <c r="SNN7" s="2375"/>
      <c r="SNO7" s="2373"/>
      <c r="SNP7" s="2374"/>
      <c r="SNQ7" s="2375"/>
      <c r="SNR7" s="2373"/>
      <c r="SNS7" s="2374"/>
      <c r="SNT7" s="2375"/>
      <c r="SNU7" s="2373"/>
      <c r="SNV7" s="2374"/>
      <c r="SNW7" s="2375"/>
      <c r="SNX7" s="2373"/>
      <c r="SNY7" s="2374"/>
      <c r="SNZ7" s="2375"/>
      <c r="SOA7" s="2373"/>
      <c r="SOB7" s="2374"/>
      <c r="SOC7" s="2375"/>
      <c r="SOD7" s="2373"/>
      <c r="SOE7" s="2374"/>
      <c r="SOF7" s="2375"/>
      <c r="SOG7" s="2373"/>
      <c r="SOH7" s="2374"/>
      <c r="SOI7" s="2375"/>
      <c r="SOJ7" s="2373"/>
      <c r="SOK7" s="2374"/>
      <c r="SOL7" s="2375"/>
      <c r="SOM7" s="2373"/>
      <c r="SON7" s="2374"/>
      <c r="SOO7" s="2375"/>
      <c r="SOP7" s="2373"/>
      <c r="SOQ7" s="2374"/>
      <c r="SOR7" s="2375"/>
      <c r="SOS7" s="2373"/>
      <c r="SOT7" s="2374"/>
      <c r="SOU7" s="2375"/>
      <c r="SOV7" s="2373"/>
      <c r="SOW7" s="2374"/>
      <c r="SOX7" s="2375"/>
      <c r="SOY7" s="2373"/>
      <c r="SOZ7" s="2374"/>
      <c r="SPA7" s="2375"/>
      <c r="SPB7" s="2373"/>
      <c r="SPC7" s="2374"/>
      <c r="SPD7" s="2375"/>
      <c r="SPE7" s="2373"/>
      <c r="SPF7" s="2374"/>
      <c r="SPG7" s="2375"/>
      <c r="SPH7" s="2373"/>
      <c r="SPI7" s="2374"/>
      <c r="SPJ7" s="2375"/>
      <c r="SPK7" s="2373"/>
      <c r="SPL7" s="2374"/>
      <c r="SPM7" s="2375"/>
      <c r="SPN7" s="2373"/>
      <c r="SPO7" s="2374"/>
      <c r="SPP7" s="2375"/>
      <c r="SPQ7" s="2373"/>
      <c r="SPR7" s="2374"/>
      <c r="SPS7" s="2375"/>
      <c r="SPT7" s="2373"/>
      <c r="SPU7" s="2374"/>
      <c r="SPV7" s="2375"/>
      <c r="SPW7" s="2373"/>
      <c r="SPX7" s="2374"/>
      <c r="SPY7" s="2375"/>
      <c r="SPZ7" s="2373"/>
      <c r="SQA7" s="2374"/>
      <c r="SQB7" s="2375"/>
      <c r="SQC7" s="2373"/>
      <c r="SQD7" s="2374"/>
      <c r="SQE7" s="2375"/>
      <c r="SQF7" s="2373"/>
      <c r="SQG7" s="2374"/>
      <c r="SQH7" s="2375"/>
      <c r="SQI7" s="2373"/>
      <c r="SQJ7" s="2374"/>
      <c r="SQK7" s="2375"/>
      <c r="SQL7" s="2373"/>
      <c r="SQM7" s="2374"/>
      <c r="SQN7" s="2375"/>
      <c r="SQO7" s="2373"/>
      <c r="SQP7" s="2374"/>
      <c r="SQQ7" s="2375"/>
      <c r="SQR7" s="2373"/>
      <c r="SQS7" s="2374"/>
      <c r="SQT7" s="2375"/>
      <c r="SQU7" s="2373"/>
      <c r="SQV7" s="2374"/>
      <c r="SQW7" s="2375"/>
      <c r="SQX7" s="2373"/>
      <c r="SQY7" s="2374"/>
      <c r="SQZ7" s="2375"/>
      <c r="SRA7" s="2373"/>
      <c r="SRB7" s="2374"/>
      <c r="SRC7" s="2375"/>
      <c r="SRD7" s="2373"/>
      <c r="SRE7" s="2374"/>
      <c r="SRF7" s="2375"/>
      <c r="SRG7" s="2373"/>
      <c r="SRH7" s="2374"/>
      <c r="SRI7" s="2375"/>
      <c r="SRJ7" s="2373"/>
      <c r="SRK7" s="2374"/>
      <c r="SRL7" s="2375"/>
      <c r="SRM7" s="2373"/>
      <c r="SRN7" s="2374"/>
      <c r="SRO7" s="2375"/>
      <c r="SRP7" s="2373"/>
      <c r="SRQ7" s="2374"/>
      <c r="SRR7" s="2375"/>
      <c r="SRS7" s="2373"/>
      <c r="SRT7" s="2374"/>
      <c r="SRU7" s="2375"/>
      <c r="SRV7" s="2373"/>
      <c r="SRW7" s="2374"/>
      <c r="SRX7" s="2375"/>
      <c r="SRY7" s="2373"/>
      <c r="SRZ7" s="2374"/>
      <c r="SSA7" s="2375"/>
      <c r="SSB7" s="2373"/>
      <c r="SSC7" s="2374"/>
      <c r="SSD7" s="2375"/>
      <c r="SSE7" s="2373"/>
      <c r="SSF7" s="2374"/>
      <c r="SSG7" s="2375"/>
      <c r="SSH7" s="2373"/>
      <c r="SSI7" s="2374"/>
      <c r="SSJ7" s="2375"/>
      <c r="SSK7" s="2373"/>
      <c r="SSL7" s="2374"/>
      <c r="SSM7" s="2375"/>
      <c r="SSN7" s="2373"/>
      <c r="SSO7" s="2374"/>
      <c r="SSP7" s="2375"/>
      <c r="SSQ7" s="2373"/>
      <c r="SSR7" s="2374"/>
      <c r="SSS7" s="2375"/>
      <c r="SST7" s="2373"/>
      <c r="SSU7" s="2374"/>
      <c r="SSV7" s="2375"/>
      <c r="SSW7" s="2373"/>
      <c r="SSX7" s="2374"/>
      <c r="SSY7" s="2375"/>
      <c r="SSZ7" s="2373"/>
      <c r="STA7" s="2374"/>
      <c r="STB7" s="2375"/>
      <c r="STC7" s="2373"/>
      <c r="STD7" s="2374"/>
      <c r="STE7" s="2375"/>
      <c r="STF7" s="2373"/>
      <c r="STG7" s="2374"/>
      <c r="STH7" s="2375"/>
      <c r="STI7" s="2373"/>
      <c r="STJ7" s="2374"/>
      <c r="STK7" s="2375"/>
      <c r="STL7" s="2373"/>
      <c r="STM7" s="2374"/>
      <c r="STN7" s="2375"/>
      <c r="STO7" s="2373"/>
      <c r="STP7" s="2374"/>
      <c r="STQ7" s="2375"/>
      <c r="STR7" s="2373"/>
      <c r="STS7" s="2374"/>
      <c r="STT7" s="2375"/>
      <c r="STU7" s="2373"/>
      <c r="STV7" s="2374"/>
      <c r="STW7" s="2375"/>
      <c r="STX7" s="2373"/>
      <c r="STY7" s="2374"/>
      <c r="STZ7" s="2375"/>
      <c r="SUA7" s="2373"/>
      <c r="SUB7" s="2374"/>
      <c r="SUC7" s="2375"/>
      <c r="SUD7" s="2373"/>
      <c r="SUE7" s="2374"/>
      <c r="SUF7" s="2375"/>
      <c r="SUG7" s="2373"/>
      <c r="SUH7" s="2374"/>
      <c r="SUI7" s="2375"/>
      <c r="SUJ7" s="2373"/>
      <c r="SUK7" s="2374"/>
      <c r="SUL7" s="2375"/>
      <c r="SUM7" s="2373"/>
      <c r="SUN7" s="2374"/>
      <c r="SUO7" s="2375"/>
      <c r="SUP7" s="2373"/>
      <c r="SUQ7" s="2374"/>
      <c r="SUR7" s="2375"/>
      <c r="SUS7" s="2373"/>
      <c r="SUT7" s="2374"/>
      <c r="SUU7" s="2375"/>
      <c r="SUV7" s="2373"/>
      <c r="SUW7" s="2374"/>
      <c r="SUX7" s="2375"/>
      <c r="SUY7" s="2373"/>
      <c r="SUZ7" s="2374"/>
      <c r="SVA7" s="2375"/>
      <c r="SVB7" s="2373"/>
      <c r="SVC7" s="2374"/>
      <c r="SVD7" s="2375"/>
      <c r="SVE7" s="2373"/>
      <c r="SVF7" s="2374"/>
      <c r="SVG7" s="2375"/>
      <c r="SVH7" s="2373"/>
      <c r="SVI7" s="2374"/>
      <c r="SVJ7" s="2375"/>
      <c r="SVK7" s="2373"/>
      <c r="SVL7" s="2374"/>
      <c r="SVM7" s="2375"/>
      <c r="SVN7" s="2373"/>
      <c r="SVO7" s="2374"/>
      <c r="SVP7" s="2375"/>
      <c r="SVQ7" s="2373"/>
      <c r="SVR7" s="2374"/>
      <c r="SVS7" s="2375"/>
      <c r="SVT7" s="2373"/>
      <c r="SVU7" s="2374"/>
      <c r="SVV7" s="2375"/>
      <c r="SVW7" s="2373"/>
      <c r="SVX7" s="2374"/>
      <c r="SVY7" s="2375"/>
      <c r="SVZ7" s="2373"/>
      <c r="SWA7" s="2374"/>
      <c r="SWB7" s="2375"/>
      <c r="SWC7" s="2373"/>
      <c r="SWD7" s="2374"/>
      <c r="SWE7" s="2375"/>
      <c r="SWF7" s="2373"/>
      <c r="SWG7" s="2374"/>
      <c r="SWH7" s="2375"/>
      <c r="SWI7" s="2373"/>
      <c r="SWJ7" s="2374"/>
      <c r="SWK7" s="2375"/>
      <c r="SWL7" s="2373"/>
      <c r="SWM7" s="2374"/>
      <c r="SWN7" s="2375"/>
      <c r="SWO7" s="2373"/>
      <c r="SWP7" s="2374"/>
      <c r="SWQ7" s="2375"/>
      <c r="SWR7" s="2373"/>
      <c r="SWS7" s="2374"/>
      <c r="SWT7" s="2375"/>
      <c r="SWU7" s="2373"/>
      <c r="SWV7" s="2374"/>
      <c r="SWW7" s="2375"/>
      <c r="SWX7" s="2373"/>
      <c r="SWY7" s="2374"/>
      <c r="SWZ7" s="2375"/>
      <c r="SXA7" s="2373"/>
      <c r="SXB7" s="2374"/>
      <c r="SXC7" s="2375"/>
      <c r="SXD7" s="2373"/>
      <c r="SXE7" s="2374"/>
      <c r="SXF7" s="2375"/>
      <c r="SXG7" s="2373"/>
      <c r="SXH7" s="2374"/>
      <c r="SXI7" s="2375"/>
      <c r="SXJ7" s="2373"/>
      <c r="SXK7" s="2374"/>
      <c r="SXL7" s="2375"/>
      <c r="SXM7" s="2373"/>
      <c r="SXN7" s="2374"/>
      <c r="SXO7" s="2375"/>
      <c r="SXP7" s="2373"/>
      <c r="SXQ7" s="2374"/>
      <c r="SXR7" s="2375"/>
      <c r="SXS7" s="2373"/>
      <c r="SXT7" s="2374"/>
      <c r="SXU7" s="2375"/>
      <c r="SXV7" s="2373"/>
      <c r="SXW7" s="2374"/>
      <c r="SXX7" s="2375"/>
      <c r="SXY7" s="2373"/>
      <c r="SXZ7" s="2374"/>
      <c r="SYA7" s="2375"/>
      <c r="SYB7" s="2373"/>
      <c r="SYC7" s="2374"/>
      <c r="SYD7" s="2375"/>
      <c r="SYE7" s="2373"/>
      <c r="SYF7" s="2374"/>
      <c r="SYG7" s="2375"/>
      <c r="SYH7" s="2373"/>
      <c r="SYI7" s="2374"/>
      <c r="SYJ7" s="2375"/>
      <c r="SYK7" s="2373"/>
      <c r="SYL7" s="2374"/>
      <c r="SYM7" s="2375"/>
      <c r="SYN7" s="2373"/>
      <c r="SYO7" s="2374"/>
      <c r="SYP7" s="2375"/>
      <c r="SYQ7" s="2373"/>
      <c r="SYR7" s="2374"/>
      <c r="SYS7" s="2375"/>
      <c r="SYT7" s="2373"/>
      <c r="SYU7" s="2374"/>
      <c r="SYV7" s="2375"/>
      <c r="SYW7" s="2373"/>
      <c r="SYX7" s="2374"/>
      <c r="SYY7" s="2375"/>
      <c r="SYZ7" s="2373"/>
      <c r="SZA7" s="2374"/>
      <c r="SZB7" s="2375"/>
      <c r="SZC7" s="2373"/>
      <c r="SZD7" s="2374"/>
      <c r="SZE7" s="2375"/>
      <c r="SZF7" s="2373"/>
      <c r="SZG7" s="2374"/>
      <c r="SZH7" s="2375"/>
      <c r="SZI7" s="2373"/>
      <c r="SZJ7" s="2374"/>
      <c r="SZK7" s="2375"/>
      <c r="SZL7" s="2373"/>
      <c r="SZM7" s="2374"/>
      <c r="SZN7" s="2375"/>
      <c r="SZO7" s="2373"/>
      <c r="SZP7" s="2374"/>
      <c r="SZQ7" s="2375"/>
      <c r="SZR7" s="2373"/>
      <c r="SZS7" s="2374"/>
      <c r="SZT7" s="2375"/>
      <c r="SZU7" s="2373"/>
      <c r="SZV7" s="2374"/>
      <c r="SZW7" s="2375"/>
      <c r="SZX7" s="2373"/>
      <c r="SZY7" s="2374"/>
      <c r="SZZ7" s="2375"/>
      <c r="TAA7" s="2373"/>
      <c r="TAB7" s="2374"/>
      <c r="TAC7" s="2375"/>
      <c r="TAD7" s="2373"/>
      <c r="TAE7" s="2374"/>
      <c r="TAF7" s="2375"/>
      <c r="TAG7" s="2373"/>
      <c r="TAH7" s="2374"/>
      <c r="TAI7" s="2375"/>
      <c r="TAJ7" s="2373"/>
      <c r="TAK7" s="2374"/>
      <c r="TAL7" s="2375"/>
      <c r="TAM7" s="2373"/>
      <c r="TAN7" s="2374"/>
      <c r="TAO7" s="2375"/>
      <c r="TAP7" s="2373"/>
      <c r="TAQ7" s="2374"/>
      <c r="TAR7" s="2375"/>
      <c r="TAS7" s="2373"/>
      <c r="TAT7" s="2374"/>
      <c r="TAU7" s="2375"/>
      <c r="TAV7" s="2373"/>
      <c r="TAW7" s="2374"/>
      <c r="TAX7" s="2375"/>
      <c r="TAY7" s="2373"/>
      <c r="TAZ7" s="2374"/>
      <c r="TBA7" s="2375"/>
      <c r="TBB7" s="2373"/>
      <c r="TBC7" s="2374"/>
      <c r="TBD7" s="2375"/>
      <c r="TBE7" s="2373"/>
      <c r="TBF7" s="2374"/>
      <c r="TBG7" s="2375"/>
      <c r="TBH7" s="2373"/>
      <c r="TBI7" s="2374"/>
      <c r="TBJ7" s="2375"/>
      <c r="TBK7" s="2373"/>
      <c r="TBL7" s="2374"/>
      <c r="TBM7" s="2375"/>
      <c r="TBN7" s="2373"/>
      <c r="TBO7" s="2374"/>
      <c r="TBP7" s="2375"/>
      <c r="TBQ7" s="2373"/>
      <c r="TBR7" s="2374"/>
      <c r="TBS7" s="2375"/>
      <c r="TBT7" s="2373"/>
      <c r="TBU7" s="2374"/>
      <c r="TBV7" s="2375"/>
      <c r="TBW7" s="2373"/>
      <c r="TBX7" s="2374"/>
      <c r="TBY7" s="2375"/>
      <c r="TBZ7" s="2373"/>
      <c r="TCA7" s="2374"/>
      <c r="TCB7" s="2375"/>
      <c r="TCC7" s="2373"/>
      <c r="TCD7" s="2374"/>
      <c r="TCE7" s="2375"/>
      <c r="TCF7" s="2373"/>
      <c r="TCG7" s="2374"/>
      <c r="TCH7" s="2375"/>
      <c r="TCI7" s="2373"/>
      <c r="TCJ7" s="2374"/>
      <c r="TCK7" s="2375"/>
      <c r="TCL7" s="2373"/>
      <c r="TCM7" s="2374"/>
      <c r="TCN7" s="2375"/>
      <c r="TCO7" s="2373"/>
      <c r="TCP7" s="2374"/>
      <c r="TCQ7" s="2375"/>
      <c r="TCR7" s="2373"/>
      <c r="TCS7" s="2374"/>
      <c r="TCT7" s="2375"/>
      <c r="TCU7" s="2373"/>
      <c r="TCV7" s="2374"/>
      <c r="TCW7" s="2375"/>
      <c r="TCX7" s="2373"/>
      <c r="TCY7" s="2374"/>
      <c r="TCZ7" s="2375"/>
      <c r="TDA7" s="2373"/>
      <c r="TDB7" s="2374"/>
      <c r="TDC7" s="2375"/>
      <c r="TDD7" s="2373"/>
      <c r="TDE7" s="2374"/>
      <c r="TDF7" s="2375"/>
      <c r="TDG7" s="2373"/>
      <c r="TDH7" s="2374"/>
      <c r="TDI7" s="2375"/>
      <c r="TDJ7" s="2373"/>
      <c r="TDK7" s="2374"/>
      <c r="TDL7" s="2375"/>
      <c r="TDM7" s="2373"/>
      <c r="TDN7" s="2374"/>
      <c r="TDO7" s="2375"/>
      <c r="TDP7" s="2373"/>
      <c r="TDQ7" s="2374"/>
      <c r="TDR7" s="2375"/>
      <c r="TDS7" s="2373"/>
      <c r="TDT7" s="2374"/>
      <c r="TDU7" s="2375"/>
      <c r="TDV7" s="2373"/>
      <c r="TDW7" s="2374"/>
      <c r="TDX7" s="2375"/>
      <c r="TDY7" s="2373"/>
      <c r="TDZ7" s="2374"/>
      <c r="TEA7" s="2375"/>
      <c r="TEB7" s="2373"/>
      <c r="TEC7" s="2374"/>
      <c r="TED7" s="2375"/>
      <c r="TEE7" s="2373"/>
      <c r="TEF7" s="2374"/>
      <c r="TEG7" s="2375"/>
      <c r="TEH7" s="2373"/>
      <c r="TEI7" s="2374"/>
      <c r="TEJ7" s="2375"/>
      <c r="TEK7" s="2373"/>
      <c r="TEL7" s="2374"/>
      <c r="TEM7" s="2375"/>
      <c r="TEN7" s="2373"/>
      <c r="TEO7" s="2374"/>
      <c r="TEP7" s="2375"/>
      <c r="TEQ7" s="2373"/>
      <c r="TER7" s="2374"/>
      <c r="TES7" s="2375"/>
      <c r="TET7" s="2373"/>
      <c r="TEU7" s="2374"/>
      <c r="TEV7" s="2375"/>
      <c r="TEW7" s="2373"/>
      <c r="TEX7" s="2374"/>
      <c r="TEY7" s="2375"/>
      <c r="TEZ7" s="2373"/>
      <c r="TFA7" s="2374"/>
      <c r="TFB7" s="2375"/>
      <c r="TFC7" s="2373"/>
      <c r="TFD7" s="2374"/>
      <c r="TFE7" s="2375"/>
      <c r="TFF7" s="2373"/>
      <c r="TFG7" s="2374"/>
      <c r="TFH7" s="2375"/>
      <c r="TFI7" s="2373"/>
      <c r="TFJ7" s="2374"/>
      <c r="TFK7" s="2375"/>
      <c r="TFL7" s="2373"/>
      <c r="TFM7" s="2374"/>
      <c r="TFN7" s="2375"/>
      <c r="TFO7" s="2373"/>
      <c r="TFP7" s="2374"/>
      <c r="TFQ7" s="2375"/>
      <c r="TFR7" s="2373"/>
      <c r="TFS7" s="2374"/>
      <c r="TFT7" s="2375"/>
      <c r="TFU7" s="2373"/>
      <c r="TFV7" s="2374"/>
      <c r="TFW7" s="2375"/>
      <c r="TFX7" s="2373"/>
      <c r="TFY7" s="2374"/>
      <c r="TFZ7" s="2375"/>
      <c r="TGA7" s="2373"/>
      <c r="TGB7" s="2374"/>
      <c r="TGC7" s="2375"/>
      <c r="TGD7" s="2373"/>
      <c r="TGE7" s="2374"/>
      <c r="TGF7" s="2375"/>
      <c r="TGG7" s="2373"/>
      <c r="TGH7" s="2374"/>
      <c r="TGI7" s="2375"/>
      <c r="TGJ7" s="2373"/>
      <c r="TGK7" s="2374"/>
      <c r="TGL7" s="2375"/>
      <c r="TGM7" s="2373"/>
      <c r="TGN7" s="2374"/>
      <c r="TGO7" s="2375"/>
      <c r="TGP7" s="2373"/>
      <c r="TGQ7" s="2374"/>
      <c r="TGR7" s="2375"/>
      <c r="TGS7" s="2373"/>
      <c r="TGT7" s="2374"/>
      <c r="TGU7" s="2375"/>
      <c r="TGV7" s="2373"/>
      <c r="TGW7" s="2374"/>
      <c r="TGX7" s="2375"/>
      <c r="TGY7" s="2373"/>
      <c r="TGZ7" s="2374"/>
      <c r="THA7" s="2375"/>
      <c r="THB7" s="2373"/>
      <c r="THC7" s="2374"/>
      <c r="THD7" s="2375"/>
      <c r="THE7" s="2373"/>
      <c r="THF7" s="2374"/>
      <c r="THG7" s="2375"/>
      <c r="THH7" s="2373"/>
      <c r="THI7" s="2374"/>
      <c r="THJ7" s="2375"/>
      <c r="THK7" s="2373"/>
      <c r="THL7" s="2374"/>
      <c r="THM7" s="2375"/>
      <c r="THN7" s="2373"/>
      <c r="THO7" s="2374"/>
      <c r="THP7" s="2375"/>
      <c r="THQ7" s="2373"/>
      <c r="THR7" s="2374"/>
      <c r="THS7" s="2375"/>
      <c r="THT7" s="2373"/>
      <c r="THU7" s="2374"/>
      <c r="THV7" s="2375"/>
      <c r="THW7" s="2373"/>
      <c r="THX7" s="2374"/>
      <c r="THY7" s="2375"/>
      <c r="THZ7" s="2373"/>
      <c r="TIA7" s="2374"/>
      <c r="TIB7" s="2375"/>
      <c r="TIC7" s="2373"/>
      <c r="TID7" s="2374"/>
      <c r="TIE7" s="2375"/>
      <c r="TIF7" s="2373"/>
      <c r="TIG7" s="2374"/>
      <c r="TIH7" s="2375"/>
      <c r="TII7" s="2373"/>
      <c r="TIJ7" s="2374"/>
      <c r="TIK7" s="2375"/>
      <c r="TIL7" s="2373"/>
      <c r="TIM7" s="2374"/>
      <c r="TIN7" s="2375"/>
      <c r="TIO7" s="2373"/>
      <c r="TIP7" s="2374"/>
      <c r="TIQ7" s="2375"/>
      <c r="TIR7" s="2373"/>
      <c r="TIS7" s="2374"/>
      <c r="TIT7" s="2375"/>
      <c r="TIU7" s="2373"/>
      <c r="TIV7" s="2374"/>
      <c r="TIW7" s="2375"/>
      <c r="TIX7" s="2373"/>
      <c r="TIY7" s="2374"/>
      <c r="TIZ7" s="2375"/>
      <c r="TJA7" s="2373"/>
      <c r="TJB7" s="2374"/>
      <c r="TJC7" s="2375"/>
      <c r="TJD7" s="2373"/>
      <c r="TJE7" s="2374"/>
      <c r="TJF7" s="2375"/>
      <c r="TJG7" s="2373"/>
      <c r="TJH7" s="2374"/>
      <c r="TJI7" s="2375"/>
      <c r="TJJ7" s="2373"/>
      <c r="TJK7" s="2374"/>
      <c r="TJL7" s="2375"/>
      <c r="TJM7" s="2373"/>
      <c r="TJN7" s="2374"/>
      <c r="TJO7" s="2375"/>
      <c r="TJP7" s="2373"/>
      <c r="TJQ7" s="2374"/>
      <c r="TJR7" s="2375"/>
      <c r="TJS7" s="2373"/>
      <c r="TJT7" s="2374"/>
      <c r="TJU7" s="2375"/>
      <c r="TJV7" s="2373"/>
      <c r="TJW7" s="2374"/>
      <c r="TJX7" s="2375"/>
      <c r="TJY7" s="2373"/>
      <c r="TJZ7" s="2374"/>
      <c r="TKA7" s="2375"/>
      <c r="TKB7" s="2373"/>
      <c r="TKC7" s="2374"/>
      <c r="TKD7" s="2375"/>
      <c r="TKE7" s="2373"/>
      <c r="TKF7" s="2374"/>
      <c r="TKG7" s="2375"/>
      <c r="TKH7" s="2373"/>
      <c r="TKI7" s="2374"/>
      <c r="TKJ7" s="2375"/>
      <c r="TKK7" s="2373"/>
      <c r="TKL7" s="2374"/>
      <c r="TKM7" s="2375"/>
      <c r="TKN7" s="2373"/>
      <c r="TKO7" s="2374"/>
      <c r="TKP7" s="2375"/>
      <c r="TKQ7" s="2373"/>
      <c r="TKR7" s="2374"/>
      <c r="TKS7" s="2375"/>
      <c r="TKT7" s="2373"/>
      <c r="TKU7" s="2374"/>
      <c r="TKV7" s="2375"/>
      <c r="TKW7" s="2373"/>
      <c r="TKX7" s="2374"/>
      <c r="TKY7" s="2375"/>
      <c r="TKZ7" s="2373"/>
      <c r="TLA7" s="2374"/>
      <c r="TLB7" s="2375"/>
      <c r="TLC7" s="2373"/>
      <c r="TLD7" s="2374"/>
      <c r="TLE7" s="2375"/>
      <c r="TLF7" s="2373"/>
      <c r="TLG7" s="2374"/>
      <c r="TLH7" s="2375"/>
      <c r="TLI7" s="2373"/>
      <c r="TLJ7" s="2374"/>
      <c r="TLK7" s="2375"/>
      <c r="TLL7" s="2373"/>
      <c r="TLM7" s="2374"/>
      <c r="TLN7" s="2375"/>
      <c r="TLO7" s="2373"/>
      <c r="TLP7" s="2374"/>
      <c r="TLQ7" s="2375"/>
      <c r="TLR7" s="2373"/>
      <c r="TLS7" s="2374"/>
      <c r="TLT7" s="2375"/>
      <c r="TLU7" s="2373"/>
      <c r="TLV7" s="2374"/>
      <c r="TLW7" s="2375"/>
      <c r="TLX7" s="2373"/>
      <c r="TLY7" s="2374"/>
      <c r="TLZ7" s="2375"/>
      <c r="TMA7" s="2373"/>
      <c r="TMB7" s="2374"/>
      <c r="TMC7" s="2375"/>
      <c r="TMD7" s="2373"/>
      <c r="TME7" s="2374"/>
      <c r="TMF7" s="2375"/>
      <c r="TMG7" s="2373"/>
      <c r="TMH7" s="2374"/>
      <c r="TMI7" s="2375"/>
      <c r="TMJ7" s="2373"/>
      <c r="TMK7" s="2374"/>
      <c r="TML7" s="2375"/>
      <c r="TMM7" s="2373"/>
      <c r="TMN7" s="2374"/>
      <c r="TMO7" s="2375"/>
      <c r="TMP7" s="2373"/>
      <c r="TMQ7" s="2374"/>
      <c r="TMR7" s="2375"/>
      <c r="TMS7" s="2373"/>
      <c r="TMT7" s="2374"/>
      <c r="TMU7" s="2375"/>
      <c r="TMV7" s="2373"/>
      <c r="TMW7" s="2374"/>
      <c r="TMX7" s="2375"/>
      <c r="TMY7" s="2373"/>
      <c r="TMZ7" s="2374"/>
      <c r="TNA7" s="2375"/>
      <c r="TNB7" s="2373"/>
      <c r="TNC7" s="2374"/>
      <c r="TND7" s="2375"/>
      <c r="TNE7" s="2373"/>
      <c r="TNF7" s="2374"/>
      <c r="TNG7" s="2375"/>
      <c r="TNH7" s="2373"/>
      <c r="TNI7" s="2374"/>
      <c r="TNJ7" s="2375"/>
      <c r="TNK7" s="2373"/>
      <c r="TNL7" s="2374"/>
      <c r="TNM7" s="2375"/>
      <c r="TNN7" s="2373"/>
      <c r="TNO7" s="2374"/>
      <c r="TNP7" s="2375"/>
      <c r="TNQ7" s="2373"/>
      <c r="TNR7" s="2374"/>
      <c r="TNS7" s="2375"/>
      <c r="TNT7" s="2373"/>
      <c r="TNU7" s="2374"/>
      <c r="TNV7" s="2375"/>
      <c r="TNW7" s="2373"/>
      <c r="TNX7" s="2374"/>
      <c r="TNY7" s="2375"/>
      <c r="TNZ7" s="2373"/>
      <c r="TOA7" s="2374"/>
      <c r="TOB7" s="2375"/>
      <c r="TOC7" s="2373"/>
      <c r="TOD7" s="2374"/>
      <c r="TOE7" s="2375"/>
      <c r="TOF7" s="2373"/>
      <c r="TOG7" s="2374"/>
      <c r="TOH7" s="2375"/>
      <c r="TOI7" s="2373"/>
      <c r="TOJ7" s="2374"/>
      <c r="TOK7" s="2375"/>
      <c r="TOL7" s="2373"/>
      <c r="TOM7" s="2374"/>
      <c r="TON7" s="2375"/>
      <c r="TOO7" s="2373"/>
      <c r="TOP7" s="2374"/>
      <c r="TOQ7" s="2375"/>
      <c r="TOR7" s="2373"/>
      <c r="TOS7" s="2374"/>
      <c r="TOT7" s="2375"/>
      <c r="TOU7" s="2373"/>
      <c r="TOV7" s="2374"/>
      <c r="TOW7" s="2375"/>
      <c r="TOX7" s="2373"/>
      <c r="TOY7" s="2374"/>
      <c r="TOZ7" s="2375"/>
      <c r="TPA7" s="2373"/>
      <c r="TPB7" s="2374"/>
      <c r="TPC7" s="2375"/>
      <c r="TPD7" s="2373"/>
      <c r="TPE7" s="2374"/>
      <c r="TPF7" s="2375"/>
      <c r="TPG7" s="2373"/>
      <c r="TPH7" s="2374"/>
      <c r="TPI7" s="2375"/>
      <c r="TPJ7" s="2373"/>
      <c r="TPK7" s="2374"/>
      <c r="TPL7" s="2375"/>
      <c r="TPM7" s="2373"/>
      <c r="TPN7" s="2374"/>
      <c r="TPO7" s="2375"/>
      <c r="TPP7" s="2373"/>
      <c r="TPQ7" s="2374"/>
      <c r="TPR7" s="2375"/>
      <c r="TPS7" s="2373"/>
      <c r="TPT7" s="2374"/>
      <c r="TPU7" s="2375"/>
      <c r="TPV7" s="2373"/>
      <c r="TPW7" s="2374"/>
      <c r="TPX7" s="2375"/>
      <c r="TPY7" s="2373"/>
      <c r="TPZ7" s="2374"/>
      <c r="TQA7" s="2375"/>
      <c r="TQB7" s="2373"/>
      <c r="TQC7" s="2374"/>
      <c r="TQD7" s="2375"/>
      <c r="TQE7" s="2373"/>
      <c r="TQF7" s="2374"/>
      <c r="TQG7" s="2375"/>
      <c r="TQH7" s="2373"/>
      <c r="TQI7" s="2374"/>
      <c r="TQJ7" s="2375"/>
      <c r="TQK7" s="2373"/>
      <c r="TQL7" s="2374"/>
      <c r="TQM7" s="2375"/>
      <c r="TQN7" s="2373"/>
      <c r="TQO7" s="2374"/>
      <c r="TQP7" s="2375"/>
      <c r="TQQ7" s="2373"/>
      <c r="TQR7" s="2374"/>
      <c r="TQS7" s="2375"/>
      <c r="TQT7" s="2373"/>
      <c r="TQU7" s="2374"/>
      <c r="TQV7" s="2375"/>
      <c r="TQW7" s="2373"/>
      <c r="TQX7" s="2374"/>
      <c r="TQY7" s="2375"/>
      <c r="TQZ7" s="2373"/>
      <c r="TRA7" s="2374"/>
      <c r="TRB7" s="2375"/>
      <c r="TRC7" s="2373"/>
      <c r="TRD7" s="2374"/>
      <c r="TRE7" s="2375"/>
      <c r="TRF7" s="2373"/>
      <c r="TRG7" s="2374"/>
      <c r="TRH7" s="2375"/>
      <c r="TRI7" s="2373"/>
      <c r="TRJ7" s="2374"/>
      <c r="TRK7" s="2375"/>
      <c r="TRL7" s="2373"/>
      <c r="TRM7" s="2374"/>
      <c r="TRN7" s="2375"/>
      <c r="TRO7" s="2373"/>
      <c r="TRP7" s="2374"/>
      <c r="TRQ7" s="2375"/>
      <c r="TRR7" s="2373"/>
      <c r="TRS7" s="2374"/>
      <c r="TRT7" s="2375"/>
      <c r="TRU7" s="2373"/>
      <c r="TRV7" s="2374"/>
      <c r="TRW7" s="2375"/>
      <c r="TRX7" s="2373"/>
      <c r="TRY7" s="2374"/>
      <c r="TRZ7" s="2375"/>
      <c r="TSA7" s="2373"/>
      <c r="TSB7" s="2374"/>
      <c r="TSC7" s="2375"/>
      <c r="TSD7" s="2373"/>
      <c r="TSE7" s="2374"/>
      <c r="TSF7" s="2375"/>
      <c r="TSG7" s="2373"/>
      <c r="TSH7" s="2374"/>
      <c r="TSI7" s="2375"/>
      <c r="TSJ7" s="2373"/>
      <c r="TSK7" s="2374"/>
      <c r="TSL7" s="2375"/>
      <c r="TSM7" s="2373"/>
      <c r="TSN7" s="2374"/>
      <c r="TSO7" s="2375"/>
      <c r="TSP7" s="2373"/>
      <c r="TSQ7" s="2374"/>
      <c r="TSR7" s="2375"/>
      <c r="TSS7" s="2373"/>
      <c r="TST7" s="2374"/>
      <c r="TSU7" s="2375"/>
      <c r="TSV7" s="2373"/>
      <c r="TSW7" s="2374"/>
      <c r="TSX7" s="2375"/>
      <c r="TSY7" s="2373"/>
      <c r="TSZ7" s="2374"/>
      <c r="TTA7" s="2375"/>
      <c r="TTB7" s="2373"/>
      <c r="TTC7" s="2374"/>
      <c r="TTD7" s="2375"/>
      <c r="TTE7" s="2373"/>
      <c r="TTF7" s="2374"/>
      <c r="TTG7" s="2375"/>
      <c r="TTH7" s="2373"/>
      <c r="TTI7" s="2374"/>
      <c r="TTJ7" s="2375"/>
      <c r="TTK7" s="2373"/>
      <c r="TTL7" s="2374"/>
      <c r="TTM7" s="2375"/>
      <c r="TTN7" s="2373"/>
      <c r="TTO7" s="2374"/>
      <c r="TTP7" s="2375"/>
      <c r="TTQ7" s="2373"/>
      <c r="TTR7" s="2374"/>
      <c r="TTS7" s="2375"/>
      <c r="TTT7" s="2373"/>
      <c r="TTU7" s="2374"/>
      <c r="TTV7" s="2375"/>
      <c r="TTW7" s="2373"/>
      <c r="TTX7" s="2374"/>
      <c r="TTY7" s="2375"/>
      <c r="TTZ7" s="2373"/>
      <c r="TUA7" s="2374"/>
      <c r="TUB7" s="2375"/>
      <c r="TUC7" s="2373"/>
      <c r="TUD7" s="2374"/>
      <c r="TUE7" s="2375"/>
      <c r="TUF7" s="2373"/>
      <c r="TUG7" s="2374"/>
      <c r="TUH7" s="2375"/>
      <c r="TUI7" s="2373"/>
      <c r="TUJ7" s="2374"/>
      <c r="TUK7" s="2375"/>
      <c r="TUL7" s="2373"/>
      <c r="TUM7" s="2374"/>
      <c r="TUN7" s="2375"/>
      <c r="TUO7" s="2373"/>
      <c r="TUP7" s="2374"/>
      <c r="TUQ7" s="2375"/>
      <c r="TUR7" s="2373"/>
      <c r="TUS7" s="2374"/>
      <c r="TUT7" s="2375"/>
      <c r="TUU7" s="2373"/>
      <c r="TUV7" s="2374"/>
      <c r="TUW7" s="2375"/>
      <c r="TUX7" s="2373"/>
      <c r="TUY7" s="2374"/>
      <c r="TUZ7" s="2375"/>
      <c r="TVA7" s="2373"/>
      <c r="TVB7" s="2374"/>
      <c r="TVC7" s="2375"/>
      <c r="TVD7" s="2373"/>
      <c r="TVE7" s="2374"/>
      <c r="TVF7" s="2375"/>
      <c r="TVG7" s="2373"/>
      <c r="TVH7" s="2374"/>
      <c r="TVI7" s="2375"/>
      <c r="TVJ7" s="2373"/>
      <c r="TVK7" s="2374"/>
      <c r="TVL7" s="2375"/>
      <c r="TVM7" s="2373"/>
      <c r="TVN7" s="2374"/>
      <c r="TVO7" s="2375"/>
      <c r="TVP7" s="2373"/>
      <c r="TVQ7" s="2374"/>
      <c r="TVR7" s="2375"/>
      <c r="TVS7" s="2373"/>
      <c r="TVT7" s="2374"/>
      <c r="TVU7" s="2375"/>
      <c r="TVV7" s="2373"/>
      <c r="TVW7" s="2374"/>
      <c r="TVX7" s="2375"/>
      <c r="TVY7" s="2373"/>
      <c r="TVZ7" s="2374"/>
      <c r="TWA7" s="2375"/>
      <c r="TWB7" s="2373"/>
      <c r="TWC7" s="2374"/>
      <c r="TWD7" s="2375"/>
      <c r="TWE7" s="2373"/>
      <c r="TWF7" s="2374"/>
      <c r="TWG7" s="2375"/>
      <c r="TWH7" s="2373"/>
      <c r="TWI7" s="2374"/>
      <c r="TWJ7" s="2375"/>
      <c r="TWK7" s="2373"/>
      <c r="TWL7" s="2374"/>
      <c r="TWM7" s="2375"/>
      <c r="TWN7" s="2373"/>
      <c r="TWO7" s="2374"/>
      <c r="TWP7" s="2375"/>
      <c r="TWQ7" s="2373"/>
      <c r="TWR7" s="2374"/>
      <c r="TWS7" s="2375"/>
      <c r="TWT7" s="2373"/>
      <c r="TWU7" s="2374"/>
      <c r="TWV7" s="2375"/>
      <c r="TWW7" s="2373"/>
      <c r="TWX7" s="2374"/>
      <c r="TWY7" s="2375"/>
      <c r="TWZ7" s="2373"/>
      <c r="TXA7" s="2374"/>
      <c r="TXB7" s="2375"/>
      <c r="TXC7" s="2373"/>
      <c r="TXD7" s="2374"/>
      <c r="TXE7" s="2375"/>
      <c r="TXF7" s="2373"/>
      <c r="TXG7" s="2374"/>
      <c r="TXH7" s="2375"/>
      <c r="TXI7" s="2373"/>
      <c r="TXJ7" s="2374"/>
      <c r="TXK7" s="2375"/>
      <c r="TXL7" s="2373"/>
      <c r="TXM7" s="2374"/>
      <c r="TXN7" s="2375"/>
      <c r="TXO7" s="2373"/>
      <c r="TXP7" s="2374"/>
      <c r="TXQ7" s="2375"/>
      <c r="TXR7" s="2373"/>
      <c r="TXS7" s="2374"/>
      <c r="TXT7" s="2375"/>
      <c r="TXU7" s="2373"/>
      <c r="TXV7" s="2374"/>
      <c r="TXW7" s="2375"/>
      <c r="TXX7" s="2373"/>
      <c r="TXY7" s="2374"/>
      <c r="TXZ7" s="2375"/>
      <c r="TYA7" s="2373"/>
      <c r="TYB7" s="2374"/>
      <c r="TYC7" s="2375"/>
      <c r="TYD7" s="2373"/>
      <c r="TYE7" s="2374"/>
      <c r="TYF7" s="2375"/>
      <c r="TYG7" s="2373"/>
      <c r="TYH7" s="2374"/>
      <c r="TYI7" s="2375"/>
      <c r="TYJ7" s="2373"/>
      <c r="TYK7" s="2374"/>
      <c r="TYL7" s="2375"/>
      <c r="TYM7" s="2373"/>
      <c r="TYN7" s="2374"/>
      <c r="TYO7" s="2375"/>
      <c r="TYP7" s="2373"/>
      <c r="TYQ7" s="2374"/>
      <c r="TYR7" s="2375"/>
      <c r="TYS7" s="2373"/>
      <c r="TYT7" s="2374"/>
      <c r="TYU7" s="2375"/>
      <c r="TYV7" s="2373"/>
      <c r="TYW7" s="2374"/>
      <c r="TYX7" s="2375"/>
      <c r="TYY7" s="2373"/>
      <c r="TYZ7" s="2374"/>
      <c r="TZA7" s="2375"/>
      <c r="TZB7" s="2373"/>
      <c r="TZC7" s="2374"/>
      <c r="TZD7" s="2375"/>
      <c r="TZE7" s="2373"/>
      <c r="TZF7" s="2374"/>
      <c r="TZG7" s="2375"/>
      <c r="TZH7" s="2373"/>
      <c r="TZI7" s="2374"/>
      <c r="TZJ7" s="2375"/>
      <c r="TZK7" s="2373"/>
      <c r="TZL7" s="2374"/>
      <c r="TZM7" s="2375"/>
      <c r="TZN7" s="2373"/>
      <c r="TZO7" s="2374"/>
      <c r="TZP7" s="2375"/>
      <c r="TZQ7" s="2373"/>
      <c r="TZR7" s="2374"/>
      <c r="TZS7" s="2375"/>
      <c r="TZT7" s="2373"/>
      <c r="TZU7" s="2374"/>
      <c r="TZV7" s="2375"/>
      <c r="TZW7" s="2373"/>
      <c r="TZX7" s="2374"/>
      <c r="TZY7" s="2375"/>
      <c r="TZZ7" s="2373"/>
      <c r="UAA7" s="2374"/>
      <c r="UAB7" s="2375"/>
      <c r="UAC7" s="2373"/>
      <c r="UAD7" s="2374"/>
      <c r="UAE7" s="2375"/>
      <c r="UAF7" s="2373"/>
      <c r="UAG7" s="2374"/>
      <c r="UAH7" s="2375"/>
      <c r="UAI7" s="2373"/>
      <c r="UAJ7" s="2374"/>
      <c r="UAK7" s="2375"/>
      <c r="UAL7" s="2373"/>
      <c r="UAM7" s="2374"/>
      <c r="UAN7" s="2375"/>
      <c r="UAO7" s="2373"/>
      <c r="UAP7" s="2374"/>
      <c r="UAQ7" s="2375"/>
      <c r="UAR7" s="2373"/>
      <c r="UAS7" s="2374"/>
      <c r="UAT7" s="2375"/>
      <c r="UAU7" s="2373"/>
      <c r="UAV7" s="2374"/>
      <c r="UAW7" s="2375"/>
      <c r="UAX7" s="2373"/>
      <c r="UAY7" s="2374"/>
      <c r="UAZ7" s="2375"/>
      <c r="UBA7" s="2373"/>
      <c r="UBB7" s="2374"/>
      <c r="UBC7" s="2375"/>
      <c r="UBD7" s="2373"/>
      <c r="UBE7" s="2374"/>
      <c r="UBF7" s="2375"/>
      <c r="UBG7" s="2373"/>
      <c r="UBH7" s="2374"/>
      <c r="UBI7" s="2375"/>
      <c r="UBJ7" s="2373"/>
      <c r="UBK7" s="2374"/>
      <c r="UBL7" s="2375"/>
      <c r="UBM7" s="2373"/>
      <c r="UBN7" s="2374"/>
      <c r="UBO7" s="2375"/>
      <c r="UBP7" s="2373"/>
      <c r="UBQ7" s="2374"/>
      <c r="UBR7" s="2375"/>
      <c r="UBS7" s="2373"/>
      <c r="UBT7" s="2374"/>
      <c r="UBU7" s="2375"/>
      <c r="UBV7" s="2373"/>
      <c r="UBW7" s="2374"/>
      <c r="UBX7" s="2375"/>
      <c r="UBY7" s="2373"/>
      <c r="UBZ7" s="2374"/>
      <c r="UCA7" s="2375"/>
      <c r="UCB7" s="2373"/>
      <c r="UCC7" s="2374"/>
      <c r="UCD7" s="2375"/>
      <c r="UCE7" s="2373"/>
      <c r="UCF7" s="2374"/>
      <c r="UCG7" s="2375"/>
      <c r="UCH7" s="2373"/>
      <c r="UCI7" s="2374"/>
      <c r="UCJ7" s="2375"/>
      <c r="UCK7" s="2373"/>
      <c r="UCL7" s="2374"/>
      <c r="UCM7" s="2375"/>
      <c r="UCN7" s="2373"/>
      <c r="UCO7" s="2374"/>
      <c r="UCP7" s="2375"/>
      <c r="UCQ7" s="2373"/>
      <c r="UCR7" s="2374"/>
      <c r="UCS7" s="2375"/>
      <c r="UCT7" s="2373"/>
      <c r="UCU7" s="2374"/>
      <c r="UCV7" s="2375"/>
      <c r="UCW7" s="2373"/>
      <c r="UCX7" s="2374"/>
      <c r="UCY7" s="2375"/>
      <c r="UCZ7" s="2373"/>
      <c r="UDA7" s="2374"/>
      <c r="UDB7" s="2375"/>
      <c r="UDC7" s="2373"/>
      <c r="UDD7" s="2374"/>
      <c r="UDE7" s="2375"/>
      <c r="UDF7" s="2373"/>
      <c r="UDG7" s="2374"/>
      <c r="UDH7" s="2375"/>
      <c r="UDI7" s="2373"/>
      <c r="UDJ7" s="2374"/>
      <c r="UDK7" s="2375"/>
      <c r="UDL7" s="2373"/>
      <c r="UDM7" s="2374"/>
      <c r="UDN7" s="2375"/>
      <c r="UDO7" s="2373"/>
      <c r="UDP7" s="2374"/>
      <c r="UDQ7" s="2375"/>
      <c r="UDR7" s="2373"/>
      <c r="UDS7" s="2374"/>
      <c r="UDT7" s="2375"/>
      <c r="UDU7" s="2373"/>
      <c r="UDV7" s="2374"/>
      <c r="UDW7" s="2375"/>
      <c r="UDX7" s="2373"/>
      <c r="UDY7" s="2374"/>
      <c r="UDZ7" s="2375"/>
      <c r="UEA7" s="2373"/>
      <c r="UEB7" s="2374"/>
      <c r="UEC7" s="2375"/>
      <c r="UED7" s="2373"/>
      <c r="UEE7" s="2374"/>
      <c r="UEF7" s="2375"/>
      <c r="UEG7" s="2373"/>
      <c r="UEH7" s="2374"/>
      <c r="UEI7" s="2375"/>
      <c r="UEJ7" s="2373"/>
      <c r="UEK7" s="2374"/>
      <c r="UEL7" s="2375"/>
      <c r="UEM7" s="2373"/>
      <c r="UEN7" s="2374"/>
      <c r="UEO7" s="2375"/>
      <c r="UEP7" s="2373"/>
      <c r="UEQ7" s="2374"/>
      <c r="UER7" s="2375"/>
      <c r="UES7" s="2373"/>
      <c r="UET7" s="2374"/>
      <c r="UEU7" s="2375"/>
      <c r="UEV7" s="2373"/>
      <c r="UEW7" s="2374"/>
      <c r="UEX7" s="2375"/>
      <c r="UEY7" s="2373"/>
      <c r="UEZ7" s="2374"/>
      <c r="UFA7" s="2375"/>
      <c r="UFB7" s="2373"/>
      <c r="UFC7" s="2374"/>
      <c r="UFD7" s="2375"/>
      <c r="UFE7" s="2373"/>
      <c r="UFF7" s="2374"/>
      <c r="UFG7" s="2375"/>
      <c r="UFH7" s="2373"/>
      <c r="UFI7" s="2374"/>
      <c r="UFJ7" s="2375"/>
      <c r="UFK7" s="2373"/>
      <c r="UFL7" s="2374"/>
      <c r="UFM7" s="2375"/>
      <c r="UFN7" s="2373"/>
      <c r="UFO7" s="2374"/>
      <c r="UFP7" s="2375"/>
      <c r="UFQ7" s="2373"/>
      <c r="UFR7" s="2374"/>
      <c r="UFS7" s="2375"/>
      <c r="UFT7" s="2373"/>
      <c r="UFU7" s="2374"/>
      <c r="UFV7" s="2375"/>
      <c r="UFW7" s="2373"/>
      <c r="UFX7" s="2374"/>
      <c r="UFY7" s="2375"/>
      <c r="UFZ7" s="2373"/>
      <c r="UGA7" s="2374"/>
      <c r="UGB7" s="2375"/>
      <c r="UGC7" s="2373"/>
      <c r="UGD7" s="2374"/>
      <c r="UGE7" s="2375"/>
      <c r="UGF7" s="2373"/>
      <c r="UGG7" s="2374"/>
      <c r="UGH7" s="2375"/>
      <c r="UGI7" s="2373"/>
      <c r="UGJ7" s="2374"/>
      <c r="UGK7" s="2375"/>
      <c r="UGL7" s="2373"/>
      <c r="UGM7" s="2374"/>
      <c r="UGN7" s="2375"/>
      <c r="UGO7" s="2373"/>
      <c r="UGP7" s="2374"/>
      <c r="UGQ7" s="2375"/>
      <c r="UGR7" s="2373"/>
      <c r="UGS7" s="2374"/>
      <c r="UGT7" s="2375"/>
      <c r="UGU7" s="2373"/>
      <c r="UGV7" s="2374"/>
      <c r="UGW7" s="2375"/>
      <c r="UGX7" s="2373"/>
      <c r="UGY7" s="2374"/>
      <c r="UGZ7" s="2375"/>
      <c r="UHA7" s="2373"/>
      <c r="UHB7" s="2374"/>
      <c r="UHC7" s="2375"/>
      <c r="UHD7" s="2373"/>
      <c r="UHE7" s="2374"/>
      <c r="UHF7" s="2375"/>
      <c r="UHG7" s="2373"/>
      <c r="UHH7" s="2374"/>
      <c r="UHI7" s="2375"/>
      <c r="UHJ7" s="2373"/>
      <c r="UHK7" s="2374"/>
      <c r="UHL7" s="2375"/>
      <c r="UHM7" s="2373"/>
      <c r="UHN7" s="2374"/>
      <c r="UHO7" s="2375"/>
      <c r="UHP7" s="2373"/>
      <c r="UHQ7" s="2374"/>
      <c r="UHR7" s="2375"/>
      <c r="UHS7" s="2373"/>
      <c r="UHT7" s="2374"/>
      <c r="UHU7" s="2375"/>
      <c r="UHV7" s="2373"/>
      <c r="UHW7" s="2374"/>
      <c r="UHX7" s="2375"/>
      <c r="UHY7" s="2373"/>
      <c r="UHZ7" s="2374"/>
      <c r="UIA7" s="2375"/>
      <c r="UIB7" s="2373"/>
      <c r="UIC7" s="2374"/>
      <c r="UID7" s="2375"/>
      <c r="UIE7" s="2373"/>
      <c r="UIF7" s="2374"/>
      <c r="UIG7" s="2375"/>
      <c r="UIH7" s="2373"/>
      <c r="UII7" s="2374"/>
      <c r="UIJ7" s="2375"/>
      <c r="UIK7" s="2373"/>
      <c r="UIL7" s="2374"/>
      <c r="UIM7" s="2375"/>
      <c r="UIN7" s="2373"/>
      <c r="UIO7" s="2374"/>
      <c r="UIP7" s="2375"/>
      <c r="UIQ7" s="2373"/>
      <c r="UIR7" s="2374"/>
      <c r="UIS7" s="2375"/>
      <c r="UIT7" s="2373"/>
      <c r="UIU7" s="2374"/>
      <c r="UIV7" s="2375"/>
      <c r="UIW7" s="2373"/>
      <c r="UIX7" s="2374"/>
      <c r="UIY7" s="2375"/>
      <c r="UIZ7" s="2373"/>
      <c r="UJA7" s="2374"/>
      <c r="UJB7" s="2375"/>
      <c r="UJC7" s="2373"/>
      <c r="UJD7" s="2374"/>
      <c r="UJE7" s="2375"/>
      <c r="UJF7" s="2373"/>
      <c r="UJG7" s="2374"/>
      <c r="UJH7" s="2375"/>
      <c r="UJI7" s="2373"/>
      <c r="UJJ7" s="2374"/>
      <c r="UJK7" s="2375"/>
      <c r="UJL7" s="2373"/>
      <c r="UJM7" s="2374"/>
      <c r="UJN7" s="2375"/>
      <c r="UJO7" s="2373"/>
      <c r="UJP7" s="2374"/>
      <c r="UJQ7" s="2375"/>
      <c r="UJR7" s="2373"/>
      <c r="UJS7" s="2374"/>
      <c r="UJT7" s="2375"/>
      <c r="UJU7" s="2373"/>
      <c r="UJV7" s="2374"/>
      <c r="UJW7" s="2375"/>
      <c r="UJX7" s="2373"/>
      <c r="UJY7" s="2374"/>
      <c r="UJZ7" s="2375"/>
      <c r="UKA7" s="2373"/>
      <c r="UKB7" s="2374"/>
      <c r="UKC7" s="2375"/>
      <c r="UKD7" s="2373"/>
      <c r="UKE7" s="2374"/>
      <c r="UKF7" s="2375"/>
      <c r="UKG7" s="2373"/>
      <c r="UKH7" s="2374"/>
      <c r="UKI7" s="2375"/>
      <c r="UKJ7" s="2373"/>
      <c r="UKK7" s="2374"/>
      <c r="UKL7" s="2375"/>
      <c r="UKM7" s="2373"/>
      <c r="UKN7" s="2374"/>
      <c r="UKO7" s="2375"/>
      <c r="UKP7" s="2373"/>
      <c r="UKQ7" s="2374"/>
      <c r="UKR7" s="2375"/>
      <c r="UKS7" s="2373"/>
      <c r="UKT7" s="2374"/>
      <c r="UKU7" s="2375"/>
      <c r="UKV7" s="2373"/>
      <c r="UKW7" s="2374"/>
      <c r="UKX7" s="2375"/>
      <c r="UKY7" s="2373"/>
      <c r="UKZ7" s="2374"/>
      <c r="ULA7" s="2375"/>
      <c r="ULB7" s="2373"/>
      <c r="ULC7" s="2374"/>
      <c r="ULD7" s="2375"/>
      <c r="ULE7" s="2373"/>
      <c r="ULF7" s="2374"/>
      <c r="ULG7" s="2375"/>
      <c r="ULH7" s="2373"/>
      <c r="ULI7" s="2374"/>
      <c r="ULJ7" s="2375"/>
      <c r="ULK7" s="2373"/>
      <c r="ULL7" s="2374"/>
      <c r="ULM7" s="2375"/>
      <c r="ULN7" s="2373"/>
      <c r="ULO7" s="2374"/>
      <c r="ULP7" s="2375"/>
      <c r="ULQ7" s="2373"/>
      <c r="ULR7" s="2374"/>
      <c r="ULS7" s="2375"/>
      <c r="ULT7" s="2373"/>
      <c r="ULU7" s="2374"/>
      <c r="ULV7" s="2375"/>
      <c r="ULW7" s="2373"/>
      <c r="ULX7" s="2374"/>
      <c r="ULY7" s="2375"/>
      <c r="ULZ7" s="2373"/>
      <c r="UMA7" s="2374"/>
      <c r="UMB7" s="2375"/>
      <c r="UMC7" s="2373"/>
      <c r="UMD7" s="2374"/>
      <c r="UME7" s="2375"/>
      <c r="UMF7" s="2373"/>
      <c r="UMG7" s="2374"/>
      <c r="UMH7" s="2375"/>
      <c r="UMI7" s="2373"/>
      <c r="UMJ7" s="2374"/>
      <c r="UMK7" s="2375"/>
      <c r="UML7" s="2373"/>
      <c r="UMM7" s="2374"/>
      <c r="UMN7" s="2375"/>
      <c r="UMO7" s="2373"/>
      <c r="UMP7" s="2374"/>
      <c r="UMQ7" s="2375"/>
      <c r="UMR7" s="2373"/>
      <c r="UMS7" s="2374"/>
      <c r="UMT7" s="2375"/>
      <c r="UMU7" s="2373"/>
      <c r="UMV7" s="2374"/>
      <c r="UMW7" s="2375"/>
      <c r="UMX7" s="2373"/>
      <c r="UMY7" s="2374"/>
      <c r="UMZ7" s="2375"/>
      <c r="UNA7" s="2373"/>
      <c r="UNB7" s="2374"/>
      <c r="UNC7" s="2375"/>
      <c r="UND7" s="2373"/>
      <c r="UNE7" s="2374"/>
      <c r="UNF7" s="2375"/>
      <c r="UNG7" s="2373"/>
      <c r="UNH7" s="2374"/>
      <c r="UNI7" s="2375"/>
      <c r="UNJ7" s="2373"/>
      <c r="UNK7" s="2374"/>
      <c r="UNL7" s="2375"/>
      <c r="UNM7" s="2373"/>
      <c r="UNN7" s="2374"/>
      <c r="UNO7" s="2375"/>
      <c r="UNP7" s="2373"/>
      <c r="UNQ7" s="2374"/>
      <c r="UNR7" s="2375"/>
      <c r="UNS7" s="2373"/>
      <c r="UNT7" s="2374"/>
      <c r="UNU7" s="2375"/>
      <c r="UNV7" s="2373"/>
      <c r="UNW7" s="2374"/>
      <c r="UNX7" s="2375"/>
      <c r="UNY7" s="2373"/>
      <c r="UNZ7" s="2374"/>
      <c r="UOA7" s="2375"/>
      <c r="UOB7" s="2373"/>
      <c r="UOC7" s="2374"/>
      <c r="UOD7" s="2375"/>
      <c r="UOE7" s="2373"/>
      <c r="UOF7" s="2374"/>
      <c r="UOG7" s="2375"/>
      <c r="UOH7" s="2373"/>
      <c r="UOI7" s="2374"/>
      <c r="UOJ7" s="2375"/>
      <c r="UOK7" s="2373"/>
      <c r="UOL7" s="2374"/>
      <c r="UOM7" s="2375"/>
      <c r="UON7" s="2373"/>
      <c r="UOO7" s="2374"/>
      <c r="UOP7" s="2375"/>
      <c r="UOQ7" s="2373"/>
      <c r="UOR7" s="2374"/>
      <c r="UOS7" s="2375"/>
      <c r="UOT7" s="2373"/>
      <c r="UOU7" s="2374"/>
      <c r="UOV7" s="2375"/>
      <c r="UOW7" s="2373"/>
      <c r="UOX7" s="2374"/>
      <c r="UOY7" s="2375"/>
      <c r="UOZ7" s="2373"/>
      <c r="UPA7" s="2374"/>
      <c r="UPB7" s="2375"/>
      <c r="UPC7" s="2373"/>
      <c r="UPD7" s="2374"/>
      <c r="UPE7" s="2375"/>
      <c r="UPF7" s="2373"/>
      <c r="UPG7" s="2374"/>
      <c r="UPH7" s="2375"/>
      <c r="UPI7" s="2373"/>
      <c r="UPJ7" s="2374"/>
      <c r="UPK7" s="2375"/>
      <c r="UPL7" s="2373"/>
      <c r="UPM7" s="2374"/>
      <c r="UPN7" s="2375"/>
      <c r="UPO7" s="2373"/>
      <c r="UPP7" s="2374"/>
      <c r="UPQ7" s="2375"/>
      <c r="UPR7" s="2373"/>
      <c r="UPS7" s="2374"/>
      <c r="UPT7" s="2375"/>
      <c r="UPU7" s="2373"/>
      <c r="UPV7" s="2374"/>
      <c r="UPW7" s="2375"/>
      <c r="UPX7" s="2373"/>
      <c r="UPY7" s="2374"/>
      <c r="UPZ7" s="2375"/>
      <c r="UQA7" s="2373"/>
      <c r="UQB7" s="2374"/>
      <c r="UQC7" s="2375"/>
      <c r="UQD7" s="2373"/>
      <c r="UQE7" s="2374"/>
      <c r="UQF7" s="2375"/>
      <c r="UQG7" s="2373"/>
      <c r="UQH7" s="2374"/>
      <c r="UQI7" s="2375"/>
      <c r="UQJ7" s="2373"/>
      <c r="UQK7" s="2374"/>
      <c r="UQL7" s="2375"/>
      <c r="UQM7" s="2373"/>
      <c r="UQN7" s="2374"/>
      <c r="UQO7" s="2375"/>
      <c r="UQP7" s="2373"/>
      <c r="UQQ7" s="2374"/>
      <c r="UQR7" s="2375"/>
      <c r="UQS7" s="2373"/>
      <c r="UQT7" s="2374"/>
      <c r="UQU7" s="2375"/>
      <c r="UQV7" s="2373"/>
      <c r="UQW7" s="2374"/>
      <c r="UQX7" s="2375"/>
      <c r="UQY7" s="2373"/>
      <c r="UQZ7" s="2374"/>
      <c r="URA7" s="2375"/>
      <c r="URB7" s="2373"/>
      <c r="URC7" s="2374"/>
      <c r="URD7" s="2375"/>
      <c r="URE7" s="2373"/>
      <c r="URF7" s="2374"/>
      <c r="URG7" s="2375"/>
      <c r="URH7" s="2373"/>
      <c r="URI7" s="2374"/>
      <c r="URJ7" s="2375"/>
      <c r="URK7" s="2373"/>
      <c r="URL7" s="2374"/>
      <c r="URM7" s="2375"/>
      <c r="URN7" s="2373"/>
      <c r="URO7" s="2374"/>
      <c r="URP7" s="2375"/>
      <c r="URQ7" s="2373"/>
      <c r="URR7" s="2374"/>
      <c r="URS7" s="2375"/>
      <c r="URT7" s="2373"/>
      <c r="URU7" s="2374"/>
      <c r="URV7" s="2375"/>
      <c r="URW7" s="2373"/>
      <c r="URX7" s="2374"/>
      <c r="URY7" s="2375"/>
      <c r="URZ7" s="2373"/>
      <c r="USA7" s="2374"/>
      <c r="USB7" s="2375"/>
      <c r="USC7" s="2373"/>
      <c r="USD7" s="2374"/>
      <c r="USE7" s="2375"/>
      <c r="USF7" s="2373"/>
      <c r="USG7" s="2374"/>
      <c r="USH7" s="2375"/>
      <c r="USI7" s="2373"/>
      <c r="USJ7" s="2374"/>
      <c r="USK7" s="2375"/>
      <c r="USL7" s="2373"/>
      <c r="USM7" s="2374"/>
      <c r="USN7" s="2375"/>
      <c r="USO7" s="2373"/>
      <c r="USP7" s="2374"/>
      <c r="USQ7" s="2375"/>
      <c r="USR7" s="2373"/>
      <c r="USS7" s="2374"/>
      <c r="UST7" s="2375"/>
      <c r="USU7" s="2373"/>
      <c r="USV7" s="2374"/>
      <c r="USW7" s="2375"/>
      <c r="USX7" s="2373"/>
      <c r="USY7" s="2374"/>
      <c r="USZ7" s="2375"/>
      <c r="UTA7" s="2373"/>
      <c r="UTB7" s="2374"/>
      <c r="UTC7" s="2375"/>
      <c r="UTD7" s="2373"/>
      <c r="UTE7" s="2374"/>
      <c r="UTF7" s="2375"/>
      <c r="UTG7" s="2373"/>
      <c r="UTH7" s="2374"/>
      <c r="UTI7" s="2375"/>
      <c r="UTJ7" s="2373"/>
      <c r="UTK7" s="2374"/>
      <c r="UTL7" s="2375"/>
      <c r="UTM7" s="2373"/>
      <c r="UTN7" s="2374"/>
      <c r="UTO7" s="2375"/>
      <c r="UTP7" s="2373"/>
      <c r="UTQ7" s="2374"/>
      <c r="UTR7" s="2375"/>
      <c r="UTS7" s="2373"/>
      <c r="UTT7" s="2374"/>
      <c r="UTU7" s="2375"/>
      <c r="UTV7" s="2373"/>
      <c r="UTW7" s="2374"/>
      <c r="UTX7" s="2375"/>
      <c r="UTY7" s="2373"/>
      <c r="UTZ7" s="2374"/>
      <c r="UUA7" s="2375"/>
      <c r="UUB7" s="2373"/>
      <c r="UUC7" s="2374"/>
      <c r="UUD7" s="2375"/>
      <c r="UUE7" s="2373"/>
      <c r="UUF7" s="2374"/>
      <c r="UUG7" s="2375"/>
      <c r="UUH7" s="2373"/>
      <c r="UUI7" s="2374"/>
      <c r="UUJ7" s="2375"/>
      <c r="UUK7" s="2373"/>
      <c r="UUL7" s="2374"/>
      <c r="UUM7" s="2375"/>
      <c r="UUN7" s="2373"/>
      <c r="UUO7" s="2374"/>
      <c r="UUP7" s="2375"/>
      <c r="UUQ7" s="2373"/>
      <c r="UUR7" s="2374"/>
      <c r="UUS7" s="2375"/>
      <c r="UUT7" s="2373"/>
      <c r="UUU7" s="2374"/>
      <c r="UUV7" s="2375"/>
      <c r="UUW7" s="2373"/>
      <c r="UUX7" s="2374"/>
      <c r="UUY7" s="2375"/>
      <c r="UUZ7" s="2373"/>
      <c r="UVA7" s="2374"/>
      <c r="UVB7" s="2375"/>
      <c r="UVC7" s="2373"/>
      <c r="UVD7" s="2374"/>
      <c r="UVE7" s="2375"/>
      <c r="UVF7" s="2373"/>
      <c r="UVG7" s="2374"/>
      <c r="UVH7" s="2375"/>
      <c r="UVI7" s="2373"/>
      <c r="UVJ7" s="2374"/>
      <c r="UVK7" s="2375"/>
      <c r="UVL7" s="2373"/>
      <c r="UVM7" s="2374"/>
      <c r="UVN7" s="2375"/>
      <c r="UVO7" s="2373"/>
      <c r="UVP7" s="2374"/>
      <c r="UVQ7" s="2375"/>
      <c r="UVR7" s="2373"/>
      <c r="UVS7" s="2374"/>
      <c r="UVT7" s="2375"/>
      <c r="UVU7" s="2373"/>
      <c r="UVV7" s="2374"/>
      <c r="UVW7" s="2375"/>
      <c r="UVX7" s="2373"/>
      <c r="UVY7" s="2374"/>
      <c r="UVZ7" s="2375"/>
      <c r="UWA7" s="2373"/>
      <c r="UWB7" s="2374"/>
      <c r="UWC7" s="2375"/>
      <c r="UWD7" s="2373"/>
      <c r="UWE7" s="2374"/>
      <c r="UWF7" s="2375"/>
      <c r="UWG7" s="2373"/>
      <c r="UWH7" s="2374"/>
      <c r="UWI7" s="2375"/>
      <c r="UWJ7" s="2373"/>
      <c r="UWK7" s="2374"/>
      <c r="UWL7" s="2375"/>
      <c r="UWM7" s="2373"/>
      <c r="UWN7" s="2374"/>
      <c r="UWO7" s="2375"/>
      <c r="UWP7" s="2373"/>
      <c r="UWQ7" s="2374"/>
      <c r="UWR7" s="2375"/>
      <c r="UWS7" s="2373"/>
      <c r="UWT7" s="2374"/>
      <c r="UWU7" s="2375"/>
      <c r="UWV7" s="2373"/>
      <c r="UWW7" s="2374"/>
      <c r="UWX7" s="2375"/>
      <c r="UWY7" s="2373"/>
      <c r="UWZ7" s="2374"/>
      <c r="UXA7" s="2375"/>
      <c r="UXB7" s="2373"/>
      <c r="UXC7" s="2374"/>
      <c r="UXD7" s="2375"/>
      <c r="UXE7" s="2373"/>
      <c r="UXF7" s="2374"/>
      <c r="UXG7" s="2375"/>
      <c r="UXH7" s="2373"/>
      <c r="UXI7" s="2374"/>
      <c r="UXJ7" s="2375"/>
      <c r="UXK7" s="2373"/>
      <c r="UXL7" s="2374"/>
      <c r="UXM7" s="2375"/>
      <c r="UXN7" s="2373"/>
      <c r="UXO7" s="2374"/>
      <c r="UXP7" s="2375"/>
      <c r="UXQ7" s="2373"/>
      <c r="UXR7" s="2374"/>
      <c r="UXS7" s="2375"/>
      <c r="UXT7" s="2373"/>
      <c r="UXU7" s="2374"/>
      <c r="UXV7" s="2375"/>
      <c r="UXW7" s="2373"/>
      <c r="UXX7" s="2374"/>
      <c r="UXY7" s="2375"/>
      <c r="UXZ7" s="2373"/>
      <c r="UYA7" s="2374"/>
      <c r="UYB7" s="2375"/>
      <c r="UYC7" s="2373"/>
      <c r="UYD7" s="2374"/>
      <c r="UYE7" s="2375"/>
      <c r="UYF7" s="2373"/>
      <c r="UYG7" s="2374"/>
      <c r="UYH7" s="2375"/>
      <c r="UYI7" s="2373"/>
      <c r="UYJ7" s="2374"/>
      <c r="UYK7" s="2375"/>
      <c r="UYL7" s="2373"/>
      <c r="UYM7" s="2374"/>
      <c r="UYN7" s="2375"/>
      <c r="UYO7" s="2373"/>
      <c r="UYP7" s="2374"/>
      <c r="UYQ7" s="2375"/>
      <c r="UYR7" s="2373"/>
      <c r="UYS7" s="2374"/>
      <c r="UYT7" s="2375"/>
      <c r="UYU7" s="2373"/>
      <c r="UYV7" s="2374"/>
      <c r="UYW7" s="2375"/>
      <c r="UYX7" s="2373"/>
      <c r="UYY7" s="2374"/>
      <c r="UYZ7" s="2375"/>
      <c r="UZA7" s="2373"/>
      <c r="UZB7" s="2374"/>
      <c r="UZC7" s="2375"/>
      <c r="UZD7" s="2373"/>
      <c r="UZE7" s="2374"/>
      <c r="UZF7" s="2375"/>
      <c r="UZG7" s="2373"/>
      <c r="UZH7" s="2374"/>
      <c r="UZI7" s="2375"/>
      <c r="UZJ7" s="2373"/>
      <c r="UZK7" s="2374"/>
      <c r="UZL7" s="2375"/>
      <c r="UZM7" s="2373"/>
      <c r="UZN7" s="2374"/>
      <c r="UZO7" s="2375"/>
      <c r="UZP7" s="2373"/>
      <c r="UZQ7" s="2374"/>
      <c r="UZR7" s="2375"/>
      <c r="UZS7" s="2373"/>
      <c r="UZT7" s="2374"/>
      <c r="UZU7" s="2375"/>
      <c r="UZV7" s="2373"/>
      <c r="UZW7" s="2374"/>
      <c r="UZX7" s="2375"/>
      <c r="UZY7" s="2373"/>
      <c r="UZZ7" s="2374"/>
      <c r="VAA7" s="2375"/>
      <c r="VAB7" s="2373"/>
      <c r="VAC7" s="2374"/>
      <c r="VAD7" s="2375"/>
      <c r="VAE7" s="2373"/>
      <c r="VAF7" s="2374"/>
      <c r="VAG7" s="2375"/>
      <c r="VAH7" s="2373"/>
      <c r="VAI7" s="2374"/>
      <c r="VAJ7" s="2375"/>
      <c r="VAK7" s="2373"/>
      <c r="VAL7" s="2374"/>
      <c r="VAM7" s="2375"/>
      <c r="VAN7" s="2373"/>
      <c r="VAO7" s="2374"/>
      <c r="VAP7" s="2375"/>
      <c r="VAQ7" s="2373"/>
      <c r="VAR7" s="2374"/>
      <c r="VAS7" s="2375"/>
      <c r="VAT7" s="2373"/>
      <c r="VAU7" s="2374"/>
      <c r="VAV7" s="2375"/>
      <c r="VAW7" s="2373"/>
      <c r="VAX7" s="2374"/>
      <c r="VAY7" s="2375"/>
      <c r="VAZ7" s="2373"/>
      <c r="VBA7" s="2374"/>
      <c r="VBB7" s="2375"/>
      <c r="VBC7" s="2373"/>
      <c r="VBD7" s="2374"/>
      <c r="VBE7" s="2375"/>
      <c r="VBF7" s="2373"/>
      <c r="VBG7" s="2374"/>
      <c r="VBH7" s="2375"/>
      <c r="VBI7" s="2373"/>
      <c r="VBJ7" s="2374"/>
      <c r="VBK7" s="2375"/>
      <c r="VBL7" s="2373"/>
      <c r="VBM7" s="2374"/>
      <c r="VBN7" s="2375"/>
      <c r="VBO7" s="2373"/>
      <c r="VBP7" s="2374"/>
      <c r="VBQ7" s="2375"/>
      <c r="VBR7" s="2373"/>
      <c r="VBS7" s="2374"/>
      <c r="VBT7" s="2375"/>
      <c r="VBU7" s="2373"/>
      <c r="VBV7" s="2374"/>
      <c r="VBW7" s="2375"/>
      <c r="VBX7" s="2373"/>
      <c r="VBY7" s="2374"/>
      <c r="VBZ7" s="2375"/>
      <c r="VCA7" s="2373"/>
      <c r="VCB7" s="2374"/>
      <c r="VCC7" s="2375"/>
      <c r="VCD7" s="2373"/>
      <c r="VCE7" s="2374"/>
      <c r="VCF7" s="2375"/>
      <c r="VCG7" s="2373"/>
      <c r="VCH7" s="2374"/>
      <c r="VCI7" s="2375"/>
      <c r="VCJ7" s="2373"/>
      <c r="VCK7" s="2374"/>
      <c r="VCL7" s="2375"/>
      <c r="VCM7" s="2373"/>
      <c r="VCN7" s="2374"/>
      <c r="VCO7" s="2375"/>
      <c r="VCP7" s="2373"/>
      <c r="VCQ7" s="2374"/>
      <c r="VCR7" s="2375"/>
      <c r="VCS7" s="2373"/>
      <c r="VCT7" s="2374"/>
      <c r="VCU7" s="2375"/>
      <c r="VCV7" s="2373"/>
      <c r="VCW7" s="2374"/>
      <c r="VCX7" s="2375"/>
      <c r="VCY7" s="2373"/>
      <c r="VCZ7" s="2374"/>
      <c r="VDA7" s="2375"/>
      <c r="VDB7" s="2373"/>
      <c r="VDC7" s="2374"/>
      <c r="VDD7" s="2375"/>
      <c r="VDE7" s="2373"/>
      <c r="VDF7" s="2374"/>
      <c r="VDG7" s="2375"/>
      <c r="VDH7" s="2373"/>
      <c r="VDI7" s="2374"/>
      <c r="VDJ7" s="2375"/>
      <c r="VDK7" s="2373"/>
      <c r="VDL7" s="2374"/>
      <c r="VDM7" s="2375"/>
      <c r="VDN7" s="2373"/>
      <c r="VDO7" s="2374"/>
      <c r="VDP7" s="2375"/>
      <c r="VDQ7" s="2373"/>
      <c r="VDR7" s="2374"/>
      <c r="VDS7" s="2375"/>
      <c r="VDT7" s="2373"/>
      <c r="VDU7" s="2374"/>
      <c r="VDV7" s="2375"/>
      <c r="VDW7" s="2373"/>
      <c r="VDX7" s="2374"/>
      <c r="VDY7" s="2375"/>
      <c r="VDZ7" s="2373"/>
      <c r="VEA7" s="2374"/>
      <c r="VEB7" s="2375"/>
      <c r="VEC7" s="2373"/>
      <c r="VED7" s="2374"/>
      <c r="VEE7" s="2375"/>
      <c r="VEF7" s="2373"/>
      <c r="VEG7" s="2374"/>
      <c r="VEH7" s="2375"/>
      <c r="VEI7" s="2373"/>
      <c r="VEJ7" s="2374"/>
      <c r="VEK7" s="2375"/>
      <c r="VEL7" s="2373"/>
      <c r="VEM7" s="2374"/>
      <c r="VEN7" s="2375"/>
      <c r="VEO7" s="2373"/>
      <c r="VEP7" s="2374"/>
      <c r="VEQ7" s="2375"/>
      <c r="VER7" s="2373"/>
      <c r="VES7" s="2374"/>
      <c r="VET7" s="2375"/>
      <c r="VEU7" s="2373"/>
      <c r="VEV7" s="2374"/>
      <c r="VEW7" s="2375"/>
      <c r="VEX7" s="2373"/>
      <c r="VEY7" s="2374"/>
      <c r="VEZ7" s="2375"/>
      <c r="VFA7" s="2373"/>
      <c r="VFB7" s="2374"/>
      <c r="VFC7" s="2375"/>
      <c r="VFD7" s="2373"/>
      <c r="VFE7" s="2374"/>
      <c r="VFF7" s="2375"/>
      <c r="VFG7" s="2373"/>
      <c r="VFH7" s="2374"/>
      <c r="VFI7" s="2375"/>
      <c r="VFJ7" s="2373"/>
      <c r="VFK7" s="2374"/>
      <c r="VFL7" s="2375"/>
      <c r="VFM7" s="2373"/>
      <c r="VFN7" s="2374"/>
      <c r="VFO7" s="2375"/>
      <c r="VFP7" s="2373"/>
      <c r="VFQ7" s="2374"/>
      <c r="VFR7" s="2375"/>
      <c r="VFS7" s="2373"/>
      <c r="VFT7" s="2374"/>
      <c r="VFU7" s="2375"/>
      <c r="VFV7" s="2373"/>
      <c r="VFW7" s="2374"/>
      <c r="VFX7" s="2375"/>
      <c r="VFY7" s="2373"/>
      <c r="VFZ7" s="2374"/>
      <c r="VGA7" s="2375"/>
      <c r="VGB7" s="2373"/>
      <c r="VGC7" s="2374"/>
      <c r="VGD7" s="2375"/>
      <c r="VGE7" s="2373"/>
      <c r="VGF7" s="2374"/>
      <c r="VGG7" s="2375"/>
      <c r="VGH7" s="2373"/>
      <c r="VGI7" s="2374"/>
      <c r="VGJ7" s="2375"/>
      <c r="VGK7" s="2373"/>
      <c r="VGL7" s="2374"/>
      <c r="VGM7" s="2375"/>
      <c r="VGN7" s="2373"/>
      <c r="VGO7" s="2374"/>
      <c r="VGP7" s="2375"/>
      <c r="VGQ7" s="2373"/>
      <c r="VGR7" s="2374"/>
      <c r="VGS7" s="2375"/>
      <c r="VGT7" s="2373"/>
      <c r="VGU7" s="2374"/>
      <c r="VGV7" s="2375"/>
      <c r="VGW7" s="2373"/>
      <c r="VGX7" s="2374"/>
      <c r="VGY7" s="2375"/>
      <c r="VGZ7" s="2373"/>
      <c r="VHA7" s="2374"/>
      <c r="VHB7" s="2375"/>
      <c r="VHC7" s="2373"/>
      <c r="VHD7" s="2374"/>
      <c r="VHE7" s="2375"/>
      <c r="VHF7" s="2373"/>
      <c r="VHG7" s="2374"/>
      <c r="VHH7" s="2375"/>
      <c r="VHI7" s="2373"/>
      <c r="VHJ7" s="2374"/>
      <c r="VHK7" s="2375"/>
      <c r="VHL7" s="2373"/>
      <c r="VHM7" s="2374"/>
      <c r="VHN7" s="2375"/>
      <c r="VHO7" s="2373"/>
      <c r="VHP7" s="2374"/>
      <c r="VHQ7" s="2375"/>
      <c r="VHR7" s="2373"/>
      <c r="VHS7" s="2374"/>
      <c r="VHT7" s="2375"/>
      <c r="VHU7" s="2373"/>
      <c r="VHV7" s="2374"/>
      <c r="VHW7" s="2375"/>
      <c r="VHX7" s="2373"/>
      <c r="VHY7" s="2374"/>
      <c r="VHZ7" s="2375"/>
      <c r="VIA7" s="2373"/>
      <c r="VIB7" s="2374"/>
      <c r="VIC7" s="2375"/>
      <c r="VID7" s="2373"/>
      <c r="VIE7" s="2374"/>
      <c r="VIF7" s="2375"/>
      <c r="VIG7" s="2373"/>
      <c r="VIH7" s="2374"/>
      <c r="VII7" s="2375"/>
      <c r="VIJ7" s="2373"/>
      <c r="VIK7" s="2374"/>
      <c r="VIL7" s="2375"/>
      <c r="VIM7" s="2373"/>
      <c r="VIN7" s="2374"/>
      <c r="VIO7" s="2375"/>
      <c r="VIP7" s="2373"/>
      <c r="VIQ7" s="2374"/>
      <c r="VIR7" s="2375"/>
      <c r="VIS7" s="2373"/>
      <c r="VIT7" s="2374"/>
      <c r="VIU7" s="2375"/>
      <c r="VIV7" s="2373"/>
      <c r="VIW7" s="2374"/>
      <c r="VIX7" s="2375"/>
      <c r="VIY7" s="2373"/>
      <c r="VIZ7" s="2374"/>
      <c r="VJA7" s="2375"/>
      <c r="VJB7" s="2373"/>
      <c r="VJC7" s="2374"/>
      <c r="VJD7" s="2375"/>
      <c r="VJE7" s="2373"/>
      <c r="VJF7" s="2374"/>
      <c r="VJG7" s="2375"/>
      <c r="VJH7" s="2373"/>
      <c r="VJI7" s="2374"/>
      <c r="VJJ7" s="2375"/>
      <c r="VJK7" s="2373"/>
      <c r="VJL7" s="2374"/>
      <c r="VJM7" s="2375"/>
      <c r="VJN7" s="2373"/>
      <c r="VJO7" s="2374"/>
      <c r="VJP7" s="2375"/>
      <c r="VJQ7" s="2373"/>
      <c r="VJR7" s="2374"/>
      <c r="VJS7" s="2375"/>
      <c r="VJT7" s="2373"/>
      <c r="VJU7" s="2374"/>
      <c r="VJV7" s="2375"/>
      <c r="VJW7" s="2373"/>
      <c r="VJX7" s="2374"/>
      <c r="VJY7" s="2375"/>
      <c r="VJZ7" s="2373"/>
      <c r="VKA7" s="2374"/>
      <c r="VKB7" s="2375"/>
      <c r="VKC7" s="2373"/>
      <c r="VKD7" s="2374"/>
      <c r="VKE7" s="2375"/>
      <c r="VKF7" s="2373"/>
      <c r="VKG7" s="2374"/>
      <c r="VKH7" s="2375"/>
      <c r="VKI7" s="2373"/>
      <c r="VKJ7" s="2374"/>
      <c r="VKK7" s="2375"/>
      <c r="VKL7" s="2373"/>
      <c r="VKM7" s="2374"/>
      <c r="VKN7" s="2375"/>
      <c r="VKO7" s="2373"/>
      <c r="VKP7" s="2374"/>
      <c r="VKQ7" s="2375"/>
      <c r="VKR7" s="2373"/>
      <c r="VKS7" s="2374"/>
      <c r="VKT7" s="2375"/>
      <c r="VKU7" s="2373"/>
      <c r="VKV7" s="2374"/>
      <c r="VKW7" s="2375"/>
      <c r="VKX7" s="2373"/>
      <c r="VKY7" s="2374"/>
      <c r="VKZ7" s="2375"/>
      <c r="VLA7" s="2373"/>
      <c r="VLB7" s="2374"/>
      <c r="VLC7" s="2375"/>
      <c r="VLD7" s="2373"/>
      <c r="VLE7" s="2374"/>
      <c r="VLF7" s="2375"/>
      <c r="VLG7" s="2373"/>
      <c r="VLH7" s="2374"/>
      <c r="VLI7" s="2375"/>
      <c r="VLJ7" s="2373"/>
      <c r="VLK7" s="2374"/>
      <c r="VLL7" s="2375"/>
      <c r="VLM7" s="2373"/>
      <c r="VLN7" s="2374"/>
      <c r="VLO7" s="2375"/>
      <c r="VLP7" s="2373"/>
      <c r="VLQ7" s="2374"/>
      <c r="VLR7" s="2375"/>
      <c r="VLS7" s="2373"/>
      <c r="VLT7" s="2374"/>
      <c r="VLU7" s="2375"/>
      <c r="VLV7" s="2373"/>
      <c r="VLW7" s="2374"/>
      <c r="VLX7" s="2375"/>
      <c r="VLY7" s="2373"/>
      <c r="VLZ7" s="2374"/>
      <c r="VMA7" s="2375"/>
      <c r="VMB7" s="2373"/>
      <c r="VMC7" s="2374"/>
      <c r="VMD7" s="2375"/>
      <c r="VME7" s="2373"/>
      <c r="VMF7" s="2374"/>
      <c r="VMG7" s="2375"/>
      <c r="VMH7" s="2373"/>
      <c r="VMI7" s="2374"/>
      <c r="VMJ7" s="2375"/>
      <c r="VMK7" s="2373"/>
      <c r="VML7" s="2374"/>
      <c r="VMM7" s="2375"/>
      <c r="VMN7" s="2373"/>
      <c r="VMO7" s="2374"/>
      <c r="VMP7" s="2375"/>
      <c r="VMQ7" s="2373"/>
      <c r="VMR7" s="2374"/>
      <c r="VMS7" s="2375"/>
      <c r="VMT7" s="2373"/>
      <c r="VMU7" s="2374"/>
      <c r="VMV7" s="2375"/>
      <c r="VMW7" s="2373"/>
      <c r="VMX7" s="2374"/>
      <c r="VMY7" s="2375"/>
      <c r="VMZ7" s="2373"/>
      <c r="VNA7" s="2374"/>
      <c r="VNB7" s="2375"/>
      <c r="VNC7" s="2373"/>
      <c r="VND7" s="2374"/>
      <c r="VNE7" s="2375"/>
      <c r="VNF7" s="2373"/>
      <c r="VNG7" s="2374"/>
      <c r="VNH7" s="2375"/>
      <c r="VNI7" s="2373"/>
      <c r="VNJ7" s="2374"/>
      <c r="VNK7" s="2375"/>
      <c r="VNL7" s="2373"/>
      <c r="VNM7" s="2374"/>
      <c r="VNN7" s="2375"/>
      <c r="VNO7" s="2373"/>
      <c r="VNP7" s="2374"/>
      <c r="VNQ7" s="2375"/>
      <c r="VNR7" s="2373"/>
      <c r="VNS7" s="2374"/>
      <c r="VNT7" s="2375"/>
      <c r="VNU7" s="2373"/>
      <c r="VNV7" s="2374"/>
      <c r="VNW7" s="2375"/>
      <c r="VNX7" s="2373"/>
      <c r="VNY7" s="2374"/>
      <c r="VNZ7" s="2375"/>
      <c r="VOA7" s="2373"/>
      <c r="VOB7" s="2374"/>
      <c r="VOC7" s="2375"/>
      <c r="VOD7" s="2373"/>
      <c r="VOE7" s="2374"/>
      <c r="VOF7" s="2375"/>
      <c r="VOG7" s="2373"/>
      <c r="VOH7" s="2374"/>
      <c r="VOI7" s="2375"/>
      <c r="VOJ7" s="2373"/>
      <c r="VOK7" s="2374"/>
      <c r="VOL7" s="2375"/>
      <c r="VOM7" s="2373"/>
      <c r="VON7" s="2374"/>
      <c r="VOO7" s="2375"/>
      <c r="VOP7" s="2373"/>
      <c r="VOQ7" s="2374"/>
      <c r="VOR7" s="2375"/>
      <c r="VOS7" s="2373"/>
      <c r="VOT7" s="2374"/>
      <c r="VOU7" s="2375"/>
      <c r="VOV7" s="2373"/>
      <c r="VOW7" s="2374"/>
      <c r="VOX7" s="2375"/>
      <c r="VOY7" s="2373"/>
      <c r="VOZ7" s="2374"/>
      <c r="VPA7" s="2375"/>
      <c r="VPB7" s="2373"/>
      <c r="VPC7" s="2374"/>
      <c r="VPD7" s="2375"/>
      <c r="VPE7" s="2373"/>
      <c r="VPF7" s="2374"/>
      <c r="VPG7" s="2375"/>
      <c r="VPH7" s="2373"/>
      <c r="VPI7" s="2374"/>
      <c r="VPJ7" s="2375"/>
      <c r="VPK7" s="2373"/>
      <c r="VPL7" s="2374"/>
      <c r="VPM7" s="2375"/>
      <c r="VPN7" s="2373"/>
      <c r="VPO7" s="2374"/>
      <c r="VPP7" s="2375"/>
      <c r="VPQ7" s="2373"/>
      <c r="VPR7" s="2374"/>
      <c r="VPS7" s="2375"/>
      <c r="VPT7" s="2373"/>
      <c r="VPU7" s="2374"/>
      <c r="VPV7" s="2375"/>
      <c r="VPW7" s="2373"/>
      <c r="VPX7" s="2374"/>
      <c r="VPY7" s="2375"/>
      <c r="VPZ7" s="2373"/>
      <c r="VQA7" s="2374"/>
      <c r="VQB7" s="2375"/>
      <c r="VQC7" s="2373"/>
      <c r="VQD7" s="2374"/>
      <c r="VQE7" s="2375"/>
      <c r="VQF7" s="2373"/>
      <c r="VQG7" s="2374"/>
      <c r="VQH7" s="2375"/>
      <c r="VQI7" s="2373"/>
      <c r="VQJ7" s="2374"/>
      <c r="VQK7" s="2375"/>
      <c r="VQL7" s="2373"/>
      <c r="VQM7" s="2374"/>
      <c r="VQN7" s="2375"/>
      <c r="VQO7" s="2373"/>
      <c r="VQP7" s="2374"/>
      <c r="VQQ7" s="2375"/>
      <c r="VQR7" s="2373"/>
      <c r="VQS7" s="2374"/>
      <c r="VQT7" s="2375"/>
      <c r="VQU7" s="2373"/>
      <c r="VQV7" s="2374"/>
      <c r="VQW7" s="2375"/>
      <c r="VQX7" s="2373"/>
      <c r="VQY7" s="2374"/>
      <c r="VQZ7" s="2375"/>
      <c r="VRA7" s="2373"/>
      <c r="VRB7" s="2374"/>
      <c r="VRC7" s="2375"/>
      <c r="VRD7" s="2373"/>
      <c r="VRE7" s="2374"/>
      <c r="VRF7" s="2375"/>
      <c r="VRG7" s="2373"/>
      <c r="VRH7" s="2374"/>
      <c r="VRI7" s="2375"/>
      <c r="VRJ7" s="2373"/>
      <c r="VRK7" s="2374"/>
      <c r="VRL7" s="2375"/>
      <c r="VRM7" s="2373"/>
      <c r="VRN7" s="2374"/>
      <c r="VRO7" s="2375"/>
      <c r="VRP7" s="2373"/>
      <c r="VRQ7" s="2374"/>
      <c r="VRR7" s="2375"/>
      <c r="VRS7" s="2373"/>
      <c r="VRT7" s="2374"/>
      <c r="VRU7" s="2375"/>
      <c r="VRV7" s="2373"/>
      <c r="VRW7" s="2374"/>
      <c r="VRX7" s="2375"/>
      <c r="VRY7" s="2373"/>
      <c r="VRZ7" s="2374"/>
      <c r="VSA7" s="2375"/>
      <c r="VSB7" s="2373"/>
      <c r="VSC7" s="2374"/>
      <c r="VSD7" s="2375"/>
      <c r="VSE7" s="2373"/>
      <c r="VSF7" s="2374"/>
      <c r="VSG7" s="2375"/>
      <c r="VSH7" s="2373"/>
      <c r="VSI7" s="2374"/>
      <c r="VSJ7" s="2375"/>
      <c r="VSK7" s="2373"/>
      <c r="VSL7" s="2374"/>
      <c r="VSM7" s="2375"/>
      <c r="VSN7" s="2373"/>
      <c r="VSO7" s="2374"/>
      <c r="VSP7" s="2375"/>
      <c r="VSQ7" s="2373"/>
      <c r="VSR7" s="2374"/>
      <c r="VSS7" s="2375"/>
      <c r="VST7" s="2373"/>
      <c r="VSU7" s="2374"/>
      <c r="VSV7" s="2375"/>
      <c r="VSW7" s="2373"/>
      <c r="VSX7" s="2374"/>
      <c r="VSY7" s="2375"/>
      <c r="VSZ7" s="2373"/>
      <c r="VTA7" s="2374"/>
      <c r="VTB7" s="2375"/>
      <c r="VTC7" s="2373"/>
      <c r="VTD7" s="2374"/>
      <c r="VTE7" s="2375"/>
      <c r="VTF7" s="2373"/>
      <c r="VTG7" s="2374"/>
      <c r="VTH7" s="2375"/>
      <c r="VTI7" s="2373"/>
      <c r="VTJ7" s="2374"/>
      <c r="VTK7" s="2375"/>
      <c r="VTL7" s="2373"/>
      <c r="VTM7" s="2374"/>
      <c r="VTN7" s="2375"/>
      <c r="VTO7" s="2373"/>
      <c r="VTP7" s="2374"/>
      <c r="VTQ7" s="2375"/>
      <c r="VTR7" s="2373"/>
      <c r="VTS7" s="2374"/>
      <c r="VTT7" s="2375"/>
      <c r="VTU7" s="2373"/>
      <c r="VTV7" s="2374"/>
      <c r="VTW7" s="2375"/>
      <c r="VTX7" s="2373"/>
      <c r="VTY7" s="2374"/>
      <c r="VTZ7" s="2375"/>
      <c r="VUA7" s="2373"/>
      <c r="VUB7" s="2374"/>
      <c r="VUC7" s="2375"/>
      <c r="VUD7" s="2373"/>
      <c r="VUE7" s="2374"/>
      <c r="VUF7" s="2375"/>
      <c r="VUG7" s="2373"/>
      <c r="VUH7" s="2374"/>
      <c r="VUI7" s="2375"/>
      <c r="VUJ7" s="2373"/>
      <c r="VUK7" s="2374"/>
      <c r="VUL7" s="2375"/>
      <c r="VUM7" s="2373"/>
      <c r="VUN7" s="2374"/>
      <c r="VUO7" s="2375"/>
      <c r="VUP7" s="2373"/>
      <c r="VUQ7" s="2374"/>
      <c r="VUR7" s="2375"/>
      <c r="VUS7" s="2373"/>
      <c r="VUT7" s="2374"/>
      <c r="VUU7" s="2375"/>
      <c r="VUV7" s="2373"/>
      <c r="VUW7" s="2374"/>
      <c r="VUX7" s="2375"/>
      <c r="VUY7" s="2373"/>
      <c r="VUZ7" s="2374"/>
      <c r="VVA7" s="2375"/>
      <c r="VVB7" s="2373"/>
      <c r="VVC7" s="2374"/>
      <c r="VVD7" s="2375"/>
      <c r="VVE7" s="2373"/>
      <c r="VVF7" s="2374"/>
      <c r="VVG7" s="2375"/>
      <c r="VVH7" s="2373"/>
      <c r="VVI7" s="2374"/>
      <c r="VVJ7" s="2375"/>
      <c r="VVK7" s="2373"/>
      <c r="VVL7" s="2374"/>
      <c r="VVM7" s="2375"/>
      <c r="VVN7" s="2373"/>
      <c r="VVO7" s="2374"/>
      <c r="VVP7" s="2375"/>
      <c r="VVQ7" s="2373"/>
      <c r="VVR7" s="2374"/>
      <c r="VVS7" s="2375"/>
      <c r="VVT7" s="2373"/>
      <c r="VVU7" s="2374"/>
      <c r="VVV7" s="2375"/>
      <c r="VVW7" s="2373"/>
      <c r="VVX7" s="2374"/>
      <c r="VVY7" s="2375"/>
      <c r="VVZ7" s="2373"/>
      <c r="VWA7" s="2374"/>
      <c r="VWB7" s="2375"/>
      <c r="VWC7" s="2373"/>
      <c r="VWD7" s="2374"/>
      <c r="VWE7" s="2375"/>
      <c r="VWF7" s="2373"/>
      <c r="VWG7" s="2374"/>
      <c r="VWH7" s="2375"/>
      <c r="VWI7" s="2373"/>
      <c r="VWJ7" s="2374"/>
      <c r="VWK7" s="2375"/>
      <c r="VWL7" s="2373"/>
      <c r="VWM7" s="2374"/>
      <c r="VWN7" s="2375"/>
      <c r="VWO7" s="2373"/>
      <c r="VWP7" s="2374"/>
      <c r="VWQ7" s="2375"/>
      <c r="VWR7" s="2373"/>
      <c r="VWS7" s="2374"/>
      <c r="VWT7" s="2375"/>
      <c r="VWU7" s="2373"/>
      <c r="VWV7" s="2374"/>
      <c r="VWW7" s="2375"/>
      <c r="VWX7" s="2373"/>
      <c r="VWY7" s="2374"/>
      <c r="VWZ7" s="2375"/>
      <c r="VXA7" s="2373"/>
      <c r="VXB7" s="2374"/>
      <c r="VXC7" s="2375"/>
      <c r="VXD7" s="2373"/>
      <c r="VXE7" s="2374"/>
      <c r="VXF7" s="2375"/>
      <c r="VXG7" s="2373"/>
      <c r="VXH7" s="2374"/>
      <c r="VXI7" s="2375"/>
      <c r="VXJ7" s="2373"/>
      <c r="VXK7" s="2374"/>
      <c r="VXL7" s="2375"/>
      <c r="VXM7" s="2373"/>
      <c r="VXN7" s="2374"/>
      <c r="VXO7" s="2375"/>
      <c r="VXP7" s="2373"/>
      <c r="VXQ7" s="2374"/>
      <c r="VXR7" s="2375"/>
      <c r="VXS7" s="2373"/>
      <c r="VXT7" s="2374"/>
      <c r="VXU7" s="2375"/>
      <c r="VXV7" s="2373"/>
      <c r="VXW7" s="2374"/>
      <c r="VXX7" s="2375"/>
      <c r="VXY7" s="2373"/>
      <c r="VXZ7" s="2374"/>
      <c r="VYA7" s="2375"/>
      <c r="VYB7" s="2373"/>
      <c r="VYC7" s="2374"/>
      <c r="VYD7" s="2375"/>
      <c r="VYE7" s="2373"/>
      <c r="VYF7" s="2374"/>
      <c r="VYG7" s="2375"/>
      <c r="VYH7" s="2373"/>
      <c r="VYI7" s="2374"/>
      <c r="VYJ7" s="2375"/>
      <c r="VYK7" s="2373"/>
      <c r="VYL7" s="2374"/>
      <c r="VYM7" s="2375"/>
      <c r="VYN7" s="2373"/>
      <c r="VYO7" s="2374"/>
      <c r="VYP7" s="2375"/>
      <c r="VYQ7" s="2373"/>
      <c r="VYR7" s="2374"/>
      <c r="VYS7" s="2375"/>
      <c r="VYT7" s="2373"/>
      <c r="VYU7" s="2374"/>
      <c r="VYV7" s="2375"/>
      <c r="VYW7" s="2373"/>
      <c r="VYX7" s="2374"/>
      <c r="VYY7" s="2375"/>
      <c r="VYZ7" s="2373"/>
      <c r="VZA7" s="2374"/>
      <c r="VZB7" s="2375"/>
      <c r="VZC7" s="2373"/>
      <c r="VZD7" s="2374"/>
      <c r="VZE7" s="2375"/>
      <c r="VZF7" s="2373"/>
      <c r="VZG7" s="2374"/>
      <c r="VZH7" s="2375"/>
      <c r="VZI7" s="2373"/>
      <c r="VZJ7" s="2374"/>
      <c r="VZK7" s="2375"/>
      <c r="VZL7" s="2373"/>
      <c r="VZM7" s="2374"/>
      <c r="VZN7" s="2375"/>
      <c r="VZO7" s="2373"/>
      <c r="VZP7" s="2374"/>
      <c r="VZQ7" s="2375"/>
      <c r="VZR7" s="2373"/>
      <c r="VZS7" s="2374"/>
      <c r="VZT7" s="2375"/>
      <c r="VZU7" s="2373"/>
      <c r="VZV7" s="2374"/>
      <c r="VZW7" s="2375"/>
      <c r="VZX7" s="2373"/>
      <c r="VZY7" s="2374"/>
      <c r="VZZ7" s="2375"/>
      <c r="WAA7" s="2373"/>
      <c r="WAB7" s="2374"/>
      <c r="WAC7" s="2375"/>
      <c r="WAD7" s="2373"/>
      <c r="WAE7" s="2374"/>
      <c r="WAF7" s="2375"/>
      <c r="WAG7" s="2373"/>
      <c r="WAH7" s="2374"/>
      <c r="WAI7" s="2375"/>
      <c r="WAJ7" s="2373"/>
      <c r="WAK7" s="2374"/>
      <c r="WAL7" s="2375"/>
      <c r="WAM7" s="2373"/>
      <c r="WAN7" s="2374"/>
      <c r="WAO7" s="2375"/>
      <c r="WAP7" s="2373"/>
      <c r="WAQ7" s="2374"/>
      <c r="WAR7" s="2375"/>
      <c r="WAS7" s="2373"/>
      <c r="WAT7" s="2374"/>
      <c r="WAU7" s="2375"/>
      <c r="WAV7" s="2373"/>
      <c r="WAW7" s="2374"/>
      <c r="WAX7" s="2375"/>
      <c r="WAY7" s="2373"/>
      <c r="WAZ7" s="2374"/>
      <c r="WBA7" s="2375"/>
      <c r="WBB7" s="2373"/>
      <c r="WBC7" s="2374"/>
      <c r="WBD7" s="2375"/>
      <c r="WBE7" s="2373"/>
      <c r="WBF7" s="2374"/>
      <c r="WBG7" s="2375"/>
      <c r="WBH7" s="2373"/>
      <c r="WBI7" s="2374"/>
      <c r="WBJ7" s="2375"/>
      <c r="WBK7" s="2373"/>
      <c r="WBL7" s="2374"/>
      <c r="WBM7" s="2375"/>
      <c r="WBN7" s="2373"/>
      <c r="WBO7" s="2374"/>
      <c r="WBP7" s="2375"/>
      <c r="WBQ7" s="2373"/>
      <c r="WBR7" s="2374"/>
      <c r="WBS7" s="2375"/>
      <c r="WBT7" s="2373"/>
      <c r="WBU7" s="2374"/>
      <c r="WBV7" s="2375"/>
      <c r="WBW7" s="2373"/>
      <c r="WBX7" s="2374"/>
      <c r="WBY7" s="2375"/>
      <c r="WBZ7" s="2373"/>
      <c r="WCA7" s="2374"/>
      <c r="WCB7" s="2375"/>
      <c r="WCC7" s="2373"/>
      <c r="WCD7" s="2374"/>
      <c r="WCE7" s="2375"/>
      <c r="WCF7" s="2373"/>
      <c r="WCG7" s="2374"/>
      <c r="WCH7" s="2375"/>
      <c r="WCI7" s="2373"/>
      <c r="WCJ7" s="2374"/>
      <c r="WCK7" s="2375"/>
      <c r="WCL7" s="2373"/>
      <c r="WCM7" s="2374"/>
      <c r="WCN7" s="2375"/>
      <c r="WCO7" s="2373"/>
      <c r="WCP7" s="2374"/>
      <c r="WCQ7" s="2375"/>
      <c r="WCR7" s="2373"/>
      <c r="WCS7" s="2374"/>
      <c r="WCT7" s="2375"/>
      <c r="WCU7" s="2373"/>
      <c r="WCV7" s="2374"/>
      <c r="WCW7" s="2375"/>
      <c r="WCX7" s="2373"/>
      <c r="WCY7" s="2374"/>
      <c r="WCZ7" s="2375"/>
      <c r="WDA7" s="2373"/>
      <c r="WDB7" s="2374"/>
      <c r="WDC7" s="2375"/>
      <c r="WDD7" s="2373"/>
      <c r="WDE7" s="2374"/>
      <c r="WDF7" s="2375"/>
      <c r="WDG7" s="2373"/>
      <c r="WDH7" s="2374"/>
      <c r="WDI7" s="2375"/>
      <c r="WDJ7" s="2373"/>
      <c r="WDK7" s="2374"/>
      <c r="WDL7" s="2375"/>
      <c r="WDM7" s="2373"/>
      <c r="WDN7" s="2374"/>
      <c r="WDO7" s="2375"/>
      <c r="WDP7" s="2373"/>
      <c r="WDQ7" s="2374"/>
      <c r="WDR7" s="2375"/>
      <c r="WDS7" s="2373"/>
      <c r="WDT7" s="2374"/>
      <c r="WDU7" s="2375"/>
      <c r="WDV7" s="2373"/>
      <c r="WDW7" s="2374"/>
      <c r="WDX7" s="2375"/>
      <c r="WDY7" s="2373"/>
      <c r="WDZ7" s="2374"/>
      <c r="WEA7" s="2375"/>
      <c r="WEB7" s="2373"/>
      <c r="WEC7" s="2374"/>
      <c r="WED7" s="2375"/>
      <c r="WEE7" s="2373"/>
      <c r="WEF7" s="2374"/>
      <c r="WEG7" s="2375"/>
      <c r="WEH7" s="2373"/>
      <c r="WEI7" s="2374"/>
      <c r="WEJ7" s="2375"/>
      <c r="WEK7" s="2373"/>
      <c r="WEL7" s="2374"/>
      <c r="WEM7" s="2375"/>
      <c r="WEN7" s="2373"/>
      <c r="WEO7" s="2374"/>
      <c r="WEP7" s="2375"/>
      <c r="WEQ7" s="2373"/>
      <c r="WER7" s="2374"/>
      <c r="WES7" s="2375"/>
      <c r="WET7" s="2373"/>
      <c r="WEU7" s="2374"/>
      <c r="WEV7" s="2375"/>
      <c r="WEW7" s="2373"/>
      <c r="WEX7" s="2374"/>
      <c r="WEY7" s="2375"/>
      <c r="WEZ7" s="2373"/>
      <c r="WFA7" s="2374"/>
      <c r="WFB7" s="2375"/>
      <c r="WFC7" s="2373"/>
      <c r="WFD7" s="2374"/>
      <c r="WFE7" s="2375"/>
      <c r="WFF7" s="2373"/>
      <c r="WFG7" s="2374"/>
      <c r="WFH7" s="2375"/>
      <c r="WFI7" s="2373"/>
      <c r="WFJ7" s="2374"/>
      <c r="WFK7" s="2375"/>
      <c r="WFL7" s="2373"/>
      <c r="WFM7" s="2374"/>
      <c r="WFN7" s="2375"/>
      <c r="WFO7" s="2373"/>
      <c r="WFP7" s="2374"/>
      <c r="WFQ7" s="2375"/>
      <c r="WFR7" s="2373"/>
      <c r="WFS7" s="2374"/>
      <c r="WFT7" s="2375"/>
      <c r="WFU7" s="2373"/>
      <c r="WFV7" s="2374"/>
      <c r="WFW7" s="2375"/>
      <c r="WFX7" s="2373"/>
      <c r="WFY7" s="2374"/>
      <c r="WFZ7" s="2375"/>
      <c r="WGA7" s="2373"/>
      <c r="WGB7" s="2374"/>
      <c r="WGC7" s="2375"/>
      <c r="WGD7" s="2373"/>
      <c r="WGE7" s="2374"/>
      <c r="WGF7" s="2375"/>
      <c r="WGG7" s="2373"/>
      <c r="WGH7" s="2374"/>
      <c r="WGI7" s="2375"/>
      <c r="WGJ7" s="2373"/>
      <c r="WGK7" s="2374"/>
      <c r="WGL7" s="2375"/>
      <c r="WGM7" s="2373"/>
      <c r="WGN7" s="2374"/>
      <c r="WGO7" s="2375"/>
      <c r="WGP7" s="2373"/>
      <c r="WGQ7" s="2374"/>
      <c r="WGR7" s="2375"/>
      <c r="WGS7" s="2373"/>
      <c r="WGT7" s="2374"/>
      <c r="WGU7" s="2375"/>
      <c r="WGV7" s="2373"/>
      <c r="WGW7" s="2374"/>
      <c r="WGX7" s="2375"/>
      <c r="WGY7" s="2373"/>
      <c r="WGZ7" s="2374"/>
      <c r="WHA7" s="2375"/>
      <c r="WHB7" s="2373"/>
      <c r="WHC7" s="2374"/>
      <c r="WHD7" s="2375"/>
      <c r="WHE7" s="2373"/>
      <c r="WHF7" s="2374"/>
      <c r="WHG7" s="2375"/>
      <c r="WHH7" s="2373"/>
      <c r="WHI7" s="2374"/>
      <c r="WHJ7" s="2375"/>
      <c r="WHK7" s="2373"/>
      <c r="WHL7" s="2374"/>
      <c r="WHM7" s="2375"/>
      <c r="WHN7" s="2373"/>
      <c r="WHO7" s="2374"/>
      <c r="WHP7" s="2375"/>
      <c r="WHQ7" s="2373"/>
      <c r="WHR7" s="2374"/>
      <c r="WHS7" s="2375"/>
      <c r="WHT7" s="2373"/>
      <c r="WHU7" s="2374"/>
      <c r="WHV7" s="2375"/>
      <c r="WHW7" s="2373"/>
      <c r="WHX7" s="2374"/>
      <c r="WHY7" s="2375"/>
      <c r="WHZ7" s="2373"/>
      <c r="WIA7" s="2374"/>
      <c r="WIB7" s="2375"/>
      <c r="WIC7" s="2373"/>
      <c r="WID7" s="2374"/>
      <c r="WIE7" s="2375"/>
      <c r="WIF7" s="2373"/>
      <c r="WIG7" s="2374"/>
      <c r="WIH7" s="2375"/>
      <c r="WII7" s="2373"/>
      <c r="WIJ7" s="2374"/>
      <c r="WIK7" s="2375"/>
      <c r="WIL7" s="2373"/>
      <c r="WIM7" s="2374"/>
      <c r="WIN7" s="2375"/>
      <c r="WIO7" s="2373"/>
      <c r="WIP7" s="2374"/>
      <c r="WIQ7" s="2375"/>
      <c r="WIR7" s="2373"/>
      <c r="WIS7" s="2374"/>
      <c r="WIT7" s="2375"/>
      <c r="WIU7" s="2373"/>
      <c r="WIV7" s="2374"/>
      <c r="WIW7" s="2375"/>
      <c r="WIX7" s="2373"/>
      <c r="WIY7" s="2374"/>
      <c r="WIZ7" s="2375"/>
      <c r="WJA7" s="2373"/>
      <c r="WJB7" s="2374"/>
      <c r="WJC7" s="2375"/>
      <c r="WJD7" s="2373"/>
      <c r="WJE7" s="2374"/>
      <c r="WJF7" s="2375"/>
      <c r="WJG7" s="2373"/>
      <c r="WJH7" s="2374"/>
      <c r="WJI7" s="2375"/>
      <c r="WJJ7" s="2373"/>
      <c r="WJK7" s="2374"/>
      <c r="WJL7" s="2375"/>
      <c r="WJM7" s="2373"/>
      <c r="WJN7" s="2374"/>
      <c r="WJO7" s="2375"/>
      <c r="WJP7" s="2373"/>
      <c r="WJQ7" s="2374"/>
      <c r="WJR7" s="2375"/>
      <c r="WJS7" s="2373"/>
      <c r="WJT7" s="2374"/>
      <c r="WJU7" s="2375"/>
      <c r="WJV7" s="2373"/>
      <c r="WJW7" s="2374"/>
      <c r="WJX7" s="2375"/>
      <c r="WJY7" s="2373"/>
      <c r="WJZ7" s="2374"/>
      <c r="WKA7" s="2375"/>
      <c r="WKB7" s="2373"/>
      <c r="WKC7" s="2374"/>
      <c r="WKD7" s="2375"/>
      <c r="WKE7" s="2373"/>
      <c r="WKF7" s="2374"/>
      <c r="WKG7" s="2375"/>
      <c r="WKH7" s="2373"/>
      <c r="WKI7" s="2374"/>
      <c r="WKJ7" s="2375"/>
      <c r="WKK7" s="2373"/>
      <c r="WKL7" s="2374"/>
      <c r="WKM7" s="2375"/>
      <c r="WKN7" s="2373"/>
      <c r="WKO7" s="2374"/>
      <c r="WKP7" s="2375"/>
      <c r="WKQ7" s="2373"/>
      <c r="WKR7" s="2374"/>
      <c r="WKS7" s="2375"/>
      <c r="WKT7" s="2373"/>
      <c r="WKU7" s="2374"/>
      <c r="WKV7" s="2375"/>
      <c r="WKW7" s="2373"/>
      <c r="WKX7" s="2374"/>
      <c r="WKY7" s="2375"/>
      <c r="WKZ7" s="2373"/>
      <c r="WLA7" s="2374"/>
      <c r="WLB7" s="2375"/>
      <c r="WLC7" s="2373"/>
      <c r="WLD7" s="2374"/>
      <c r="WLE7" s="2375"/>
      <c r="WLF7" s="2373"/>
      <c r="WLG7" s="2374"/>
      <c r="WLH7" s="2375"/>
      <c r="WLI7" s="2373"/>
      <c r="WLJ7" s="2374"/>
      <c r="WLK7" s="2375"/>
      <c r="WLL7" s="2373"/>
      <c r="WLM7" s="2374"/>
      <c r="WLN7" s="2375"/>
      <c r="WLO7" s="2373"/>
      <c r="WLP7" s="2374"/>
      <c r="WLQ7" s="2375"/>
      <c r="WLR7" s="2373"/>
      <c r="WLS7" s="2374"/>
      <c r="WLT7" s="2375"/>
      <c r="WLU7" s="2373"/>
      <c r="WLV7" s="2374"/>
      <c r="WLW7" s="2375"/>
      <c r="WLX7" s="2373"/>
      <c r="WLY7" s="2374"/>
      <c r="WLZ7" s="2375"/>
      <c r="WMA7" s="2373"/>
      <c r="WMB7" s="2374"/>
      <c r="WMC7" s="2375"/>
      <c r="WMD7" s="2373"/>
      <c r="WME7" s="2374"/>
      <c r="WMF7" s="2375"/>
      <c r="WMG7" s="2373"/>
      <c r="WMH7" s="2374"/>
      <c r="WMI7" s="2375"/>
      <c r="WMJ7" s="2373"/>
      <c r="WMK7" s="2374"/>
      <c r="WML7" s="2375"/>
      <c r="WMM7" s="2373"/>
      <c r="WMN7" s="2374"/>
      <c r="WMO7" s="2375"/>
      <c r="WMP7" s="2373"/>
      <c r="WMQ7" s="2374"/>
      <c r="WMR7" s="2375"/>
      <c r="WMS7" s="2373"/>
      <c r="WMT7" s="2374"/>
      <c r="WMU7" s="2375"/>
      <c r="WMV7" s="2373"/>
      <c r="WMW7" s="2374"/>
      <c r="WMX7" s="2375"/>
      <c r="WMY7" s="2373"/>
      <c r="WMZ7" s="2374"/>
      <c r="WNA7" s="2375"/>
      <c r="WNB7" s="2373"/>
      <c r="WNC7" s="2374"/>
      <c r="WND7" s="2375"/>
      <c r="WNE7" s="2373"/>
      <c r="WNF7" s="2374"/>
      <c r="WNG7" s="2375"/>
      <c r="WNH7" s="2373"/>
      <c r="WNI7" s="2374"/>
      <c r="WNJ7" s="2375"/>
      <c r="WNK7" s="2373"/>
      <c r="WNL7" s="2374"/>
      <c r="WNM7" s="2375"/>
      <c r="WNN7" s="2373"/>
      <c r="WNO7" s="2374"/>
      <c r="WNP7" s="2375"/>
      <c r="WNQ7" s="2373"/>
      <c r="WNR7" s="2374"/>
      <c r="WNS7" s="2375"/>
      <c r="WNT7" s="2373"/>
      <c r="WNU7" s="2374"/>
      <c r="WNV7" s="2375"/>
      <c r="WNW7" s="2373"/>
      <c r="WNX7" s="2374"/>
      <c r="WNY7" s="2375"/>
      <c r="WNZ7" s="2373"/>
      <c r="WOA7" s="2374"/>
      <c r="WOB7" s="2375"/>
      <c r="WOC7" s="2373"/>
      <c r="WOD7" s="2374"/>
      <c r="WOE7" s="2375"/>
      <c r="WOF7" s="2373"/>
      <c r="WOG7" s="2374"/>
      <c r="WOH7" s="2375"/>
      <c r="WOI7" s="2373"/>
      <c r="WOJ7" s="2374"/>
      <c r="WOK7" s="2375"/>
      <c r="WOL7" s="2373"/>
      <c r="WOM7" s="2374"/>
      <c r="WON7" s="2375"/>
      <c r="WOO7" s="2373"/>
      <c r="WOP7" s="2374"/>
      <c r="WOQ7" s="2375"/>
      <c r="WOR7" s="2373"/>
      <c r="WOS7" s="2374"/>
      <c r="WOT7" s="2375"/>
      <c r="WOU7" s="2373"/>
      <c r="WOV7" s="2374"/>
      <c r="WOW7" s="2375"/>
      <c r="WOX7" s="2373"/>
      <c r="WOY7" s="2374"/>
      <c r="WOZ7" s="2375"/>
      <c r="WPA7" s="2373"/>
      <c r="WPB7" s="2374"/>
      <c r="WPC7" s="2375"/>
      <c r="WPD7" s="2373"/>
      <c r="WPE7" s="2374"/>
      <c r="WPF7" s="2375"/>
      <c r="WPG7" s="2373"/>
      <c r="WPH7" s="2374"/>
      <c r="WPI7" s="2375"/>
      <c r="WPJ7" s="2373"/>
      <c r="WPK7" s="2374"/>
      <c r="WPL7" s="2375"/>
      <c r="WPM7" s="2373"/>
      <c r="WPN7" s="2374"/>
      <c r="WPO7" s="2375"/>
      <c r="WPP7" s="2373"/>
      <c r="WPQ7" s="2374"/>
      <c r="WPR7" s="2375"/>
      <c r="WPS7" s="2373"/>
      <c r="WPT7" s="2374"/>
      <c r="WPU7" s="2375"/>
      <c r="WPV7" s="2373"/>
      <c r="WPW7" s="2374"/>
      <c r="WPX7" s="2375"/>
      <c r="WPY7" s="2373"/>
      <c r="WPZ7" s="2374"/>
      <c r="WQA7" s="2375"/>
      <c r="WQB7" s="2373"/>
      <c r="WQC7" s="2374"/>
      <c r="WQD7" s="2375"/>
      <c r="WQE7" s="2373"/>
      <c r="WQF7" s="2374"/>
      <c r="WQG7" s="2375"/>
      <c r="WQH7" s="2373"/>
      <c r="WQI7" s="2374"/>
      <c r="WQJ7" s="2375"/>
      <c r="WQK7" s="2373"/>
      <c r="WQL7" s="2374"/>
      <c r="WQM7" s="2375"/>
      <c r="WQN7" s="2373"/>
      <c r="WQO7" s="2374"/>
      <c r="WQP7" s="2375"/>
      <c r="WQQ7" s="2373"/>
      <c r="WQR7" s="2374"/>
      <c r="WQS7" s="2375"/>
      <c r="WQT7" s="2373"/>
      <c r="WQU7" s="2374"/>
      <c r="WQV7" s="2375"/>
      <c r="WQW7" s="2373"/>
      <c r="WQX7" s="2374"/>
      <c r="WQY7" s="2375"/>
      <c r="WQZ7" s="2373"/>
      <c r="WRA7" s="2374"/>
      <c r="WRB7" s="2375"/>
      <c r="WRC7" s="2373"/>
      <c r="WRD7" s="2374"/>
      <c r="WRE7" s="2375"/>
      <c r="WRF7" s="2373"/>
      <c r="WRG7" s="2374"/>
      <c r="WRH7" s="2375"/>
      <c r="WRI7" s="2373"/>
      <c r="WRJ7" s="2374"/>
      <c r="WRK7" s="2375"/>
      <c r="WRL7" s="2373"/>
      <c r="WRM7" s="2374"/>
      <c r="WRN7" s="2375"/>
      <c r="WRO7" s="2373"/>
      <c r="WRP7" s="2374"/>
      <c r="WRQ7" s="2375"/>
      <c r="WRR7" s="2373"/>
      <c r="WRS7" s="2374"/>
      <c r="WRT7" s="2375"/>
      <c r="WRU7" s="2373"/>
      <c r="WRV7" s="2374"/>
      <c r="WRW7" s="2375"/>
      <c r="WRX7" s="2373"/>
      <c r="WRY7" s="2374"/>
      <c r="WRZ7" s="2375"/>
      <c r="WSA7" s="2373"/>
      <c r="WSB7" s="2374"/>
      <c r="WSC7" s="2375"/>
      <c r="WSD7" s="2373"/>
      <c r="WSE7" s="2374"/>
      <c r="WSF7" s="2375"/>
      <c r="WSG7" s="2373"/>
      <c r="WSH7" s="2374"/>
      <c r="WSI7" s="2375"/>
      <c r="WSJ7" s="2373"/>
      <c r="WSK7" s="2374"/>
      <c r="WSL7" s="2375"/>
      <c r="WSM7" s="2373"/>
      <c r="WSN7" s="2374"/>
      <c r="WSO7" s="2375"/>
      <c r="WSP7" s="2373"/>
      <c r="WSQ7" s="2374"/>
      <c r="WSR7" s="2375"/>
      <c r="WSS7" s="2373"/>
      <c r="WST7" s="2374"/>
      <c r="WSU7" s="2375"/>
      <c r="WSV7" s="2373"/>
      <c r="WSW7" s="2374"/>
      <c r="WSX7" s="2375"/>
      <c r="WSY7" s="2373"/>
      <c r="WSZ7" s="2374"/>
      <c r="WTA7" s="2375"/>
      <c r="WTB7" s="2373"/>
      <c r="WTC7" s="2374"/>
      <c r="WTD7" s="2375"/>
      <c r="WTE7" s="2373"/>
      <c r="WTF7" s="2374"/>
      <c r="WTG7" s="2375"/>
      <c r="WTH7" s="2373"/>
      <c r="WTI7" s="2374"/>
      <c r="WTJ7" s="2375"/>
      <c r="WTK7" s="2373"/>
      <c r="WTL7" s="2374"/>
      <c r="WTM7" s="2375"/>
      <c r="WTN7" s="2373"/>
      <c r="WTO7" s="2374"/>
      <c r="WTP7" s="2375"/>
      <c r="WTQ7" s="2373"/>
      <c r="WTR7" s="2374"/>
      <c r="WTS7" s="2375"/>
      <c r="WTT7" s="2373"/>
      <c r="WTU7" s="2374"/>
      <c r="WTV7" s="2375"/>
      <c r="WTW7" s="2373"/>
      <c r="WTX7" s="2374"/>
      <c r="WTY7" s="2375"/>
      <c r="WTZ7" s="2373"/>
      <c r="WUA7" s="2374"/>
      <c r="WUB7" s="2375"/>
      <c r="WUC7" s="2373"/>
      <c r="WUD7" s="2374"/>
      <c r="WUE7" s="2375"/>
      <c r="WUF7" s="2373"/>
      <c r="WUG7" s="2374"/>
      <c r="WUH7" s="2375"/>
      <c r="WUI7" s="2373"/>
      <c r="WUJ7" s="2374"/>
      <c r="WUK7" s="2375"/>
      <c r="WUL7" s="2373"/>
      <c r="WUM7" s="2374"/>
      <c r="WUN7" s="2375"/>
      <c r="WUO7" s="2373"/>
      <c r="WUP7" s="2374"/>
      <c r="WUQ7" s="2375"/>
      <c r="WUR7" s="2373"/>
      <c r="WUS7" s="2374"/>
      <c r="WUT7" s="2375"/>
      <c r="WUU7" s="2373"/>
      <c r="WUV7" s="2374"/>
      <c r="WUW7" s="2375"/>
      <c r="WUX7" s="2373"/>
      <c r="WUY7" s="2374"/>
      <c r="WUZ7" s="2375"/>
      <c r="WVA7" s="2373"/>
      <c r="WVB7" s="2374"/>
      <c r="WVC7" s="2375"/>
      <c r="WVD7" s="2373"/>
      <c r="WVE7" s="2374"/>
      <c r="WVF7" s="2375"/>
      <c r="WVG7" s="2373"/>
      <c r="WVH7" s="2374"/>
      <c r="WVI7" s="2375"/>
      <c r="WVJ7" s="2373"/>
      <c r="WVK7" s="2374"/>
      <c r="WVL7" s="2375"/>
      <c r="WVM7" s="2373"/>
      <c r="WVN7" s="2374"/>
      <c r="WVO7" s="2375"/>
      <c r="WVP7" s="2373"/>
      <c r="WVQ7" s="2374"/>
      <c r="WVR7" s="2375"/>
      <c r="WVS7" s="2373"/>
      <c r="WVT7" s="2374"/>
      <c r="WVU7" s="2375"/>
      <c r="WVV7" s="2373"/>
      <c r="WVW7" s="2374"/>
      <c r="WVX7" s="2375"/>
      <c r="WVY7" s="2373"/>
      <c r="WVZ7" s="2374"/>
      <c r="WWA7" s="2375"/>
      <c r="WWB7" s="2373"/>
      <c r="WWC7" s="2374"/>
      <c r="WWD7" s="2375"/>
      <c r="WWE7" s="2373"/>
      <c r="WWF7" s="2374"/>
      <c r="WWG7" s="2375"/>
      <c r="WWH7" s="2373"/>
      <c r="WWI7" s="2374"/>
      <c r="WWJ7" s="2375"/>
      <c r="WWK7" s="2373"/>
      <c r="WWL7" s="2374"/>
      <c r="WWM7" s="2375"/>
      <c r="WWN7" s="2373"/>
      <c r="WWO7" s="2374"/>
      <c r="WWP7" s="2375"/>
      <c r="WWQ7" s="2373"/>
      <c r="WWR7" s="2374"/>
      <c r="WWS7" s="2375"/>
      <c r="WWT7" s="2373"/>
      <c r="WWU7" s="2374"/>
      <c r="WWV7" s="2375"/>
      <c r="WWW7" s="2373"/>
      <c r="WWX7" s="2374"/>
      <c r="WWY7" s="2375"/>
      <c r="WWZ7" s="2373"/>
      <c r="WXA7" s="2374"/>
      <c r="WXB7" s="2375"/>
      <c r="WXC7" s="2373"/>
      <c r="WXD7" s="2374"/>
      <c r="WXE7" s="2375"/>
      <c r="WXF7" s="2373"/>
      <c r="WXG7" s="2374"/>
      <c r="WXH7" s="2375"/>
      <c r="WXI7" s="2373"/>
      <c r="WXJ7" s="2374"/>
      <c r="WXK7" s="2375"/>
      <c r="WXL7" s="2373"/>
      <c r="WXM7" s="2374"/>
      <c r="WXN7" s="2375"/>
      <c r="WXO7" s="2373"/>
      <c r="WXP7" s="2374"/>
      <c r="WXQ7" s="2375"/>
      <c r="WXR7" s="2373"/>
      <c r="WXS7" s="2374"/>
      <c r="WXT7" s="2375"/>
      <c r="WXU7" s="2373"/>
      <c r="WXV7" s="2374"/>
      <c r="WXW7" s="2375"/>
      <c r="WXX7" s="2373"/>
      <c r="WXY7" s="2374"/>
      <c r="WXZ7" s="2375"/>
      <c r="WYA7" s="2373"/>
      <c r="WYB7" s="2374"/>
      <c r="WYC7" s="2375"/>
      <c r="WYD7" s="2373"/>
      <c r="WYE7" s="2374"/>
      <c r="WYF7" s="2375"/>
      <c r="WYG7" s="2373"/>
      <c r="WYH7" s="2374"/>
      <c r="WYI7" s="2375"/>
      <c r="WYJ7" s="2373"/>
      <c r="WYK7" s="2374"/>
      <c r="WYL7" s="2375"/>
      <c r="WYM7" s="2373"/>
      <c r="WYN7" s="2374"/>
      <c r="WYO7" s="2375"/>
      <c r="WYP7" s="2373"/>
      <c r="WYQ7" s="2374"/>
      <c r="WYR7" s="2375"/>
      <c r="WYS7" s="2373"/>
      <c r="WYT7" s="2374"/>
      <c r="WYU7" s="2375"/>
      <c r="WYV7" s="2373"/>
      <c r="WYW7" s="2374"/>
      <c r="WYX7" s="2375"/>
      <c r="WYY7" s="2373"/>
      <c r="WYZ7" s="2374"/>
      <c r="WZA7" s="2375"/>
      <c r="WZB7" s="2373"/>
      <c r="WZC7" s="2374"/>
      <c r="WZD7" s="2375"/>
      <c r="WZE7" s="2373"/>
      <c r="WZF7" s="2374"/>
      <c r="WZG7" s="2375"/>
      <c r="WZH7" s="2373"/>
      <c r="WZI7" s="2374"/>
      <c r="WZJ7" s="2375"/>
      <c r="WZK7" s="2373"/>
      <c r="WZL7" s="2374"/>
      <c r="WZM7" s="2375"/>
      <c r="WZN7" s="2373"/>
      <c r="WZO7" s="2374"/>
      <c r="WZP7" s="2375"/>
      <c r="WZQ7" s="2373"/>
      <c r="WZR7" s="2374"/>
      <c r="WZS7" s="2375"/>
      <c r="WZT7" s="2373"/>
      <c r="WZU7" s="2374"/>
      <c r="WZV7" s="2375"/>
      <c r="WZW7" s="2373"/>
      <c r="WZX7" s="2374"/>
      <c r="WZY7" s="2375"/>
      <c r="WZZ7" s="2373"/>
      <c r="XAA7" s="2374"/>
      <c r="XAB7" s="2375"/>
      <c r="XAC7" s="2373"/>
      <c r="XAD7" s="2374"/>
      <c r="XAE7" s="2375"/>
      <c r="XAF7" s="2373"/>
      <c r="XAG7" s="2374"/>
      <c r="XAH7" s="2375"/>
      <c r="XAI7" s="2373"/>
      <c r="XAJ7" s="2374"/>
      <c r="XAK7" s="2375"/>
      <c r="XAL7" s="2373"/>
      <c r="XAM7" s="2374"/>
      <c r="XAN7" s="2375"/>
      <c r="XAO7" s="2373"/>
      <c r="XAP7" s="2374"/>
      <c r="XAQ7" s="2375"/>
      <c r="XAR7" s="2373"/>
      <c r="XAS7" s="2374"/>
      <c r="XAT7" s="2375"/>
      <c r="XAU7" s="2373"/>
      <c r="XAV7" s="2374"/>
      <c r="XAW7" s="2375"/>
      <c r="XAX7" s="2373"/>
      <c r="XAY7" s="2374"/>
      <c r="XAZ7" s="2375"/>
      <c r="XBA7" s="2373"/>
      <c r="XBB7" s="2374"/>
      <c r="XBC7" s="2375"/>
      <c r="XBD7" s="2373"/>
      <c r="XBE7" s="2374"/>
      <c r="XBF7" s="2375"/>
      <c r="XBG7" s="2373"/>
      <c r="XBH7" s="2374"/>
      <c r="XBI7" s="2375"/>
      <c r="XBJ7" s="2373"/>
      <c r="XBK7" s="2374"/>
      <c r="XBL7" s="2375"/>
      <c r="XBM7" s="2373"/>
      <c r="XBN7" s="2374"/>
      <c r="XBO7" s="2375"/>
      <c r="XBP7" s="2373"/>
      <c r="XBQ7" s="2374"/>
      <c r="XBR7" s="2375"/>
      <c r="XBS7" s="2373"/>
      <c r="XBT7" s="2374"/>
      <c r="XBU7" s="2375"/>
      <c r="XBV7" s="2373"/>
      <c r="XBW7" s="2374"/>
      <c r="XBX7" s="2375"/>
      <c r="XBY7" s="2373"/>
      <c r="XBZ7" s="2374"/>
      <c r="XCA7" s="2375"/>
      <c r="XCB7" s="2373"/>
      <c r="XCC7" s="2374"/>
      <c r="XCD7" s="2375"/>
      <c r="XCE7" s="2373"/>
      <c r="XCF7" s="2374"/>
      <c r="XCG7" s="2375"/>
      <c r="XCH7" s="2373"/>
      <c r="XCI7" s="2374"/>
      <c r="XCJ7" s="2375"/>
      <c r="XCK7" s="2373"/>
      <c r="XCL7" s="2374"/>
      <c r="XCM7" s="2375"/>
      <c r="XCN7" s="2373"/>
      <c r="XCO7" s="2374"/>
      <c r="XCP7" s="2375"/>
      <c r="XCQ7" s="2373"/>
      <c r="XCR7" s="2374"/>
      <c r="XCS7" s="2375"/>
      <c r="XCT7" s="2373"/>
      <c r="XCU7" s="2374"/>
      <c r="XCV7" s="2375"/>
      <c r="XCW7" s="2373"/>
      <c r="XCX7" s="2374"/>
      <c r="XCY7" s="2375"/>
      <c r="XCZ7" s="2373"/>
      <c r="XDA7" s="2374"/>
      <c r="XDB7" s="2375"/>
      <c r="XDC7" s="2373"/>
      <c r="XDD7" s="2374"/>
      <c r="XDE7" s="2375"/>
      <c r="XDF7" s="2373"/>
      <c r="XDG7" s="2374"/>
      <c r="XDH7" s="2375"/>
      <c r="XDI7" s="2373"/>
      <c r="XDJ7" s="2374"/>
      <c r="XDK7" s="2375"/>
      <c r="XDL7" s="2373"/>
      <c r="XDM7" s="2374"/>
      <c r="XDN7" s="2375"/>
      <c r="XDO7" s="2373"/>
      <c r="XDP7" s="2374"/>
      <c r="XDQ7" s="2375"/>
      <c r="XDR7" s="2373"/>
      <c r="XDS7" s="2374"/>
      <c r="XDT7" s="2375"/>
      <c r="XDU7" s="2373"/>
      <c r="XDV7" s="2374"/>
      <c r="XDW7" s="2375"/>
      <c r="XDX7" s="2373"/>
      <c r="XDY7" s="2374"/>
      <c r="XDZ7" s="2375"/>
      <c r="XEA7" s="2373"/>
      <c r="XEB7" s="2374"/>
      <c r="XEC7" s="2375"/>
      <c r="XED7" s="2373"/>
      <c r="XEE7" s="2374"/>
      <c r="XEF7" s="2375"/>
      <c r="XEG7" s="2373"/>
      <c r="XEH7" s="2374"/>
      <c r="XEI7" s="2375"/>
      <c r="XEJ7" s="2373"/>
      <c r="XEK7" s="2374"/>
      <c r="XEL7" s="2375"/>
      <c r="XEM7" s="2373"/>
      <c r="XEN7" s="2374"/>
      <c r="XEO7" s="2375"/>
      <c r="XEP7" s="2373"/>
      <c r="XEQ7" s="2374"/>
      <c r="XER7" s="2375"/>
      <c r="XES7" s="2373"/>
      <c r="XET7" s="2374"/>
      <c r="XEU7" s="2375"/>
      <c r="XEV7" s="2373"/>
      <c r="XEW7" s="2374"/>
      <c r="XEX7" s="2375"/>
      <c r="XEY7" s="2373"/>
      <c r="XEZ7" s="2374"/>
      <c r="XFA7" s="2375"/>
      <c r="XFB7" s="2373"/>
      <c r="XFC7" s="2374"/>
      <c r="XFD7" s="2375"/>
    </row>
    <row r="8" spans="1:16384" ht="31.5" customHeight="1">
      <c r="A8" s="1142" t="s">
        <v>727</v>
      </c>
      <c r="B8" s="1142"/>
      <c r="C8" s="1371" t="str">
        <f>'6.1stYrOpBudget'!$A$8</f>
        <v>INCOME</v>
      </c>
      <c r="D8" s="142"/>
      <c r="E8" s="1372" t="s">
        <v>912</v>
      </c>
      <c r="F8" s="1372" t="s">
        <v>67</v>
      </c>
      <c r="G8" s="290" t="s">
        <v>203</v>
      </c>
      <c r="H8" s="1019" t="s">
        <v>321</v>
      </c>
      <c r="I8" s="1426" t="s">
        <v>613</v>
      </c>
      <c r="J8" s="979" t="s">
        <v>614</v>
      </c>
      <c r="K8" s="1427" t="s">
        <v>321</v>
      </c>
      <c r="L8" s="1020" t="s">
        <v>613</v>
      </c>
      <c r="M8" s="979" t="s">
        <v>614</v>
      </c>
      <c r="N8" s="1019" t="s">
        <v>321</v>
      </c>
      <c r="O8" s="1020" t="s">
        <v>613</v>
      </c>
      <c r="P8" s="979" t="s">
        <v>614</v>
      </c>
      <c r="Q8" s="1019" t="s">
        <v>321</v>
      </c>
      <c r="R8" s="1020" t="s">
        <v>613</v>
      </c>
      <c r="S8" s="979" t="s">
        <v>614</v>
      </c>
      <c r="T8" s="1019" t="s">
        <v>321</v>
      </c>
      <c r="U8" s="1020" t="s">
        <v>613</v>
      </c>
      <c r="V8" s="979" t="s">
        <v>614</v>
      </c>
      <c r="W8" s="1019" t="s">
        <v>321</v>
      </c>
      <c r="X8" s="1020" t="s">
        <v>613</v>
      </c>
      <c r="Y8" s="979" t="s">
        <v>614</v>
      </c>
      <c r="Z8" s="1019" t="s">
        <v>321</v>
      </c>
      <c r="AA8" s="1020" t="s">
        <v>613</v>
      </c>
      <c r="AB8" s="979" t="s">
        <v>614</v>
      </c>
      <c r="AC8" s="1019" t="s">
        <v>321</v>
      </c>
      <c r="AD8" s="1020" t="s">
        <v>613</v>
      </c>
      <c r="AE8" s="979" t="s">
        <v>614</v>
      </c>
      <c r="AF8" s="1019" t="s">
        <v>321</v>
      </c>
      <c r="AG8" s="1020" t="s">
        <v>613</v>
      </c>
      <c r="AH8" s="979" t="s">
        <v>614</v>
      </c>
      <c r="AI8" s="1019" t="s">
        <v>321</v>
      </c>
      <c r="AJ8" s="1020" t="s">
        <v>613</v>
      </c>
      <c r="AK8" s="979" t="s">
        <v>614</v>
      </c>
      <c r="AL8" s="1019" t="s">
        <v>321</v>
      </c>
      <c r="AM8" s="1020" t="s">
        <v>613</v>
      </c>
      <c r="AN8" s="979" t="s">
        <v>614</v>
      </c>
      <c r="AO8" s="1019" t="s">
        <v>321</v>
      </c>
      <c r="AP8" s="1020" t="s">
        <v>613</v>
      </c>
      <c r="AQ8" s="979" t="s">
        <v>614</v>
      </c>
      <c r="AR8" s="1019" t="s">
        <v>321</v>
      </c>
      <c r="AS8" s="1020" t="s">
        <v>613</v>
      </c>
      <c r="AT8" s="979" t="s">
        <v>614</v>
      </c>
      <c r="AU8" s="1019" t="s">
        <v>321</v>
      </c>
      <c r="AV8" s="1020" t="s">
        <v>613</v>
      </c>
      <c r="AW8" s="979" t="s">
        <v>614</v>
      </c>
      <c r="AX8" s="1019" t="s">
        <v>321</v>
      </c>
      <c r="AY8" s="1020" t="s">
        <v>613</v>
      </c>
      <c r="AZ8" s="979" t="s">
        <v>614</v>
      </c>
      <c r="BA8" s="1019" t="s">
        <v>321</v>
      </c>
      <c r="BB8" s="1020" t="s">
        <v>613</v>
      </c>
      <c r="BC8" s="979" t="s">
        <v>614</v>
      </c>
      <c r="BD8" s="1019" t="s">
        <v>321</v>
      </c>
      <c r="BE8" s="1020" t="s">
        <v>613</v>
      </c>
      <c r="BF8" s="979" t="s">
        <v>614</v>
      </c>
      <c r="BG8" s="1019" t="s">
        <v>321</v>
      </c>
      <c r="BH8" s="1020" t="s">
        <v>613</v>
      </c>
      <c r="BI8" s="979" t="s">
        <v>614</v>
      </c>
      <c r="BJ8" s="1019" t="s">
        <v>321</v>
      </c>
      <c r="BK8" s="1020" t="s">
        <v>613</v>
      </c>
      <c r="BL8" s="979" t="s">
        <v>614</v>
      </c>
      <c r="BM8" s="1019" t="s">
        <v>321</v>
      </c>
      <c r="BN8" s="1020" t="s">
        <v>613</v>
      </c>
      <c r="BO8" s="979" t="s">
        <v>614</v>
      </c>
      <c r="BP8" s="1364"/>
      <c r="BQ8" s="136"/>
      <c r="BR8" s="136"/>
      <c r="BS8" s="136"/>
      <c r="BT8" s="136"/>
      <c r="BU8" s="136"/>
      <c r="BV8" s="136"/>
    </row>
    <row r="9" spans="1:16384" ht="14.25" collapsed="1">
      <c r="A9" s="996" t="s">
        <v>321</v>
      </c>
      <c r="B9" s="996" t="s">
        <v>613</v>
      </c>
      <c r="C9" s="1373" t="str">
        <f>'6.1stYrOpBudget'!A9</f>
        <v>Residential - Tenant Rents</v>
      </c>
      <c r="D9" s="147">
        <v>5120</v>
      </c>
      <c r="E9" s="1374">
        <f>1%</f>
        <v>0.01</v>
      </c>
      <c r="F9" s="1374">
        <v>2.5000000000000001E-2</v>
      </c>
      <c r="G9" s="70"/>
      <c r="H9" s="1015">
        <f>'6.1stYrOpBudget'!D9</f>
        <v>0</v>
      </c>
      <c r="I9" s="1015">
        <f>'6.1stYrOpBudget'!E9</f>
        <v>0</v>
      </c>
      <c r="J9" s="1428">
        <f>'6.1stYrOpBudget'!F9</f>
        <v>0</v>
      </c>
      <c r="K9" s="1015">
        <f>H9*(1+$E$9)</f>
        <v>0</v>
      </c>
      <c r="L9" s="227">
        <f>I9*(1+$F9)</f>
        <v>0</v>
      </c>
      <c r="M9" s="227">
        <f>IF('1.GeneralProjectInfo'!$E$58&gt;0,K9+L9,IF(SmallSites=TRUE,'3b.ExistingProj-RentRoll'!$AN$8,J9*(1+$F9)))</f>
        <v>0</v>
      </c>
      <c r="N9" s="1015">
        <f>K9*(1+$E$9)</f>
        <v>0</v>
      </c>
      <c r="O9" s="227">
        <f>L9*(1+$F9)</f>
        <v>0</v>
      </c>
      <c r="P9" s="227">
        <f>IF('1.GeneralProjectInfo'!$E$58&gt;0,N9+O9,IF(SmallSites=TRUE,'3b.ExistingProj-RentRoll'!$AO$8,M9*(1+$F9)))</f>
        <v>0</v>
      </c>
      <c r="Q9" s="1015">
        <f>N9*(1+$E$9)</f>
        <v>0</v>
      </c>
      <c r="R9" s="227">
        <f>O9*(1+$F9)</f>
        <v>0</v>
      </c>
      <c r="S9" s="227">
        <f>IF('1.GeneralProjectInfo'!$E$58&gt;0,Q9+R9,IF(SmallSites=TRUE,'3b.ExistingProj-RentRoll'!$AP$8,P9*(1+$F9)))</f>
        <v>0</v>
      </c>
      <c r="T9" s="1015">
        <f>Q9*(1+$E$9)</f>
        <v>0</v>
      </c>
      <c r="U9" s="227">
        <f>R9*(1+$F9)</f>
        <v>0</v>
      </c>
      <c r="V9" s="227">
        <f>IF('1.GeneralProjectInfo'!$E$58&gt;0,T9+U9,IF(SmallSites=TRUE,'3b.ExistingProj-RentRoll'!$AQ$8,S9*(1+$F9)))</f>
        <v>0</v>
      </c>
      <c r="W9" s="1015">
        <f>T9*(1+$E$9)</f>
        <v>0</v>
      </c>
      <c r="X9" s="227">
        <f>U9*(1+$F9)</f>
        <v>0</v>
      </c>
      <c r="Y9" s="227">
        <f>IF('1.GeneralProjectInfo'!$E$58&gt;0,W9+X9,V9*(1+$F9))</f>
        <v>0</v>
      </c>
      <c r="Z9" s="1015">
        <f>W9*(1+$E$9)</f>
        <v>0</v>
      </c>
      <c r="AA9" s="227">
        <f>X9*(1+$F9)</f>
        <v>0</v>
      </c>
      <c r="AB9" s="227">
        <f>IF('1.GeneralProjectInfo'!$E$58&gt;0,Z9+AA9,Y9*(1+$F9))</f>
        <v>0</v>
      </c>
      <c r="AC9" s="1015">
        <f>Z9*(1+$E$9)</f>
        <v>0</v>
      </c>
      <c r="AD9" s="227">
        <f>AA9*(1+$F9)</f>
        <v>0</v>
      </c>
      <c r="AE9" s="227">
        <f>IF('1.GeneralProjectInfo'!$E$58&gt;0,AC9+AD9,AB9*(1+$F9))</f>
        <v>0</v>
      </c>
      <c r="AF9" s="1015">
        <f>AC9*(1+$E$9)</f>
        <v>0</v>
      </c>
      <c r="AG9" s="227">
        <f>AD9*(1+$F9)</f>
        <v>0</v>
      </c>
      <c r="AH9" s="227">
        <f>IF('1.GeneralProjectInfo'!$E$58&gt;0,AF9+AG9,AE9*(1+$F9))</f>
        <v>0</v>
      </c>
      <c r="AI9" s="1015">
        <f>AF9*(1+$E$9)</f>
        <v>0</v>
      </c>
      <c r="AJ9" s="227">
        <f>AG9*(1+$F9)</f>
        <v>0</v>
      </c>
      <c r="AK9" s="227">
        <f>IF('1.GeneralProjectInfo'!$E$58&gt;0,AI9+AJ9,AH9*(1+$F9))</f>
        <v>0</v>
      </c>
      <c r="AL9" s="1015">
        <f>AI9*(1+$E$9)</f>
        <v>0</v>
      </c>
      <c r="AM9" s="227">
        <f>AJ9*(1+$F9)</f>
        <v>0</v>
      </c>
      <c r="AN9" s="227">
        <f>IF('1.GeneralProjectInfo'!$E$58&gt;0,AL9+AM9,AK9*(1+$F9))</f>
        <v>0</v>
      </c>
      <c r="AO9" s="1015">
        <f>AL9*(1+$E$9)</f>
        <v>0</v>
      </c>
      <c r="AP9" s="227">
        <f>AM9*(1+$F9)</f>
        <v>0</v>
      </c>
      <c r="AQ9" s="227">
        <f>IF('1.GeneralProjectInfo'!$E$58&gt;0,AO9+AP9,AN9*(1+$F9))</f>
        <v>0</v>
      </c>
      <c r="AR9" s="1015">
        <f>AO9*(1+$E$9)</f>
        <v>0</v>
      </c>
      <c r="AS9" s="227">
        <f>AP9*(1+$F9)</f>
        <v>0</v>
      </c>
      <c r="AT9" s="227">
        <f>IF('1.GeneralProjectInfo'!$E$58&gt;0,AR9+AS9,AQ9*(1+$F9))</f>
        <v>0</v>
      </c>
      <c r="AU9" s="1015">
        <f>AR9*(1+$E$9)</f>
        <v>0</v>
      </c>
      <c r="AV9" s="227">
        <f>AS9*(1+$F9)</f>
        <v>0</v>
      </c>
      <c r="AW9" s="227">
        <f>IF('1.GeneralProjectInfo'!$E$58&gt;0,AU9+AV9,AT9*(1+$F9))</f>
        <v>0</v>
      </c>
      <c r="AX9" s="1015">
        <f>AU9*(1+$E$9)</f>
        <v>0</v>
      </c>
      <c r="AY9" s="227">
        <f>AV9*(1+$F9)</f>
        <v>0</v>
      </c>
      <c r="AZ9" s="227">
        <f>IF('1.GeneralProjectInfo'!$E$58&gt;0,AX9+AY9,AW9*(1+$F9))</f>
        <v>0</v>
      </c>
      <c r="BA9" s="1015">
        <f>AX9*(1+$E$9)</f>
        <v>0</v>
      </c>
      <c r="BB9" s="227">
        <f>AY9*(1+$F9)</f>
        <v>0</v>
      </c>
      <c r="BC9" s="227">
        <f>IF('1.GeneralProjectInfo'!$E$58&gt;0,BA9+BB9,AZ9*(1+$F9))</f>
        <v>0</v>
      </c>
      <c r="BD9" s="1015">
        <f>BA9*(1+$E$9)</f>
        <v>0</v>
      </c>
      <c r="BE9" s="227">
        <f>BB9*(1+$F9)</f>
        <v>0</v>
      </c>
      <c r="BF9" s="227">
        <f>IF('1.GeneralProjectInfo'!$E$58&gt;0,BD9+BE9,BC9*(1+$F9))</f>
        <v>0</v>
      </c>
      <c r="BG9" s="1015">
        <f>BD9*(1+$E$9)</f>
        <v>0</v>
      </c>
      <c r="BH9" s="227">
        <f>BE9*(1+$F9)</f>
        <v>0</v>
      </c>
      <c r="BI9" s="227">
        <f>IF('1.GeneralProjectInfo'!$E$58&gt;0,BG9+BH9,BF9*(1+$F9))</f>
        <v>0</v>
      </c>
      <c r="BJ9" s="1015">
        <f>BG9*(1+$E$9)</f>
        <v>0</v>
      </c>
      <c r="BK9" s="227">
        <f>BH9*(1+$F9)</f>
        <v>0</v>
      </c>
      <c r="BL9" s="227">
        <f>IF('1.GeneralProjectInfo'!$E$58&gt;0,BJ9+BK9,BI9*(1+$F9))</f>
        <v>0</v>
      </c>
      <c r="BM9" s="1015">
        <f>BJ9*(1+$E$9)</f>
        <v>0</v>
      </c>
      <c r="BN9" s="227">
        <f>BK9*(1+$F9)</f>
        <v>0</v>
      </c>
      <c r="BO9" s="227">
        <f>IF('1.GeneralProjectInfo'!$E$58&gt;0,BM9+BN9,BL9*(1+$F9))</f>
        <v>0</v>
      </c>
      <c r="BP9" s="136"/>
      <c r="BQ9" s="136"/>
      <c r="BR9" s="136"/>
      <c r="BS9" s="136"/>
      <c r="BT9" s="136"/>
      <c r="BU9" s="136"/>
      <c r="BV9" s="136"/>
    </row>
    <row r="10" spans="1:16384" ht="14.25">
      <c r="A10" s="944" t="str">
        <f>IF('6.1stYrOpBudget'!K10&lt;&gt;"",'6.1stYrOpBudget'!K10,"")</f>
        <v/>
      </c>
      <c r="B10" s="944" t="str">
        <f>'6.1stYrOpBudget'!L10</f>
        <v/>
      </c>
      <c r="C10" s="1373" t="str">
        <f>'6.1stYrOpBudget'!A10</f>
        <v>Residential - Tenant Assistance Payments (Non-LOSP)</v>
      </c>
      <c r="D10" s="1375"/>
      <c r="E10" s="1376" t="s">
        <v>84</v>
      </c>
      <c r="F10" s="1377" t="s">
        <v>84</v>
      </c>
      <c r="G10" s="70"/>
      <c r="H10" s="1015">
        <f>'6.1stYrOpBudget'!D10</f>
        <v>0</v>
      </c>
      <c r="I10" s="1015">
        <f>'6.1stYrOpBudget'!E10</f>
        <v>0</v>
      </c>
      <c r="J10" s="227">
        <f>'6.1stYrOpBudget'!F10</f>
        <v>0</v>
      </c>
      <c r="K10" s="1015">
        <f>IF($A10&lt;&gt;"",$A10*M10,$E$7*M10)</f>
        <v>0</v>
      </c>
      <c r="L10" s="1015">
        <f t="shared" ref="L10:L19" si="0">M10-K10</f>
        <v>0</v>
      </c>
      <c r="M10" s="73"/>
      <c r="N10" s="1015">
        <f>IF($A10&lt;&gt;"",$A10*P10,$E$7*P10)</f>
        <v>0</v>
      </c>
      <c r="O10" s="1015">
        <f t="shared" ref="O10:O19" si="1">P10-N10</f>
        <v>0</v>
      </c>
      <c r="P10" s="73"/>
      <c r="Q10" s="1015">
        <f>IF($A10&lt;&gt;"",$A10*S10,$E$7*S10)</f>
        <v>0</v>
      </c>
      <c r="R10" s="1015">
        <f t="shared" ref="R10:R19" si="2">S10-Q10</f>
        <v>0</v>
      </c>
      <c r="S10" s="73"/>
      <c r="T10" s="1015">
        <f>IF($A10&lt;&gt;"",$A10*V10,$E$7*V10)</f>
        <v>0</v>
      </c>
      <c r="U10" s="1015">
        <f t="shared" ref="U10:U19" si="3">V10-T10</f>
        <v>0</v>
      </c>
      <c r="V10" s="73"/>
      <c r="W10" s="1015">
        <f>IF($A10&lt;&gt;"",$A10*Y10,$E$7*Y10)</f>
        <v>0</v>
      </c>
      <c r="X10" s="1015">
        <f t="shared" ref="X10:X19" si="4">Y10-W10</f>
        <v>0</v>
      </c>
      <c r="Y10" s="73"/>
      <c r="Z10" s="1015">
        <f>IF($A10&lt;&gt;"",$A10*AB10,$E$7*AB10)</f>
        <v>0</v>
      </c>
      <c r="AA10" s="1015">
        <f t="shared" ref="AA10:AA19" si="5">AB10-Z10</f>
        <v>0</v>
      </c>
      <c r="AB10" s="73"/>
      <c r="AC10" s="1015">
        <f>IF($A10&lt;&gt;"",$A10*AE10,$E$7*AE10)</f>
        <v>0</v>
      </c>
      <c r="AD10" s="1015">
        <f t="shared" ref="AD10:AD19" si="6">AE10-AC10</f>
        <v>0</v>
      </c>
      <c r="AE10" s="73"/>
      <c r="AF10" s="1015">
        <f>IF($A10&lt;&gt;"",$A10*AH10,$E$7*AH10)</f>
        <v>0</v>
      </c>
      <c r="AG10" s="1015">
        <f t="shared" ref="AG10:AG19" si="7">AH10-AF10</f>
        <v>0</v>
      </c>
      <c r="AH10" s="73"/>
      <c r="AI10" s="1015">
        <f>IF($A10&lt;&gt;"",$A10*AK10,$E$7*AK10)</f>
        <v>0</v>
      </c>
      <c r="AJ10" s="1015">
        <f t="shared" ref="AJ10:AJ19" si="8">AK10-AI10</f>
        <v>0</v>
      </c>
      <c r="AK10" s="73"/>
      <c r="AL10" s="1015">
        <f>IF($A10&lt;&gt;"",$A10*AN10,$E$7*AN10)</f>
        <v>0</v>
      </c>
      <c r="AM10" s="1015">
        <f t="shared" ref="AM10:AM19" si="9">AN10-AL10</f>
        <v>0</v>
      </c>
      <c r="AN10" s="73"/>
      <c r="AO10" s="1015">
        <f>IF($A10&lt;&gt;"",$A10*AQ10,$E$7*AQ10)</f>
        <v>0</v>
      </c>
      <c r="AP10" s="1015">
        <f t="shared" ref="AP10:AP19" si="10">AQ10-AO10</f>
        <v>0</v>
      </c>
      <c r="AQ10" s="73"/>
      <c r="AR10" s="1015">
        <f>IF($A10&lt;&gt;"",$A10*AT10,$E$7*AT10)</f>
        <v>0</v>
      </c>
      <c r="AS10" s="1015">
        <f t="shared" ref="AS10:AS19" si="11">AT10-AR10</f>
        <v>0</v>
      </c>
      <c r="AT10" s="73"/>
      <c r="AU10" s="1015">
        <f>IF($A10&lt;&gt;"",$A10*AW10,$E$7*AW10)</f>
        <v>0</v>
      </c>
      <c r="AV10" s="1015">
        <f t="shared" ref="AV10:AV19" si="12">AW10-AU10</f>
        <v>0</v>
      </c>
      <c r="AW10" s="73"/>
      <c r="AX10" s="1015">
        <f>IF($A10&lt;&gt;"",$A10*AZ10,$E$7*AZ10)</f>
        <v>0</v>
      </c>
      <c r="AY10" s="1015">
        <f t="shared" ref="AY10:AY19" si="13">AZ10-AX10</f>
        <v>0</v>
      </c>
      <c r="AZ10" s="73"/>
      <c r="BA10" s="1015">
        <f>IF($A10&lt;&gt;"",$A10*BC10,$E$7*BC10)</f>
        <v>0</v>
      </c>
      <c r="BB10" s="1015">
        <f t="shared" ref="BB10:BB19" si="14">BC10-BA10</f>
        <v>0</v>
      </c>
      <c r="BC10" s="73"/>
      <c r="BD10" s="1015">
        <f>IF($A10&lt;&gt;"",$A10*BF10,$E$7*BF10)</f>
        <v>0</v>
      </c>
      <c r="BE10" s="1015">
        <f t="shared" ref="BE10:BE19" si="15">BF10-BD10</f>
        <v>0</v>
      </c>
      <c r="BF10" s="73"/>
      <c r="BG10" s="1015">
        <f>IF($A10&lt;&gt;"",$A10*BI10,$E$7*BI10)</f>
        <v>0</v>
      </c>
      <c r="BH10" s="1015">
        <f t="shared" ref="BH10:BH19" si="16">BI10-BG10</f>
        <v>0</v>
      </c>
      <c r="BI10" s="73"/>
      <c r="BJ10" s="1015">
        <f>IF($A10&lt;&gt;"",$A10*BL10,$E$7*BL10)</f>
        <v>0</v>
      </c>
      <c r="BK10" s="1015">
        <f t="shared" ref="BK10:BK19" si="17">BL10-BJ10</f>
        <v>0</v>
      </c>
      <c r="BL10" s="73"/>
      <c r="BM10" s="1015">
        <f>IF($A10&lt;&gt;"",$A10*BO10,$E$7*BO10)</f>
        <v>0</v>
      </c>
      <c r="BN10" s="1015">
        <f t="shared" ref="BN10:BN19" si="18">BO10-BM10</f>
        <v>0</v>
      </c>
      <c r="BO10" s="73"/>
      <c r="BP10" s="136"/>
      <c r="BQ10" s="136"/>
      <c r="BR10" s="136"/>
      <c r="BS10" s="136"/>
      <c r="BT10" s="136"/>
      <c r="BU10" s="136"/>
      <c r="BV10" s="136"/>
    </row>
    <row r="11" spans="1:16384" ht="14.25" hidden="1">
      <c r="A11" s="316"/>
      <c r="B11" s="316"/>
      <c r="C11" s="1373" t="str">
        <f>'6.1stYrOpBudget'!A11</f>
        <v>Residential - LOSP Tenant Assistance Payments</v>
      </c>
      <c r="D11" s="147"/>
      <c r="E11" s="1376" t="s">
        <v>84</v>
      </c>
      <c r="F11" s="1376" t="s">
        <v>84</v>
      </c>
      <c r="G11" s="70"/>
      <c r="H11" s="1043">
        <f>'6.1stYrOpBudget'!D11</f>
        <v>0</v>
      </c>
      <c r="I11" s="1016"/>
      <c r="J11" s="227">
        <f>'6.1stYrOpBudget'!F11</f>
        <v>0</v>
      </c>
      <c r="K11" s="1043">
        <f>IF(-(SUM(K9:K10,K13:K19,K21,K24:K25,K110)-SUM(K82,K92,K104,K123))&gt;0,-(SUM(K9:K10,K13:K19,K21,K24:K25,K110)-SUM(K82,K92,K104,K123)),0)</f>
        <v>0</v>
      </c>
      <c r="L11" s="1016"/>
      <c r="M11" s="288">
        <f>K11</f>
        <v>0</v>
      </c>
      <c r="N11" s="1043">
        <f>IF(-(SUM(N9:N10,N13:N19,N21,N24:N25,N110)-SUM(N82,N92,N104,N123))&gt;0,-(SUM(N9:N10,N13:N19,N21,N24:N25,N110)-SUM(N82,N92,N104,N123)),0)</f>
        <v>0</v>
      </c>
      <c r="O11" s="1016"/>
      <c r="P11" s="288">
        <f>N11</f>
        <v>0</v>
      </c>
      <c r="Q11" s="1043">
        <f>IF(-(SUM(Q9:Q10,Q13:Q19,Q21,Q24:Q25,Q110)-SUM(Q82,Q92,Q104,Q123))&gt;0,-(SUM(Q9:Q10,Q13:Q19,Q21,Q24:Q25,Q110)-SUM(Q82,Q92,Q104,Q123)),0)</f>
        <v>0</v>
      </c>
      <c r="R11" s="1016"/>
      <c r="S11" s="288">
        <f>Q11</f>
        <v>0</v>
      </c>
      <c r="T11" s="1043">
        <f>IF(-(SUM(T9:T10,T13:T19,T21,T24:T25,T110)-SUM(T82,T92,T104,T123))&gt;0,-(SUM(T9:T10,T13:T19,T21,T24:T25,T110)-SUM(T82,T92,T104,T123)),0)</f>
        <v>0</v>
      </c>
      <c r="U11" s="1016"/>
      <c r="V11" s="288">
        <f>T11</f>
        <v>0</v>
      </c>
      <c r="W11" s="1043">
        <f>IF(-(SUM(W9:W10,W13:W19,W21,W24:W25,W110)-SUM(W82,W92,W104,W123))&gt;0,-(SUM(W9:W10,W13:W19,W21,W24:W25,W110)-SUM(W82,W92,W104,W123)),0)</f>
        <v>0</v>
      </c>
      <c r="X11" s="1016"/>
      <c r="Y11" s="288">
        <f>W11</f>
        <v>0</v>
      </c>
      <c r="Z11" s="1043">
        <f>IF(-(SUM(Z9:Z10,Z13:Z19,Z21,Z24:Z25,Z110)-SUM(Z82,Z92,Z104,Z123))&gt;0,-(SUM(Z9:Z10,Z13:Z19,Z21,Z24:Z25,Z110)-SUM(Z82,Z92,Z104,Z123)),0)</f>
        <v>0</v>
      </c>
      <c r="AA11" s="1016"/>
      <c r="AB11" s="288">
        <f>Z11</f>
        <v>0</v>
      </c>
      <c r="AC11" s="1043">
        <f>IF(-(SUM(AC9:AC10,AC13:AC19,AC21,AC24:AC25,AC110)-SUM(AC82,AC92,AC104,AC123))&gt;0,-(SUM(AC9:AC10,AC13:AC19,AC21,AC24:AC25,AC110)-SUM(AC82,AC92,AC104,AC123)),0)</f>
        <v>0</v>
      </c>
      <c r="AD11" s="1016"/>
      <c r="AE11" s="288">
        <f>AC11</f>
        <v>0</v>
      </c>
      <c r="AF11" s="1043">
        <f>IF(-(SUM(AF9:AF10,AF13:AF19,AF21,AF24:AF25,AF110)-SUM(AF82,AF92,AF104,AF123))&gt;0,-(SUM(AF9:AF10,AF13:AF19,AF21,AF24:AF25,AF110)-SUM(AF82,AF92,AF104,AF123)),0)</f>
        <v>0</v>
      </c>
      <c r="AG11" s="1016"/>
      <c r="AH11" s="288">
        <f>AF11</f>
        <v>0</v>
      </c>
      <c r="AI11" s="1043">
        <f>IF(-(SUM(AI9:AI10,AI13:AI19,AI21,AI24:AI25,AI110)-SUM(AI82,AI92,AI104,AI123))&gt;0,-(SUM(AI9:AI10,AI13:AI19,AI21,AI24:AI25,AI110)-SUM(AI82,AI92,AI104,AI123)),0)</f>
        <v>0</v>
      </c>
      <c r="AJ11" s="1016"/>
      <c r="AK11" s="288">
        <f>AI11</f>
        <v>0</v>
      </c>
      <c r="AL11" s="1043">
        <f>IF(-(SUM(AL9:AL10,AL13:AL19,AL21,AL24:AL25,AL110)-SUM(AL82,AL92,AL104,AL123))&gt;0,-(SUM(AL9:AL10,AL13:AL19,AL21,AL24:AL25,AL110)-SUM(AL82,AL92,AL104,AL123)),0)</f>
        <v>0</v>
      </c>
      <c r="AM11" s="1016"/>
      <c r="AN11" s="288">
        <f>AL11</f>
        <v>0</v>
      </c>
      <c r="AO11" s="1043">
        <f>IF(-(SUM(AO9:AO10,AO13:AO19,AO21,AO24:AO25,AO110)-SUM(AO82,AO92,AO104,AO123))&gt;0,-(SUM(AO9:AO10,AO13:AO19,AO21,AO24:AO25,AO110)-SUM(AO82,AO92,AO104,AO123)),0)</f>
        <v>0</v>
      </c>
      <c r="AP11" s="1016"/>
      <c r="AQ11" s="288">
        <f>AO11</f>
        <v>0</v>
      </c>
      <c r="AR11" s="1043">
        <f>IF(-(SUM(AR9:AR10,AR13:AR19,AR21,AR24:AR25,AR110)-SUM(AR82,AR92,AR104,AR123))&gt;0,-(SUM(AR9:AR10,AR13:AR19,AR21,AR24:AR25,AR110)-SUM(AR82,AR92,AR104,AR123)),0)</f>
        <v>0</v>
      </c>
      <c r="AS11" s="1016"/>
      <c r="AT11" s="288">
        <f>AR11</f>
        <v>0</v>
      </c>
      <c r="AU11" s="1043">
        <f>IF(-(SUM(AU9:AU10,AU13:AU19,AU21,AU24:AU25,AU110)-SUM(AU82,AU92,AU104,AU123))&gt;0,-(SUM(AU9:AU10,AU13:AU19,AU21,AU24:AU25,AU110)-SUM(AU82,AU92,AU104,AU123)),0)</f>
        <v>0</v>
      </c>
      <c r="AV11" s="1016"/>
      <c r="AW11" s="288">
        <f>AU11</f>
        <v>0</v>
      </c>
      <c r="AX11" s="1043">
        <f>IF(-(SUM(AX9:AX10,AX13:AX19,AX21,AX24:AX25,AX110)-SUM(AX82,AX92,AX104,AX123))&gt;0,-(SUM(AX9:AX10,AX13:AX19,AX21,AX24:AX25,AX110)-SUM(AX82,AX92,AX104,AX123)),0)</f>
        <v>0</v>
      </c>
      <c r="AY11" s="1016"/>
      <c r="AZ11" s="288">
        <f>AX11</f>
        <v>0</v>
      </c>
      <c r="BA11" s="1043">
        <f>IF(-(SUM(BA9:BA10,BA13:BA19,BA21,BA24:BA25,BA110)-SUM(BA82,BA92,BA104,BA123))&gt;0,-(SUM(BA9:BA10,BA13:BA19,BA21,BA24:BA25,BA110)-SUM(BA82,BA92,BA104,BA123)),0)</f>
        <v>0</v>
      </c>
      <c r="BB11" s="1016"/>
      <c r="BC11" s="288">
        <f>BA11</f>
        <v>0</v>
      </c>
      <c r="BD11" s="1043">
        <f>IF(-(SUM(BD9:BD10,BD13:BD19,BD21,BD24:BD25,BD110)-SUM(BD82,BD92,BD104,BD123))&gt;0,-(SUM(BD9:BD10,BD13:BD19,BD21,BD24:BD25,BD110)-SUM(BD82,BD92,BD104,BD123)),0)</f>
        <v>0</v>
      </c>
      <c r="BE11" s="1016"/>
      <c r="BF11" s="288">
        <f>BD11</f>
        <v>0</v>
      </c>
      <c r="BG11" s="1043">
        <f>IF(-(SUM(BG9:BG10,BG13:BG19,BG21,BG24:BG25,BG110)-SUM(BG82,BG92,BG104,BG123))&gt;0,-(SUM(BG9:BG10,BG13:BG19,BG21,BG24:BG25,BG110)-SUM(BG82,BG92,BG104,BG123)),0)</f>
        <v>0</v>
      </c>
      <c r="BH11" s="1016"/>
      <c r="BI11" s="288">
        <f>BG11</f>
        <v>0</v>
      </c>
      <c r="BJ11" s="1043">
        <f>IF(-(SUM(BJ9:BJ10,BJ13:BJ19,BJ21,BJ24:BJ25,BJ110)-SUM(BJ82,BJ92,BJ104,BJ123))&gt;0,-(SUM(BJ9:BJ10,BJ13:BJ19,BJ21,BJ24:BJ25,BJ110)-SUM(BJ82,BJ92,BJ104,BJ123)),0)</f>
        <v>0</v>
      </c>
      <c r="BK11" s="1016"/>
      <c r="BL11" s="288">
        <f>BJ11</f>
        <v>0</v>
      </c>
      <c r="BM11" s="1043">
        <f>IF(-(SUM(BM9:BM10,BM13:BM19,BM21,BM24:BM25,BM110)-SUM(BM82,BM92,BM104,BM123))&gt;0,-(SUM(BM9:BM10,BM13:BM19,BM21,BM24:BM25,BM110)-SUM(BM82,BM92,BM104,BM123)),0)</f>
        <v>0</v>
      </c>
      <c r="BN11" s="1016"/>
      <c r="BO11" s="288">
        <f>BM11</f>
        <v>0</v>
      </c>
      <c r="BP11" s="136"/>
      <c r="BQ11" s="136"/>
      <c r="BR11" s="136"/>
      <c r="BS11" s="136"/>
      <c r="BT11" s="136"/>
      <c r="BU11" s="136"/>
      <c r="BV11" s="136"/>
    </row>
    <row r="12" spans="1:16384" ht="14.25">
      <c r="A12" s="316"/>
      <c r="B12" s="316"/>
      <c r="C12" s="1373" t="str">
        <f>'6.1stYrOpBudget'!A12</f>
        <v>Commercial Space</v>
      </c>
      <c r="D12" s="147">
        <v>5140</v>
      </c>
      <c r="E12" s="1376" t="s">
        <v>84</v>
      </c>
      <c r="F12" s="1378">
        <f>'5.CommOp.Budget'!C7</f>
        <v>2.5000000000000001E-2</v>
      </c>
      <c r="G12" s="70"/>
      <c r="H12" s="1016"/>
      <c r="I12" s="1016"/>
      <c r="J12" s="288">
        <f>'6.1stYrOpBudget'!F12</f>
        <v>0</v>
      </c>
      <c r="K12" s="1016"/>
      <c r="L12" s="1016"/>
      <c r="M12" s="288">
        <f>SUM('5.CommOp.Budget'!$F$7:$F$11)</f>
        <v>0</v>
      </c>
      <c r="N12" s="1016"/>
      <c r="O12" s="1016"/>
      <c r="P12" s="288">
        <f>SUM('5.CommOp.Budget'!$G$7:$G$11)</f>
        <v>0</v>
      </c>
      <c r="Q12" s="1016"/>
      <c r="R12" s="1016"/>
      <c r="S12" s="288">
        <f>SUM('5.CommOp.Budget'!$H$7:$H$11)</f>
        <v>0</v>
      </c>
      <c r="T12" s="1016"/>
      <c r="U12" s="1016"/>
      <c r="V12" s="288">
        <f>SUM('5.CommOp.Budget'!$I$7:$I$11)</f>
        <v>0</v>
      </c>
      <c r="W12" s="1016"/>
      <c r="X12" s="1016"/>
      <c r="Y12" s="288">
        <f>SUM('5.CommOp.Budget'!$J$7:$J$11)</f>
        <v>0</v>
      </c>
      <c r="Z12" s="1016"/>
      <c r="AA12" s="1016"/>
      <c r="AB12" s="288">
        <f>SUM('5.CommOp.Budget'!$K$7:$K$11)</f>
        <v>0</v>
      </c>
      <c r="AC12" s="1016"/>
      <c r="AD12" s="1016"/>
      <c r="AE12" s="288">
        <f>SUM('5.CommOp.Budget'!$L$7:$L$11)</f>
        <v>0</v>
      </c>
      <c r="AF12" s="1016"/>
      <c r="AG12" s="1016"/>
      <c r="AH12" s="288">
        <f>SUM('5.CommOp.Budget'!$M$7:$M$11)</f>
        <v>0</v>
      </c>
      <c r="AI12" s="1016"/>
      <c r="AJ12" s="1016"/>
      <c r="AK12" s="288">
        <f>SUM('5.CommOp.Budget'!$N$7:$N$11)</f>
        <v>0</v>
      </c>
      <c r="AL12" s="1016"/>
      <c r="AM12" s="1016"/>
      <c r="AN12" s="288">
        <f>SUM('5.CommOp.Budget'!$O$7:$O$11)</f>
        <v>0</v>
      </c>
      <c r="AO12" s="1016"/>
      <c r="AP12" s="1016"/>
      <c r="AQ12" s="288">
        <f>SUM('5.CommOp.Budget'!$P$7:$P$11)</f>
        <v>0</v>
      </c>
      <c r="AR12" s="1016"/>
      <c r="AS12" s="1016"/>
      <c r="AT12" s="288">
        <f>SUM('5.CommOp.Budget'!$Q$7:$Q$11)</f>
        <v>0</v>
      </c>
      <c r="AU12" s="1016"/>
      <c r="AV12" s="1016"/>
      <c r="AW12" s="288">
        <f>SUM('5.CommOp.Budget'!$R$7:$R$11)</f>
        <v>0</v>
      </c>
      <c r="AX12" s="1016"/>
      <c r="AY12" s="1016"/>
      <c r="AZ12" s="288">
        <f>SUM('5.CommOp.Budget'!$S$7:$S$11)</f>
        <v>0</v>
      </c>
      <c r="BA12" s="1016"/>
      <c r="BB12" s="1016"/>
      <c r="BC12" s="288">
        <f>SUM('5.CommOp.Budget'!$T$7:$T$11)</f>
        <v>0</v>
      </c>
      <c r="BD12" s="1016"/>
      <c r="BE12" s="1016"/>
      <c r="BF12" s="288">
        <f>SUM('5.CommOp.Budget'!$U$7:$U$11)</f>
        <v>0</v>
      </c>
      <c r="BG12" s="1016"/>
      <c r="BH12" s="1016"/>
      <c r="BI12" s="288">
        <f>SUM('5.CommOp.Budget'!$V$7:$V$11)</f>
        <v>0</v>
      </c>
      <c r="BJ12" s="1016"/>
      <c r="BK12" s="1016"/>
      <c r="BL12" s="288">
        <f>SUM('5.CommOp.Budget'!$W$7:$W$11)</f>
        <v>0</v>
      </c>
      <c r="BM12" s="1016"/>
      <c r="BN12" s="1016"/>
      <c r="BO12" s="288">
        <f>SUM('5.CommOp.Budget'!$X$7:$X$11)</f>
        <v>0</v>
      </c>
      <c r="BP12" s="136"/>
      <c r="BQ12" s="136"/>
      <c r="BR12" s="136"/>
      <c r="BS12" s="136"/>
      <c r="BT12" s="136"/>
      <c r="BU12" s="136"/>
      <c r="BV12" s="136"/>
    </row>
    <row r="13" spans="1:16384" ht="14.25">
      <c r="A13" s="316"/>
      <c r="B13" s="316"/>
      <c r="C13" s="1373" t="str">
        <f>'6.1stYrOpBudget'!A13</f>
        <v>Residential Parking</v>
      </c>
      <c r="D13" s="147">
        <v>5170</v>
      </c>
      <c r="E13" s="1376">
        <f t="shared" ref="E13:E19" si="19">F13</f>
        <v>2.5000000000000001E-2</v>
      </c>
      <c r="F13" s="1374">
        <v>2.5000000000000001E-2</v>
      </c>
      <c r="G13" s="70"/>
      <c r="H13" s="1015">
        <f>'6.1stYrOpBudget'!D13</f>
        <v>0</v>
      </c>
      <c r="I13" s="1015">
        <f>'6.1stYrOpBudget'!E13</f>
        <v>0</v>
      </c>
      <c r="J13" s="227">
        <f>'6.1stYrOpBudget'!F13</f>
        <v>0</v>
      </c>
      <c r="K13" s="1015">
        <f>$E$7*M13</f>
        <v>0</v>
      </c>
      <c r="L13" s="1015">
        <f t="shared" si="0"/>
        <v>0</v>
      </c>
      <c r="M13" s="227">
        <f t="shared" ref="M13:M19" si="20">J13*(1+$F13)</f>
        <v>0</v>
      </c>
      <c r="N13" s="1015">
        <f>$E$7*P13</f>
        <v>0</v>
      </c>
      <c r="O13" s="1015">
        <f t="shared" si="1"/>
        <v>0</v>
      </c>
      <c r="P13" s="227">
        <f t="shared" ref="P13:P19" si="21">M13*(1+$F13)</f>
        <v>0</v>
      </c>
      <c r="Q13" s="1015">
        <f>$E$7*S13</f>
        <v>0</v>
      </c>
      <c r="R13" s="1015">
        <f t="shared" si="2"/>
        <v>0</v>
      </c>
      <c r="S13" s="227">
        <f t="shared" ref="S13:S19" si="22">P13*(1+$F13)</f>
        <v>0</v>
      </c>
      <c r="T13" s="1015">
        <f>$E$7*V13</f>
        <v>0</v>
      </c>
      <c r="U13" s="1015">
        <f t="shared" si="3"/>
        <v>0</v>
      </c>
      <c r="V13" s="227">
        <f t="shared" ref="V13:V19" si="23">S13*(1+$F13)</f>
        <v>0</v>
      </c>
      <c r="W13" s="1015">
        <f>$E$7*Y13</f>
        <v>0</v>
      </c>
      <c r="X13" s="1015">
        <f t="shared" si="4"/>
        <v>0</v>
      </c>
      <c r="Y13" s="227">
        <f t="shared" ref="Y13:Y19" si="24">V13*(1+$F13)</f>
        <v>0</v>
      </c>
      <c r="Z13" s="1015">
        <f>$E$7*AB13</f>
        <v>0</v>
      </c>
      <c r="AA13" s="1015">
        <f t="shared" si="5"/>
        <v>0</v>
      </c>
      <c r="AB13" s="227">
        <f t="shared" ref="AB13:AB19" si="25">Y13*(1+$F13)</f>
        <v>0</v>
      </c>
      <c r="AC13" s="1015">
        <f>$E$7*AE13</f>
        <v>0</v>
      </c>
      <c r="AD13" s="1015">
        <f t="shared" si="6"/>
        <v>0</v>
      </c>
      <c r="AE13" s="227">
        <f t="shared" ref="AE13:AE19" si="26">AB13*(1+$F13)</f>
        <v>0</v>
      </c>
      <c r="AF13" s="1015">
        <f>$E$7*AH13</f>
        <v>0</v>
      </c>
      <c r="AG13" s="1015">
        <f t="shared" si="7"/>
        <v>0</v>
      </c>
      <c r="AH13" s="227">
        <f t="shared" ref="AH13:AH19" si="27">AE13*(1+$F13)</f>
        <v>0</v>
      </c>
      <c r="AI13" s="1015">
        <f>$E$7*AK13</f>
        <v>0</v>
      </c>
      <c r="AJ13" s="1015">
        <f t="shared" si="8"/>
        <v>0</v>
      </c>
      <c r="AK13" s="227">
        <f t="shared" ref="AK13:AK19" si="28">AH13*(1+$F13)</f>
        <v>0</v>
      </c>
      <c r="AL13" s="1015">
        <f>$E$7*AN13</f>
        <v>0</v>
      </c>
      <c r="AM13" s="1015">
        <f t="shared" si="9"/>
        <v>0</v>
      </c>
      <c r="AN13" s="227">
        <f t="shared" ref="AN13:AN19" si="29">AK13*(1+$F13)</f>
        <v>0</v>
      </c>
      <c r="AO13" s="1015">
        <f>$E$7*AQ13</f>
        <v>0</v>
      </c>
      <c r="AP13" s="1015">
        <f t="shared" si="10"/>
        <v>0</v>
      </c>
      <c r="AQ13" s="227">
        <f t="shared" ref="AQ13:AQ19" si="30">AN13*(1+$F13)</f>
        <v>0</v>
      </c>
      <c r="AR13" s="1015">
        <f>$E$7*AT13</f>
        <v>0</v>
      </c>
      <c r="AS13" s="1015">
        <f t="shared" si="11"/>
        <v>0</v>
      </c>
      <c r="AT13" s="227">
        <f t="shared" ref="AT13:AT19" si="31">AQ13*(1+$F13)</f>
        <v>0</v>
      </c>
      <c r="AU13" s="1015">
        <f>$E$7*AW13</f>
        <v>0</v>
      </c>
      <c r="AV13" s="1015">
        <f t="shared" si="12"/>
        <v>0</v>
      </c>
      <c r="AW13" s="227">
        <f t="shared" ref="AW13:AW19" si="32">AT13*(1+$F13)</f>
        <v>0</v>
      </c>
      <c r="AX13" s="1015">
        <f>$E$7*AZ13</f>
        <v>0</v>
      </c>
      <c r="AY13" s="1015">
        <f t="shared" si="13"/>
        <v>0</v>
      </c>
      <c r="AZ13" s="227">
        <f t="shared" ref="AZ13:AZ19" si="33">AW13*(1+$F13)</f>
        <v>0</v>
      </c>
      <c r="BA13" s="1015">
        <f>$E$7*BC13</f>
        <v>0</v>
      </c>
      <c r="BB13" s="1015">
        <f t="shared" si="14"/>
        <v>0</v>
      </c>
      <c r="BC13" s="227">
        <f t="shared" ref="BC13:BC19" si="34">AZ13*(1+$F13)</f>
        <v>0</v>
      </c>
      <c r="BD13" s="1015">
        <f>$E$7*BF13</f>
        <v>0</v>
      </c>
      <c r="BE13" s="1015">
        <f t="shared" si="15"/>
        <v>0</v>
      </c>
      <c r="BF13" s="227">
        <f t="shared" ref="BF13:BF19" si="35">BC13*(1+$F13)</f>
        <v>0</v>
      </c>
      <c r="BG13" s="1015">
        <f>$E$7*BI13</f>
        <v>0</v>
      </c>
      <c r="BH13" s="1015">
        <f t="shared" si="16"/>
        <v>0</v>
      </c>
      <c r="BI13" s="227">
        <f t="shared" ref="BI13:BI19" si="36">BF13*(1+$F13)</f>
        <v>0</v>
      </c>
      <c r="BJ13" s="1015">
        <f>$E$7*BL13</f>
        <v>0</v>
      </c>
      <c r="BK13" s="1015">
        <f t="shared" si="17"/>
        <v>0</v>
      </c>
      <c r="BL13" s="227">
        <f t="shared" ref="BL13:BL19" si="37">BI13*(1+$F13)</f>
        <v>0</v>
      </c>
      <c r="BM13" s="1015">
        <f>$E$7*BO13</f>
        <v>0</v>
      </c>
      <c r="BN13" s="1015">
        <f t="shared" si="18"/>
        <v>0</v>
      </c>
      <c r="BO13" s="227">
        <f t="shared" ref="BO13:BO19" si="38">BL13*(1+$F13)</f>
        <v>0</v>
      </c>
      <c r="BP13" s="136"/>
      <c r="BQ13" s="136"/>
      <c r="BR13" s="136"/>
      <c r="BS13" s="136"/>
      <c r="BT13" s="136"/>
      <c r="BU13" s="136"/>
      <c r="BV13" s="136"/>
    </row>
    <row r="14" spans="1:16384" ht="14.25">
      <c r="A14" s="996" t="s">
        <v>321</v>
      </c>
      <c r="B14" s="996" t="s">
        <v>613</v>
      </c>
      <c r="C14" s="1373" t="str">
        <f>'6.1stYrOpBudget'!A14</f>
        <v>Miscellaneous Rent Income</v>
      </c>
      <c r="D14" s="147">
        <v>5190</v>
      </c>
      <c r="E14" s="1376">
        <f t="shared" si="19"/>
        <v>2.5000000000000001E-2</v>
      </c>
      <c r="F14" s="1374">
        <v>2.5000000000000001E-2</v>
      </c>
      <c r="G14" s="70"/>
      <c r="H14" s="1015">
        <f>'6.1stYrOpBudget'!D14</f>
        <v>0</v>
      </c>
      <c r="I14" s="1015">
        <f>'6.1stYrOpBudget'!E14</f>
        <v>0</v>
      </c>
      <c r="J14" s="227">
        <f>'6.1stYrOpBudget'!F14</f>
        <v>0</v>
      </c>
      <c r="K14" s="1015">
        <f t="shared" ref="K14:K19" si="39">$E$7*M14</f>
        <v>0</v>
      </c>
      <c r="L14" s="1015">
        <f t="shared" si="0"/>
        <v>0</v>
      </c>
      <c r="M14" s="227">
        <f t="shared" si="20"/>
        <v>0</v>
      </c>
      <c r="N14" s="1015">
        <f t="shared" ref="N14:N19" si="40">$E$7*P14</f>
        <v>0</v>
      </c>
      <c r="O14" s="1015">
        <f t="shared" si="1"/>
        <v>0</v>
      </c>
      <c r="P14" s="227">
        <f t="shared" si="21"/>
        <v>0</v>
      </c>
      <c r="Q14" s="1015">
        <f t="shared" ref="Q14:Q19" si="41">$E$7*S14</f>
        <v>0</v>
      </c>
      <c r="R14" s="1015">
        <f t="shared" si="2"/>
        <v>0</v>
      </c>
      <c r="S14" s="227">
        <f t="shared" si="22"/>
        <v>0</v>
      </c>
      <c r="T14" s="1015">
        <f t="shared" ref="T14:T19" si="42">$E$7*V14</f>
        <v>0</v>
      </c>
      <c r="U14" s="1015">
        <f t="shared" si="3"/>
        <v>0</v>
      </c>
      <c r="V14" s="227">
        <f t="shared" si="23"/>
        <v>0</v>
      </c>
      <c r="W14" s="1015">
        <f t="shared" ref="W14:W19" si="43">$E$7*Y14</f>
        <v>0</v>
      </c>
      <c r="X14" s="1015">
        <f t="shared" si="4"/>
        <v>0</v>
      </c>
      <c r="Y14" s="227">
        <f t="shared" si="24"/>
        <v>0</v>
      </c>
      <c r="Z14" s="1015">
        <f t="shared" ref="Z14:Z19" si="44">$E$7*AB14</f>
        <v>0</v>
      </c>
      <c r="AA14" s="1015">
        <f t="shared" si="5"/>
        <v>0</v>
      </c>
      <c r="AB14" s="227">
        <f t="shared" si="25"/>
        <v>0</v>
      </c>
      <c r="AC14" s="1015">
        <f t="shared" ref="AC14:AC19" si="45">$E$7*AE14</f>
        <v>0</v>
      </c>
      <c r="AD14" s="1015">
        <f t="shared" si="6"/>
        <v>0</v>
      </c>
      <c r="AE14" s="227">
        <f t="shared" si="26"/>
        <v>0</v>
      </c>
      <c r="AF14" s="1015">
        <f t="shared" ref="AF14:AF19" si="46">$E$7*AH14</f>
        <v>0</v>
      </c>
      <c r="AG14" s="1015">
        <f t="shared" si="7"/>
        <v>0</v>
      </c>
      <c r="AH14" s="227">
        <f t="shared" si="27"/>
        <v>0</v>
      </c>
      <c r="AI14" s="1015">
        <f t="shared" ref="AI14:AI19" si="47">$E$7*AK14</f>
        <v>0</v>
      </c>
      <c r="AJ14" s="1015">
        <f t="shared" si="8"/>
        <v>0</v>
      </c>
      <c r="AK14" s="227">
        <f t="shared" si="28"/>
        <v>0</v>
      </c>
      <c r="AL14" s="1015">
        <f t="shared" ref="AL14:AL19" si="48">$E$7*AN14</f>
        <v>0</v>
      </c>
      <c r="AM14" s="1015">
        <f t="shared" si="9"/>
        <v>0</v>
      </c>
      <c r="AN14" s="227">
        <f t="shared" si="29"/>
        <v>0</v>
      </c>
      <c r="AO14" s="1015">
        <f t="shared" ref="AO14:AO19" si="49">$E$7*AQ14</f>
        <v>0</v>
      </c>
      <c r="AP14" s="1015">
        <f t="shared" si="10"/>
        <v>0</v>
      </c>
      <c r="AQ14" s="227">
        <f t="shared" si="30"/>
        <v>0</v>
      </c>
      <c r="AR14" s="1015">
        <f t="shared" ref="AR14:AR19" si="50">$E$7*AT14</f>
        <v>0</v>
      </c>
      <c r="AS14" s="1015">
        <f t="shared" si="11"/>
        <v>0</v>
      </c>
      <c r="AT14" s="227">
        <f t="shared" si="31"/>
        <v>0</v>
      </c>
      <c r="AU14" s="1015">
        <f t="shared" ref="AU14:AU19" si="51">$E$7*AW14</f>
        <v>0</v>
      </c>
      <c r="AV14" s="1015">
        <f t="shared" si="12"/>
        <v>0</v>
      </c>
      <c r="AW14" s="227">
        <f t="shared" si="32"/>
        <v>0</v>
      </c>
      <c r="AX14" s="1015">
        <f t="shared" ref="AX14:AX19" si="52">$E$7*AZ14</f>
        <v>0</v>
      </c>
      <c r="AY14" s="1015">
        <f t="shared" si="13"/>
        <v>0</v>
      </c>
      <c r="AZ14" s="227">
        <f t="shared" si="33"/>
        <v>0</v>
      </c>
      <c r="BA14" s="1015">
        <f t="shared" ref="BA14:BA19" si="53">$E$7*BC14</f>
        <v>0</v>
      </c>
      <c r="BB14" s="1015">
        <f t="shared" si="14"/>
        <v>0</v>
      </c>
      <c r="BC14" s="227">
        <f t="shared" si="34"/>
        <v>0</v>
      </c>
      <c r="BD14" s="1015">
        <f t="shared" ref="BD14:BD19" si="54">$E$7*BF14</f>
        <v>0</v>
      </c>
      <c r="BE14" s="1015">
        <f t="shared" si="15"/>
        <v>0</v>
      </c>
      <c r="BF14" s="227">
        <f t="shared" si="35"/>
        <v>0</v>
      </c>
      <c r="BG14" s="1015">
        <f t="shared" ref="BG14:BG19" si="55">$E$7*BI14</f>
        <v>0</v>
      </c>
      <c r="BH14" s="1015">
        <f t="shared" si="16"/>
        <v>0</v>
      </c>
      <c r="BI14" s="227">
        <f t="shared" si="36"/>
        <v>0</v>
      </c>
      <c r="BJ14" s="1015">
        <f t="shared" ref="BJ14:BJ19" si="56">$E$7*BL14</f>
        <v>0</v>
      </c>
      <c r="BK14" s="1015">
        <f t="shared" si="17"/>
        <v>0</v>
      </c>
      <c r="BL14" s="227">
        <f t="shared" si="37"/>
        <v>0</v>
      </c>
      <c r="BM14" s="1015">
        <f t="shared" ref="BM14:BM19" si="57">$E$7*BO14</f>
        <v>0</v>
      </c>
      <c r="BN14" s="1015">
        <f t="shared" si="18"/>
        <v>0</v>
      </c>
      <c r="BO14" s="227">
        <f t="shared" si="38"/>
        <v>0</v>
      </c>
      <c r="BP14" s="136"/>
      <c r="BQ14" s="136"/>
      <c r="BR14" s="136"/>
      <c r="BS14" s="136"/>
      <c r="BT14" s="136"/>
      <c r="BU14" s="136"/>
      <c r="BV14" s="136"/>
    </row>
    <row r="15" spans="1:16384" ht="14.25">
      <c r="A15" s="944" t="str">
        <f>IF('6.1stYrOpBudget'!K15&lt;&gt;"",'6.1stYrOpBudget'!K15,"")</f>
        <v/>
      </c>
      <c r="B15" s="944" t="str">
        <f>'6.1stYrOpBudget'!L15</f>
        <v/>
      </c>
      <c r="C15" s="1373" t="str">
        <f>'6.1stYrOpBudget'!A15</f>
        <v>Supportive Services Income</v>
      </c>
      <c r="D15" s="147">
        <v>5300</v>
      </c>
      <c r="E15" s="1376">
        <f t="shared" si="19"/>
        <v>2.5000000000000001E-2</v>
      </c>
      <c r="F15" s="1374">
        <v>2.5000000000000001E-2</v>
      </c>
      <c r="G15" s="70"/>
      <c r="H15" s="1015">
        <f>'6.1stYrOpBudget'!D15</f>
        <v>0</v>
      </c>
      <c r="I15" s="1015">
        <f>'6.1stYrOpBudget'!E15</f>
        <v>0</v>
      </c>
      <c r="J15" s="227">
        <f>'6.1stYrOpBudget'!F15</f>
        <v>0</v>
      </c>
      <c r="K15" s="1015">
        <f>IF($A15&lt;&gt;"",$A15*M15,$E$7*M15)</f>
        <v>0</v>
      </c>
      <c r="L15" s="1015">
        <f t="shared" si="0"/>
        <v>0</v>
      </c>
      <c r="M15" s="227">
        <f t="shared" si="20"/>
        <v>0</v>
      </c>
      <c r="N15" s="1015">
        <f>IF($A15&lt;&gt;"",$A15*P15,$E$7*P15)</f>
        <v>0</v>
      </c>
      <c r="O15" s="1015">
        <f t="shared" si="1"/>
        <v>0</v>
      </c>
      <c r="P15" s="227">
        <f t="shared" si="21"/>
        <v>0</v>
      </c>
      <c r="Q15" s="1015">
        <f>IF($A15&lt;&gt;"",$A15*S15,$E$7*S15)</f>
        <v>0</v>
      </c>
      <c r="R15" s="1015">
        <f t="shared" si="2"/>
        <v>0</v>
      </c>
      <c r="S15" s="227">
        <f t="shared" si="22"/>
        <v>0</v>
      </c>
      <c r="T15" s="1015">
        <f>IF($A15&lt;&gt;"",$A15*V15,$E$7*V15)</f>
        <v>0</v>
      </c>
      <c r="U15" s="1015">
        <f t="shared" si="3"/>
        <v>0</v>
      </c>
      <c r="V15" s="227">
        <f t="shared" si="23"/>
        <v>0</v>
      </c>
      <c r="W15" s="1015">
        <f>IF($A15&lt;&gt;"",$A15*Y15,$E$7*Y15)</f>
        <v>0</v>
      </c>
      <c r="X15" s="1015">
        <f t="shared" si="4"/>
        <v>0</v>
      </c>
      <c r="Y15" s="227">
        <f t="shared" si="24"/>
        <v>0</v>
      </c>
      <c r="Z15" s="1015">
        <f>IF($A15&lt;&gt;"",$A15*AB15,$E$7*AB15)</f>
        <v>0</v>
      </c>
      <c r="AA15" s="1015">
        <f t="shared" si="5"/>
        <v>0</v>
      </c>
      <c r="AB15" s="227">
        <f t="shared" si="25"/>
        <v>0</v>
      </c>
      <c r="AC15" s="1015">
        <f>IF($A15&lt;&gt;"",$A15*AE15,$E$7*AE15)</f>
        <v>0</v>
      </c>
      <c r="AD15" s="1015">
        <f t="shared" si="6"/>
        <v>0</v>
      </c>
      <c r="AE15" s="227">
        <f t="shared" si="26"/>
        <v>0</v>
      </c>
      <c r="AF15" s="1015">
        <f>IF($A15&lt;&gt;"",$A15*AH15,$E$7*AH15)</f>
        <v>0</v>
      </c>
      <c r="AG15" s="1015">
        <f t="shared" si="7"/>
        <v>0</v>
      </c>
      <c r="AH15" s="227">
        <f t="shared" si="27"/>
        <v>0</v>
      </c>
      <c r="AI15" s="1015">
        <f>IF($A15&lt;&gt;"",$A15*AK15,$E$7*AK15)</f>
        <v>0</v>
      </c>
      <c r="AJ15" s="1015">
        <f t="shared" si="8"/>
        <v>0</v>
      </c>
      <c r="AK15" s="227">
        <f t="shared" si="28"/>
        <v>0</v>
      </c>
      <c r="AL15" s="1015">
        <f>IF($A15&lt;&gt;"",$A15*AN15,$E$7*AN15)</f>
        <v>0</v>
      </c>
      <c r="AM15" s="1015">
        <f t="shared" si="9"/>
        <v>0</v>
      </c>
      <c r="AN15" s="227">
        <f t="shared" si="29"/>
        <v>0</v>
      </c>
      <c r="AO15" s="1015">
        <f>IF($A15&lt;&gt;"",$A15*AQ15,$E$7*AQ15)</f>
        <v>0</v>
      </c>
      <c r="AP15" s="1015">
        <f t="shared" si="10"/>
        <v>0</v>
      </c>
      <c r="AQ15" s="227">
        <f t="shared" si="30"/>
        <v>0</v>
      </c>
      <c r="AR15" s="1015">
        <f>IF($A15&lt;&gt;"",$A15*AT15,$E$7*AT15)</f>
        <v>0</v>
      </c>
      <c r="AS15" s="1015">
        <f t="shared" si="11"/>
        <v>0</v>
      </c>
      <c r="AT15" s="227">
        <f t="shared" si="31"/>
        <v>0</v>
      </c>
      <c r="AU15" s="1015">
        <f>IF($A15&lt;&gt;"",$A15*AW15,$E$7*AW15)</f>
        <v>0</v>
      </c>
      <c r="AV15" s="1015">
        <f t="shared" si="12"/>
        <v>0</v>
      </c>
      <c r="AW15" s="227">
        <f t="shared" si="32"/>
        <v>0</v>
      </c>
      <c r="AX15" s="1015">
        <f>IF($A15&lt;&gt;"",$A15*AZ15,$E$7*AZ15)</f>
        <v>0</v>
      </c>
      <c r="AY15" s="1015">
        <f t="shared" si="13"/>
        <v>0</v>
      </c>
      <c r="AZ15" s="227">
        <f t="shared" si="33"/>
        <v>0</v>
      </c>
      <c r="BA15" s="1015">
        <f>IF($A15&lt;&gt;"",$A15*BC15,$E$7*BC15)</f>
        <v>0</v>
      </c>
      <c r="BB15" s="1015">
        <f t="shared" si="14"/>
        <v>0</v>
      </c>
      <c r="BC15" s="227">
        <f t="shared" si="34"/>
        <v>0</v>
      </c>
      <c r="BD15" s="1015">
        <f>IF($A15&lt;&gt;"",$A15*BF15,$E$7*BF15)</f>
        <v>0</v>
      </c>
      <c r="BE15" s="1015">
        <f t="shared" si="15"/>
        <v>0</v>
      </c>
      <c r="BF15" s="227">
        <f t="shared" si="35"/>
        <v>0</v>
      </c>
      <c r="BG15" s="1015">
        <f>IF($A15&lt;&gt;"",$A15*BI15,$E$7*BI15)</f>
        <v>0</v>
      </c>
      <c r="BH15" s="1015">
        <f t="shared" si="16"/>
        <v>0</v>
      </c>
      <c r="BI15" s="227">
        <f t="shared" si="36"/>
        <v>0</v>
      </c>
      <c r="BJ15" s="1015">
        <f>IF($A15&lt;&gt;"",$A15*BL15,$E$7*BL15)</f>
        <v>0</v>
      </c>
      <c r="BK15" s="1015">
        <f t="shared" si="17"/>
        <v>0</v>
      </c>
      <c r="BL15" s="227">
        <f t="shared" si="37"/>
        <v>0</v>
      </c>
      <c r="BM15" s="1015">
        <f>IF($A15&lt;&gt;"",$A15*BO15,$E$7*BO15)</f>
        <v>0</v>
      </c>
      <c r="BN15" s="1015">
        <f t="shared" si="18"/>
        <v>0</v>
      </c>
      <c r="BO15" s="227">
        <f t="shared" si="38"/>
        <v>0</v>
      </c>
      <c r="BP15" s="136"/>
      <c r="BQ15" s="136"/>
      <c r="BR15" s="136"/>
      <c r="BS15" s="136"/>
      <c r="BT15" s="136"/>
      <c r="BU15" s="136"/>
      <c r="BV15" s="136"/>
    </row>
    <row r="16" spans="1:16384" ht="14.25">
      <c r="A16" s="316"/>
      <c r="B16" s="316"/>
      <c r="C16" s="1373" t="str">
        <f>'6.1stYrOpBudget'!A16</f>
        <v>Interest Income - Project Operations</v>
      </c>
      <c r="D16" s="147">
        <v>5400</v>
      </c>
      <c r="E16" s="1376">
        <f t="shared" si="19"/>
        <v>2.5000000000000001E-2</v>
      </c>
      <c r="F16" s="1374">
        <v>2.5000000000000001E-2</v>
      </c>
      <c r="G16" s="70"/>
      <c r="H16" s="1015">
        <f>'6.1stYrOpBudget'!D16</f>
        <v>0</v>
      </c>
      <c r="I16" s="1015">
        <f>'6.1stYrOpBudget'!E16</f>
        <v>0</v>
      </c>
      <c r="J16" s="227">
        <f>'6.1stYrOpBudget'!F16</f>
        <v>0</v>
      </c>
      <c r="K16" s="1015">
        <f t="shared" si="39"/>
        <v>0</v>
      </c>
      <c r="L16" s="1015">
        <f t="shared" si="0"/>
        <v>0</v>
      </c>
      <c r="M16" s="227">
        <f>J16*(1+$F16)</f>
        <v>0</v>
      </c>
      <c r="N16" s="1015">
        <f t="shared" si="40"/>
        <v>0</v>
      </c>
      <c r="O16" s="1015">
        <f t="shared" si="1"/>
        <v>0</v>
      </c>
      <c r="P16" s="227">
        <f t="shared" si="21"/>
        <v>0</v>
      </c>
      <c r="Q16" s="1015">
        <f t="shared" si="41"/>
        <v>0</v>
      </c>
      <c r="R16" s="1015">
        <f t="shared" si="2"/>
        <v>0</v>
      </c>
      <c r="S16" s="227">
        <f t="shared" si="22"/>
        <v>0</v>
      </c>
      <c r="T16" s="1015">
        <f t="shared" si="42"/>
        <v>0</v>
      </c>
      <c r="U16" s="1015">
        <f t="shared" si="3"/>
        <v>0</v>
      </c>
      <c r="V16" s="227">
        <f t="shared" si="23"/>
        <v>0</v>
      </c>
      <c r="W16" s="1015">
        <f t="shared" si="43"/>
        <v>0</v>
      </c>
      <c r="X16" s="1015">
        <f t="shared" si="4"/>
        <v>0</v>
      </c>
      <c r="Y16" s="227">
        <f t="shared" si="24"/>
        <v>0</v>
      </c>
      <c r="Z16" s="1015">
        <f t="shared" si="44"/>
        <v>0</v>
      </c>
      <c r="AA16" s="1015">
        <f t="shared" si="5"/>
        <v>0</v>
      </c>
      <c r="AB16" s="227">
        <f t="shared" si="25"/>
        <v>0</v>
      </c>
      <c r="AC16" s="1015">
        <f t="shared" si="45"/>
        <v>0</v>
      </c>
      <c r="AD16" s="1015">
        <f t="shared" si="6"/>
        <v>0</v>
      </c>
      <c r="AE16" s="227">
        <f t="shared" si="26"/>
        <v>0</v>
      </c>
      <c r="AF16" s="1015">
        <f t="shared" si="46"/>
        <v>0</v>
      </c>
      <c r="AG16" s="1015">
        <f t="shared" si="7"/>
        <v>0</v>
      </c>
      <c r="AH16" s="227">
        <f t="shared" si="27"/>
        <v>0</v>
      </c>
      <c r="AI16" s="1015">
        <f t="shared" si="47"/>
        <v>0</v>
      </c>
      <c r="AJ16" s="1015">
        <f t="shared" si="8"/>
        <v>0</v>
      </c>
      <c r="AK16" s="227">
        <f t="shared" si="28"/>
        <v>0</v>
      </c>
      <c r="AL16" s="1015">
        <f t="shared" si="48"/>
        <v>0</v>
      </c>
      <c r="AM16" s="1015">
        <f t="shared" si="9"/>
        <v>0</v>
      </c>
      <c r="AN16" s="227">
        <f t="shared" si="29"/>
        <v>0</v>
      </c>
      <c r="AO16" s="1015">
        <f t="shared" si="49"/>
        <v>0</v>
      </c>
      <c r="AP16" s="1015">
        <f t="shared" si="10"/>
        <v>0</v>
      </c>
      <c r="AQ16" s="227">
        <f t="shared" si="30"/>
        <v>0</v>
      </c>
      <c r="AR16" s="1015">
        <f t="shared" si="50"/>
        <v>0</v>
      </c>
      <c r="AS16" s="1015">
        <f t="shared" si="11"/>
        <v>0</v>
      </c>
      <c r="AT16" s="227">
        <f t="shared" si="31"/>
        <v>0</v>
      </c>
      <c r="AU16" s="1015">
        <f t="shared" si="51"/>
        <v>0</v>
      </c>
      <c r="AV16" s="1015">
        <f t="shared" si="12"/>
        <v>0</v>
      </c>
      <c r="AW16" s="227">
        <f t="shared" si="32"/>
        <v>0</v>
      </c>
      <c r="AX16" s="1015">
        <f t="shared" si="52"/>
        <v>0</v>
      </c>
      <c r="AY16" s="1015">
        <f t="shared" si="13"/>
        <v>0</v>
      </c>
      <c r="AZ16" s="227">
        <f t="shared" si="33"/>
        <v>0</v>
      </c>
      <c r="BA16" s="1015">
        <f t="shared" si="53"/>
        <v>0</v>
      </c>
      <c r="BB16" s="1015">
        <f t="shared" si="14"/>
        <v>0</v>
      </c>
      <c r="BC16" s="227">
        <f t="shared" si="34"/>
        <v>0</v>
      </c>
      <c r="BD16" s="1015">
        <f t="shared" si="54"/>
        <v>0</v>
      </c>
      <c r="BE16" s="1015">
        <f t="shared" si="15"/>
        <v>0</v>
      </c>
      <c r="BF16" s="227">
        <f t="shared" si="35"/>
        <v>0</v>
      </c>
      <c r="BG16" s="1015">
        <f t="shared" si="55"/>
        <v>0</v>
      </c>
      <c r="BH16" s="1015">
        <f t="shared" si="16"/>
        <v>0</v>
      </c>
      <c r="BI16" s="227">
        <f t="shared" si="36"/>
        <v>0</v>
      </c>
      <c r="BJ16" s="1015">
        <f t="shared" si="56"/>
        <v>0</v>
      </c>
      <c r="BK16" s="1015">
        <f t="shared" si="17"/>
        <v>0</v>
      </c>
      <c r="BL16" s="227">
        <f t="shared" si="37"/>
        <v>0</v>
      </c>
      <c r="BM16" s="1015">
        <f t="shared" si="57"/>
        <v>0</v>
      </c>
      <c r="BN16" s="1015">
        <f t="shared" si="18"/>
        <v>0</v>
      </c>
      <c r="BO16" s="227">
        <f t="shared" si="38"/>
        <v>0</v>
      </c>
      <c r="BP16" s="136"/>
      <c r="BQ16" s="136"/>
      <c r="BR16" s="136"/>
      <c r="BS16" s="136"/>
      <c r="BT16" s="136"/>
      <c r="BU16" s="136"/>
      <c r="BV16" s="136"/>
    </row>
    <row r="17" spans="1:74" ht="14.25">
      <c r="A17" s="996" t="s">
        <v>321</v>
      </c>
      <c r="B17" s="996" t="s">
        <v>613</v>
      </c>
      <c r="C17" s="1373" t="str">
        <f>'6.1stYrOpBudget'!A17</f>
        <v>Laundry and Vending</v>
      </c>
      <c r="D17" s="147">
        <v>5910</v>
      </c>
      <c r="E17" s="1376">
        <f t="shared" si="19"/>
        <v>2.5000000000000001E-2</v>
      </c>
      <c r="F17" s="1374">
        <v>2.5000000000000001E-2</v>
      </c>
      <c r="G17" s="70"/>
      <c r="H17" s="1015">
        <f>'6.1stYrOpBudget'!D17</f>
        <v>0</v>
      </c>
      <c r="I17" s="1015">
        <f>'6.1stYrOpBudget'!E17</f>
        <v>0</v>
      </c>
      <c r="J17" s="227">
        <f>'6.1stYrOpBudget'!F17</f>
        <v>0</v>
      </c>
      <c r="K17" s="1015">
        <f>$E$7*M17</f>
        <v>0</v>
      </c>
      <c r="L17" s="1015">
        <f t="shared" si="0"/>
        <v>0</v>
      </c>
      <c r="M17" s="227">
        <f t="shared" si="20"/>
        <v>0</v>
      </c>
      <c r="N17" s="1015">
        <f>$E$7*P17</f>
        <v>0</v>
      </c>
      <c r="O17" s="1015">
        <f t="shared" si="1"/>
        <v>0</v>
      </c>
      <c r="P17" s="227">
        <f t="shared" si="21"/>
        <v>0</v>
      </c>
      <c r="Q17" s="1015">
        <f>$E$7*S17</f>
        <v>0</v>
      </c>
      <c r="R17" s="1015">
        <f t="shared" si="2"/>
        <v>0</v>
      </c>
      <c r="S17" s="227">
        <f t="shared" si="22"/>
        <v>0</v>
      </c>
      <c r="T17" s="1015">
        <f>$E$7*V17</f>
        <v>0</v>
      </c>
      <c r="U17" s="1015">
        <f t="shared" si="3"/>
        <v>0</v>
      </c>
      <c r="V17" s="227">
        <f t="shared" si="23"/>
        <v>0</v>
      </c>
      <c r="W17" s="1015">
        <f>$E$7*Y17</f>
        <v>0</v>
      </c>
      <c r="X17" s="1015">
        <f t="shared" si="4"/>
        <v>0</v>
      </c>
      <c r="Y17" s="227">
        <f t="shared" si="24"/>
        <v>0</v>
      </c>
      <c r="Z17" s="1015">
        <f>$E$7*AB17</f>
        <v>0</v>
      </c>
      <c r="AA17" s="1015">
        <f t="shared" si="5"/>
        <v>0</v>
      </c>
      <c r="AB17" s="227">
        <f t="shared" si="25"/>
        <v>0</v>
      </c>
      <c r="AC17" s="1015">
        <f>$E$7*AE17</f>
        <v>0</v>
      </c>
      <c r="AD17" s="1015">
        <f t="shared" si="6"/>
        <v>0</v>
      </c>
      <c r="AE17" s="227">
        <f t="shared" si="26"/>
        <v>0</v>
      </c>
      <c r="AF17" s="1015">
        <f>$E$7*AH17</f>
        <v>0</v>
      </c>
      <c r="AG17" s="1015">
        <f t="shared" si="7"/>
        <v>0</v>
      </c>
      <c r="AH17" s="227">
        <f t="shared" si="27"/>
        <v>0</v>
      </c>
      <c r="AI17" s="1015">
        <f>$E$7*AK17</f>
        <v>0</v>
      </c>
      <c r="AJ17" s="1015">
        <f t="shared" si="8"/>
        <v>0</v>
      </c>
      <c r="AK17" s="227">
        <f t="shared" si="28"/>
        <v>0</v>
      </c>
      <c r="AL17" s="1015">
        <f>$E$7*AN17</f>
        <v>0</v>
      </c>
      <c r="AM17" s="1015">
        <f t="shared" si="9"/>
        <v>0</v>
      </c>
      <c r="AN17" s="227">
        <f t="shared" si="29"/>
        <v>0</v>
      </c>
      <c r="AO17" s="1015">
        <f>$E$7*AQ17</f>
        <v>0</v>
      </c>
      <c r="AP17" s="1015">
        <f t="shared" si="10"/>
        <v>0</v>
      </c>
      <c r="AQ17" s="227">
        <f t="shared" si="30"/>
        <v>0</v>
      </c>
      <c r="AR17" s="1015">
        <f>$E$7*AT17</f>
        <v>0</v>
      </c>
      <c r="AS17" s="1015">
        <f t="shared" si="11"/>
        <v>0</v>
      </c>
      <c r="AT17" s="227">
        <f t="shared" si="31"/>
        <v>0</v>
      </c>
      <c r="AU17" s="1015">
        <f>$E$7*AW17</f>
        <v>0</v>
      </c>
      <c r="AV17" s="1015">
        <f t="shared" si="12"/>
        <v>0</v>
      </c>
      <c r="AW17" s="227">
        <f t="shared" si="32"/>
        <v>0</v>
      </c>
      <c r="AX17" s="1015">
        <f>$E$7*AZ17</f>
        <v>0</v>
      </c>
      <c r="AY17" s="1015">
        <f t="shared" si="13"/>
        <v>0</v>
      </c>
      <c r="AZ17" s="227">
        <f t="shared" si="33"/>
        <v>0</v>
      </c>
      <c r="BA17" s="1015">
        <f>$E$7*BC17</f>
        <v>0</v>
      </c>
      <c r="BB17" s="1015">
        <f t="shared" si="14"/>
        <v>0</v>
      </c>
      <c r="BC17" s="227">
        <f t="shared" si="34"/>
        <v>0</v>
      </c>
      <c r="BD17" s="1015">
        <f>$E$7*BF17</f>
        <v>0</v>
      </c>
      <c r="BE17" s="1015">
        <f t="shared" si="15"/>
        <v>0</v>
      </c>
      <c r="BF17" s="227">
        <f t="shared" si="35"/>
        <v>0</v>
      </c>
      <c r="BG17" s="1015">
        <f>$E$7*BI17</f>
        <v>0</v>
      </c>
      <c r="BH17" s="1015">
        <f t="shared" si="16"/>
        <v>0</v>
      </c>
      <c r="BI17" s="227">
        <f t="shared" si="36"/>
        <v>0</v>
      </c>
      <c r="BJ17" s="1015">
        <f>$E$7*BL17</f>
        <v>0</v>
      </c>
      <c r="BK17" s="1015">
        <f t="shared" si="17"/>
        <v>0</v>
      </c>
      <c r="BL17" s="227">
        <f t="shared" si="37"/>
        <v>0</v>
      </c>
      <c r="BM17" s="1015">
        <f>$E$7*BO17</f>
        <v>0</v>
      </c>
      <c r="BN17" s="1015">
        <f t="shared" si="18"/>
        <v>0</v>
      </c>
      <c r="BO17" s="227">
        <f t="shared" si="38"/>
        <v>0</v>
      </c>
      <c r="BP17" s="136"/>
      <c r="BQ17" s="136"/>
      <c r="BR17" s="136"/>
      <c r="BS17" s="136"/>
      <c r="BT17" s="136"/>
      <c r="BU17" s="136"/>
      <c r="BV17" s="136"/>
    </row>
    <row r="18" spans="1:74" ht="14.25">
      <c r="A18" s="948" t="str">
        <f>IF('6.1stYrOpBudget'!K18&lt;&gt;"",'6.1stYrOpBudget'!K18,"")</f>
        <v/>
      </c>
      <c r="B18" s="948" t="str">
        <f>'6.1stYrOpBudget'!L18</f>
        <v/>
      </c>
      <c r="C18" s="1373" t="str">
        <f>'6.1stYrOpBudget'!A18</f>
        <v>Tenant Charges</v>
      </c>
      <c r="D18" s="1379">
        <v>5920</v>
      </c>
      <c r="E18" s="1376">
        <f t="shared" si="19"/>
        <v>2.5000000000000001E-2</v>
      </c>
      <c r="F18" s="1374">
        <v>2.5000000000000001E-2</v>
      </c>
      <c r="G18" s="70"/>
      <c r="H18" s="1015">
        <f>'6.1stYrOpBudget'!D18</f>
        <v>0</v>
      </c>
      <c r="I18" s="1015">
        <f>'6.1stYrOpBudget'!E18</f>
        <v>0</v>
      </c>
      <c r="J18" s="227">
        <f>'6.1stYrOpBudget'!F18</f>
        <v>0</v>
      </c>
      <c r="K18" s="1042">
        <f>IF($A18&lt;&gt;"",$A18*M18,$E$7*M18)</f>
        <v>0</v>
      </c>
      <c r="L18" s="1015">
        <f t="shared" si="0"/>
        <v>0</v>
      </c>
      <c r="M18" s="227">
        <f t="shared" si="20"/>
        <v>0</v>
      </c>
      <c r="N18" s="1042">
        <f>IF($A18&lt;&gt;"",$A18*P18,$E$7*P18)</f>
        <v>0</v>
      </c>
      <c r="O18" s="1015">
        <f t="shared" si="1"/>
        <v>0</v>
      </c>
      <c r="P18" s="227">
        <f t="shared" si="21"/>
        <v>0</v>
      </c>
      <c r="Q18" s="1042">
        <f>IF($A18&lt;&gt;"",$A18*S18,$E$7*S18)</f>
        <v>0</v>
      </c>
      <c r="R18" s="1015">
        <f t="shared" si="2"/>
        <v>0</v>
      </c>
      <c r="S18" s="227">
        <f t="shared" si="22"/>
        <v>0</v>
      </c>
      <c r="T18" s="1042">
        <f>IF($A18&lt;&gt;"",$A18*V18,$E$7*V18)</f>
        <v>0</v>
      </c>
      <c r="U18" s="1015">
        <f t="shared" si="3"/>
        <v>0</v>
      </c>
      <c r="V18" s="227">
        <f t="shared" si="23"/>
        <v>0</v>
      </c>
      <c r="W18" s="1042">
        <f>IF($A18&lt;&gt;"",$A18*Y18,$E$7*Y18)</f>
        <v>0</v>
      </c>
      <c r="X18" s="1015">
        <f t="shared" si="4"/>
        <v>0</v>
      </c>
      <c r="Y18" s="227">
        <f t="shared" si="24"/>
        <v>0</v>
      </c>
      <c r="Z18" s="1042">
        <f>IF($A18&lt;&gt;"",$A18*AB18,$E$7*AB18)</f>
        <v>0</v>
      </c>
      <c r="AA18" s="1015">
        <f t="shared" si="5"/>
        <v>0</v>
      </c>
      <c r="AB18" s="227">
        <f t="shared" si="25"/>
        <v>0</v>
      </c>
      <c r="AC18" s="1042">
        <f>IF($A18&lt;&gt;"",$A18*AE18,$E$7*AE18)</f>
        <v>0</v>
      </c>
      <c r="AD18" s="1015">
        <f t="shared" si="6"/>
        <v>0</v>
      </c>
      <c r="AE18" s="227">
        <f t="shared" si="26"/>
        <v>0</v>
      </c>
      <c r="AF18" s="1042">
        <f>IF($A18&lt;&gt;"",$A18*AH18,$E$7*AH18)</f>
        <v>0</v>
      </c>
      <c r="AG18" s="1015">
        <f t="shared" si="7"/>
        <v>0</v>
      </c>
      <c r="AH18" s="227">
        <f t="shared" si="27"/>
        <v>0</v>
      </c>
      <c r="AI18" s="1042">
        <f>IF($A18&lt;&gt;"",$A18*AK18,$E$7*AK18)</f>
        <v>0</v>
      </c>
      <c r="AJ18" s="1015">
        <f t="shared" si="8"/>
        <v>0</v>
      </c>
      <c r="AK18" s="227">
        <f t="shared" si="28"/>
        <v>0</v>
      </c>
      <c r="AL18" s="1042">
        <f>IF($A18&lt;&gt;"",$A18*AN18,$E$7*AN18)</f>
        <v>0</v>
      </c>
      <c r="AM18" s="1015">
        <f t="shared" si="9"/>
        <v>0</v>
      </c>
      <c r="AN18" s="227">
        <f t="shared" si="29"/>
        <v>0</v>
      </c>
      <c r="AO18" s="1042">
        <f>IF($A18&lt;&gt;"",$A18*AQ18,$E$7*AQ18)</f>
        <v>0</v>
      </c>
      <c r="AP18" s="1015">
        <f t="shared" si="10"/>
        <v>0</v>
      </c>
      <c r="AQ18" s="227">
        <f t="shared" si="30"/>
        <v>0</v>
      </c>
      <c r="AR18" s="1042">
        <f>IF($A18&lt;&gt;"",$A18*AT18,$E$7*AT18)</f>
        <v>0</v>
      </c>
      <c r="AS18" s="1015">
        <f t="shared" si="11"/>
        <v>0</v>
      </c>
      <c r="AT18" s="227">
        <f t="shared" si="31"/>
        <v>0</v>
      </c>
      <c r="AU18" s="1042">
        <f>IF($A18&lt;&gt;"",$A18*AW18,$E$7*AW18)</f>
        <v>0</v>
      </c>
      <c r="AV18" s="1015">
        <f t="shared" si="12"/>
        <v>0</v>
      </c>
      <c r="AW18" s="227">
        <f t="shared" si="32"/>
        <v>0</v>
      </c>
      <c r="AX18" s="1042">
        <f>IF($A18&lt;&gt;"",$A18*AZ18,$E$7*AZ18)</f>
        <v>0</v>
      </c>
      <c r="AY18" s="1015">
        <f t="shared" si="13"/>
        <v>0</v>
      </c>
      <c r="AZ18" s="227">
        <f t="shared" si="33"/>
        <v>0</v>
      </c>
      <c r="BA18" s="1042">
        <f>IF($A18&lt;&gt;"",$A18*BC18,$E$7*BC18)</f>
        <v>0</v>
      </c>
      <c r="BB18" s="1015">
        <f t="shared" si="14"/>
        <v>0</v>
      </c>
      <c r="BC18" s="227">
        <f t="shared" si="34"/>
        <v>0</v>
      </c>
      <c r="BD18" s="1042">
        <f>IF($A18&lt;&gt;"",$A18*BF18,$E$7*BF18)</f>
        <v>0</v>
      </c>
      <c r="BE18" s="1015">
        <f t="shared" si="15"/>
        <v>0</v>
      </c>
      <c r="BF18" s="227">
        <f t="shared" si="35"/>
        <v>0</v>
      </c>
      <c r="BG18" s="1042">
        <f>IF($A18&lt;&gt;"",$A18*BI18,$E$7*BI18)</f>
        <v>0</v>
      </c>
      <c r="BH18" s="1015">
        <f t="shared" si="16"/>
        <v>0</v>
      </c>
      <c r="BI18" s="227">
        <f t="shared" si="36"/>
        <v>0</v>
      </c>
      <c r="BJ18" s="1042">
        <f>IF($A18&lt;&gt;"",$A18*BL18,$E$7*BL18)</f>
        <v>0</v>
      </c>
      <c r="BK18" s="1015">
        <f t="shared" si="17"/>
        <v>0</v>
      </c>
      <c r="BL18" s="227">
        <f t="shared" si="37"/>
        <v>0</v>
      </c>
      <c r="BM18" s="1042">
        <f>IF($A18&lt;&gt;"",$A18*BO18,$E$7*BO18)</f>
        <v>0</v>
      </c>
      <c r="BN18" s="1015">
        <f t="shared" si="18"/>
        <v>0</v>
      </c>
      <c r="BO18" s="227">
        <f t="shared" si="38"/>
        <v>0</v>
      </c>
      <c r="BP18" s="136"/>
      <c r="BQ18" s="136"/>
      <c r="BR18" s="136"/>
      <c r="BS18" s="136"/>
      <c r="BT18" s="136"/>
      <c r="BU18" s="136"/>
      <c r="BV18" s="136"/>
    </row>
    <row r="19" spans="1:74" ht="14.25">
      <c r="A19" s="316"/>
      <c r="B19" s="316"/>
      <c r="C19" s="1373" t="str">
        <f>'6.1stYrOpBudget'!A19</f>
        <v>Miscellaneous Residential Income</v>
      </c>
      <c r="D19" s="147">
        <v>5990</v>
      </c>
      <c r="E19" s="1376">
        <f t="shared" si="19"/>
        <v>2.5000000000000001E-2</v>
      </c>
      <c r="F19" s="1380">
        <v>2.5000000000000001E-2</v>
      </c>
      <c r="G19" s="77"/>
      <c r="H19" s="1015">
        <f>'6.1stYrOpBudget'!D19</f>
        <v>0</v>
      </c>
      <c r="I19" s="1015">
        <f>'6.1stYrOpBudget'!E19</f>
        <v>0</v>
      </c>
      <c r="J19" s="291">
        <f>'6.1stYrOpBudget'!F19</f>
        <v>0</v>
      </c>
      <c r="K19" s="1034">
        <f t="shared" si="39"/>
        <v>0</v>
      </c>
      <c r="L19" s="1034">
        <f t="shared" si="0"/>
        <v>0</v>
      </c>
      <c r="M19" s="291">
        <f t="shared" si="20"/>
        <v>0</v>
      </c>
      <c r="N19" s="1034">
        <f t="shared" si="40"/>
        <v>0</v>
      </c>
      <c r="O19" s="1034">
        <f t="shared" si="1"/>
        <v>0</v>
      </c>
      <c r="P19" s="291">
        <f t="shared" si="21"/>
        <v>0</v>
      </c>
      <c r="Q19" s="1034">
        <f t="shared" si="41"/>
        <v>0</v>
      </c>
      <c r="R19" s="1034">
        <f t="shared" si="2"/>
        <v>0</v>
      </c>
      <c r="S19" s="291">
        <f t="shared" si="22"/>
        <v>0</v>
      </c>
      <c r="T19" s="1034">
        <f t="shared" si="42"/>
        <v>0</v>
      </c>
      <c r="U19" s="1034">
        <f t="shared" si="3"/>
        <v>0</v>
      </c>
      <c r="V19" s="291">
        <f t="shared" si="23"/>
        <v>0</v>
      </c>
      <c r="W19" s="1034">
        <f t="shared" si="43"/>
        <v>0</v>
      </c>
      <c r="X19" s="1034">
        <f t="shared" si="4"/>
        <v>0</v>
      </c>
      <c r="Y19" s="291">
        <f t="shared" si="24"/>
        <v>0</v>
      </c>
      <c r="Z19" s="1034">
        <f t="shared" si="44"/>
        <v>0</v>
      </c>
      <c r="AA19" s="1034">
        <f t="shared" si="5"/>
        <v>0</v>
      </c>
      <c r="AB19" s="291">
        <f t="shared" si="25"/>
        <v>0</v>
      </c>
      <c r="AC19" s="1034">
        <f t="shared" si="45"/>
        <v>0</v>
      </c>
      <c r="AD19" s="1034">
        <f t="shared" si="6"/>
        <v>0</v>
      </c>
      <c r="AE19" s="291">
        <f t="shared" si="26"/>
        <v>0</v>
      </c>
      <c r="AF19" s="1034">
        <f t="shared" si="46"/>
        <v>0</v>
      </c>
      <c r="AG19" s="1034">
        <f t="shared" si="7"/>
        <v>0</v>
      </c>
      <c r="AH19" s="291">
        <f t="shared" si="27"/>
        <v>0</v>
      </c>
      <c r="AI19" s="1034">
        <f t="shared" si="47"/>
        <v>0</v>
      </c>
      <c r="AJ19" s="1034">
        <f t="shared" si="8"/>
        <v>0</v>
      </c>
      <c r="AK19" s="291">
        <f t="shared" si="28"/>
        <v>0</v>
      </c>
      <c r="AL19" s="1034">
        <f t="shared" si="48"/>
        <v>0</v>
      </c>
      <c r="AM19" s="1034">
        <f t="shared" si="9"/>
        <v>0</v>
      </c>
      <c r="AN19" s="291">
        <f t="shared" si="29"/>
        <v>0</v>
      </c>
      <c r="AO19" s="1034">
        <f t="shared" si="49"/>
        <v>0</v>
      </c>
      <c r="AP19" s="1034">
        <f t="shared" si="10"/>
        <v>0</v>
      </c>
      <c r="AQ19" s="291">
        <f t="shared" si="30"/>
        <v>0</v>
      </c>
      <c r="AR19" s="1034">
        <f t="shared" si="50"/>
        <v>0</v>
      </c>
      <c r="AS19" s="1034">
        <f t="shared" si="11"/>
        <v>0</v>
      </c>
      <c r="AT19" s="291">
        <f t="shared" si="31"/>
        <v>0</v>
      </c>
      <c r="AU19" s="1034">
        <f t="shared" si="51"/>
        <v>0</v>
      </c>
      <c r="AV19" s="1034">
        <f t="shared" si="12"/>
        <v>0</v>
      </c>
      <c r="AW19" s="291">
        <f t="shared" si="32"/>
        <v>0</v>
      </c>
      <c r="AX19" s="1034">
        <f t="shared" si="52"/>
        <v>0</v>
      </c>
      <c r="AY19" s="1034">
        <f t="shared" si="13"/>
        <v>0</v>
      </c>
      <c r="AZ19" s="291">
        <f t="shared" si="33"/>
        <v>0</v>
      </c>
      <c r="BA19" s="1034">
        <f t="shared" si="53"/>
        <v>0</v>
      </c>
      <c r="BB19" s="1034">
        <f t="shared" si="14"/>
        <v>0</v>
      </c>
      <c r="BC19" s="291">
        <f t="shared" si="34"/>
        <v>0</v>
      </c>
      <c r="BD19" s="1034">
        <f t="shared" si="54"/>
        <v>0</v>
      </c>
      <c r="BE19" s="1034">
        <f t="shared" si="15"/>
        <v>0</v>
      </c>
      <c r="BF19" s="291">
        <f t="shared" si="35"/>
        <v>0</v>
      </c>
      <c r="BG19" s="1034">
        <f t="shared" si="55"/>
        <v>0</v>
      </c>
      <c r="BH19" s="1034">
        <f t="shared" si="16"/>
        <v>0</v>
      </c>
      <c r="BI19" s="291">
        <f t="shared" si="36"/>
        <v>0</v>
      </c>
      <c r="BJ19" s="1034">
        <f t="shared" si="56"/>
        <v>0</v>
      </c>
      <c r="BK19" s="1034">
        <f t="shared" si="17"/>
        <v>0</v>
      </c>
      <c r="BL19" s="291">
        <f t="shared" si="37"/>
        <v>0</v>
      </c>
      <c r="BM19" s="1034">
        <f t="shared" si="57"/>
        <v>0</v>
      </c>
      <c r="BN19" s="1034">
        <f t="shared" si="18"/>
        <v>0</v>
      </c>
      <c r="BO19" s="291">
        <f t="shared" si="38"/>
        <v>0</v>
      </c>
      <c r="BP19" s="136"/>
      <c r="BQ19" s="136"/>
      <c r="BR19" s="136"/>
      <c r="BS19" s="136"/>
      <c r="BT19" s="136"/>
      <c r="BU19" s="136"/>
      <c r="BV19" s="136"/>
    </row>
    <row r="20" spans="1:74" ht="14.25">
      <c r="A20" s="316"/>
      <c r="B20" s="316"/>
      <c r="C20" s="1373" t="str">
        <f>'6.1stYrOpBudget'!A20</f>
        <v>Other Commercial Income</v>
      </c>
      <c r="D20" s="147"/>
      <c r="E20" s="1376" t="s">
        <v>84</v>
      </c>
      <c r="F20" s="1378">
        <f>'5.CommOp.Budget'!C12</f>
        <v>2.5000000000000001E-2</v>
      </c>
      <c r="G20" s="71"/>
      <c r="H20" s="1016"/>
      <c r="I20" s="1016"/>
      <c r="J20" s="288">
        <f>'5.CommOp.Budget'!E12</f>
        <v>0</v>
      </c>
      <c r="K20" s="1016"/>
      <c r="L20" s="1016"/>
      <c r="M20" s="288">
        <f>'5.CommOp.Budget'!F12</f>
        <v>0</v>
      </c>
      <c r="N20" s="1016"/>
      <c r="O20" s="1016"/>
      <c r="P20" s="288">
        <f>'5.CommOp.Budget'!G12</f>
        <v>0</v>
      </c>
      <c r="Q20" s="1016"/>
      <c r="R20" s="1016"/>
      <c r="S20" s="288">
        <f>'5.CommOp.Budget'!H12</f>
        <v>0</v>
      </c>
      <c r="T20" s="1016"/>
      <c r="U20" s="1016"/>
      <c r="V20" s="288">
        <f>'5.CommOp.Budget'!I12</f>
        <v>0</v>
      </c>
      <c r="W20" s="1016"/>
      <c r="X20" s="1016"/>
      <c r="Y20" s="288">
        <f>'5.CommOp.Budget'!J12</f>
        <v>0</v>
      </c>
      <c r="Z20" s="1016"/>
      <c r="AA20" s="1016"/>
      <c r="AB20" s="288">
        <f>'5.CommOp.Budget'!K12</f>
        <v>0</v>
      </c>
      <c r="AC20" s="1016"/>
      <c r="AD20" s="1016"/>
      <c r="AE20" s="288">
        <f>'5.CommOp.Budget'!L12</f>
        <v>0</v>
      </c>
      <c r="AF20" s="1016"/>
      <c r="AG20" s="1016"/>
      <c r="AH20" s="288">
        <f>'5.CommOp.Budget'!M12</f>
        <v>0</v>
      </c>
      <c r="AI20" s="1016"/>
      <c r="AJ20" s="1016"/>
      <c r="AK20" s="288">
        <f>'5.CommOp.Budget'!N12</f>
        <v>0</v>
      </c>
      <c r="AL20" s="1016"/>
      <c r="AM20" s="1016"/>
      <c r="AN20" s="288">
        <f>'5.CommOp.Budget'!O12</f>
        <v>0</v>
      </c>
      <c r="AO20" s="1016"/>
      <c r="AP20" s="1016"/>
      <c r="AQ20" s="288">
        <f>'5.CommOp.Budget'!P12</f>
        <v>0</v>
      </c>
      <c r="AR20" s="1016"/>
      <c r="AS20" s="1016"/>
      <c r="AT20" s="288">
        <f>'5.CommOp.Budget'!Q12</f>
        <v>0</v>
      </c>
      <c r="AU20" s="1016"/>
      <c r="AV20" s="1016"/>
      <c r="AW20" s="288">
        <f>'5.CommOp.Budget'!R12</f>
        <v>0</v>
      </c>
      <c r="AX20" s="1016"/>
      <c r="AY20" s="1016"/>
      <c r="AZ20" s="288">
        <f>'5.CommOp.Budget'!S12</f>
        <v>0</v>
      </c>
      <c r="BA20" s="1016"/>
      <c r="BB20" s="1016"/>
      <c r="BC20" s="288">
        <f>'5.CommOp.Budget'!T12</f>
        <v>0</v>
      </c>
      <c r="BD20" s="1016"/>
      <c r="BE20" s="1016"/>
      <c r="BF20" s="288">
        <f>'5.CommOp.Budget'!U12</f>
        <v>0</v>
      </c>
      <c r="BG20" s="1016"/>
      <c r="BH20" s="1016"/>
      <c r="BI20" s="288">
        <f>'5.CommOp.Budget'!V12</f>
        <v>0</v>
      </c>
      <c r="BJ20" s="1016"/>
      <c r="BK20" s="1016"/>
      <c r="BL20" s="288">
        <f>'5.CommOp.Budget'!W12</f>
        <v>0</v>
      </c>
      <c r="BM20" s="1016"/>
      <c r="BN20" s="1016"/>
      <c r="BO20" s="288">
        <f>'5.CommOp.Budget'!X12</f>
        <v>0</v>
      </c>
      <c r="BP20" s="136"/>
      <c r="BQ20" s="136"/>
      <c r="BR20" s="136"/>
      <c r="BS20" s="136"/>
      <c r="BT20" s="136"/>
      <c r="BU20" s="136"/>
      <c r="BV20" s="136"/>
    </row>
    <row r="21" spans="1:74" ht="24">
      <c r="A21" s="944" t="str">
        <f>IF('6.1stYrOpBudget'!K21&lt;&gt;"",'6.1stYrOpBudget'!K21,"")</f>
        <v/>
      </c>
      <c r="B21" s="944" t="str">
        <f>'6.1stYrOpBudget'!L21</f>
        <v/>
      </c>
      <c r="C21" s="1373" t="str">
        <f>'6.1stYrOpBudget'!A21</f>
        <v>Withdrawal from Capitalized Reserve (deposit to operating account)</v>
      </c>
      <c r="D21" s="147"/>
      <c r="E21" s="1376" t="s">
        <v>84</v>
      </c>
      <c r="F21" s="1376" t="s">
        <v>84</v>
      </c>
      <c r="G21" s="102" t="s">
        <v>194</v>
      </c>
      <c r="H21" s="1015">
        <f>'6.1stYrOpBudget'!D21</f>
        <v>0</v>
      </c>
      <c r="I21" s="1015">
        <f>'6.1stYrOpBudget'!E21</f>
        <v>0</v>
      </c>
      <c r="J21" s="227">
        <f>'6.1stYrOpBudget'!F21</f>
        <v>0</v>
      </c>
      <c r="K21" s="1015">
        <f>IF($A21&lt;&gt;"",$A21*M21,$E$7*M21)</f>
        <v>0</v>
      </c>
      <c r="L21" s="1015">
        <f>M21-K21</f>
        <v>0</v>
      </c>
      <c r="M21" s="73"/>
      <c r="N21" s="1015">
        <f>IF($A21&lt;&gt;"",$A21*P21,$E$7*P21)</f>
        <v>0</v>
      </c>
      <c r="O21" s="1015">
        <f>P21-N21</f>
        <v>0</v>
      </c>
      <c r="P21" s="73"/>
      <c r="Q21" s="1015">
        <f>IF($A21&lt;&gt;"",$A21*S21,$E$7*S21)</f>
        <v>0</v>
      </c>
      <c r="R21" s="1015">
        <f>S21-Q21</f>
        <v>0</v>
      </c>
      <c r="S21" s="73"/>
      <c r="T21" s="1015">
        <f>IF($A21&lt;&gt;"",$A21*V21,$E$7*V21)</f>
        <v>0</v>
      </c>
      <c r="U21" s="1015">
        <f>V21-T21</f>
        <v>0</v>
      </c>
      <c r="V21" s="73"/>
      <c r="W21" s="1015">
        <f>IF($A21&lt;&gt;"",$A21*Y21,$E$7*Y21)</f>
        <v>0</v>
      </c>
      <c r="X21" s="1015">
        <f>Y21-W21</f>
        <v>0</v>
      </c>
      <c r="Y21" s="73"/>
      <c r="Z21" s="1015">
        <f>IF($A21&lt;&gt;"",$A21*AB21,$E$7*AB21)</f>
        <v>0</v>
      </c>
      <c r="AA21" s="1015">
        <f>AB21-Z21</f>
        <v>0</v>
      </c>
      <c r="AB21" s="73"/>
      <c r="AC21" s="1015">
        <f>IF($A21&lt;&gt;"",$A21*AE21,$E$7*AE21)</f>
        <v>0</v>
      </c>
      <c r="AD21" s="1015">
        <f>AE21-AC21</f>
        <v>0</v>
      </c>
      <c r="AE21" s="73"/>
      <c r="AF21" s="1015">
        <f>IF($A21&lt;&gt;"",$A21*AH21,$E$7*AH21)</f>
        <v>0</v>
      </c>
      <c r="AG21" s="1015">
        <f>AH21-AF21</f>
        <v>0</v>
      </c>
      <c r="AH21" s="73"/>
      <c r="AI21" s="1015">
        <f>IF($A21&lt;&gt;"",$A21*AK21,$E$7*AK21)</f>
        <v>0</v>
      </c>
      <c r="AJ21" s="1015">
        <f>AK21-AI21</f>
        <v>0</v>
      </c>
      <c r="AK21" s="73"/>
      <c r="AL21" s="1015">
        <f>IF($A21&lt;&gt;"",$A21*AN21,$E$7*AN21)</f>
        <v>0</v>
      </c>
      <c r="AM21" s="1015">
        <f>AN21-AL21</f>
        <v>0</v>
      </c>
      <c r="AN21" s="73"/>
      <c r="AO21" s="1015">
        <f>IF($A21&lt;&gt;"",$A21*AQ21,$E$7*AQ21)</f>
        <v>0</v>
      </c>
      <c r="AP21" s="1015">
        <f>AQ21-AO21</f>
        <v>0</v>
      </c>
      <c r="AQ21" s="73"/>
      <c r="AR21" s="1015">
        <f>IF($A21&lt;&gt;"",$A21*AT21,$E$7*AT21)</f>
        <v>0</v>
      </c>
      <c r="AS21" s="1015">
        <f>AT21-AR21</f>
        <v>0</v>
      </c>
      <c r="AT21" s="73"/>
      <c r="AU21" s="1015">
        <f>IF($A21&lt;&gt;"",$A21*AW21,$E$7*AW21)</f>
        <v>0</v>
      </c>
      <c r="AV21" s="1015">
        <f>AW21-AU21</f>
        <v>0</v>
      </c>
      <c r="AW21" s="73"/>
      <c r="AX21" s="1015">
        <f>IF($A21&lt;&gt;"",$A21*AZ21,$E$7*AZ21)</f>
        <v>0</v>
      </c>
      <c r="AY21" s="1015">
        <f>AZ21-AX21</f>
        <v>0</v>
      </c>
      <c r="AZ21" s="73"/>
      <c r="BA21" s="1015">
        <f>IF($A21&lt;&gt;"",$A21*BC21,$E$7*BC21)</f>
        <v>0</v>
      </c>
      <c r="BB21" s="1015">
        <f>BC21-BA21</f>
        <v>0</v>
      </c>
      <c r="BC21" s="73"/>
      <c r="BD21" s="1015">
        <f>IF($A21&lt;&gt;"",$A21*BF21,$E$7*BF21)</f>
        <v>0</v>
      </c>
      <c r="BE21" s="1015">
        <f>BF21-BD21</f>
        <v>0</v>
      </c>
      <c r="BF21" s="73"/>
      <c r="BG21" s="1015">
        <f>IF($A21&lt;&gt;"",$A21*BI21,$E$7*BI21)</f>
        <v>0</v>
      </c>
      <c r="BH21" s="1015">
        <f>BI21-BG21</f>
        <v>0</v>
      </c>
      <c r="BI21" s="73"/>
      <c r="BJ21" s="1015">
        <f>IF($A21&lt;&gt;"",$A21*BL21,$E$7*BL21)</f>
        <v>0</v>
      </c>
      <c r="BK21" s="1015">
        <f>BL21-BJ21</f>
        <v>0</v>
      </c>
      <c r="BL21" s="73"/>
      <c r="BM21" s="1015">
        <f>IF($A21&lt;&gt;"",$A21*BO21,$E$7*BO21)</f>
        <v>0</v>
      </c>
      <c r="BN21" s="1015">
        <f>BO21-BM21</f>
        <v>0</v>
      </c>
      <c r="BO21" s="73"/>
      <c r="BP21" s="136"/>
      <c r="BQ21" s="136"/>
      <c r="BR21" s="136"/>
      <c r="BS21" s="136"/>
      <c r="BT21" s="136"/>
      <c r="BU21" s="136"/>
      <c r="BV21" s="136"/>
    </row>
    <row r="22" spans="1:74" ht="14.25" hidden="1">
      <c r="A22" s="316"/>
      <c r="B22" s="316"/>
      <c r="C22" s="1373" t="str">
        <f>'6.1stYrOpBudget'!A22</f>
        <v>Other Income</v>
      </c>
      <c r="D22" s="147"/>
      <c r="E22" s="147"/>
      <c r="F22" s="1381"/>
      <c r="G22" s="504"/>
      <c r="H22" s="1017"/>
      <c r="I22" s="1017"/>
      <c r="J22" s="505"/>
      <c r="K22" s="1017"/>
      <c r="L22" s="1017"/>
      <c r="M22" s="506"/>
      <c r="N22" s="1017"/>
      <c r="O22" s="1017"/>
      <c r="P22" s="506"/>
      <c r="Q22" s="1017"/>
      <c r="R22" s="1017"/>
      <c r="S22" s="506"/>
      <c r="T22" s="1017"/>
      <c r="U22" s="1017"/>
      <c r="V22" s="506"/>
      <c r="W22" s="1017"/>
      <c r="X22" s="1017"/>
      <c r="Y22" s="506"/>
      <c r="Z22" s="1017"/>
      <c r="AA22" s="1017"/>
      <c r="AB22" s="506"/>
      <c r="AC22" s="1017"/>
      <c r="AD22" s="1017"/>
      <c r="AE22" s="506"/>
      <c r="AF22" s="1017"/>
      <c r="AG22" s="1017"/>
      <c r="AH22" s="506"/>
      <c r="AI22" s="1017"/>
      <c r="AJ22" s="1017"/>
      <c r="AK22" s="506"/>
      <c r="AL22" s="1017"/>
      <c r="AM22" s="1017"/>
      <c r="AN22" s="506"/>
      <c r="AO22" s="1017"/>
      <c r="AP22" s="1017"/>
      <c r="AQ22" s="506"/>
      <c r="AR22" s="1017"/>
      <c r="AS22" s="1017"/>
      <c r="AT22" s="506"/>
      <c r="AU22" s="1017"/>
      <c r="AV22" s="1017"/>
      <c r="AW22" s="506"/>
      <c r="AX22" s="1017"/>
      <c r="AY22" s="1017"/>
      <c r="AZ22" s="506"/>
      <c r="BA22" s="1017"/>
      <c r="BB22" s="1017"/>
      <c r="BC22" s="506"/>
      <c r="BD22" s="1017"/>
      <c r="BE22" s="1017"/>
      <c r="BF22" s="506"/>
      <c r="BG22" s="1017"/>
      <c r="BH22" s="1017"/>
      <c r="BI22" s="506"/>
      <c r="BJ22" s="1017"/>
      <c r="BK22" s="1017"/>
      <c r="BL22" s="506"/>
      <c r="BM22" s="1017"/>
      <c r="BN22" s="1017"/>
      <c r="BO22" s="1079"/>
      <c r="BP22" s="136"/>
      <c r="BQ22" s="136"/>
      <c r="BR22" s="136"/>
      <c r="BS22" s="136"/>
      <c r="BT22" s="136"/>
      <c r="BU22" s="136"/>
      <c r="BV22" s="136"/>
    </row>
    <row r="23" spans="1:74" ht="15">
      <c r="A23" s="316"/>
      <c r="B23" s="316"/>
      <c r="C23" s="1415" t="str">
        <f>'6.1stYrOpBudget'!B23</f>
        <v>Gross Potential Income</v>
      </c>
      <c r="D23" s="153"/>
      <c r="E23" s="153"/>
      <c r="F23" s="153"/>
      <c r="G23" s="292"/>
      <c r="H23" s="1018">
        <f>'6.1stYrOpBudget'!D23</f>
        <v>0</v>
      </c>
      <c r="I23" s="1018">
        <f>'6.1stYrOpBudget'!E23</f>
        <v>0</v>
      </c>
      <c r="J23" s="293">
        <f>'6.1stYrOpBudget'!F23</f>
        <v>0</v>
      </c>
      <c r="K23" s="1018">
        <f>SUM(K9:K21)</f>
        <v>0</v>
      </c>
      <c r="L23" s="1018">
        <f>SUM(L9:L21)</f>
        <v>0</v>
      </c>
      <c r="M23" s="224">
        <f>SUM(M9:M21)</f>
        <v>0</v>
      </c>
      <c r="N23" s="1018">
        <f t="shared" ref="N23:BO23" si="58">SUM(N9:N21)</f>
        <v>0</v>
      </c>
      <c r="O23" s="1018">
        <f t="shared" si="58"/>
        <v>0</v>
      </c>
      <c r="P23" s="224">
        <f t="shared" si="58"/>
        <v>0</v>
      </c>
      <c r="Q23" s="1018">
        <f t="shared" si="58"/>
        <v>0</v>
      </c>
      <c r="R23" s="1018">
        <f t="shared" si="58"/>
        <v>0</v>
      </c>
      <c r="S23" s="224">
        <f t="shared" si="58"/>
        <v>0</v>
      </c>
      <c r="T23" s="1018">
        <f t="shared" si="58"/>
        <v>0</v>
      </c>
      <c r="U23" s="1018">
        <f t="shared" si="58"/>
        <v>0</v>
      </c>
      <c r="V23" s="224">
        <f t="shared" si="58"/>
        <v>0</v>
      </c>
      <c r="W23" s="1018">
        <f t="shared" si="58"/>
        <v>0</v>
      </c>
      <c r="X23" s="1018">
        <f t="shared" si="58"/>
        <v>0</v>
      </c>
      <c r="Y23" s="224">
        <f t="shared" si="58"/>
        <v>0</v>
      </c>
      <c r="Z23" s="1018">
        <f t="shared" si="58"/>
        <v>0</v>
      </c>
      <c r="AA23" s="1018">
        <f t="shared" si="58"/>
        <v>0</v>
      </c>
      <c r="AB23" s="224">
        <f t="shared" si="58"/>
        <v>0</v>
      </c>
      <c r="AC23" s="1018">
        <f t="shared" si="58"/>
        <v>0</v>
      </c>
      <c r="AD23" s="1018">
        <f t="shared" si="58"/>
        <v>0</v>
      </c>
      <c r="AE23" s="224">
        <f t="shared" si="58"/>
        <v>0</v>
      </c>
      <c r="AF23" s="1018">
        <f t="shared" si="58"/>
        <v>0</v>
      </c>
      <c r="AG23" s="1018">
        <f t="shared" si="58"/>
        <v>0</v>
      </c>
      <c r="AH23" s="224">
        <f t="shared" si="58"/>
        <v>0</v>
      </c>
      <c r="AI23" s="1018">
        <f t="shared" si="58"/>
        <v>0</v>
      </c>
      <c r="AJ23" s="1018">
        <f t="shared" si="58"/>
        <v>0</v>
      </c>
      <c r="AK23" s="224">
        <f t="shared" si="58"/>
        <v>0</v>
      </c>
      <c r="AL23" s="1018">
        <f t="shared" si="58"/>
        <v>0</v>
      </c>
      <c r="AM23" s="1018">
        <f t="shared" si="58"/>
        <v>0</v>
      </c>
      <c r="AN23" s="224">
        <f t="shared" si="58"/>
        <v>0</v>
      </c>
      <c r="AO23" s="1018">
        <f t="shared" si="58"/>
        <v>0</v>
      </c>
      <c r="AP23" s="1018">
        <f t="shared" si="58"/>
        <v>0</v>
      </c>
      <c r="AQ23" s="224">
        <f t="shared" si="58"/>
        <v>0</v>
      </c>
      <c r="AR23" s="1018">
        <f t="shared" si="58"/>
        <v>0</v>
      </c>
      <c r="AS23" s="1018">
        <f t="shared" si="58"/>
        <v>0</v>
      </c>
      <c r="AT23" s="224">
        <f t="shared" si="58"/>
        <v>0</v>
      </c>
      <c r="AU23" s="1018">
        <f t="shared" si="58"/>
        <v>0</v>
      </c>
      <c r="AV23" s="1018">
        <f t="shared" si="58"/>
        <v>0</v>
      </c>
      <c r="AW23" s="224">
        <f t="shared" si="58"/>
        <v>0</v>
      </c>
      <c r="AX23" s="1018">
        <f t="shared" si="58"/>
        <v>0</v>
      </c>
      <c r="AY23" s="1018">
        <f t="shared" si="58"/>
        <v>0</v>
      </c>
      <c r="AZ23" s="224">
        <f t="shared" si="58"/>
        <v>0</v>
      </c>
      <c r="BA23" s="1018">
        <f t="shared" si="58"/>
        <v>0</v>
      </c>
      <c r="BB23" s="1018">
        <f t="shared" si="58"/>
        <v>0</v>
      </c>
      <c r="BC23" s="224">
        <f t="shared" si="58"/>
        <v>0</v>
      </c>
      <c r="BD23" s="1018">
        <f t="shared" si="58"/>
        <v>0</v>
      </c>
      <c r="BE23" s="1018">
        <f t="shared" si="58"/>
        <v>0</v>
      </c>
      <c r="BF23" s="224">
        <f t="shared" si="58"/>
        <v>0</v>
      </c>
      <c r="BG23" s="1018">
        <f t="shared" si="58"/>
        <v>0</v>
      </c>
      <c r="BH23" s="1018">
        <f t="shared" si="58"/>
        <v>0</v>
      </c>
      <c r="BI23" s="224">
        <f t="shared" si="58"/>
        <v>0</v>
      </c>
      <c r="BJ23" s="1018">
        <f t="shared" si="58"/>
        <v>0</v>
      </c>
      <c r="BK23" s="1018">
        <f t="shared" si="58"/>
        <v>0</v>
      </c>
      <c r="BL23" s="224">
        <f t="shared" si="58"/>
        <v>0</v>
      </c>
      <c r="BM23" s="1018">
        <f t="shared" si="58"/>
        <v>0</v>
      </c>
      <c r="BN23" s="1018">
        <f t="shared" si="58"/>
        <v>0</v>
      </c>
      <c r="BO23" s="1363">
        <f t="shared" si="58"/>
        <v>0</v>
      </c>
      <c r="BP23" s="136"/>
      <c r="BQ23" s="136"/>
      <c r="BR23" s="136"/>
      <c r="BS23" s="136"/>
      <c r="BT23" s="136"/>
      <c r="BU23" s="136"/>
      <c r="BV23" s="136"/>
    </row>
    <row r="24" spans="1:74" ht="14.25">
      <c r="A24" s="316"/>
      <c r="B24" s="316"/>
      <c r="C24" s="1382" t="str">
        <f>'6.1stYrOpBudget'!A24</f>
        <v>Vacancy Loss - Residential - Tenant Rents</v>
      </c>
      <c r="D24" s="147"/>
      <c r="E24" s="1376" t="s">
        <v>84</v>
      </c>
      <c r="F24" s="1376" t="s">
        <v>84</v>
      </c>
      <c r="G24" s="2377" t="s">
        <v>212</v>
      </c>
      <c r="H24" s="1015">
        <f>'6.1stYrOpBudget'!D24</f>
        <v>0</v>
      </c>
      <c r="I24" s="1015">
        <f>'6.1stYrOpBudget'!E24</f>
        <v>0</v>
      </c>
      <c r="J24" s="227">
        <f>'6.1stYrOpBudget'!F24</f>
        <v>0</v>
      </c>
      <c r="K24" s="1042">
        <f t="shared" ref="K24:AP24" si="59">-0.05*K9</f>
        <v>0</v>
      </c>
      <c r="L24" s="1042">
        <f t="shared" si="59"/>
        <v>0</v>
      </c>
      <c r="M24" s="73">
        <f t="shared" si="59"/>
        <v>0</v>
      </c>
      <c r="N24" s="1042">
        <f t="shared" si="59"/>
        <v>0</v>
      </c>
      <c r="O24" s="1042">
        <f t="shared" si="59"/>
        <v>0</v>
      </c>
      <c r="P24" s="73">
        <f t="shared" si="59"/>
        <v>0</v>
      </c>
      <c r="Q24" s="1042">
        <f t="shared" si="59"/>
        <v>0</v>
      </c>
      <c r="R24" s="1042">
        <f t="shared" si="59"/>
        <v>0</v>
      </c>
      <c r="S24" s="73">
        <f t="shared" si="59"/>
        <v>0</v>
      </c>
      <c r="T24" s="1042">
        <f t="shared" si="59"/>
        <v>0</v>
      </c>
      <c r="U24" s="1042">
        <f t="shared" si="59"/>
        <v>0</v>
      </c>
      <c r="V24" s="73">
        <f t="shared" si="59"/>
        <v>0</v>
      </c>
      <c r="W24" s="1042">
        <f t="shared" si="59"/>
        <v>0</v>
      </c>
      <c r="X24" s="1042">
        <f t="shared" si="59"/>
        <v>0</v>
      </c>
      <c r="Y24" s="73">
        <f t="shared" si="59"/>
        <v>0</v>
      </c>
      <c r="Z24" s="1042">
        <f t="shared" si="59"/>
        <v>0</v>
      </c>
      <c r="AA24" s="1042">
        <f t="shared" si="59"/>
        <v>0</v>
      </c>
      <c r="AB24" s="73">
        <f t="shared" si="59"/>
        <v>0</v>
      </c>
      <c r="AC24" s="1042">
        <f t="shared" si="59"/>
        <v>0</v>
      </c>
      <c r="AD24" s="1042">
        <f t="shared" si="59"/>
        <v>0</v>
      </c>
      <c r="AE24" s="73">
        <f t="shared" si="59"/>
        <v>0</v>
      </c>
      <c r="AF24" s="1042">
        <f t="shared" si="59"/>
        <v>0</v>
      </c>
      <c r="AG24" s="1042">
        <f t="shared" si="59"/>
        <v>0</v>
      </c>
      <c r="AH24" s="73">
        <f t="shared" si="59"/>
        <v>0</v>
      </c>
      <c r="AI24" s="1042">
        <f t="shared" si="59"/>
        <v>0</v>
      </c>
      <c r="AJ24" s="1042">
        <f t="shared" si="59"/>
        <v>0</v>
      </c>
      <c r="AK24" s="73">
        <f t="shared" si="59"/>
        <v>0</v>
      </c>
      <c r="AL24" s="1042">
        <f t="shared" si="59"/>
        <v>0</v>
      </c>
      <c r="AM24" s="1042">
        <f t="shared" si="59"/>
        <v>0</v>
      </c>
      <c r="AN24" s="73">
        <f t="shared" si="59"/>
        <v>0</v>
      </c>
      <c r="AO24" s="1042">
        <f t="shared" si="59"/>
        <v>0</v>
      </c>
      <c r="AP24" s="1042">
        <f t="shared" si="59"/>
        <v>0</v>
      </c>
      <c r="AQ24" s="73">
        <f t="shared" ref="AQ24:BO24" si="60">-0.05*AQ9</f>
        <v>0</v>
      </c>
      <c r="AR24" s="1042">
        <f t="shared" si="60"/>
        <v>0</v>
      </c>
      <c r="AS24" s="1042">
        <f t="shared" si="60"/>
        <v>0</v>
      </c>
      <c r="AT24" s="73">
        <f t="shared" si="60"/>
        <v>0</v>
      </c>
      <c r="AU24" s="1042">
        <f t="shared" si="60"/>
        <v>0</v>
      </c>
      <c r="AV24" s="1042">
        <f t="shared" si="60"/>
        <v>0</v>
      </c>
      <c r="AW24" s="73">
        <f t="shared" si="60"/>
        <v>0</v>
      </c>
      <c r="AX24" s="1042">
        <f t="shared" si="60"/>
        <v>0</v>
      </c>
      <c r="AY24" s="1042">
        <f t="shared" si="60"/>
        <v>0</v>
      </c>
      <c r="AZ24" s="73">
        <f t="shared" si="60"/>
        <v>0</v>
      </c>
      <c r="BA24" s="1042">
        <f t="shared" si="60"/>
        <v>0</v>
      </c>
      <c r="BB24" s="1042">
        <f t="shared" si="60"/>
        <v>0</v>
      </c>
      <c r="BC24" s="73">
        <f t="shared" si="60"/>
        <v>0</v>
      </c>
      <c r="BD24" s="1042">
        <f t="shared" si="60"/>
        <v>0</v>
      </c>
      <c r="BE24" s="1042">
        <f t="shared" si="60"/>
        <v>0</v>
      </c>
      <c r="BF24" s="73">
        <f t="shared" si="60"/>
        <v>0</v>
      </c>
      <c r="BG24" s="1042">
        <f t="shared" si="60"/>
        <v>0</v>
      </c>
      <c r="BH24" s="1042">
        <f t="shared" si="60"/>
        <v>0</v>
      </c>
      <c r="BI24" s="73">
        <f t="shared" si="60"/>
        <v>0</v>
      </c>
      <c r="BJ24" s="1042">
        <f t="shared" si="60"/>
        <v>0</v>
      </c>
      <c r="BK24" s="1042">
        <f t="shared" si="60"/>
        <v>0</v>
      </c>
      <c r="BL24" s="73">
        <f t="shared" si="60"/>
        <v>0</v>
      </c>
      <c r="BM24" s="1042">
        <f t="shared" si="60"/>
        <v>0</v>
      </c>
      <c r="BN24" s="1042">
        <f t="shared" si="60"/>
        <v>0</v>
      </c>
      <c r="BO24" s="73">
        <f t="shared" si="60"/>
        <v>0</v>
      </c>
      <c r="BP24" s="136"/>
      <c r="BQ24" s="136"/>
      <c r="BR24" s="136"/>
      <c r="BS24" s="136"/>
      <c r="BT24" s="136"/>
      <c r="BU24" s="136"/>
      <c r="BV24" s="136"/>
    </row>
    <row r="25" spans="1:74" ht="14.25">
      <c r="A25" s="316"/>
      <c r="B25" s="316"/>
      <c r="C25" s="1382" t="str">
        <f>'6.1stYrOpBudget'!A25</f>
        <v>Vacancy Loss - Residential - Tenant Assistance Payments</v>
      </c>
      <c r="D25" s="147"/>
      <c r="E25" s="1378" t="s">
        <v>84</v>
      </c>
      <c r="F25" s="1376" t="s">
        <v>84</v>
      </c>
      <c r="G25" s="2378"/>
      <c r="H25" s="1015">
        <f>'6.1stYrOpBudget'!D25</f>
        <v>0</v>
      </c>
      <c r="I25" s="1015">
        <f>'6.1stYrOpBudget'!E25</f>
        <v>0</v>
      </c>
      <c r="J25" s="227">
        <f>'6.1stYrOpBudget'!F25</f>
        <v>0</v>
      </c>
      <c r="K25" s="1042">
        <f t="shared" ref="K25:AP25" si="61">-0.05*K10</f>
        <v>0</v>
      </c>
      <c r="L25" s="1042">
        <f t="shared" si="61"/>
        <v>0</v>
      </c>
      <c r="M25" s="73">
        <f t="shared" si="61"/>
        <v>0</v>
      </c>
      <c r="N25" s="1042">
        <f t="shared" si="61"/>
        <v>0</v>
      </c>
      <c r="O25" s="1042">
        <f t="shared" si="61"/>
        <v>0</v>
      </c>
      <c r="P25" s="73">
        <f t="shared" si="61"/>
        <v>0</v>
      </c>
      <c r="Q25" s="1042">
        <f t="shared" si="61"/>
        <v>0</v>
      </c>
      <c r="R25" s="1042">
        <f t="shared" si="61"/>
        <v>0</v>
      </c>
      <c r="S25" s="73">
        <f t="shared" si="61"/>
        <v>0</v>
      </c>
      <c r="T25" s="1042">
        <f t="shared" si="61"/>
        <v>0</v>
      </c>
      <c r="U25" s="1042">
        <f t="shared" si="61"/>
        <v>0</v>
      </c>
      <c r="V25" s="73">
        <f t="shared" si="61"/>
        <v>0</v>
      </c>
      <c r="W25" s="1042">
        <f t="shared" si="61"/>
        <v>0</v>
      </c>
      <c r="X25" s="1042">
        <f t="shared" si="61"/>
        <v>0</v>
      </c>
      <c r="Y25" s="73">
        <f t="shared" si="61"/>
        <v>0</v>
      </c>
      <c r="Z25" s="1042">
        <f t="shared" si="61"/>
        <v>0</v>
      </c>
      <c r="AA25" s="1042">
        <f t="shared" si="61"/>
        <v>0</v>
      </c>
      <c r="AB25" s="73">
        <f t="shared" si="61"/>
        <v>0</v>
      </c>
      <c r="AC25" s="1042">
        <f t="shared" si="61"/>
        <v>0</v>
      </c>
      <c r="AD25" s="1042">
        <f t="shared" si="61"/>
        <v>0</v>
      </c>
      <c r="AE25" s="73">
        <f t="shared" si="61"/>
        <v>0</v>
      </c>
      <c r="AF25" s="1042">
        <f t="shared" si="61"/>
        <v>0</v>
      </c>
      <c r="AG25" s="1042">
        <f t="shared" si="61"/>
        <v>0</v>
      </c>
      <c r="AH25" s="73">
        <f t="shared" si="61"/>
        <v>0</v>
      </c>
      <c r="AI25" s="1042">
        <f t="shared" si="61"/>
        <v>0</v>
      </c>
      <c r="AJ25" s="1042">
        <f t="shared" si="61"/>
        <v>0</v>
      </c>
      <c r="AK25" s="73">
        <f t="shared" si="61"/>
        <v>0</v>
      </c>
      <c r="AL25" s="1042">
        <f t="shared" si="61"/>
        <v>0</v>
      </c>
      <c r="AM25" s="1042">
        <f t="shared" si="61"/>
        <v>0</v>
      </c>
      <c r="AN25" s="73">
        <f t="shared" si="61"/>
        <v>0</v>
      </c>
      <c r="AO25" s="1042">
        <f t="shared" si="61"/>
        <v>0</v>
      </c>
      <c r="AP25" s="1042">
        <f t="shared" si="61"/>
        <v>0</v>
      </c>
      <c r="AQ25" s="73">
        <f t="shared" ref="AQ25:BO25" si="62">-0.05*AQ10</f>
        <v>0</v>
      </c>
      <c r="AR25" s="1042">
        <f t="shared" si="62"/>
        <v>0</v>
      </c>
      <c r="AS25" s="1042">
        <f t="shared" si="62"/>
        <v>0</v>
      </c>
      <c r="AT25" s="73">
        <f t="shared" si="62"/>
        <v>0</v>
      </c>
      <c r="AU25" s="1042">
        <f t="shared" si="62"/>
        <v>0</v>
      </c>
      <c r="AV25" s="1042">
        <f t="shared" si="62"/>
        <v>0</v>
      </c>
      <c r="AW25" s="73">
        <f t="shared" si="62"/>
        <v>0</v>
      </c>
      <c r="AX25" s="1042">
        <f t="shared" si="62"/>
        <v>0</v>
      </c>
      <c r="AY25" s="1042">
        <f t="shared" si="62"/>
        <v>0</v>
      </c>
      <c r="AZ25" s="73">
        <f t="shared" si="62"/>
        <v>0</v>
      </c>
      <c r="BA25" s="1042">
        <f t="shared" si="62"/>
        <v>0</v>
      </c>
      <c r="BB25" s="1042">
        <f t="shared" si="62"/>
        <v>0</v>
      </c>
      <c r="BC25" s="73">
        <f t="shared" si="62"/>
        <v>0</v>
      </c>
      <c r="BD25" s="1042">
        <f t="shared" si="62"/>
        <v>0</v>
      </c>
      <c r="BE25" s="1042">
        <f t="shared" si="62"/>
        <v>0</v>
      </c>
      <c r="BF25" s="73">
        <f t="shared" si="62"/>
        <v>0</v>
      </c>
      <c r="BG25" s="1042">
        <f t="shared" si="62"/>
        <v>0</v>
      </c>
      <c r="BH25" s="1042">
        <f t="shared" si="62"/>
        <v>0</v>
      </c>
      <c r="BI25" s="73">
        <f t="shared" si="62"/>
        <v>0</v>
      </c>
      <c r="BJ25" s="1042">
        <f t="shared" si="62"/>
        <v>0</v>
      </c>
      <c r="BK25" s="1042">
        <f t="shared" si="62"/>
        <v>0</v>
      </c>
      <c r="BL25" s="73">
        <f t="shared" si="62"/>
        <v>0</v>
      </c>
      <c r="BM25" s="1042">
        <f t="shared" si="62"/>
        <v>0</v>
      </c>
      <c r="BN25" s="1042">
        <f t="shared" si="62"/>
        <v>0</v>
      </c>
      <c r="BO25" s="73">
        <f t="shared" si="62"/>
        <v>0</v>
      </c>
      <c r="BP25" s="136"/>
      <c r="BQ25" s="136"/>
      <c r="BR25" s="136"/>
      <c r="BS25" s="136"/>
      <c r="BT25" s="136"/>
      <c r="BU25" s="136"/>
      <c r="BV25" s="136"/>
    </row>
    <row r="26" spans="1:74" ht="11.25" customHeight="1">
      <c r="A26" s="316"/>
      <c r="B26" s="316"/>
      <c r="C26" s="1382" t="str">
        <f>'6.1stYrOpBudget'!A26</f>
        <v>Vacancy Loss - Commercial</v>
      </c>
      <c r="D26" s="147"/>
      <c r="E26" s="1378" t="s">
        <v>84</v>
      </c>
      <c r="F26" s="1376" t="s">
        <v>84</v>
      </c>
      <c r="G26" s="2379"/>
      <c r="H26" s="1016"/>
      <c r="I26" s="1016"/>
      <c r="J26" s="288">
        <f>'5.CommOp.Budget'!E15</f>
        <v>0</v>
      </c>
      <c r="K26" s="1016"/>
      <c r="L26" s="1016"/>
      <c r="M26" s="288">
        <f>'5.CommOp.Budget'!F15</f>
        <v>0</v>
      </c>
      <c r="N26" s="1016"/>
      <c r="O26" s="1016"/>
      <c r="P26" s="288">
        <f>'5.CommOp.Budget'!G15</f>
        <v>0</v>
      </c>
      <c r="Q26" s="1016"/>
      <c r="R26" s="1016"/>
      <c r="S26" s="288">
        <f>'5.CommOp.Budget'!H15</f>
        <v>0</v>
      </c>
      <c r="T26" s="1016"/>
      <c r="U26" s="1016"/>
      <c r="V26" s="288">
        <f>'5.CommOp.Budget'!I15</f>
        <v>0</v>
      </c>
      <c r="W26" s="1016"/>
      <c r="X26" s="1016"/>
      <c r="Y26" s="288">
        <f>'5.CommOp.Budget'!J15</f>
        <v>0</v>
      </c>
      <c r="Z26" s="1016"/>
      <c r="AA26" s="1016"/>
      <c r="AB26" s="288">
        <f>'5.CommOp.Budget'!K15</f>
        <v>0</v>
      </c>
      <c r="AC26" s="1016"/>
      <c r="AD26" s="1016"/>
      <c r="AE26" s="288">
        <f>'5.CommOp.Budget'!L15</f>
        <v>0</v>
      </c>
      <c r="AF26" s="1016"/>
      <c r="AG26" s="1016"/>
      <c r="AH26" s="288">
        <f>'5.CommOp.Budget'!M15</f>
        <v>0</v>
      </c>
      <c r="AI26" s="1016"/>
      <c r="AJ26" s="1016"/>
      <c r="AK26" s="288">
        <f>'5.CommOp.Budget'!N15</f>
        <v>0</v>
      </c>
      <c r="AL26" s="1016"/>
      <c r="AM26" s="1016"/>
      <c r="AN26" s="288">
        <f>'5.CommOp.Budget'!O15</f>
        <v>0</v>
      </c>
      <c r="AO26" s="1016"/>
      <c r="AP26" s="1016"/>
      <c r="AQ26" s="288">
        <f>'5.CommOp.Budget'!P15</f>
        <v>0</v>
      </c>
      <c r="AR26" s="1016"/>
      <c r="AS26" s="1016"/>
      <c r="AT26" s="288">
        <f>'5.CommOp.Budget'!Q15</f>
        <v>0</v>
      </c>
      <c r="AU26" s="1016"/>
      <c r="AV26" s="1016"/>
      <c r="AW26" s="288">
        <f>'5.CommOp.Budget'!R15</f>
        <v>0</v>
      </c>
      <c r="AX26" s="1016"/>
      <c r="AY26" s="1016"/>
      <c r="AZ26" s="288">
        <f>'5.CommOp.Budget'!S15</f>
        <v>0</v>
      </c>
      <c r="BA26" s="1016"/>
      <c r="BB26" s="1016"/>
      <c r="BC26" s="288">
        <f>'5.CommOp.Budget'!T15</f>
        <v>0</v>
      </c>
      <c r="BD26" s="1016"/>
      <c r="BE26" s="1016"/>
      <c r="BF26" s="288">
        <f>'5.CommOp.Budget'!U15</f>
        <v>0</v>
      </c>
      <c r="BG26" s="1016"/>
      <c r="BH26" s="1016"/>
      <c r="BI26" s="288">
        <f>'5.CommOp.Budget'!V15</f>
        <v>0</v>
      </c>
      <c r="BJ26" s="1016"/>
      <c r="BK26" s="1016"/>
      <c r="BL26" s="288">
        <f>'5.CommOp.Budget'!W15</f>
        <v>0</v>
      </c>
      <c r="BM26" s="1016"/>
      <c r="BN26" s="1016"/>
      <c r="BO26" s="288">
        <f>'5.CommOp.Budget'!X15</f>
        <v>0</v>
      </c>
      <c r="BP26" s="136"/>
      <c r="BQ26" s="136"/>
      <c r="BR26" s="136"/>
      <c r="BS26" s="136"/>
      <c r="BT26" s="136"/>
      <c r="BU26" s="136"/>
      <c r="BV26" s="136"/>
    </row>
    <row r="27" spans="1:74" ht="15">
      <c r="A27" s="316"/>
      <c r="B27" s="316"/>
      <c r="C27" s="1415" t="str">
        <f>'6.1stYrOpBudget'!B27</f>
        <v>EFFECTIVE GROSS INCOME</v>
      </c>
      <c r="D27" s="153"/>
      <c r="E27" s="1383"/>
      <c r="F27" s="153"/>
      <c r="G27" s="230"/>
      <c r="H27" s="299">
        <f>'6.1stYrOpBudget'!D27</f>
        <v>0</v>
      </c>
      <c r="I27" s="299">
        <f>'6.1stYrOpBudget'!E27</f>
        <v>0</v>
      </c>
      <c r="J27" s="224">
        <f>'6.1stYrOpBudget'!F27</f>
        <v>0</v>
      </c>
      <c r="K27" s="299">
        <f>K23+K24+K25+K26</f>
        <v>0</v>
      </c>
      <c r="L27" s="299">
        <f>L23+L24+L25+L26</f>
        <v>0</v>
      </c>
      <c r="M27" s="224">
        <f>M23+M24+M25+M26</f>
        <v>0</v>
      </c>
      <c r="N27" s="299">
        <f t="shared" ref="N27:BO27" si="63">N23+N24+N25+N26</f>
        <v>0</v>
      </c>
      <c r="O27" s="299">
        <f t="shared" si="63"/>
        <v>0</v>
      </c>
      <c r="P27" s="224">
        <f t="shared" si="63"/>
        <v>0</v>
      </c>
      <c r="Q27" s="299">
        <f t="shared" si="63"/>
        <v>0</v>
      </c>
      <c r="R27" s="299">
        <f t="shared" si="63"/>
        <v>0</v>
      </c>
      <c r="S27" s="224">
        <f t="shared" si="63"/>
        <v>0</v>
      </c>
      <c r="T27" s="299">
        <f t="shared" si="63"/>
        <v>0</v>
      </c>
      <c r="U27" s="299">
        <f t="shared" si="63"/>
        <v>0</v>
      </c>
      <c r="V27" s="224">
        <f t="shared" si="63"/>
        <v>0</v>
      </c>
      <c r="W27" s="299">
        <f t="shared" si="63"/>
        <v>0</v>
      </c>
      <c r="X27" s="299">
        <f t="shared" si="63"/>
        <v>0</v>
      </c>
      <c r="Y27" s="224">
        <f t="shared" si="63"/>
        <v>0</v>
      </c>
      <c r="Z27" s="299">
        <f t="shared" si="63"/>
        <v>0</v>
      </c>
      <c r="AA27" s="299">
        <f t="shared" si="63"/>
        <v>0</v>
      </c>
      <c r="AB27" s="224">
        <f t="shared" si="63"/>
        <v>0</v>
      </c>
      <c r="AC27" s="299">
        <f t="shared" si="63"/>
        <v>0</v>
      </c>
      <c r="AD27" s="299">
        <f t="shared" si="63"/>
        <v>0</v>
      </c>
      <c r="AE27" s="224">
        <f t="shared" si="63"/>
        <v>0</v>
      </c>
      <c r="AF27" s="299">
        <f t="shared" si="63"/>
        <v>0</v>
      </c>
      <c r="AG27" s="299">
        <f t="shared" si="63"/>
        <v>0</v>
      </c>
      <c r="AH27" s="224">
        <f t="shared" si="63"/>
        <v>0</v>
      </c>
      <c r="AI27" s="299">
        <f t="shared" si="63"/>
        <v>0</v>
      </c>
      <c r="AJ27" s="299">
        <f t="shared" si="63"/>
        <v>0</v>
      </c>
      <c r="AK27" s="224">
        <f t="shared" si="63"/>
        <v>0</v>
      </c>
      <c r="AL27" s="299">
        <f t="shared" si="63"/>
        <v>0</v>
      </c>
      <c r="AM27" s="299">
        <f t="shared" si="63"/>
        <v>0</v>
      </c>
      <c r="AN27" s="224">
        <f t="shared" si="63"/>
        <v>0</v>
      </c>
      <c r="AO27" s="299">
        <f t="shared" si="63"/>
        <v>0</v>
      </c>
      <c r="AP27" s="299">
        <f t="shared" si="63"/>
        <v>0</v>
      </c>
      <c r="AQ27" s="224">
        <f t="shared" si="63"/>
        <v>0</v>
      </c>
      <c r="AR27" s="299">
        <f t="shared" si="63"/>
        <v>0</v>
      </c>
      <c r="AS27" s="299">
        <f t="shared" si="63"/>
        <v>0</v>
      </c>
      <c r="AT27" s="224">
        <f t="shared" si="63"/>
        <v>0</v>
      </c>
      <c r="AU27" s="299">
        <f t="shared" si="63"/>
        <v>0</v>
      </c>
      <c r="AV27" s="299">
        <f t="shared" si="63"/>
        <v>0</v>
      </c>
      <c r="AW27" s="224">
        <f t="shared" si="63"/>
        <v>0</v>
      </c>
      <c r="AX27" s="299">
        <f t="shared" si="63"/>
        <v>0</v>
      </c>
      <c r="AY27" s="299">
        <f t="shared" si="63"/>
        <v>0</v>
      </c>
      <c r="AZ27" s="224">
        <f t="shared" si="63"/>
        <v>0</v>
      </c>
      <c r="BA27" s="299">
        <f t="shared" si="63"/>
        <v>0</v>
      </c>
      <c r="BB27" s="299">
        <f t="shared" si="63"/>
        <v>0</v>
      </c>
      <c r="BC27" s="224">
        <f t="shared" si="63"/>
        <v>0</v>
      </c>
      <c r="BD27" s="299">
        <f t="shared" si="63"/>
        <v>0</v>
      </c>
      <c r="BE27" s="299">
        <f t="shared" si="63"/>
        <v>0</v>
      </c>
      <c r="BF27" s="224">
        <f t="shared" si="63"/>
        <v>0</v>
      </c>
      <c r="BG27" s="299">
        <f t="shared" si="63"/>
        <v>0</v>
      </c>
      <c r="BH27" s="299">
        <f t="shared" si="63"/>
        <v>0</v>
      </c>
      <c r="BI27" s="224">
        <f t="shared" si="63"/>
        <v>0</v>
      </c>
      <c r="BJ27" s="299">
        <f t="shared" si="63"/>
        <v>0</v>
      </c>
      <c r="BK27" s="299">
        <f t="shared" si="63"/>
        <v>0</v>
      </c>
      <c r="BL27" s="224">
        <f t="shared" si="63"/>
        <v>0</v>
      </c>
      <c r="BM27" s="299">
        <f t="shared" si="63"/>
        <v>0</v>
      </c>
      <c r="BN27" s="299">
        <f t="shared" si="63"/>
        <v>0</v>
      </c>
      <c r="BO27" s="224">
        <f t="shared" si="63"/>
        <v>0</v>
      </c>
      <c r="BP27" s="136"/>
      <c r="BQ27" s="136"/>
      <c r="BR27" s="136"/>
      <c r="BS27" s="136"/>
      <c r="BT27" s="136"/>
      <c r="BU27" s="136"/>
      <c r="BV27" s="136"/>
    </row>
    <row r="28" spans="1:74" ht="3" customHeight="1">
      <c r="A28" s="316"/>
      <c r="B28" s="316"/>
      <c r="C28" s="976"/>
      <c r="D28" s="147"/>
      <c r="E28" s="180"/>
      <c r="F28" s="147"/>
      <c r="G28" s="230"/>
      <c r="H28" s="300"/>
      <c r="I28" s="300"/>
      <c r="J28" s="148"/>
      <c r="K28" s="300"/>
      <c r="L28" s="300"/>
      <c r="M28" s="148"/>
      <c r="N28" s="300"/>
      <c r="O28" s="300"/>
      <c r="P28" s="148"/>
      <c r="Q28" s="300"/>
      <c r="R28" s="300"/>
      <c r="S28" s="148"/>
      <c r="T28" s="300"/>
      <c r="U28" s="300"/>
      <c r="V28" s="148"/>
      <c r="W28" s="300"/>
      <c r="X28" s="300"/>
      <c r="Y28" s="148"/>
      <c r="Z28" s="300"/>
      <c r="AA28" s="300"/>
      <c r="AB28" s="148"/>
      <c r="AC28" s="300"/>
      <c r="AD28" s="300"/>
      <c r="AE28" s="148"/>
      <c r="AF28" s="300"/>
      <c r="AG28" s="300"/>
      <c r="AH28" s="148"/>
      <c r="AI28" s="300"/>
      <c r="AJ28" s="300"/>
      <c r="AK28" s="148"/>
      <c r="AL28" s="300"/>
      <c r="AM28" s="300"/>
      <c r="AN28" s="148"/>
      <c r="AO28" s="300"/>
      <c r="AP28" s="300"/>
      <c r="AQ28" s="148"/>
      <c r="AR28" s="300"/>
      <c r="AS28" s="300"/>
      <c r="AT28" s="148"/>
      <c r="AU28" s="300"/>
      <c r="AV28" s="300"/>
      <c r="AW28" s="148"/>
      <c r="AX28" s="300"/>
      <c r="AY28" s="300"/>
      <c r="AZ28" s="148"/>
      <c r="BA28" s="300"/>
      <c r="BB28" s="300"/>
      <c r="BC28" s="148"/>
      <c r="BD28" s="300"/>
      <c r="BE28" s="300"/>
      <c r="BF28" s="148"/>
      <c r="BG28" s="300"/>
      <c r="BH28" s="300"/>
      <c r="BI28" s="148"/>
      <c r="BJ28" s="300"/>
      <c r="BK28" s="300"/>
      <c r="BL28" s="148"/>
      <c r="BM28" s="300"/>
      <c r="BN28" s="300"/>
      <c r="BO28" s="148"/>
      <c r="BP28" s="136"/>
      <c r="BQ28" s="136"/>
      <c r="BR28" s="136"/>
      <c r="BS28" s="136"/>
      <c r="BT28" s="136"/>
      <c r="BU28" s="136"/>
      <c r="BV28" s="136"/>
    </row>
    <row r="29" spans="1:74" ht="15">
      <c r="A29" s="1070" t="s">
        <v>727</v>
      </c>
      <c r="B29" s="1070"/>
      <c r="C29" s="411" t="str">
        <f>'6.1stYrOpBudget'!A29</f>
        <v>OPERATING EXPENSES</v>
      </c>
      <c r="D29" s="142"/>
      <c r="E29" s="184"/>
      <c r="F29" s="142"/>
      <c r="G29" s="230"/>
      <c r="H29" s="300"/>
      <c r="I29" s="300"/>
      <c r="J29" s="148"/>
      <c r="K29" s="300"/>
      <c r="L29" s="300"/>
      <c r="M29" s="148"/>
      <c r="N29" s="300"/>
      <c r="O29" s="300"/>
      <c r="P29" s="148"/>
      <c r="Q29" s="300"/>
      <c r="R29" s="300"/>
      <c r="S29" s="148"/>
      <c r="T29" s="300"/>
      <c r="U29" s="300"/>
      <c r="V29" s="148"/>
      <c r="W29" s="300"/>
      <c r="X29" s="300"/>
      <c r="Y29" s="148"/>
      <c r="Z29" s="300"/>
      <c r="AA29" s="300"/>
      <c r="AB29" s="148"/>
      <c r="AC29" s="300"/>
      <c r="AD29" s="300"/>
      <c r="AE29" s="148"/>
      <c r="AF29" s="300"/>
      <c r="AG29" s="300"/>
      <c r="AH29" s="148"/>
      <c r="AI29" s="300"/>
      <c r="AJ29" s="300"/>
      <c r="AK29" s="148"/>
      <c r="AL29" s="300"/>
      <c r="AM29" s="300"/>
      <c r="AN29" s="148"/>
      <c r="AO29" s="300"/>
      <c r="AP29" s="300"/>
      <c r="AQ29" s="148"/>
      <c r="AR29" s="300"/>
      <c r="AS29" s="300"/>
      <c r="AT29" s="148"/>
      <c r="AU29" s="300"/>
      <c r="AV29" s="300"/>
      <c r="AW29" s="148"/>
      <c r="AX29" s="300"/>
      <c r="AY29" s="300"/>
      <c r="AZ29" s="148"/>
      <c r="BA29" s="300"/>
      <c r="BB29" s="300"/>
      <c r="BC29" s="148"/>
      <c r="BD29" s="300"/>
      <c r="BE29" s="300"/>
      <c r="BF29" s="148"/>
      <c r="BG29" s="300"/>
      <c r="BH29" s="300"/>
      <c r="BI29" s="148"/>
      <c r="BJ29" s="300"/>
      <c r="BK29" s="300"/>
      <c r="BL29" s="148"/>
      <c r="BM29" s="300"/>
      <c r="BN29" s="300"/>
      <c r="BO29" s="148"/>
      <c r="BP29" s="136"/>
      <c r="BQ29" s="136"/>
      <c r="BR29" s="136"/>
      <c r="BS29" s="136"/>
      <c r="BT29" s="136"/>
      <c r="BU29" s="136"/>
      <c r="BV29" s="136"/>
    </row>
    <row r="30" spans="1:74" ht="15">
      <c r="A30" s="996" t="s">
        <v>321</v>
      </c>
      <c r="B30" s="996" t="s">
        <v>613</v>
      </c>
      <c r="C30" s="411" t="str">
        <f>'6.1stYrOpBudget'!A30</f>
        <v>Management</v>
      </c>
      <c r="D30" s="160"/>
      <c r="E30" s="168"/>
      <c r="F30" s="160"/>
      <c r="G30" s="230"/>
      <c r="H30" s="300"/>
      <c r="I30" s="300"/>
      <c r="J30" s="148"/>
      <c r="K30" s="300"/>
      <c r="L30" s="300"/>
      <c r="M30" s="148"/>
      <c r="N30" s="300"/>
      <c r="O30" s="300"/>
      <c r="P30" s="148"/>
      <c r="Q30" s="300"/>
      <c r="R30" s="300"/>
      <c r="S30" s="148"/>
      <c r="T30" s="300"/>
      <c r="U30" s="300"/>
      <c r="V30" s="148"/>
      <c r="W30" s="300"/>
      <c r="X30" s="300"/>
      <c r="Y30" s="148"/>
      <c r="Z30" s="300"/>
      <c r="AA30" s="300"/>
      <c r="AB30" s="148"/>
      <c r="AC30" s="300"/>
      <c r="AD30" s="300"/>
      <c r="AE30" s="148"/>
      <c r="AF30" s="300"/>
      <c r="AG30" s="300"/>
      <c r="AH30" s="148"/>
      <c r="AI30" s="300"/>
      <c r="AJ30" s="300"/>
      <c r="AK30" s="148"/>
      <c r="AL30" s="300"/>
      <c r="AM30" s="300"/>
      <c r="AN30" s="148"/>
      <c r="AO30" s="300"/>
      <c r="AP30" s="300"/>
      <c r="AQ30" s="148"/>
      <c r="AR30" s="300"/>
      <c r="AS30" s="300"/>
      <c r="AT30" s="148"/>
      <c r="AU30" s="300"/>
      <c r="AV30" s="300"/>
      <c r="AW30" s="148"/>
      <c r="AX30" s="300"/>
      <c r="AY30" s="300"/>
      <c r="AZ30" s="148"/>
      <c r="BA30" s="300"/>
      <c r="BB30" s="300"/>
      <c r="BC30" s="148"/>
      <c r="BD30" s="300"/>
      <c r="BE30" s="300"/>
      <c r="BF30" s="148"/>
      <c r="BG30" s="300"/>
      <c r="BH30" s="300"/>
      <c r="BI30" s="148"/>
      <c r="BJ30" s="300"/>
      <c r="BK30" s="300"/>
      <c r="BL30" s="148"/>
      <c r="BM30" s="300"/>
      <c r="BN30" s="300"/>
      <c r="BO30" s="148"/>
      <c r="BP30" s="136"/>
      <c r="BQ30" s="136"/>
      <c r="BR30" s="136"/>
      <c r="BS30" s="136"/>
      <c r="BT30" s="136"/>
      <c r="BU30" s="136"/>
      <c r="BV30" s="136"/>
    </row>
    <row r="31" spans="1:74" ht="24">
      <c r="A31" s="944" t="str">
        <f>IF('6.1stYrOpBudget'!K31&lt;&gt;"",'6.1stYrOpBudget'!K31,"")</f>
        <v/>
      </c>
      <c r="B31" s="944" t="str">
        <f>'6.1stYrOpBudget'!L31</f>
        <v/>
      </c>
      <c r="C31" s="179" t="str">
        <f>'6.1stYrOpBudget'!A31</f>
        <v>Management Fee</v>
      </c>
      <c r="D31" s="1384">
        <v>6320</v>
      </c>
      <c r="E31" s="1376">
        <f>F31</f>
        <v>3.5000000000000003E-2</v>
      </c>
      <c r="F31" s="1374">
        <v>3.5000000000000003E-2</v>
      </c>
      <c r="G31" s="71" t="s">
        <v>761</v>
      </c>
      <c r="H31" s="1015">
        <f>'6.1stYrOpBudget'!D31</f>
        <v>0</v>
      </c>
      <c r="I31" s="1015">
        <f>'6.1stYrOpBudget'!E31</f>
        <v>0</v>
      </c>
      <c r="J31" s="227">
        <f>'6.1stYrOpBudget'!F31</f>
        <v>0</v>
      </c>
      <c r="K31" s="1035">
        <f>IF($A31&lt;&gt;"",$A31*M31,$E$7*M31)</f>
        <v>0</v>
      </c>
      <c r="L31" s="1015">
        <f>M31-K31</f>
        <v>0</v>
      </c>
      <c r="M31" s="227">
        <f>J31*(1+$F31)</f>
        <v>0</v>
      </c>
      <c r="N31" s="1035">
        <f>IF($A31&lt;&gt;"",$A31*P31,$E$7*P31)</f>
        <v>0</v>
      </c>
      <c r="O31" s="1015">
        <f>P31-N31</f>
        <v>0</v>
      </c>
      <c r="P31" s="227">
        <f>M31*(1+$F31)</f>
        <v>0</v>
      </c>
      <c r="Q31" s="1035">
        <f>IF($A31&lt;&gt;"",$A31*S31,$E$7*S31)</f>
        <v>0</v>
      </c>
      <c r="R31" s="1015">
        <f>S31-Q31</f>
        <v>0</v>
      </c>
      <c r="S31" s="227">
        <f>P31*(1+$F31)</f>
        <v>0</v>
      </c>
      <c r="T31" s="1035">
        <f>IF($A31&lt;&gt;"",$A31*V31,$E$7*V31)</f>
        <v>0</v>
      </c>
      <c r="U31" s="1015">
        <f>V31-T31</f>
        <v>0</v>
      </c>
      <c r="V31" s="227">
        <f>S31*(1+$F31)</f>
        <v>0</v>
      </c>
      <c r="W31" s="1035">
        <f>IF($A31&lt;&gt;"",$A31*Y31,$E$7*Y31)</f>
        <v>0</v>
      </c>
      <c r="X31" s="1015">
        <f>Y31-W31</f>
        <v>0</v>
      </c>
      <c r="Y31" s="227">
        <f>V31*(1+$F31)</f>
        <v>0</v>
      </c>
      <c r="Z31" s="1035">
        <f>IF($A31&lt;&gt;"",$A31*AB31,$E$7*AB31)</f>
        <v>0</v>
      </c>
      <c r="AA31" s="1015">
        <f>AB31-Z31</f>
        <v>0</v>
      </c>
      <c r="AB31" s="227">
        <f>Y31*(1+$F31)</f>
        <v>0</v>
      </c>
      <c r="AC31" s="1035">
        <f>IF($A31&lt;&gt;"",$A31*AE31,$E$7*AE31)</f>
        <v>0</v>
      </c>
      <c r="AD31" s="1015">
        <f>AE31-AC31</f>
        <v>0</v>
      </c>
      <c r="AE31" s="227">
        <f>AB31*(1+$F31)</f>
        <v>0</v>
      </c>
      <c r="AF31" s="1035">
        <f>IF($A31&lt;&gt;"",$A31*AH31,$E$7*AH31)</f>
        <v>0</v>
      </c>
      <c r="AG31" s="1015">
        <f>AH31-AF31</f>
        <v>0</v>
      </c>
      <c r="AH31" s="227">
        <f>AE31*(1+$F31)</f>
        <v>0</v>
      </c>
      <c r="AI31" s="1035">
        <f>IF($A31&lt;&gt;"",$A31*AK31,$E$7*AK31)</f>
        <v>0</v>
      </c>
      <c r="AJ31" s="1015">
        <f>AK31-AI31</f>
        <v>0</v>
      </c>
      <c r="AK31" s="227">
        <f>AH31*(1+$F31)</f>
        <v>0</v>
      </c>
      <c r="AL31" s="1035">
        <f>IF($A31&lt;&gt;"",$A31*AN31,$E$7*AN31)</f>
        <v>0</v>
      </c>
      <c r="AM31" s="1015">
        <f>AN31-AL31</f>
        <v>0</v>
      </c>
      <c r="AN31" s="227">
        <f>AK31*(1+$F31)</f>
        <v>0</v>
      </c>
      <c r="AO31" s="1035">
        <f>IF($A31&lt;&gt;"",$A31*AQ31,$E$7*AQ31)</f>
        <v>0</v>
      </c>
      <c r="AP31" s="1015">
        <f>AQ31-AO31</f>
        <v>0</v>
      </c>
      <c r="AQ31" s="227">
        <f>AN31*(1+$F31)</f>
        <v>0</v>
      </c>
      <c r="AR31" s="1035">
        <f>IF($A31&lt;&gt;"",$A31*AT31,$E$7*AT31)</f>
        <v>0</v>
      </c>
      <c r="AS31" s="1015">
        <f>AT31-AR31</f>
        <v>0</v>
      </c>
      <c r="AT31" s="227">
        <f>AQ31*(1+$F31)</f>
        <v>0</v>
      </c>
      <c r="AU31" s="1035">
        <f>IF($A31&lt;&gt;"",$A31*AW31,$E$7*AW31)</f>
        <v>0</v>
      </c>
      <c r="AV31" s="1015">
        <f>AW31-AU31</f>
        <v>0</v>
      </c>
      <c r="AW31" s="227">
        <f>AT31*(1+$F31)</f>
        <v>0</v>
      </c>
      <c r="AX31" s="1035">
        <f>IF($A31&lt;&gt;"",$A31*AZ31,$E$7*AZ31)</f>
        <v>0</v>
      </c>
      <c r="AY31" s="1015">
        <f>AZ31-AX31</f>
        <v>0</v>
      </c>
      <c r="AZ31" s="227">
        <f>AW31*(1+$F31)</f>
        <v>0</v>
      </c>
      <c r="BA31" s="1035">
        <f>IF($A31&lt;&gt;"",$A31*BC31,$E$7*BC31)</f>
        <v>0</v>
      </c>
      <c r="BB31" s="1015">
        <f>BC31-BA31</f>
        <v>0</v>
      </c>
      <c r="BC31" s="227">
        <f>AZ31*(1+$F31)</f>
        <v>0</v>
      </c>
      <c r="BD31" s="1035">
        <f>IF($A31&lt;&gt;"",$A31*BF31,$E$7*BF31)</f>
        <v>0</v>
      </c>
      <c r="BE31" s="1015">
        <f>BF31-BD31</f>
        <v>0</v>
      </c>
      <c r="BF31" s="227">
        <f>BC31*(1+$F31)</f>
        <v>0</v>
      </c>
      <c r="BG31" s="1035">
        <f>IF($A31&lt;&gt;"",$A31*BI31,$E$7*BI31)</f>
        <v>0</v>
      </c>
      <c r="BH31" s="1015">
        <f>BI31-BG31</f>
        <v>0</v>
      </c>
      <c r="BI31" s="227">
        <f>BF31*(1+$F31)</f>
        <v>0</v>
      </c>
      <c r="BJ31" s="1035">
        <f>IF($A31&lt;&gt;"",$A31*BL31,$E$7*BL31)</f>
        <v>0</v>
      </c>
      <c r="BK31" s="1015">
        <f>BL31-BJ31</f>
        <v>0</v>
      </c>
      <c r="BL31" s="227">
        <f>BI31*(1+$F31)</f>
        <v>0</v>
      </c>
      <c r="BM31" s="1035">
        <f>IF($A31&lt;&gt;"",$A31*BO31,$E$7*BO31)</f>
        <v>0</v>
      </c>
      <c r="BN31" s="1015">
        <f>BO31-BM31</f>
        <v>0</v>
      </c>
      <c r="BO31" s="227">
        <f>BL31*(1+$F31)</f>
        <v>0</v>
      </c>
      <c r="BP31" s="445"/>
      <c r="BQ31" s="273"/>
      <c r="BR31" s="136"/>
      <c r="BS31" s="136"/>
      <c r="BT31" s="136"/>
      <c r="BU31" s="136"/>
      <c r="BV31" s="136"/>
    </row>
    <row r="32" spans="1:74" ht="14.25">
      <c r="A32" s="944" t="str">
        <f>IF('6.1stYrOpBudget'!K32&lt;&gt;"",'6.1stYrOpBudget'!K32,"")</f>
        <v/>
      </c>
      <c r="B32" s="944" t="str">
        <f>'6.1stYrOpBudget'!L32</f>
        <v/>
      </c>
      <c r="C32" s="179" t="str">
        <f>'6.1stYrOpBudget'!A32</f>
        <v>Asset Management Fee</v>
      </c>
      <c r="D32" s="1384"/>
      <c r="E32" s="1376">
        <f>F32</f>
        <v>3.5000000000000003E-2</v>
      </c>
      <c r="F32" s="1374">
        <v>3.5000000000000003E-2</v>
      </c>
      <c r="G32" s="122" t="s">
        <v>196</v>
      </c>
      <c r="H32" s="1015">
        <f>'6.1stYrOpBudget'!D32</f>
        <v>0</v>
      </c>
      <c r="I32" s="1015">
        <f>'6.1stYrOpBudget'!E32</f>
        <v>0</v>
      </c>
      <c r="J32" s="227">
        <f>'6.1stYrOpBudget'!F32</f>
        <v>0</v>
      </c>
      <c r="K32" s="1035">
        <f>IF($A32&lt;&gt;"",$A32*M32,$E$7*M32)</f>
        <v>0</v>
      </c>
      <c r="L32" s="1015">
        <f>M32-K32</f>
        <v>0</v>
      </c>
      <c r="M32" s="227">
        <f>J32*(1+$F32)</f>
        <v>0</v>
      </c>
      <c r="N32" s="1035">
        <f>IF($A32&lt;&gt;"",$A32*P32,$E$7*P32)</f>
        <v>0</v>
      </c>
      <c r="O32" s="1015">
        <f>P32-N32</f>
        <v>0</v>
      </c>
      <c r="P32" s="227">
        <f>M32*(1+$F32)</f>
        <v>0</v>
      </c>
      <c r="Q32" s="1035">
        <f>IF($A32&lt;&gt;"",$A32*S32,$E$7*S32)</f>
        <v>0</v>
      </c>
      <c r="R32" s="1015">
        <f>S32-Q32</f>
        <v>0</v>
      </c>
      <c r="S32" s="227">
        <f>P32*(1+$F32)</f>
        <v>0</v>
      </c>
      <c r="T32" s="1035">
        <f>IF($A32&lt;&gt;"",$A32*V32,$E$7*V32)</f>
        <v>0</v>
      </c>
      <c r="U32" s="1015">
        <f>V32-T32</f>
        <v>0</v>
      </c>
      <c r="V32" s="227">
        <f>S32*(1+$F32)</f>
        <v>0</v>
      </c>
      <c r="W32" s="1035">
        <f>IF($A32&lt;&gt;"",$A32*Y32,$E$7*Y32)</f>
        <v>0</v>
      </c>
      <c r="X32" s="1015">
        <f>Y32-W32</f>
        <v>0</v>
      </c>
      <c r="Y32" s="227">
        <f>V32*(1+$F32)</f>
        <v>0</v>
      </c>
      <c r="Z32" s="1035">
        <f>IF($A32&lt;&gt;"",$A32*AB32,$E$7*AB32)</f>
        <v>0</v>
      </c>
      <c r="AA32" s="1015">
        <f>AB32-Z32</f>
        <v>0</v>
      </c>
      <c r="AB32" s="227">
        <f>Y32*(1+$F32)</f>
        <v>0</v>
      </c>
      <c r="AC32" s="1035">
        <f>IF($A32&lt;&gt;"",$A32*AE32,$E$7*AE32)</f>
        <v>0</v>
      </c>
      <c r="AD32" s="1015">
        <f>AE32-AC32</f>
        <v>0</v>
      </c>
      <c r="AE32" s="227">
        <f>AB32*(1+$F32)</f>
        <v>0</v>
      </c>
      <c r="AF32" s="1035">
        <f>IF($A32&lt;&gt;"",$A32*AH32,$E$7*AH32)</f>
        <v>0</v>
      </c>
      <c r="AG32" s="1015">
        <f>AH32-AF32</f>
        <v>0</v>
      </c>
      <c r="AH32" s="227">
        <f>AE32*(1+$F32)</f>
        <v>0</v>
      </c>
      <c r="AI32" s="1035">
        <f>IF($A32&lt;&gt;"",$A32*AK32,$E$7*AK32)</f>
        <v>0</v>
      </c>
      <c r="AJ32" s="1015">
        <f>AK32-AI32</f>
        <v>0</v>
      </c>
      <c r="AK32" s="227">
        <f>AH32*(1+$F32)</f>
        <v>0</v>
      </c>
      <c r="AL32" s="1035">
        <f>IF($A32&lt;&gt;"",$A32*AN32,$E$7*AN32)</f>
        <v>0</v>
      </c>
      <c r="AM32" s="1015">
        <f>AN32-AL32</f>
        <v>0</v>
      </c>
      <c r="AN32" s="227">
        <f>AK32*(1+$F32)</f>
        <v>0</v>
      </c>
      <c r="AO32" s="1035">
        <f>IF($A32&lt;&gt;"",$A32*AQ32,$E$7*AQ32)</f>
        <v>0</v>
      </c>
      <c r="AP32" s="1015">
        <f>AQ32-AO32</f>
        <v>0</v>
      </c>
      <c r="AQ32" s="227">
        <f>AN32*(1+$F32)</f>
        <v>0</v>
      </c>
      <c r="AR32" s="1035">
        <f>IF($A32&lt;&gt;"",$A32*AT32,$E$7*AT32)</f>
        <v>0</v>
      </c>
      <c r="AS32" s="1015">
        <f>AT32-AR32</f>
        <v>0</v>
      </c>
      <c r="AT32" s="227">
        <f>AQ32*(1+$F32)</f>
        <v>0</v>
      </c>
      <c r="AU32" s="1035">
        <f>IF($A32&lt;&gt;"",$A32*AW32,$E$7*AW32)</f>
        <v>0</v>
      </c>
      <c r="AV32" s="1015">
        <f>AW32-AU32</f>
        <v>0</v>
      </c>
      <c r="AW32" s="227">
        <f>AT32*(1+$F32)</f>
        <v>0</v>
      </c>
      <c r="AX32" s="1035">
        <f>IF($A32&lt;&gt;"",$A32*AZ32,$E$7*AZ32)</f>
        <v>0</v>
      </c>
      <c r="AY32" s="1015">
        <f>AZ32-AX32</f>
        <v>0</v>
      </c>
      <c r="AZ32" s="227">
        <f>AW32*(1+$F32)</f>
        <v>0</v>
      </c>
      <c r="BA32" s="1035">
        <f>IF($A32&lt;&gt;"",$A32*BC32,$E$7*BC32)</f>
        <v>0</v>
      </c>
      <c r="BB32" s="1015">
        <f>BC32-BA32</f>
        <v>0</v>
      </c>
      <c r="BC32" s="227">
        <f>AZ32*(1+$F32)</f>
        <v>0</v>
      </c>
      <c r="BD32" s="1035">
        <f>IF($A32&lt;&gt;"",$A32*BF32,$E$7*BF32)</f>
        <v>0</v>
      </c>
      <c r="BE32" s="1015">
        <f>BF32-BD32</f>
        <v>0</v>
      </c>
      <c r="BF32" s="227">
        <f>BC32*(1+$F32)</f>
        <v>0</v>
      </c>
      <c r="BG32" s="1035">
        <f>IF($A32&lt;&gt;"",$A32*BI32,$E$7*BI32)</f>
        <v>0</v>
      </c>
      <c r="BH32" s="1015">
        <f>BI32-BG32</f>
        <v>0</v>
      </c>
      <c r="BI32" s="227">
        <f>BF32*(1+$F32)</f>
        <v>0</v>
      </c>
      <c r="BJ32" s="1035">
        <f>IF($A32&lt;&gt;"",$A32*BL32,$E$7*BL32)</f>
        <v>0</v>
      </c>
      <c r="BK32" s="1015">
        <f>BL32-BJ32</f>
        <v>0</v>
      </c>
      <c r="BL32" s="227">
        <f>BI32*(1+$F32)</f>
        <v>0</v>
      </c>
      <c r="BM32" s="1035">
        <f>IF($A32&lt;&gt;"",$A32*BO32,$E$7*BO32)</f>
        <v>0</v>
      </c>
      <c r="BN32" s="1015">
        <f>BO32-BM32</f>
        <v>0</v>
      </c>
      <c r="BO32" s="227">
        <f>BL32*(1+$F32)</f>
        <v>0</v>
      </c>
      <c r="BP32" s="136"/>
      <c r="BQ32" s="136"/>
      <c r="BR32" s="136"/>
      <c r="BS32" s="136"/>
      <c r="BT32" s="136"/>
      <c r="BU32" s="136"/>
      <c r="BV32" s="136"/>
    </row>
    <row r="33" spans="1:74" ht="15">
      <c r="A33" s="316"/>
      <c r="B33" s="316"/>
      <c r="C33" s="1415" t="str">
        <f>'6.1stYrOpBudget'!B33</f>
        <v>Sub-total Management Expenses</v>
      </c>
      <c r="D33" s="153"/>
      <c r="E33" s="1383"/>
      <c r="F33" s="153"/>
      <c r="G33" s="230"/>
      <c r="H33" s="299">
        <f>'6.1stYrOpBudget'!D33</f>
        <v>0</v>
      </c>
      <c r="I33" s="299">
        <f>'6.1stYrOpBudget'!E33</f>
        <v>0</v>
      </c>
      <c r="J33" s="224">
        <f>'6.1stYrOpBudget'!F33</f>
        <v>0</v>
      </c>
      <c r="K33" s="299">
        <f t="shared" ref="K33:AP33" si="64">SUM(K31:K32)</f>
        <v>0</v>
      </c>
      <c r="L33" s="299">
        <f t="shared" si="64"/>
        <v>0</v>
      </c>
      <c r="M33" s="224">
        <f t="shared" si="64"/>
        <v>0</v>
      </c>
      <c r="N33" s="299">
        <f>SUM(N31:N32)</f>
        <v>0</v>
      </c>
      <c r="O33" s="299">
        <f t="shared" si="64"/>
        <v>0</v>
      </c>
      <c r="P33" s="224">
        <f t="shared" si="64"/>
        <v>0</v>
      </c>
      <c r="Q33" s="299">
        <f t="shared" si="64"/>
        <v>0</v>
      </c>
      <c r="R33" s="299">
        <f t="shared" si="64"/>
        <v>0</v>
      </c>
      <c r="S33" s="224">
        <f t="shared" si="64"/>
        <v>0</v>
      </c>
      <c r="T33" s="299">
        <f t="shared" si="64"/>
        <v>0</v>
      </c>
      <c r="U33" s="299">
        <f t="shared" si="64"/>
        <v>0</v>
      </c>
      <c r="V33" s="224">
        <f t="shared" si="64"/>
        <v>0</v>
      </c>
      <c r="W33" s="299">
        <f t="shared" si="64"/>
        <v>0</v>
      </c>
      <c r="X33" s="299">
        <f t="shared" si="64"/>
        <v>0</v>
      </c>
      <c r="Y33" s="224">
        <f t="shared" si="64"/>
        <v>0</v>
      </c>
      <c r="Z33" s="299">
        <f t="shared" si="64"/>
        <v>0</v>
      </c>
      <c r="AA33" s="299">
        <f t="shared" si="64"/>
        <v>0</v>
      </c>
      <c r="AB33" s="224">
        <f t="shared" si="64"/>
        <v>0</v>
      </c>
      <c r="AC33" s="299">
        <f t="shared" si="64"/>
        <v>0</v>
      </c>
      <c r="AD33" s="299">
        <f t="shared" si="64"/>
        <v>0</v>
      </c>
      <c r="AE33" s="224">
        <f t="shared" si="64"/>
        <v>0</v>
      </c>
      <c r="AF33" s="299">
        <f t="shared" si="64"/>
        <v>0</v>
      </c>
      <c r="AG33" s="299">
        <f t="shared" si="64"/>
        <v>0</v>
      </c>
      <c r="AH33" s="224">
        <f t="shared" si="64"/>
        <v>0</v>
      </c>
      <c r="AI33" s="299">
        <f t="shared" si="64"/>
        <v>0</v>
      </c>
      <c r="AJ33" s="299">
        <f t="shared" si="64"/>
        <v>0</v>
      </c>
      <c r="AK33" s="224">
        <f t="shared" si="64"/>
        <v>0</v>
      </c>
      <c r="AL33" s="299">
        <f t="shared" si="64"/>
        <v>0</v>
      </c>
      <c r="AM33" s="299">
        <f t="shared" si="64"/>
        <v>0</v>
      </c>
      <c r="AN33" s="224">
        <f t="shared" si="64"/>
        <v>0</v>
      </c>
      <c r="AO33" s="299">
        <f t="shared" si="64"/>
        <v>0</v>
      </c>
      <c r="AP33" s="299">
        <f t="shared" si="64"/>
        <v>0</v>
      </c>
      <c r="AQ33" s="224">
        <f t="shared" ref="AQ33:BO33" si="65">SUM(AQ31:AQ32)</f>
        <v>0</v>
      </c>
      <c r="AR33" s="299">
        <f>SUM(AR31:AR32)</f>
        <v>0</v>
      </c>
      <c r="AS33" s="299">
        <f t="shared" si="65"/>
        <v>0</v>
      </c>
      <c r="AT33" s="224">
        <f t="shared" si="65"/>
        <v>0</v>
      </c>
      <c r="AU33" s="299">
        <f>SUM(AU31:AU32)</f>
        <v>0</v>
      </c>
      <c r="AV33" s="299">
        <f t="shared" si="65"/>
        <v>0</v>
      </c>
      <c r="AW33" s="224">
        <f t="shared" si="65"/>
        <v>0</v>
      </c>
      <c r="AX33" s="299">
        <f>SUM(AX31:AX32)</f>
        <v>0</v>
      </c>
      <c r="AY33" s="299">
        <f t="shared" si="65"/>
        <v>0</v>
      </c>
      <c r="AZ33" s="224">
        <f t="shared" si="65"/>
        <v>0</v>
      </c>
      <c r="BA33" s="299">
        <f>SUM(BA31:BA32)</f>
        <v>0</v>
      </c>
      <c r="BB33" s="299">
        <f t="shared" si="65"/>
        <v>0</v>
      </c>
      <c r="BC33" s="224">
        <f t="shared" si="65"/>
        <v>0</v>
      </c>
      <c r="BD33" s="299">
        <f>SUM(BD31:BD32)</f>
        <v>0</v>
      </c>
      <c r="BE33" s="299">
        <f t="shared" si="65"/>
        <v>0</v>
      </c>
      <c r="BF33" s="224">
        <f t="shared" si="65"/>
        <v>0</v>
      </c>
      <c r="BG33" s="299">
        <f>SUM(BG31:BG32)</f>
        <v>0</v>
      </c>
      <c r="BH33" s="299">
        <f t="shared" si="65"/>
        <v>0</v>
      </c>
      <c r="BI33" s="224">
        <f t="shared" si="65"/>
        <v>0</v>
      </c>
      <c r="BJ33" s="299">
        <f>SUM(BJ31:BJ32)</f>
        <v>0</v>
      </c>
      <c r="BK33" s="299">
        <f t="shared" si="65"/>
        <v>0</v>
      </c>
      <c r="BL33" s="224">
        <f t="shared" si="65"/>
        <v>0</v>
      </c>
      <c r="BM33" s="299">
        <f>SUM(BM31:BM32)</f>
        <v>0</v>
      </c>
      <c r="BN33" s="299">
        <f t="shared" si="65"/>
        <v>0</v>
      </c>
      <c r="BO33" s="224">
        <f t="shared" si="65"/>
        <v>0</v>
      </c>
      <c r="BP33" s="136"/>
      <c r="BQ33" s="136"/>
      <c r="BR33" s="136"/>
      <c r="BS33" s="136"/>
      <c r="BT33" s="136"/>
      <c r="BU33" s="136"/>
      <c r="BV33" s="136"/>
    </row>
    <row r="34" spans="1:74" ht="15">
      <c r="A34" s="316"/>
      <c r="B34" s="316"/>
      <c r="C34" s="411" t="str">
        <f>'6.1stYrOpBudget'!A34</f>
        <v>Salaries/Benefits</v>
      </c>
      <c r="D34" s="160"/>
      <c r="E34" s="168"/>
      <c r="F34" s="160"/>
      <c r="G34" s="230"/>
      <c r="H34" s="300"/>
      <c r="I34" s="300"/>
      <c r="J34" s="148"/>
      <c r="K34" s="300"/>
      <c r="L34" s="300"/>
      <c r="M34" s="148"/>
      <c r="N34" s="300"/>
      <c r="O34" s="300"/>
      <c r="P34" s="148"/>
      <c r="Q34" s="300"/>
      <c r="R34" s="300"/>
      <c r="S34" s="148"/>
      <c r="T34" s="300"/>
      <c r="U34" s="300"/>
      <c r="V34" s="148"/>
      <c r="W34" s="300"/>
      <c r="X34" s="300"/>
      <c r="Y34" s="148"/>
      <c r="Z34" s="300"/>
      <c r="AA34" s="300"/>
      <c r="AB34" s="148"/>
      <c r="AC34" s="300"/>
      <c r="AD34" s="300"/>
      <c r="AE34" s="148"/>
      <c r="AF34" s="300"/>
      <c r="AG34" s="300"/>
      <c r="AH34" s="148"/>
      <c r="AI34" s="300"/>
      <c r="AJ34" s="300"/>
      <c r="AK34" s="148"/>
      <c r="AL34" s="300"/>
      <c r="AM34" s="300"/>
      <c r="AN34" s="148"/>
      <c r="AO34" s="300"/>
      <c r="AP34" s="300"/>
      <c r="AQ34" s="148"/>
      <c r="AR34" s="300"/>
      <c r="AS34" s="300"/>
      <c r="AT34" s="148"/>
      <c r="AU34" s="300"/>
      <c r="AV34" s="300"/>
      <c r="AW34" s="148"/>
      <c r="AX34" s="300"/>
      <c r="AY34" s="300"/>
      <c r="AZ34" s="148"/>
      <c r="BA34" s="300"/>
      <c r="BB34" s="300"/>
      <c r="BC34" s="148"/>
      <c r="BD34" s="300"/>
      <c r="BE34" s="300"/>
      <c r="BF34" s="148"/>
      <c r="BG34" s="300"/>
      <c r="BH34" s="300"/>
      <c r="BI34" s="148"/>
      <c r="BJ34" s="300"/>
      <c r="BK34" s="300"/>
      <c r="BL34" s="148"/>
      <c r="BM34" s="300"/>
      <c r="BN34" s="300"/>
      <c r="BO34" s="148"/>
      <c r="BP34" s="136"/>
      <c r="BQ34" s="136"/>
      <c r="BR34" s="136"/>
      <c r="BS34" s="136"/>
      <c r="BT34" s="136"/>
      <c r="BU34" s="136"/>
      <c r="BV34" s="136"/>
    </row>
    <row r="35" spans="1:74" ht="14.25">
      <c r="A35" s="944" t="str">
        <f>IF('6.1stYrOpBudget'!K35&lt;&gt;"",'6.1stYrOpBudget'!K35,"")</f>
        <v/>
      </c>
      <c r="B35" s="944" t="str">
        <f>'6.1stYrOpBudget'!L35</f>
        <v/>
      </c>
      <c r="C35" s="179" t="str">
        <f>'6.1stYrOpBudget'!A35</f>
        <v>Office Salaries</v>
      </c>
      <c r="D35" s="1384">
        <v>6310</v>
      </c>
      <c r="E35" s="1376">
        <f>F35</f>
        <v>3.5000000000000003E-2</v>
      </c>
      <c r="F35" s="1374">
        <v>3.5000000000000003E-2</v>
      </c>
      <c r="G35" s="71"/>
      <c r="H35" s="1015">
        <f>'6.1stYrOpBudget'!D35</f>
        <v>0</v>
      </c>
      <c r="I35" s="1015">
        <f>'6.1stYrOpBudget'!E35</f>
        <v>0</v>
      </c>
      <c r="J35" s="227">
        <f>'6.1stYrOpBudget'!F35</f>
        <v>0</v>
      </c>
      <c r="K35" s="1035">
        <f>IF($A35&lt;&gt;"",$A35*M35,$E$7*M35)</f>
        <v>0</v>
      </c>
      <c r="L35" s="1015">
        <f>M35-K35</f>
        <v>0</v>
      </c>
      <c r="M35" s="227">
        <f>J35*(1+$F35)</f>
        <v>0</v>
      </c>
      <c r="N35" s="1035">
        <f>IF($A35&lt;&gt;"",$A35*P35,$E$7*P35)</f>
        <v>0</v>
      </c>
      <c r="O35" s="1015">
        <f>P35-N35</f>
        <v>0</v>
      </c>
      <c r="P35" s="227">
        <f>M35*(1+$F35)</f>
        <v>0</v>
      </c>
      <c r="Q35" s="1035">
        <f>IF($A35&lt;&gt;"",$A35*S35,$E$7*S35)</f>
        <v>0</v>
      </c>
      <c r="R35" s="1015">
        <f>S35-Q35</f>
        <v>0</v>
      </c>
      <c r="S35" s="227">
        <f>P35*(1+$F35)</f>
        <v>0</v>
      </c>
      <c r="T35" s="1035">
        <f>IF($A35&lt;&gt;"",$A35*V35,$E$7*V35)</f>
        <v>0</v>
      </c>
      <c r="U35" s="1015">
        <f>V35-T35</f>
        <v>0</v>
      </c>
      <c r="V35" s="227">
        <f>S35*(1+$F35)</f>
        <v>0</v>
      </c>
      <c r="W35" s="1035">
        <f>IF($A35&lt;&gt;"",$A35*Y35,$E$7*Y35)</f>
        <v>0</v>
      </c>
      <c r="X35" s="1015">
        <f>Y35-W35</f>
        <v>0</v>
      </c>
      <c r="Y35" s="227">
        <f>V35*(1+$F35)</f>
        <v>0</v>
      </c>
      <c r="Z35" s="1035">
        <f>IF($A35&lt;&gt;"",$A35*AB35,$E$7*AB35)</f>
        <v>0</v>
      </c>
      <c r="AA35" s="1015">
        <f>AB35-Z35</f>
        <v>0</v>
      </c>
      <c r="AB35" s="227">
        <f>Y35*(1+$F35)</f>
        <v>0</v>
      </c>
      <c r="AC35" s="1035">
        <f>IF($A35&lt;&gt;"",$A35*AE35,$E$7*AE35)</f>
        <v>0</v>
      </c>
      <c r="AD35" s="1015">
        <f>AE35-AC35</f>
        <v>0</v>
      </c>
      <c r="AE35" s="227">
        <f>AB35*(1+$F35)</f>
        <v>0</v>
      </c>
      <c r="AF35" s="1035">
        <f>IF($A35&lt;&gt;"",$A35*AH35,$E$7*AH35)</f>
        <v>0</v>
      </c>
      <c r="AG35" s="1015">
        <f>AH35-AF35</f>
        <v>0</v>
      </c>
      <c r="AH35" s="227">
        <f>AE35*(1+$F35)</f>
        <v>0</v>
      </c>
      <c r="AI35" s="1035">
        <f>IF($A35&lt;&gt;"",$A35*AK35,$E$7*AK35)</f>
        <v>0</v>
      </c>
      <c r="AJ35" s="1015">
        <f>AK35-AI35</f>
        <v>0</v>
      </c>
      <c r="AK35" s="227">
        <f>AH35*(1+$F35)</f>
        <v>0</v>
      </c>
      <c r="AL35" s="1035">
        <f>IF($A35&lt;&gt;"",$A35*AN35,$E$7*AN35)</f>
        <v>0</v>
      </c>
      <c r="AM35" s="1015">
        <f>AN35-AL35</f>
        <v>0</v>
      </c>
      <c r="AN35" s="227">
        <f>AK35*(1+$F35)</f>
        <v>0</v>
      </c>
      <c r="AO35" s="1035">
        <f>IF($A35&lt;&gt;"",$A35*AQ35,$E$7*AQ35)</f>
        <v>0</v>
      </c>
      <c r="AP35" s="1015">
        <f>AQ35-AO35</f>
        <v>0</v>
      </c>
      <c r="AQ35" s="227">
        <f>AN35*(1+$F35)</f>
        <v>0</v>
      </c>
      <c r="AR35" s="1035">
        <f>IF($A35&lt;&gt;"",$A35*AT35,$E$7*AT35)</f>
        <v>0</v>
      </c>
      <c r="AS35" s="1015">
        <f>AT35-AR35</f>
        <v>0</v>
      </c>
      <c r="AT35" s="227">
        <f>AQ35*(1+$F35)</f>
        <v>0</v>
      </c>
      <c r="AU35" s="1035">
        <f>IF($A35&lt;&gt;"",$A35*AW35,$E$7*AW35)</f>
        <v>0</v>
      </c>
      <c r="AV35" s="1015">
        <f>AW35-AU35</f>
        <v>0</v>
      </c>
      <c r="AW35" s="227">
        <f>AT35*(1+$F35)</f>
        <v>0</v>
      </c>
      <c r="AX35" s="1035">
        <f>IF($A35&lt;&gt;"",$A35*AZ35,$E$7*AZ35)</f>
        <v>0</v>
      </c>
      <c r="AY35" s="1015">
        <f>AZ35-AX35</f>
        <v>0</v>
      </c>
      <c r="AZ35" s="227">
        <f>AW35*(1+$F35)</f>
        <v>0</v>
      </c>
      <c r="BA35" s="1035">
        <f>IF($A35&lt;&gt;"",$A35*BC35,$E$7*BC35)</f>
        <v>0</v>
      </c>
      <c r="BB35" s="1015">
        <f>BC35-BA35</f>
        <v>0</v>
      </c>
      <c r="BC35" s="227">
        <f>AZ35*(1+$F35)</f>
        <v>0</v>
      </c>
      <c r="BD35" s="1035">
        <f>IF($A35&lt;&gt;"",$A35*BF35,$E$7*BF35)</f>
        <v>0</v>
      </c>
      <c r="BE35" s="1015">
        <f>BF35-BD35</f>
        <v>0</v>
      </c>
      <c r="BF35" s="227">
        <f>BC35*(1+$F35)</f>
        <v>0</v>
      </c>
      <c r="BG35" s="1035">
        <f>IF($A35&lt;&gt;"",$A35*BI35,$E$7*BI35)</f>
        <v>0</v>
      </c>
      <c r="BH35" s="1015">
        <f>BI35-BG35</f>
        <v>0</v>
      </c>
      <c r="BI35" s="227">
        <f>BF35*(1+$F35)</f>
        <v>0</v>
      </c>
      <c r="BJ35" s="1035">
        <f>IF($A35&lt;&gt;"",$A35*BL35,$E$7*BL35)</f>
        <v>0</v>
      </c>
      <c r="BK35" s="1015">
        <f>BL35-BJ35</f>
        <v>0</v>
      </c>
      <c r="BL35" s="227">
        <f>BI35*(1+$F35)</f>
        <v>0</v>
      </c>
      <c r="BM35" s="1035">
        <f>IF($A35&lt;&gt;"",$A35*BO35,$E$7*BO35)</f>
        <v>0</v>
      </c>
      <c r="BN35" s="1015">
        <f>BO35-BM35</f>
        <v>0</v>
      </c>
      <c r="BO35" s="227">
        <f>BL35*(1+$F35)</f>
        <v>0</v>
      </c>
      <c r="BP35" s="136"/>
      <c r="BQ35" s="136"/>
      <c r="BR35" s="136"/>
      <c r="BS35" s="136"/>
      <c r="BT35" s="136"/>
      <c r="BU35" s="136"/>
      <c r="BV35" s="136"/>
    </row>
    <row r="36" spans="1:74" ht="14.25">
      <c r="A36" s="944" t="str">
        <f>IF('6.1stYrOpBudget'!K36&lt;&gt;"",'6.1stYrOpBudget'!K36,"")</f>
        <v/>
      </c>
      <c r="B36" s="944" t="str">
        <f>'6.1stYrOpBudget'!L36</f>
        <v/>
      </c>
      <c r="C36" s="179" t="str">
        <f>'6.1stYrOpBudget'!A36</f>
        <v>Manager's Salary</v>
      </c>
      <c r="D36" s="1384">
        <v>6330</v>
      </c>
      <c r="E36" s="1376">
        <f>F36</f>
        <v>3.5000000000000003E-2</v>
      </c>
      <c r="F36" s="1374">
        <v>3.5000000000000003E-2</v>
      </c>
      <c r="G36" s="71"/>
      <c r="H36" s="1015">
        <f>'6.1stYrOpBudget'!D36</f>
        <v>0</v>
      </c>
      <c r="I36" s="1015">
        <f>'6.1stYrOpBudget'!E36</f>
        <v>0</v>
      </c>
      <c r="J36" s="227">
        <f>'6.1stYrOpBudget'!F36</f>
        <v>0</v>
      </c>
      <c r="K36" s="1035">
        <f>IF($A36&lt;&gt;"",$A36*M36,$E$7*M36)</f>
        <v>0</v>
      </c>
      <c r="L36" s="1015">
        <f>M36-K36</f>
        <v>0</v>
      </c>
      <c r="M36" s="227">
        <f>J36*(1+$F36)</f>
        <v>0</v>
      </c>
      <c r="N36" s="1035">
        <f>IF($A36&lt;&gt;"",$A36*P36,$E$7*P36)</f>
        <v>0</v>
      </c>
      <c r="O36" s="1015">
        <f>P36-N36</f>
        <v>0</v>
      </c>
      <c r="P36" s="227">
        <f>M36*(1+$F36)</f>
        <v>0</v>
      </c>
      <c r="Q36" s="1035">
        <f>IF($A36&lt;&gt;"",$A36*S36,$E$7*S36)</f>
        <v>0</v>
      </c>
      <c r="R36" s="1015">
        <f>S36-Q36</f>
        <v>0</v>
      </c>
      <c r="S36" s="227">
        <f>P36*(1+$F36)</f>
        <v>0</v>
      </c>
      <c r="T36" s="1035">
        <f>IF($A36&lt;&gt;"",$A36*V36,$E$7*V36)</f>
        <v>0</v>
      </c>
      <c r="U36" s="1015">
        <f>V36-T36</f>
        <v>0</v>
      </c>
      <c r="V36" s="227">
        <f>S36*(1+$F36)</f>
        <v>0</v>
      </c>
      <c r="W36" s="1035">
        <f>IF($A36&lt;&gt;"",$A36*Y36,$E$7*Y36)</f>
        <v>0</v>
      </c>
      <c r="X36" s="1015">
        <f>Y36-W36</f>
        <v>0</v>
      </c>
      <c r="Y36" s="227">
        <f>V36*(1+$F36)</f>
        <v>0</v>
      </c>
      <c r="Z36" s="1035">
        <f>IF($A36&lt;&gt;"",$A36*AB36,$E$7*AB36)</f>
        <v>0</v>
      </c>
      <c r="AA36" s="1015">
        <f>AB36-Z36</f>
        <v>0</v>
      </c>
      <c r="AB36" s="227">
        <f>Y36*(1+$F36)</f>
        <v>0</v>
      </c>
      <c r="AC36" s="1035">
        <f>IF($A36&lt;&gt;"",$A36*AE36,$E$7*AE36)</f>
        <v>0</v>
      </c>
      <c r="AD36" s="1015">
        <f>AE36-AC36</f>
        <v>0</v>
      </c>
      <c r="AE36" s="227">
        <f>AB36*(1+$F36)</f>
        <v>0</v>
      </c>
      <c r="AF36" s="1035">
        <f>IF($A36&lt;&gt;"",$A36*AH36,$E$7*AH36)</f>
        <v>0</v>
      </c>
      <c r="AG36" s="1015">
        <f>AH36-AF36</f>
        <v>0</v>
      </c>
      <c r="AH36" s="227">
        <f>AE36*(1+$F36)</f>
        <v>0</v>
      </c>
      <c r="AI36" s="1035">
        <f>IF($A36&lt;&gt;"",$A36*AK36,$E$7*AK36)</f>
        <v>0</v>
      </c>
      <c r="AJ36" s="1015">
        <f>AK36-AI36</f>
        <v>0</v>
      </c>
      <c r="AK36" s="227">
        <f>AH36*(1+$F36)</f>
        <v>0</v>
      </c>
      <c r="AL36" s="1035">
        <f>IF($A36&lt;&gt;"",$A36*AN36,$E$7*AN36)</f>
        <v>0</v>
      </c>
      <c r="AM36" s="1015">
        <f>AN36-AL36</f>
        <v>0</v>
      </c>
      <c r="AN36" s="227">
        <f>AK36*(1+$F36)</f>
        <v>0</v>
      </c>
      <c r="AO36" s="1035">
        <f>IF($A36&lt;&gt;"",$A36*AQ36,$E$7*AQ36)</f>
        <v>0</v>
      </c>
      <c r="AP36" s="1015">
        <f>AQ36-AO36</f>
        <v>0</v>
      </c>
      <c r="AQ36" s="227">
        <f>AN36*(1+$F36)</f>
        <v>0</v>
      </c>
      <c r="AR36" s="1035">
        <f>IF($A36&lt;&gt;"",$A36*AT36,$E$7*AT36)</f>
        <v>0</v>
      </c>
      <c r="AS36" s="1015">
        <f>AT36-AR36</f>
        <v>0</v>
      </c>
      <c r="AT36" s="227">
        <f>AQ36*(1+$F36)</f>
        <v>0</v>
      </c>
      <c r="AU36" s="1035">
        <f>IF($A36&lt;&gt;"",$A36*AW36,$E$7*AW36)</f>
        <v>0</v>
      </c>
      <c r="AV36" s="1015">
        <f>AW36-AU36</f>
        <v>0</v>
      </c>
      <c r="AW36" s="227">
        <f>AT36*(1+$F36)</f>
        <v>0</v>
      </c>
      <c r="AX36" s="1035">
        <f>IF($A36&lt;&gt;"",$A36*AZ36,$E$7*AZ36)</f>
        <v>0</v>
      </c>
      <c r="AY36" s="1015">
        <f>AZ36-AX36</f>
        <v>0</v>
      </c>
      <c r="AZ36" s="227">
        <f>AW36*(1+$F36)</f>
        <v>0</v>
      </c>
      <c r="BA36" s="1035">
        <f>IF($A36&lt;&gt;"",$A36*BC36,$E$7*BC36)</f>
        <v>0</v>
      </c>
      <c r="BB36" s="1015">
        <f>BC36-BA36</f>
        <v>0</v>
      </c>
      <c r="BC36" s="227">
        <f>AZ36*(1+$F36)</f>
        <v>0</v>
      </c>
      <c r="BD36" s="1035">
        <f>IF($A36&lt;&gt;"",$A36*BF36,$E$7*BF36)</f>
        <v>0</v>
      </c>
      <c r="BE36" s="1015">
        <f>BF36-BD36</f>
        <v>0</v>
      </c>
      <c r="BF36" s="227">
        <f>BC36*(1+$F36)</f>
        <v>0</v>
      </c>
      <c r="BG36" s="1035">
        <f>IF($A36&lt;&gt;"",$A36*BI36,$E$7*BI36)</f>
        <v>0</v>
      </c>
      <c r="BH36" s="1015">
        <f>BI36-BG36</f>
        <v>0</v>
      </c>
      <c r="BI36" s="227">
        <f>BF36*(1+$F36)</f>
        <v>0</v>
      </c>
      <c r="BJ36" s="1035">
        <f>IF($A36&lt;&gt;"",$A36*BL36,$E$7*BL36)</f>
        <v>0</v>
      </c>
      <c r="BK36" s="1015">
        <f>BL36-BJ36</f>
        <v>0</v>
      </c>
      <c r="BL36" s="227">
        <f>BI36*(1+$F36)</f>
        <v>0</v>
      </c>
      <c r="BM36" s="1035">
        <f>IF($A36&lt;&gt;"",$A36*BO36,$E$7*BO36)</f>
        <v>0</v>
      </c>
      <c r="BN36" s="1015">
        <f>BO36-BM36</f>
        <v>0</v>
      </c>
      <c r="BO36" s="227">
        <f>BL36*(1+$F36)</f>
        <v>0</v>
      </c>
      <c r="BP36" s="136"/>
      <c r="BQ36" s="136"/>
      <c r="BR36" s="136"/>
      <c r="BS36" s="136"/>
      <c r="BT36" s="136"/>
      <c r="BU36" s="136"/>
      <c r="BV36" s="136"/>
    </row>
    <row r="37" spans="1:74" ht="14.25">
      <c r="A37" s="944" t="str">
        <f>IF('6.1stYrOpBudget'!K37&lt;&gt;"",'6.1stYrOpBudget'!K37,"")</f>
        <v/>
      </c>
      <c r="B37" s="944" t="str">
        <f>'6.1stYrOpBudget'!L37</f>
        <v/>
      </c>
      <c r="C37" s="179" t="str">
        <f>'6.1stYrOpBudget'!A37</f>
        <v>Health Insurance and Other Benefits</v>
      </c>
      <c r="D37" s="1384">
        <v>6723</v>
      </c>
      <c r="E37" s="1376">
        <f>F37</f>
        <v>3.5000000000000003E-2</v>
      </c>
      <c r="F37" s="1374">
        <v>3.5000000000000003E-2</v>
      </c>
      <c r="G37" s="71"/>
      <c r="H37" s="1015">
        <f>'6.1stYrOpBudget'!D37</f>
        <v>0</v>
      </c>
      <c r="I37" s="1015">
        <f>'6.1stYrOpBudget'!E37</f>
        <v>0</v>
      </c>
      <c r="J37" s="227">
        <f>'6.1stYrOpBudget'!F37</f>
        <v>0</v>
      </c>
      <c r="K37" s="1035">
        <f>IF($A37&lt;&gt;"",$A37*M37,$E$7*M37)</f>
        <v>0</v>
      </c>
      <c r="L37" s="1015">
        <f>M37-K37</f>
        <v>0</v>
      </c>
      <c r="M37" s="227">
        <f>J37*(1+$F37)</f>
        <v>0</v>
      </c>
      <c r="N37" s="1035">
        <f>IF($A37&lt;&gt;"",$A37*P37,$E$7*P37)</f>
        <v>0</v>
      </c>
      <c r="O37" s="1015">
        <f>P37-N37</f>
        <v>0</v>
      </c>
      <c r="P37" s="227">
        <f>M37*(1+$F37)</f>
        <v>0</v>
      </c>
      <c r="Q37" s="1035">
        <f>IF($A37&lt;&gt;"",$A37*S37,$E$7*S37)</f>
        <v>0</v>
      </c>
      <c r="R37" s="1015">
        <f>S37-Q37</f>
        <v>0</v>
      </c>
      <c r="S37" s="227">
        <f>P37*(1+$F37)</f>
        <v>0</v>
      </c>
      <c r="T37" s="1035">
        <f>IF($A37&lt;&gt;"",$A37*V37,$E$7*V37)</f>
        <v>0</v>
      </c>
      <c r="U37" s="1015">
        <f>V37-T37</f>
        <v>0</v>
      </c>
      <c r="V37" s="227">
        <f>S37*(1+$F37)</f>
        <v>0</v>
      </c>
      <c r="W37" s="1035">
        <f>IF($A37&lt;&gt;"",$A37*Y37,$E$7*Y37)</f>
        <v>0</v>
      </c>
      <c r="X37" s="1015">
        <f>Y37-W37</f>
        <v>0</v>
      </c>
      <c r="Y37" s="227">
        <f>V37*(1+$F37)</f>
        <v>0</v>
      </c>
      <c r="Z37" s="1035">
        <f>IF($A37&lt;&gt;"",$A37*AB37,$E$7*AB37)</f>
        <v>0</v>
      </c>
      <c r="AA37" s="1015">
        <f>AB37-Z37</f>
        <v>0</v>
      </c>
      <c r="AB37" s="227">
        <f>Y37*(1+$F37)</f>
        <v>0</v>
      </c>
      <c r="AC37" s="1035">
        <f>IF($A37&lt;&gt;"",$A37*AE37,$E$7*AE37)</f>
        <v>0</v>
      </c>
      <c r="AD37" s="1015">
        <f>AE37-AC37</f>
        <v>0</v>
      </c>
      <c r="AE37" s="227">
        <f>AB37*(1+$F37)</f>
        <v>0</v>
      </c>
      <c r="AF37" s="1035">
        <f>IF($A37&lt;&gt;"",$A37*AH37,$E$7*AH37)</f>
        <v>0</v>
      </c>
      <c r="AG37" s="1015">
        <f>AH37-AF37</f>
        <v>0</v>
      </c>
      <c r="AH37" s="227">
        <f>AE37*(1+$F37)</f>
        <v>0</v>
      </c>
      <c r="AI37" s="1035">
        <f>IF($A37&lt;&gt;"",$A37*AK37,$E$7*AK37)</f>
        <v>0</v>
      </c>
      <c r="AJ37" s="1015">
        <f>AK37-AI37</f>
        <v>0</v>
      </c>
      <c r="AK37" s="227">
        <f>AH37*(1+$F37)</f>
        <v>0</v>
      </c>
      <c r="AL37" s="1035">
        <f>IF($A37&lt;&gt;"",$A37*AN37,$E$7*AN37)</f>
        <v>0</v>
      </c>
      <c r="AM37" s="1015">
        <f>AN37-AL37</f>
        <v>0</v>
      </c>
      <c r="AN37" s="227">
        <f>AK37*(1+$F37)</f>
        <v>0</v>
      </c>
      <c r="AO37" s="1035">
        <f>IF($A37&lt;&gt;"",$A37*AQ37,$E$7*AQ37)</f>
        <v>0</v>
      </c>
      <c r="AP37" s="1015">
        <f>AQ37-AO37</f>
        <v>0</v>
      </c>
      <c r="AQ37" s="227">
        <f>AN37*(1+$F37)</f>
        <v>0</v>
      </c>
      <c r="AR37" s="1035">
        <f>IF($A37&lt;&gt;"",$A37*AT37,$E$7*AT37)</f>
        <v>0</v>
      </c>
      <c r="AS37" s="1015">
        <f>AT37-AR37</f>
        <v>0</v>
      </c>
      <c r="AT37" s="227">
        <f>AQ37*(1+$F37)</f>
        <v>0</v>
      </c>
      <c r="AU37" s="1035">
        <f>IF($A37&lt;&gt;"",$A37*AW37,$E$7*AW37)</f>
        <v>0</v>
      </c>
      <c r="AV37" s="1015">
        <f>AW37-AU37</f>
        <v>0</v>
      </c>
      <c r="AW37" s="227">
        <f>AT37*(1+$F37)</f>
        <v>0</v>
      </c>
      <c r="AX37" s="1035">
        <f>IF($A37&lt;&gt;"",$A37*AZ37,$E$7*AZ37)</f>
        <v>0</v>
      </c>
      <c r="AY37" s="1015">
        <f>AZ37-AX37</f>
        <v>0</v>
      </c>
      <c r="AZ37" s="227">
        <f>AW37*(1+$F37)</f>
        <v>0</v>
      </c>
      <c r="BA37" s="1035">
        <f>IF($A37&lt;&gt;"",$A37*BC37,$E$7*BC37)</f>
        <v>0</v>
      </c>
      <c r="BB37" s="1015">
        <f>BC37-BA37</f>
        <v>0</v>
      </c>
      <c r="BC37" s="227">
        <f>AZ37*(1+$F37)</f>
        <v>0</v>
      </c>
      <c r="BD37" s="1035">
        <f>IF($A37&lt;&gt;"",$A37*BF37,$E$7*BF37)</f>
        <v>0</v>
      </c>
      <c r="BE37" s="1015">
        <f>BF37-BD37</f>
        <v>0</v>
      </c>
      <c r="BF37" s="227">
        <f>BC37*(1+$F37)</f>
        <v>0</v>
      </c>
      <c r="BG37" s="1035">
        <f>IF($A37&lt;&gt;"",$A37*BI37,$E$7*BI37)</f>
        <v>0</v>
      </c>
      <c r="BH37" s="1015">
        <f>BI37-BG37</f>
        <v>0</v>
      </c>
      <c r="BI37" s="227">
        <f>BF37*(1+$F37)</f>
        <v>0</v>
      </c>
      <c r="BJ37" s="1035">
        <f>IF($A37&lt;&gt;"",$A37*BL37,$E$7*BL37)</f>
        <v>0</v>
      </c>
      <c r="BK37" s="1015">
        <f>BL37-BJ37</f>
        <v>0</v>
      </c>
      <c r="BL37" s="227">
        <f>BI37*(1+$F37)</f>
        <v>0</v>
      </c>
      <c r="BM37" s="1035">
        <f>IF($A37&lt;&gt;"",$A37*BO37,$E$7*BO37)</f>
        <v>0</v>
      </c>
      <c r="BN37" s="1015">
        <f>BO37-BM37</f>
        <v>0</v>
      </c>
      <c r="BO37" s="227">
        <f>BL37*(1+$F37)</f>
        <v>0</v>
      </c>
      <c r="BP37" s="136"/>
      <c r="BQ37" s="136"/>
      <c r="BR37" s="136"/>
      <c r="BS37" s="136"/>
      <c r="BT37" s="136"/>
      <c r="BU37" s="136"/>
      <c r="BV37" s="136"/>
    </row>
    <row r="38" spans="1:74" ht="14.25">
      <c r="A38" s="944" t="str">
        <f>IF('6.1stYrOpBudget'!K38&lt;&gt;"",'6.1stYrOpBudget'!K38,"")</f>
        <v/>
      </c>
      <c r="B38" s="944" t="str">
        <f>'6.1stYrOpBudget'!L38</f>
        <v/>
      </c>
      <c r="C38" s="179" t="str">
        <f>'6.1stYrOpBudget'!A38</f>
        <v>Other Salaries/Benefits</v>
      </c>
      <c r="D38" s="1385"/>
      <c r="E38" s="1376">
        <f>F38</f>
        <v>3.5000000000000003E-2</v>
      </c>
      <c r="F38" s="1374">
        <v>3.5000000000000003E-2</v>
      </c>
      <c r="G38" s="71"/>
      <c r="H38" s="1015">
        <f>'6.1stYrOpBudget'!D38</f>
        <v>0</v>
      </c>
      <c r="I38" s="1015">
        <f>'6.1stYrOpBudget'!E38</f>
        <v>0</v>
      </c>
      <c r="J38" s="227">
        <f>'6.1stYrOpBudget'!F38</f>
        <v>0</v>
      </c>
      <c r="K38" s="1035">
        <f>IF($A38&lt;&gt;"",$A38*M38,$E$7*M38)</f>
        <v>0</v>
      </c>
      <c r="L38" s="1015">
        <f>M38-K38</f>
        <v>0</v>
      </c>
      <c r="M38" s="227">
        <f>J38*(1+$F38)</f>
        <v>0</v>
      </c>
      <c r="N38" s="1035">
        <f>IF($A38&lt;&gt;"",$A38*P38,$E$7*P38)</f>
        <v>0</v>
      </c>
      <c r="O38" s="1015">
        <f>P38-N38</f>
        <v>0</v>
      </c>
      <c r="P38" s="227">
        <f>M38*(1+$F38)</f>
        <v>0</v>
      </c>
      <c r="Q38" s="1035">
        <f>IF($A38&lt;&gt;"",$A38*S38,$E$7*S38)</f>
        <v>0</v>
      </c>
      <c r="R38" s="1015">
        <f>S38-Q38</f>
        <v>0</v>
      </c>
      <c r="S38" s="227">
        <f>P38*(1+$F38)</f>
        <v>0</v>
      </c>
      <c r="T38" s="1035">
        <f>IF($A38&lt;&gt;"",$A38*V38,$E$7*V38)</f>
        <v>0</v>
      </c>
      <c r="U38" s="1015">
        <f>V38-T38</f>
        <v>0</v>
      </c>
      <c r="V38" s="227">
        <f>S38*(1+$F38)</f>
        <v>0</v>
      </c>
      <c r="W38" s="1035">
        <f>IF($A38&lt;&gt;"",$A38*Y38,$E$7*Y38)</f>
        <v>0</v>
      </c>
      <c r="X38" s="1015">
        <f>Y38-W38</f>
        <v>0</v>
      </c>
      <c r="Y38" s="227">
        <f>V38*(1+$F38)</f>
        <v>0</v>
      </c>
      <c r="Z38" s="1035">
        <f>IF($A38&lt;&gt;"",$A38*AB38,$E$7*AB38)</f>
        <v>0</v>
      </c>
      <c r="AA38" s="1015">
        <f>AB38-Z38</f>
        <v>0</v>
      </c>
      <c r="AB38" s="227">
        <f>Y38*(1+$F38)</f>
        <v>0</v>
      </c>
      <c r="AC38" s="1035">
        <f>IF($A38&lt;&gt;"",$A38*AE38,$E$7*AE38)</f>
        <v>0</v>
      </c>
      <c r="AD38" s="1015">
        <f>AE38-AC38</f>
        <v>0</v>
      </c>
      <c r="AE38" s="227">
        <f>AB38*(1+$F38)</f>
        <v>0</v>
      </c>
      <c r="AF38" s="1035">
        <f>IF($A38&lt;&gt;"",$A38*AH38,$E$7*AH38)</f>
        <v>0</v>
      </c>
      <c r="AG38" s="1015">
        <f>AH38-AF38</f>
        <v>0</v>
      </c>
      <c r="AH38" s="227">
        <f>AE38*(1+$F38)</f>
        <v>0</v>
      </c>
      <c r="AI38" s="1035">
        <f>IF($A38&lt;&gt;"",$A38*AK38,$E$7*AK38)</f>
        <v>0</v>
      </c>
      <c r="AJ38" s="1015">
        <f>AK38-AI38</f>
        <v>0</v>
      </c>
      <c r="AK38" s="227">
        <f>AH38*(1+$F38)</f>
        <v>0</v>
      </c>
      <c r="AL38" s="1035">
        <f>IF($A38&lt;&gt;"",$A38*AN38,$E$7*AN38)</f>
        <v>0</v>
      </c>
      <c r="AM38" s="1015">
        <f>AN38-AL38</f>
        <v>0</v>
      </c>
      <c r="AN38" s="227">
        <f>AK38*(1+$F38)</f>
        <v>0</v>
      </c>
      <c r="AO38" s="1035">
        <f>IF($A38&lt;&gt;"",$A38*AQ38,$E$7*AQ38)</f>
        <v>0</v>
      </c>
      <c r="AP38" s="1015">
        <f>AQ38-AO38</f>
        <v>0</v>
      </c>
      <c r="AQ38" s="227">
        <f>AN38*(1+$F38)</f>
        <v>0</v>
      </c>
      <c r="AR38" s="1035">
        <f>IF($A38&lt;&gt;"",$A38*AT38,$E$7*AT38)</f>
        <v>0</v>
      </c>
      <c r="AS38" s="1015">
        <f>AT38-AR38</f>
        <v>0</v>
      </c>
      <c r="AT38" s="227">
        <f>AQ38*(1+$F38)</f>
        <v>0</v>
      </c>
      <c r="AU38" s="1035">
        <f>IF($A38&lt;&gt;"",$A38*AW38,$E$7*AW38)</f>
        <v>0</v>
      </c>
      <c r="AV38" s="1015">
        <f>AW38-AU38</f>
        <v>0</v>
      </c>
      <c r="AW38" s="227">
        <f>AT38*(1+$F38)</f>
        <v>0</v>
      </c>
      <c r="AX38" s="1035">
        <f>IF($A38&lt;&gt;"",$A38*AZ38,$E$7*AZ38)</f>
        <v>0</v>
      </c>
      <c r="AY38" s="1015">
        <f>AZ38-AX38</f>
        <v>0</v>
      </c>
      <c r="AZ38" s="227">
        <f>AW38*(1+$F38)</f>
        <v>0</v>
      </c>
      <c r="BA38" s="1035">
        <f>IF($A38&lt;&gt;"",$A38*BC38,$E$7*BC38)</f>
        <v>0</v>
      </c>
      <c r="BB38" s="1015">
        <f>BC38-BA38</f>
        <v>0</v>
      </c>
      <c r="BC38" s="227">
        <f>AZ38*(1+$F38)</f>
        <v>0</v>
      </c>
      <c r="BD38" s="1035">
        <f>IF($A38&lt;&gt;"",$A38*BF38,$E$7*BF38)</f>
        <v>0</v>
      </c>
      <c r="BE38" s="1015">
        <f>BF38-BD38</f>
        <v>0</v>
      </c>
      <c r="BF38" s="227">
        <f>BC38*(1+$F38)</f>
        <v>0</v>
      </c>
      <c r="BG38" s="1035">
        <f>IF($A38&lt;&gt;"",$A38*BI38,$E$7*BI38)</f>
        <v>0</v>
      </c>
      <c r="BH38" s="1015">
        <f>BI38-BG38</f>
        <v>0</v>
      </c>
      <c r="BI38" s="227">
        <f>BF38*(1+$F38)</f>
        <v>0</v>
      </c>
      <c r="BJ38" s="1035">
        <f>IF($A38&lt;&gt;"",$A38*BL38,$E$7*BL38)</f>
        <v>0</v>
      </c>
      <c r="BK38" s="1015">
        <f>BL38-BJ38</f>
        <v>0</v>
      </c>
      <c r="BL38" s="227">
        <f>BI38*(1+$F38)</f>
        <v>0</v>
      </c>
      <c r="BM38" s="1035">
        <f>IF($A38&lt;&gt;"",$A38*BO38,$E$7*BO38)</f>
        <v>0</v>
      </c>
      <c r="BN38" s="1015">
        <f>BO38-BM38</f>
        <v>0</v>
      </c>
      <c r="BO38" s="227">
        <f>BL38*(1+$F38)</f>
        <v>0</v>
      </c>
      <c r="BP38" s="136"/>
      <c r="BQ38" s="136"/>
      <c r="BR38" s="136"/>
      <c r="BS38" s="136"/>
      <c r="BT38" s="136"/>
      <c r="BU38" s="136"/>
      <c r="BV38" s="136"/>
    </row>
    <row r="39" spans="1:74" ht="14.25">
      <c r="A39" s="944" t="str">
        <f>IF('6.1stYrOpBudget'!K39&lt;&gt;"",'6.1stYrOpBudget'!K39,"")</f>
        <v/>
      </c>
      <c r="B39" s="944" t="str">
        <f>'6.1stYrOpBudget'!L39</f>
        <v/>
      </c>
      <c r="C39" s="179" t="str">
        <f>'6.1stYrOpBudget'!A39</f>
        <v>Administrative Rent-Free Unit</v>
      </c>
      <c r="D39" s="1384">
        <v>6331</v>
      </c>
      <c r="E39" s="1376">
        <f>F39</f>
        <v>3.5000000000000003E-2</v>
      </c>
      <c r="F39" s="1374">
        <v>3.5000000000000003E-2</v>
      </c>
      <c r="G39" s="71"/>
      <c r="H39" s="1015">
        <f>'6.1stYrOpBudget'!D39</f>
        <v>0</v>
      </c>
      <c r="I39" s="1015">
        <f>'6.1stYrOpBudget'!E39</f>
        <v>0</v>
      </c>
      <c r="J39" s="227">
        <f>'6.1stYrOpBudget'!F39</f>
        <v>0</v>
      </c>
      <c r="K39" s="1035">
        <f>IF($A39&lt;&gt;"",$A39*M39,$E$7*M39)</f>
        <v>0</v>
      </c>
      <c r="L39" s="1015">
        <f>M39-K39</f>
        <v>0</v>
      </c>
      <c r="M39" s="227">
        <f>J39*(1+$F39)</f>
        <v>0</v>
      </c>
      <c r="N39" s="1035">
        <f>IF($A39&lt;&gt;"",$A39*P39,$E$7*P39)</f>
        <v>0</v>
      </c>
      <c r="O39" s="1015">
        <f>P39-N39</f>
        <v>0</v>
      </c>
      <c r="P39" s="227">
        <f>M39*(1+$F39)</f>
        <v>0</v>
      </c>
      <c r="Q39" s="1035">
        <f>IF($A39&lt;&gt;"",$A39*S39,$E$7*S39)</f>
        <v>0</v>
      </c>
      <c r="R39" s="1015">
        <f>S39-Q39</f>
        <v>0</v>
      </c>
      <c r="S39" s="227">
        <f>P39*(1+$F39)</f>
        <v>0</v>
      </c>
      <c r="T39" s="1035">
        <f>IF($A39&lt;&gt;"",$A39*V39,$E$7*V39)</f>
        <v>0</v>
      </c>
      <c r="U39" s="1015">
        <f>V39-T39</f>
        <v>0</v>
      </c>
      <c r="V39" s="227">
        <f>S39*(1+$F39)</f>
        <v>0</v>
      </c>
      <c r="W39" s="1035">
        <f>IF($A39&lt;&gt;"",$A39*Y39,$E$7*Y39)</f>
        <v>0</v>
      </c>
      <c r="X39" s="1015">
        <f>Y39-W39</f>
        <v>0</v>
      </c>
      <c r="Y39" s="227">
        <f>V39*(1+$F39)</f>
        <v>0</v>
      </c>
      <c r="Z39" s="1035">
        <f>IF($A39&lt;&gt;"",$A39*AB39,$E$7*AB39)</f>
        <v>0</v>
      </c>
      <c r="AA39" s="1015">
        <f>AB39-Z39</f>
        <v>0</v>
      </c>
      <c r="AB39" s="227">
        <f>Y39*(1+$F39)</f>
        <v>0</v>
      </c>
      <c r="AC39" s="1035">
        <f>IF($A39&lt;&gt;"",$A39*AE39,$E$7*AE39)</f>
        <v>0</v>
      </c>
      <c r="AD39" s="1015">
        <f>AE39-AC39</f>
        <v>0</v>
      </c>
      <c r="AE39" s="227">
        <f>AB39*(1+$F39)</f>
        <v>0</v>
      </c>
      <c r="AF39" s="1035">
        <f>IF($A39&lt;&gt;"",$A39*AH39,$E$7*AH39)</f>
        <v>0</v>
      </c>
      <c r="AG39" s="1015">
        <f>AH39-AF39</f>
        <v>0</v>
      </c>
      <c r="AH39" s="227">
        <f>AE39*(1+$F39)</f>
        <v>0</v>
      </c>
      <c r="AI39" s="1035">
        <f>IF($A39&lt;&gt;"",$A39*AK39,$E$7*AK39)</f>
        <v>0</v>
      </c>
      <c r="AJ39" s="1015">
        <f>AK39-AI39</f>
        <v>0</v>
      </c>
      <c r="AK39" s="227">
        <f>AH39*(1+$F39)</f>
        <v>0</v>
      </c>
      <c r="AL39" s="1035">
        <f>IF($A39&lt;&gt;"",$A39*AN39,$E$7*AN39)</f>
        <v>0</v>
      </c>
      <c r="AM39" s="1015">
        <f>AN39-AL39</f>
        <v>0</v>
      </c>
      <c r="AN39" s="227">
        <f>AK39*(1+$F39)</f>
        <v>0</v>
      </c>
      <c r="AO39" s="1035">
        <f>IF($A39&lt;&gt;"",$A39*AQ39,$E$7*AQ39)</f>
        <v>0</v>
      </c>
      <c r="AP39" s="1015">
        <f>AQ39-AO39</f>
        <v>0</v>
      </c>
      <c r="AQ39" s="227">
        <f>AN39*(1+$F39)</f>
        <v>0</v>
      </c>
      <c r="AR39" s="1035">
        <f>IF($A39&lt;&gt;"",$A39*AT39,$E$7*AT39)</f>
        <v>0</v>
      </c>
      <c r="AS39" s="1015">
        <f>AT39-AR39</f>
        <v>0</v>
      </c>
      <c r="AT39" s="227">
        <f>AQ39*(1+$F39)</f>
        <v>0</v>
      </c>
      <c r="AU39" s="1035">
        <f>IF($A39&lt;&gt;"",$A39*AW39,$E$7*AW39)</f>
        <v>0</v>
      </c>
      <c r="AV39" s="1015">
        <f>AW39-AU39</f>
        <v>0</v>
      </c>
      <c r="AW39" s="227">
        <f>AT39*(1+$F39)</f>
        <v>0</v>
      </c>
      <c r="AX39" s="1035">
        <f>IF($A39&lt;&gt;"",$A39*AZ39,$E$7*AZ39)</f>
        <v>0</v>
      </c>
      <c r="AY39" s="1015">
        <f>AZ39-AX39</f>
        <v>0</v>
      </c>
      <c r="AZ39" s="227">
        <f>AW39*(1+$F39)</f>
        <v>0</v>
      </c>
      <c r="BA39" s="1035">
        <f>IF($A39&lt;&gt;"",$A39*BC39,$E$7*BC39)</f>
        <v>0</v>
      </c>
      <c r="BB39" s="1015">
        <f>BC39-BA39</f>
        <v>0</v>
      </c>
      <c r="BC39" s="227">
        <f>AZ39*(1+$F39)</f>
        <v>0</v>
      </c>
      <c r="BD39" s="1035">
        <f>IF($A39&lt;&gt;"",$A39*BF39,$E$7*BF39)</f>
        <v>0</v>
      </c>
      <c r="BE39" s="1015">
        <f>BF39-BD39</f>
        <v>0</v>
      </c>
      <c r="BF39" s="227">
        <f>BC39*(1+$F39)</f>
        <v>0</v>
      </c>
      <c r="BG39" s="1035">
        <f>IF($A39&lt;&gt;"",$A39*BI39,$E$7*BI39)</f>
        <v>0</v>
      </c>
      <c r="BH39" s="1015">
        <f>BI39-BG39</f>
        <v>0</v>
      </c>
      <c r="BI39" s="227">
        <f>BF39*(1+$F39)</f>
        <v>0</v>
      </c>
      <c r="BJ39" s="1035">
        <f>IF($A39&lt;&gt;"",$A39*BL39,$E$7*BL39)</f>
        <v>0</v>
      </c>
      <c r="BK39" s="1015">
        <f>BL39-BJ39</f>
        <v>0</v>
      </c>
      <c r="BL39" s="227">
        <f>BI39*(1+$F39)</f>
        <v>0</v>
      </c>
      <c r="BM39" s="1035">
        <f>IF($A39&lt;&gt;"",$A39*BO39,$E$7*BO39)</f>
        <v>0</v>
      </c>
      <c r="BN39" s="1015">
        <f>BO39-BM39</f>
        <v>0</v>
      </c>
      <c r="BO39" s="227">
        <f>BL39*(1+$F39)</f>
        <v>0</v>
      </c>
      <c r="BP39" s="136"/>
      <c r="BQ39" s="136"/>
      <c r="BR39" s="136"/>
      <c r="BS39" s="136"/>
      <c r="BT39" s="136"/>
      <c r="BU39" s="136"/>
      <c r="BV39" s="136"/>
    </row>
    <row r="40" spans="1:74" ht="15">
      <c r="A40" s="316"/>
      <c r="B40" s="316"/>
      <c r="C40" s="1415" t="str">
        <f>'6.1stYrOpBudget'!B40</f>
        <v>Sub-total Salaries/Benefits</v>
      </c>
      <c r="D40" s="153"/>
      <c r="E40" s="1383"/>
      <c r="F40" s="153"/>
      <c r="G40" s="230"/>
      <c r="H40" s="299">
        <f>'6.1stYrOpBudget'!D40</f>
        <v>0</v>
      </c>
      <c r="I40" s="299">
        <f>'6.1stYrOpBudget'!E40</f>
        <v>0</v>
      </c>
      <c r="J40" s="224">
        <f>'6.1stYrOpBudget'!F40</f>
        <v>0</v>
      </c>
      <c r="K40" s="299">
        <f t="shared" ref="K40:AP40" si="66">SUM(K35:K39)</f>
        <v>0</v>
      </c>
      <c r="L40" s="299">
        <f t="shared" si="66"/>
        <v>0</v>
      </c>
      <c r="M40" s="224">
        <f t="shared" si="66"/>
        <v>0</v>
      </c>
      <c r="N40" s="299">
        <f t="shared" si="66"/>
        <v>0</v>
      </c>
      <c r="O40" s="299">
        <f t="shared" si="66"/>
        <v>0</v>
      </c>
      <c r="P40" s="224">
        <f t="shared" si="66"/>
        <v>0</v>
      </c>
      <c r="Q40" s="299">
        <f t="shared" si="66"/>
        <v>0</v>
      </c>
      <c r="R40" s="299">
        <f t="shared" si="66"/>
        <v>0</v>
      </c>
      <c r="S40" s="224">
        <f t="shared" si="66"/>
        <v>0</v>
      </c>
      <c r="T40" s="299">
        <f t="shared" si="66"/>
        <v>0</v>
      </c>
      <c r="U40" s="299">
        <f t="shared" si="66"/>
        <v>0</v>
      </c>
      <c r="V40" s="224">
        <f t="shared" si="66"/>
        <v>0</v>
      </c>
      <c r="W40" s="299">
        <f t="shared" si="66"/>
        <v>0</v>
      </c>
      <c r="X40" s="299">
        <f t="shared" si="66"/>
        <v>0</v>
      </c>
      <c r="Y40" s="224">
        <f t="shared" si="66"/>
        <v>0</v>
      </c>
      <c r="Z40" s="299">
        <f t="shared" si="66"/>
        <v>0</v>
      </c>
      <c r="AA40" s="299">
        <f t="shared" si="66"/>
        <v>0</v>
      </c>
      <c r="AB40" s="224">
        <f t="shared" si="66"/>
        <v>0</v>
      </c>
      <c r="AC40" s="299">
        <f t="shared" si="66"/>
        <v>0</v>
      </c>
      <c r="AD40" s="299">
        <f t="shared" si="66"/>
        <v>0</v>
      </c>
      <c r="AE40" s="224">
        <f t="shared" si="66"/>
        <v>0</v>
      </c>
      <c r="AF40" s="299">
        <f t="shared" si="66"/>
        <v>0</v>
      </c>
      <c r="AG40" s="299">
        <f t="shared" si="66"/>
        <v>0</v>
      </c>
      <c r="AH40" s="224">
        <f t="shared" si="66"/>
        <v>0</v>
      </c>
      <c r="AI40" s="299">
        <f t="shared" si="66"/>
        <v>0</v>
      </c>
      <c r="AJ40" s="299">
        <f t="shared" si="66"/>
        <v>0</v>
      </c>
      <c r="AK40" s="224">
        <f t="shared" si="66"/>
        <v>0</v>
      </c>
      <c r="AL40" s="299">
        <f t="shared" si="66"/>
        <v>0</v>
      </c>
      <c r="AM40" s="299">
        <f t="shared" si="66"/>
        <v>0</v>
      </c>
      <c r="AN40" s="224">
        <f t="shared" si="66"/>
        <v>0</v>
      </c>
      <c r="AO40" s="299">
        <f t="shared" si="66"/>
        <v>0</v>
      </c>
      <c r="AP40" s="299">
        <f t="shared" si="66"/>
        <v>0</v>
      </c>
      <c r="AQ40" s="224">
        <f t="shared" ref="AQ40:BO40" si="67">SUM(AQ35:AQ39)</f>
        <v>0</v>
      </c>
      <c r="AR40" s="299">
        <f t="shared" si="67"/>
        <v>0</v>
      </c>
      <c r="AS40" s="299">
        <f t="shared" si="67"/>
        <v>0</v>
      </c>
      <c r="AT40" s="224">
        <f t="shared" si="67"/>
        <v>0</v>
      </c>
      <c r="AU40" s="299">
        <f t="shared" si="67"/>
        <v>0</v>
      </c>
      <c r="AV40" s="299">
        <f t="shared" si="67"/>
        <v>0</v>
      </c>
      <c r="AW40" s="224">
        <f t="shared" si="67"/>
        <v>0</v>
      </c>
      <c r="AX40" s="299">
        <f t="shared" si="67"/>
        <v>0</v>
      </c>
      <c r="AY40" s="299">
        <f t="shared" si="67"/>
        <v>0</v>
      </c>
      <c r="AZ40" s="224">
        <f t="shared" si="67"/>
        <v>0</v>
      </c>
      <c r="BA40" s="299">
        <f t="shared" si="67"/>
        <v>0</v>
      </c>
      <c r="BB40" s="299">
        <f t="shared" si="67"/>
        <v>0</v>
      </c>
      <c r="BC40" s="224">
        <f t="shared" si="67"/>
        <v>0</v>
      </c>
      <c r="BD40" s="299">
        <f t="shared" si="67"/>
        <v>0</v>
      </c>
      <c r="BE40" s="299">
        <f t="shared" si="67"/>
        <v>0</v>
      </c>
      <c r="BF40" s="224">
        <f t="shared" si="67"/>
        <v>0</v>
      </c>
      <c r="BG40" s="299">
        <f t="shared" si="67"/>
        <v>0</v>
      </c>
      <c r="BH40" s="299">
        <f t="shared" si="67"/>
        <v>0</v>
      </c>
      <c r="BI40" s="224">
        <f t="shared" si="67"/>
        <v>0</v>
      </c>
      <c r="BJ40" s="299">
        <f t="shared" si="67"/>
        <v>0</v>
      </c>
      <c r="BK40" s="299">
        <f t="shared" si="67"/>
        <v>0</v>
      </c>
      <c r="BL40" s="224">
        <f t="shared" si="67"/>
        <v>0</v>
      </c>
      <c r="BM40" s="299">
        <f t="shared" si="67"/>
        <v>0</v>
      </c>
      <c r="BN40" s="299">
        <f t="shared" si="67"/>
        <v>0</v>
      </c>
      <c r="BO40" s="224">
        <f t="shared" si="67"/>
        <v>0</v>
      </c>
      <c r="BP40" s="136"/>
      <c r="BQ40" s="136"/>
      <c r="BR40" s="136"/>
      <c r="BS40" s="136"/>
      <c r="BT40" s="136"/>
      <c r="BU40" s="136"/>
      <c r="BV40" s="136"/>
    </row>
    <row r="41" spans="1:74" ht="15">
      <c r="A41" s="316"/>
      <c r="B41" s="316"/>
      <c r="C41" s="411" t="str">
        <f>'6.1stYrOpBudget'!A41</f>
        <v>Administration</v>
      </c>
      <c r="D41" s="160"/>
      <c r="E41" s="168"/>
      <c r="F41" s="160"/>
      <c r="G41" s="230"/>
      <c r="H41" s="300"/>
      <c r="I41" s="300"/>
      <c r="J41" s="148"/>
      <c r="K41" s="300"/>
      <c r="L41" s="300"/>
      <c r="M41" s="148"/>
      <c r="N41" s="300"/>
      <c r="O41" s="300"/>
      <c r="P41" s="148"/>
      <c r="Q41" s="300"/>
      <c r="R41" s="300"/>
      <c r="S41" s="148"/>
      <c r="T41" s="300"/>
      <c r="U41" s="300"/>
      <c r="V41" s="148"/>
      <c r="W41" s="300"/>
      <c r="X41" s="300"/>
      <c r="Y41" s="148"/>
      <c r="Z41" s="300"/>
      <c r="AA41" s="300"/>
      <c r="AB41" s="148"/>
      <c r="AC41" s="300"/>
      <c r="AD41" s="300"/>
      <c r="AE41" s="148"/>
      <c r="AF41" s="300"/>
      <c r="AG41" s="300"/>
      <c r="AH41" s="148"/>
      <c r="AI41" s="300"/>
      <c r="AJ41" s="300"/>
      <c r="AK41" s="148"/>
      <c r="AL41" s="300"/>
      <c r="AM41" s="300"/>
      <c r="AN41" s="148"/>
      <c r="AO41" s="300"/>
      <c r="AP41" s="300"/>
      <c r="AQ41" s="148"/>
      <c r="AR41" s="300"/>
      <c r="AS41" s="300"/>
      <c r="AT41" s="148"/>
      <c r="AU41" s="300"/>
      <c r="AV41" s="300"/>
      <c r="AW41" s="148"/>
      <c r="AX41" s="300"/>
      <c r="AY41" s="300"/>
      <c r="AZ41" s="148"/>
      <c r="BA41" s="300"/>
      <c r="BB41" s="300"/>
      <c r="BC41" s="148"/>
      <c r="BD41" s="300"/>
      <c r="BE41" s="300"/>
      <c r="BF41" s="148"/>
      <c r="BG41" s="300"/>
      <c r="BH41" s="300"/>
      <c r="BI41" s="148"/>
      <c r="BJ41" s="300"/>
      <c r="BK41" s="300"/>
      <c r="BL41" s="148"/>
      <c r="BM41" s="300"/>
      <c r="BN41" s="300"/>
      <c r="BO41" s="148"/>
      <c r="BP41" s="136"/>
      <c r="BQ41" s="136"/>
      <c r="BR41" s="136"/>
      <c r="BS41" s="136"/>
      <c r="BT41" s="136"/>
      <c r="BU41" s="136"/>
      <c r="BV41" s="136"/>
    </row>
    <row r="42" spans="1:74" ht="14.25">
      <c r="A42" s="316"/>
      <c r="B42" s="316"/>
      <c r="C42" s="179" t="str">
        <f>'6.1stYrOpBudget'!A42</f>
        <v>Advertising and Marketing</v>
      </c>
      <c r="D42" s="1386">
        <v>6210</v>
      </c>
      <c r="E42" s="1376">
        <f t="shared" ref="E42:E49" si="68">F42</f>
        <v>3.5000000000000003E-2</v>
      </c>
      <c r="F42" s="1374">
        <v>3.5000000000000003E-2</v>
      </c>
      <c r="G42" s="71"/>
      <c r="H42" s="1015">
        <f>'6.1stYrOpBudget'!D42</f>
        <v>0</v>
      </c>
      <c r="I42" s="1015">
        <f>'6.1stYrOpBudget'!E42</f>
        <v>0</v>
      </c>
      <c r="J42" s="227">
        <f>'6.1stYrOpBudget'!F42</f>
        <v>0</v>
      </c>
      <c r="K42" s="1015">
        <f>$E$7*M42</f>
        <v>0</v>
      </c>
      <c r="L42" s="1015">
        <f t="shared" ref="L42:L49" si="69">M42-K42</f>
        <v>0</v>
      </c>
      <c r="M42" s="227">
        <f t="shared" ref="M42:M49" si="70">J42*(1+$F42)</f>
        <v>0</v>
      </c>
      <c r="N42" s="1015">
        <f>$E$7*P42</f>
        <v>0</v>
      </c>
      <c r="O42" s="1015">
        <f t="shared" ref="O42:O49" si="71">P42-N42</f>
        <v>0</v>
      </c>
      <c r="P42" s="227">
        <f t="shared" ref="P42:P49" si="72">M42*(1+$F42)</f>
        <v>0</v>
      </c>
      <c r="Q42" s="1015">
        <f>$E$7*S42</f>
        <v>0</v>
      </c>
      <c r="R42" s="1015">
        <f t="shared" ref="R42:R49" si="73">S42-Q42</f>
        <v>0</v>
      </c>
      <c r="S42" s="227">
        <f t="shared" ref="S42:S49" si="74">P42*(1+$F42)</f>
        <v>0</v>
      </c>
      <c r="T42" s="1015">
        <f>$E$7*V42</f>
        <v>0</v>
      </c>
      <c r="U42" s="1015">
        <f t="shared" ref="U42:U49" si="75">V42-T42</f>
        <v>0</v>
      </c>
      <c r="V42" s="227">
        <f t="shared" ref="V42:V49" si="76">S42*(1+$F42)</f>
        <v>0</v>
      </c>
      <c r="W42" s="1015">
        <f>$E$7*Y42</f>
        <v>0</v>
      </c>
      <c r="X42" s="1015">
        <f t="shared" ref="X42:X49" si="77">Y42-W42</f>
        <v>0</v>
      </c>
      <c r="Y42" s="227">
        <f t="shared" ref="Y42:Y49" si="78">V42*(1+$F42)</f>
        <v>0</v>
      </c>
      <c r="Z42" s="1015">
        <f>$E$7*AB42</f>
        <v>0</v>
      </c>
      <c r="AA42" s="1015">
        <f t="shared" ref="AA42:AA49" si="79">AB42-Z42</f>
        <v>0</v>
      </c>
      <c r="AB42" s="227">
        <f t="shared" ref="AB42:AB49" si="80">Y42*(1+$F42)</f>
        <v>0</v>
      </c>
      <c r="AC42" s="1015">
        <f>$E$7*AE42</f>
        <v>0</v>
      </c>
      <c r="AD42" s="1015">
        <f t="shared" ref="AD42:AD49" si="81">AE42-AC42</f>
        <v>0</v>
      </c>
      <c r="AE42" s="227">
        <f t="shared" ref="AE42:AE49" si="82">AB42*(1+$F42)</f>
        <v>0</v>
      </c>
      <c r="AF42" s="1015">
        <f>$E$7*AH42</f>
        <v>0</v>
      </c>
      <c r="AG42" s="1015">
        <f t="shared" ref="AG42:AG49" si="83">AH42-AF42</f>
        <v>0</v>
      </c>
      <c r="AH42" s="227">
        <f t="shared" ref="AH42:AH49" si="84">AE42*(1+$F42)</f>
        <v>0</v>
      </c>
      <c r="AI42" s="1015">
        <f>$E$7*AK42</f>
        <v>0</v>
      </c>
      <c r="AJ42" s="1015">
        <f t="shared" ref="AJ42:AJ49" si="85">AK42-AI42</f>
        <v>0</v>
      </c>
      <c r="AK42" s="227">
        <f t="shared" ref="AK42:AK49" si="86">AH42*(1+$F42)</f>
        <v>0</v>
      </c>
      <c r="AL42" s="1015">
        <f>$E$7*AN42</f>
        <v>0</v>
      </c>
      <c r="AM42" s="1015">
        <f t="shared" ref="AM42:AM49" si="87">AN42-AL42</f>
        <v>0</v>
      </c>
      <c r="AN42" s="227">
        <f t="shared" ref="AN42:AN49" si="88">AK42*(1+$F42)</f>
        <v>0</v>
      </c>
      <c r="AO42" s="1015">
        <f>$E$7*AQ42</f>
        <v>0</v>
      </c>
      <c r="AP42" s="1015">
        <f t="shared" ref="AP42:AP49" si="89">AQ42-AO42</f>
        <v>0</v>
      </c>
      <c r="AQ42" s="227">
        <f t="shared" ref="AQ42:AQ49" si="90">AN42*(1+$F42)</f>
        <v>0</v>
      </c>
      <c r="AR42" s="1015">
        <f>$E$7*AT42</f>
        <v>0</v>
      </c>
      <c r="AS42" s="1015">
        <f t="shared" ref="AS42:AS49" si="91">AT42-AR42</f>
        <v>0</v>
      </c>
      <c r="AT42" s="227">
        <f t="shared" ref="AT42:AT49" si="92">AQ42*(1+$F42)</f>
        <v>0</v>
      </c>
      <c r="AU42" s="1015">
        <f>$E$7*AW42</f>
        <v>0</v>
      </c>
      <c r="AV42" s="1015">
        <f t="shared" ref="AV42:AV49" si="93">AW42-AU42</f>
        <v>0</v>
      </c>
      <c r="AW42" s="227">
        <f t="shared" ref="AW42:AW49" si="94">AT42*(1+$F42)</f>
        <v>0</v>
      </c>
      <c r="AX42" s="1015">
        <f>$E$7*AZ42</f>
        <v>0</v>
      </c>
      <c r="AY42" s="1015">
        <f t="shared" ref="AY42:AY49" si="95">AZ42-AX42</f>
        <v>0</v>
      </c>
      <c r="AZ42" s="227">
        <f t="shared" ref="AZ42:AZ49" si="96">AW42*(1+$F42)</f>
        <v>0</v>
      </c>
      <c r="BA42" s="1015">
        <f>$E$7*BC42</f>
        <v>0</v>
      </c>
      <c r="BB42" s="1015">
        <f t="shared" ref="BB42:BB49" si="97">BC42-BA42</f>
        <v>0</v>
      </c>
      <c r="BC42" s="227">
        <f t="shared" ref="BC42:BC49" si="98">AZ42*(1+$F42)</f>
        <v>0</v>
      </c>
      <c r="BD42" s="1015">
        <f>$E$7*BF42</f>
        <v>0</v>
      </c>
      <c r="BE42" s="1015">
        <f t="shared" ref="BE42:BE49" si="99">BF42-BD42</f>
        <v>0</v>
      </c>
      <c r="BF42" s="227">
        <f t="shared" ref="BF42:BF49" si="100">BC42*(1+$F42)</f>
        <v>0</v>
      </c>
      <c r="BG42" s="1015">
        <f>$E$7*BI42</f>
        <v>0</v>
      </c>
      <c r="BH42" s="1015">
        <f t="shared" ref="BH42:BH49" si="101">BI42-BG42</f>
        <v>0</v>
      </c>
      <c r="BI42" s="227">
        <f t="shared" ref="BI42:BI49" si="102">BF42*(1+$F42)</f>
        <v>0</v>
      </c>
      <c r="BJ42" s="1015">
        <f>$E$7*BL42</f>
        <v>0</v>
      </c>
      <c r="BK42" s="1015">
        <f t="shared" ref="BK42:BK49" si="103">BL42-BJ42</f>
        <v>0</v>
      </c>
      <c r="BL42" s="227">
        <f t="shared" ref="BL42:BL49" si="104">BI42*(1+$F42)</f>
        <v>0</v>
      </c>
      <c r="BM42" s="1015">
        <f>$E$7*BO42</f>
        <v>0</v>
      </c>
      <c r="BN42" s="1015">
        <f t="shared" ref="BN42:BN49" si="105">BO42-BM42</f>
        <v>0</v>
      </c>
      <c r="BO42" s="227">
        <f t="shared" ref="BO42:BO49" si="106">BL42*(1+$F42)</f>
        <v>0</v>
      </c>
      <c r="BP42" s="136"/>
      <c r="BQ42" s="136"/>
      <c r="BR42" s="136"/>
      <c r="BS42" s="136"/>
      <c r="BT42" s="136"/>
      <c r="BU42" s="136"/>
      <c r="BV42" s="136"/>
    </row>
    <row r="43" spans="1:74" ht="14.25">
      <c r="A43" s="316"/>
      <c r="B43" s="316"/>
      <c r="C43" s="179" t="str">
        <f>'6.1stYrOpBudget'!A43</f>
        <v>Office Expenses</v>
      </c>
      <c r="D43" s="1386">
        <v>6311</v>
      </c>
      <c r="E43" s="1376">
        <f t="shared" si="68"/>
        <v>3.5000000000000003E-2</v>
      </c>
      <c r="F43" s="1374">
        <v>3.5000000000000003E-2</v>
      </c>
      <c r="G43" s="71"/>
      <c r="H43" s="1015">
        <f>'6.1stYrOpBudget'!D43</f>
        <v>0</v>
      </c>
      <c r="I43" s="1015">
        <f>'6.1stYrOpBudget'!E43</f>
        <v>0</v>
      </c>
      <c r="J43" s="227">
        <f>'6.1stYrOpBudget'!F43</f>
        <v>0</v>
      </c>
      <c r="K43" s="1015">
        <f>$E$7*M43</f>
        <v>0</v>
      </c>
      <c r="L43" s="1015">
        <f t="shared" si="69"/>
        <v>0</v>
      </c>
      <c r="M43" s="227">
        <f t="shared" si="70"/>
        <v>0</v>
      </c>
      <c r="N43" s="1015">
        <f>$E$7*P43</f>
        <v>0</v>
      </c>
      <c r="O43" s="1015">
        <f t="shared" si="71"/>
        <v>0</v>
      </c>
      <c r="P43" s="227">
        <f t="shared" si="72"/>
        <v>0</v>
      </c>
      <c r="Q43" s="1015">
        <f>$E$7*S43</f>
        <v>0</v>
      </c>
      <c r="R43" s="1015">
        <f t="shared" si="73"/>
        <v>0</v>
      </c>
      <c r="S43" s="227">
        <f t="shared" si="74"/>
        <v>0</v>
      </c>
      <c r="T43" s="1015">
        <f>$E$7*V43</f>
        <v>0</v>
      </c>
      <c r="U43" s="1015">
        <f t="shared" si="75"/>
        <v>0</v>
      </c>
      <c r="V43" s="227">
        <f t="shared" si="76"/>
        <v>0</v>
      </c>
      <c r="W43" s="1015">
        <f>$E$7*Y43</f>
        <v>0</v>
      </c>
      <c r="X43" s="1015">
        <f t="shared" si="77"/>
        <v>0</v>
      </c>
      <c r="Y43" s="227">
        <f t="shared" si="78"/>
        <v>0</v>
      </c>
      <c r="Z43" s="1015">
        <f>$E$7*AB43</f>
        <v>0</v>
      </c>
      <c r="AA43" s="1015">
        <f t="shared" si="79"/>
        <v>0</v>
      </c>
      <c r="AB43" s="227">
        <f t="shared" si="80"/>
        <v>0</v>
      </c>
      <c r="AC43" s="1015">
        <f>$E$7*AE43</f>
        <v>0</v>
      </c>
      <c r="AD43" s="1015">
        <f t="shared" si="81"/>
        <v>0</v>
      </c>
      <c r="AE43" s="227">
        <f t="shared" si="82"/>
        <v>0</v>
      </c>
      <c r="AF43" s="1015">
        <f>$E$7*AH43</f>
        <v>0</v>
      </c>
      <c r="AG43" s="1015">
        <f t="shared" si="83"/>
        <v>0</v>
      </c>
      <c r="AH43" s="227">
        <f t="shared" si="84"/>
        <v>0</v>
      </c>
      <c r="AI43" s="1015">
        <f>$E$7*AK43</f>
        <v>0</v>
      </c>
      <c r="AJ43" s="1015">
        <f t="shared" si="85"/>
        <v>0</v>
      </c>
      <c r="AK43" s="227">
        <f t="shared" si="86"/>
        <v>0</v>
      </c>
      <c r="AL43" s="1015">
        <f>$E$7*AN43</f>
        <v>0</v>
      </c>
      <c r="AM43" s="1015">
        <f t="shared" si="87"/>
        <v>0</v>
      </c>
      <c r="AN43" s="227">
        <f t="shared" si="88"/>
        <v>0</v>
      </c>
      <c r="AO43" s="1015">
        <f>$E$7*AQ43</f>
        <v>0</v>
      </c>
      <c r="AP43" s="1015">
        <f t="shared" si="89"/>
        <v>0</v>
      </c>
      <c r="AQ43" s="227">
        <f t="shared" si="90"/>
        <v>0</v>
      </c>
      <c r="AR43" s="1015">
        <f>$E$7*AT43</f>
        <v>0</v>
      </c>
      <c r="AS43" s="1015">
        <f t="shared" si="91"/>
        <v>0</v>
      </c>
      <c r="AT43" s="227">
        <f t="shared" si="92"/>
        <v>0</v>
      </c>
      <c r="AU43" s="1015">
        <f>$E$7*AW43</f>
        <v>0</v>
      </c>
      <c r="AV43" s="1015">
        <f t="shared" si="93"/>
        <v>0</v>
      </c>
      <c r="AW43" s="227">
        <f t="shared" si="94"/>
        <v>0</v>
      </c>
      <c r="AX43" s="1015">
        <f>$E$7*AZ43</f>
        <v>0</v>
      </c>
      <c r="AY43" s="1015">
        <f t="shared" si="95"/>
        <v>0</v>
      </c>
      <c r="AZ43" s="227">
        <f t="shared" si="96"/>
        <v>0</v>
      </c>
      <c r="BA43" s="1015">
        <f>$E$7*BC43</f>
        <v>0</v>
      </c>
      <c r="BB43" s="1015">
        <f t="shared" si="97"/>
        <v>0</v>
      </c>
      <c r="BC43" s="227">
        <f t="shared" si="98"/>
        <v>0</v>
      </c>
      <c r="BD43" s="1015">
        <f>$E$7*BF43</f>
        <v>0</v>
      </c>
      <c r="BE43" s="1015">
        <f t="shared" si="99"/>
        <v>0</v>
      </c>
      <c r="BF43" s="227">
        <f t="shared" si="100"/>
        <v>0</v>
      </c>
      <c r="BG43" s="1015">
        <f>$E$7*BI43</f>
        <v>0</v>
      </c>
      <c r="BH43" s="1015">
        <f t="shared" si="101"/>
        <v>0</v>
      </c>
      <c r="BI43" s="227">
        <f t="shared" si="102"/>
        <v>0</v>
      </c>
      <c r="BJ43" s="1015">
        <f>$E$7*BL43</f>
        <v>0</v>
      </c>
      <c r="BK43" s="1015">
        <f t="shared" si="103"/>
        <v>0</v>
      </c>
      <c r="BL43" s="227">
        <f t="shared" si="104"/>
        <v>0</v>
      </c>
      <c r="BM43" s="1015">
        <f>$E$7*BO43</f>
        <v>0</v>
      </c>
      <c r="BN43" s="1015">
        <f t="shared" si="105"/>
        <v>0</v>
      </c>
      <c r="BO43" s="227">
        <f t="shared" si="106"/>
        <v>0</v>
      </c>
      <c r="BP43" s="136"/>
      <c r="BQ43" s="136"/>
      <c r="BR43" s="136"/>
      <c r="BS43" s="136"/>
      <c r="BT43" s="136"/>
      <c r="BU43" s="136"/>
      <c r="BV43" s="136"/>
    </row>
    <row r="44" spans="1:74" ht="14.25">
      <c r="A44" s="316"/>
      <c r="B44" s="316"/>
      <c r="C44" s="179" t="str">
        <f>'6.1stYrOpBudget'!A44</f>
        <v>Office Rent</v>
      </c>
      <c r="D44" s="1386">
        <v>6312</v>
      </c>
      <c r="E44" s="1376">
        <f t="shared" si="68"/>
        <v>3.5000000000000003E-2</v>
      </c>
      <c r="F44" s="1374">
        <v>3.5000000000000003E-2</v>
      </c>
      <c r="G44" s="71"/>
      <c r="H44" s="1015">
        <f>'6.1stYrOpBudget'!D44</f>
        <v>0</v>
      </c>
      <c r="I44" s="1015">
        <f>'6.1stYrOpBudget'!E44</f>
        <v>0</v>
      </c>
      <c r="J44" s="227">
        <f>'6.1stYrOpBudget'!F44</f>
        <v>0</v>
      </c>
      <c r="K44" s="1015">
        <f>$E$7*M44</f>
        <v>0</v>
      </c>
      <c r="L44" s="1015">
        <f t="shared" si="69"/>
        <v>0</v>
      </c>
      <c r="M44" s="227">
        <f t="shared" si="70"/>
        <v>0</v>
      </c>
      <c r="N44" s="1015">
        <f>$E$7*P44</f>
        <v>0</v>
      </c>
      <c r="O44" s="1015">
        <f t="shared" si="71"/>
        <v>0</v>
      </c>
      <c r="P44" s="227">
        <f t="shared" si="72"/>
        <v>0</v>
      </c>
      <c r="Q44" s="1015">
        <f>$E$7*S44</f>
        <v>0</v>
      </c>
      <c r="R44" s="1015">
        <f t="shared" si="73"/>
        <v>0</v>
      </c>
      <c r="S44" s="227">
        <f t="shared" si="74"/>
        <v>0</v>
      </c>
      <c r="T44" s="1015">
        <f>$E$7*V44</f>
        <v>0</v>
      </c>
      <c r="U44" s="1015">
        <f t="shared" si="75"/>
        <v>0</v>
      </c>
      <c r="V44" s="227">
        <f t="shared" si="76"/>
        <v>0</v>
      </c>
      <c r="W44" s="1015">
        <f>$E$7*Y44</f>
        <v>0</v>
      </c>
      <c r="X44" s="1015">
        <f t="shared" si="77"/>
        <v>0</v>
      </c>
      <c r="Y44" s="227">
        <f t="shared" si="78"/>
        <v>0</v>
      </c>
      <c r="Z44" s="1015">
        <f>$E$7*AB44</f>
        <v>0</v>
      </c>
      <c r="AA44" s="1015">
        <f t="shared" si="79"/>
        <v>0</v>
      </c>
      <c r="AB44" s="227">
        <f t="shared" si="80"/>
        <v>0</v>
      </c>
      <c r="AC44" s="1015">
        <f>$E$7*AE44</f>
        <v>0</v>
      </c>
      <c r="AD44" s="1015">
        <f t="shared" si="81"/>
        <v>0</v>
      </c>
      <c r="AE44" s="227">
        <f t="shared" si="82"/>
        <v>0</v>
      </c>
      <c r="AF44" s="1015">
        <f>$E$7*AH44</f>
        <v>0</v>
      </c>
      <c r="AG44" s="1015">
        <f t="shared" si="83"/>
        <v>0</v>
      </c>
      <c r="AH44" s="227">
        <f t="shared" si="84"/>
        <v>0</v>
      </c>
      <c r="AI44" s="1015">
        <f>$E$7*AK44</f>
        <v>0</v>
      </c>
      <c r="AJ44" s="1015">
        <f t="shared" si="85"/>
        <v>0</v>
      </c>
      <c r="AK44" s="227">
        <f t="shared" si="86"/>
        <v>0</v>
      </c>
      <c r="AL44" s="1015">
        <f>$E$7*AN44</f>
        <v>0</v>
      </c>
      <c r="AM44" s="1015">
        <f t="shared" si="87"/>
        <v>0</v>
      </c>
      <c r="AN44" s="227">
        <f t="shared" si="88"/>
        <v>0</v>
      </c>
      <c r="AO44" s="1015">
        <f>$E$7*AQ44</f>
        <v>0</v>
      </c>
      <c r="AP44" s="1015">
        <f t="shared" si="89"/>
        <v>0</v>
      </c>
      <c r="AQ44" s="227">
        <f t="shared" si="90"/>
        <v>0</v>
      </c>
      <c r="AR44" s="1015">
        <f>$E$7*AT44</f>
        <v>0</v>
      </c>
      <c r="AS44" s="1015">
        <f t="shared" si="91"/>
        <v>0</v>
      </c>
      <c r="AT44" s="227">
        <f t="shared" si="92"/>
        <v>0</v>
      </c>
      <c r="AU44" s="1015">
        <f>$E$7*AW44</f>
        <v>0</v>
      </c>
      <c r="AV44" s="1015">
        <f t="shared" si="93"/>
        <v>0</v>
      </c>
      <c r="AW44" s="227">
        <f t="shared" si="94"/>
        <v>0</v>
      </c>
      <c r="AX44" s="1015">
        <f>$E$7*AZ44</f>
        <v>0</v>
      </c>
      <c r="AY44" s="1015">
        <f t="shared" si="95"/>
        <v>0</v>
      </c>
      <c r="AZ44" s="227">
        <f t="shared" si="96"/>
        <v>0</v>
      </c>
      <c r="BA44" s="1015">
        <f>$E$7*BC44</f>
        <v>0</v>
      </c>
      <c r="BB44" s="1015">
        <f t="shared" si="97"/>
        <v>0</v>
      </c>
      <c r="BC44" s="227">
        <f t="shared" si="98"/>
        <v>0</v>
      </c>
      <c r="BD44" s="1015">
        <f>$E$7*BF44</f>
        <v>0</v>
      </c>
      <c r="BE44" s="1015">
        <f t="shared" si="99"/>
        <v>0</v>
      </c>
      <c r="BF44" s="227">
        <f t="shared" si="100"/>
        <v>0</v>
      </c>
      <c r="BG44" s="1015">
        <f>$E$7*BI44</f>
        <v>0</v>
      </c>
      <c r="BH44" s="1015">
        <f t="shared" si="101"/>
        <v>0</v>
      </c>
      <c r="BI44" s="227">
        <f t="shared" si="102"/>
        <v>0</v>
      </c>
      <c r="BJ44" s="1015">
        <f>$E$7*BL44</f>
        <v>0</v>
      </c>
      <c r="BK44" s="1015">
        <f t="shared" si="103"/>
        <v>0</v>
      </c>
      <c r="BL44" s="227">
        <f t="shared" si="104"/>
        <v>0</v>
      </c>
      <c r="BM44" s="1015">
        <f>$E$7*BO44</f>
        <v>0</v>
      </c>
      <c r="BN44" s="1015">
        <f t="shared" si="105"/>
        <v>0</v>
      </c>
      <c r="BO44" s="227">
        <f t="shared" si="106"/>
        <v>0</v>
      </c>
      <c r="BP44" s="136"/>
      <c r="BQ44" s="136"/>
      <c r="BR44" s="136"/>
      <c r="BS44" s="136"/>
      <c r="BT44" s="136"/>
      <c r="BU44" s="136"/>
      <c r="BV44" s="136"/>
    </row>
    <row r="45" spans="1:74" ht="14.25">
      <c r="A45" s="948" t="str">
        <f>IF('6.1stYrOpBudget'!K45&lt;&gt;"",'6.1stYrOpBudget'!K45,"")</f>
        <v/>
      </c>
      <c r="B45" s="948" t="str">
        <f>'6.1stYrOpBudget'!L45</f>
        <v/>
      </c>
      <c r="C45" s="179" t="str">
        <f>'6.1stYrOpBudget'!A45</f>
        <v>Legal Expense - Property</v>
      </c>
      <c r="D45" s="1387">
        <v>6340</v>
      </c>
      <c r="E45" s="1376">
        <f t="shared" si="68"/>
        <v>3.5000000000000003E-2</v>
      </c>
      <c r="F45" s="1374">
        <v>3.5000000000000003E-2</v>
      </c>
      <c r="G45" s="71"/>
      <c r="H45" s="1015">
        <f>'6.1stYrOpBudget'!D45</f>
        <v>0</v>
      </c>
      <c r="I45" s="1015">
        <f>'6.1stYrOpBudget'!E45</f>
        <v>0</v>
      </c>
      <c r="J45" s="227">
        <f>'6.1stYrOpBudget'!F45</f>
        <v>0</v>
      </c>
      <c r="K45" s="1042">
        <f>IF($A45&lt;&gt;"",$A45*M45,$E$7*M45)</f>
        <v>0</v>
      </c>
      <c r="L45" s="1015">
        <f t="shared" si="69"/>
        <v>0</v>
      </c>
      <c r="M45" s="227">
        <f t="shared" si="70"/>
        <v>0</v>
      </c>
      <c r="N45" s="1042">
        <f>IF($A45&lt;&gt;"",$A45*P45,$E$7*P45)</f>
        <v>0</v>
      </c>
      <c r="O45" s="1015">
        <f t="shared" si="71"/>
        <v>0</v>
      </c>
      <c r="P45" s="227">
        <f t="shared" si="72"/>
        <v>0</v>
      </c>
      <c r="Q45" s="1042">
        <f>IF($A45&lt;&gt;"",$A45*S45,$E$7*S45)</f>
        <v>0</v>
      </c>
      <c r="R45" s="1015">
        <f t="shared" si="73"/>
        <v>0</v>
      </c>
      <c r="S45" s="227">
        <f t="shared" si="74"/>
        <v>0</v>
      </c>
      <c r="T45" s="1042">
        <f>IF($A45&lt;&gt;"",$A45*V45,$E$7*V45)</f>
        <v>0</v>
      </c>
      <c r="U45" s="1015">
        <f t="shared" si="75"/>
        <v>0</v>
      </c>
      <c r="V45" s="227">
        <f t="shared" si="76"/>
        <v>0</v>
      </c>
      <c r="W45" s="1042">
        <f>IF($A45&lt;&gt;"",$A45*Y45,$E$7*Y45)</f>
        <v>0</v>
      </c>
      <c r="X45" s="1015">
        <f t="shared" si="77"/>
        <v>0</v>
      </c>
      <c r="Y45" s="227">
        <f t="shared" si="78"/>
        <v>0</v>
      </c>
      <c r="Z45" s="1042">
        <f>IF($A45&lt;&gt;"",$A45*AB45,$E$7*AB45)</f>
        <v>0</v>
      </c>
      <c r="AA45" s="1015">
        <f t="shared" si="79"/>
        <v>0</v>
      </c>
      <c r="AB45" s="227">
        <f t="shared" si="80"/>
        <v>0</v>
      </c>
      <c r="AC45" s="1042">
        <f>IF($A45&lt;&gt;"",$A45*AE45,$E$7*AE45)</f>
        <v>0</v>
      </c>
      <c r="AD45" s="1015">
        <f t="shared" si="81"/>
        <v>0</v>
      </c>
      <c r="AE45" s="227">
        <f t="shared" si="82"/>
        <v>0</v>
      </c>
      <c r="AF45" s="1042">
        <f>IF($A45&lt;&gt;"",$A45*AH45,$E$7*AH45)</f>
        <v>0</v>
      </c>
      <c r="AG45" s="1015">
        <f t="shared" si="83"/>
        <v>0</v>
      </c>
      <c r="AH45" s="227">
        <f t="shared" si="84"/>
        <v>0</v>
      </c>
      <c r="AI45" s="1042">
        <f>IF($A45&lt;&gt;"",$A45*AK45,$E$7*AK45)</f>
        <v>0</v>
      </c>
      <c r="AJ45" s="1015">
        <f t="shared" si="85"/>
        <v>0</v>
      </c>
      <c r="AK45" s="227">
        <f t="shared" si="86"/>
        <v>0</v>
      </c>
      <c r="AL45" s="1042">
        <f>IF($A45&lt;&gt;"",$A45*AN45,$E$7*AN45)</f>
        <v>0</v>
      </c>
      <c r="AM45" s="1015">
        <f t="shared" si="87"/>
        <v>0</v>
      </c>
      <c r="AN45" s="227">
        <f t="shared" si="88"/>
        <v>0</v>
      </c>
      <c r="AO45" s="1042">
        <f>IF($A45&lt;&gt;"",$A45*AQ45,$E$7*AQ45)</f>
        <v>0</v>
      </c>
      <c r="AP45" s="1015">
        <f t="shared" si="89"/>
        <v>0</v>
      </c>
      <c r="AQ45" s="227">
        <f t="shared" si="90"/>
        <v>0</v>
      </c>
      <c r="AR45" s="1042">
        <f>IF($A45&lt;&gt;"",$A45*AT45,$E$7*AT45)</f>
        <v>0</v>
      </c>
      <c r="AS45" s="1015">
        <f t="shared" si="91"/>
        <v>0</v>
      </c>
      <c r="AT45" s="227">
        <f t="shared" si="92"/>
        <v>0</v>
      </c>
      <c r="AU45" s="1042">
        <f>IF($A45&lt;&gt;"",$A45*AW45,$E$7*AW45)</f>
        <v>0</v>
      </c>
      <c r="AV45" s="1015">
        <f t="shared" si="93"/>
        <v>0</v>
      </c>
      <c r="AW45" s="227">
        <f t="shared" si="94"/>
        <v>0</v>
      </c>
      <c r="AX45" s="1042">
        <f>IF($A45&lt;&gt;"",$A45*AZ45,$E$7*AZ45)</f>
        <v>0</v>
      </c>
      <c r="AY45" s="1015">
        <f t="shared" si="95"/>
        <v>0</v>
      </c>
      <c r="AZ45" s="227">
        <f t="shared" si="96"/>
        <v>0</v>
      </c>
      <c r="BA45" s="1042">
        <f>IF($A45&lt;&gt;"",$A45*BC45,$E$7*BC45)</f>
        <v>0</v>
      </c>
      <c r="BB45" s="1015">
        <f t="shared" si="97"/>
        <v>0</v>
      </c>
      <c r="BC45" s="227">
        <f t="shared" si="98"/>
        <v>0</v>
      </c>
      <c r="BD45" s="1042">
        <f>IF($A45&lt;&gt;"",$A45*BF45,$E$7*BF45)</f>
        <v>0</v>
      </c>
      <c r="BE45" s="1015">
        <f t="shared" si="99"/>
        <v>0</v>
      </c>
      <c r="BF45" s="227">
        <f t="shared" si="100"/>
        <v>0</v>
      </c>
      <c r="BG45" s="1042">
        <f>IF($A45&lt;&gt;"",$A45*BI45,$E$7*BI45)</f>
        <v>0</v>
      </c>
      <c r="BH45" s="1015">
        <f t="shared" si="101"/>
        <v>0</v>
      </c>
      <c r="BI45" s="227">
        <f t="shared" si="102"/>
        <v>0</v>
      </c>
      <c r="BJ45" s="1042">
        <f>IF($A45&lt;&gt;"",$A45*BL45,$E$7*BL45)</f>
        <v>0</v>
      </c>
      <c r="BK45" s="1015">
        <f t="shared" si="103"/>
        <v>0</v>
      </c>
      <c r="BL45" s="227">
        <f t="shared" si="104"/>
        <v>0</v>
      </c>
      <c r="BM45" s="1042">
        <f>IF($A45&lt;&gt;"",$A45*BO45,$E$7*BO45)</f>
        <v>0</v>
      </c>
      <c r="BN45" s="1015">
        <f t="shared" si="105"/>
        <v>0</v>
      </c>
      <c r="BO45" s="227">
        <f t="shared" si="106"/>
        <v>0</v>
      </c>
      <c r="BP45" s="136"/>
      <c r="BQ45" s="136"/>
      <c r="BR45" s="136"/>
      <c r="BS45" s="136"/>
      <c r="BT45" s="136"/>
      <c r="BU45" s="136"/>
      <c r="BV45" s="136"/>
    </row>
    <row r="46" spans="1:74" ht="14.25">
      <c r="A46" s="316"/>
      <c r="B46" s="316"/>
      <c r="C46" s="179" t="str">
        <f>'6.1stYrOpBudget'!A46</f>
        <v>Audit Expense</v>
      </c>
      <c r="D46" s="1386">
        <v>6350</v>
      </c>
      <c r="E46" s="1376">
        <f t="shared" si="68"/>
        <v>3.5000000000000003E-2</v>
      </c>
      <c r="F46" s="1374">
        <v>3.5000000000000003E-2</v>
      </c>
      <c r="G46" s="71"/>
      <c r="H46" s="1015">
        <f>'6.1stYrOpBudget'!D46</f>
        <v>0</v>
      </c>
      <c r="I46" s="1015">
        <f>'6.1stYrOpBudget'!E46</f>
        <v>0</v>
      </c>
      <c r="J46" s="227">
        <f>'6.1stYrOpBudget'!F46</f>
        <v>0</v>
      </c>
      <c r="K46" s="1015">
        <f>$E$7*M46</f>
        <v>0</v>
      </c>
      <c r="L46" s="1015">
        <f t="shared" si="69"/>
        <v>0</v>
      </c>
      <c r="M46" s="227">
        <f t="shared" si="70"/>
        <v>0</v>
      </c>
      <c r="N46" s="1015">
        <f>$E$7*P46</f>
        <v>0</v>
      </c>
      <c r="O46" s="1015">
        <f t="shared" si="71"/>
        <v>0</v>
      </c>
      <c r="P46" s="227">
        <f t="shared" si="72"/>
        <v>0</v>
      </c>
      <c r="Q46" s="1015">
        <f>$E$7*S46</f>
        <v>0</v>
      </c>
      <c r="R46" s="1015">
        <f t="shared" si="73"/>
        <v>0</v>
      </c>
      <c r="S46" s="227">
        <f t="shared" si="74"/>
        <v>0</v>
      </c>
      <c r="T46" s="1015">
        <f>$E$7*V46</f>
        <v>0</v>
      </c>
      <c r="U46" s="1015">
        <f t="shared" si="75"/>
        <v>0</v>
      </c>
      <c r="V46" s="227">
        <f t="shared" si="76"/>
        <v>0</v>
      </c>
      <c r="W46" s="1015">
        <f>$E$7*Y46</f>
        <v>0</v>
      </c>
      <c r="X46" s="1015">
        <f t="shared" si="77"/>
        <v>0</v>
      </c>
      <c r="Y46" s="227">
        <f t="shared" si="78"/>
        <v>0</v>
      </c>
      <c r="Z46" s="1015">
        <f>$E$7*AB46</f>
        <v>0</v>
      </c>
      <c r="AA46" s="1015">
        <f t="shared" si="79"/>
        <v>0</v>
      </c>
      <c r="AB46" s="227">
        <f t="shared" si="80"/>
        <v>0</v>
      </c>
      <c r="AC46" s="1015">
        <f>$E$7*AE46</f>
        <v>0</v>
      </c>
      <c r="AD46" s="1015">
        <f t="shared" si="81"/>
        <v>0</v>
      </c>
      <c r="AE46" s="227">
        <f t="shared" si="82"/>
        <v>0</v>
      </c>
      <c r="AF46" s="1015">
        <f>$E$7*AH46</f>
        <v>0</v>
      </c>
      <c r="AG46" s="1015">
        <f t="shared" si="83"/>
        <v>0</v>
      </c>
      <c r="AH46" s="227">
        <f t="shared" si="84"/>
        <v>0</v>
      </c>
      <c r="AI46" s="1015">
        <f>$E$7*AK46</f>
        <v>0</v>
      </c>
      <c r="AJ46" s="1015">
        <f t="shared" si="85"/>
        <v>0</v>
      </c>
      <c r="AK46" s="227">
        <f t="shared" si="86"/>
        <v>0</v>
      </c>
      <c r="AL46" s="1015">
        <f>$E$7*AN46</f>
        <v>0</v>
      </c>
      <c r="AM46" s="1015">
        <f t="shared" si="87"/>
        <v>0</v>
      </c>
      <c r="AN46" s="227">
        <f t="shared" si="88"/>
        <v>0</v>
      </c>
      <c r="AO46" s="1015">
        <f>$E$7*AQ46</f>
        <v>0</v>
      </c>
      <c r="AP46" s="1015">
        <f t="shared" si="89"/>
        <v>0</v>
      </c>
      <c r="AQ46" s="227">
        <f t="shared" si="90"/>
        <v>0</v>
      </c>
      <c r="AR46" s="1015">
        <f>$E$7*AT46</f>
        <v>0</v>
      </c>
      <c r="AS46" s="1015">
        <f t="shared" si="91"/>
        <v>0</v>
      </c>
      <c r="AT46" s="227">
        <f t="shared" si="92"/>
        <v>0</v>
      </c>
      <c r="AU46" s="1015">
        <f>$E$7*AW46</f>
        <v>0</v>
      </c>
      <c r="AV46" s="1015">
        <f t="shared" si="93"/>
        <v>0</v>
      </c>
      <c r="AW46" s="227">
        <f t="shared" si="94"/>
        <v>0</v>
      </c>
      <c r="AX46" s="1015">
        <f>$E$7*AZ46</f>
        <v>0</v>
      </c>
      <c r="AY46" s="1015">
        <f t="shared" si="95"/>
        <v>0</v>
      </c>
      <c r="AZ46" s="227">
        <f t="shared" si="96"/>
        <v>0</v>
      </c>
      <c r="BA46" s="1015">
        <f>$E$7*BC46</f>
        <v>0</v>
      </c>
      <c r="BB46" s="1015">
        <f t="shared" si="97"/>
        <v>0</v>
      </c>
      <c r="BC46" s="227">
        <f t="shared" si="98"/>
        <v>0</v>
      </c>
      <c r="BD46" s="1015">
        <f>$E$7*BF46</f>
        <v>0</v>
      </c>
      <c r="BE46" s="1015">
        <f t="shared" si="99"/>
        <v>0</v>
      </c>
      <c r="BF46" s="227">
        <f t="shared" si="100"/>
        <v>0</v>
      </c>
      <c r="BG46" s="1015">
        <f>$E$7*BI46</f>
        <v>0</v>
      </c>
      <c r="BH46" s="1015">
        <f t="shared" si="101"/>
        <v>0</v>
      </c>
      <c r="BI46" s="227">
        <f t="shared" si="102"/>
        <v>0</v>
      </c>
      <c r="BJ46" s="1015">
        <f>$E$7*BL46</f>
        <v>0</v>
      </c>
      <c r="BK46" s="1015">
        <f t="shared" si="103"/>
        <v>0</v>
      </c>
      <c r="BL46" s="227">
        <f t="shared" si="104"/>
        <v>0</v>
      </c>
      <c r="BM46" s="1015">
        <f>$E$7*BO46</f>
        <v>0</v>
      </c>
      <c r="BN46" s="1015">
        <f t="shared" si="105"/>
        <v>0</v>
      </c>
      <c r="BO46" s="227">
        <f t="shared" si="106"/>
        <v>0</v>
      </c>
      <c r="BP46" s="136"/>
      <c r="BQ46" s="136"/>
      <c r="BR46" s="136"/>
      <c r="BS46" s="136"/>
      <c r="BT46" s="136"/>
      <c r="BU46" s="136"/>
      <c r="BV46" s="136"/>
    </row>
    <row r="47" spans="1:74" ht="14.25">
      <c r="A47" s="316"/>
      <c r="B47" s="316"/>
      <c r="C47" s="179" t="str">
        <f>'6.1stYrOpBudget'!A47</f>
        <v>Bookkeeping/Accounting Services</v>
      </c>
      <c r="D47" s="1386">
        <v>6351</v>
      </c>
      <c r="E47" s="1376">
        <f t="shared" si="68"/>
        <v>3.5000000000000003E-2</v>
      </c>
      <c r="F47" s="1374">
        <v>3.5000000000000003E-2</v>
      </c>
      <c r="G47" s="71"/>
      <c r="H47" s="1015">
        <f>'6.1stYrOpBudget'!D47</f>
        <v>0</v>
      </c>
      <c r="I47" s="1015">
        <f>'6.1stYrOpBudget'!E47</f>
        <v>0</v>
      </c>
      <c r="J47" s="227">
        <f>'6.1stYrOpBudget'!F47</f>
        <v>0</v>
      </c>
      <c r="K47" s="1015">
        <f>$E$7*M47</f>
        <v>0</v>
      </c>
      <c r="L47" s="1015">
        <f t="shared" si="69"/>
        <v>0</v>
      </c>
      <c r="M47" s="227">
        <f t="shared" si="70"/>
        <v>0</v>
      </c>
      <c r="N47" s="1015">
        <f>$E$7*P47</f>
        <v>0</v>
      </c>
      <c r="O47" s="1015">
        <f t="shared" si="71"/>
        <v>0</v>
      </c>
      <c r="P47" s="227">
        <f t="shared" si="72"/>
        <v>0</v>
      </c>
      <c r="Q47" s="1015">
        <f>$E$7*S47</f>
        <v>0</v>
      </c>
      <c r="R47" s="1015">
        <f t="shared" si="73"/>
        <v>0</v>
      </c>
      <c r="S47" s="227">
        <f t="shared" si="74"/>
        <v>0</v>
      </c>
      <c r="T47" s="1015">
        <f>$E$7*V47</f>
        <v>0</v>
      </c>
      <c r="U47" s="1015">
        <f t="shared" si="75"/>
        <v>0</v>
      </c>
      <c r="V47" s="227">
        <f t="shared" si="76"/>
        <v>0</v>
      </c>
      <c r="W47" s="1015">
        <f>$E$7*Y47</f>
        <v>0</v>
      </c>
      <c r="X47" s="1015">
        <f t="shared" si="77"/>
        <v>0</v>
      </c>
      <c r="Y47" s="227">
        <f t="shared" si="78"/>
        <v>0</v>
      </c>
      <c r="Z47" s="1015">
        <f>$E$7*AB47</f>
        <v>0</v>
      </c>
      <c r="AA47" s="1015">
        <f t="shared" si="79"/>
        <v>0</v>
      </c>
      <c r="AB47" s="227">
        <f t="shared" si="80"/>
        <v>0</v>
      </c>
      <c r="AC47" s="1015">
        <f>$E$7*AE47</f>
        <v>0</v>
      </c>
      <c r="AD47" s="1015">
        <f t="shared" si="81"/>
        <v>0</v>
      </c>
      <c r="AE47" s="227">
        <f t="shared" si="82"/>
        <v>0</v>
      </c>
      <c r="AF47" s="1015">
        <f>$E$7*AH47</f>
        <v>0</v>
      </c>
      <c r="AG47" s="1015">
        <f t="shared" si="83"/>
        <v>0</v>
      </c>
      <c r="AH47" s="227">
        <f t="shared" si="84"/>
        <v>0</v>
      </c>
      <c r="AI47" s="1015">
        <f>$E$7*AK47</f>
        <v>0</v>
      </c>
      <c r="AJ47" s="1015">
        <f t="shared" si="85"/>
        <v>0</v>
      </c>
      <c r="AK47" s="227">
        <f t="shared" si="86"/>
        <v>0</v>
      </c>
      <c r="AL47" s="1015">
        <f>$E$7*AN47</f>
        <v>0</v>
      </c>
      <c r="AM47" s="1015">
        <f t="shared" si="87"/>
        <v>0</v>
      </c>
      <c r="AN47" s="227">
        <f t="shared" si="88"/>
        <v>0</v>
      </c>
      <c r="AO47" s="1015">
        <f>$E$7*AQ47</f>
        <v>0</v>
      </c>
      <c r="AP47" s="1015">
        <f t="shared" si="89"/>
        <v>0</v>
      </c>
      <c r="AQ47" s="227">
        <f t="shared" si="90"/>
        <v>0</v>
      </c>
      <c r="AR47" s="1015">
        <f>$E$7*AT47</f>
        <v>0</v>
      </c>
      <c r="AS47" s="1015">
        <f t="shared" si="91"/>
        <v>0</v>
      </c>
      <c r="AT47" s="227">
        <f t="shared" si="92"/>
        <v>0</v>
      </c>
      <c r="AU47" s="1015">
        <f>$E$7*AW47</f>
        <v>0</v>
      </c>
      <c r="AV47" s="1015">
        <f t="shared" si="93"/>
        <v>0</v>
      </c>
      <c r="AW47" s="227">
        <f t="shared" si="94"/>
        <v>0</v>
      </c>
      <c r="AX47" s="1015">
        <f>$E$7*AZ47</f>
        <v>0</v>
      </c>
      <c r="AY47" s="1015">
        <f t="shared" si="95"/>
        <v>0</v>
      </c>
      <c r="AZ47" s="227">
        <f t="shared" si="96"/>
        <v>0</v>
      </c>
      <c r="BA47" s="1015">
        <f>$E$7*BC47</f>
        <v>0</v>
      </c>
      <c r="BB47" s="1015">
        <f t="shared" si="97"/>
        <v>0</v>
      </c>
      <c r="BC47" s="227">
        <f t="shared" si="98"/>
        <v>0</v>
      </c>
      <c r="BD47" s="1015">
        <f>$E$7*BF47</f>
        <v>0</v>
      </c>
      <c r="BE47" s="1015">
        <f t="shared" si="99"/>
        <v>0</v>
      </c>
      <c r="BF47" s="227">
        <f t="shared" si="100"/>
        <v>0</v>
      </c>
      <c r="BG47" s="1015">
        <f>$E$7*BI47</f>
        <v>0</v>
      </c>
      <c r="BH47" s="1015">
        <f t="shared" si="101"/>
        <v>0</v>
      </c>
      <c r="BI47" s="227">
        <f t="shared" si="102"/>
        <v>0</v>
      </c>
      <c r="BJ47" s="1015">
        <f>$E$7*BL47</f>
        <v>0</v>
      </c>
      <c r="BK47" s="1015">
        <f t="shared" si="103"/>
        <v>0</v>
      </c>
      <c r="BL47" s="227">
        <f t="shared" si="104"/>
        <v>0</v>
      </c>
      <c r="BM47" s="1015">
        <f>$E$7*BO47</f>
        <v>0</v>
      </c>
      <c r="BN47" s="1015">
        <f t="shared" si="105"/>
        <v>0</v>
      </c>
      <c r="BO47" s="227">
        <f t="shared" si="106"/>
        <v>0</v>
      </c>
      <c r="BP47" s="136"/>
      <c r="BQ47" s="136"/>
      <c r="BR47" s="136"/>
      <c r="BS47" s="136"/>
      <c r="BT47" s="136"/>
      <c r="BU47" s="136"/>
      <c r="BV47" s="136"/>
    </row>
    <row r="48" spans="1:74" ht="14.25">
      <c r="A48" s="948" t="str">
        <f>IF('6.1stYrOpBudget'!K48&lt;&gt;"",'6.1stYrOpBudget'!K48,"")</f>
        <v/>
      </c>
      <c r="B48" s="948" t="str">
        <f>'6.1stYrOpBudget'!L48</f>
        <v/>
      </c>
      <c r="C48" s="179" t="str">
        <f>'6.1stYrOpBudget'!A48</f>
        <v>Bad Debts</v>
      </c>
      <c r="D48" s="1387">
        <v>6370</v>
      </c>
      <c r="E48" s="1376">
        <f t="shared" si="68"/>
        <v>3.5000000000000003E-2</v>
      </c>
      <c r="F48" s="1374">
        <v>3.5000000000000003E-2</v>
      </c>
      <c r="G48" s="71"/>
      <c r="H48" s="1015">
        <f>'6.1stYrOpBudget'!D48</f>
        <v>0</v>
      </c>
      <c r="I48" s="1015">
        <f>'6.1stYrOpBudget'!E48</f>
        <v>0</v>
      </c>
      <c r="J48" s="227">
        <f>'6.1stYrOpBudget'!F48</f>
        <v>0</v>
      </c>
      <c r="K48" s="1042">
        <f>IF($A48&lt;&gt;"",$A48*M48,$E$7*M48)</f>
        <v>0</v>
      </c>
      <c r="L48" s="1015">
        <f t="shared" si="69"/>
        <v>0</v>
      </c>
      <c r="M48" s="227">
        <f t="shared" si="70"/>
        <v>0</v>
      </c>
      <c r="N48" s="1042">
        <f>IF($A48&lt;&gt;"",$A48*P48,$E$7*P48)</f>
        <v>0</v>
      </c>
      <c r="O48" s="1015">
        <f t="shared" si="71"/>
        <v>0</v>
      </c>
      <c r="P48" s="227">
        <f t="shared" si="72"/>
        <v>0</v>
      </c>
      <c r="Q48" s="1042">
        <f>IF($A48&lt;&gt;"",$A48*S48,$E$7*S48)</f>
        <v>0</v>
      </c>
      <c r="R48" s="1015">
        <f t="shared" si="73"/>
        <v>0</v>
      </c>
      <c r="S48" s="227">
        <f t="shared" si="74"/>
        <v>0</v>
      </c>
      <c r="T48" s="1042">
        <f>IF($A48&lt;&gt;"",$A48*V48,$E$7*V48)</f>
        <v>0</v>
      </c>
      <c r="U48" s="1015">
        <f t="shared" si="75"/>
        <v>0</v>
      </c>
      <c r="V48" s="227">
        <f t="shared" si="76"/>
        <v>0</v>
      </c>
      <c r="W48" s="1042">
        <f>IF($A48&lt;&gt;"",$A48*Y48,$E$7*Y48)</f>
        <v>0</v>
      </c>
      <c r="X48" s="1015">
        <f t="shared" si="77"/>
        <v>0</v>
      </c>
      <c r="Y48" s="227">
        <f t="shared" si="78"/>
        <v>0</v>
      </c>
      <c r="Z48" s="1042">
        <f>IF($A48&lt;&gt;"",$A48*AB48,$E$7*AB48)</f>
        <v>0</v>
      </c>
      <c r="AA48" s="1015">
        <f t="shared" si="79"/>
        <v>0</v>
      </c>
      <c r="AB48" s="227">
        <f t="shared" si="80"/>
        <v>0</v>
      </c>
      <c r="AC48" s="1042">
        <f>IF($A48&lt;&gt;"",$A48*AE48,$E$7*AE48)</f>
        <v>0</v>
      </c>
      <c r="AD48" s="1015">
        <f t="shared" si="81"/>
        <v>0</v>
      </c>
      <c r="AE48" s="227">
        <f t="shared" si="82"/>
        <v>0</v>
      </c>
      <c r="AF48" s="1042">
        <f>IF($A48&lt;&gt;"",$A48*AH48,$E$7*AH48)</f>
        <v>0</v>
      </c>
      <c r="AG48" s="1015">
        <f t="shared" si="83"/>
        <v>0</v>
      </c>
      <c r="AH48" s="227">
        <f t="shared" si="84"/>
        <v>0</v>
      </c>
      <c r="AI48" s="1042">
        <f>IF($A48&lt;&gt;"",$A48*AK48,$E$7*AK48)</f>
        <v>0</v>
      </c>
      <c r="AJ48" s="1015">
        <f t="shared" si="85"/>
        <v>0</v>
      </c>
      <c r="AK48" s="227">
        <f t="shared" si="86"/>
        <v>0</v>
      </c>
      <c r="AL48" s="1042">
        <f>IF($A48&lt;&gt;"",$A48*AN48,$E$7*AN48)</f>
        <v>0</v>
      </c>
      <c r="AM48" s="1015">
        <f t="shared" si="87"/>
        <v>0</v>
      </c>
      <c r="AN48" s="227">
        <f t="shared" si="88"/>
        <v>0</v>
      </c>
      <c r="AO48" s="1042">
        <f>IF($A48&lt;&gt;"",$A48*AQ48,$E$7*AQ48)</f>
        <v>0</v>
      </c>
      <c r="AP48" s="1015">
        <f t="shared" si="89"/>
        <v>0</v>
      </c>
      <c r="AQ48" s="227">
        <f t="shared" si="90"/>
        <v>0</v>
      </c>
      <c r="AR48" s="1042">
        <f>IF($A48&lt;&gt;"",$A48*AT48,$E$7*AT48)</f>
        <v>0</v>
      </c>
      <c r="AS48" s="1015">
        <f t="shared" si="91"/>
        <v>0</v>
      </c>
      <c r="AT48" s="227">
        <f t="shared" si="92"/>
        <v>0</v>
      </c>
      <c r="AU48" s="1042">
        <f>IF($A48&lt;&gt;"",$A48*AW48,$E$7*AW48)</f>
        <v>0</v>
      </c>
      <c r="AV48" s="1015">
        <f t="shared" si="93"/>
        <v>0</v>
      </c>
      <c r="AW48" s="227">
        <f t="shared" si="94"/>
        <v>0</v>
      </c>
      <c r="AX48" s="1042">
        <f>IF($A48&lt;&gt;"",$A48*AZ48,$E$7*AZ48)</f>
        <v>0</v>
      </c>
      <c r="AY48" s="1015">
        <f t="shared" si="95"/>
        <v>0</v>
      </c>
      <c r="AZ48" s="227">
        <f t="shared" si="96"/>
        <v>0</v>
      </c>
      <c r="BA48" s="1042">
        <f>IF($A48&lt;&gt;"",$A48*BC48,$E$7*BC48)</f>
        <v>0</v>
      </c>
      <c r="BB48" s="1015">
        <f t="shared" si="97"/>
        <v>0</v>
      </c>
      <c r="BC48" s="227">
        <f t="shared" si="98"/>
        <v>0</v>
      </c>
      <c r="BD48" s="1042">
        <f>IF($A48&lt;&gt;"",$A48*BF48,$E$7*BF48)</f>
        <v>0</v>
      </c>
      <c r="BE48" s="1015">
        <f t="shared" si="99"/>
        <v>0</v>
      </c>
      <c r="BF48" s="227">
        <f t="shared" si="100"/>
        <v>0</v>
      </c>
      <c r="BG48" s="1042">
        <f>IF($A48&lt;&gt;"",$A48*BI48,$E$7*BI48)</f>
        <v>0</v>
      </c>
      <c r="BH48" s="1015">
        <f t="shared" si="101"/>
        <v>0</v>
      </c>
      <c r="BI48" s="227">
        <f t="shared" si="102"/>
        <v>0</v>
      </c>
      <c r="BJ48" s="1042">
        <f>IF($A48&lt;&gt;"",$A48*BL48,$E$7*BL48)</f>
        <v>0</v>
      </c>
      <c r="BK48" s="1015">
        <f t="shared" si="103"/>
        <v>0</v>
      </c>
      <c r="BL48" s="227">
        <f t="shared" si="104"/>
        <v>0</v>
      </c>
      <c r="BM48" s="1042">
        <f>IF($A48&lt;&gt;"",$A48*BO48,$E$7*BO48)</f>
        <v>0</v>
      </c>
      <c r="BN48" s="1015">
        <f t="shared" si="105"/>
        <v>0</v>
      </c>
      <c r="BO48" s="227">
        <f t="shared" si="106"/>
        <v>0</v>
      </c>
      <c r="BP48" s="136"/>
      <c r="BQ48" s="136"/>
      <c r="BR48" s="136"/>
      <c r="BS48" s="136"/>
      <c r="BT48" s="136"/>
      <c r="BU48" s="136"/>
      <c r="BV48" s="136"/>
    </row>
    <row r="49" spans="1:74" ht="14.25">
      <c r="A49" s="316"/>
      <c r="B49" s="316"/>
      <c r="C49" s="179" t="str">
        <f>'6.1stYrOpBudget'!A49</f>
        <v>Miscellaneous</v>
      </c>
      <c r="D49" s="1386">
        <v>6390</v>
      </c>
      <c r="E49" s="1376">
        <f t="shared" si="68"/>
        <v>3.5000000000000003E-2</v>
      </c>
      <c r="F49" s="1374">
        <v>3.5000000000000003E-2</v>
      </c>
      <c r="G49" s="71"/>
      <c r="H49" s="1015">
        <f>'6.1stYrOpBudget'!D49</f>
        <v>0</v>
      </c>
      <c r="I49" s="1015">
        <f>'6.1stYrOpBudget'!E49</f>
        <v>0</v>
      </c>
      <c r="J49" s="227">
        <f>'6.1stYrOpBudget'!F49</f>
        <v>0</v>
      </c>
      <c r="K49" s="1015">
        <f>$E$7*M49</f>
        <v>0</v>
      </c>
      <c r="L49" s="1015">
        <f t="shared" si="69"/>
        <v>0</v>
      </c>
      <c r="M49" s="227">
        <f t="shared" si="70"/>
        <v>0</v>
      </c>
      <c r="N49" s="1015">
        <f>$E$7*P49</f>
        <v>0</v>
      </c>
      <c r="O49" s="1015">
        <f t="shared" si="71"/>
        <v>0</v>
      </c>
      <c r="P49" s="227">
        <f t="shared" si="72"/>
        <v>0</v>
      </c>
      <c r="Q49" s="1015">
        <f>$E$7*S49</f>
        <v>0</v>
      </c>
      <c r="R49" s="1015">
        <f t="shared" si="73"/>
        <v>0</v>
      </c>
      <c r="S49" s="227">
        <f t="shared" si="74"/>
        <v>0</v>
      </c>
      <c r="T49" s="1015">
        <f>$E$7*V49</f>
        <v>0</v>
      </c>
      <c r="U49" s="1015">
        <f t="shared" si="75"/>
        <v>0</v>
      </c>
      <c r="V49" s="227">
        <f t="shared" si="76"/>
        <v>0</v>
      </c>
      <c r="W49" s="1015">
        <f>$E$7*Y49</f>
        <v>0</v>
      </c>
      <c r="X49" s="1015">
        <f t="shared" si="77"/>
        <v>0</v>
      </c>
      <c r="Y49" s="227">
        <f t="shared" si="78"/>
        <v>0</v>
      </c>
      <c r="Z49" s="1015">
        <f>$E$7*AB49</f>
        <v>0</v>
      </c>
      <c r="AA49" s="1015">
        <f t="shared" si="79"/>
        <v>0</v>
      </c>
      <c r="AB49" s="227">
        <f t="shared" si="80"/>
        <v>0</v>
      </c>
      <c r="AC49" s="1015">
        <f>$E$7*AE49</f>
        <v>0</v>
      </c>
      <c r="AD49" s="1015">
        <f t="shared" si="81"/>
        <v>0</v>
      </c>
      <c r="AE49" s="227">
        <f t="shared" si="82"/>
        <v>0</v>
      </c>
      <c r="AF49" s="1015">
        <f>$E$7*AH49</f>
        <v>0</v>
      </c>
      <c r="AG49" s="1015">
        <f t="shared" si="83"/>
        <v>0</v>
      </c>
      <c r="AH49" s="227">
        <f t="shared" si="84"/>
        <v>0</v>
      </c>
      <c r="AI49" s="1015">
        <f>$E$7*AK49</f>
        <v>0</v>
      </c>
      <c r="AJ49" s="1015">
        <f t="shared" si="85"/>
        <v>0</v>
      </c>
      <c r="AK49" s="227">
        <f t="shared" si="86"/>
        <v>0</v>
      </c>
      <c r="AL49" s="1015">
        <f>$E$7*AN49</f>
        <v>0</v>
      </c>
      <c r="AM49" s="1015">
        <f t="shared" si="87"/>
        <v>0</v>
      </c>
      <c r="AN49" s="227">
        <f t="shared" si="88"/>
        <v>0</v>
      </c>
      <c r="AO49" s="1015">
        <f>$E$7*AQ49</f>
        <v>0</v>
      </c>
      <c r="AP49" s="1015">
        <f t="shared" si="89"/>
        <v>0</v>
      </c>
      <c r="AQ49" s="227">
        <f t="shared" si="90"/>
        <v>0</v>
      </c>
      <c r="AR49" s="1015">
        <f>$E$7*AT49</f>
        <v>0</v>
      </c>
      <c r="AS49" s="1015">
        <f t="shared" si="91"/>
        <v>0</v>
      </c>
      <c r="AT49" s="227">
        <f t="shared" si="92"/>
        <v>0</v>
      </c>
      <c r="AU49" s="1015">
        <f>$E$7*AW49</f>
        <v>0</v>
      </c>
      <c r="AV49" s="1015">
        <f t="shared" si="93"/>
        <v>0</v>
      </c>
      <c r="AW49" s="227">
        <f t="shared" si="94"/>
        <v>0</v>
      </c>
      <c r="AX49" s="1015">
        <f>$E$7*AZ49</f>
        <v>0</v>
      </c>
      <c r="AY49" s="1015">
        <f t="shared" si="95"/>
        <v>0</v>
      </c>
      <c r="AZ49" s="227">
        <f t="shared" si="96"/>
        <v>0</v>
      </c>
      <c r="BA49" s="1015">
        <f>$E$7*BC49</f>
        <v>0</v>
      </c>
      <c r="BB49" s="1015">
        <f t="shared" si="97"/>
        <v>0</v>
      </c>
      <c r="BC49" s="227">
        <f t="shared" si="98"/>
        <v>0</v>
      </c>
      <c r="BD49" s="1015">
        <f>$E$7*BF49</f>
        <v>0</v>
      </c>
      <c r="BE49" s="1015">
        <f t="shared" si="99"/>
        <v>0</v>
      </c>
      <c r="BF49" s="227">
        <f t="shared" si="100"/>
        <v>0</v>
      </c>
      <c r="BG49" s="1015">
        <f>$E$7*BI49</f>
        <v>0</v>
      </c>
      <c r="BH49" s="1015">
        <f t="shared" si="101"/>
        <v>0</v>
      </c>
      <c r="BI49" s="227">
        <f t="shared" si="102"/>
        <v>0</v>
      </c>
      <c r="BJ49" s="1015">
        <f>$E$7*BL49</f>
        <v>0</v>
      </c>
      <c r="BK49" s="1015">
        <f t="shared" si="103"/>
        <v>0</v>
      </c>
      <c r="BL49" s="227">
        <f t="shared" si="104"/>
        <v>0</v>
      </c>
      <c r="BM49" s="1015">
        <f>$E$7*BO49</f>
        <v>0</v>
      </c>
      <c r="BN49" s="1015">
        <f t="shared" si="105"/>
        <v>0</v>
      </c>
      <c r="BO49" s="227">
        <f t="shared" si="106"/>
        <v>0</v>
      </c>
      <c r="BP49" s="136"/>
      <c r="BQ49" s="136"/>
      <c r="BR49" s="136"/>
      <c r="BS49" s="136"/>
      <c r="BT49" s="136"/>
      <c r="BU49" s="136"/>
      <c r="BV49" s="136"/>
    </row>
    <row r="50" spans="1:74" ht="15">
      <c r="A50" s="316"/>
      <c r="B50" s="316"/>
      <c r="C50" s="1415" t="str">
        <f>'6.1stYrOpBudget'!B50</f>
        <v>Sub-total Administration Expenses</v>
      </c>
      <c r="D50" s="153"/>
      <c r="E50" s="1383"/>
      <c r="F50" s="153"/>
      <c r="G50" s="230"/>
      <c r="H50" s="299">
        <f>'6.1stYrOpBudget'!D50</f>
        <v>0</v>
      </c>
      <c r="I50" s="299">
        <f>'6.1stYrOpBudget'!E50</f>
        <v>0</v>
      </c>
      <c r="J50" s="224">
        <f>'6.1stYrOpBudget'!F50</f>
        <v>0</v>
      </c>
      <c r="K50" s="299">
        <f t="shared" ref="K50:AP50" si="107">SUM(K42:K49)</f>
        <v>0</v>
      </c>
      <c r="L50" s="299">
        <f t="shared" si="107"/>
        <v>0</v>
      </c>
      <c r="M50" s="224">
        <f t="shared" si="107"/>
        <v>0</v>
      </c>
      <c r="N50" s="299">
        <f t="shared" si="107"/>
        <v>0</v>
      </c>
      <c r="O50" s="299">
        <f t="shared" si="107"/>
        <v>0</v>
      </c>
      <c r="P50" s="224">
        <f t="shared" si="107"/>
        <v>0</v>
      </c>
      <c r="Q50" s="299">
        <f t="shared" si="107"/>
        <v>0</v>
      </c>
      <c r="R50" s="299">
        <f t="shared" si="107"/>
        <v>0</v>
      </c>
      <c r="S50" s="224">
        <f t="shared" si="107"/>
        <v>0</v>
      </c>
      <c r="T50" s="299">
        <f t="shared" si="107"/>
        <v>0</v>
      </c>
      <c r="U50" s="299">
        <f t="shared" si="107"/>
        <v>0</v>
      </c>
      <c r="V50" s="224">
        <f t="shared" si="107"/>
        <v>0</v>
      </c>
      <c r="W50" s="299">
        <f t="shared" si="107"/>
        <v>0</v>
      </c>
      <c r="X50" s="299">
        <f t="shared" si="107"/>
        <v>0</v>
      </c>
      <c r="Y50" s="224">
        <f t="shared" si="107"/>
        <v>0</v>
      </c>
      <c r="Z50" s="299">
        <f t="shared" si="107"/>
        <v>0</v>
      </c>
      <c r="AA50" s="299">
        <f t="shared" si="107"/>
        <v>0</v>
      </c>
      <c r="AB50" s="224">
        <f t="shared" si="107"/>
        <v>0</v>
      </c>
      <c r="AC50" s="299">
        <f t="shared" si="107"/>
        <v>0</v>
      </c>
      <c r="AD50" s="299">
        <f t="shared" si="107"/>
        <v>0</v>
      </c>
      <c r="AE50" s="224">
        <f t="shared" si="107"/>
        <v>0</v>
      </c>
      <c r="AF50" s="299">
        <f t="shared" si="107"/>
        <v>0</v>
      </c>
      <c r="AG50" s="299">
        <f t="shared" si="107"/>
        <v>0</v>
      </c>
      <c r="AH50" s="224">
        <f t="shared" si="107"/>
        <v>0</v>
      </c>
      <c r="AI50" s="299">
        <f t="shared" si="107"/>
        <v>0</v>
      </c>
      <c r="AJ50" s="299">
        <f t="shared" si="107"/>
        <v>0</v>
      </c>
      <c r="AK50" s="224">
        <f t="shared" si="107"/>
        <v>0</v>
      </c>
      <c r="AL50" s="299">
        <f t="shared" si="107"/>
        <v>0</v>
      </c>
      <c r="AM50" s="299">
        <f t="shared" si="107"/>
        <v>0</v>
      </c>
      <c r="AN50" s="224">
        <f t="shared" si="107"/>
        <v>0</v>
      </c>
      <c r="AO50" s="299">
        <f t="shared" si="107"/>
        <v>0</v>
      </c>
      <c r="AP50" s="299">
        <f t="shared" si="107"/>
        <v>0</v>
      </c>
      <c r="AQ50" s="224">
        <f t="shared" ref="AQ50:BO50" si="108">SUM(AQ42:AQ49)</f>
        <v>0</v>
      </c>
      <c r="AR50" s="299">
        <f t="shared" si="108"/>
        <v>0</v>
      </c>
      <c r="AS50" s="299">
        <f t="shared" si="108"/>
        <v>0</v>
      </c>
      <c r="AT50" s="224">
        <f t="shared" si="108"/>
        <v>0</v>
      </c>
      <c r="AU50" s="299">
        <f t="shared" si="108"/>
        <v>0</v>
      </c>
      <c r="AV50" s="299">
        <f t="shared" si="108"/>
        <v>0</v>
      </c>
      <c r="AW50" s="224">
        <f t="shared" si="108"/>
        <v>0</v>
      </c>
      <c r="AX50" s="299">
        <f t="shared" si="108"/>
        <v>0</v>
      </c>
      <c r="AY50" s="299">
        <f t="shared" si="108"/>
        <v>0</v>
      </c>
      <c r="AZ50" s="224">
        <f t="shared" si="108"/>
        <v>0</v>
      </c>
      <c r="BA50" s="299">
        <f t="shared" si="108"/>
        <v>0</v>
      </c>
      <c r="BB50" s="299">
        <f t="shared" si="108"/>
        <v>0</v>
      </c>
      <c r="BC50" s="224">
        <f t="shared" si="108"/>
        <v>0</v>
      </c>
      <c r="BD50" s="299">
        <f t="shared" si="108"/>
        <v>0</v>
      </c>
      <c r="BE50" s="299">
        <f t="shared" si="108"/>
        <v>0</v>
      </c>
      <c r="BF50" s="224">
        <f t="shared" si="108"/>
        <v>0</v>
      </c>
      <c r="BG50" s="299">
        <f t="shared" si="108"/>
        <v>0</v>
      </c>
      <c r="BH50" s="299">
        <f t="shared" si="108"/>
        <v>0</v>
      </c>
      <c r="BI50" s="224">
        <f t="shared" si="108"/>
        <v>0</v>
      </c>
      <c r="BJ50" s="299">
        <f t="shared" si="108"/>
        <v>0</v>
      </c>
      <c r="BK50" s="299">
        <f t="shared" si="108"/>
        <v>0</v>
      </c>
      <c r="BL50" s="224">
        <f t="shared" si="108"/>
        <v>0</v>
      </c>
      <c r="BM50" s="299">
        <f t="shared" si="108"/>
        <v>0</v>
      </c>
      <c r="BN50" s="299">
        <f t="shared" si="108"/>
        <v>0</v>
      </c>
      <c r="BO50" s="224">
        <f t="shared" si="108"/>
        <v>0</v>
      </c>
      <c r="BP50" s="136"/>
      <c r="BQ50" s="136"/>
      <c r="BR50" s="136"/>
      <c r="BS50" s="136"/>
      <c r="BT50" s="136"/>
      <c r="BU50" s="136"/>
      <c r="BV50" s="136"/>
    </row>
    <row r="51" spans="1:74" ht="15">
      <c r="A51" s="316"/>
      <c r="B51" s="316"/>
      <c r="C51" s="175" t="str">
        <f>'6.1stYrOpBudget'!A51</f>
        <v>Utilities</v>
      </c>
      <c r="D51" s="160"/>
      <c r="E51" s="168"/>
      <c r="F51" s="160"/>
      <c r="G51" s="230"/>
      <c r="H51" s="300"/>
      <c r="I51" s="300"/>
      <c r="J51" s="148"/>
      <c r="K51" s="300"/>
      <c r="L51" s="300"/>
      <c r="M51" s="148"/>
      <c r="N51" s="300"/>
      <c r="O51" s="300"/>
      <c r="P51" s="148"/>
      <c r="Q51" s="300"/>
      <c r="R51" s="300"/>
      <c r="S51" s="148"/>
      <c r="T51" s="300"/>
      <c r="U51" s="300"/>
      <c r="V51" s="148"/>
      <c r="W51" s="300"/>
      <c r="X51" s="300"/>
      <c r="Y51" s="148"/>
      <c r="Z51" s="300"/>
      <c r="AA51" s="300"/>
      <c r="AB51" s="148"/>
      <c r="AC51" s="300"/>
      <c r="AD51" s="300"/>
      <c r="AE51" s="148"/>
      <c r="AF51" s="300"/>
      <c r="AG51" s="300"/>
      <c r="AH51" s="148"/>
      <c r="AI51" s="300"/>
      <c r="AJ51" s="300"/>
      <c r="AK51" s="148"/>
      <c r="AL51" s="300"/>
      <c r="AM51" s="300"/>
      <c r="AN51" s="148"/>
      <c r="AO51" s="300"/>
      <c r="AP51" s="300"/>
      <c r="AQ51" s="148"/>
      <c r="AR51" s="300"/>
      <c r="AS51" s="300"/>
      <c r="AT51" s="148"/>
      <c r="AU51" s="300"/>
      <c r="AV51" s="300"/>
      <c r="AW51" s="148"/>
      <c r="AX51" s="300"/>
      <c r="AY51" s="300"/>
      <c r="AZ51" s="148"/>
      <c r="BA51" s="300"/>
      <c r="BB51" s="300"/>
      <c r="BC51" s="148"/>
      <c r="BD51" s="300"/>
      <c r="BE51" s="300"/>
      <c r="BF51" s="148"/>
      <c r="BG51" s="300"/>
      <c r="BH51" s="300"/>
      <c r="BI51" s="148"/>
      <c r="BJ51" s="300"/>
      <c r="BK51" s="300"/>
      <c r="BL51" s="148"/>
      <c r="BM51" s="300"/>
      <c r="BN51" s="300"/>
      <c r="BO51" s="148"/>
      <c r="BP51" s="136"/>
      <c r="BQ51" s="136"/>
      <c r="BR51" s="136"/>
      <c r="BS51" s="136"/>
      <c r="BT51" s="136"/>
      <c r="BU51" s="136"/>
      <c r="BV51" s="136"/>
    </row>
    <row r="52" spans="1:74" ht="14.25">
      <c r="A52" s="948" t="str">
        <f>IF('6.1stYrOpBudget'!K52&lt;&gt;"",'6.1stYrOpBudget'!K52,"")</f>
        <v/>
      </c>
      <c r="B52" s="948" t="str">
        <f>'6.1stYrOpBudget'!L52</f>
        <v/>
      </c>
      <c r="C52" s="179" t="str">
        <f>'6.1stYrOpBudget'!A52</f>
        <v>Electricity</v>
      </c>
      <c r="D52" s="1388">
        <v>6450</v>
      </c>
      <c r="E52" s="1376">
        <f>F52</f>
        <v>3.5000000000000003E-2</v>
      </c>
      <c r="F52" s="1374">
        <v>3.5000000000000003E-2</v>
      </c>
      <c r="G52" s="71"/>
      <c r="H52" s="1015">
        <f>'6.1stYrOpBudget'!D52</f>
        <v>0</v>
      </c>
      <c r="I52" s="1015">
        <f>'6.1stYrOpBudget'!E52</f>
        <v>0</v>
      </c>
      <c r="J52" s="227">
        <f>'6.1stYrOpBudget'!F52</f>
        <v>0</v>
      </c>
      <c r="K52" s="1042">
        <f>IF($A52&lt;&gt;"",$A52*M52,$E$7*M52)</f>
        <v>0</v>
      </c>
      <c r="L52" s="1015">
        <f>M52-K52</f>
        <v>0</v>
      </c>
      <c r="M52" s="227">
        <f>J52*(1+$F52)</f>
        <v>0</v>
      </c>
      <c r="N52" s="1042">
        <f>IF($A52&lt;&gt;"",$A52*P52,$E$7*P52)</f>
        <v>0</v>
      </c>
      <c r="O52" s="1015">
        <f>P52-N52</f>
        <v>0</v>
      </c>
      <c r="P52" s="227">
        <f>M52*(1+$F52)</f>
        <v>0</v>
      </c>
      <c r="Q52" s="1042">
        <f>IF($A52&lt;&gt;"",$A52*S52,$E$7*S52)</f>
        <v>0</v>
      </c>
      <c r="R52" s="1015">
        <f>S52-Q52</f>
        <v>0</v>
      </c>
      <c r="S52" s="227">
        <f>P52*(1+$F52)</f>
        <v>0</v>
      </c>
      <c r="T52" s="1042">
        <f>IF($A52&lt;&gt;"",$A52*V52,$E$7*V52)</f>
        <v>0</v>
      </c>
      <c r="U52" s="1015">
        <f>V52-T52</f>
        <v>0</v>
      </c>
      <c r="V52" s="227">
        <f>S52*(1+$F52)</f>
        <v>0</v>
      </c>
      <c r="W52" s="1042">
        <f>IF($A52&lt;&gt;"",$A52*Y52,$E$7*Y52)</f>
        <v>0</v>
      </c>
      <c r="X52" s="1015">
        <f>Y52-W52</f>
        <v>0</v>
      </c>
      <c r="Y52" s="227">
        <f>V52*(1+$F52)</f>
        <v>0</v>
      </c>
      <c r="Z52" s="1042">
        <f>IF($A52&lt;&gt;"",$A52*AB52,$E$7*AB52)</f>
        <v>0</v>
      </c>
      <c r="AA52" s="1015">
        <f>AB52-Z52</f>
        <v>0</v>
      </c>
      <c r="AB52" s="227">
        <f>Y52*(1+$F52)</f>
        <v>0</v>
      </c>
      <c r="AC52" s="1042">
        <f>IF($A52&lt;&gt;"",$A52*AE52,$E$7*AE52)</f>
        <v>0</v>
      </c>
      <c r="AD52" s="1015">
        <f>AE52-AC52</f>
        <v>0</v>
      </c>
      <c r="AE52" s="227">
        <f>AB52*(1+$F52)</f>
        <v>0</v>
      </c>
      <c r="AF52" s="1042">
        <f>IF($A52&lt;&gt;"",$A52*AH52,$E$7*AH52)</f>
        <v>0</v>
      </c>
      <c r="AG52" s="1015">
        <f>AH52-AF52</f>
        <v>0</v>
      </c>
      <c r="AH52" s="227">
        <f>AE52*(1+$F52)</f>
        <v>0</v>
      </c>
      <c r="AI52" s="1042">
        <f>IF($A52&lt;&gt;"",$A52*AK52,$E$7*AK52)</f>
        <v>0</v>
      </c>
      <c r="AJ52" s="1015">
        <f>AK52-AI52</f>
        <v>0</v>
      </c>
      <c r="AK52" s="227">
        <f>AH52*(1+$F52)</f>
        <v>0</v>
      </c>
      <c r="AL52" s="1042">
        <f>IF($A52&lt;&gt;"",$A52*AN52,$E$7*AN52)</f>
        <v>0</v>
      </c>
      <c r="AM52" s="1015">
        <f>AN52-AL52</f>
        <v>0</v>
      </c>
      <c r="AN52" s="227">
        <f>AK52*(1+$F52)</f>
        <v>0</v>
      </c>
      <c r="AO52" s="1042">
        <f>IF($A52&lt;&gt;"",$A52*AQ52,$E$7*AQ52)</f>
        <v>0</v>
      </c>
      <c r="AP52" s="1015">
        <f>AQ52-AO52</f>
        <v>0</v>
      </c>
      <c r="AQ52" s="227">
        <f>AN52*(1+$F52)</f>
        <v>0</v>
      </c>
      <c r="AR52" s="1042">
        <f>IF($A52&lt;&gt;"",$A52*AT52,$E$7*AT52)</f>
        <v>0</v>
      </c>
      <c r="AS52" s="1015">
        <f>AT52-AR52</f>
        <v>0</v>
      </c>
      <c r="AT52" s="227">
        <f>AQ52*(1+$F52)</f>
        <v>0</v>
      </c>
      <c r="AU52" s="1042">
        <f>IF($A52&lt;&gt;"",$A52*AW52,$E$7*AW52)</f>
        <v>0</v>
      </c>
      <c r="AV52" s="1015">
        <f>AW52-AU52</f>
        <v>0</v>
      </c>
      <c r="AW52" s="227">
        <f>AT52*(1+$F52)</f>
        <v>0</v>
      </c>
      <c r="AX52" s="1042">
        <f>IF($A52&lt;&gt;"",$A52*AZ52,$E$7*AZ52)</f>
        <v>0</v>
      </c>
      <c r="AY52" s="1015">
        <f>AZ52-AX52</f>
        <v>0</v>
      </c>
      <c r="AZ52" s="227">
        <f>AW52*(1+$F52)</f>
        <v>0</v>
      </c>
      <c r="BA52" s="1042">
        <f>IF($A52&lt;&gt;"",$A52*BC52,$E$7*BC52)</f>
        <v>0</v>
      </c>
      <c r="BB52" s="1015">
        <f>BC52-BA52</f>
        <v>0</v>
      </c>
      <c r="BC52" s="227">
        <f>AZ52*(1+$F52)</f>
        <v>0</v>
      </c>
      <c r="BD52" s="1042">
        <f>IF($A52&lt;&gt;"",$A52*BF52,$E$7*BF52)</f>
        <v>0</v>
      </c>
      <c r="BE52" s="1015">
        <f>BF52-BD52</f>
        <v>0</v>
      </c>
      <c r="BF52" s="227">
        <f>BC52*(1+$F52)</f>
        <v>0</v>
      </c>
      <c r="BG52" s="1042">
        <f>IF($A52&lt;&gt;"",$A52*BI52,$E$7*BI52)</f>
        <v>0</v>
      </c>
      <c r="BH52" s="1015">
        <f>BI52-BG52</f>
        <v>0</v>
      </c>
      <c r="BI52" s="227">
        <f>BF52*(1+$F52)</f>
        <v>0</v>
      </c>
      <c r="BJ52" s="1042">
        <f>IF($A52&lt;&gt;"",$A52*BL52,$E$7*BL52)</f>
        <v>0</v>
      </c>
      <c r="BK52" s="1015">
        <f>BL52-BJ52</f>
        <v>0</v>
      </c>
      <c r="BL52" s="227">
        <f>BI52*(1+$F52)</f>
        <v>0</v>
      </c>
      <c r="BM52" s="1042">
        <f>IF($A52&lt;&gt;"",$A52*BO52,$E$7*BO52)</f>
        <v>0</v>
      </c>
      <c r="BN52" s="1015">
        <f>BO52-BM52</f>
        <v>0</v>
      </c>
      <c r="BO52" s="227">
        <f>BL52*(1+$F52)</f>
        <v>0</v>
      </c>
      <c r="BP52" s="136"/>
      <c r="BQ52" s="136"/>
      <c r="BR52" s="136"/>
      <c r="BS52" s="136"/>
      <c r="BT52" s="136"/>
      <c r="BU52" s="136"/>
      <c r="BV52" s="136"/>
    </row>
    <row r="53" spans="1:74" ht="14.25">
      <c r="A53" s="316"/>
      <c r="B53" s="316"/>
      <c r="C53" s="179" t="str">
        <f>'6.1stYrOpBudget'!A53</f>
        <v>Water</v>
      </c>
      <c r="D53" s="163">
        <v>6451</v>
      </c>
      <c r="E53" s="1376">
        <f>F53</f>
        <v>3.5000000000000003E-2</v>
      </c>
      <c r="F53" s="1374">
        <v>3.5000000000000003E-2</v>
      </c>
      <c r="G53" s="71"/>
      <c r="H53" s="1015">
        <f>'6.1stYrOpBudget'!D53</f>
        <v>0</v>
      </c>
      <c r="I53" s="1015">
        <f>'6.1stYrOpBudget'!E53</f>
        <v>0</v>
      </c>
      <c r="J53" s="227">
        <f>'6.1stYrOpBudget'!F53</f>
        <v>0</v>
      </c>
      <c r="K53" s="1015">
        <f>$E$7*M53</f>
        <v>0</v>
      </c>
      <c r="L53" s="1015">
        <f>M53-K53</f>
        <v>0</v>
      </c>
      <c r="M53" s="227">
        <f>J53*(1+$F53)</f>
        <v>0</v>
      </c>
      <c r="N53" s="1015">
        <f>$E$7*P53</f>
        <v>0</v>
      </c>
      <c r="O53" s="1015">
        <f>P53-N53</f>
        <v>0</v>
      </c>
      <c r="P53" s="227">
        <f>M53*(1+$F53)</f>
        <v>0</v>
      </c>
      <c r="Q53" s="1015">
        <f>$E$7*S53</f>
        <v>0</v>
      </c>
      <c r="R53" s="1015">
        <f>S53-Q53</f>
        <v>0</v>
      </c>
      <c r="S53" s="227">
        <f>P53*(1+$F53)</f>
        <v>0</v>
      </c>
      <c r="T53" s="1015">
        <f>$E$7*V53</f>
        <v>0</v>
      </c>
      <c r="U53" s="1015">
        <f>V53-T53</f>
        <v>0</v>
      </c>
      <c r="V53" s="227">
        <f>S53*(1+$F53)</f>
        <v>0</v>
      </c>
      <c r="W53" s="1015">
        <f>$E$7*Y53</f>
        <v>0</v>
      </c>
      <c r="X53" s="1015">
        <f>Y53-W53</f>
        <v>0</v>
      </c>
      <c r="Y53" s="227">
        <f>V53*(1+$F53)</f>
        <v>0</v>
      </c>
      <c r="Z53" s="1015">
        <f>$E$7*AB53</f>
        <v>0</v>
      </c>
      <c r="AA53" s="1015">
        <f>AB53-Z53</f>
        <v>0</v>
      </c>
      <c r="AB53" s="227">
        <f>Y53*(1+$F53)</f>
        <v>0</v>
      </c>
      <c r="AC53" s="1015">
        <f>$E$7*AE53</f>
        <v>0</v>
      </c>
      <c r="AD53" s="1015">
        <f>AE53-AC53</f>
        <v>0</v>
      </c>
      <c r="AE53" s="227">
        <f>AB53*(1+$F53)</f>
        <v>0</v>
      </c>
      <c r="AF53" s="1015">
        <f>$E$7*AH53</f>
        <v>0</v>
      </c>
      <c r="AG53" s="1015">
        <f>AH53-AF53</f>
        <v>0</v>
      </c>
      <c r="AH53" s="227">
        <f>AE53*(1+$F53)</f>
        <v>0</v>
      </c>
      <c r="AI53" s="1015">
        <f>$E$7*AK53</f>
        <v>0</v>
      </c>
      <c r="AJ53" s="1015">
        <f>AK53-AI53</f>
        <v>0</v>
      </c>
      <c r="AK53" s="227">
        <f>AH53*(1+$F53)</f>
        <v>0</v>
      </c>
      <c r="AL53" s="1015">
        <f>$E$7*AN53</f>
        <v>0</v>
      </c>
      <c r="AM53" s="1015">
        <f>AN53-AL53</f>
        <v>0</v>
      </c>
      <c r="AN53" s="227">
        <f>AK53*(1+$F53)</f>
        <v>0</v>
      </c>
      <c r="AO53" s="1015">
        <f>$E$7*AQ53</f>
        <v>0</v>
      </c>
      <c r="AP53" s="1015">
        <f>AQ53-AO53</f>
        <v>0</v>
      </c>
      <c r="AQ53" s="227">
        <f>AN53*(1+$F53)</f>
        <v>0</v>
      </c>
      <c r="AR53" s="1015">
        <f>$E$7*AT53</f>
        <v>0</v>
      </c>
      <c r="AS53" s="1015">
        <f>AT53-AR53</f>
        <v>0</v>
      </c>
      <c r="AT53" s="227">
        <f>AQ53*(1+$F53)</f>
        <v>0</v>
      </c>
      <c r="AU53" s="1015">
        <f>$E$7*AW53</f>
        <v>0</v>
      </c>
      <c r="AV53" s="1015">
        <f>AW53-AU53</f>
        <v>0</v>
      </c>
      <c r="AW53" s="227">
        <f>AT53*(1+$F53)</f>
        <v>0</v>
      </c>
      <c r="AX53" s="1015">
        <f>$E$7*AZ53</f>
        <v>0</v>
      </c>
      <c r="AY53" s="1015">
        <f>AZ53-AX53</f>
        <v>0</v>
      </c>
      <c r="AZ53" s="227">
        <f>AW53*(1+$F53)</f>
        <v>0</v>
      </c>
      <c r="BA53" s="1015">
        <f>$E$7*BC53</f>
        <v>0</v>
      </c>
      <c r="BB53" s="1015">
        <f>BC53-BA53</f>
        <v>0</v>
      </c>
      <c r="BC53" s="227">
        <f>AZ53*(1+$F53)</f>
        <v>0</v>
      </c>
      <c r="BD53" s="1015">
        <f>$E$7*BF53</f>
        <v>0</v>
      </c>
      <c r="BE53" s="1015">
        <f>BF53-BD53</f>
        <v>0</v>
      </c>
      <c r="BF53" s="227">
        <f>BC53*(1+$F53)</f>
        <v>0</v>
      </c>
      <c r="BG53" s="1015">
        <f>$E$7*BI53</f>
        <v>0</v>
      </c>
      <c r="BH53" s="1015">
        <f>BI53-BG53</f>
        <v>0</v>
      </c>
      <c r="BI53" s="227">
        <f>BF53*(1+$F53)</f>
        <v>0</v>
      </c>
      <c r="BJ53" s="1015">
        <f>$E$7*BL53</f>
        <v>0</v>
      </c>
      <c r="BK53" s="1015">
        <f>BL53-BJ53</f>
        <v>0</v>
      </c>
      <c r="BL53" s="227">
        <f>BI53*(1+$F53)</f>
        <v>0</v>
      </c>
      <c r="BM53" s="1015">
        <f>$E$7*BO53</f>
        <v>0</v>
      </c>
      <c r="BN53" s="1015">
        <f>BO53-BM53</f>
        <v>0</v>
      </c>
      <c r="BO53" s="227">
        <f>BL53*(1+$F53)</f>
        <v>0</v>
      </c>
      <c r="BP53" s="136"/>
      <c r="BQ53" s="136"/>
      <c r="BR53" s="136"/>
      <c r="BS53" s="136"/>
      <c r="BT53" s="136"/>
      <c r="BU53" s="136"/>
      <c r="BV53" s="136"/>
    </row>
    <row r="54" spans="1:74" ht="14.25">
      <c r="A54" s="316"/>
      <c r="B54" s="316"/>
      <c r="C54" s="179" t="str">
        <f>'6.1stYrOpBudget'!A54</f>
        <v>Gas</v>
      </c>
      <c r="D54" s="163">
        <v>6452</v>
      </c>
      <c r="E54" s="1376">
        <f>F54</f>
        <v>3.5000000000000003E-2</v>
      </c>
      <c r="F54" s="1374">
        <v>3.5000000000000003E-2</v>
      </c>
      <c r="G54" s="71"/>
      <c r="H54" s="1015">
        <f>'6.1stYrOpBudget'!D54</f>
        <v>0</v>
      </c>
      <c r="I54" s="1015">
        <f>'6.1stYrOpBudget'!E54</f>
        <v>0</v>
      </c>
      <c r="J54" s="227">
        <f>'6.1stYrOpBudget'!F54</f>
        <v>0</v>
      </c>
      <c r="K54" s="1015">
        <f>$E$7*M54</f>
        <v>0</v>
      </c>
      <c r="L54" s="1015">
        <f>M54-K54</f>
        <v>0</v>
      </c>
      <c r="M54" s="227">
        <f>J54*(1+$F54)</f>
        <v>0</v>
      </c>
      <c r="N54" s="1015">
        <f>$E$7*P54</f>
        <v>0</v>
      </c>
      <c r="O54" s="1015">
        <f>P54-N54</f>
        <v>0</v>
      </c>
      <c r="P54" s="227">
        <f>M54*(1+$F54)</f>
        <v>0</v>
      </c>
      <c r="Q54" s="1015">
        <f>$E$7*S54</f>
        <v>0</v>
      </c>
      <c r="R54" s="1015">
        <f>S54-Q54</f>
        <v>0</v>
      </c>
      <c r="S54" s="227">
        <f>P54*(1+$F54)</f>
        <v>0</v>
      </c>
      <c r="T54" s="1015">
        <f>$E$7*V54</f>
        <v>0</v>
      </c>
      <c r="U54" s="1015">
        <f>V54-T54</f>
        <v>0</v>
      </c>
      <c r="V54" s="227">
        <f>S54*(1+$F54)</f>
        <v>0</v>
      </c>
      <c r="W54" s="1015">
        <f>$E$7*Y54</f>
        <v>0</v>
      </c>
      <c r="X54" s="1015">
        <f>Y54-W54</f>
        <v>0</v>
      </c>
      <c r="Y54" s="227">
        <f>V54*(1+$F54)</f>
        <v>0</v>
      </c>
      <c r="Z54" s="1015">
        <f>$E$7*AB54</f>
        <v>0</v>
      </c>
      <c r="AA54" s="1015">
        <f>AB54-Z54</f>
        <v>0</v>
      </c>
      <c r="AB54" s="227">
        <f>Y54*(1+$F54)</f>
        <v>0</v>
      </c>
      <c r="AC54" s="1015">
        <f>$E$7*AE54</f>
        <v>0</v>
      </c>
      <c r="AD54" s="1015">
        <f>AE54-AC54</f>
        <v>0</v>
      </c>
      <c r="AE54" s="227">
        <f>AB54*(1+$F54)</f>
        <v>0</v>
      </c>
      <c r="AF54" s="1015">
        <f>$E$7*AH54</f>
        <v>0</v>
      </c>
      <c r="AG54" s="1015">
        <f>AH54-AF54</f>
        <v>0</v>
      </c>
      <c r="AH54" s="227">
        <f>AE54*(1+$F54)</f>
        <v>0</v>
      </c>
      <c r="AI54" s="1015">
        <f>$E$7*AK54</f>
        <v>0</v>
      </c>
      <c r="AJ54" s="1015">
        <f>AK54-AI54</f>
        <v>0</v>
      </c>
      <c r="AK54" s="227">
        <f>AH54*(1+$F54)</f>
        <v>0</v>
      </c>
      <c r="AL54" s="1015">
        <f>$E$7*AN54</f>
        <v>0</v>
      </c>
      <c r="AM54" s="1015">
        <f>AN54-AL54</f>
        <v>0</v>
      </c>
      <c r="AN54" s="227">
        <f>AK54*(1+$F54)</f>
        <v>0</v>
      </c>
      <c r="AO54" s="1015">
        <f>$E$7*AQ54</f>
        <v>0</v>
      </c>
      <c r="AP54" s="1015">
        <f>AQ54-AO54</f>
        <v>0</v>
      </c>
      <c r="AQ54" s="227">
        <f>AN54*(1+$F54)</f>
        <v>0</v>
      </c>
      <c r="AR54" s="1015">
        <f>$E$7*AT54</f>
        <v>0</v>
      </c>
      <c r="AS54" s="1015">
        <f>AT54-AR54</f>
        <v>0</v>
      </c>
      <c r="AT54" s="227">
        <f>AQ54*(1+$F54)</f>
        <v>0</v>
      </c>
      <c r="AU54" s="1015">
        <f>$E$7*AW54</f>
        <v>0</v>
      </c>
      <c r="AV54" s="1015">
        <f>AW54-AU54</f>
        <v>0</v>
      </c>
      <c r="AW54" s="227">
        <f>AT54*(1+$F54)</f>
        <v>0</v>
      </c>
      <c r="AX54" s="1015">
        <f>$E$7*AZ54</f>
        <v>0</v>
      </c>
      <c r="AY54" s="1015">
        <f>AZ54-AX54</f>
        <v>0</v>
      </c>
      <c r="AZ54" s="227">
        <f>AW54*(1+$F54)</f>
        <v>0</v>
      </c>
      <c r="BA54" s="1015">
        <f>$E$7*BC54</f>
        <v>0</v>
      </c>
      <c r="BB54" s="1015">
        <f>BC54-BA54</f>
        <v>0</v>
      </c>
      <c r="BC54" s="227">
        <f>AZ54*(1+$F54)</f>
        <v>0</v>
      </c>
      <c r="BD54" s="1015">
        <f>$E$7*BF54</f>
        <v>0</v>
      </c>
      <c r="BE54" s="1015">
        <f>BF54-BD54</f>
        <v>0</v>
      </c>
      <c r="BF54" s="227">
        <f>BC54*(1+$F54)</f>
        <v>0</v>
      </c>
      <c r="BG54" s="1015">
        <f>$E$7*BI54</f>
        <v>0</v>
      </c>
      <c r="BH54" s="1015">
        <f>BI54-BG54</f>
        <v>0</v>
      </c>
      <c r="BI54" s="227">
        <f>BF54*(1+$F54)</f>
        <v>0</v>
      </c>
      <c r="BJ54" s="1015">
        <f>$E$7*BL54</f>
        <v>0</v>
      </c>
      <c r="BK54" s="1015">
        <f>BL54-BJ54</f>
        <v>0</v>
      </c>
      <c r="BL54" s="227">
        <f>BI54*(1+$F54)</f>
        <v>0</v>
      </c>
      <c r="BM54" s="1015">
        <f>$E$7*BO54</f>
        <v>0</v>
      </c>
      <c r="BN54" s="1015">
        <f>BO54-BM54</f>
        <v>0</v>
      </c>
      <c r="BO54" s="227">
        <f>BL54*(1+$F54)</f>
        <v>0</v>
      </c>
      <c r="BP54" s="136"/>
      <c r="BQ54" s="136"/>
      <c r="BR54" s="136"/>
      <c r="BS54" s="136"/>
      <c r="BT54" s="136"/>
      <c r="BU54" s="136"/>
      <c r="BV54" s="136"/>
    </row>
    <row r="55" spans="1:74" ht="14.25">
      <c r="A55" s="316"/>
      <c r="B55" s="316"/>
      <c r="C55" s="179" t="str">
        <f>'6.1stYrOpBudget'!A55</f>
        <v>Sewer</v>
      </c>
      <c r="D55" s="163">
        <v>6453</v>
      </c>
      <c r="E55" s="1376">
        <f>F55</f>
        <v>3.5000000000000003E-2</v>
      </c>
      <c r="F55" s="1374">
        <v>3.5000000000000003E-2</v>
      </c>
      <c r="G55" s="71"/>
      <c r="H55" s="1015">
        <f>'6.1stYrOpBudget'!D55</f>
        <v>0</v>
      </c>
      <c r="I55" s="1015">
        <f>'6.1stYrOpBudget'!E55</f>
        <v>0</v>
      </c>
      <c r="J55" s="227">
        <f>'6.1stYrOpBudget'!F55</f>
        <v>0</v>
      </c>
      <c r="K55" s="1015">
        <f>$E$7*M55</f>
        <v>0</v>
      </c>
      <c r="L55" s="1015">
        <f>M55-K55</f>
        <v>0</v>
      </c>
      <c r="M55" s="227">
        <f>J55*(1+$F55)</f>
        <v>0</v>
      </c>
      <c r="N55" s="1015">
        <f>$E$7*P55</f>
        <v>0</v>
      </c>
      <c r="O55" s="1015">
        <f>P55-N55</f>
        <v>0</v>
      </c>
      <c r="P55" s="227">
        <f>M55*(1+$F55)</f>
        <v>0</v>
      </c>
      <c r="Q55" s="1015">
        <f>$E$7*S55</f>
        <v>0</v>
      </c>
      <c r="R55" s="1015">
        <f>S55-Q55</f>
        <v>0</v>
      </c>
      <c r="S55" s="227">
        <f>P55*(1+$F55)</f>
        <v>0</v>
      </c>
      <c r="T55" s="1015">
        <f>$E$7*V55</f>
        <v>0</v>
      </c>
      <c r="U55" s="1015">
        <f>V55-T55</f>
        <v>0</v>
      </c>
      <c r="V55" s="227">
        <f>S55*(1+$F55)</f>
        <v>0</v>
      </c>
      <c r="W55" s="1015">
        <f>$E$7*Y55</f>
        <v>0</v>
      </c>
      <c r="X55" s="1015">
        <f>Y55-W55</f>
        <v>0</v>
      </c>
      <c r="Y55" s="227">
        <f>V55*(1+$F55)</f>
        <v>0</v>
      </c>
      <c r="Z55" s="1015">
        <f>$E$7*AB55</f>
        <v>0</v>
      </c>
      <c r="AA55" s="1015">
        <f>AB55-Z55</f>
        <v>0</v>
      </c>
      <c r="AB55" s="227">
        <f>Y55*(1+$F55)</f>
        <v>0</v>
      </c>
      <c r="AC55" s="1015">
        <f>$E$7*AE55</f>
        <v>0</v>
      </c>
      <c r="AD55" s="1015">
        <f>AE55-AC55</f>
        <v>0</v>
      </c>
      <c r="AE55" s="227">
        <f>AB55*(1+$F55)</f>
        <v>0</v>
      </c>
      <c r="AF55" s="1015">
        <f>$E$7*AH55</f>
        <v>0</v>
      </c>
      <c r="AG55" s="1015">
        <f>AH55-AF55</f>
        <v>0</v>
      </c>
      <c r="AH55" s="227">
        <f>AE55*(1+$F55)</f>
        <v>0</v>
      </c>
      <c r="AI55" s="1015">
        <f>$E$7*AK55</f>
        <v>0</v>
      </c>
      <c r="AJ55" s="1015">
        <f>AK55-AI55</f>
        <v>0</v>
      </c>
      <c r="AK55" s="227">
        <f>AH55*(1+$F55)</f>
        <v>0</v>
      </c>
      <c r="AL55" s="1015">
        <f>$E$7*AN55</f>
        <v>0</v>
      </c>
      <c r="AM55" s="1015">
        <f>AN55-AL55</f>
        <v>0</v>
      </c>
      <c r="AN55" s="227">
        <f>AK55*(1+$F55)</f>
        <v>0</v>
      </c>
      <c r="AO55" s="1015">
        <f>$E$7*AQ55</f>
        <v>0</v>
      </c>
      <c r="AP55" s="1015">
        <f>AQ55-AO55</f>
        <v>0</v>
      </c>
      <c r="AQ55" s="227">
        <f>AN55*(1+$F55)</f>
        <v>0</v>
      </c>
      <c r="AR55" s="1015">
        <f>$E$7*AT55</f>
        <v>0</v>
      </c>
      <c r="AS55" s="1015">
        <f>AT55-AR55</f>
        <v>0</v>
      </c>
      <c r="AT55" s="227">
        <f>AQ55*(1+$F55)</f>
        <v>0</v>
      </c>
      <c r="AU55" s="1015">
        <f>$E$7*AW55</f>
        <v>0</v>
      </c>
      <c r="AV55" s="1015">
        <f>AW55-AU55</f>
        <v>0</v>
      </c>
      <c r="AW55" s="227">
        <f>AT55*(1+$F55)</f>
        <v>0</v>
      </c>
      <c r="AX55" s="1015">
        <f>$E$7*AZ55</f>
        <v>0</v>
      </c>
      <c r="AY55" s="1015">
        <f>AZ55-AX55</f>
        <v>0</v>
      </c>
      <c r="AZ55" s="227">
        <f>AW55*(1+$F55)</f>
        <v>0</v>
      </c>
      <c r="BA55" s="1015">
        <f>$E$7*BC55</f>
        <v>0</v>
      </c>
      <c r="BB55" s="1015">
        <f>BC55-BA55</f>
        <v>0</v>
      </c>
      <c r="BC55" s="227">
        <f>AZ55*(1+$F55)</f>
        <v>0</v>
      </c>
      <c r="BD55" s="1015">
        <f>$E$7*BF55</f>
        <v>0</v>
      </c>
      <c r="BE55" s="1015">
        <f>BF55-BD55</f>
        <v>0</v>
      </c>
      <c r="BF55" s="227">
        <f>BC55*(1+$F55)</f>
        <v>0</v>
      </c>
      <c r="BG55" s="1015">
        <f>$E$7*BI55</f>
        <v>0</v>
      </c>
      <c r="BH55" s="1015">
        <f>BI55-BG55</f>
        <v>0</v>
      </c>
      <c r="BI55" s="227">
        <f>BF55*(1+$F55)</f>
        <v>0</v>
      </c>
      <c r="BJ55" s="1015">
        <f>$E$7*BL55</f>
        <v>0</v>
      </c>
      <c r="BK55" s="1015">
        <f>BL55-BJ55</f>
        <v>0</v>
      </c>
      <c r="BL55" s="227">
        <f>BI55*(1+$F55)</f>
        <v>0</v>
      </c>
      <c r="BM55" s="1015">
        <f>$E$7*BO55</f>
        <v>0</v>
      </c>
      <c r="BN55" s="1015">
        <f>BO55-BM55</f>
        <v>0</v>
      </c>
      <c r="BO55" s="227">
        <f>BL55*(1+$F55)</f>
        <v>0</v>
      </c>
      <c r="BP55" s="136"/>
      <c r="BQ55" s="136"/>
      <c r="BR55" s="136"/>
      <c r="BS55" s="136"/>
      <c r="BT55" s="136"/>
      <c r="BU55" s="136"/>
      <c r="BV55" s="136"/>
    </row>
    <row r="56" spans="1:74" ht="15">
      <c r="A56" s="1070" t="s">
        <v>727</v>
      </c>
      <c r="B56" s="1070"/>
      <c r="C56" s="1415" t="str">
        <f>'6.1stYrOpBudget'!B56</f>
        <v>Sub-total Utilities</v>
      </c>
      <c r="D56" s="153"/>
      <c r="E56" s="1383"/>
      <c r="F56" s="153"/>
      <c r="G56" s="230"/>
      <c r="H56" s="299">
        <f>'6.1stYrOpBudget'!D56</f>
        <v>0</v>
      </c>
      <c r="I56" s="299">
        <f>'6.1stYrOpBudget'!E56</f>
        <v>0</v>
      </c>
      <c r="J56" s="224">
        <f>'6.1stYrOpBudget'!F56</f>
        <v>0</v>
      </c>
      <c r="K56" s="299">
        <f t="shared" ref="K56:AP56" si="109">SUM(K52:K55)</f>
        <v>0</v>
      </c>
      <c r="L56" s="299">
        <f t="shared" si="109"/>
        <v>0</v>
      </c>
      <c r="M56" s="224">
        <f t="shared" si="109"/>
        <v>0</v>
      </c>
      <c r="N56" s="299">
        <f t="shared" si="109"/>
        <v>0</v>
      </c>
      <c r="O56" s="299">
        <f t="shared" si="109"/>
        <v>0</v>
      </c>
      <c r="P56" s="224">
        <f t="shared" si="109"/>
        <v>0</v>
      </c>
      <c r="Q56" s="299">
        <f t="shared" si="109"/>
        <v>0</v>
      </c>
      <c r="R56" s="299">
        <f t="shared" si="109"/>
        <v>0</v>
      </c>
      <c r="S56" s="224">
        <f t="shared" si="109"/>
        <v>0</v>
      </c>
      <c r="T56" s="299">
        <f t="shared" si="109"/>
        <v>0</v>
      </c>
      <c r="U56" s="299">
        <f t="shared" si="109"/>
        <v>0</v>
      </c>
      <c r="V56" s="224">
        <f t="shared" si="109"/>
        <v>0</v>
      </c>
      <c r="W56" s="299">
        <f t="shared" si="109"/>
        <v>0</v>
      </c>
      <c r="X56" s="299">
        <f t="shared" si="109"/>
        <v>0</v>
      </c>
      <c r="Y56" s="224">
        <f t="shared" si="109"/>
        <v>0</v>
      </c>
      <c r="Z56" s="299">
        <f t="shared" si="109"/>
        <v>0</v>
      </c>
      <c r="AA56" s="299">
        <f t="shared" si="109"/>
        <v>0</v>
      </c>
      <c r="AB56" s="224">
        <f t="shared" si="109"/>
        <v>0</v>
      </c>
      <c r="AC56" s="299">
        <f t="shared" si="109"/>
        <v>0</v>
      </c>
      <c r="AD56" s="299">
        <f t="shared" si="109"/>
        <v>0</v>
      </c>
      <c r="AE56" s="224">
        <f t="shared" si="109"/>
        <v>0</v>
      </c>
      <c r="AF56" s="299">
        <f t="shared" si="109"/>
        <v>0</v>
      </c>
      <c r="AG56" s="299">
        <f t="shared" si="109"/>
        <v>0</v>
      </c>
      <c r="AH56" s="224">
        <f t="shared" si="109"/>
        <v>0</v>
      </c>
      <c r="AI56" s="299">
        <f t="shared" si="109"/>
        <v>0</v>
      </c>
      <c r="AJ56" s="299">
        <f t="shared" si="109"/>
        <v>0</v>
      </c>
      <c r="AK56" s="224">
        <f t="shared" si="109"/>
        <v>0</v>
      </c>
      <c r="AL56" s="299">
        <f t="shared" si="109"/>
        <v>0</v>
      </c>
      <c r="AM56" s="299">
        <f t="shared" si="109"/>
        <v>0</v>
      </c>
      <c r="AN56" s="224">
        <f t="shared" si="109"/>
        <v>0</v>
      </c>
      <c r="AO56" s="299">
        <f t="shared" si="109"/>
        <v>0</v>
      </c>
      <c r="AP56" s="299">
        <f t="shared" si="109"/>
        <v>0</v>
      </c>
      <c r="AQ56" s="224">
        <f t="shared" ref="AQ56:BO56" si="110">SUM(AQ52:AQ55)</f>
        <v>0</v>
      </c>
      <c r="AR56" s="299">
        <f t="shared" si="110"/>
        <v>0</v>
      </c>
      <c r="AS56" s="299">
        <f t="shared" si="110"/>
        <v>0</v>
      </c>
      <c r="AT56" s="224">
        <f t="shared" si="110"/>
        <v>0</v>
      </c>
      <c r="AU56" s="299">
        <f t="shared" si="110"/>
        <v>0</v>
      </c>
      <c r="AV56" s="299">
        <f t="shared" si="110"/>
        <v>0</v>
      </c>
      <c r="AW56" s="224">
        <f t="shared" si="110"/>
        <v>0</v>
      </c>
      <c r="AX56" s="299">
        <f t="shared" si="110"/>
        <v>0</v>
      </c>
      <c r="AY56" s="299">
        <f t="shared" si="110"/>
        <v>0</v>
      </c>
      <c r="AZ56" s="224">
        <f t="shared" si="110"/>
        <v>0</v>
      </c>
      <c r="BA56" s="299">
        <f t="shared" si="110"/>
        <v>0</v>
      </c>
      <c r="BB56" s="299">
        <f t="shared" si="110"/>
        <v>0</v>
      </c>
      <c r="BC56" s="224">
        <f t="shared" si="110"/>
        <v>0</v>
      </c>
      <c r="BD56" s="299">
        <f t="shared" si="110"/>
        <v>0</v>
      </c>
      <c r="BE56" s="299">
        <f t="shared" si="110"/>
        <v>0</v>
      </c>
      <c r="BF56" s="224">
        <f t="shared" si="110"/>
        <v>0</v>
      </c>
      <c r="BG56" s="299">
        <f t="shared" si="110"/>
        <v>0</v>
      </c>
      <c r="BH56" s="299">
        <f t="shared" si="110"/>
        <v>0</v>
      </c>
      <c r="BI56" s="224">
        <f t="shared" si="110"/>
        <v>0</v>
      </c>
      <c r="BJ56" s="299">
        <f t="shared" si="110"/>
        <v>0</v>
      </c>
      <c r="BK56" s="299">
        <f t="shared" si="110"/>
        <v>0</v>
      </c>
      <c r="BL56" s="224">
        <f t="shared" si="110"/>
        <v>0</v>
      </c>
      <c r="BM56" s="299">
        <f t="shared" si="110"/>
        <v>0</v>
      </c>
      <c r="BN56" s="299">
        <f t="shared" si="110"/>
        <v>0</v>
      </c>
      <c r="BO56" s="224">
        <f t="shared" si="110"/>
        <v>0</v>
      </c>
      <c r="BP56" s="136"/>
      <c r="BQ56" s="136"/>
      <c r="BR56" s="136"/>
      <c r="BS56" s="136"/>
      <c r="BT56" s="136"/>
      <c r="BU56" s="136"/>
      <c r="BV56" s="136"/>
    </row>
    <row r="57" spans="1:74" ht="15">
      <c r="A57" s="996" t="s">
        <v>321</v>
      </c>
      <c r="B57" s="996" t="s">
        <v>613</v>
      </c>
      <c r="C57" s="175" t="str">
        <f>'6.1stYrOpBudget'!A57</f>
        <v>Taxes and Licenses</v>
      </c>
      <c r="D57" s="160"/>
      <c r="E57" s="168"/>
      <c r="F57" s="160"/>
      <c r="G57" s="230"/>
      <c r="H57" s="300"/>
      <c r="I57" s="300"/>
      <c r="J57" s="148"/>
      <c r="K57" s="300"/>
      <c r="L57" s="300"/>
      <c r="M57" s="148"/>
      <c r="N57" s="300"/>
      <c r="O57" s="300"/>
      <c r="P57" s="148"/>
      <c r="Q57" s="300"/>
      <c r="R57" s="300"/>
      <c r="S57" s="148"/>
      <c r="T57" s="300"/>
      <c r="U57" s="300"/>
      <c r="V57" s="148"/>
      <c r="W57" s="300"/>
      <c r="X57" s="300"/>
      <c r="Y57" s="148"/>
      <c r="Z57" s="300"/>
      <c r="AA57" s="300"/>
      <c r="AB57" s="148"/>
      <c r="AC57" s="300"/>
      <c r="AD57" s="300"/>
      <c r="AE57" s="148"/>
      <c r="AF57" s="300"/>
      <c r="AG57" s="300"/>
      <c r="AH57" s="148"/>
      <c r="AI57" s="300"/>
      <c r="AJ57" s="300"/>
      <c r="AK57" s="148"/>
      <c r="AL57" s="300"/>
      <c r="AM57" s="300"/>
      <c r="AN57" s="148"/>
      <c r="AO57" s="300"/>
      <c r="AP57" s="300"/>
      <c r="AQ57" s="148"/>
      <c r="AR57" s="300"/>
      <c r="AS57" s="300"/>
      <c r="AT57" s="148"/>
      <c r="AU57" s="300"/>
      <c r="AV57" s="300"/>
      <c r="AW57" s="148"/>
      <c r="AX57" s="300"/>
      <c r="AY57" s="300"/>
      <c r="AZ57" s="148"/>
      <c r="BA57" s="300"/>
      <c r="BB57" s="300"/>
      <c r="BC57" s="148"/>
      <c r="BD57" s="300"/>
      <c r="BE57" s="300"/>
      <c r="BF57" s="148"/>
      <c r="BG57" s="300"/>
      <c r="BH57" s="300"/>
      <c r="BI57" s="148"/>
      <c r="BJ57" s="300"/>
      <c r="BK57" s="300"/>
      <c r="BL57" s="148"/>
      <c r="BM57" s="300"/>
      <c r="BN57" s="300"/>
      <c r="BO57" s="148"/>
      <c r="BP57" s="136"/>
      <c r="BQ57" s="136"/>
      <c r="BR57" s="136"/>
      <c r="BS57" s="136"/>
      <c r="BT57" s="136"/>
      <c r="BU57" s="136"/>
      <c r="BV57" s="136"/>
    </row>
    <row r="58" spans="1:74" ht="14.25">
      <c r="A58" s="944" t="str">
        <f>IF('6.1stYrOpBudget'!K58&lt;&gt;"",'6.1stYrOpBudget'!K58,"")</f>
        <v/>
      </c>
      <c r="B58" s="944" t="str">
        <f>'6.1stYrOpBudget'!L58</f>
        <v/>
      </c>
      <c r="C58" s="1389" t="str">
        <f>'6.1stYrOpBudget'!A58</f>
        <v>Real Estate Taxes</v>
      </c>
      <c r="D58" s="163">
        <v>6710</v>
      </c>
      <c r="E58" s="1376">
        <f>F58</f>
        <v>3.5000000000000003E-2</v>
      </c>
      <c r="F58" s="1374">
        <v>3.5000000000000003E-2</v>
      </c>
      <c r="G58" s="71"/>
      <c r="H58" s="1015">
        <f>'6.1stYrOpBudget'!D58</f>
        <v>0</v>
      </c>
      <c r="I58" s="1015">
        <f>'6.1stYrOpBudget'!E58</f>
        <v>0</v>
      </c>
      <c r="J58" s="227">
        <f>'6.1stYrOpBudget'!F58</f>
        <v>0</v>
      </c>
      <c r="K58" s="1015">
        <f>IF($A58&lt;&gt;"",$A58*M58,$E$7*M58)</f>
        <v>0</v>
      </c>
      <c r="L58" s="1015">
        <f>M58-K58</f>
        <v>0</v>
      </c>
      <c r="M58" s="227">
        <f>J58*(1+$F58)</f>
        <v>0</v>
      </c>
      <c r="N58" s="1015">
        <f>IF($A58&lt;&gt;"",$A58*P58,$E$7*P58)</f>
        <v>0</v>
      </c>
      <c r="O58" s="1015">
        <f>P58-N58</f>
        <v>0</v>
      </c>
      <c r="P58" s="227">
        <f>M58*(1+$F58)</f>
        <v>0</v>
      </c>
      <c r="Q58" s="1015">
        <f>IF($A58&lt;&gt;"",$A58*S58,$E$7*S58)</f>
        <v>0</v>
      </c>
      <c r="R58" s="1015">
        <f>S58-Q58</f>
        <v>0</v>
      </c>
      <c r="S58" s="227">
        <f>P58*(1+$F58)</f>
        <v>0</v>
      </c>
      <c r="T58" s="1015">
        <f>IF($A58&lt;&gt;"",$A58*V58,$E$7*V58)</f>
        <v>0</v>
      </c>
      <c r="U58" s="1015">
        <f>V58-T58</f>
        <v>0</v>
      </c>
      <c r="V58" s="227">
        <f>S58*(1+$F58)</f>
        <v>0</v>
      </c>
      <c r="W58" s="1015">
        <f>IF($A58&lt;&gt;"",$A58*Y58,$E$7*Y58)</f>
        <v>0</v>
      </c>
      <c r="X58" s="1015">
        <f>Y58-W58</f>
        <v>0</v>
      </c>
      <c r="Y58" s="227">
        <f>V58*(1+$F58)</f>
        <v>0</v>
      </c>
      <c r="Z58" s="1015">
        <f>IF($A58&lt;&gt;"",$A58*AB58,$E$7*AB58)</f>
        <v>0</v>
      </c>
      <c r="AA58" s="1015">
        <f>AB58-Z58</f>
        <v>0</v>
      </c>
      <c r="AB58" s="227">
        <f>Y58*(1+$F58)</f>
        <v>0</v>
      </c>
      <c r="AC58" s="1015">
        <f>IF($A58&lt;&gt;"",$A58*AE58,$E$7*AE58)</f>
        <v>0</v>
      </c>
      <c r="AD58" s="1015">
        <f>AE58-AC58</f>
        <v>0</v>
      </c>
      <c r="AE58" s="227">
        <f>AB58*(1+$F58)</f>
        <v>0</v>
      </c>
      <c r="AF58" s="1015">
        <f>IF($A58&lt;&gt;"",$A58*AH58,$E$7*AH58)</f>
        <v>0</v>
      </c>
      <c r="AG58" s="1015">
        <f>AH58-AF58</f>
        <v>0</v>
      </c>
      <c r="AH58" s="227">
        <f>AE58*(1+$F58)</f>
        <v>0</v>
      </c>
      <c r="AI58" s="1015">
        <f>IF($A58&lt;&gt;"",$A58*AK58,$E$7*AK58)</f>
        <v>0</v>
      </c>
      <c r="AJ58" s="1015">
        <f>AK58-AI58</f>
        <v>0</v>
      </c>
      <c r="AK58" s="227">
        <f>AH58*(1+$F58)</f>
        <v>0</v>
      </c>
      <c r="AL58" s="1015">
        <f>IF($A58&lt;&gt;"",$A58*AN58,$E$7*AN58)</f>
        <v>0</v>
      </c>
      <c r="AM58" s="1015">
        <f>AN58-AL58</f>
        <v>0</v>
      </c>
      <c r="AN58" s="227">
        <f>AK58*(1+$F58)</f>
        <v>0</v>
      </c>
      <c r="AO58" s="1015">
        <f>IF($A58&lt;&gt;"",$A58*AQ58,$E$7*AQ58)</f>
        <v>0</v>
      </c>
      <c r="AP58" s="1015">
        <f>AQ58-AO58</f>
        <v>0</v>
      </c>
      <c r="AQ58" s="227">
        <f>AN58*(1+$F58)</f>
        <v>0</v>
      </c>
      <c r="AR58" s="1015">
        <f>IF($A58&lt;&gt;"",$A58*AT58,$E$7*AT58)</f>
        <v>0</v>
      </c>
      <c r="AS58" s="1015">
        <f>AT58-AR58</f>
        <v>0</v>
      </c>
      <c r="AT58" s="227">
        <f>AQ58*(1+$F58)</f>
        <v>0</v>
      </c>
      <c r="AU58" s="1015">
        <f>IF($A58&lt;&gt;"",$A58*AW58,$E$7*AW58)</f>
        <v>0</v>
      </c>
      <c r="AV58" s="1015">
        <f>AW58-AU58</f>
        <v>0</v>
      </c>
      <c r="AW58" s="227">
        <f>AT58*(1+$F58)</f>
        <v>0</v>
      </c>
      <c r="AX58" s="1015">
        <f>IF($A58&lt;&gt;"",$A58*AZ58,$E$7*AZ58)</f>
        <v>0</v>
      </c>
      <c r="AY58" s="1015">
        <f>AZ58-AX58</f>
        <v>0</v>
      </c>
      <c r="AZ58" s="227">
        <f>AW58*(1+$F58)</f>
        <v>0</v>
      </c>
      <c r="BA58" s="1015">
        <f>IF($A58&lt;&gt;"",$A58*BC58,$E$7*BC58)</f>
        <v>0</v>
      </c>
      <c r="BB58" s="1015">
        <f>BC58-BA58</f>
        <v>0</v>
      </c>
      <c r="BC58" s="227">
        <f>AZ58*(1+$F58)</f>
        <v>0</v>
      </c>
      <c r="BD58" s="1015">
        <f>IF($A58&lt;&gt;"",$A58*BF58,$E$7*BF58)</f>
        <v>0</v>
      </c>
      <c r="BE58" s="1015">
        <f>BF58-BD58</f>
        <v>0</v>
      </c>
      <c r="BF58" s="227">
        <f>BC58*(1+$F58)</f>
        <v>0</v>
      </c>
      <c r="BG58" s="1015">
        <f>IF($A58&lt;&gt;"",$A58*BI58,$E$7*BI58)</f>
        <v>0</v>
      </c>
      <c r="BH58" s="1015">
        <f>BI58-BG58</f>
        <v>0</v>
      </c>
      <c r="BI58" s="227">
        <f>BF58*(1+$F58)</f>
        <v>0</v>
      </c>
      <c r="BJ58" s="1015">
        <f>IF($A58&lt;&gt;"",$A58*BL58,$E$7*BL58)</f>
        <v>0</v>
      </c>
      <c r="BK58" s="1015">
        <f>BL58-BJ58</f>
        <v>0</v>
      </c>
      <c r="BL58" s="227">
        <f>BI58*(1+$F58)</f>
        <v>0</v>
      </c>
      <c r="BM58" s="1015">
        <f>IF($A58&lt;&gt;"",$A58*BO58,$E$7*BO58)</f>
        <v>0</v>
      </c>
      <c r="BN58" s="1015">
        <f>BO58-BM58</f>
        <v>0</v>
      </c>
      <c r="BO58" s="227">
        <f>BL58*(1+$F58)</f>
        <v>0</v>
      </c>
      <c r="BP58" s="136"/>
      <c r="BQ58" s="136"/>
      <c r="BR58" s="136"/>
      <c r="BS58" s="136"/>
      <c r="BT58" s="136"/>
      <c r="BU58" s="136"/>
      <c r="BV58" s="136"/>
    </row>
    <row r="59" spans="1:74" ht="14.25">
      <c r="A59" s="944" t="str">
        <f>IF('6.1stYrOpBudget'!K59&lt;&gt;"",'6.1stYrOpBudget'!K59,"")</f>
        <v/>
      </c>
      <c r="B59" s="944" t="str">
        <f>'6.1stYrOpBudget'!L59</f>
        <v/>
      </c>
      <c r="C59" s="1389" t="str">
        <f>'6.1stYrOpBudget'!A59</f>
        <v>Payroll Taxes</v>
      </c>
      <c r="D59" s="1385">
        <v>6711</v>
      </c>
      <c r="E59" s="1376">
        <f>F59</f>
        <v>3.5000000000000003E-2</v>
      </c>
      <c r="F59" s="1374">
        <v>3.5000000000000003E-2</v>
      </c>
      <c r="G59" s="71"/>
      <c r="H59" s="1015">
        <f>'6.1stYrOpBudget'!D59</f>
        <v>0</v>
      </c>
      <c r="I59" s="1015">
        <f>'6.1stYrOpBudget'!E59</f>
        <v>0</v>
      </c>
      <c r="J59" s="227">
        <f>'6.1stYrOpBudget'!F59</f>
        <v>0</v>
      </c>
      <c r="K59" s="1015">
        <f>IF($A59&lt;&gt;"",$A59*M59,$E$7*M59)</f>
        <v>0</v>
      </c>
      <c r="L59" s="1015">
        <f>M59-K59</f>
        <v>0</v>
      </c>
      <c r="M59" s="227">
        <f>J59*(1+$F59)</f>
        <v>0</v>
      </c>
      <c r="N59" s="1015">
        <f>IF($A59&lt;&gt;"",$A59*P59,$E$7*P59)</f>
        <v>0</v>
      </c>
      <c r="O59" s="1015">
        <f>P59-N59</f>
        <v>0</v>
      </c>
      <c r="P59" s="227">
        <f>M59*(1+$F59)</f>
        <v>0</v>
      </c>
      <c r="Q59" s="1015">
        <f>IF($A59&lt;&gt;"",$A59*S59,$E$7*S59)</f>
        <v>0</v>
      </c>
      <c r="R59" s="1015">
        <f>S59-Q59</f>
        <v>0</v>
      </c>
      <c r="S59" s="227">
        <f>P59*(1+$F59)</f>
        <v>0</v>
      </c>
      <c r="T59" s="1015">
        <f>IF($A59&lt;&gt;"",$A59*V59,$E$7*V59)</f>
        <v>0</v>
      </c>
      <c r="U59" s="1015">
        <f>V59-T59</f>
        <v>0</v>
      </c>
      <c r="V59" s="227">
        <f>S59*(1+$F59)</f>
        <v>0</v>
      </c>
      <c r="W59" s="1015">
        <f>IF($A59&lt;&gt;"",$A59*Y59,$E$7*Y59)</f>
        <v>0</v>
      </c>
      <c r="X59" s="1015">
        <f>Y59-W59</f>
        <v>0</v>
      </c>
      <c r="Y59" s="227">
        <f>V59*(1+$F59)</f>
        <v>0</v>
      </c>
      <c r="Z59" s="1015">
        <f>IF($A59&lt;&gt;"",$A59*AB59,$E$7*AB59)</f>
        <v>0</v>
      </c>
      <c r="AA59" s="1015">
        <f>AB59-Z59</f>
        <v>0</v>
      </c>
      <c r="AB59" s="227">
        <f>Y59*(1+$F59)</f>
        <v>0</v>
      </c>
      <c r="AC59" s="1015">
        <f>IF($A59&lt;&gt;"",$A59*AE59,$E$7*AE59)</f>
        <v>0</v>
      </c>
      <c r="AD59" s="1015">
        <f>AE59-AC59</f>
        <v>0</v>
      </c>
      <c r="AE59" s="227">
        <f>AB59*(1+$F59)</f>
        <v>0</v>
      </c>
      <c r="AF59" s="1015">
        <f>IF($A59&lt;&gt;"",$A59*AH59,$E$7*AH59)</f>
        <v>0</v>
      </c>
      <c r="AG59" s="1015">
        <f>AH59-AF59</f>
        <v>0</v>
      </c>
      <c r="AH59" s="227">
        <f>AE59*(1+$F59)</f>
        <v>0</v>
      </c>
      <c r="AI59" s="1015">
        <f>IF($A59&lt;&gt;"",$A59*AK59,$E$7*AK59)</f>
        <v>0</v>
      </c>
      <c r="AJ59" s="1015">
        <f>AK59-AI59</f>
        <v>0</v>
      </c>
      <c r="AK59" s="227">
        <f>AH59*(1+$F59)</f>
        <v>0</v>
      </c>
      <c r="AL59" s="1015">
        <f>IF($A59&lt;&gt;"",$A59*AN59,$E$7*AN59)</f>
        <v>0</v>
      </c>
      <c r="AM59" s="1015">
        <f>AN59-AL59</f>
        <v>0</v>
      </c>
      <c r="AN59" s="227">
        <f>AK59*(1+$F59)</f>
        <v>0</v>
      </c>
      <c r="AO59" s="1015">
        <f>IF($A59&lt;&gt;"",$A59*AQ59,$E$7*AQ59)</f>
        <v>0</v>
      </c>
      <c r="AP59" s="1015">
        <f>AQ59-AO59</f>
        <v>0</v>
      </c>
      <c r="AQ59" s="227">
        <f>AN59*(1+$F59)</f>
        <v>0</v>
      </c>
      <c r="AR59" s="1015">
        <f>IF($A59&lt;&gt;"",$A59*AT59,$E$7*AT59)</f>
        <v>0</v>
      </c>
      <c r="AS59" s="1015">
        <f>AT59-AR59</f>
        <v>0</v>
      </c>
      <c r="AT59" s="227">
        <f>AQ59*(1+$F59)</f>
        <v>0</v>
      </c>
      <c r="AU59" s="1015">
        <f>IF($A59&lt;&gt;"",$A59*AW59,$E$7*AW59)</f>
        <v>0</v>
      </c>
      <c r="AV59" s="1015">
        <f>AW59-AU59</f>
        <v>0</v>
      </c>
      <c r="AW59" s="227">
        <f>AT59*(1+$F59)</f>
        <v>0</v>
      </c>
      <c r="AX59" s="1015">
        <f>IF($A59&lt;&gt;"",$A59*AZ59,$E$7*AZ59)</f>
        <v>0</v>
      </c>
      <c r="AY59" s="1015">
        <f>AZ59-AX59</f>
        <v>0</v>
      </c>
      <c r="AZ59" s="227">
        <f>AW59*(1+$F59)</f>
        <v>0</v>
      </c>
      <c r="BA59" s="1015">
        <f>IF($A59&lt;&gt;"",$A59*BC59,$E$7*BC59)</f>
        <v>0</v>
      </c>
      <c r="BB59" s="1015">
        <f>BC59-BA59</f>
        <v>0</v>
      </c>
      <c r="BC59" s="227">
        <f>AZ59*(1+$F59)</f>
        <v>0</v>
      </c>
      <c r="BD59" s="1015">
        <f>IF($A59&lt;&gt;"",$A59*BF59,$E$7*BF59)</f>
        <v>0</v>
      </c>
      <c r="BE59" s="1015">
        <f>BF59-BD59</f>
        <v>0</v>
      </c>
      <c r="BF59" s="227">
        <f>BC59*(1+$F59)</f>
        <v>0</v>
      </c>
      <c r="BG59" s="1015">
        <f>IF($A59&lt;&gt;"",$A59*BI59,$E$7*BI59)</f>
        <v>0</v>
      </c>
      <c r="BH59" s="1015">
        <f>BI59-BG59</f>
        <v>0</v>
      </c>
      <c r="BI59" s="227">
        <f>BF59*(1+$F59)</f>
        <v>0</v>
      </c>
      <c r="BJ59" s="1015">
        <f>IF($A59&lt;&gt;"",$A59*BL59,$E$7*BL59)</f>
        <v>0</v>
      </c>
      <c r="BK59" s="1015">
        <f>BL59-BJ59</f>
        <v>0</v>
      </c>
      <c r="BL59" s="227">
        <f>BI59*(1+$F59)</f>
        <v>0</v>
      </c>
      <c r="BM59" s="1015">
        <f>IF($A59&lt;&gt;"",$A59*BO59,$E$7*BO59)</f>
        <v>0</v>
      </c>
      <c r="BN59" s="1015">
        <f>BO59-BM59</f>
        <v>0</v>
      </c>
      <c r="BO59" s="227">
        <f>BL59*(1+$F59)</f>
        <v>0</v>
      </c>
      <c r="BP59" s="136"/>
      <c r="BQ59" s="136"/>
      <c r="BR59" s="136"/>
      <c r="BS59" s="136"/>
      <c r="BT59" s="136"/>
      <c r="BU59" s="136"/>
      <c r="BV59" s="136"/>
    </row>
    <row r="60" spans="1:74" ht="14.25">
      <c r="A60" s="316"/>
      <c r="B60" s="316"/>
      <c r="C60" s="1389" t="str">
        <f>'6.1stYrOpBudget'!A60</f>
        <v>Miscellaneous Taxes, Licenses and Permits</v>
      </c>
      <c r="D60" s="163">
        <v>6790</v>
      </c>
      <c r="E60" s="1376">
        <f>F60</f>
        <v>3.5000000000000003E-2</v>
      </c>
      <c r="F60" s="1374">
        <v>3.5000000000000003E-2</v>
      </c>
      <c r="G60" s="71"/>
      <c r="H60" s="1015">
        <f>'6.1stYrOpBudget'!D60</f>
        <v>0</v>
      </c>
      <c r="I60" s="1015">
        <f>'6.1stYrOpBudget'!E60</f>
        <v>0</v>
      </c>
      <c r="J60" s="227">
        <f>'6.1stYrOpBudget'!F60</f>
        <v>0</v>
      </c>
      <c r="K60" s="1015">
        <f>$E$7*M60</f>
        <v>0</v>
      </c>
      <c r="L60" s="1015">
        <f>M60-K60</f>
        <v>0</v>
      </c>
      <c r="M60" s="227">
        <f>J60*(1+$F60)</f>
        <v>0</v>
      </c>
      <c r="N60" s="1015">
        <f>$E$7*P60</f>
        <v>0</v>
      </c>
      <c r="O60" s="1015">
        <f>P60-N60</f>
        <v>0</v>
      </c>
      <c r="P60" s="227">
        <f>M60*(1+$F60)</f>
        <v>0</v>
      </c>
      <c r="Q60" s="1015">
        <f>$E$7*S60</f>
        <v>0</v>
      </c>
      <c r="R60" s="1015">
        <f>S60-Q60</f>
        <v>0</v>
      </c>
      <c r="S60" s="227">
        <f>P60*(1+$F60)</f>
        <v>0</v>
      </c>
      <c r="T60" s="1015">
        <f>$E$7*V60</f>
        <v>0</v>
      </c>
      <c r="U60" s="1015">
        <f>V60-T60</f>
        <v>0</v>
      </c>
      <c r="V60" s="227">
        <f>S60*(1+$F60)</f>
        <v>0</v>
      </c>
      <c r="W60" s="1015">
        <f>$E$7*Y60</f>
        <v>0</v>
      </c>
      <c r="X60" s="1015">
        <f>Y60-W60</f>
        <v>0</v>
      </c>
      <c r="Y60" s="227">
        <f>V60*(1+$F60)</f>
        <v>0</v>
      </c>
      <c r="Z60" s="1015">
        <f>$E$7*AB60</f>
        <v>0</v>
      </c>
      <c r="AA60" s="1015">
        <f>AB60-Z60</f>
        <v>0</v>
      </c>
      <c r="AB60" s="227">
        <f>Y60*(1+$F60)</f>
        <v>0</v>
      </c>
      <c r="AC60" s="1015">
        <f>$E$7*AE60</f>
        <v>0</v>
      </c>
      <c r="AD60" s="1015">
        <f>AE60-AC60</f>
        <v>0</v>
      </c>
      <c r="AE60" s="227">
        <f>AB60*(1+$F60)</f>
        <v>0</v>
      </c>
      <c r="AF60" s="1015">
        <f>$E$7*AH60</f>
        <v>0</v>
      </c>
      <c r="AG60" s="1015">
        <f>AH60-AF60</f>
        <v>0</v>
      </c>
      <c r="AH60" s="227">
        <f>AE60*(1+$F60)</f>
        <v>0</v>
      </c>
      <c r="AI60" s="1015">
        <f>$E$7*AK60</f>
        <v>0</v>
      </c>
      <c r="AJ60" s="1015">
        <f>AK60-AI60</f>
        <v>0</v>
      </c>
      <c r="AK60" s="227">
        <f>AH60*(1+$F60)</f>
        <v>0</v>
      </c>
      <c r="AL60" s="1015">
        <f>$E$7*AN60</f>
        <v>0</v>
      </c>
      <c r="AM60" s="1015">
        <f>AN60-AL60</f>
        <v>0</v>
      </c>
      <c r="AN60" s="227">
        <f>AK60*(1+$F60)</f>
        <v>0</v>
      </c>
      <c r="AO60" s="1015">
        <f>$E$7*AQ60</f>
        <v>0</v>
      </c>
      <c r="AP60" s="1015">
        <f>AQ60-AO60</f>
        <v>0</v>
      </c>
      <c r="AQ60" s="227">
        <f>AN60*(1+$F60)</f>
        <v>0</v>
      </c>
      <c r="AR60" s="1015">
        <f>$E$7*AT60</f>
        <v>0</v>
      </c>
      <c r="AS60" s="1015">
        <f>AT60-AR60</f>
        <v>0</v>
      </c>
      <c r="AT60" s="227">
        <f>AQ60*(1+$F60)</f>
        <v>0</v>
      </c>
      <c r="AU60" s="1015">
        <f>$E$7*AW60</f>
        <v>0</v>
      </c>
      <c r="AV60" s="1015">
        <f>AW60-AU60</f>
        <v>0</v>
      </c>
      <c r="AW60" s="227">
        <f>AT60*(1+$F60)</f>
        <v>0</v>
      </c>
      <c r="AX60" s="1015">
        <f>$E$7*AZ60</f>
        <v>0</v>
      </c>
      <c r="AY60" s="1015">
        <f>AZ60-AX60</f>
        <v>0</v>
      </c>
      <c r="AZ60" s="227">
        <f>AW60*(1+$F60)</f>
        <v>0</v>
      </c>
      <c r="BA60" s="1015">
        <f>$E$7*BC60</f>
        <v>0</v>
      </c>
      <c r="BB60" s="1015">
        <f>BC60-BA60</f>
        <v>0</v>
      </c>
      <c r="BC60" s="227">
        <f>AZ60*(1+$F60)</f>
        <v>0</v>
      </c>
      <c r="BD60" s="1015">
        <f>$E$7*BF60</f>
        <v>0</v>
      </c>
      <c r="BE60" s="1015">
        <f>BF60-BD60</f>
        <v>0</v>
      </c>
      <c r="BF60" s="227">
        <f>BC60*(1+$F60)</f>
        <v>0</v>
      </c>
      <c r="BG60" s="1015">
        <f>$E$7*BI60</f>
        <v>0</v>
      </c>
      <c r="BH60" s="1015">
        <f>BI60-BG60</f>
        <v>0</v>
      </c>
      <c r="BI60" s="227">
        <f>BF60*(1+$F60)</f>
        <v>0</v>
      </c>
      <c r="BJ60" s="1015">
        <f>$E$7*BL60</f>
        <v>0</v>
      </c>
      <c r="BK60" s="1015">
        <f>BL60-BJ60</f>
        <v>0</v>
      </c>
      <c r="BL60" s="227">
        <f>BI60*(1+$F60)</f>
        <v>0</v>
      </c>
      <c r="BM60" s="1015">
        <f>$E$7*BO60</f>
        <v>0</v>
      </c>
      <c r="BN60" s="1015">
        <f>BO60-BM60</f>
        <v>0</v>
      </c>
      <c r="BO60" s="227">
        <f>BL60*(1+$F60)</f>
        <v>0</v>
      </c>
      <c r="BP60" s="136"/>
      <c r="BQ60" s="136"/>
      <c r="BR60" s="136"/>
      <c r="BS60" s="136"/>
      <c r="BT60" s="136"/>
      <c r="BU60" s="136"/>
      <c r="BV60" s="136"/>
    </row>
    <row r="61" spans="1:74" ht="15">
      <c r="A61" s="316"/>
      <c r="B61" s="316"/>
      <c r="C61" s="1415" t="str">
        <f>'6.1stYrOpBudget'!B61</f>
        <v>Sub-total Taxes and Licenses</v>
      </c>
      <c r="D61" s="153"/>
      <c r="E61" s="1383"/>
      <c r="F61" s="153"/>
      <c r="G61" s="230"/>
      <c r="H61" s="299">
        <f>'6.1stYrOpBudget'!D61</f>
        <v>0</v>
      </c>
      <c r="I61" s="299">
        <f>'6.1stYrOpBudget'!E61</f>
        <v>0</v>
      </c>
      <c r="J61" s="224">
        <f>'6.1stYrOpBudget'!F61</f>
        <v>0</v>
      </c>
      <c r="K61" s="299">
        <f t="shared" ref="K61:AP61" si="111">SUM(K58:K60)</f>
        <v>0</v>
      </c>
      <c r="L61" s="299">
        <f t="shared" si="111"/>
        <v>0</v>
      </c>
      <c r="M61" s="224">
        <f t="shared" si="111"/>
        <v>0</v>
      </c>
      <c r="N61" s="299">
        <f>SUM(N58:N60)</f>
        <v>0</v>
      </c>
      <c r="O61" s="299">
        <f t="shared" si="111"/>
        <v>0</v>
      </c>
      <c r="P61" s="224">
        <f t="shared" si="111"/>
        <v>0</v>
      </c>
      <c r="Q61" s="299">
        <f>SUM(Q58:Q60)</f>
        <v>0</v>
      </c>
      <c r="R61" s="299">
        <f t="shared" si="111"/>
        <v>0</v>
      </c>
      <c r="S61" s="224">
        <f t="shared" si="111"/>
        <v>0</v>
      </c>
      <c r="T61" s="299">
        <f>SUM(T58:T60)</f>
        <v>0</v>
      </c>
      <c r="U61" s="299">
        <f t="shared" si="111"/>
        <v>0</v>
      </c>
      <c r="V61" s="224">
        <f t="shared" si="111"/>
        <v>0</v>
      </c>
      <c r="W61" s="299">
        <f>SUM(W58:W60)</f>
        <v>0</v>
      </c>
      <c r="X61" s="299">
        <f t="shared" si="111"/>
        <v>0</v>
      </c>
      <c r="Y61" s="224">
        <f t="shared" si="111"/>
        <v>0</v>
      </c>
      <c r="Z61" s="299">
        <f>SUM(Z58:Z60)</f>
        <v>0</v>
      </c>
      <c r="AA61" s="299">
        <f t="shared" si="111"/>
        <v>0</v>
      </c>
      <c r="AB61" s="224">
        <f t="shared" si="111"/>
        <v>0</v>
      </c>
      <c r="AC61" s="299">
        <f>SUM(AC58:AC60)</f>
        <v>0</v>
      </c>
      <c r="AD61" s="299">
        <f t="shared" si="111"/>
        <v>0</v>
      </c>
      <c r="AE61" s="224">
        <f t="shared" si="111"/>
        <v>0</v>
      </c>
      <c r="AF61" s="299">
        <f>SUM(AF58:AF60)</f>
        <v>0</v>
      </c>
      <c r="AG61" s="299">
        <f t="shared" si="111"/>
        <v>0</v>
      </c>
      <c r="AH61" s="224">
        <f t="shared" si="111"/>
        <v>0</v>
      </c>
      <c r="AI61" s="299">
        <f>SUM(AI58:AI60)</f>
        <v>0</v>
      </c>
      <c r="AJ61" s="299">
        <f t="shared" si="111"/>
        <v>0</v>
      </c>
      <c r="AK61" s="224">
        <f t="shared" si="111"/>
        <v>0</v>
      </c>
      <c r="AL61" s="299">
        <f>SUM(AL58:AL60)</f>
        <v>0</v>
      </c>
      <c r="AM61" s="299">
        <f t="shared" si="111"/>
        <v>0</v>
      </c>
      <c r="AN61" s="224">
        <f t="shared" si="111"/>
        <v>0</v>
      </c>
      <c r="AO61" s="299">
        <f>SUM(AO58:AO60)</f>
        <v>0</v>
      </c>
      <c r="AP61" s="299">
        <f t="shared" si="111"/>
        <v>0</v>
      </c>
      <c r="AQ61" s="224">
        <f t="shared" ref="AQ61:BO61" si="112">SUM(AQ58:AQ60)</f>
        <v>0</v>
      </c>
      <c r="AR61" s="299">
        <f>SUM(AR58:AR60)</f>
        <v>0</v>
      </c>
      <c r="AS61" s="299">
        <f t="shared" si="112"/>
        <v>0</v>
      </c>
      <c r="AT61" s="224">
        <f t="shared" si="112"/>
        <v>0</v>
      </c>
      <c r="AU61" s="299">
        <f>SUM(AU58:AU60)</f>
        <v>0</v>
      </c>
      <c r="AV61" s="299">
        <f t="shared" si="112"/>
        <v>0</v>
      </c>
      <c r="AW61" s="224">
        <f t="shared" si="112"/>
        <v>0</v>
      </c>
      <c r="AX61" s="299">
        <f>SUM(AX58:AX60)</f>
        <v>0</v>
      </c>
      <c r="AY61" s="299">
        <f t="shared" si="112"/>
        <v>0</v>
      </c>
      <c r="AZ61" s="224">
        <f t="shared" si="112"/>
        <v>0</v>
      </c>
      <c r="BA61" s="299">
        <f>SUM(BA58:BA60)</f>
        <v>0</v>
      </c>
      <c r="BB61" s="299">
        <f t="shared" si="112"/>
        <v>0</v>
      </c>
      <c r="BC61" s="224">
        <f t="shared" si="112"/>
        <v>0</v>
      </c>
      <c r="BD61" s="299">
        <f>SUM(BD58:BD60)</f>
        <v>0</v>
      </c>
      <c r="BE61" s="299">
        <f t="shared" si="112"/>
        <v>0</v>
      </c>
      <c r="BF61" s="224">
        <f t="shared" si="112"/>
        <v>0</v>
      </c>
      <c r="BG61" s="299">
        <f>SUM(BG58:BG60)</f>
        <v>0</v>
      </c>
      <c r="BH61" s="299">
        <f t="shared" si="112"/>
        <v>0</v>
      </c>
      <c r="BI61" s="224">
        <f t="shared" si="112"/>
        <v>0</v>
      </c>
      <c r="BJ61" s="299">
        <f>SUM(BJ58:BJ60)</f>
        <v>0</v>
      </c>
      <c r="BK61" s="299">
        <f t="shared" si="112"/>
        <v>0</v>
      </c>
      <c r="BL61" s="224">
        <f t="shared" si="112"/>
        <v>0</v>
      </c>
      <c r="BM61" s="299">
        <f>SUM(BM58:BM60)</f>
        <v>0</v>
      </c>
      <c r="BN61" s="299">
        <f t="shared" si="112"/>
        <v>0</v>
      </c>
      <c r="BO61" s="224">
        <f t="shared" si="112"/>
        <v>0</v>
      </c>
      <c r="BP61" s="136"/>
      <c r="BQ61" s="136"/>
      <c r="BR61" s="136"/>
      <c r="BS61" s="136"/>
      <c r="BT61" s="136"/>
      <c r="BU61" s="136"/>
      <c r="BV61" s="136"/>
    </row>
    <row r="62" spans="1:74" ht="15">
      <c r="A62" s="316"/>
      <c r="B62" s="316"/>
      <c r="C62" s="175" t="str">
        <f>'6.1stYrOpBudget'!A62</f>
        <v>Insurance</v>
      </c>
      <c r="D62" s="147"/>
      <c r="E62" s="180"/>
      <c r="F62" s="147"/>
      <c r="G62" s="230"/>
      <c r="H62" s="300"/>
      <c r="I62" s="300"/>
      <c r="J62" s="148"/>
      <c r="K62" s="300"/>
      <c r="L62" s="300"/>
      <c r="M62" s="148"/>
      <c r="N62" s="300"/>
      <c r="O62" s="300"/>
      <c r="P62" s="148"/>
      <c r="Q62" s="300"/>
      <c r="R62" s="300"/>
      <c r="S62" s="148"/>
      <c r="T62" s="300"/>
      <c r="U62" s="300"/>
      <c r="V62" s="148"/>
      <c r="W62" s="300"/>
      <c r="X62" s="300"/>
      <c r="Y62" s="148"/>
      <c r="Z62" s="300"/>
      <c r="AA62" s="300"/>
      <c r="AB62" s="148"/>
      <c r="AC62" s="300"/>
      <c r="AD62" s="300"/>
      <c r="AE62" s="148"/>
      <c r="AF62" s="300"/>
      <c r="AG62" s="300"/>
      <c r="AH62" s="148"/>
      <c r="AI62" s="300"/>
      <c r="AJ62" s="300"/>
      <c r="AK62" s="148"/>
      <c r="AL62" s="300"/>
      <c r="AM62" s="300"/>
      <c r="AN62" s="148"/>
      <c r="AO62" s="300"/>
      <c r="AP62" s="300"/>
      <c r="AQ62" s="148"/>
      <c r="AR62" s="300"/>
      <c r="AS62" s="300"/>
      <c r="AT62" s="148"/>
      <c r="AU62" s="300"/>
      <c r="AV62" s="300"/>
      <c r="AW62" s="148"/>
      <c r="AX62" s="300"/>
      <c r="AY62" s="300"/>
      <c r="AZ62" s="148"/>
      <c r="BA62" s="300"/>
      <c r="BB62" s="300"/>
      <c r="BC62" s="148"/>
      <c r="BD62" s="300"/>
      <c r="BE62" s="300"/>
      <c r="BF62" s="148"/>
      <c r="BG62" s="300"/>
      <c r="BH62" s="300"/>
      <c r="BI62" s="148"/>
      <c r="BJ62" s="300"/>
      <c r="BK62" s="300"/>
      <c r="BL62" s="148"/>
      <c r="BM62" s="300"/>
      <c r="BN62" s="300"/>
      <c r="BO62" s="148"/>
      <c r="BP62" s="136"/>
      <c r="BQ62" s="136"/>
      <c r="BR62" s="136"/>
      <c r="BS62" s="136"/>
      <c r="BT62" s="136"/>
      <c r="BU62" s="136"/>
      <c r="BV62" s="136"/>
    </row>
    <row r="63" spans="1:74" ht="14.25">
      <c r="A63" s="316"/>
      <c r="B63" s="316"/>
      <c r="C63" s="1389" t="str">
        <f>'6.1stYrOpBudget'!A63</f>
        <v>Property and Liability Insurance</v>
      </c>
      <c r="D63" s="163">
        <v>6720</v>
      </c>
      <c r="E63" s="1376">
        <f>F63</f>
        <v>3.5000000000000003E-2</v>
      </c>
      <c r="F63" s="1374">
        <v>3.5000000000000003E-2</v>
      </c>
      <c r="G63" s="71"/>
      <c r="H63" s="1015">
        <f>'6.1stYrOpBudget'!D63</f>
        <v>0</v>
      </c>
      <c r="I63" s="1015">
        <f>'6.1stYrOpBudget'!E63</f>
        <v>0</v>
      </c>
      <c r="J63" s="227">
        <f>'6.1stYrOpBudget'!F63</f>
        <v>0</v>
      </c>
      <c r="K63" s="1015">
        <f>$E$7*M63</f>
        <v>0</v>
      </c>
      <c r="L63" s="1015">
        <f>M63-K63</f>
        <v>0</v>
      </c>
      <c r="M63" s="227">
        <f>J63*(1+$F63)</f>
        <v>0</v>
      </c>
      <c r="N63" s="1015">
        <f>$E$7*P63</f>
        <v>0</v>
      </c>
      <c r="O63" s="1015">
        <f>P63-N63</f>
        <v>0</v>
      </c>
      <c r="P63" s="227">
        <f>M63*(1+$F63)</f>
        <v>0</v>
      </c>
      <c r="Q63" s="1015">
        <f>$E$7*S63</f>
        <v>0</v>
      </c>
      <c r="R63" s="1015">
        <f>S63-Q63</f>
        <v>0</v>
      </c>
      <c r="S63" s="227">
        <f>P63*(1+$F63)</f>
        <v>0</v>
      </c>
      <c r="T63" s="1015">
        <f>$E$7*V63</f>
        <v>0</v>
      </c>
      <c r="U63" s="1015">
        <f>V63-T63</f>
        <v>0</v>
      </c>
      <c r="V63" s="227">
        <f>S63*(1+$F63)</f>
        <v>0</v>
      </c>
      <c r="W63" s="1015">
        <f>$E$7*Y63</f>
        <v>0</v>
      </c>
      <c r="X63" s="1015">
        <f>Y63-W63</f>
        <v>0</v>
      </c>
      <c r="Y63" s="227">
        <f>V63*(1+$F63)</f>
        <v>0</v>
      </c>
      <c r="Z63" s="1015">
        <f>$E$7*AB63</f>
        <v>0</v>
      </c>
      <c r="AA63" s="1015">
        <f>AB63-Z63</f>
        <v>0</v>
      </c>
      <c r="AB63" s="227">
        <f>Y63*(1+$F63)</f>
        <v>0</v>
      </c>
      <c r="AC63" s="1015">
        <f>$E$7*AE63</f>
        <v>0</v>
      </c>
      <c r="AD63" s="1015">
        <f>AE63-AC63</f>
        <v>0</v>
      </c>
      <c r="AE63" s="227">
        <f>AB63*(1+$F63)</f>
        <v>0</v>
      </c>
      <c r="AF63" s="1015">
        <f>$E$7*AH63</f>
        <v>0</v>
      </c>
      <c r="AG63" s="1015">
        <f>AH63-AF63</f>
        <v>0</v>
      </c>
      <c r="AH63" s="227">
        <f>AE63*(1+$F63)</f>
        <v>0</v>
      </c>
      <c r="AI63" s="1015">
        <f>$E$7*AK63</f>
        <v>0</v>
      </c>
      <c r="AJ63" s="1015">
        <f>AK63-AI63</f>
        <v>0</v>
      </c>
      <c r="AK63" s="227">
        <f>AH63*(1+$F63)</f>
        <v>0</v>
      </c>
      <c r="AL63" s="1015">
        <f>$E$7*AN63</f>
        <v>0</v>
      </c>
      <c r="AM63" s="1015">
        <f>AN63-AL63</f>
        <v>0</v>
      </c>
      <c r="AN63" s="227">
        <f>AK63*(1+$F63)</f>
        <v>0</v>
      </c>
      <c r="AO63" s="1015">
        <f>$E$7*AQ63</f>
        <v>0</v>
      </c>
      <c r="AP63" s="1015">
        <f>AQ63-AO63</f>
        <v>0</v>
      </c>
      <c r="AQ63" s="227">
        <f>AN63*(1+$F63)</f>
        <v>0</v>
      </c>
      <c r="AR63" s="1015">
        <f>$E$7*AT63</f>
        <v>0</v>
      </c>
      <c r="AS63" s="1015">
        <f>AT63-AR63</f>
        <v>0</v>
      </c>
      <c r="AT63" s="227">
        <f>AQ63*(1+$F63)</f>
        <v>0</v>
      </c>
      <c r="AU63" s="1015">
        <f>$E$7*AW63</f>
        <v>0</v>
      </c>
      <c r="AV63" s="1015">
        <f>AW63-AU63</f>
        <v>0</v>
      </c>
      <c r="AW63" s="227">
        <f>AT63*(1+$F63)</f>
        <v>0</v>
      </c>
      <c r="AX63" s="1015">
        <f>$E$7*AZ63</f>
        <v>0</v>
      </c>
      <c r="AY63" s="1015">
        <f>AZ63-AX63</f>
        <v>0</v>
      </c>
      <c r="AZ63" s="227">
        <f>AW63*(1+$F63)</f>
        <v>0</v>
      </c>
      <c r="BA63" s="1015">
        <f>$E$7*BC63</f>
        <v>0</v>
      </c>
      <c r="BB63" s="1015">
        <f>BC63-BA63</f>
        <v>0</v>
      </c>
      <c r="BC63" s="227">
        <f>AZ63*(1+$F63)</f>
        <v>0</v>
      </c>
      <c r="BD63" s="1015">
        <f>$E$7*BF63</f>
        <v>0</v>
      </c>
      <c r="BE63" s="1015">
        <f>BF63-BD63</f>
        <v>0</v>
      </c>
      <c r="BF63" s="227">
        <f>BC63*(1+$F63)</f>
        <v>0</v>
      </c>
      <c r="BG63" s="1015">
        <f>$E$7*BI63</f>
        <v>0</v>
      </c>
      <c r="BH63" s="1015">
        <f>BI63-BG63</f>
        <v>0</v>
      </c>
      <c r="BI63" s="227">
        <f>BF63*(1+$F63)</f>
        <v>0</v>
      </c>
      <c r="BJ63" s="1015">
        <f>$E$7*BL63</f>
        <v>0</v>
      </c>
      <c r="BK63" s="1015">
        <f>BL63-BJ63</f>
        <v>0</v>
      </c>
      <c r="BL63" s="227">
        <f>BI63*(1+$F63)</f>
        <v>0</v>
      </c>
      <c r="BM63" s="1015">
        <f>$E$7*BO63</f>
        <v>0</v>
      </c>
      <c r="BN63" s="1015">
        <f>BO63-BM63</f>
        <v>0</v>
      </c>
      <c r="BO63" s="227">
        <f>BL63*(1+$F63)</f>
        <v>0</v>
      </c>
      <c r="BP63" s="136"/>
      <c r="BQ63" s="136"/>
      <c r="BR63" s="136"/>
      <c r="BS63" s="136"/>
      <c r="BT63" s="136"/>
      <c r="BU63" s="136"/>
      <c r="BV63" s="136"/>
    </row>
    <row r="64" spans="1:74" ht="14.25">
      <c r="A64" s="316"/>
      <c r="B64" s="316"/>
      <c r="C64" s="1389" t="str">
        <f>'6.1stYrOpBudget'!A64</f>
        <v>Fidelity Bond Insurance</v>
      </c>
      <c r="D64" s="163">
        <v>6721</v>
      </c>
      <c r="E64" s="1376">
        <f>F64</f>
        <v>3.5000000000000003E-2</v>
      </c>
      <c r="F64" s="1374">
        <v>3.5000000000000003E-2</v>
      </c>
      <c r="G64" s="71"/>
      <c r="H64" s="1015">
        <f>'6.1stYrOpBudget'!D64</f>
        <v>0</v>
      </c>
      <c r="I64" s="1015">
        <f>'6.1stYrOpBudget'!E64</f>
        <v>0</v>
      </c>
      <c r="J64" s="227">
        <f>'6.1stYrOpBudget'!F64</f>
        <v>0</v>
      </c>
      <c r="K64" s="1015">
        <f>$E$7*M64</f>
        <v>0</v>
      </c>
      <c r="L64" s="1015">
        <f>M64-K64</f>
        <v>0</v>
      </c>
      <c r="M64" s="227">
        <f>J64*(1+$F64)</f>
        <v>0</v>
      </c>
      <c r="N64" s="1015">
        <f>$E$7*P64</f>
        <v>0</v>
      </c>
      <c r="O64" s="1015">
        <f>P64-N64</f>
        <v>0</v>
      </c>
      <c r="P64" s="227">
        <f>M64*(1+$F64)</f>
        <v>0</v>
      </c>
      <c r="Q64" s="1015">
        <f>$E$7*S64</f>
        <v>0</v>
      </c>
      <c r="R64" s="1015">
        <f>S64-Q64</f>
        <v>0</v>
      </c>
      <c r="S64" s="227">
        <f>P64*(1+$F64)</f>
        <v>0</v>
      </c>
      <c r="T64" s="1015">
        <f>$E$7*V64</f>
        <v>0</v>
      </c>
      <c r="U64" s="1015">
        <f>V64-T64</f>
        <v>0</v>
      </c>
      <c r="V64" s="227">
        <f>S64*(1+$F64)</f>
        <v>0</v>
      </c>
      <c r="W64" s="1015">
        <f>$E$7*Y64</f>
        <v>0</v>
      </c>
      <c r="X64" s="1015">
        <f>Y64-W64</f>
        <v>0</v>
      </c>
      <c r="Y64" s="227">
        <f>V64*(1+$F64)</f>
        <v>0</v>
      </c>
      <c r="Z64" s="1015">
        <f>$E$7*AB64</f>
        <v>0</v>
      </c>
      <c r="AA64" s="1015">
        <f>AB64-Z64</f>
        <v>0</v>
      </c>
      <c r="AB64" s="227">
        <f>Y64*(1+$F64)</f>
        <v>0</v>
      </c>
      <c r="AC64" s="1015">
        <f>$E$7*AE64</f>
        <v>0</v>
      </c>
      <c r="AD64" s="1015">
        <f>AE64-AC64</f>
        <v>0</v>
      </c>
      <c r="AE64" s="227">
        <f>AB64*(1+$F64)</f>
        <v>0</v>
      </c>
      <c r="AF64" s="1015">
        <f>$E$7*AH64</f>
        <v>0</v>
      </c>
      <c r="AG64" s="1015">
        <f>AH64-AF64</f>
        <v>0</v>
      </c>
      <c r="AH64" s="227">
        <f>AE64*(1+$F64)</f>
        <v>0</v>
      </c>
      <c r="AI64" s="1015">
        <f>$E$7*AK64</f>
        <v>0</v>
      </c>
      <c r="AJ64" s="1015">
        <f>AK64-AI64</f>
        <v>0</v>
      </c>
      <c r="AK64" s="227">
        <f>AH64*(1+$F64)</f>
        <v>0</v>
      </c>
      <c r="AL64" s="1015">
        <f>$E$7*AN64</f>
        <v>0</v>
      </c>
      <c r="AM64" s="1015">
        <f>AN64-AL64</f>
        <v>0</v>
      </c>
      <c r="AN64" s="227">
        <f>AK64*(1+$F64)</f>
        <v>0</v>
      </c>
      <c r="AO64" s="1015">
        <f>$E$7*AQ64</f>
        <v>0</v>
      </c>
      <c r="AP64" s="1015">
        <f>AQ64-AO64</f>
        <v>0</v>
      </c>
      <c r="AQ64" s="227">
        <f>AN64*(1+$F64)</f>
        <v>0</v>
      </c>
      <c r="AR64" s="1015">
        <f>$E$7*AT64</f>
        <v>0</v>
      </c>
      <c r="AS64" s="1015">
        <f>AT64-AR64</f>
        <v>0</v>
      </c>
      <c r="AT64" s="227">
        <f>AQ64*(1+$F64)</f>
        <v>0</v>
      </c>
      <c r="AU64" s="1015">
        <f>$E$7*AW64</f>
        <v>0</v>
      </c>
      <c r="AV64" s="1015">
        <f>AW64-AU64</f>
        <v>0</v>
      </c>
      <c r="AW64" s="227">
        <f>AT64*(1+$F64)</f>
        <v>0</v>
      </c>
      <c r="AX64" s="1015">
        <f>$E$7*AZ64</f>
        <v>0</v>
      </c>
      <c r="AY64" s="1015">
        <f>AZ64-AX64</f>
        <v>0</v>
      </c>
      <c r="AZ64" s="227">
        <f>AW64*(1+$F64)</f>
        <v>0</v>
      </c>
      <c r="BA64" s="1015">
        <f>$E$7*BC64</f>
        <v>0</v>
      </c>
      <c r="BB64" s="1015">
        <f>BC64-BA64</f>
        <v>0</v>
      </c>
      <c r="BC64" s="227">
        <f>AZ64*(1+$F64)</f>
        <v>0</v>
      </c>
      <c r="BD64" s="1015">
        <f>$E$7*BF64</f>
        <v>0</v>
      </c>
      <c r="BE64" s="1015">
        <f>BF64-BD64</f>
        <v>0</v>
      </c>
      <c r="BF64" s="227">
        <f>BC64*(1+$F64)</f>
        <v>0</v>
      </c>
      <c r="BG64" s="1015">
        <f>$E$7*BI64</f>
        <v>0</v>
      </c>
      <c r="BH64" s="1015">
        <f>BI64-BG64</f>
        <v>0</v>
      </c>
      <c r="BI64" s="227">
        <f>BF64*(1+$F64)</f>
        <v>0</v>
      </c>
      <c r="BJ64" s="1015">
        <f>$E$7*BL64</f>
        <v>0</v>
      </c>
      <c r="BK64" s="1015">
        <f>BL64-BJ64</f>
        <v>0</v>
      </c>
      <c r="BL64" s="227">
        <f>BI64*(1+$F64)</f>
        <v>0</v>
      </c>
      <c r="BM64" s="1015">
        <f>$E$7*BO64</f>
        <v>0</v>
      </c>
      <c r="BN64" s="1015">
        <f>BO64-BM64</f>
        <v>0</v>
      </c>
      <c r="BO64" s="227">
        <f>BL64*(1+$F64)</f>
        <v>0</v>
      </c>
      <c r="BP64" s="136"/>
      <c r="BQ64" s="136"/>
      <c r="BR64" s="136"/>
      <c r="BS64" s="136"/>
      <c r="BT64" s="136"/>
      <c r="BU64" s="136"/>
      <c r="BV64" s="136"/>
    </row>
    <row r="65" spans="1:74" ht="14.25">
      <c r="A65" s="944" t="str">
        <f>IF('6.1stYrOpBudget'!K65&lt;&gt;"",'6.1stYrOpBudget'!K65,"")</f>
        <v/>
      </c>
      <c r="B65" s="944" t="str">
        <f>'6.1stYrOpBudget'!L65</f>
        <v/>
      </c>
      <c r="C65" s="1389" t="str">
        <f>'6.1stYrOpBudget'!A65</f>
        <v>Worker's Compensation</v>
      </c>
      <c r="D65" s="1385">
        <v>6722</v>
      </c>
      <c r="E65" s="1376">
        <f>F65</f>
        <v>3.5000000000000003E-2</v>
      </c>
      <c r="F65" s="1374">
        <v>3.5000000000000003E-2</v>
      </c>
      <c r="G65" s="71"/>
      <c r="H65" s="1015">
        <f>'6.1stYrOpBudget'!D65</f>
        <v>0</v>
      </c>
      <c r="I65" s="1015">
        <f>'6.1stYrOpBudget'!E65</f>
        <v>0</v>
      </c>
      <c r="J65" s="227">
        <f>'6.1stYrOpBudget'!F65</f>
        <v>0</v>
      </c>
      <c r="K65" s="1015">
        <f>IF($A65&lt;&gt;"",$A65*M65,$E$7*M65)</f>
        <v>0</v>
      </c>
      <c r="L65" s="1015">
        <f>M65-K65</f>
        <v>0</v>
      </c>
      <c r="M65" s="227">
        <f>J65*(1+$F65)</f>
        <v>0</v>
      </c>
      <c r="N65" s="1015">
        <f>IF($A65&lt;&gt;"",$A65*P65,$E$7*P65)</f>
        <v>0</v>
      </c>
      <c r="O65" s="1015">
        <f>P65-N65</f>
        <v>0</v>
      </c>
      <c r="P65" s="227">
        <f>M65*(1+$F65)</f>
        <v>0</v>
      </c>
      <c r="Q65" s="1015">
        <f>IF($A65&lt;&gt;"",$A65*S65,$E$7*S65)</f>
        <v>0</v>
      </c>
      <c r="R65" s="1015">
        <f>S65-Q65</f>
        <v>0</v>
      </c>
      <c r="S65" s="227">
        <f>P65*(1+$F65)</f>
        <v>0</v>
      </c>
      <c r="T65" s="1015">
        <f>IF($A65&lt;&gt;"",$A65*V65,$E$7*V65)</f>
        <v>0</v>
      </c>
      <c r="U65" s="1015">
        <f>V65-T65</f>
        <v>0</v>
      </c>
      <c r="V65" s="227">
        <f>S65*(1+$F65)</f>
        <v>0</v>
      </c>
      <c r="W65" s="1015">
        <f>IF($A65&lt;&gt;"",$A65*Y65,$E$7*Y65)</f>
        <v>0</v>
      </c>
      <c r="X65" s="1015">
        <f>Y65-W65</f>
        <v>0</v>
      </c>
      <c r="Y65" s="227">
        <f>V65*(1+$F65)</f>
        <v>0</v>
      </c>
      <c r="Z65" s="1015">
        <f>IF($A65&lt;&gt;"",$A65*AB65,$E$7*AB65)</f>
        <v>0</v>
      </c>
      <c r="AA65" s="1015">
        <f>AB65-Z65</f>
        <v>0</v>
      </c>
      <c r="AB65" s="227">
        <f>Y65*(1+$F65)</f>
        <v>0</v>
      </c>
      <c r="AC65" s="1015">
        <f>IF($A65&lt;&gt;"",$A65*AE65,$E$7*AE65)</f>
        <v>0</v>
      </c>
      <c r="AD65" s="1015">
        <f>AE65-AC65</f>
        <v>0</v>
      </c>
      <c r="AE65" s="227">
        <f>AB65*(1+$F65)</f>
        <v>0</v>
      </c>
      <c r="AF65" s="1015">
        <f>IF($A65&lt;&gt;"",$A65*AH65,$E$7*AH65)</f>
        <v>0</v>
      </c>
      <c r="AG65" s="1015">
        <f>AH65-AF65</f>
        <v>0</v>
      </c>
      <c r="AH65" s="227">
        <f>AE65*(1+$F65)</f>
        <v>0</v>
      </c>
      <c r="AI65" s="1015">
        <f>IF($A65&lt;&gt;"",$A65*AK65,$E$7*AK65)</f>
        <v>0</v>
      </c>
      <c r="AJ65" s="1015">
        <f>AK65-AI65</f>
        <v>0</v>
      </c>
      <c r="AK65" s="227">
        <f>AH65*(1+$F65)</f>
        <v>0</v>
      </c>
      <c r="AL65" s="1015">
        <f>IF($A65&lt;&gt;"",$A65*AN65,$E$7*AN65)</f>
        <v>0</v>
      </c>
      <c r="AM65" s="1015">
        <f>AN65-AL65</f>
        <v>0</v>
      </c>
      <c r="AN65" s="227">
        <f>AK65*(1+$F65)</f>
        <v>0</v>
      </c>
      <c r="AO65" s="1015">
        <f>IF($A65&lt;&gt;"",$A65*AQ65,$E$7*AQ65)</f>
        <v>0</v>
      </c>
      <c r="AP65" s="1015">
        <f>AQ65-AO65</f>
        <v>0</v>
      </c>
      <c r="AQ65" s="227">
        <f>AN65*(1+$F65)</f>
        <v>0</v>
      </c>
      <c r="AR65" s="1015">
        <f>IF($A65&lt;&gt;"",$A65*AT65,$E$7*AT65)</f>
        <v>0</v>
      </c>
      <c r="AS65" s="1015">
        <f>AT65-AR65</f>
        <v>0</v>
      </c>
      <c r="AT65" s="227">
        <f>AQ65*(1+$F65)</f>
        <v>0</v>
      </c>
      <c r="AU65" s="1015">
        <f>IF($A65&lt;&gt;"",$A65*AW65,$E$7*AW65)</f>
        <v>0</v>
      </c>
      <c r="AV65" s="1015">
        <f>AW65-AU65</f>
        <v>0</v>
      </c>
      <c r="AW65" s="227">
        <f>AT65*(1+$F65)</f>
        <v>0</v>
      </c>
      <c r="AX65" s="1015">
        <f>IF($A65&lt;&gt;"",$A65*AZ65,$E$7*AZ65)</f>
        <v>0</v>
      </c>
      <c r="AY65" s="1015">
        <f>AZ65-AX65</f>
        <v>0</v>
      </c>
      <c r="AZ65" s="227">
        <f>AW65*(1+$F65)</f>
        <v>0</v>
      </c>
      <c r="BA65" s="1015">
        <f>IF($A65&lt;&gt;"",$A65*BC65,$E$7*BC65)</f>
        <v>0</v>
      </c>
      <c r="BB65" s="1015">
        <f>BC65-BA65</f>
        <v>0</v>
      </c>
      <c r="BC65" s="227">
        <f>AZ65*(1+$F65)</f>
        <v>0</v>
      </c>
      <c r="BD65" s="1015">
        <f>IF($A65&lt;&gt;"",$A65*BF65,$E$7*BF65)</f>
        <v>0</v>
      </c>
      <c r="BE65" s="1015">
        <f>BF65-BD65</f>
        <v>0</v>
      </c>
      <c r="BF65" s="227">
        <f>BC65*(1+$F65)</f>
        <v>0</v>
      </c>
      <c r="BG65" s="1015">
        <f>IF($A65&lt;&gt;"",$A65*BI65,$E$7*BI65)</f>
        <v>0</v>
      </c>
      <c r="BH65" s="1015">
        <f>BI65-BG65</f>
        <v>0</v>
      </c>
      <c r="BI65" s="227">
        <f>BF65*(1+$F65)</f>
        <v>0</v>
      </c>
      <c r="BJ65" s="1015">
        <f>IF($A65&lt;&gt;"",$A65*BL65,$E$7*BL65)</f>
        <v>0</v>
      </c>
      <c r="BK65" s="1015">
        <f>BL65-BJ65</f>
        <v>0</v>
      </c>
      <c r="BL65" s="227">
        <f>BI65*(1+$F65)</f>
        <v>0</v>
      </c>
      <c r="BM65" s="1015">
        <f>IF($A65&lt;&gt;"",$A65*BO65,$E$7*BO65)</f>
        <v>0</v>
      </c>
      <c r="BN65" s="1015">
        <f>BO65-BM65</f>
        <v>0</v>
      </c>
      <c r="BO65" s="227">
        <f>BL65*(1+$F65)</f>
        <v>0</v>
      </c>
      <c r="BP65" s="136"/>
      <c r="BQ65" s="136"/>
      <c r="BR65" s="136"/>
      <c r="BS65" s="136"/>
      <c r="BT65" s="136"/>
      <c r="BU65" s="136"/>
      <c r="BV65" s="136"/>
    </row>
    <row r="66" spans="1:74" ht="14.25">
      <c r="A66" s="316"/>
      <c r="B66" s="316"/>
      <c r="C66" s="1389" t="str">
        <f>'6.1stYrOpBudget'!A66</f>
        <v>Director's &amp; Officers' Liability Insurance</v>
      </c>
      <c r="D66" s="163">
        <v>6722</v>
      </c>
      <c r="E66" s="1376">
        <f>F66</f>
        <v>3.5000000000000003E-2</v>
      </c>
      <c r="F66" s="1374">
        <v>3.5000000000000003E-2</v>
      </c>
      <c r="G66" s="71"/>
      <c r="H66" s="1015">
        <f>'6.1stYrOpBudget'!D66</f>
        <v>0</v>
      </c>
      <c r="I66" s="1015">
        <f>'6.1stYrOpBudget'!E66</f>
        <v>0</v>
      </c>
      <c r="J66" s="227">
        <f>'6.1stYrOpBudget'!F66</f>
        <v>0</v>
      </c>
      <c r="K66" s="1015">
        <f>$E$7*M66</f>
        <v>0</v>
      </c>
      <c r="L66" s="1015">
        <f>M66-K66</f>
        <v>0</v>
      </c>
      <c r="M66" s="227">
        <f>J66*(1+$F66)</f>
        <v>0</v>
      </c>
      <c r="N66" s="1015">
        <f>$E$7*P66</f>
        <v>0</v>
      </c>
      <c r="O66" s="1015">
        <f>P66-N66</f>
        <v>0</v>
      </c>
      <c r="P66" s="227">
        <f>M66*(1+$F66)</f>
        <v>0</v>
      </c>
      <c r="Q66" s="1015">
        <f>$E$7*S66</f>
        <v>0</v>
      </c>
      <c r="R66" s="1015">
        <f>S66-Q66</f>
        <v>0</v>
      </c>
      <c r="S66" s="227">
        <f>P66*(1+$F66)</f>
        <v>0</v>
      </c>
      <c r="T66" s="1015">
        <f>$E$7*V66</f>
        <v>0</v>
      </c>
      <c r="U66" s="1015">
        <f>V66-T66</f>
        <v>0</v>
      </c>
      <c r="V66" s="227">
        <f>S66*(1+$F66)</f>
        <v>0</v>
      </c>
      <c r="W66" s="1015">
        <f>$E$7*Y66</f>
        <v>0</v>
      </c>
      <c r="X66" s="1015">
        <f>Y66-W66</f>
        <v>0</v>
      </c>
      <c r="Y66" s="227">
        <f>V66*(1+$F66)</f>
        <v>0</v>
      </c>
      <c r="Z66" s="1015">
        <f>$E$7*AB66</f>
        <v>0</v>
      </c>
      <c r="AA66" s="1015">
        <f>AB66-Z66</f>
        <v>0</v>
      </c>
      <c r="AB66" s="227">
        <f>Y66*(1+$F66)</f>
        <v>0</v>
      </c>
      <c r="AC66" s="1015">
        <f>$E$7*AE66</f>
        <v>0</v>
      </c>
      <c r="AD66" s="1015">
        <f>AE66-AC66</f>
        <v>0</v>
      </c>
      <c r="AE66" s="227">
        <f>AB66*(1+$F66)</f>
        <v>0</v>
      </c>
      <c r="AF66" s="1015">
        <f>$E$7*AH66</f>
        <v>0</v>
      </c>
      <c r="AG66" s="1015">
        <f>AH66-AF66</f>
        <v>0</v>
      </c>
      <c r="AH66" s="227">
        <f>AE66*(1+$F66)</f>
        <v>0</v>
      </c>
      <c r="AI66" s="1015">
        <f>$E$7*AK66</f>
        <v>0</v>
      </c>
      <c r="AJ66" s="1015">
        <f>AK66-AI66</f>
        <v>0</v>
      </c>
      <c r="AK66" s="227">
        <f>AH66*(1+$F66)</f>
        <v>0</v>
      </c>
      <c r="AL66" s="1015">
        <f>$E$7*AN66</f>
        <v>0</v>
      </c>
      <c r="AM66" s="1015">
        <f>AN66-AL66</f>
        <v>0</v>
      </c>
      <c r="AN66" s="227">
        <f>AK66*(1+$F66)</f>
        <v>0</v>
      </c>
      <c r="AO66" s="1015">
        <f>$E$7*AQ66</f>
        <v>0</v>
      </c>
      <c r="AP66" s="1015">
        <f>AQ66-AO66</f>
        <v>0</v>
      </c>
      <c r="AQ66" s="227">
        <f>AN66*(1+$F66)</f>
        <v>0</v>
      </c>
      <c r="AR66" s="1015">
        <f>$E$7*AT66</f>
        <v>0</v>
      </c>
      <c r="AS66" s="1015">
        <f>AT66-AR66</f>
        <v>0</v>
      </c>
      <c r="AT66" s="227">
        <f>AQ66*(1+$F66)</f>
        <v>0</v>
      </c>
      <c r="AU66" s="1015">
        <f>$E$7*AW66</f>
        <v>0</v>
      </c>
      <c r="AV66" s="1015">
        <f>AW66-AU66</f>
        <v>0</v>
      </c>
      <c r="AW66" s="227">
        <f>AT66*(1+$F66)</f>
        <v>0</v>
      </c>
      <c r="AX66" s="1015">
        <f>$E$7*AZ66</f>
        <v>0</v>
      </c>
      <c r="AY66" s="1015">
        <f>AZ66-AX66</f>
        <v>0</v>
      </c>
      <c r="AZ66" s="227">
        <f>AW66*(1+$F66)</f>
        <v>0</v>
      </c>
      <c r="BA66" s="1015">
        <f>$E$7*BC66</f>
        <v>0</v>
      </c>
      <c r="BB66" s="1015">
        <f>BC66-BA66</f>
        <v>0</v>
      </c>
      <c r="BC66" s="227">
        <f>AZ66*(1+$F66)</f>
        <v>0</v>
      </c>
      <c r="BD66" s="1015">
        <f>$E$7*BF66</f>
        <v>0</v>
      </c>
      <c r="BE66" s="1015">
        <f>BF66-BD66</f>
        <v>0</v>
      </c>
      <c r="BF66" s="227">
        <f>BC66*(1+$F66)</f>
        <v>0</v>
      </c>
      <c r="BG66" s="1015">
        <f>$E$7*BI66</f>
        <v>0</v>
      </c>
      <c r="BH66" s="1015">
        <f>BI66-BG66</f>
        <v>0</v>
      </c>
      <c r="BI66" s="227">
        <f>BF66*(1+$F66)</f>
        <v>0</v>
      </c>
      <c r="BJ66" s="1015">
        <f>$E$7*BL66</f>
        <v>0</v>
      </c>
      <c r="BK66" s="1015">
        <f>BL66-BJ66</f>
        <v>0</v>
      </c>
      <c r="BL66" s="227">
        <f>BI66*(1+$F66)</f>
        <v>0</v>
      </c>
      <c r="BM66" s="1015">
        <f>$E$7*BO66</f>
        <v>0</v>
      </c>
      <c r="BN66" s="1015">
        <f>BO66-BM66</f>
        <v>0</v>
      </c>
      <c r="BO66" s="227">
        <f>BL66*(1+$F66)</f>
        <v>0</v>
      </c>
      <c r="BP66" s="136"/>
      <c r="BQ66" s="136"/>
      <c r="BR66" s="136"/>
      <c r="BS66" s="136"/>
      <c r="BT66" s="136"/>
      <c r="BU66" s="136"/>
      <c r="BV66" s="136"/>
    </row>
    <row r="67" spans="1:74" ht="15">
      <c r="A67" s="316"/>
      <c r="B67" s="316"/>
      <c r="C67" s="1415" t="str">
        <f>'6.1stYrOpBudget'!B67</f>
        <v>Sub-total Insurance</v>
      </c>
      <c r="D67" s="153"/>
      <c r="E67" s="1383"/>
      <c r="F67" s="153"/>
      <c r="G67" s="230"/>
      <c r="H67" s="299">
        <f>'6.1stYrOpBudget'!D67</f>
        <v>0</v>
      </c>
      <c r="I67" s="299">
        <f>'6.1stYrOpBudget'!E67</f>
        <v>0</v>
      </c>
      <c r="J67" s="224">
        <f>'6.1stYrOpBudget'!F67</f>
        <v>0</v>
      </c>
      <c r="K67" s="299">
        <f t="shared" ref="K67:AP67" si="113">SUM(K63:K66)</f>
        <v>0</v>
      </c>
      <c r="L67" s="299">
        <f t="shared" si="113"/>
        <v>0</v>
      </c>
      <c r="M67" s="224">
        <f t="shared" si="113"/>
        <v>0</v>
      </c>
      <c r="N67" s="299">
        <f t="shared" si="113"/>
        <v>0</v>
      </c>
      <c r="O67" s="299">
        <f t="shared" si="113"/>
        <v>0</v>
      </c>
      <c r="P67" s="224">
        <f t="shared" si="113"/>
        <v>0</v>
      </c>
      <c r="Q67" s="299">
        <f t="shared" si="113"/>
        <v>0</v>
      </c>
      <c r="R67" s="299">
        <f t="shared" si="113"/>
        <v>0</v>
      </c>
      <c r="S67" s="224">
        <f t="shared" si="113"/>
        <v>0</v>
      </c>
      <c r="T67" s="299">
        <f t="shared" si="113"/>
        <v>0</v>
      </c>
      <c r="U67" s="299">
        <f t="shared" si="113"/>
        <v>0</v>
      </c>
      <c r="V67" s="224">
        <f t="shared" si="113"/>
        <v>0</v>
      </c>
      <c r="W67" s="299">
        <f t="shared" si="113"/>
        <v>0</v>
      </c>
      <c r="X67" s="299">
        <f t="shared" si="113"/>
        <v>0</v>
      </c>
      <c r="Y67" s="224">
        <f t="shared" si="113"/>
        <v>0</v>
      </c>
      <c r="Z67" s="299">
        <f t="shared" si="113"/>
        <v>0</v>
      </c>
      <c r="AA67" s="299">
        <f t="shared" si="113"/>
        <v>0</v>
      </c>
      <c r="AB67" s="224">
        <f t="shared" si="113"/>
        <v>0</v>
      </c>
      <c r="AC67" s="299">
        <f t="shared" si="113"/>
        <v>0</v>
      </c>
      <c r="AD67" s="299">
        <f t="shared" si="113"/>
        <v>0</v>
      </c>
      <c r="AE67" s="224">
        <f t="shared" si="113"/>
        <v>0</v>
      </c>
      <c r="AF67" s="299">
        <f t="shared" si="113"/>
        <v>0</v>
      </c>
      <c r="AG67" s="299">
        <f t="shared" si="113"/>
        <v>0</v>
      </c>
      <c r="AH67" s="224">
        <f t="shared" si="113"/>
        <v>0</v>
      </c>
      <c r="AI67" s="299">
        <f t="shared" si="113"/>
        <v>0</v>
      </c>
      <c r="AJ67" s="299">
        <f t="shared" si="113"/>
        <v>0</v>
      </c>
      <c r="AK67" s="224">
        <f t="shared" si="113"/>
        <v>0</v>
      </c>
      <c r="AL67" s="299">
        <f t="shared" si="113"/>
        <v>0</v>
      </c>
      <c r="AM67" s="299">
        <f t="shared" si="113"/>
        <v>0</v>
      </c>
      <c r="AN67" s="224">
        <f t="shared" si="113"/>
        <v>0</v>
      </c>
      <c r="AO67" s="299">
        <f t="shared" si="113"/>
        <v>0</v>
      </c>
      <c r="AP67" s="299">
        <f t="shared" si="113"/>
        <v>0</v>
      </c>
      <c r="AQ67" s="224">
        <f t="shared" ref="AQ67:BO67" si="114">SUM(AQ63:AQ66)</f>
        <v>0</v>
      </c>
      <c r="AR67" s="299">
        <f t="shared" si="114"/>
        <v>0</v>
      </c>
      <c r="AS67" s="299">
        <f t="shared" si="114"/>
        <v>0</v>
      </c>
      <c r="AT67" s="224">
        <f t="shared" si="114"/>
        <v>0</v>
      </c>
      <c r="AU67" s="299">
        <f t="shared" si="114"/>
        <v>0</v>
      </c>
      <c r="AV67" s="299">
        <f t="shared" si="114"/>
        <v>0</v>
      </c>
      <c r="AW67" s="224">
        <f t="shared" si="114"/>
        <v>0</v>
      </c>
      <c r="AX67" s="299">
        <f t="shared" si="114"/>
        <v>0</v>
      </c>
      <c r="AY67" s="299">
        <f t="shared" si="114"/>
        <v>0</v>
      </c>
      <c r="AZ67" s="224">
        <f t="shared" si="114"/>
        <v>0</v>
      </c>
      <c r="BA67" s="299">
        <f t="shared" si="114"/>
        <v>0</v>
      </c>
      <c r="BB67" s="299">
        <f t="shared" si="114"/>
        <v>0</v>
      </c>
      <c r="BC67" s="224">
        <f t="shared" si="114"/>
        <v>0</v>
      </c>
      <c r="BD67" s="299">
        <f t="shared" si="114"/>
        <v>0</v>
      </c>
      <c r="BE67" s="299">
        <f t="shared" si="114"/>
        <v>0</v>
      </c>
      <c r="BF67" s="224">
        <f t="shared" si="114"/>
        <v>0</v>
      </c>
      <c r="BG67" s="299">
        <f t="shared" si="114"/>
        <v>0</v>
      </c>
      <c r="BH67" s="299">
        <f t="shared" si="114"/>
        <v>0</v>
      </c>
      <c r="BI67" s="224">
        <f t="shared" si="114"/>
        <v>0</v>
      </c>
      <c r="BJ67" s="299">
        <f t="shared" si="114"/>
        <v>0</v>
      </c>
      <c r="BK67" s="299">
        <f t="shared" si="114"/>
        <v>0</v>
      </c>
      <c r="BL67" s="224">
        <f t="shared" si="114"/>
        <v>0</v>
      </c>
      <c r="BM67" s="299">
        <f t="shared" si="114"/>
        <v>0</v>
      </c>
      <c r="BN67" s="299">
        <f t="shared" si="114"/>
        <v>0</v>
      </c>
      <c r="BO67" s="224">
        <f t="shared" si="114"/>
        <v>0</v>
      </c>
      <c r="BP67" s="136"/>
      <c r="BQ67" s="136"/>
      <c r="BR67" s="136"/>
      <c r="BS67" s="136"/>
      <c r="BT67" s="136"/>
      <c r="BU67" s="136"/>
      <c r="BV67" s="136"/>
    </row>
    <row r="68" spans="1:74" ht="15">
      <c r="A68" s="316"/>
      <c r="B68" s="316"/>
      <c r="C68" s="175" t="str">
        <f>'6.1stYrOpBudget'!A68</f>
        <v>Maintenance &amp; Repair</v>
      </c>
      <c r="D68" s="160"/>
      <c r="E68" s="168"/>
      <c r="F68" s="160"/>
      <c r="G68" s="230"/>
      <c r="H68" s="300"/>
      <c r="I68" s="300"/>
      <c r="J68" s="148"/>
      <c r="K68" s="300"/>
      <c r="L68" s="300"/>
      <c r="M68" s="148"/>
      <c r="N68" s="300"/>
      <c r="O68" s="300"/>
      <c r="P68" s="148"/>
      <c r="Q68" s="300"/>
      <c r="R68" s="300"/>
      <c r="S68" s="148"/>
      <c r="T68" s="300"/>
      <c r="U68" s="300"/>
      <c r="V68" s="148"/>
      <c r="W68" s="300"/>
      <c r="X68" s="300"/>
      <c r="Y68" s="148"/>
      <c r="Z68" s="300"/>
      <c r="AA68" s="300"/>
      <c r="AB68" s="148"/>
      <c r="AC68" s="300"/>
      <c r="AD68" s="300"/>
      <c r="AE68" s="148"/>
      <c r="AF68" s="300"/>
      <c r="AG68" s="300"/>
      <c r="AH68" s="148"/>
      <c r="AI68" s="300"/>
      <c r="AJ68" s="300"/>
      <c r="AK68" s="148"/>
      <c r="AL68" s="300"/>
      <c r="AM68" s="300"/>
      <c r="AN68" s="148"/>
      <c r="AO68" s="300"/>
      <c r="AP68" s="300"/>
      <c r="AQ68" s="148"/>
      <c r="AR68" s="300"/>
      <c r="AS68" s="300"/>
      <c r="AT68" s="148"/>
      <c r="AU68" s="300"/>
      <c r="AV68" s="300"/>
      <c r="AW68" s="148"/>
      <c r="AX68" s="300"/>
      <c r="AY68" s="300"/>
      <c r="AZ68" s="148"/>
      <c r="BA68" s="300"/>
      <c r="BB68" s="300"/>
      <c r="BC68" s="148"/>
      <c r="BD68" s="300"/>
      <c r="BE68" s="300"/>
      <c r="BF68" s="148"/>
      <c r="BG68" s="300"/>
      <c r="BH68" s="300"/>
      <c r="BI68" s="148"/>
      <c r="BJ68" s="300"/>
      <c r="BK68" s="300"/>
      <c r="BL68" s="148"/>
      <c r="BM68" s="300"/>
      <c r="BN68" s="300"/>
      <c r="BO68" s="148"/>
      <c r="BP68" s="136"/>
      <c r="BQ68" s="136"/>
      <c r="BR68" s="136"/>
      <c r="BS68" s="136"/>
      <c r="BT68" s="136"/>
      <c r="BU68" s="136"/>
      <c r="BV68" s="136"/>
    </row>
    <row r="69" spans="1:74" ht="14.25">
      <c r="A69" s="316"/>
      <c r="B69" s="316"/>
      <c r="C69" s="1389" t="str">
        <f>'6.1stYrOpBudget'!A69</f>
        <v>Payroll</v>
      </c>
      <c r="D69" s="163">
        <v>6510</v>
      </c>
      <c r="E69" s="1376">
        <f t="shared" ref="E69:E76" si="115">F69</f>
        <v>3.5000000000000003E-2</v>
      </c>
      <c r="F69" s="1374">
        <v>3.5000000000000003E-2</v>
      </c>
      <c r="G69" s="71"/>
      <c r="H69" s="1015">
        <f>'6.1stYrOpBudget'!D69</f>
        <v>0</v>
      </c>
      <c r="I69" s="1015">
        <f>'6.1stYrOpBudget'!E69</f>
        <v>0</v>
      </c>
      <c r="J69" s="227">
        <f>'6.1stYrOpBudget'!F69</f>
        <v>0</v>
      </c>
      <c r="K69" s="1015">
        <f>$E$7*M69</f>
        <v>0</v>
      </c>
      <c r="L69" s="1015">
        <f t="shared" ref="L69:L76" si="116">M69-K69</f>
        <v>0</v>
      </c>
      <c r="M69" s="227">
        <f t="shared" ref="M69:M76" si="117">J69*(1+$F69)</f>
        <v>0</v>
      </c>
      <c r="N69" s="1015">
        <f>$E$7*P69</f>
        <v>0</v>
      </c>
      <c r="O69" s="1015">
        <f t="shared" ref="O69:O76" si="118">P69-N69</f>
        <v>0</v>
      </c>
      <c r="P69" s="227">
        <f t="shared" ref="P69:P76" si="119">M69*(1+$F69)</f>
        <v>0</v>
      </c>
      <c r="Q69" s="1015">
        <f>$E$7*S69</f>
        <v>0</v>
      </c>
      <c r="R69" s="1015">
        <f t="shared" ref="R69:R76" si="120">S69-Q69</f>
        <v>0</v>
      </c>
      <c r="S69" s="227">
        <f t="shared" ref="S69:S76" si="121">P69*(1+$F69)</f>
        <v>0</v>
      </c>
      <c r="T69" s="1015">
        <f>$E$7*V69</f>
        <v>0</v>
      </c>
      <c r="U69" s="1015">
        <f t="shared" ref="U69:U76" si="122">V69-T69</f>
        <v>0</v>
      </c>
      <c r="V69" s="227">
        <f t="shared" ref="V69:V76" si="123">S69*(1+$F69)</f>
        <v>0</v>
      </c>
      <c r="W69" s="1015">
        <f>$E$7*Y69</f>
        <v>0</v>
      </c>
      <c r="X69" s="1015">
        <f t="shared" ref="X69:X76" si="124">Y69-W69</f>
        <v>0</v>
      </c>
      <c r="Y69" s="227">
        <f t="shared" ref="Y69:Y76" si="125">V69*(1+$F69)</f>
        <v>0</v>
      </c>
      <c r="Z69" s="1015">
        <f>$E$7*AB69</f>
        <v>0</v>
      </c>
      <c r="AA69" s="1015">
        <f t="shared" ref="AA69:AA76" si="126">AB69-Z69</f>
        <v>0</v>
      </c>
      <c r="AB69" s="227">
        <f t="shared" ref="AB69:AB76" si="127">Y69*(1+$F69)</f>
        <v>0</v>
      </c>
      <c r="AC69" s="1015">
        <f>$E$7*AE69</f>
        <v>0</v>
      </c>
      <c r="AD69" s="1015">
        <f t="shared" ref="AD69:AD76" si="128">AE69-AC69</f>
        <v>0</v>
      </c>
      <c r="AE69" s="227">
        <f t="shared" ref="AE69:AE76" si="129">AB69*(1+$F69)</f>
        <v>0</v>
      </c>
      <c r="AF69" s="1015">
        <f>$E$7*AH69</f>
        <v>0</v>
      </c>
      <c r="AG69" s="1015">
        <f t="shared" ref="AG69:AG76" si="130">AH69-AF69</f>
        <v>0</v>
      </c>
      <c r="AH69" s="227">
        <f t="shared" ref="AH69:AH76" si="131">AE69*(1+$F69)</f>
        <v>0</v>
      </c>
      <c r="AI69" s="1015">
        <f>$E$7*AK69</f>
        <v>0</v>
      </c>
      <c r="AJ69" s="1015">
        <f t="shared" ref="AJ69:AJ76" si="132">AK69-AI69</f>
        <v>0</v>
      </c>
      <c r="AK69" s="227">
        <f t="shared" ref="AK69:AK76" si="133">AH69*(1+$F69)</f>
        <v>0</v>
      </c>
      <c r="AL69" s="1015">
        <f>$E$7*AN69</f>
        <v>0</v>
      </c>
      <c r="AM69" s="1015">
        <f t="shared" ref="AM69:AM76" si="134">AN69-AL69</f>
        <v>0</v>
      </c>
      <c r="AN69" s="227">
        <f t="shared" ref="AN69:AN76" si="135">AK69*(1+$F69)</f>
        <v>0</v>
      </c>
      <c r="AO69" s="1015">
        <f>$E$7*AQ69</f>
        <v>0</v>
      </c>
      <c r="AP69" s="1015">
        <f t="shared" ref="AP69:AP76" si="136">AQ69-AO69</f>
        <v>0</v>
      </c>
      <c r="AQ69" s="227">
        <f t="shared" ref="AQ69:AQ76" si="137">AN69*(1+$F69)</f>
        <v>0</v>
      </c>
      <c r="AR69" s="1015">
        <f>$E$7*AT69</f>
        <v>0</v>
      </c>
      <c r="AS69" s="1015">
        <f t="shared" ref="AS69:AS76" si="138">AT69-AR69</f>
        <v>0</v>
      </c>
      <c r="AT69" s="227">
        <f t="shared" ref="AT69:AT76" si="139">AQ69*(1+$F69)</f>
        <v>0</v>
      </c>
      <c r="AU69" s="1015">
        <f>$E$7*AW69</f>
        <v>0</v>
      </c>
      <c r="AV69" s="1015">
        <f t="shared" ref="AV69:AV76" si="140">AW69-AU69</f>
        <v>0</v>
      </c>
      <c r="AW69" s="227">
        <f t="shared" ref="AW69:AW76" si="141">AT69*(1+$F69)</f>
        <v>0</v>
      </c>
      <c r="AX69" s="1015">
        <f>$E$7*AZ69</f>
        <v>0</v>
      </c>
      <c r="AY69" s="1015">
        <f t="shared" ref="AY69:AY76" si="142">AZ69-AX69</f>
        <v>0</v>
      </c>
      <c r="AZ69" s="227">
        <f t="shared" ref="AZ69:AZ76" si="143">AW69*(1+$F69)</f>
        <v>0</v>
      </c>
      <c r="BA69" s="1015">
        <f>$E$7*BC69</f>
        <v>0</v>
      </c>
      <c r="BB69" s="1015">
        <f t="shared" ref="BB69:BB76" si="144">BC69-BA69</f>
        <v>0</v>
      </c>
      <c r="BC69" s="227">
        <f t="shared" ref="BC69:BC76" si="145">AZ69*(1+$F69)</f>
        <v>0</v>
      </c>
      <c r="BD69" s="1015">
        <f>$E$7*BF69</f>
        <v>0</v>
      </c>
      <c r="BE69" s="1015">
        <f t="shared" ref="BE69:BE76" si="146">BF69-BD69</f>
        <v>0</v>
      </c>
      <c r="BF69" s="227">
        <f t="shared" ref="BF69:BF76" si="147">BC69*(1+$F69)</f>
        <v>0</v>
      </c>
      <c r="BG69" s="1015">
        <f>$E$7*BI69</f>
        <v>0</v>
      </c>
      <c r="BH69" s="1015">
        <f t="shared" ref="BH69:BH76" si="148">BI69-BG69</f>
        <v>0</v>
      </c>
      <c r="BI69" s="227">
        <f t="shared" ref="BI69:BI76" si="149">BF69*(1+$F69)</f>
        <v>0</v>
      </c>
      <c r="BJ69" s="1015">
        <f>$E$7*BL69</f>
        <v>0</v>
      </c>
      <c r="BK69" s="1015">
        <f t="shared" ref="BK69:BK76" si="150">BL69-BJ69</f>
        <v>0</v>
      </c>
      <c r="BL69" s="227">
        <f t="shared" ref="BL69:BL76" si="151">BI69*(1+$F69)</f>
        <v>0</v>
      </c>
      <c r="BM69" s="1015">
        <f>$E$7*BO69</f>
        <v>0</v>
      </c>
      <c r="BN69" s="1015">
        <f t="shared" ref="BN69:BN76" si="152">BO69-BM69</f>
        <v>0</v>
      </c>
      <c r="BO69" s="227">
        <f t="shared" ref="BO69:BO76" si="153">BL69*(1+$F69)</f>
        <v>0</v>
      </c>
      <c r="BP69" s="136"/>
      <c r="BQ69" s="136"/>
      <c r="BR69" s="136"/>
      <c r="BS69" s="136"/>
      <c r="BT69" s="136"/>
      <c r="BU69" s="136"/>
      <c r="BV69" s="136"/>
    </row>
    <row r="70" spans="1:74" ht="14.25">
      <c r="A70" s="948" t="str">
        <f>IF('6.1stYrOpBudget'!K70&lt;&gt;"",'6.1stYrOpBudget'!K70,"")</f>
        <v/>
      </c>
      <c r="B70" s="948" t="str">
        <f>'6.1stYrOpBudget'!L70</f>
        <v/>
      </c>
      <c r="C70" s="1389" t="str">
        <f>'6.1stYrOpBudget'!A70</f>
        <v>Supplies</v>
      </c>
      <c r="D70" s="1388">
        <v>6515</v>
      </c>
      <c r="E70" s="1376">
        <f t="shared" si="115"/>
        <v>3.5000000000000003E-2</v>
      </c>
      <c r="F70" s="1374">
        <v>3.5000000000000003E-2</v>
      </c>
      <c r="G70" s="71"/>
      <c r="H70" s="1015">
        <f>'6.1stYrOpBudget'!D70</f>
        <v>0</v>
      </c>
      <c r="I70" s="1015">
        <f>'6.1stYrOpBudget'!E70</f>
        <v>0</v>
      </c>
      <c r="J70" s="227">
        <f>'6.1stYrOpBudget'!F70</f>
        <v>0</v>
      </c>
      <c r="K70" s="1042">
        <f>$E$7*M70</f>
        <v>0</v>
      </c>
      <c r="L70" s="1015">
        <f t="shared" si="116"/>
        <v>0</v>
      </c>
      <c r="M70" s="227">
        <f t="shared" si="117"/>
        <v>0</v>
      </c>
      <c r="N70" s="1042">
        <f>$E$7*P70</f>
        <v>0</v>
      </c>
      <c r="O70" s="1015">
        <f t="shared" si="118"/>
        <v>0</v>
      </c>
      <c r="P70" s="227">
        <f t="shared" si="119"/>
        <v>0</v>
      </c>
      <c r="Q70" s="1042">
        <f>$E$7*S70</f>
        <v>0</v>
      </c>
      <c r="R70" s="1015">
        <f t="shared" si="120"/>
        <v>0</v>
      </c>
      <c r="S70" s="227">
        <f t="shared" si="121"/>
        <v>0</v>
      </c>
      <c r="T70" s="1042">
        <f>$E$7*V70</f>
        <v>0</v>
      </c>
      <c r="U70" s="1015">
        <f t="shared" si="122"/>
        <v>0</v>
      </c>
      <c r="V70" s="227">
        <f t="shared" si="123"/>
        <v>0</v>
      </c>
      <c r="W70" s="1042">
        <f>$E$7*Y70</f>
        <v>0</v>
      </c>
      <c r="X70" s="1015">
        <f t="shared" si="124"/>
        <v>0</v>
      </c>
      <c r="Y70" s="227">
        <f t="shared" si="125"/>
        <v>0</v>
      </c>
      <c r="Z70" s="1042">
        <f>$E$7*AB70</f>
        <v>0</v>
      </c>
      <c r="AA70" s="1015">
        <f t="shared" si="126"/>
        <v>0</v>
      </c>
      <c r="AB70" s="227">
        <f t="shared" si="127"/>
        <v>0</v>
      </c>
      <c r="AC70" s="1042">
        <f>$E$7*AE70</f>
        <v>0</v>
      </c>
      <c r="AD70" s="1015">
        <f t="shared" si="128"/>
        <v>0</v>
      </c>
      <c r="AE70" s="227">
        <f t="shared" si="129"/>
        <v>0</v>
      </c>
      <c r="AF70" s="1042">
        <f>$E$7*AH70</f>
        <v>0</v>
      </c>
      <c r="AG70" s="1015">
        <f t="shared" si="130"/>
        <v>0</v>
      </c>
      <c r="AH70" s="227">
        <f t="shared" si="131"/>
        <v>0</v>
      </c>
      <c r="AI70" s="1042">
        <f>$E$7*AK70</f>
        <v>0</v>
      </c>
      <c r="AJ70" s="1015">
        <f t="shared" si="132"/>
        <v>0</v>
      </c>
      <c r="AK70" s="227">
        <f t="shared" si="133"/>
        <v>0</v>
      </c>
      <c r="AL70" s="1042">
        <f>$E$7*AN70</f>
        <v>0</v>
      </c>
      <c r="AM70" s="1015">
        <f t="shared" si="134"/>
        <v>0</v>
      </c>
      <c r="AN70" s="227">
        <f t="shared" si="135"/>
        <v>0</v>
      </c>
      <c r="AO70" s="1042">
        <f>$E$7*AQ70</f>
        <v>0</v>
      </c>
      <c r="AP70" s="1015">
        <f t="shared" si="136"/>
        <v>0</v>
      </c>
      <c r="AQ70" s="227">
        <f t="shared" si="137"/>
        <v>0</v>
      </c>
      <c r="AR70" s="1042">
        <f>$E$7*AT70</f>
        <v>0</v>
      </c>
      <c r="AS70" s="1015">
        <f t="shared" si="138"/>
        <v>0</v>
      </c>
      <c r="AT70" s="227">
        <f t="shared" si="139"/>
        <v>0</v>
      </c>
      <c r="AU70" s="1042">
        <f>$E$7*AW70</f>
        <v>0</v>
      </c>
      <c r="AV70" s="1015">
        <f t="shared" si="140"/>
        <v>0</v>
      </c>
      <c r="AW70" s="227">
        <f t="shared" si="141"/>
        <v>0</v>
      </c>
      <c r="AX70" s="1042">
        <f>$E$7*AZ70</f>
        <v>0</v>
      </c>
      <c r="AY70" s="1015">
        <f t="shared" si="142"/>
        <v>0</v>
      </c>
      <c r="AZ70" s="227">
        <f t="shared" si="143"/>
        <v>0</v>
      </c>
      <c r="BA70" s="1042">
        <f>$E$7*BC70</f>
        <v>0</v>
      </c>
      <c r="BB70" s="1015">
        <f t="shared" si="144"/>
        <v>0</v>
      </c>
      <c r="BC70" s="227">
        <f t="shared" si="145"/>
        <v>0</v>
      </c>
      <c r="BD70" s="1042">
        <f>$E$7*BF70</f>
        <v>0</v>
      </c>
      <c r="BE70" s="1015">
        <f t="shared" si="146"/>
        <v>0</v>
      </c>
      <c r="BF70" s="227">
        <f t="shared" si="147"/>
        <v>0</v>
      </c>
      <c r="BG70" s="1042">
        <f>$E$7*BI70</f>
        <v>0</v>
      </c>
      <c r="BH70" s="1015">
        <f t="shared" si="148"/>
        <v>0</v>
      </c>
      <c r="BI70" s="227">
        <f t="shared" si="149"/>
        <v>0</v>
      </c>
      <c r="BJ70" s="1042">
        <f>$E$7*BL70</f>
        <v>0</v>
      </c>
      <c r="BK70" s="1015">
        <f t="shared" si="150"/>
        <v>0</v>
      </c>
      <c r="BL70" s="227">
        <f t="shared" si="151"/>
        <v>0</v>
      </c>
      <c r="BM70" s="1042">
        <f>$E$7*BO70</f>
        <v>0</v>
      </c>
      <c r="BN70" s="1015">
        <f t="shared" si="152"/>
        <v>0</v>
      </c>
      <c r="BO70" s="227">
        <f t="shared" si="153"/>
        <v>0</v>
      </c>
      <c r="BP70" s="136"/>
      <c r="BQ70" s="136"/>
      <c r="BR70" s="136"/>
      <c r="BS70" s="136"/>
      <c r="BT70" s="136"/>
      <c r="BU70" s="136"/>
      <c r="BV70" s="136"/>
    </row>
    <row r="71" spans="1:74" ht="14.25">
      <c r="A71" s="944" t="str">
        <f>IF('6.1stYrOpBudget'!K71&lt;&gt;"",'6.1stYrOpBudget'!K71,"")</f>
        <v/>
      </c>
      <c r="B71" s="944" t="str">
        <f>'6.1stYrOpBudget'!L71</f>
        <v/>
      </c>
      <c r="C71" s="1389" t="str">
        <f>'6.1stYrOpBudget'!A71</f>
        <v>Contracts</v>
      </c>
      <c r="D71" s="163">
        <v>6520</v>
      </c>
      <c r="E71" s="1376">
        <f t="shared" si="115"/>
        <v>3.5000000000000003E-2</v>
      </c>
      <c r="F71" s="1374">
        <v>3.5000000000000003E-2</v>
      </c>
      <c r="G71" s="71"/>
      <c r="H71" s="1015">
        <f>'6.1stYrOpBudget'!D71</f>
        <v>0</v>
      </c>
      <c r="I71" s="1015">
        <f>'6.1stYrOpBudget'!E71</f>
        <v>0</v>
      </c>
      <c r="J71" s="227">
        <f>'6.1stYrOpBudget'!F71</f>
        <v>0</v>
      </c>
      <c r="K71" s="1035">
        <f>IF($A71&lt;&gt;"",$A71*M71,$E$7*M71)</f>
        <v>0</v>
      </c>
      <c r="L71" s="1015">
        <f t="shared" si="116"/>
        <v>0</v>
      </c>
      <c r="M71" s="227">
        <f t="shared" si="117"/>
        <v>0</v>
      </c>
      <c r="N71" s="1035">
        <f>IF($A71&lt;&gt;"",$A71*P71,$E$7*P71)</f>
        <v>0</v>
      </c>
      <c r="O71" s="1015">
        <f t="shared" si="118"/>
        <v>0</v>
      </c>
      <c r="P71" s="227">
        <f t="shared" si="119"/>
        <v>0</v>
      </c>
      <c r="Q71" s="1035">
        <f>IF($A71&lt;&gt;"",$A71*S71,$E$7*S71)</f>
        <v>0</v>
      </c>
      <c r="R71" s="1015">
        <f t="shared" si="120"/>
        <v>0</v>
      </c>
      <c r="S71" s="227">
        <f t="shared" si="121"/>
        <v>0</v>
      </c>
      <c r="T71" s="1035">
        <f>IF($A71&lt;&gt;"",$A71*V71,$E$7*V71)</f>
        <v>0</v>
      </c>
      <c r="U71" s="1015">
        <f t="shared" si="122"/>
        <v>0</v>
      </c>
      <c r="V71" s="227">
        <f t="shared" si="123"/>
        <v>0</v>
      </c>
      <c r="W71" s="1035">
        <f>IF($A71&lt;&gt;"",$A71*Y71,$E$7*Y71)</f>
        <v>0</v>
      </c>
      <c r="X71" s="1015">
        <f t="shared" si="124"/>
        <v>0</v>
      </c>
      <c r="Y71" s="227">
        <f t="shared" si="125"/>
        <v>0</v>
      </c>
      <c r="Z71" s="1035">
        <f>IF($A71&lt;&gt;"",$A71*AB71,$E$7*AB71)</f>
        <v>0</v>
      </c>
      <c r="AA71" s="1015">
        <f t="shared" si="126"/>
        <v>0</v>
      </c>
      <c r="AB71" s="227">
        <f t="shared" si="127"/>
        <v>0</v>
      </c>
      <c r="AC71" s="1035">
        <f>IF($A71&lt;&gt;"",$A71*AE71,$E$7*AE71)</f>
        <v>0</v>
      </c>
      <c r="AD71" s="1015">
        <f t="shared" si="128"/>
        <v>0</v>
      </c>
      <c r="AE71" s="227">
        <f t="shared" si="129"/>
        <v>0</v>
      </c>
      <c r="AF71" s="1035">
        <f>IF($A71&lt;&gt;"",$A71*AH71,$E$7*AH71)</f>
        <v>0</v>
      </c>
      <c r="AG71" s="1015">
        <f t="shared" si="130"/>
        <v>0</v>
      </c>
      <c r="AH71" s="227">
        <f t="shared" si="131"/>
        <v>0</v>
      </c>
      <c r="AI71" s="1035">
        <f>IF($A71&lt;&gt;"",$A71*AK71,$E$7*AK71)</f>
        <v>0</v>
      </c>
      <c r="AJ71" s="1015">
        <f t="shared" si="132"/>
        <v>0</v>
      </c>
      <c r="AK71" s="227">
        <f t="shared" si="133"/>
        <v>0</v>
      </c>
      <c r="AL71" s="1035">
        <f>IF($A71&lt;&gt;"",$A71*AN71,$E$7*AN71)</f>
        <v>0</v>
      </c>
      <c r="AM71" s="1015">
        <f t="shared" si="134"/>
        <v>0</v>
      </c>
      <c r="AN71" s="227">
        <f t="shared" si="135"/>
        <v>0</v>
      </c>
      <c r="AO71" s="1035">
        <f>IF($A71&lt;&gt;"",$A71*AQ71,$E$7*AQ71)</f>
        <v>0</v>
      </c>
      <c r="AP71" s="1015">
        <f t="shared" si="136"/>
        <v>0</v>
      </c>
      <c r="AQ71" s="227">
        <f t="shared" si="137"/>
        <v>0</v>
      </c>
      <c r="AR71" s="1035">
        <f>IF($A71&lt;&gt;"",$A71*AT71,$E$7*AT71)</f>
        <v>0</v>
      </c>
      <c r="AS71" s="1015">
        <f t="shared" si="138"/>
        <v>0</v>
      </c>
      <c r="AT71" s="227">
        <f t="shared" si="139"/>
        <v>0</v>
      </c>
      <c r="AU71" s="1035">
        <f>IF($A71&lt;&gt;"",$A71*AW71,$E$7*AW71)</f>
        <v>0</v>
      </c>
      <c r="AV71" s="1015">
        <f t="shared" si="140"/>
        <v>0</v>
      </c>
      <c r="AW71" s="227">
        <f t="shared" si="141"/>
        <v>0</v>
      </c>
      <c r="AX71" s="1035">
        <f>IF($A71&lt;&gt;"",$A71*AZ71,$E$7*AZ71)</f>
        <v>0</v>
      </c>
      <c r="AY71" s="1015">
        <f t="shared" si="142"/>
        <v>0</v>
      </c>
      <c r="AZ71" s="227">
        <f t="shared" si="143"/>
        <v>0</v>
      </c>
      <c r="BA71" s="1035">
        <f>IF($A71&lt;&gt;"",$A71*BC71,$E$7*BC71)</f>
        <v>0</v>
      </c>
      <c r="BB71" s="1015">
        <f t="shared" si="144"/>
        <v>0</v>
      </c>
      <c r="BC71" s="227">
        <f t="shared" si="145"/>
        <v>0</v>
      </c>
      <c r="BD71" s="1035">
        <f>IF($A71&lt;&gt;"",$A71*BF71,$E$7*BF71)</f>
        <v>0</v>
      </c>
      <c r="BE71" s="1015">
        <f t="shared" si="146"/>
        <v>0</v>
      </c>
      <c r="BF71" s="227">
        <f t="shared" si="147"/>
        <v>0</v>
      </c>
      <c r="BG71" s="1035">
        <f>IF($A71&lt;&gt;"",$A71*BI71,$E$7*BI71)</f>
        <v>0</v>
      </c>
      <c r="BH71" s="1015">
        <f t="shared" si="148"/>
        <v>0</v>
      </c>
      <c r="BI71" s="227">
        <f t="shared" si="149"/>
        <v>0</v>
      </c>
      <c r="BJ71" s="1035">
        <f>IF($A71&lt;&gt;"",$A71*BL71,$E$7*BL71)</f>
        <v>0</v>
      </c>
      <c r="BK71" s="1015">
        <f t="shared" si="150"/>
        <v>0</v>
      </c>
      <c r="BL71" s="227">
        <f t="shared" si="151"/>
        <v>0</v>
      </c>
      <c r="BM71" s="1035">
        <f>IF($A71&lt;&gt;"",$A71*BO71,$E$7*BO71)</f>
        <v>0</v>
      </c>
      <c r="BN71" s="1015">
        <f t="shared" si="152"/>
        <v>0</v>
      </c>
      <c r="BO71" s="227">
        <f t="shared" si="153"/>
        <v>0</v>
      </c>
      <c r="BP71" s="136"/>
      <c r="BQ71" s="136"/>
      <c r="BR71" s="136"/>
      <c r="BS71" s="136"/>
      <c r="BT71" s="136"/>
      <c r="BU71" s="136"/>
      <c r="BV71" s="136"/>
    </row>
    <row r="72" spans="1:74" ht="14.25">
      <c r="A72" s="316"/>
      <c r="B72" s="316"/>
      <c r="C72" s="1389" t="str">
        <f>'6.1stYrOpBudget'!A72</f>
        <v>Garbage and Trash Removal</v>
      </c>
      <c r="D72" s="163">
        <v>6525</v>
      </c>
      <c r="E72" s="1376">
        <f t="shared" si="115"/>
        <v>3.5000000000000003E-2</v>
      </c>
      <c r="F72" s="1374">
        <v>3.5000000000000003E-2</v>
      </c>
      <c r="G72" s="71"/>
      <c r="H72" s="1015">
        <f>'6.1stYrOpBudget'!D72</f>
        <v>0</v>
      </c>
      <c r="I72" s="1015">
        <f>'6.1stYrOpBudget'!E72</f>
        <v>0</v>
      </c>
      <c r="J72" s="227">
        <f>'6.1stYrOpBudget'!F72</f>
        <v>0</v>
      </c>
      <c r="K72" s="1015">
        <f>$E$7*M72</f>
        <v>0</v>
      </c>
      <c r="L72" s="1015">
        <f t="shared" si="116"/>
        <v>0</v>
      </c>
      <c r="M72" s="227">
        <f t="shared" si="117"/>
        <v>0</v>
      </c>
      <c r="N72" s="1015">
        <f>$E$7*P72</f>
        <v>0</v>
      </c>
      <c r="O72" s="1015">
        <f t="shared" si="118"/>
        <v>0</v>
      </c>
      <c r="P72" s="227">
        <f t="shared" si="119"/>
        <v>0</v>
      </c>
      <c r="Q72" s="1015">
        <f>$E$7*S72</f>
        <v>0</v>
      </c>
      <c r="R72" s="1015">
        <f t="shared" si="120"/>
        <v>0</v>
      </c>
      <c r="S72" s="227">
        <f t="shared" si="121"/>
        <v>0</v>
      </c>
      <c r="T72" s="1015">
        <f>$E$7*V72</f>
        <v>0</v>
      </c>
      <c r="U72" s="1015">
        <f t="shared" si="122"/>
        <v>0</v>
      </c>
      <c r="V72" s="227">
        <f t="shared" si="123"/>
        <v>0</v>
      </c>
      <c r="W72" s="1015">
        <f>$E$7*Y72</f>
        <v>0</v>
      </c>
      <c r="X72" s="1015">
        <f t="shared" si="124"/>
        <v>0</v>
      </c>
      <c r="Y72" s="227">
        <f t="shared" si="125"/>
        <v>0</v>
      </c>
      <c r="Z72" s="1015">
        <f>$E$7*AB72</f>
        <v>0</v>
      </c>
      <c r="AA72" s="1015">
        <f t="shared" si="126"/>
        <v>0</v>
      </c>
      <c r="AB72" s="227">
        <f t="shared" si="127"/>
        <v>0</v>
      </c>
      <c r="AC72" s="1015">
        <f>$E$7*AE72</f>
        <v>0</v>
      </c>
      <c r="AD72" s="1015">
        <f t="shared" si="128"/>
        <v>0</v>
      </c>
      <c r="AE72" s="227">
        <f t="shared" si="129"/>
        <v>0</v>
      </c>
      <c r="AF72" s="1015">
        <f>$E$7*AH72</f>
        <v>0</v>
      </c>
      <c r="AG72" s="1015">
        <f t="shared" si="130"/>
        <v>0</v>
      </c>
      <c r="AH72" s="227">
        <f t="shared" si="131"/>
        <v>0</v>
      </c>
      <c r="AI72" s="1015">
        <f>$E$7*AK72</f>
        <v>0</v>
      </c>
      <c r="AJ72" s="1015">
        <f t="shared" si="132"/>
        <v>0</v>
      </c>
      <c r="AK72" s="227">
        <f t="shared" si="133"/>
        <v>0</v>
      </c>
      <c r="AL72" s="1015">
        <f>$E$7*AN72</f>
        <v>0</v>
      </c>
      <c r="AM72" s="1015">
        <f t="shared" si="134"/>
        <v>0</v>
      </c>
      <c r="AN72" s="227">
        <f t="shared" si="135"/>
        <v>0</v>
      </c>
      <c r="AO72" s="1015">
        <f>$E$7*AQ72</f>
        <v>0</v>
      </c>
      <c r="AP72" s="1015">
        <f t="shared" si="136"/>
        <v>0</v>
      </c>
      <c r="AQ72" s="227">
        <f t="shared" si="137"/>
        <v>0</v>
      </c>
      <c r="AR72" s="1015">
        <f>$E$7*AT72</f>
        <v>0</v>
      </c>
      <c r="AS72" s="1015">
        <f t="shared" si="138"/>
        <v>0</v>
      </c>
      <c r="AT72" s="227">
        <f t="shared" si="139"/>
        <v>0</v>
      </c>
      <c r="AU72" s="1015">
        <f>$E$7*AW72</f>
        <v>0</v>
      </c>
      <c r="AV72" s="1015">
        <f t="shared" si="140"/>
        <v>0</v>
      </c>
      <c r="AW72" s="227">
        <f t="shared" si="141"/>
        <v>0</v>
      </c>
      <c r="AX72" s="1015">
        <f>$E$7*AZ72</f>
        <v>0</v>
      </c>
      <c r="AY72" s="1015">
        <f t="shared" si="142"/>
        <v>0</v>
      </c>
      <c r="AZ72" s="227">
        <f t="shared" si="143"/>
        <v>0</v>
      </c>
      <c r="BA72" s="1015">
        <f>$E$7*BC72</f>
        <v>0</v>
      </c>
      <c r="BB72" s="1015">
        <f t="shared" si="144"/>
        <v>0</v>
      </c>
      <c r="BC72" s="227">
        <f t="shared" si="145"/>
        <v>0</v>
      </c>
      <c r="BD72" s="1015">
        <f>$E$7*BF72</f>
        <v>0</v>
      </c>
      <c r="BE72" s="1015">
        <f t="shared" si="146"/>
        <v>0</v>
      </c>
      <c r="BF72" s="227">
        <f t="shared" si="147"/>
        <v>0</v>
      </c>
      <c r="BG72" s="1015">
        <f>$E$7*BI72</f>
        <v>0</v>
      </c>
      <c r="BH72" s="1015">
        <f t="shared" si="148"/>
        <v>0</v>
      </c>
      <c r="BI72" s="227">
        <f t="shared" si="149"/>
        <v>0</v>
      </c>
      <c r="BJ72" s="1015">
        <f>$E$7*BL72</f>
        <v>0</v>
      </c>
      <c r="BK72" s="1015">
        <f t="shared" si="150"/>
        <v>0</v>
      </c>
      <c r="BL72" s="227">
        <f t="shared" si="151"/>
        <v>0</v>
      </c>
      <c r="BM72" s="1015">
        <f>$E$7*BO72</f>
        <v>0</v>
      </c>
      <c r="BN72" s="1015">
        <f t="shared" si="152"/>
        <v>0</v>
      </c>
      <c r="BO72" s="227">
        <f t="shared" si="153"/>
        <v>0</v>
      </c>
      <c r="BP72" s="136"/>
      <c r="BQ72" s="136"/>
      <c r="BR72" s="136"/>
      <c r="BS72" s="136"/>
      <c r="BT72" s="136"/>
      <c r="BU72" s="136"/>
      <c r="BV72" s="136"/>
    </row>
    <row r="73" spans="1:74" ht="14.25">
      <c r="A73" s="944" t="str">
        <f>IF('6.1stYrOpBudget'!K73&lt;&gt;"",'6.1stYrOpBudget'!K73,"")</f>
        <v/>
      </c>
      <c r="B73" s="944" t="str">
        <f>'6.1stYrOpBudget'!L73</f>
        <v/>
      </c>
      <c r="C73" s="1389" t="str">
        <f>'6.1stYrOpBudget'!A73</f>
        <v>Security Payroll/Contract</v>
      </c>
      <c r="D73" s="1385">
        <v>6530</v>
      </c>
      <c r="E73" s="1376">
        <f t="shared" si="115"/>
        <v>3.5000000000000003E-2</v>
      </c>
      <c r="F73" s="1374">
        <v>3.5000000000000003E-2</v>
      </c>
      <c r="G73" s="71"/>
      <c r="H73" s="1015">
        <f>'6.1stYrOpBudget'!D73</f>
        <v>0</v>
      </c>
      <c r="I73" s="1015">
        <f>'6.1stYrOpBudget'!E73</f>
        <v>0</v>
      </c>
      <c r="J73" s="227">
        <f>'6.1stYrOpBudget'!F73</f>
        <v>0</v>
      </c>
      <c r="K73" s="1015">
        <f>IF($A73&lt;&gt;"",$A73*M73,$E$7*M73)</f>
        <v>0</v>
      </c>
      <c r="L73" s="1015">
        <f t="shared" si="116"/>
        <v>0</v>
      </c>
      <c r="M73" s="227">
        <f t="shared" si="117"/>
        <v>0</v>
      </c>
      <c r="N73" s="1015">
        <f>IF($A73&lt;&gt;"",$A73*P73,$E$7*P73)</f>
        <v>0</v>
      </c>
      <c r="O73" s="1015">
        <f t="shared" si="118"/>
        <v>0</v>
      </c>
      <c r="P73" s="227">
        <f t="shared" si="119"/>
        <v>0</v>
      </c>
      <c r="Q73" s="1015">
        <f>IF($A73&lt;&gt;"",$A73*S73,$E$7*S73)</f>
        <v>0</v>
      </c>
      <c r="R73" s="1015">
        <f t="shared" si="120"/>
        <v>0</v>
      </c>
      <c r="S73" s="227">
        <f t="shared" si="121"/>
        <v>0</v>
      </c>
      <c r="T73" s="1015">
        <f>IF($A73&lt;&gt;"",$A73*V73,$E$7*V73)</f>
        <v>0</v>
      </c>
      <c r="U73" s="1015">
        <f t="shared" si="122"/>
        <v>0</v>
      </c>
      <c r="V73" s="227">
        <f t="shared" si="123"/>
        <v>0</v>
      </c>
      <c r="W73" s="1015">
        <f>IF($A73&lt;&gt;"",$A73*Y73,$E$7*Y73)</f>
        <v>0</v>
      </c>
      <c r="X73" s="1015">
        <f t="shared" si="124"/>
        <v>0</v>
      </c>
      <c r="Y73" s="227">
        <f t="shared" si="125"/>
        <v>0</v>
      </c>
      <c r="Z73" s="1015">
        <f>IF($A73&lt;&gt;"",$A73*AB73,$E$7*AB73)</f>
        <v>0</v>
      </c>
      <c r="AA73" s="1015">
        <f t="shared" si="126"/>
        <v>0</v>
      </c>
      <c r="AB73" s="227">
        <f t="shared" si="127"/>
        <v>0</v>
      </c>
      <c r="AC73" s="1015">
        <f>IF($A73&lt;&gt;"",$A73*AE73,$E$7*AE73)</f>
        <v>0</v>
      </c>
      <c r="AD73" s="1015">
        <f t="shared" si="128"/>
        <v>0</v>
      </c>
      <c r="AE73" s="227">
        <f t="shared" si="129"/>
        <v>0</v>
      </c>
      <c r="AF73" s="1015">
        <f>IF($A73&lt;&gt;"",$A73*AH73,$E$7*AH73)</f>
        <v>0</v>
      </c>
      <c r="AG73" s="1015">
        <f t="shared" si="130"/>
        <v>0</v>
      </c>
      <c r="AH73" s="227">
        <f t="shared" si="131"/>
        <v>0</v>
      </c>
      <c r="AI73" s="1015">
        <f>IF($A73&lt;&gt;"",$A73*AK73,$E$7*AK73)</f>
        <v>0</v>
      </c>
      <c r="AJ73" s="1015">
        <f t="shared" si="132"/>
        <v>0</v>
      </c>
      <c r="AK73" s="227">
        <f t="shared" si="133"/>
        <v>0</v>
      </c>
      <c r="AL73" s="1015">
        <f>IF($A73&lt;&gt;"",$A73*AN73,$E$7*AN73)</f>
        <v>0</v>
      </c>
      <c r="AM73" s="1015">
        <f t="shared" si="134"/>
        <v>0</v>
      </c>
      <c r="AN73" s="227">
        <f t="shared" si="135"/>
        <v>0</v>
      </c>
      <c r="AO73" s="1015">
        <f>IF($A73&lt;&gt;"",$A73*AQ73,$E$7*AQ73)</f>
        <v>0</v>
      </c>
      <c r="AP73" s="1015">
        <f t="shared" si="136"/>
        <v>0</v>
      </c>
      <c r="AQ73" s="227">
        <f t="shared" si="137"/>
        <v>0</v>
      </c>
      <c r="AR73" s="1015">
        <f>IF($A73&lt;&gt;"",$A73*AT73,$E$7*AT73)</f>
        <v>0</v>
      </c>
      <c r="AS73" s="1015">
        <f t="shared" si="138"/>
        <v>0</v>
      </c>
      <c r="AT73" s="227">
        <f t="shared" si="139"/>
        <v>0</v>
      </c>
      <c r="AU73" s="1015">
        <f>IF($A73&lt;&gt;"",$A73*AW73,$E$7*AW73)</f>
        <v>0</v>
      </c>
      <c r="AV73" s="1015">
        <f t="shared" si="140"/>
        <v>0</v>
      </c>
      <c r="AW73" s="227">
        <f t="shared" si="141"/>
        <v>0</v>
      </c>
      <c r="AX73" s="1015">
        <f>IF($A73&lt;&gt;"",$A73*AZ73,$E$7*AZ73)</f>
        <v>0</v>
      </c>
      <c r="AY73" s="1015">
        <f t="shared" si="142"/>
        <v>0</v>
      </c>
      <c r="AZ73" s="227">
        <f t="shared" si="143"/>
        <v>0</v>
      </c>
      <c r="BA73" s="1015">
        <f>IF($A73&lt;&gt;"",$A73*BC73,$E$7*BC73)</f>
        <v>0</v>
      </c>
      <c r="BB73" s="1015">
        <f t="shared" si="144"/>
        <v>0</v>
      </c>
      <c r="BC73" s="227">
        <f t="shared" si="145"/>
        <v>0</v>
      </c>
      <c r="BD73" s="1015">
        <f>IF($A73&lt;&gt;"",$A73*BF73,$E$7*BF73)</f>
        <v>0</v>
      </c>
      <c r="BE73" s="1015">
        <f t="shared" si="146"/>
        <v>0</v>
      </c>
      <c r="BF73" s="227">
        <f t="shared" si="147"/>
        <v>0</v>
      </c>
      <c r="BG73" s="1015">
        <f>IF($A73&lt;&gt;"",$A73*BI73,$E$7*BI73)</f>
        <v>0</v>
      </c>
      <c r="BH73" s="1015">
        <f t="shared" si="148"/>
        <v>0</v>
      </c>
      <c r="BI73" s="227">
        <f t="shared" si="149"/>
        <v>0</v>
      </c>
      <c r="BJ73" s="1015">
        <f>IF($A73&lt;&gt;"",$A73*BL73,$E$7*BL73)</f>
        <v>0</v>
      </c>
      <c r="BK73" s="1015">
        <f t="shared" si="150"/>
        <v>0</v>
      </c>
      <c r="BL73" s="227">
        <f t="shared" si="151"/>
        <v>0</v>
      </c>
      <c r="BM73" s="1015">
        <f>IF($A73&lt;&gt;"",$A73*BO73,$E$7*BO73)</f>
        <v>0</v>
      </c>
      <c r="BN73" s="1015">
        <f t="shared" si="152"/>
        <v>0</v>
      </c>
      <c r="BO73" s="227">
        <f t="shared" si="153"/>
        <v>0</v>
      </c>
      <c r="BP73" s="136"/>
      <c r="BQ73" s="136"/>
      <c r="BR73" s="136"/>
      <c r="BS73" s="136"/>
      <c r="BT73" s="136"/>
      <c r="BU73" s="136"/>
      <c r="BV73" s="136"/>
    </row>
    <row r="74" spans="1:74" ht="14.25">
      <c r="A74" s="316"/>
      <c r="B74" s="316"/>
      <c r="C74" s="1389" t="str">
        <f>'6.1stYrOpBudget'!A74</f>
        <v>HVAC Repairs and Maintenance</v>
      </c>
      <c r="D74" s="163">
        <v>6546</v>
      </c>
      <c r="E74" s="1376">
        <f t="shared" si="115"/>
        <v>3.5000000000000003E-2</v>
      </c>
      <c r="F74" s="1374">
        <v>3.5000000000000003E-2</v>
      </c>
      <c r="G74" s="71"/>
      <c r="H74" s="1015">
        <f>'6.1stYrOpBudget'!D74</f>
        <v>0</v>
      </c>
      <c r="I74" s="1015">
        <f>'6.1stYrOpBudget'!E74</f>
        <v>0</v>
      </c>
      <c r="J74" s="227">
        <f>'6.1stYrOpBudget'!F74</f>
        <v>0</v>
      </c>
      <c r="K74" s="1015">
        <f>$E$7*M74</f>
        <v>0</v>
      </c>
      <c r="L74" s="1015">
        <f t="shared" si="116"/>
        <v>0</v>
      </c>
      <c r="M74" s="227">
        <f t="shared" si="117"/>
        <v>0</v>
      </c>
      <c r="N74" s="1015">
        <f>$E$7*P74</f>
        <v>0</v>
      </c>
      <c r="O74" s="1015">
        <f t="shared" si="118"/>
        <v>0</v>
      </c>
      <c r="P74" s="227">
        <f t="shared" si="119"/>
        <v>0</v>
      </c>
      <c r="Q74" s="1015">
        <f>$E$7*S74</f>
        <v>0</v>
      </c>
      <c r="R74" s="1015">
        <f t="shared" si="120"/>
        <v>0</v>
      </c>
      <c r="S74" s="227">
        <f t="shared" si="121"/>
        <v>0</v>
      </c>
      <c r="T74" s="1015">
        <f>$E$7*V74</f>
        <v>0</v>
      </c>
      <c r="U74" s="1015">
        <f t="shared" si="122"/>
        <v>0</v>
      </c>
      <c r="V74" s="227">
        <f t="shared" si="123"/>
        <v>0</v>
      </c>
      <c r="W74" s="1015">
        <f>$E$7*Y74</f>
        <v>0</v>
      </c>
      <c r="X74" s="1015">
        <f t="shared" si="124"/>
        <v>0</v>
      </c>
      <c r="Y74" s="227">
        <f t="shared" si="125"/>
        <v>0</v>
      </c>
      <c r="Z74" s="1015">
        <f>$E$7*AB74</f>
        <v>0</v>
      </c>
      <c r="AA74" s="1015">
        <f t="shared" si="126"/>
        <v>0</v>
      </c>
      <c r="AB74" s="227">
        <f t="shared" si="127"/>
        <v>0</v>
      </c>
      <c r="AC74" s="1015">
        <f>$E$7*AE74</f>
        <v>0</v>
      </c>
      <c r="AD74" s="1015">
        <f t="shared" si="128"/>
        <v>0</v>
      </c>
      <c r="AE74" s="227">
        <f t="shared" si="129"/>
        <v>0</v>
      </c>
      <c r="AF74" s="1015">
        <f>$E$7*AH74</f>
        <v>0</v>
      </c>
      <c r="AG74" s="1015">
        <f t="shared" si="130"/>
        <v>0</v>
      </c>
      <c r="AH74" s="227">
        <f t="shared" si="131"/>
        <v>0</v>
      </c>
      <c r="AI74" s="1015">
        <f>$E$7*AK74</f>
        <v>0</v>
      </c>
      <c r="AJ74" s="1015">
        <f t="shared" si="132"/>
        <v>0</v>
      </c>
      <c r="AK74" s="227">
        <f t="shared" si="133"/>
        <v>0</v>
      </c>
      <c r="AL74" s="1015">
        <f>$E$7*AN74</f>
        <v>0</v>
      </c>
      <c r="AM74" s="1015">
        <f t="shared" si="134"/>
        <v>0</v>
      </c>
      <c r="AN74" s="227">
        <f t="shared" si="135"/>
        <v>0</v>
      </c>
      <c r="AO74" s="1015">
        <f>$E$7*AQ74</f>
        <v>0</v>
      </c>
      <c r="AP74" s="1015">
        <f t="shared" si="136"/>
        <v>0</v>
      </c>
      <c r="AQ74" s="227">
        <f t="shared" si="137"/>
        <v>0</v>
      </c>
      <c r="AR74" s="1015">
        <f>$E$7*AT74</f>
        <v>0</v>
      </c>
      <c r="AS74" s="1015">
        <f t="shared" si="138"/>
        <v>0</v>
      </c>
      <c r="AT74" s="227">
        <f t="shared" si="139"/>
        <v>0</v>
      </c>
      <c r="AU74" s="1015">
        <f>$E$7*AW74</f>
        <v>0</v>
      </c>
      <c r="AV74" s="1015">
        <f t="shared" si="140"/>
        <v>0</v>
      </c>
      <c r="AW74" s="227">
        <f t="shared" si="141"/>
        <v>0</v>
      </c>
      <c r="AX74" s="1015">
        <f>$E$7*AZ74</f>
        <v>0</v>
      </c>
      <c r="AY74" s="1015">
        <f t="shared" si="142"/>
        <v>0</v>
      </c>
      <c r="AZ74" s="227">
        <f t="shared" si="143"/>
        <v>0</v>
      </c>
      <c r="BA74" s="1015">
        <f>$E$7*BC74</f>
        <v>0</v>
      </c>
      <c r="BB74" s="1015">
        <f t="shared" si="144"/>
        <v>0</v>
      </c>
      <c r="BC74" s="227">
        <f t="shared" si="145"/>
        <v>0</v>
      </c>
      <c r="BD74" s="1015">
        <f>$E$7*BF74</f>
        <v>0</v>
      </c>
      <c r="BE74" s="1015">
        <f t="shared" si="146"/>
        <v>0</v>
      </c>
      <c r="BF74" s="227">
        <f t="shared" si="147"/>
        <v>0</v>
      </c>
      <c r="BG74" s="1015">
        <f>$E$7*BI74</f>
        <v>0</v>
      </c>
      <c r="BH74" s="1015">
        <f t="shared" si="148"/>
        <v>0</v>
      </c>
      <c r="BI74" s="227">
        <f t="shared" si="149"/>
        <v>0</v>
      </c>
      <c r="BJ74" s="1015">
        <f>$E$7*BL74</f>
        <v>0</v>
      </c>
      <c r="BK74" s="1015">
        <f t="shared" si="150"/>
        <v>0</v>
      </c>
      <c r="BL74" s="227">
        <f t="shared" si="151"/>
        <v>0</v>
      </c>
      <c r="BM74" s="1015">
        <f>$E$7*BO74</f>
        <v>0</v>
      </c>
      <c r="BN74" s="1015">
        <f t="shared" si="152"/>
        <v>0</v>
      </c>
      <c r="BO74" s="227">
        <f t="shared" si="153"/>
        <v>0</v>
      </c>
      <c r="BP74" s="136"/>
      <c r="BQ74" s="136"/>
      <c r="BR74" s="136"/>
      <c r="BS74" s="136"/>
      <c r="BT74" s="136"/>
      <c r="BU74" s="136"/>
      <c r="BV74" s="136"/>
    </row>
    <row r="75" spans="1:74" ht="14.25">
      <c r="A75" s="316"/>
      <c r="B75" s="316"/>
      <c r="C75" s="1389" t="str">
        <f>'6.1stYrOpBudget'!A75</f>
        <v>Vehicle and Maintenance Equipment Operation and Repairs</v>
      </c>
      <c r="D75" s="163">
        <v>6570</v>
      </c>
      <c r="E75" s="1376">
        <f t="shared" si="115"/>
        <v>3.5000000000000003E-2</v>
      </c>
      <c r="F75" s="1374">
        <v>3.5000000000000003E-2</v>
      </c>
      <c r="G75" s="71"/>
      <c r="H75" s="1015">
        <f>'6.1stYrOpBudget'!D75</f>
        <v>0</v>
      </c>
      <c r="I75" s="1015">
        <f>'6.1stYrOpBudget'!E75</f>
        <v>0</v>
      </c>
      <c r="J75" s="227">
        <f>'6.1stYrOpBudget'!F75</f>
        <v>0</v>
      </c>
      <c r="K75" s="1015">
        <f>$E$7*M75</f>
        <v>0</v>
      </c>
      <c r="L75" s="1015">
        <f t="shared" si="116"/>
        <v>0</v>
      </c>
      <c r="M75" s="227">
        <f t="shared" si="117"/>
        <v>0</v>
      </c>
      <c r="N75" s="1015">
        <f>$E$7*P75</f>
        <v>0</v>
      </c>
      <c r="O75" s="1015">
        <f t="shared" si="118"/>
        <v>0</v>
      </c>
      <c r="P75" s="227">
        <f t="shared" si="119"/>
        <v>0</v>
      </c>
      <c r="Q75" s="1015">
        <f>$E$7*S75</f>
        <v>0</v>
      </c>
      <c r="R75" s="1015">
        <f t="shared" si="120"/>
        <v>0</v>
      </c>
      <c r="S75" s="227">
        <f t="shared" si="121"/>
        <v>0</v>
      </c>
      <c r="T75" s="1015">
        <f>$E$7*V75</f>
        <v>0</v>
      </c>
      <c r="U75" s="1015">
        <f t="shared" si="122"/>
        <v>0</v>
      </c>
      <c r="V75" s="227">
        <f t="shared" si="123"/>
        <v>0</v>
      </c>
      <c r="W75" s="1015">
        <f>$E$7*Y75</f>
        <v>0</v>
      </c>
      <c r="X75" s="1015">
        <f t="shared" si="124"/>
        <v>0</v>
      </c>
      <c r="Y75" s="227">
        <f t="shared" si="125"/>
        <v>0</v>
      </c>
      <c r="Z75" s="1015">
        <f>$E$7*AB75</f>
        <v>0</v>
      </c>
      <c r="AA75" s="1015">
        <f t="shared" si="126"/>
        <v>0</v>
      </c>
      <c r="AB75" s="227">
        <f t="shared" si="127"/>
        <v>0</v>
      </c>
      <c r="AC75" s="1015">
        <f>$E$7*AE75</f>
        <v>0</v>
      </c>
      <c r="AD75" s="1015">
        <f t="shared" si="128"/>
        <v>0</v>
      </c>
      <c r="AE75" s="227">
        <f t="shared" si="129"/>
        <v>0</v>
      </c>
      <c r="AF75" s="1015">
        <f>$E$7*AH75</f>
        <v>0</v>
      </c>
      <c r="AG75" s="1015">
        <f t="shared" si="130"/>
        <v>0</v>
      </c>
      <c r="AH75" s="227">
        <f t="shared" si="131"/>
        <v>0</v>
      </c>
      <c r="AI75" s="1015">
        <f>$E$7*AK75</f>
        <v>0</v>
      </c>
      <c r="AJ75" s="1015">
        <f t="shared" si="132"/>
        <v>0</v>
      </c>
      <c r="AK75" s="227">
        <f t="shared" si="133"/>
        <v>0</v>
      </c>
      <c r="AL75" s="1015">
        <f>$E$7*AN75</f>
        <v>0</v>
      </c>
      <c r="AM75" s="1015">
        <f t="shared" si="134"/>
        <v>0</v>
      </c>
      <c r="AN75" s="227">
        <f t="shared" si="135"/>
        <v>0</v>
      </c>
      <c r="AO75" s="1015">
        <f>$E$7*AQ75</f>
        <v>0</v>
      </c>
      <c r="AP75" s="1015">
        <f t="shared" si="136"/>
        <v>0</v>
      </c>
      <c r="AQ75" s="227">
        <f t="shared" si="137"/>
        <v>0</v>
      </c>
      <c r="AR75" s="1015">
        <f>$E$7*AT75</f>
        <v>0</v>
      </c>
      <c r="AS75" s="1015">
        <f t="shared" si="138"/>
        <v>0</v>
      </c>
      <c r="AT75" s="227">
        <f t="shared" si="139"/>
        <v>0</v>
      </c>
      <c r="AU75" s="1015">
        <f>$E$7*AW75</f>
        <v>0</v>
      </c>
      <c r="AV75" s="1015">
        <f t="shared" si="140"/>
        <v>0</v>
      </c>
      <c r="AW75" s="227">
        <f t="shared" si="141"/>
        <v>0</v>
      </c>
      <c r="AX75" s="1015">
        <f>$E$7*AZ75</f>
        <v>0</v>
      </c>
      <c r="AY75" s="1015">
        <f t="shared" si="142"/>
        <v>0</v>
      </c>
      <c r="AZ75" s="227">
        <f t="shared" si="143"/>
        <v>0</v>
      </c>
      <c r="BA75" s="1015">
        <f>$E$7*BC75</f>
        <v>0</v>
      </c>
      <c r="BB75" s="1015">
        <f t="shared" si="144"/>
        <v>0</v>
      </c>
      <c r="BC75" s="227">
        <f t="shared" si="145"/>
        <v>0</v>
      </c>
      <c r="BD75" s="1015">
        <f>$E$7*BF75</f>
        <v>0</v>
      </c>
      <c r="BE75" s="1015">
        <f t="shared" si="146"/>
        <v>0</v>
      </c>
      <c r="BF75" s="227">
        <f t="shared" si="147"/>
        <v>0</v>
      </c>
      <c r="BG75" s="1015">
        <f>$E$7*BI75</f>
        <v>0</v>
      </c>
      <c r="BH75" s="1015">
        <f t="shared" si="148"/>
        <v>0</v>
      </c>
      <c r="BI75" s="227">
        <f t="shared" si="149"/>
        <v>0</v>
      </c>
      <c r="BJ75" s="1015">
        <f>$E$7*BL75</f>
        <v>0</v>
      </c>
      <c r="BK75" s="1015">
        <f t="shared" si="150"/>
        <v>0</v>
      </c>
      <c r="BL75" s="227">
        <f t="shared" si="151"/>
        <v>0</v>
      </c>
      <c r="BM75" s="1015">
        <f>$E$7*BO75</f>
        <v>0</v>
      </c>
      <c r="BN75" s="1015">
        <f t="shared" si="152"/>
        <v>0</v>
      </c>
      <c r="BO75" s="227">
        <f t="shared" si="153"/>
        <v>0</v>
      </c>
      <c r="BP75" s="136"/>
      <c r="BQ75" s="136"/>
      <c r="BR75" s="136"/>
      <c r="BS75" s="136"/>
      <c r="BT75" s="136"/>
      <c r="BU75" s="136"/>
      <c r="BV75" s="136"/>
    </row>
    <row r="76" spans="1:74" ht="14.25">
      <c r="A76" s="316"/>
      <c r="B76" s="316"/>
      <c r="C76" s="1389" t="str">
        <f>'6.1stYrOpBudget'!A76</f>
        <v>Miscellaneous Operating and Maintenance Expenses</v>
      </c>
      <c r="D76" s="163">
        <v>6590</v>
      </c>
      <c r="E76" s="1376">
        <f t="shared" si="115"/>
        <v>3.5000000000000003E-2</v>
      </c>
      <c r="F76" s="1374">
        <v>3.5000000000000003E-2</v>
      </c>
      <c r="G76" s="74"/>
      <c r="H76" s="1015">
        <f>'6.1stYrOpBudget'!D76</f>
        <v>0</v>
      </c>
      <c r="I76" s="1015">
        <f>'6.1stYrOpBudget'!E76</f>
        <v>0</v>
      </c>
      <c r="J76" s="227">
        <f>'6.1stYrOpBudget'!F76</f>
        <v>0</v>
      </c>
      <c r="K76" s="1015">
        <f>$E$7*M76</f>
        <v>0</v>
      </c>
      <c r="L76" s="1015">
        <f t="shared" si="116"/>
        <v>0</v>
      </c>
      <c r="M76" s="227">
        <f t="shared" si="117"/>
        <v>0</v>
      </c>
      <c r="N76" s="1015">
        <f>$E$7*P76</f>
        <v>0</v>
      </c>
      <c r="O76" s="1015">
        <f t="shared" si="118"/>
        <v>0</v>
      </c>
      <c r="P76" s="227">
        <f t="shared" si="119"/>
        <v>0</v>
      </c>
      <c r="Q76" s="1015">
        <f>$E$7*S76</f>
        <v>0</v>
      </c>
      <c r="R76" s="1015">
        <f t="shared" si="120"/>
        <v>0</v>
      </c>
      <c r="S76" s="227">
        <f t="shared" si="121"/>
        <v>0</v>
      </c>
      <c r="T76" s="1015">
        <f>$E$7*V76</f>
        <v>0</v>
      </c>
      <c r="U76" s="1015">
        <f t="shared" si="122"/>
        <v>0</v>
      </c>
      <c r="V76" s="227">
        <f t="shared" si="123"/>
        <v>0</v>
      </c>
      <c r="W76" s="1015">
        <f>$E$7*Y76</f>
        <v>0</v>
      </c>
      <c r="X76" s="1015">
        <f t="shared" si="124"/>
        <v>0</v>
      </c>
      <c r="Y76" s="227">
        <f t="shared" si="125"/>
        <v>0</v>
      </c>
      <c r="Z76" s="1015">
        <f>$E$7*AB76</f>
        <v>0</v>
      </c>
      <c r="AA76" s="1015">
        <f t="shared" si="126"/>
        <v>0</v>
      </c>
      <c r="AB76" s="227">
        <f t="shared" si="127"/>
        <v>0</v>
      </c>
      <c r="AC76" s="1015">
        <f>$E$7*AE76</f>
        <v>0</v>
      </c>
      <c r="AD76" s="1015">
        <f t="shared" si="128"/>
        <v>0</v>
      </c>
      <c r="AE76" s="227">
        <f t="shared" si="129"/>
        <v>0</v>
      </c>
      <c r="AF76" s="1015">
        <f>$E$7*AH76</f>
        <v>0</v>
      </c>
      <c r="AG76" s="1015">
        <f t="shared" si="130"/>
        <v>0</v>
      </c>
      <c r="AH76" s="227">
        <f t="shared" si="131"/>
        <v>0</v>
      </c>
      <c r="AI76" s="1015">
        <f>$E$7*AK76</f>
        <v>0</v>
      </c>
      <c r="AJ76" s="1015">
        <f t="shared" si="132"/>
        <v>0</v>
      </c>
      <c r="AK76" s="227">
        <f t="shared" si="133"/>
        <v>0</v>
      </c>
      <c r="AL76" s="1015">
        <f>$E$7*AN76</f>
        <v>0</v>
      </c>
      <c r="AM76" s="1015">
        <f t="shared" si="134"/>
        <v>0</v>
      </c>
      <c r="AN76" s="227">
        <f t="shared" si="135"/>
        <v>0</v>
      </c>
      <c r="AO76" s="1015">
        <f>$E$7*AQ76</f>
        <v>0</v>
      </c>
      <c r="AP76" s="1015">
        <f t="shared" si="136"/>
        <v>0</v>
      </c>
      <c r="AQ76" s="227">
        <f t="shared" si="137"/>
        <v>0</v>
      </c>
      <c r="AR76" s="1015">
        <f>$E$7*AT76</f>
        <v>0</v>
      </c>
      <c r="AS76" s="1015">
        <f t="shared" si="138"/>
        <v>0</v>
      </c>
      <c r="AT76" s="227">
        <f t="shared" si="139"/>
        <v>0</v>
      </c>
      <c r="AU76" s="1015">
        <f>$E$7*AW76</f>
        <v>0</v>
      </c>
      <c r="AV76" s="1015">
        <f t="shared" si="140"/>
        <v>0</v>
      </c>
      <c r="AW76" s="227">
        <f t="shared" si="141"/>
        <v>0</v>
      </c>
      <c r="AX76" s="1015">
        <f>$E$7*AZ76</f>
        <v>0</v>
      </c>
      <c r="AY76" s="1015">
        <f t="shared" si="142"/>
        <v>0</v>
      </c>
      <c r="AZ76" s="227">
        <f t="shared" si="143"/>
        <v>0</v>
      </c>
      <c r="BA76" s="1015">
        <f>$E$7*BC76</f>
        <v>0</v>
      </c>
      <c r="BB76" s="1015">
        <f t="shared" si="144"/>
        <v>0</v>
      </c>
      <c r="BC76" s="227">
        <f t="shared" si="145"/>
        <v>0</v>
      </c>
      <c r="BD76" s="1015">
        <f>$E$7*BF76</f>
        <v>0</v>
      </c>
      <c r="BE76" s="1015">
        <f t="shared" si="146"/>
        <v>0</v>
      </c>
      <c r="BF76" s="227">
        <f t="shared" si="147"/>
        <v>0</v>
      </c>
      <c r="BG76" s="1015">
        <f>$E$7*BI76</f>
        <v>0</v>
      </c>
      <c r="BH76" s="1015">
        <f t="shared" si="148"/>
        <v>0</v>
      </c>
      <c r="BI76" s="227">
        <f t="shared" si="149"/>
        <v>0</v>
      </c>
      <c r="BJ76" s="1015">
        <f>$E$7*BL76</f>
        <v>0</v>
      </c>
      <c r="BK76" s="1015">
        <f t="shared" si="150"/>
        <v>0</v>
      </c>
      <c r="BL76" s="227">
        <f t="shared" si="151"/>
        <v>0</v>
      </c>
      <c r="BM76" s="1015">
        <f>$E$7*BO76</f>
        <v>0</v>
      </c>
      <c r="BN76" s="1015">
        <f t="shared" si="152"/>
        <v>0</v>
      </c>
      <c r="BO76" s="227">
        <f t="shared" si="153"/>
        <v>0</v>
      </c>
      <c r="BP76" s="136"/>
      <c r="BQ76" s="136"/>
      <c r="BR76" s="136"/>
      <c r="BS76" s="136"/>
      <c r="BT76" s="136"/>
      <c r="BU76" s="136"/>
      <c r="BV76" s="136"/>
    </row>
    <row r="77" spans="1:74" ht="15">
      <c r="A77" s="316"/>
      <c r="B77" s="316"/>
      <c r="C77" s="1415" t="str">
        <f>'6.1stYrOpBudget'!B77</f>
        <v>Sub-total Maintenance &amp; Repair Expenses</v>
      </c>
      <c r="D77" s="153"/>
      <c r="E77" s="1383"/>
      <c r="F77" s="153"/>
      <c r="G77" s="230"/>
      <c r="H77" s="299">
        <f>'6.1stYrOpBudget'!D77</f>
        <v>0</v>
      </c>
      <c r="I77" s="299">
        <f>'6.1stYrOpBudget'!E77</f>
        <v>0</v>
      </c>
      <c r="J77" s="224">
        <f>'6.1stYrOpBudget'!F77</f>
        <v>0</v>
      </c>
      <c r="K77" s="299">
        <f t="shared" ref="K77:AP77" si="154">SUM(K69:K76)</f>
        <v>0</v>
      </c>
      <c r="L77" s="299">
        <f t="shared" si="154"/>
        <v>0</v>
      </c>
      <c r="M77" s="224">
        <f t="shared" si="154"/>
        <v>0</v>
      </c>
      <c r="N77" s="299">
        <f t="shared" si="154"/>
        <v>0</v>
      </c>
      <c r="O77" s="299">
        <f t="shared" si="154"/>
        <v>0</v>
      </c>
      <c r="P77" s="224">
        <f t="shared" si="154"/>
        <v>0</v>
      </c>
      <c r="Q77" s="299">
        <f t="shared" si="154"/>
        <v>0</v>
      </c>
      <c r="R77" s="299">
        <f t="shared" si="154"/>
        <v>0</v>
      </c>
      <c r="S77" s="224">
        <f t="shared" si="154"/>
        <v>0</v>
      </c>
      <c r="T77" s="299">
        <f t="shared" si="154"/>
        <v>0</v>
      </c>
      <c r="U77" s="299">
        <f t="shared" si="154"/>
        <v>0</v>
      </c>
      <c r="V77" s="224">
        <f t="shared" si="154"/>
        <v>0</v>
      </c>
      <c r="W77" s="299">
        <f t="shared" si="154"/>
        <v>0</v>
      </c>
      <c r="X77" s="299">
        <f t="shared" si="154"/>
        <v>0</v>
      </c>
      <c r="Y77" s="224">
        <f t="shared" si="154"/>
        <v>0</v>
      </c>
      <c r="Z77" s="299">
        <f t="shared" si="154"/>
        <v>0</v>
      </c>
      <c r="AA77" s="299">
        <f t="shared" si="154"/>
        <v>0</v>
      </c>
      <c r="AB77" s="224">
        <f t="shared" si="154"/>
        <v>0</v>
      </c>
      <c r="AC77" s="299">
        <f t="shared" si="154"/>
        <v>0</v>
      </c>
      <c r="AD77" s="299">
        <f t="shared" si="154"/>
        <v>0</v>
      </c>
      <c r="AE77" s="224">
        <f t="shared" si="154"/>
        <v>0</v>
      </c>
      <c r="AF77" s="299">
        <f t="shared" si="154"/>
        <v>0</v>
      </c>
      <c r="AG77" s="299">
        <f t="shared" si="154"/>
        <v>0</v>
      </c>
      <c r="AH77" s="224">
        <f t="shared" si="154"/>
        <v>0</v>
      </c>
      <c r="AI77" s="299">
        <f t="shared" si="154"/>
        <v>0</v>
      </c>
      <c r="AJ77" s="299">
        <f t="shared" si="154"/>
        <v>0</v>
      </c>
      <c r="AK77" s="224">
        <f t="shared" si="154"/>
        <v>0</v>
      </c>
      <c r="AL77" s="299">
        <f t="shared" si="154"/>
        <v>0</v>
      </c>
      <c r="AM77" s="299">
        <f t="shared" si="154"/>
        <v>0</v>
      </c>
      <c r="AN77" s="224">
        <f t="shared" si="154"/>
        <v>0</v>
      </c>
      <c r="AO77" s="299">
        <f t="shared" si="154"/>
        <v>0</v>
      </c>
      <c r="AP77" s="299">
        <f t="shared" si="154"/>
        <v>0</v>
      </c>
      <c r="AQ77" s="224">
        <f t="shared" ref="AQ77:BO77" si="155">SUM(AQ69:AQ76)</f>
        <v>0</v>
      </c>
      <c r="AR77" s="299">
        <f t="shared" si="155"/>
        <v>0</v>
      </c>
      <c r="AS77" s="299">
        <f t="shared" si="155"/>
        <v>0</v>
      </c>
      <c r="AT77" s="224">
        <f t="shared" si="155"/>
        <v>0</v>
      </c>
      <c r="AU77" s="299">
        <f t="shared" si="155"/>
        <v>0</v>
      </c>
      <c r="AV77" s="299">
        <f t="shared" si="155"/>
        <v>0</v>
      </c>
      <c r="AW77" s="224">
        <f t="shared" si="155"/>
        <v>0</v>
      </c>
      <c r="AX77" s="299">
        <f t="shared" si="155"/>
        <v>0</v>
      </c>
      <c r="AY77" s="299">
        <f t="shared" si="155"/>
        <v>0</v>
      </c>
      <c r="AZ77" s="224">
        <f t="shared" si="155"/>
        <v>0</v>
      </c>
      <c r="BA77" s="299">
        <f t="shared" si="155"/>
        <v>0</v>
      </c>
      <c r="BB77" s="299">
        <f t="shared" si="155"/>
        <v>0</v>
      </c>
      <c r="BC77" s="224">
        <f t="shared" si="155"/>
        <v>0</v>
      </c>
      <c r="BD77" s="299">
        <f t="shared" si="155"/>
        <v>0</v>
      </c>
      <c r="BE77" s="299">
        <f t="shared" si="155"/>
        <v>0</v>
      </c>
      <c r="BF77" s="224">
        <f t="shared" si="155"/>
        <v>0</v>
      </c>
      <c r="BG77" s="299">
        <f t="shared" si="155"/>
        <v>0</v>
      </c>
      <c r="BH77" s="299">
        <f t="shared" si="155"/>
        <v>0</v>
      </c>
      <c r="BI77" s="224">
        <f t="shared" si="155"/>
        <v>0</v>
      </c>
      <c r="BJ77" s="299">
        <f t="shared" si="155"/>
        <v>0</v>
      </c>
      <c r="BK77" s="299">
        <f t="shared" si="155"/>
        <v>0</v>
      </c>
      <c r="BL77" s="224">
        <f t="shared" si="155"/>
        <v>0</v>
      </c>
      <c r="BM77" s="299">
        <f t="shared" si="155"/>
        <v>0</v>
      </c>
      <c r="BN77" s="299">
        <f t="shared" si="155"/>
        <v>0</v>
      </c>
      <c r="BO77" s="224">
        <f t="shared" si="155"/>
        <v>0</v>
      </c>
      <c r="BP77" s="136"/>
      <c r="BQ77" s="136"/>
      <c r="BR77" s="136"/>
      <c r="BS77" s="136"/>
      <c r="BT77" s="136"/>
      <c r="BU77" s="136"/>
      <c r="BV77" s="136"/>
    </row>
    <row r="78" spans="1:74" ht="8.25" customHeight="1">
      <c r="A78" s="316"/>
      <c r="B78" s="316"/>
      <c r="C78" s="154"/>
      <c r="D78" s="153"/>
      <c r="E78" s="1383"/>
      <c r="F78" s="153"/>
      <c r="G78" s="230"/>
      <c r="H78" s="299"/>
      <c r="I78" s="299"/>
      <c r="J78" s="224"/>
      <c r="K78" s="299"/>
      <c r="L78" s="299"/>
      <c r="M78" s="224"/>
      <c r="N78" s="299"/>
      <c r="O78" s="299"/>
      <c r="P78" s="224"/>
      <c r="Q78" s="299"/>
      <c r="R78" s="299"/>
      <c r="S78" s="224"/>
      <c r="T78" s="299"/>
      <c r="U78" s="299"/>
      <c r="V78" s="224"/>
      <c r="W78" s="299"/>
      <c r="X78" s="299"/>
      <c r="Y78" s="224"/>
      <c r="Z78" s="299"/>
      <c r="AA78" s="299"/>
      <c r="AB78" s="224"/>
      <c r="AC78" s="299"/>
      <c r="AD78" s="299"/>
      <c r="AE78" s="224"/>
      <c r="AF78" s="299"/>
      <c r="AG78" s="299"/>
      <c r="AH78" s="224"/>
      <c r="AI78" s="299"/>
      <c r="AJ78" s="299"/>
      <c r="AK78" s="224"/>
      <c r="AL78" s="299"/>
      <c r="AM78" s="299"/>
      <c r="AN78" s="224"/>
      <c r="AO78" s="299"/>
      <c r="AP78" s="299"/>
      <c r="AQ78" s="224"/>
      <c r="AR78" s="299"/>
      <c r="AS78" s="299"/>
      <c r="AT78" s="224"/>
      <c r="AU78" s="299"/>
      <c r="AV78" s="299"/>
      <c r="AW78" s="224"/>
      <c r="AX78" s="299"/>
      <c r="AY78" s="299"/>
      <c r="AZ78" s="224"/>
      <c r="BA78" s="299"/>
      <c r="BB78" s="299"/>
      <c r="BC78" s="224"/>
      <c r="BD78" s="299"/>
      <c r="BE78" s="299"/>
      <c r="BF78" s="224"/>
      <c r="BG78" s="299"/>
      <c r="BH78" s="299"/>
      <c r="BI78" s="224"/>
      <c r="BJ78" s="299"/>
      <c r="BK78" s="299"/>
      <c r="BL78" s="224"/>
      <c r="BM78" s="299"/>
      <c r="BN78" s="299"/>
      <c r="BO78" s="224"/>
      <c r="BP78" s="136"/>
      <c r="BQ78" s="136"/>
      <c r="BR78" s="136"/>
      <c r="BS78" s="136"/>
      <c r="BT78" s="136"/>
      <c r="BU78" s="136"/>
      <c r="BV78" s="136"/>
    </row>
    <row r="79" spans="1:74" ht="15">
      <c r="A79" s="944" t="str">
        <f>IF('6.1stYrOpBudget'!K79&lt;&gt;"",'6.1stYrOpBudget'!K79,"")</f>
        <v/>
      </c>
      <c r="B79" s="1041" t="str">
        <f>'6.1stYrOpBudget'!L79</f>
        <v/>
      </c>
      <c r="C79" s="1390" t="str">
        <f>'6.1stYrOpBudget'!A79</f>
        <v>Supportive Services</v>
      </c>
      <c r="D79" s="1375">
        <v>6900</v>
      </c>
      <c r="E79" s="1376">
        <f>F79</f>
        <v>3.5000000000000003E-2</v>
      </c>
      <c r="F79" s="1374">
        <v>3.5000000000000003E-2</v>
      </c>
      <c r="G79" s="74"/>
      <c r="H79" s="1015">
        <f>'6.1stYrOpBudget'!D79</f>
        <v>0</v>
      </c>
      <c r="I79" s="1015">
        <f>'6.1stYrOpBudget'!E79</f>
        <v>0</v>
      </c>
      <c r="J79" s="227">
        <f>'6.1stYrOpBudget'!F79</f>
        <v>0</v>
      </c>
      <c r="K79" s="1015">
        <f>IF($A79&lt;&gt;"",$A79*M79,$E$7*M79)</f>
        <v>0</v>
      </c>
      <c r="L79" s="1015">
        <f>M79-K79</f>
        <v>0</v>
      </c>
      <c r="M79" s="227">
        <f>J79*(1+$F79)</f>
        <v>0</v>
      </c>
      <c r="N79" s="1015">
        <f>IF($A79&lt;&gt;"",$A79*P79,$E$7*P79)</f>
        <v>0</v>
      </c>
      <c r="O79" s="1015">
        <f>P79-N79</f>
        <v>0</v>
      </c>
      <c r="P79" s="227">
        <f>M79*(1+$F79)</f>
        <v>0</v>
      </c>
      <c r="Q79" s="1015">
        <f>IF($A79&lt;&gt;"",$A79*S79,$E$7*S79)</f>
        <v>0</v>
      </c>
      <c r="R79" s="1015">
        <f>S79-Q79</f>
        <v>0</v>
      </c>
      <c r="S79" s="227">
        <f>P79*(1+$F79)</f>
        <v>0</v>
      </c>
      <c r="T79" s="1015">
        <f>IF($A79&lt;&gt;"",$A79*V79,$E$7*V79)</f>
        <v>0</v>
      </c>
      <c r="U79" s="1015">
        <f>V79-T79</f>
        <v>0</v>
      </c>
      <c r="V79" s="227">
        <f>S79*(1+$F79)</f>
        <v>0</v>
      </c>
      <c r="W79" s="1015">
        <f>IF($A79&lt;&gt;"",$A79*Y79,$E$7*Y79)</f>
        <v>0</v>
      </c>
      <c r="X79" s="1015">
        <f>Y79-W79</f>
        <v>0</v>
      </c>
      <c r="Y79" s="227">
        <f>V79*(1+$F79)</f>
        <v>0</v>
      </c>
      <c r="Z79" s="1015">
        <f>IF($A79&lt;&gt;"",$A79*AB79,$E$7*AB79)</f>
        <v>0</v>
      </c>
      <c r="AA79" s="1015">
        <f>AB79-Z79</f>
        <v>0</v>
      </c>
      <c r="AB79" s="227">
        <f>Y79*(1+$F79)</f>
        <v>0</v>
      </c>
      <c r="AC79" s="1015">
        <f>IF($A79&lt;&gt;"",$A79*AE79,$E$7*AE79)</f>
        <v>0</v>
      </c>
      <c r="AD79" s="1015">
        <f>AE79-AC79</f>
        <v>0</v>
      </c>
      <c r="AE79" s="227">
        <f>AB79*(1+$F79)</f>
        <v>0</v>
      </c>
      <c r="AF79" s="1015">
        <f>IF($A79&lt;&gt;"",$A79*AH79,$E$7*AH79)</f>
        <v>0</v>
      </c>
      <c r="AG79" s="1015">
        <f>AH79-AF79</f>
        <v>0</v>
      </c>
      <c r="AH79" s="227">
        <f>AE79*(1+$F79)</f>
        <v>0</v>
      </c>
      <c r="AI79" s="1015">
        <f>IF($A79&lt;&gt;"",$A79*AK79,$E$7*AK79)</f>
        <v>0</v>
      </c>
      <c r="AJ79" s="1015">
        <f>AK79-AI79</f>
        <v>0</v>
      </c>
      <c r="AK79" s="227">
        <f>AH79*(1+$F79)</f>
        <v>0</v>
      </c>
      <c r="AL79" s="1015">
        <f>IF($A79&lt;&gt;"",$A79*AN79,$E$7*AN79)</f>
        <v>0</v>
      </c>
      <c r="AM79" s="1015">
        <f>AN79-AL79</f>
        <v>0</v>
      </c>
      <c r="AN79" s="227">
        <f>AK79*(1+$F79)</f>
        <v>0</v>
      </c>
      <c r="AO79" s="1015">
        <f>IF($A79&lt;&gt;"",$A79*AQ79,$E$7*AQ79)</f>
        <v>0</v>
      </c>
      <c r="AP79" s="1015">
        <f>AQ79-AO79</f>
        <v>0</v>
      </c>
      <c r="AQ79" s="227">
        <f>AN79*(1+$F79)</f>
        <v>0</v>
      </c>
      <c r="AR79" s="1015">
        <f>IF($A79&lt;&gt;"",$A79*AT79,$E$7*AT79)</f>
        <v>0</v>
      </c>
      <c r="AS79" s="1015">
        <f>AT79-AR79</f>
        <v>0</v>
      </c>
      <c r="AT79" s="227">
        <f>AQ79*(1+$F79)</f>
        <v>0</v>
      </c>
      <c r="AU79" s="1015">
        <f>IF($A79&lt;&gt;"",$A79*AW79,$E$7*AW79)</f>
        <v>0</v>
      </c>
      <c r="AV79" s="1015">
        <f>AW79-AU79</f>
        <v>0</v>
      </c>
      <c r="AW79" s="227">
        <f>AT79*(1+$F79)</f>
        <v>0</v>
      </c>
      <c r="AX79" s="1015">
        <f>IF($A79&lt;&gt;"",$A79*AZ79,$E$7*AZ79)</f>
        <v>0</v>
      </c>
      <c r="AY79" s="1015">
        <f>AZ79-AX79</f>
        <v>0</v>
      </c>
      <c r="AZ79" s="227">
        <f>AW79*(1+$F79)</f>
        <v>0</v>
      </c>
      <c r="BA79" s="1015">
        <f>IF($A79&lt;&gt;"",$A79*BC79,$E$7*BC79)</f>
        <v>0</v>
      </c>
      <c r="BB79" s="1015">
        <f>BC79-BA79</f>
        <v>0</v>
      </c>
      <c r="BC79" s="227">
        <f>AZ79*(1+$F79)</f>
        <v>0</v>
      </c>
      <c r="BD79" s="1015">
        <f>IF($A79&lt;&gt;"",$A79*BF79,$E$7*BF79)</f>
        <v>0</v>
      </c>
      <c r="BE79" s="1015">
        <f>BF79-BD79</f>
        <v>0</v>
      </c>
      <c r="BF79" s="227">
        <f>BC79*(1+$F79)</f>
        <v>0</v>
      </c>
      <c r="BG79" s="1015">
        <f>IF($A79&lt;&gt;"",$A79*BI79,$E$7*BI79)</f>
        <v>0</v>
      </c>
      <c r="BH79" s="1015">
        <f>BI79-BG79</f>
        <v>0</v>
      </c>
      <c r="BI79" s="227">
        <f>BF79*(1+$F79)</f>
        <v>0</v>
      </c>
      <c r="BJ79" s="1015">
        <f>IF($A79&lt;&gt;"",$A79*BL79,$E$7*BL79)</f>
        <v>0</v>
      </c>
      <c r="BK79" s="1015">
        <f>BL79-BJ79</f>
        <v>0</v>
      </c>
      <c r="BL79" s="227">
        <f>BI79*(1+$F79)</f>
        <v>0</v>
      </c>
      <c r="BM79" s="1015">
        <f>IF($A79&lt;&gt;"",$A79*BO79,$E$7*BO79)</f>
        <v>0</v>
      </c>
      <c r="BN79" s="1015">
        <f>BO79-BM79</f>
        <v>0</v>
      </c>
      <c r="BO79" s="227">
        <f>BL79*(1+$F79)</f>
        <v>0</v>
      </c>
      <c r="BP79" s="213"/>
      <c r="BQ79" s="213"/>
      <c r="BR79" s="213"/>
      <c r="BS79" s="213"/>
      <c r="BT79" s="213"/>
      <c r="BU79" s="213"/>
      <c r="BV79" s="213"/>
    </row>
    <row r="80" spans="1:74" ht="15">
      <c r="A80" s="316"/>
      <c r="B80" s="316"/>
      <c r="C80" s="1390" t="str">
        <f>'6.1stYrOpBudget'!A80</f>
        <v>Commercial Expenses</v>
      </c>
      <c r="D80" s="180"/>
      <c r="E80" s="180"/>
      <c r="F80" s="1391"/>
      <c r="G80" s="78"/>
      <c r="H80" s="1021"/>
      <c r="I80" s="1021"/>
      <c r="J80" s="288">
        <f>'5.CommOp.Budget'!E$46+'5.CommOp.Budget'!E$51+'5.CommOp.Budget'!E$57+'5.CommOp.Budget'!E$67</f>
        <v>0</v>
      </c>
      <c r="K80" s="1021"/>
      <c r="L80" s="1021"/>
      <c r="M80" s="288">
        <f>'5.CommOp.Budget'!F23+'5.CommOp.Budget'!F46+'5.CommOp.Budget'!F51+'5.CommOp.Budget'!F57+'5.CommOp.Budget'!F67</f>
        <v>0</v>
      </c>
      <c r="N80" s="1021"/>
      <c r="O80" s="1021"/>
      <c r="P80" s="288">
        <f>'5.CommOp.Budget'!G23+'5.CommOp.Budget'!G46+'5.CommOp.Budget'!G51+'5.CommOp.Budget'!G57+'5.CommOp.Budget'!G67</f>
        <v>0</v>
      </c>
      <c r="Q80" s="1021"/>
      <c r="R80" s="1021"/>
      <c r="S80" s="288">
        <f>'5.CommOp.Budget'!H23+'5.CommOp.Budget'!H46+'5.CommOp.Budget'!H51+'5.CommOp.Budget'!H57+'5.CommOp.Budget'!H67</f>
        <v>0</v>
      </c>
      <c r="T80" s="1021"/>
      <c r="U80" s="1021"/>
      <c r="V80" s="288">
        <f>'5.CommOp.Budget'!I23+'5.CommOp.Budget'!I46+'5.CommOp.Budget'!I51+'5.CommOp.Budget'!I57+'5.CommOp.Budget'!I67</f>
        <v>0</v>
      </c>
      <c r="W80" s="1021"/>
      <c r="X80" s="1021"/>
      <c r="Y80" s="288">
        <f>'5.CommOp.Budget'!J23+'5.CommOp.Budget'!J46+'5.CommOp.Budget'!J51+'5.CommOp.Budget'!J57+'5.CommOp.Budget'!J67</f>
        <v>0</v>
      </c>
      <c r="Z80" s="1021"/>
      <c r="AA80" s="1021"/>
      <c r="AB80" s="288">
        <f>'5.CommOp.Budget'!K23+'5.CommOp.Budget'!K46+'5.CommOp.Budget'!K51+'5.CommOp.Budget'!K57+'5.CommOp.Budget'!K67</f>
        <v>0</v>
      </c>
      <c r="AC80" s="1021"/>
      <c r="AD80" s="1021"/>
      <c r="AE80" s="288">
        <f>'5.CommOp.Budget'!L23+'5.CommOp.Budget'!L46+'5.CommOp.Budget'!L51+'5.CommOp.Budget'!L57+'5.CommOp.Budget'!L67</f>
        <v>0</v>
      </c>
      <c r="AF80" s="1021"/>
      <c r="AG80" s="1021"/>
      <c r="AH80" s="288">
        <f>'5.CommOp.Budget'!M23+'5.CommOp.Budget'!M46+'5.CommOp.Budget'!M51+'5.CommOp.Budget'!M57+'5.CommOp.Budget'!M67</f>
        <v>0</v>
      </c>
      <c r="AI80" s="1021"/>
      <c r="AJ80" s="1021"/>
      <c r="AK80" s="288">
        <f>'5.CommOp.Budget'!N23+'5.CommOp.Budget'!N46+'5.CommOp.Budget'!N51+'5.CommOp.Budget'!N57+'5.CommOp.Budget'!N67</f>
        <v>0</v>
      </c>
      <c r="AL80" s="1021"/>
      <c r="AM80" s="1021"/>
      <c r="AN80" s="288">
        <f>'5.CommOp.Budget'!O23+'5.CommOp.Budget'!O46+'5.CommOp.Budget'!O51+'5.CommOp.Budget'!O57+'5.CommOp.Budget'!O67</f>
        <v>0</v>
      </c>
      <c r="AO80" s="1021"/>
      <c r="AP80" s="1021"/>
      <c r="AQ80" s="288">
        <f>'5.CommOp.Budget'!P23+'5.CommOp.Budget'!P46+'5.CommOp.Budget'!P51+'5.CommOp.Budget'!P57+'5.CommOp.Budget'!P67</f>
        <v>0</v>
      </c>
      <c r="AR80" s="1021"/>
      <c r="AS80" s="1021"/>
      <c r="AT80" s="288">
        <f>'5.CommOp.Budget'!Q23+'5.CommOp.Budget'!Q46+'5.CommOp.Budget'!Q51+'5.CommOp.Budget'!Q57+'5.CommOp.Budget'!Q67</f>
        <v>0</v>
      </c>
      <c r="AU80" s="1021"/>
      <c r="AV80" s="1021"/>
      <c r="AW80" s="288">
        <f>'5.CommOp.Budget'!R23+'5.CommOp.Budget'!R46+'5.CommOp.Budget'!R51+'5.CommOp.Budget'!R57+'5.CommOp.Budget'!R67</f>
        <v>0</v>
      </c>
      <c r="AX80" s="1021"/>
      <c r="AY80" s="1021"/>
      <c r="AZ80" s="288">
        <f>'5.CommOp.Budget'!S23+'5.CommOp.Budget'!S46+'5.CommOp.Budget'!S51+'5.CommOp.Budget'!S57+'5.CommOp.Budget'!S67</f>
        <v>0</v>
      </c>
      <c r="BA80" s="1021"/>
      <c r="BB80" s="1021"/>
      <c r="BC80" s="288">
        <f>'5.CommOp.Budget'!T23+'5.CommOp.Budget'!T46+'5.CommOp.Budget'!T51+'5.CommOp.Budget'!T57+'5.CommOp.Budget'!T67</f>
        <v>0</v>
      </c>
      <c r="BD80" s="1021"/>
      <c r="BE80" s="1021"/>
      <c r="BF80" s="288">
        <f>'5.CommOp.Budget'!U23+'5.CommOp.Budget'!U46+'5.CommOp.Budget'!U51+'5.CommOp.Budget'!U57+'5.CommOp.Budget'!U67</f>
        <v>0</v>
      </c>
      <c r="BG80" s="1021"/>
      <c r="BH80" s="1021"/>
      <c r="BI80" s="288">
        <f>'5.CommOp.Budget'!V23+'5.CommOp.Budget'!V46+'5.CommOp.Budget'!V51+'5.CommOp.Budget'!V57+'5.CommOp.Budget'!V67</f>
        <v>0</v>
      </c>
      <c r="BJ80" s="1021"/>
      <c r="BK80" s="1021"/>
      <c r="BL80" s="288">
        <f>'5.CommOp.Budget'!W23+'5.CommOp.Budget'!W46+'5.CommOp.Budget'!W51+'5.CommOp.Budget'!W57+'5.CommOp.Budget'!W67</f>
        <v>0</v>
      </c>
      <c r="BM80" s="1021"/>
      <c r="BN80" s="1021"/>
      <c r="BO80" s="288">
        <f>'5.CommOp.Budget'!X23+'5.CommOp.Budget'!X46+'5.CommOp.Budget'!X51+'5.CommOp.Budget'!X57+'5.CommOp.Budget'!X67</f>
        <v>0</v>
      </c>
      <c r="BP80" s="213"/>
      <c r="BQ80" s="213"/>
      <c r="BR80" s="213"/>
      <c r="BS80" s="213"/>
      <c r="BT80" s="213"/>
      <c r="BU80" s="213"/>
      <c r="BV80" s="213"/>
    </row>
    <row r="81" spans="1:74" ht="9.9499999999999993" customHeight="1">
      <c r="A81" s="316"/>
      <c r="B81" s="316"/>
      <c r="C81" s="175"/>
      <c r="D81" s="180"/>
      <c r="E81" s="180"/>
      <c r="F81" s="1392"/>
      <c r="G81" s="296"/>
      <c r="H81" s="1022"/>
      <c r="I81" s="1022"/>
      <c r="J81" s="174"/>
      <c r="K81" s="1022"/>
      <c r="L81" s="1022"/>
      <c r="M81" s="174"/>
      <c r="N81" s="1022"/>
      <c r="O81" s="1022"/>
      <c r="P81" s="174"/>
      <c r="Q81" s="1022"/>
      <c r="R81" s="1022"/>
      <c r="S81" s="174"/>
      <c r="T81" s="1022"/>
      <c r="U81" s="1022"/>
      <c r="V81" s="174"/>
      <c r="W81" s="1022"/>
      <c r="X81" s="1022"/>
      <c r="Y81" s="174"/>
      <c r="Z81" s="1022"/>
      <c r="AA81" s="1022"/>
      <c r="AB81" s="174"/>
      <c r="AC81" s="1022"/>
      <c r="AD81" s="1022"/>
      <c r="AE81" s="174"/>
      <c r="AF81" s="1022"/>
      <c r="AG81" s="1022"/>
      <c r="AH81" s="174"/>
      <c r="AI81" s="1022"/>
      <c r="AJ81" s="1022"/>
      <c r="AK81" s="174"/>
      <c r="AL81" s="1022"/>
      <c r="AM81" s="1022"/>
      <c r="AN81" s="174"/>
      <c r="AO81" s="1022"/>
      <c r="AP81" s="1022"/>
      <c r="AQ81" s="174"/>
      <c r="AR81" s="1022"/>
      <c r="AS81" s="1022"/>
      <c r="AT81" s="174"/>
      <c r="AU81" s="1022"/>
      <c r="AV81" s="1022"/>
      <c r="AW81" s="174"/>
      <c r="AX81" s="1022"/>
      <c r="AY81" s="1022"/>
      <c r="AZ81" s="174"/>
      <c r="BA81" s="1022"/>
      <c r="BB81" s="1022"/>
      <c r="BC81" s="174"/>
      <c r="BD81" s="1022"/>
      <c r="BE81" s="1022"/>
      <c r="BF81" s="174"/>
      <c r="BG81" s="1022"/>
      <c r="BH81" s="1022"/>
      <c r="BI81" s="174"/>
      <c r="BJ81" s="1022"/>
      <c r="BK81" s="1022"/>
      <c r="BL81" s="174"/>
      <c r="BM81" s="1022"/>
      <c r="BN81" s="1022"/>
      <c r="BO81" s="174"/>
      <c r="BP81" s="297"/>
      <c r="BQ81" s="297"/>
      <c r="BR81" s="297"/>
      <c r="BS81" s="297"/>
      <c r="BT81" s="297"/>
      <c r="BU81" s="297"/>
      <c r="BV81" s="297"/>
    </row>
    <row r="82" spans="1:74" ht="15">
      <c r="A82" s="316"/>
      <c r="B82" s="316"/>
      <c r="C82" s="175" t="str">
        <f>'6.1stYrOpBudget'!A82</f>
        <v xml:space="preserve">TOTAL OPERATING EXPENSES </v>
      </c>
      <c r="D82" s="180"/>
      <c r="E82" s="180"/>
      <c r="F82" s="1392"/>
      <c r="G82" s="296"/>
      <c r="H82" s="1023">
        <f>'6.1stYrOpBudget'!D82</f>
        <v>0</v>
      </c>
      <c r="I82" s="1023">
        <f>'6.1stYrOpBudget'!E82</f>
        <v>0</v>
      </c>
      <c r="J82" s="1023">
        <f>'6.1stYrOpBudget'!F82</f>
        <v>0</v>
      </c>
      <c r="K82" s="1023">
        <f>K33+K40+K50+K56+K61+K67+K77+K79+K80</f>
        <v>0</v>
      </c>
      <c r="L82" s="1023">
        <f>L33+L40+L50+L56+L61+L67+L77+L79+L80</f>
        <v>0</v>
      </c>
      <c r="M82" s="224">
        <f>M33+M40+M50+M56+M61+M67+M77+M79+M80</f>
        <v>0</v>
      </c>
      <c r="N82" s="1023">
        <f>N33+N40+N50+N56+N61+N67+N77+N79+N80</f>
        <v>0</v>
      </c>
      <c r="O82" s="1023">
        <f>O33+O40+O50+O56+O61+O67+O77+O79+O80</f>
        <v>0</v>
      </c>
      <c r="P82" s="224">
        <f t="shared" ref="P82:BO82" si="156">P33+P40+P50+P56+P61+P67+P77+P79+P80</f>
        <v>0</v>
      </c>
      <c r="Q82" s="1023">
        <f t="shared" si="156"/>
        <v>0</v>
      </c>
      <c r="R82" s="1023">
        <f t="shared" si="156"/>
        <v>0</v>
      </c>
      <c r="S82" s="224">
        <f t="shared" si="156"/>
        <v>0</v>
      </c>
      <c r="T82" s="1023">
        <f t="shared" si="156"/>
        <v>0</v>
      </c>
      <c r="U82" s="1023">
        <f t="shared" si="156"/>
        <v>0</v>
      </c>
      <c r="V82" s="224">
        <f t="shared" si="156"/>
        <v>0</v>
      </c>
      <c r="W82" s="1023">
        <f t="shared" si="156"/>
        <v>0</v>
      </c>
      <c r="X82" s="1023">
        <f t="shared" si="156"/>
        <v>0</v>
      </c>
      <c r="Y82" s="224">
        <f t="shared" si="156"/>
        <v>0</v>
      </c>
      <c r="Z82" s="1023">
        <f t="shared" si="156"/>
        <v>0</v>
      </c>
      <c r="AA82" s="1023">
        <f t="shared" si="156"/>
        <v>0</v>
      </c>
      <c r="AB82" s="224">
        <f t="shared" si="156"/>
        <v>0</v>
      </c>
      <c r="AC82" s="1023">
        <f t="shared" si="156"/>
        <v>0</v>
      </c>
      <c r="AD82" s="1023">
        <f t="shared" si="156"/>
        <v>0</v>
      </c>
      <c r="AE82" s="224">
        <f t="shared" si="156"/>
        <v>0</v>
      </c>
      <c r="AF82" s="1023">
        <f t="shared" si="156"/>
        <v>0</v>
      </c>
      <c r="AG82" s="1023">
        <f t="shared" si="156"/>
        <v>0</v>
      </c>
      <c r="AH82" s="224">
        <f t="shared" si="156"/>
        <v>0</v>
      </c>
      <c r="AI82" s="1023">
        <f t="shared" si="156"/>
        <v>0</v>
      </c>
      <c r="AJ82" s="1023">
        <f t="shared" si="156"/>
        <v>0</v>
      </c>
      <c r="AK82" s="224">
        <f t="shared" si="156"/>
        <v>0</v>
      </c>
      <c r="AL82" s="1023">
        <f t="shared" si="156"/>
        <v>0</v>
      </c>
      <c r="AM82" s="1023">
        <f t="shared" si="156"/>
        <v>0</v>
      </c>
      <c r="AN82" s="224">
        <f t="shared" si="156"/>
        <v>0</v>
      </c>
      <c r="AO82" s="1023">
        <f t="shared" si="156"/>
        <v>0</v>
      </c>
      <c r="AP82" s="1023">
        <f t="shared" si="156"/>
        <v>0</v>
      </c>
      <c r="AQ82" s="224">
        <f t="shared" si="156"/>
        <v>0</v>
      </c>
      <c r="AR82" s="1023">
        <f t="shared" si="156"/>
        <v>0</v>
      </c>
      <c r="AS82" s="1023">
        <f t="shared" si="156"/>
        <v>0</v>
      </c>
      <c r="AT82" s="224">
        <f t="shared" si="156"/>
        <v>0</v>
      </c>
      <c r="AU82" s="1023">
        <f t="shared" si="156"/>
        <v>0</v>
      </c>
      <c r="AV82" s="1023">
        <f t="shared" si="156"/>
        <v>0</v>
      </c>
      <c r="AW82" s="224">
        <f t="shared" si="156"/>
        <v>0</v>
      </c>
      <c r="AX82" s="1023">
        <f t="shared" si="156"/>
        <v>0</v>
      </c>
      <c r="AY82" s="1023">
        <f t="shared" si="156"/>
        <v>0</v>
      </c>
      <c r="AZ82" s="224">
        <f t="shared" si="156"/>
        <v>0</v>
      </c>
      <c r="BA82" s="1023">
        <f t="shared" si="156"/>
        <v>0</v>
      </c>
      <c r="BB82" s="1023">
        <f t="shared" si="156"/>
        <v>0</v>
      </c>
      <c r="BC82" s="224">
        <f t="shared" si="156"/>
        <v>0</v>
      </c>
      <c r="BD82" s="1023">
        <f t="shared" si="156"/>
        <v>0</v>
      </c>
      <c r="BE82" s="1023">
        <f t="shared" si="156"/>
        <v>0</v>
      </c>
      <c r="BF82" s="224">
        <f t="shared" si="156"/>
        <v>0</v>
      </c>
      <c r="BG82" s="1023">
        <f t="shared" si="156"/>
        <v>0</v>
      </c>
      <c r="BH82" s="1023">
        <f t="shared" si="156"/>
        <v>0</v>
      </c>
      <c r="BI82" s="224">
        <f t="shared" si="156"/>
        <v>0</v>
      </c>
      <c r="BJ82" s="1023">
        <f t="shared" si="156"/>
        <v>0</v>
      </c>
      <c r="BK82" s="1023">
        <f t="shared" si="156"/>
        <v>0</v>
      </c>
      <c r="BL82" s="224">
        <f t="shared" si="156"/>
        <v>0</v>
      </c>
      <c r="BM82" s="1023">
        <f t="shared" si="156"/>
        <v>0</v>
      </c>
      <c r="BN82" s="1023">
        <f t="shared" si="156"/>
        <v>0</v>
      </c>
      <c r="BO82" s="224">
        <f t="shared" si="156"/>
        <v>0</v>
      </c>
      <c r="BP82" s="297"/>
      <c r="BQ82" s="297"/>
      <c r="BR82" s="297"/>
      <c r="BS82" s="297"/>
      <c r="BT82" s="297"/>
      <c r="BU82" s="297"/>
      <c r="BV82" s="297"/>
    </row>
    <row r="83" spans="1:74" ht="15">
      <c r="A83" s="316"/>
      <c r="B83" s="316"/>
      <c r="C83" s="1415" t="s">
        <v>1282</v>
      </c>
      <c r="D83" s="1393"/>
      <c r="E83" s="988"/>
      <c r="F83" s="1393"/>
      <c r="G83" s="298"/>
      <c r="H83" s="418"/>
      <c r="I83" s="418"/>
      <c r="J83" s="1023" t="str">
        <f>IF($J$82=0,"",$J$82/$F$3)</f>
        <v/>
      </c>
      <c r="K83" s="418"/>
      <c r="L83" s="418"/>
      <c r="M83" s="300"/>
      <c r="N83" s="418"/>
      <c r="O83" s="418"/>
      <c r="P83" s="300"/>
      <c r="Q83" s="418"/>
      <c r="R83" s="418"/>
      <c r="S83" s="300"/>
      <c r="T83" s="418"/>
      <c r="U83" s="418"/>
      <c r="V83" s="300"/>
      <c r="W83" s="418"/>
      <c r="X83" s="418"/>
      <c r="Y83" s="300"/>
      <c r="Z83" s="418"/>
      <c r="AA83" s="418"/>
      <c r="AB83" s="300"/>
      <c r="AC83" s="418"/>
      <c r="AD83" s="418"/>
      <c r="AE83" s="300"/>
      <c r="AF83" s="418"/>
      <c r="AG83" s="418"/>
      <c r="AH83" s="300"/>
      <c r="AI83" s="418"/>
      <c r="AJ83" s="418"/>
      <c r="AK83" s="300"/>
      <c r="AL83" s="418"/>
      <c r="AM83" s="418"/>
      <c r="AN83" s="300"/>
      <c r="AO83" s="418"/>
      <c r="AP83" s="418"/>
      <c r="AQ83" s="300"/>
      <c r="AR83" s="418"/>
      <c r="AS83" s="418"/>
      <c r="AT83" s="300"/>
      <c r="AU83" s="418"/>
      <c r="AV83" s="418"/>
      <c r="AW83" s="300"/>
      <c r="AX83" s="418"/>
      <c r="AY83" s="418"/>
      <c r="AZ83" s="300"/>
      <c r="BA83" s="418"/>
      <c r="BB83" s="418"/>
      <c r="BC83" s="300"/>
      <c r="BD83" s="418"/>
      <c r="BE83" s="418"/>
      <c r="BF83" s="300"/>
      <c r="BG83" s="418"/>
      <c r="BH83" s="418"/>
      <c r="BI83" s="300"/>
      <c r="BJ83" s="418"/>
      <c r="BK83" s="418"/>
      <c r="BL83" s="300"/>
      <c r="BM83" s="418"/>
      <c r="BN83" s="418"/>
      <c r="BO83" s="300"/>
      <c r="BP83" s="301"/>
      <c r="BQ83" s="301"/>
      <c r="BR83" s="301"/>
      <c r="BS83" s="301"/>
      <c r="BT83" s="301"/>
      <c r="BU83" s="301"/>
      <c r="BV83" s="301"/>
    </row>
    <row r="84" spans="1:74" ht="15">
      <c r="A84" s="316"/>
      <c r="B84" s="316"/>
      <c r="C84" s="175" t="str">
        <f>'6.1stYrOpBudget'!A84</f>
        <v>Reserves/Ground Lease Base Rent/Bond Fees</v>
      </c>
      <c r="D84" s="153"/>
      <c r="E84" s="1383"/>
      <c r="F84" s="153"/>
      <c r="H84" s="300"/>
      <c r="I84" s="300"/>
      <c r="J84" s="148"/>
      <c r="K84" s="300"/>
      <c r="L84" s="300"/>
      <c r="M84" s="1542" t="s">
        <v>1139</v>
      </c>
      <c r="N84" s="300"/>
      <c r="O84" s="300"/>
      <c r="P84" s="148"/>
      <c r="Q84" s="300"/>
      <c r="R84" s="300"/>
      <c r="S84" s="148"/>
      <c r="T84" s="300"/>
      <c r="U84" s="300"/>
      <c r="V84" s="148"/>
      <c r="W84" s="300"/>
      <c r="X84" s="300"/>
      <c r="Y84" s="148"/>
      <c r="Z84" s="300"/>
      <c r="AA84" s="300"/>
      <c r="AB84" s="148"/>
      <c r="AC84" s="300"/>
      <c r="AD84" s="300"/>
      <c r="AE84" s="148"/>
      <c r="AF84" s="300"/>
      <c r="AG84" s="300"/>
      <c r="AH84" s="148"/>
      <c r="AI84" s="300"/>
      <c r="AJ84" s="300"/>
      <c r="AK84" s="148"/>
      <c r="AL84" s="300"/>
      <c r="AM84" s="300"/>
      <c r="AN84" s="148"/>
      <c r="AO84" s="300"/>
      <c r="AP84" s="300"/>
      <c r="AQ84" s="148"/>
      <c r="AR84" s="300"/>
      <c r="AS84" s="300"/>
      <c r="AT84" s="148"/>
      <c r="AU84" s="300"/>
      <c r="AV84" s="300"/>
      <c r="AW84" s="148"/>
      <c r="AX84" s="300"/>
      <c r="AY84" s="300"/>
      <c r="AZ84" s="148"/>
      <c r="BA84" s="300"/>
      <c r="BB84" s="300"/>
      <c r="BC84" s="148"/>
      <c r="BD84" s="300"/>
      <c r="BE84" s="300"/>
      <c r="BF84" s="148"/>
      <c r="BG84" s="300"/>
      <c r="BH84" s="300"/>
      <c r="BI84" s="148"/>
      <c r="BJ84" s="300"/>
      <c r="BK84" s="300"/>
      <c r="BL84" s="148"/>
      <c r="BM84" s="300"/>
      <c r="BN84" s="300"/>
      <c r="BO84" s="148"/>
      <c r="BP84" s="136"/>
      <c r="BQ84" s="136"/>
      <c r="BR84" s="136"/>
      <c r="BS84" s="136"/>
      <c r="BT84" s="136"/>
      <c r="BU84" s="136"/>
      <c r="BV84" s="136"/>
    </row>
    <row r="85" spans="1:74" ht="14.25">
      <c r="A85" s="316"/>
      <c r="B85" s="316"/>
      <c r="C85" s="1389" t="str">
        <f>'6.1stYrOpBudget'!A85</f>
        <v xml:space="preserve">Ground Lease Base Rent </v>
      </c>
      <c r="D85" s="153"/>
      <c r="E85" s="1383"/>
      <c r="F85" s="153"/>
      <c r="G85" s="71"/>
      <c r="H85" s="1015">
        <f>'6.1stYrOpBudget'!D85</f>
        <v>0</v>
      </c>
      <c r="I85" s="1015">
        <f>'6.1stYrOpBudget'!E85</f>
        <v>0</v>
      </c>
      <c r="J85" s="227">
        <f>'6.1stYrOpBudget'!F85</f>
        <v>0</v>
      </c>
      <c r="K85" s="1015">
        <f>$E$7*M85</f>
        <v>0</v>
      </c>
      <c r="L85" s="1015">
        <f t="shared" ref="L85:L91" si="157">M85-K85</f>
        <v>0</v>
      </c>
      <c r="M85" s="73">
        <f t="shared" ref="M85:M90" si="158">J85</f>
        <v>0</v>
      </c>
      <c r="N85" s="1015">
        <f>$E$7*P85</f>
        <v>0</v>
      </c>
      <c r="O85" s="1015">
        <f t="shared" ref="O85:O91" si="159">P85-N85</f>
        <v>0</v>
      </c>
      <c r="P85" s="73">
        <f t="shared" ref="P85:P90" si="160">M85</f>
        <v>0</v>
      </c>
      <c r="Q85" s="1015">
        <f>$E$7*S85</f>
        <v>0</v>
      </c>
      <c r="R85" s="1015">
        <f t="shared" ref="R85:R91" si="161">S85-Q85</f>
        <v>0</v>
      </c>
      <c r="S85" s="73">
        <f t="shared" ref="S85:S90" si="162">P85</f>
        <v>0</v>
      </c>
      <c r="T85" s="1015">
        <f>$E$7*V85</f>
        <v>0</v>
      </c>
      <c r="U85" s="1015">
        <f t="shared" ref="U85:U91" si="163">V85-T85</f>
        <v>0</v>
      </c>
      <c r="V85" s="73">
        <f t="shared" ref="V85:V90" si="164">S85</f>
        <v>0</v>
      </c>
      <c r="W85" s="1015">
        <f>$E$7*Y85</f>
        <v>0</v>
      </c>
      <c r="X85" s="1015">
        <f t="shared" ref="X85:X91" si="165">Y85-W85</f>
        <v>0</v>
      </c>
      <c r="Y85" s="73">
        <f t="shared" ref="Y85:Y90" si="166">V85</f>
        <v>0</v>
      </c>
      <c r="Z85" s="1015">
        <f>$E$7*AB85</f>
        <v>0</v>
      </c>
      <c r="AA85" s="1015">
        <f t="shared" ref="AA85:AA91" si="167">AB85-Z85</f>
        <v>0</v>
      </c>
      <c r="AB85" s="73">
        <f t="shared" ref="AB85:AB90" si="168">Y85</f>
        <v>0</v>
      </c>
      <c r="AC85" s="1015">
        <f>$E$7*AE85</f>
        <v>0</v>
      </c>
      <c r="AD85" s="1015">
        <f t="shared" ref="AD85:AD91" si="169">AE85-AC85</f>
        <v>0</v>
      </c>
      <c r="AE85" s="73">
        <f t="shared" ref="AE85:AE90" si="170">AB85</f>
        <v>0</v>
      </c>
      <c r="AF85" s="1015">
        <f>$E$7*AH85</f>
        <v>0</v>
      </c>
      <c r="AG85" s="1015">
        <f t="shared" ref="AG85:AG91" si="171">AH85-AF85</f>
        <v>0</v>
      </c>
      <c r="AH85" s="73">
        <f t="shared" ref="AH85:AH90" si="172">AE85</f>
        <v>0</v>
      </c>
      <c r="AI85" s="1015">
        <f>$E$7*AK85</f>
        <v>0</v>
      </c>
      <c r="AJ85" s="1015">
        <f t="shared" ref="AJ85:AJ91" si="173">AK85-AI85</f>
        <v>0</v>
      </c>
      <c r="AK85" s="73">
        <f t="shared" ref="AK85:AK90" si="174">AH85</f>
        <v>0</v>
      </c>
      <c r="AL85" s="1015">
        <f>$E$7*AN85</f>
        <v>0</v>
      </c>
      <c r="AM85" s="1015">
        <f t="shared" ref="AM85:AM91" si="175">AN85-AL85</f>
        <v>0</v>
      </c>
      <c r="AN85" s="73">
        <f t="shared" ref="AN85:AN90" si="176">AK85</f>
        <v>0</v>
      </c>
      <c r="AO85" s="1015">
        <f>$E$7*AQ85</f>
        <v>0</v>
      </c>
      <c r="AP85" s="1015">
        <f t="shared" ref="AP85:AP91" si="177">AQ85-AO85</f>
        <v>0</v>
      </c>
      <c r="AQ85" s="73">
        <f t="shared" ref="AQ85:AQ90" si="178">AN85</f>
        <v>0</v>
      </c>
      <c r="AR85" s="1015">
        <f>$E$7*AT85</f>
        <v>0</v>
      </c>
      <c r="AS85" s="1015">
        <f t="shared" ref="AS85:AS91" si="179">AT85-AR85</f>
        <v>0</v>
      </c>
      <c r="AT85" s="73">
        <f t="shared" ref="AT85:AT90" si="180">AQ85</f>
        <v>0</v>
      </c>
      <c r="AU85" s="1015">
        <f>$E$7*AW85</f>
        <v>0</v>
      </c>
      <c r="AV85" s="1015">
        <f t="shared" ref="AV85:AV91" si="181">AW85-AU85</f>
        <v>0</v>
      </c>
      <c r="AW85" s="73">
        <f t="shared" ref="AW85:AW90" si="182">AT85</f>
        <v>0</v>
      </c>
      <c r="AX85" s="1015">
        <f>$E$7*AZ85</f>
        <v>0</v>
      </c>
      <c r="AY85" s="1015">
        <f t="shared" ref="AY85:AY91" si="183">AZ85-AX85</f>
        <v>0</v>
      </c>
      <c r="AZ85" s="73">
        <f t="shared" ref="AZ85:AZ90" si="184">AW85</f>
        <v>0</v>
      </c>
      <c r="BA85" s="1015">
        <f>$E$7*BC85</f>
        <v>0</v>
      </c>
      <c r="BB85" s="1015">
        <f t="shared" ref="BB85:BB91" si="185">BC85-BA85</f>
        <v>0</v>
      </c>
      <c r="BC85" s="73">
        <f t="shared" ref="BC85:BC90" si="186">AZ85</f>
        <v>0</v>
      </c>
      <c r="BD85" s="1015">
        <f>$E$7*BF85</f>
        <v>0</v>
      </c>
      <c r="BE85" s="1015">
        <f t="shared" ref="BE85:BE91" si="187">BF85-BD85</f>
        <v>0</v>
      </c>
      <c r="BF85" s="73">
        <f t="shared" ref="BF85:BF90" si="188">BC85</f>
        <v>0</v>
      </c>
      <c r="BG85" s="1015">
        <f>$E$7*BI85</f>
        <v>0</v>
      </c>
      <c r="BH85" s="1015">
        <f t="shared" ref="BH85:BH91" si="189">BI85-BG85</f>
        <v>0</v>
      </c>
      <c r="BI85" s="73">
        <f t="shared" ref="BI85:BI90" si="190">BF85</f>
        <v>0</v>
      </c>
      <c r="BJ85" s="1015">
        <f>$E$7*BL85</f>
        <v>0</v>
      </c>
      <c r="BK85" s="1015">
        <f t="shared" ref="BK85:BK91" si="191">BL85-BJ85</f>
        <v>0</v>
      </c>
      <c r="BL85" s="73">
        <f t="shared" ref="BL85:BL90" si="192">BI85</f>
        <v>0</v>
      </c>
      <c r="BM85" s="1015">
        <f>$E$7*BO85</f>
        <v>0</v>
      </c>
      <c r="BN85" s="1015">
        <f t="shared" ref="BN85:BN91" si="193">BO85-BM85</f>
        <v>0</v>
      </c>
      <c r="BO85" s="73">
        <f t="shared" ref="BO85:BO90" si="194">BL85</f>
        <v>0</v>
      </c>
      <c r="BP85" s="136"/>
      <c r="BQ85" s="136"/>
      <c r="BR85" s="136"/>
      <c r="BS85" s="136"/>
      <c r="BT85" s="136"/>
      <c r="BU85" s="136"/>
      <c r="BV85" s="136"/>
    </row>
    <row r="86" spans="1:74" ht="14.25">
      <c r="A86" s="316"/>
      <c r="B86" s="316"/>
      <c r="C86" s="1389" t="str">
        <f>'6.1stYrOpBudget'!A86</f>
        <v xml:space="preserve">Bond Monitoring Fee </v>
      </c>
      <c r="D86" s="153"/>
      <c r="E86" s="1383"/>
      <c r="F86" s="153"/>
      <c r="G86" s="71"/>
      <c r="H86" s="1015">
        <f>'6.1stYrOpBudget'!D86</f>
        <v>0</v>
      </c>
      <c r="I86" s="1015">
        <f>'6.1stYrOpBudget'!E86</f>
        <v>0</v>
      </c>
      <c r="J86" s="227">
        <f>'6.1stYrOpBudget'!F86</f>
        <v>0</v>
      </c>
      <c r="K86" s="1015">
        <f>$E$7*M86</f>
        <v>0</v>
      </c>
      <c r="L86" s="1015">
        <f t="shared" si="157"/>
        <v>0</v>
      </c>
      <c r="M86" s="73">
        <f t="shared" si="158"/>
        <v>0</v>
      </c>
      <c r="N86" s="1015">
        <f>$E$7*P86</f>
        <v>0</v>
      </c>
      <c r="O86" s="1015">
        <f t="shared" si="159"/>
        <v>0</v>
      </c>
      <c r="P86" s="73">
        <f t="shared" si="160"/>
        <v>0</v>
      </c>
      <c r="Q86" s="1015">
        <f>$E$7*S86</f>
        <v>0</v>
      </c>
      <c r="R86" s="1015">
        <f t="shared" si="161"/>
        <v>0</v>
      </c>
      <c r="S86" s="73">
        <f t="shared" si="162"/>
        <v>0</v>
      </c>
      <c r="T86" s="1015">
        <f>$E$7*V86</f>
        <v>0</v>
      </c>
      <c r="U86" s="1015">
        <f t="shared" si="163"/>
        <v>0</v>
      </c>
      <c r="V86" s="73">
        <f t="shared" si="164"/>
        <v>0</v>
      </c>
      <c r="W86" s="1015">
        <f>$E$7*Y86</f>
        <v>0</v>
      </c>
      <c r="X86" s="1015">
        <f t="shared" si="165"/>
        <v>0</v>
      </c>
      <c r="Y86" s="73">
        <f t="shared" si="166"/>
        <v>0</v>
      </c>
      <c r="Z86" s="1015">
        <f>$E$7*AB86</f>
        <v>0</v>
      </c>
      <c r="AA86" s="1015">
        <f t="shared" si="167"/>
        <v>0</v>
      </c>
      <c r="AB86" s="73">
        <f t="shared" si="168"/>
        <v>0</v>
      </c>
      <c r="AC86" s="1015">
        <f>$E$7*AE86</f>
        <v>0</v>
      </c>
      <c r="AD86" s="1015">
        <f t="shared" si="169"/>
        <v>0</v>
      </c>
      <c r="AE86" s="73">
        <f t="shared" si="170"/>
        <v>0</v>
      </c>
      <c r="AF86" s="1015">
        <f>$E$7*AH86</f>
        <v>0</v>
      </c>
      <c r="AG86" s="1015">
        <f t="shared" si="171"/>
        <v>0</v>
      </c>
      <c r="AH86" s="73">
        <f t="shared" si="172"/>
        <v>0</v>
      </c>
      <c r="AI86" s="1015">
        <f>$E$7*AK86</f>
        <v>0</v>
      </c>
      <c r="AJ86" s="1015">
        <f t="shared" si="173"/>
        <v>0</v>
      </c>
      <c r="AK86" s="73">
        <f t="shared" si="174"/>
        <v>0</v>
      </c>
      <c r="AL86" s="1015">
        <f>$E$7*AN86</f>
        <v>0</v>
      </c>
      <c r="AM86" s="1015">
        <f t="shared" si="175"/>
        <v>0</v>
      </c>
      <c r="AN86" s="73">
        <f t="shared" si="176"/>
        <v>0</v>
      </c>
      <c r="AO86" s="1015">
        <f>$E$7*AQ86</f>
        <v>0</v>
      </c>
      <c r="AP86" s="1015">
        <f t="shared" si="177"/>
        <v>0</v>
      </c>
      <c r="AQ86" s="73">
        <f t="shared" si="178"/>
        <v>0</v>
      </c>
      <c r="AR86" s="1015">
        <f>$E$7*AT86</f>
        <v>0</v>
      </c>
      <c r="AS86" s="1015">
        <f t="shared" si="179"/>
        <v>0</v>
      </c>
      <c r="AT86" s="73">
        <f t="shared" si="180"/>
        <v>0</v>
      </c>
      <c r="AU86" s="1015">
        <f>$E$7*AW86</f>
        <v>0</v>
      </c>
      <c r="AV86" s="1015">
        <f t="shared" si="181"/>
        <v>0</v>
      </c>
      <c r="AW86" s="73">
        <f t="shared" si="182"/>
        <v>0</v>
      </c>
      <c r="AX86" s="1015">
        <f>$E$7*AZ86</f>
        <v>0</v>
      </c>
      <c r="AY86" s="1015">
        <f t="shared" si="183"/>
        <v>0</v>
      </c>
      <c r="AZ86" s="73">
        <f t="shared" si="184"/>
        <v>0</v>
      </c>
      <c r="BA86" s="1015">
        <f>$E$7*BC86</f>
        <v>0</v>
      </c>
      <c r="BB86" s="1015">
        <f t="shared" si="185"/>
        <v>0</v>
      </c>
      <c r="BC86" s="73">
        <f t="shared" si="186"/>
        <v>0</v>
      </c>
      <c r="BD86" s="1015">
        <f>$E$7*BF86</f>
        <v>0</v>
      </c>
      <c r="BE86" s="1015">
        <f t="shared" si="187"/>
        <v>0</v>
      </c>
      <c r="BF86" s="73">
        <f t="shared" si="188"/>
        <v>0</v>
      </c>
      <c r="BG86" s="1015">
        <f>$E$7*BI86</f>
        <v>0</v>
      </c>
      <c r="BH86" s="1015">
        <f t="shared" si="189"/>
        <v>0</v>
      </c>
      <c r="BI86" s="73">
        <f t="shared" si="190"/>
        <v>0</v>
      </c>
      <c r="BJ86" s="1015">
        <f>$E$7*BL86</f>
        <v>0</v>
      </c>
      <c r="BK86" s="1015">
        <f t="shared" si="191"/>
        <v>0</v>
      </c>
      <c r="BL86" s="73">
        <f t="shared" si="192"/>
        <v>0</v>
      </c>
      <c r="BM86" s="1015">
        <f>$E$7*BO86</f>
        <v>0</v>
      </c>
      <c r="BN86" s="1015">
        <f t="shared" si="193"/>
        <v>0</v>
      </c>
      <c r="BO86" s="73">
        <f t="shared" si="194"/>
        <v>0</v>
      </c>
      <c r="BP86" s="136"/>
      <c r="BQ86" s="136"/>
      <c r="BR86" s="136"/>
      <c r="BS86" s="136"/>
      <c r="BT86" s="136"/>
      <c r="BU86" s="136"/>
      <c r="BV86" s="136"/>
    </row>
    <row r="87" spans="1:74" ht="14.25">
      <c r="A87" s="944" t="str">
        <f>IF('6.1stYrOpBudget'!K87&lt;&gt;"",'6.1stYrOpBudget'!K87,"")</f>
        <v/>
      </c>
      <c r="B87" s="944" t="str">
        <f>'6.1stYrOpBudget'!L87</f>
        <v/>
      </c>
      <c r="C87" s="1389" t="str">
        <f>'6.1stYrOpBudget'!A87</f>
        <v>Replacement Reserve Deposit</v>
      </c>
      <c r="D87" s="1394"/>
      <c r="E87" s="1383"/>
      <c r="F87" s="153"/>
      <c r="G87" s="71"/>
      <c r="H87" s="1015">
        <f>'6.1stYrOpBudget'!D87</f>
        <v>0</v>
      </c>
      <c r="I87" s="1015">
        <f>'6.1stYrOpBudget'!E87</f>
        <v>0</v>
      </c>
      <c r="J87" s="227">
        <f>'6.1stYrOpBudget'!F87</f>
        <v>0</v>
      </c>
      <c r="K87" s="1015">
        <f>IF($A87&lt;&gt;"",$A87*M87,$E$7*M87)</f>
        <v>0</v>
      </c>
      <c r="L87" s="1015">
        <f t="shared" si="157"/>
        <v>0</v>
      </c>
      <c r="M87" s="73">
        <f t="shared" si="158"/>
        <v>0</v>
      </c>
      <c r="N87" s="1015">
        <f>IF($A87&lt;&gt;"",$A87*P87,$E$7*P87)</f>
        <v>0</v>
      </c>
      <c r="O87" s="1015">
        <f t="shared" si="159"/>
        <v>0</v>
      </c>
      <c r="P87" s="73">
        <f t="shared" si="160"/>
        <v>0</v>
      </c>
      <c r="Q87" s="1015">
        <f>IF($A87&lt;&gt;"",$A87*S87,$E$7*S87)</f>
        <v>0</v>
      </c>
      <c r="R87" s="1015">
        <f t="shared" si="161"/>
        <v>0</v>
      </c>
      <c r="S87" s="73">
        <f t="shared" si="162"/>
        <v>0</v>
      </c>
      <c r="T87" s="1015">
        <f>IF($A87&lt;&gt;"",$A87*V87,$E$7*V87)</f>
        <v>0</v>
      </c>
      <c r="U87" s="1015">
        <f t="shared" si="163"/>
        <v>0</v>
      </c>
      <c r="V87" s="73">
        <f t="shared" si="164"/>
        <v>0</v>
      </c>
      <c r="W87" s="1015">
        <f>IF($A87&lt;&gt;"",$A87*Y87,$E$7*Y87)</f>
        <v>0</v>
      </c>
      <c r="X87" s="1015">
        <f t="shared" si="165"/>
        <v>0</v>
      </c>
      <c r="Y87" s="73">
        <f t="shared" si="166"/>
        <v>0</v>
      </c>
      <c r="Z87" s="1015">
        <f>IF($A87&lt;&gt;"",$A87*AB87,$E$7*AB87)</f>
        <v>0</v>
      </c>
      <c r="AA87" s="1015">
        <f t="shared" si="167"/>
        <v>0</v>
      </c>
      <c r="AB87" s="73">
        <f t="shared" si="168"/>
        <v>0</v>
      </c>
      <c r="AC87" s="1015">
        <f>IF($A87&lt;&gt;"",$A87*AE87,$E$7*AE87)</f>
        <v>0</v>
      </c>
      <c r="AD87" s="1015">
        <f t="shared" si="169"/>
        <v>0</v>
      </c>
      <c r="AE87" s="73">
        <f t="shared" si="170"/>
        <v>0</v>
      </c>
      <c r="AF87" s="1015">
        <f>IF($A87&lt;&gt;"",$A87*AH87,$E$7*AH87)</f>
        <v>0</v>
      </c>
      <c r="AG87" s="1015">
        <f t="shared" si="171"/>
        <v>0</v>
      </c>
      <c r="AH87" s="73">
        <f t="shared" si="172"/>
        <v>0</v>
      </c>
      <c r="AI87" s="1015">
        <f>IF($A87&lt;&gt;"",$A87*AK87,$E$7*AK87)</f>
        <v>0</v>
      </c>
      <c r="AJ87" s="1015">
        <f t="shared" si="173"/>
        <v>0</v>
      </c>
      <c r="AK87" s="73">
        <f t="shared" si="174"/>
        <v>0</v>
      </c>
      <c r="AL87" s="1015">
        <f>IF($A87&lt;&gt;"",$A87*AN87,$E$7*AN87)</f>
        <v>0</v>
      </c>
      <c r="AM87" s="1015">
        <f t="shared" si="175"/>
        <v>0</v>
      </c>
      <c r="AN87" s="73">
        <f t="shared" si="176"/>
        <v>0</v>
      </c>
      <c r="AO87" s="1015">
        <f>IF($A87&lt;&gt;"",$A87*AQ87,$E$7*AQ87)</f>
        <v>0</v>
      </c>
      <c r="AP87" s="1015">
        <f t="shared" si="177"/>
        <v>0</v>
      </c>
      <c r="AQ87" s="73">
        <f t="shared" si="178"/>
        <v>0</v>
      </c>
      <c r="AR87" s="1015">
        <f>IF($A87&lt;&gt;"",$A87*AT87,$E$7*AT87)</f>
        <v>0</v>
      </c>
      <c r="AS87" s="1015">
        <f t="shared" si="179"/>
        <v>0</v>
      </c>
      <c r="AT87" s="73">
        <f t="shared" si="180"/>
        <v>0</v>
      </c>
      <c r="AU87" s="1015">
        <f>IF($A87&lt;&gt;"",$A87*AW87,$E$7*AW87)</f>
        <v>0</v>
      </c>
      <c r="AV87" s="1015">
        <f t="shared" si="181"/>
        <v>0</v>
      </c>
      <c r="AW87" s="73">
        <f t="shared" si="182"/>
        <v>0</v>
      </c>
      <c r="AX87" s="1015">
        <f>IF($A87&lt;&gt;"",$A87*AZ87,$E$7*AZ87)</f>
        <v>0</v>
      </c>
      <c r="AY87" s="1015">
        <f t="shared" si="183"/>
        <v>0</v>
      </c>
      <c r="AZ87" s="73">
        <f t="shared" si="184"/>
        <v>0</v>
      </c>
      <c r="BA87" s="1015">
        <f>IF($A87&lt;&gt;"",$A87*BC87,$E$7*BC87)</f>
        <v>0</v>
      </c>
      <c r="BB87" s="1015">
        <f t="shared" si="185"/>
        <v>0</v>
      </c>
      <c r="BC87" s="73">
        <f t="shared" si="186"/>
        <v>0</v>
      </c>
      <c r="BD87" s="1015">
        <f>IF($A87&lt;&gt;"",$A87*BF87,$E$7*BF87)</f>
        <v>0</v>
      </c>
      <c r="BE87" s="1015">
        <f t="shared" si="187"/>
        <v>0</v>
      </c>
      <c r="BF87" s="73">
        <f t="shared" si="188"/>
        <v>0</v>
      </c>
      <c r="BG87" s="1015">
        <f>IF($A87&lt;&gt;"",$A87*BI87,$E$7*BI87)</f>
        <v>0</v>
      </c>
      <c r="BH87" s="1015">
        <f t="shared" si="189"/>
        <v>0</v>
      </c>
      <c r="BI87" s="73">
        <f t="shared" si="190"/>
        <v>0</v>
      </c>
      <c r="BJ87" s="1015">
        <f>IF($A87&lt;&gt;"",$A87*BL87,$E$7*BL87)</f>
        <v>0</v>
      </c>
      <c r="BK87" s="1015">
        <f t="shared" si="191"/>
        <v>0</v>
      </c>
      <c r="BL87" s="73">
        <f t="shared" si="192"/>
        <v>0</v>
      </c>
      <c r="BM87" s="1015">
        <f>IF($A87&lt;&gt;"",$A87*BO87,$E$7*BO87)</f>
        <v>0</v>
      </c>
      <c r="BN87" s="1015">
        <f t="shared" si="193"/>
        <v>0</v>
      </c>
      <c r="BO87" s="73">
        <f t="shared" si="194"/>
        <v>0</v>
      </c>
      <c r="BP87" s="136"/>
      <c r="BQ87" s="136"/>
      <c r="BR87" s="136"/>
      <c r="BS87" s="136"/>
      <c r="BT87" s="136"/>
      <c r="BU87" s="136"/>
      <c r="BV87" s="136"/>
    </row>
    <row r="88" spans="1:74" ht="14.25">
      <c r="A88" s="944" t="str">
        <f>IF('6.1stYrOpBudget'!K88&lt;&gt;"",'6.1stYrOpBudget'!K88,"")</f>
        <v/>
      </c>
      <c r="B88" s="944" t="str">
        <f>'6.1stYrOpBudget'!L88</f>
        <v/>
      </c>
      <c r="C88" s="1389" t="str">
        <f>'6.1stYrOpBudget'!A88</f>
        <v>Operating Reserve Deposit</v>
      </c>
      <c r="D88" s="1394"/>
      <c r="E88" s="1383"/>
      <c r="F88" s="153"/>
      <c r="G88" s="71"/>
      <c r="H88" s="1015">
        <f>'6.1stYrOpBudget'!D88</f>
        <v>0</v>
      </c>
      <c r="I88" s="1015">
        <f>'6.1stYrOpBudget'!E88</f>
        <v>0</v>
      </c>
      <c r="J88" s="227">
        <f>'6.1stYrOpBudget'!F88</f>
        <v>0</v>
      </c>
      <c r="K88" s="1015">
        <f>IF($A88&lt;&gt;"",$A88*M88,$E$7*M88)</f>
        <v>0</v>
      </c>
      <c r="L88" s="1015">
        <f t="shared" si="157"/>
        <v>0</v>
      </c>
      <c r="M88" s="73">
        <f t="shared" si="158"/>
        <v>0</v>
      </c>
      <c r="N88" s="1015">
        <f>IF($A88&lt;&gt;"",$A88*P88,$E$7*P88)</f>
        <v>0</v>
      </c>
      <c r="O88" s="1015">
        <f t="shared" si="159"/>
        <v>0</v>
      </c>
      <c r="P88" s="73">
        <f t="shared" si="160"/>
        <v>0</v>
      </c>
      <c r="Q88" s="1015">
        <f>IF($A88&lt;&gt;"",$A88*S88,$E$7*S88)</f>
        <v>0</v>
      </c>
      <c r="R88" s="1015">
        <f t="shared" si="161"/>
        <v>0</v>
      </c>
      <c r="S88" s="73">
        <f t="shared" si="162"/>
        <v>0</v>
      </c>
      <c r="T88" s="1015">
        <f>IF($A88&lt;&gt;"",$A88*V88,$E$7*V88)</f>
        <v>0</v>
      </c>
      <c r="U88" s="1015">
        <f t="shared" si="163"/>
        <v>0</v>
      </c>
      <c r="V88" s="73">
        <f t="shared" si="164"/>
        <v>0</v>
      </c>
      <c r="W88" s="1015">
        <f>IF($A88&lt;&gt;"",$A88*Y88,$E$7*Y88)</f>
        <v>0</v>
      </c>
      <c r="X88" s="1015">
        <f t="shared" si="165"/>
        <v>0</v>
      </c>
      <c r="Y88" s="73">
        <f t="shared" si="166"/>
        <v>0</v>
      </c>
      <c r="Z88" s="1015">
        <f>IF($A88&lt;&gt;"",$A88*AB88,$E$7*AB88)</f>
        <v>0</v>
      </c>
      <c r="AA88" s="1015">
        <f t="shared" si="167"/>
        <v>0</v>
      </c>
      <c r="AB88" s="73">
        <f t="shared" si="168"/>
        <v>0</v>
      </c>
      <c r="AC88" s="1015">
        <f>IF($A88&lt;&gt;"",$A88*AE88,$E$7*AE88)</f>
        <v>0</v>
      </c>
      <c r="AD88" s="1015">
        <f t="shared" si="169"/>
        <v>0</v>
      </c>
      <c r="AE88" s="73">
        <f t="shared" si="170"/>
        <v>0</v>
      </c>
      <c r="AF88" s="1015">
        <f>IF($A88&lt;&gt;"",$A88*AH88,$E$7*AH88)</f>
        <v>0</v>
      </c>
      <c r="AG88" s="1015">
        <f t="shared" si="171"/>
        <v>0</v>
      </c>
      <c r="AH88" s="73">
        <f t="shared" si="172"/>
        <v>0</v>
      </c>
      <c r="AI88" s="1015">
        <f>IF($A88&lt;&gt;"",$A88*AK88,$E$7*AK88)</f>
        <v>0</v>
      </c>
      <c r="AJ88" s="1015">
        <f t="shared" si="173"/>
        <v>0</v>
      </c>
      <c r="AK88" s="73">
        <f t="shared" si="174"/>
        <v>0</v>
      </c>
      <c r="AL88" s="1015">
        <f>IF($A88&lt;&gt;"",$A88*AN88,$E$7*AN88)</f>
        <v>0</v>
      </c>
      <c r="AM88" s="1015">
        <f t="shared" si="175"/>
        <v>0</v>
      </c>
      <c r="AN88" s="73">
        <f t="shared" si="176"/>
        <v>0</v>
      </c>
      <c r="AO88" s="1015">
        <f>IF($A88&lt;&gt;"",$A88*AQ88,$E$7*AQ88)</f>
        <v>0</v>
      </c>
      <c r="AP88" s="1015">
        <f t="shared" si="177"/>
        <v>0</v>
      </c>
      <c r="AQ88" s="73">
        <f t="shared" si="178"/>
        <v>0</v>
      </c>
      <c r="AR88" s="1015">
        <f>IF($A88&lt;&gt;"",$A88*AT88,$E$7*AT88)</f>
        <v>0</v>
      </c>
      <c r="AS88" s="1015">
        <f t="shared" si="179"/>
        <v>0</v>
      </c>
      <c r="AT88" s="73">
        <f t="shared" si="180"/>
        <v>0</v>
      </c>
      <c r="AU88" s="1015">
        <f>IF($A88&lt;&gt;"",$A88*AW88,$E$7*AW88)</f>
        <v>0</v>
      </c>
      <c r="AV88" s="1015">
        <f t="shared" si="181"/>
        <v>0</v>
      </c>
      <c r="AW88" s="73">
        <f t="shared" si="182"/>
        <v>0</v>
      </c>
      <c r="AX88" s="1015">
        <f>IF($A88&lt;&gt;"",$A88*AZ88,$E$7*AZ88)</f>
        <v>0</v>
      </c>
      <c r="AY88" s="1015">
        <f t="shared" si="183"/>
        <v>0</v>
      </c>
      <c r="AZ88" s="73">
        <f t="shared" si="184"/>
        <v>0</v>
      </c>
      <c r="BA88" s="1015">
        <f>IF($A88&lt;&gt;"",$A88*BC88,$E$7*BC88)</f>
        <v>0</v>
      </c>
      <c r="BB88" s="1015">
        <f t="shared" si="185"/>
        <v>0</v>
      </c>
      <c r="BC88" s="73">
        <f t="shared" si="186"/>
        <v>0</v>
      </c>
      <c r="BD88" s="1015">
        <f>IF($A88&lt;&gt;"",$A88*BF88,$E$7*BF88)</f>
        <v>0</v>
      </c>
      <c r="BE88" s="1015">
        <f t="shared" si="187"/>
        <v>0</v>
      </c>
      <c r="BF88" s="73">
        <f t="shared" si="188"/>
        <v>0</v>
      </c>
      <c r="BG88" s="1015">
        <f>IF($A88&lt;&gt;"",$A88*BI88,$E$7*BI88)</f>
        <v>0</v>
      </c>
      <c r="BH88" s="1015">
        <f t="shared" si="189"/>
        <v>0</v>
      </c>
      <c r="BI88" s="73">
        <f t="shared" si="190"/>
        <v>0</v>
      </c>
      <c r="BJ88" s="1015">
        <f>IF($A88&lt;&gt;"",$A88*BL88,$E$7*BL88)</f>
        <v>0</v>
      </c>
      <c r="BK88" s="1015">
        <f t="shared" si="191"/>
        <v>0</v>
      </c>
      <c r="BL88" s="73">
        <f t="shared" si="192"/>
        <v>0</v>
      </c>
      <c r="BM88" s="1015">
        <f>IF($A88&lt;&gt;"",$A88*BO88,$E$7*BO88)</f>
        <v>0</v>
      </c>
      <c r="BN88" s="1015">
        <f t="shared" si="193"/>
        <v>0</v>
      </c>
      <c r="BO88" s="73">
        <f t="shared" si="194"/>
        <v>0</v>
      </c>
      <c r="BP88" s="136"/>
      <c r="BQ88" s="136"/>
      <c r="BR88" s="136"/>
      <c r="BS88" s="136"/>
      <c r="BT88" s="136"/>
      <c r="BU88" s="136"/>
      <c r="BV88" s="136"/>
    </row>
    <row r="89" spans="1:74" ht="14.25">
      <c r="A89" s="944" t="str">
        <f>IF('6.1stYrOpBudget'!K89&lt;&gt;"",'6.1stYrOpBudget'!K89,"")</f>
        <v/>
      </c>
      <c r="B89" s="944" t="str">
        <f>'6.1stYrOpBudget'!L89</f>
        <v/>
      </c>
      <c r="C89" s="1389" t="str">
        <f>'6.1stYrOpBudget'!A89</f>
        <v>Other Required Reserve 1 Deposit</v>
      </c>
      <c r="D89" s="1394"/>
      <c r="E89" s="1383"/>
      <c r="F89" s="153"/>
      <c r="G89" s="71"/>
      <c r="H89" s="1015">
        <f>'6.1stYrOpBudget'!D89</f>
        <v>0</v>
      </c>
      <c r="I89" s="1015">
        <f>'6.1stYrOpBudget'!E89</f>
        <v>0</v>
      </c>
      <c r="J89" s="227">
        <f>'6.1stYrOpBudget'!F89</f>
        <v>0</v>
      </c>
      <c r="K89" s="1015">
        <f>IF($A89&lt;&gt;"",$A89*M89,$E$7*M89)</f>
        <v>0</v>
      </c>
      <c r="L89" s="1015">
        <f t="shared" si="157"/>
        <v>0</v>
      </c>
      <c r="M89" s="73">
        <f t="shared" si="158"/>
        <v>0</v>
      </c>
      <c r="N89" s="1015">
        <f>IF($A89&lt;&gt;"",$A89*P89,$E$7*P89)</f>
        <v>0</v>
      </c>
      <c r="O89" s="1015">
        <f t="shared" si="159"/>
        <v>0</v>
      </c>
      <c r="P89" s="73">
        <f t="shared" si="160"/>
        <v>0</v>
      </c>
      <c r="Q89" s="1015">
        <f>IF($A89&lt;&gt;"",$A89*S89,$E$7*S89)</f>
        <v>0</v>
      </c>
      <c r="R89" s="1015">
        <f t="shared" si="161"/>
        <v>0</v>
      </c>
      <c r="S89" s="73">
        <f t="shared" si="162"/>
        <v>0</v>
      </c>
      <c r="T89" s="1015">
        <f>IF($A89&lt;&gt;"",$A89*V89,$E$7*V89)</f>
        <v>0</v>
      </c>
      <c r="U89" s="1015">
        <f t="shared" si="163"/>
        <v>0</v>
      </c>
      <c r="V89" s="73">
        <f t="shared" si="164"/>
        <v>0</v>
      </c>
      <c r="W89" s="1015">
        <f>IF($A89&lt;&gt;"",$A89*Y89,$E$7*Y89)</f>
        <v>0</v>
      </c>
      <c r="X89" s="1015">
        <f t="shared" si="165"/>
        <v>0</v>
      </c>
      <c r="Y89" s="73">
        <f t="shared" si="166"/>
        <v>0</v>
      </c>
      <c r="Z89" s="1015">
        <f>IF($A89&lt;&gt;"",$A89*AB89,$E$7*AB89)</f>
        <v>0</v>
      </c>
      <c r="AA89" s="1015">
        <f t="shared" si="167"/>
        <v>0</v>
      </c>
      <c r="AB89" s="73">
        <f t="shared" si="168"/>
        <v>0</v>
      </c>
      <c r="AC89" s="1015">
        <f>IF($A89&lt;&gt;"",$A89*AE89,$E$7*AE89)</f>
        <v>0</v>
      </c>
      <c r="AD89" s="1015">
        <f t="shared" si="169"/>
        <v>0</v>
      </c>
      <c r="AE89" s="73">
        <f t="shared" si="170"/>
        <v>0</v>
      </c>
      <c r="AF89" s="1015">
        <f>IF($A89&lt;&gt;"",$A89*AH89,$E$7*AH89)</f>
        <v>0</v>
      </c>
      <c r="AG89" s="1015">
        <f t="shared" si="171"/>
        <v>0</v>
      </c>
      <c r="AH89" s="73">
        <f t="shared" si="172"/>
        <v>0</v>
      </c>
      <c r="AI89" s="1015">
        <f>IF($A89&lt;&gt;"",$A89*AK89,$E$7*AK89)</f>
        <v>0</v>
      </c>
      <c r="AJ89" s="1015">
        <f t="shared" si="173"/>
        <v>0</v>
      </c>
      <c r="AK89" s="73">
        <f t="shared" si="174"/>
        <v>0</v>
      </c>
      <c r="AL89" s="1015">
        <f>IF($A89&lt;&gt;"",$A89*AN89,$E$7*AN89)</f>
        <v>0</v>
      </c>
      <c r="AM89" s="1015">
        <f t="shared" si="175"/>
        <v>0</v>
      </c>
      <c r="AN89" s="73">
        <f t="shared" si="176"/>
        <v>0</v>
      </c>
      <c r="AO89" s="1015">
        <f>IF($A89&lt;&gt;"",$A89*AQ89,$E$7*AQ89)</f>
        <v>0</v>
      </c>
      <c r="AP89" s="1015">
        <f t="shared" si="177"/>
        <v>0</v>
      </c>
      <c r="AQ89" s="73">
        <f t="shared" si="178"/>
        <v>0</v>
      </c>
      <c r="AR89" s="1015">
        <f>IF($A89&lt;&gt;"",$A89*AT89,$E$7*AT89)</f>
        <v>0</v>
      </c>
      <c r="AS89" s="1015">
        <f t="shared" si="179"/>
        <v>0</v>
      </c>
      <c r="AT89" s="73">
        <f t="shared" si="180"/>
        <v>0</v>
      </c>
      <c r="AU89" s="1015">
        <f>IF($A89&lt;&gt;"",$A89*AW89,$E$7*AW89)</f>
        <v>0</v>
      </c>
      <c r="AV89" s="1015">
        <f t="shared" si="181"/>
        <v>0</v>
      </c>
      <c r="AW89" s="73">
        <f t="shared" si="182"/>
        <v>0</v>
      </c>
      <c r="AX89" s="1015">
        <f>IF($A89&lt;&gt;"",$A89*AZ89,$E$7*AZ89)</f>
        <v>0</v>
      </c>
      <c r="AY89" s="1015">
        <f t="shared" si="183"/>
        <v>0</v>
      </c>
      <c r="AZ89" s="73">
        <f t="shared" si="184"/>
        <v>0</v>
      </c>
      <c r="BA89" s="1015">
        <f>IF($A89&lt;&gt;"",$A89*BC89,$E$7*BC89)</f>
        <v>0</v>
      </c>
      <c r="BB89" s="1015">
        <f t="shared" si="185"/>
        <v>0</v>
      </c>
      <c r="BC89" s="73">
        <f t="shared" si="186"/>
        <v>0</v>
      </c>
      <c r="BD89" s="1015">
        <f>IF($A89&lt;&gt;"",$A89*BF89,$E$7*BF89)</f>
        <v>0</v>
      </c>
      <c r="BE89" s="1015">
        <f t="shared" si="187"/>
        <v>0</v>
      </c>
      <c r="BF89" s="73">
        <f t="shared" si="188"/>
        <v>0</v>
      </c>
      <c r="BG89" s="1015">
        <f>IF($A89&lt;&gt;"",$A89*BI89,$E$7*BI89)</f>
        <v>0</v>
      </c>
      <c r="BH89" s="1015">
        <f t="shared" si="189"/>
        <v>0</v>
      </c>
      <c r="BI89" s="73">
        <f t="shared" si="190"/>
        <v>0</v>
      </c>
      <c r="BJ89" s="1015">
        <f>IF($A89&lt;&gt;"",$A89*BL89,$E$7*BL89)</f>
        <v>0</v>
      </c>
      <c r="BK89" s="1015">
        <f t="shared" si="191"/>
        <v>0</v>
      </c>
      <c r="BL89" s="73">
        <f t="shared" si="192"/>
        <v>0</v>
      </c>
      <c r="BM89" s="1015">
        <f>IF($A89&lt;&gt;"",$A89*BO89,$E$7*BO89)</f>
        <v>0</v>
      </c>
      <c r="BN89" s="1015">
        <f t="shared" si="193"/>
        <v>0</v>
      </c>
      <c r="BO89" s="73">
        <f t="shared" si="194"/>
        <v>0</v>
      </c>
      <c r="BP89" s="136"/>
      <c r="BQ89" s="136"/>
      <c r="BR89" s="136"/>
      <c r="BS89" s="136"/>
      <c r="BT89" s="136"/>
      <c r="BU89" s="136"/>
      <c r="BV89" s="136"/>
    </row>
    <row r="90" spans="1:74" ht="14.25">
      <c r="A90" s="316"/>
      <c r="B90" s="316"/>
      <c r="C90" s="1389" t="str">
        <f>'6.1stYrOpBudget'!A90</f>
        <v>Other Required Reserve 2 Deposit</v>
      </c>
      <c r="D90" s="153"/>
      <c r="E90" s="153"/>
      <c r="F90" s="153"/>
      <c r="G90" s="71"/>
      <c r="H90" s="1015">
        <f>'6.1stYrOpBudget'!D90</f>
        <v>0</v>
      </c>
      <c r="I90" s="1015">
        <f>'6.1stYrOpBudget'!E90</f>
        <v>0</v>
      </c>
      <c r="J90" s="227">
        <f>'6.1stYrOpBudget'!F90</f>
        <v>0</v>
      </c>
      <c r="K90" s="1015">
        <f>$E$7*M90</f>
        <v>0</v>
      </c>
      <c r="L90" s="1015">
        <f t="shared" si="157"/>
        <v>0</v>
      </c>
      <c r="M90" s="73">
        <f t="shared" si="158"/>
        <v>0</v>
      </c>
      <c r="N90" s="1015">
        <f>$E$7*P90</f>
        <v>0</v>
      </c>
      <c r="O90" s="1015">
        <f t="shared" si="159"/>
        <v>0</v>
      </c>
      <c r="P90" s="73">
        <f t="shared" si="160"/>
        <v>0</v>
      </c>
      <c r="Q90" s="1015">
        <f>$E$7*S90</f>
        <v>0</v>
      </c>
      <c r="R90" s="1015">
        <f t="shared" si="161"/>
        <v>0</v>
      </c>
      <c r="S90" s="73">
        <f t="shared" si="162"/>
        <v>0</v>
      </c>
      <c r="T90" s="1015">
        <f>$E$7*V90</f>
        <v>0</v>
      </c>
      <c r="U90" s="1015">
        <f t="shared" si="163"/>
        <v>0</v>
      </c>
      <c r="V90" s="73">
        <f t="shared" si="164"/>
        <v>0</v>
      </c>
      <c r="W90" s="1015">
        <f>$E$7*Y90</f>
        <v>0</v>
      </c>
      <c r="X90" s="1015">
        <f t="shared" si="165"/>
        <v>0</v>
      </c>
      <c r="Y90" s="73">
        <f t="shared" si="166"/>
        <v>0</v>
      </c>
      <c r="Z90" s="1015">
        <f>$E$7*AB90</f>
        <v>0</v>
      </c>
      <c r="AA90" s="1015">
        <f t="shared" si="167"/>
        <v>0</v>
      </c>
      <c r="AB90" s="73">
        <f t="shared" si="168"/>
        <v>0</v>
      </c>
      <c r="AC90" s="1015">
        <f>$E$7*AE90</f>
        <v>0</v>
      </c>
      <c r="AD90" s="1015">
        <f t="shared" si="169"/>
        <v>0</v>
      </c>
      <c r="AE90" s="73">
        <f t="shared" si="170"/>
        <v>0</v>
      </c>
      <c r="AF90" s="1015">
        <f>$E$7*AH90</f>
        <v>0</v>
      </c>
      <c r="AG90" s="1015">
        <f t="shared" si="171"/>
        <v>0</v>
      </c>
      <c r="AH90" s="73">
        <f t="shared" si="172"/>
        <v>0</v>
      </c>
      <c r="AI90" s="1015">
        <f>$E$7*AK90</f>
        <v>0</v>
      </c>
      <c r="AJ90" s="1015">
        <f t="shared" si="173"/>
        <v>0</v>
      </c>
      <c r="AK90" s="73">
        <f t="shared" si="174"/>
        <v>0</v>
      </c>
      <c r="AL90" s="1015">
        <f>$E$7*AN90</f>
        <v>0</v>
      </c>
      <c r="AM90" s="1015">
        <f t="shared" si="175"/>
        <v>0</v>
      </c>
      <c r="AN90" s="73">
        <f t="shared" si="176"/>
        <v>0</v>
      </c>
      <c r="AO90" s="1015">
        <f>$E$7*AQ90</f>
        <v>0</v>
      </c>
      <c r="AP90" s="1015">
        <f t="shared" si="177"/>
        <v>0</v>
      </c>
      <c r="AQ90" s="73">
        <f t="shared" si="178"/>
        <v>0</v>
      </c>
      <c r="AR90" s="1015">
        <f>$E$7*AT90</f>
        <v>0</v>
      </c>
      <c r="AS90" s="1015">
        <f t="shared" si="179"/>
        <v>0</v>
      </c>
      <c r="AT90" s="73">
        <f t="shared" si="180"/>
        <v>0</v>
      </c>
      <c r="AU90" s="1015">
        <f>$E$7*AW90</f>
        <v>0</v>
      </c>
      <c r="AV90" s="1015">
        <f t="shared" si="181"/>
        <v>0</v>
      </c>
      <c r="AW90" s="73">
        <f t="shared" si="182"/>
        <v>0</v>
      </c>
      <c r="AX90" s="1015">
        <f>$E$7*AZ90</f>
        <v>0</v>
      </c>
      <c r="AY90" s="1015">
        <f t="shared" si="183"/>
        <v>0</v>
      </c>
      <c r="AZ90" s="73">
        <f t="shared" si="184"/>
        <v>0</v>
      </c>
      <c r="BA90" s="1015">
        <f>$E$7*BC90</f>
        <v>0</v>
      </c>
      <c r="BB90" s="1015">
        <f t="shared" si="185"/>
        <v>0</v>
      </c>
      <c r="BC90" s="73">
        <f t="shared" si="186"/>
        <v>0</v>
      </c>
      <c r="BD90" s="1015">
        <f>$E$7*BF90</f>
        <v>0</v>
      </c>
      <c r="BE90" s="1015">
        <f t="shared" si="187"/>
        <v>0</v>
      </c>
      <c r="BF90" s="73">
        <f t="shared" si="188"/>
        <v>0</v>
      </c>
      <c r="BG90" s="1015">
        <f>$E$7*BI90</f>
        <v>0</v>
      </c>
      <c r="BH90" s="1015">
        <f t="shared" si="189"/>
        <v>0</v>
      </c>
      <c r="BI90" s="73">
        <f t="shared" si="190"/>
        <v>0</v>
      </c>
      <c r="BJ90" s="1015">
        <f>$E$7*BL90</f>
        <v>0</v>
      </c>
      <c r="BK90" s="1015">
        <f t="shared" si="191"/>
        <v>0</v>
      </c>
      <c r="BL90" s="73">
        <f t="shared" si="192"/>
        <v>0</v>
      </c>
      <c r="BM90" s="1015">
        <f>$E$7*BO90</f>
        <v>0</v>
      </c>
      <c r="BN90" s="1015">
        <f t="shared" si="193"/>
        <v>0</v>
      </c>
      <c r="BO90" s="73">
        <f t="shared" si="194"/>
        <v>0</v>
      </c>
      <c r="BP90" s="136"/>
      <c r="BQ90" s="136"/>
      <c r="BR90" s="136"/>
      <c r="BS90" s="136"/>
      <c r="BT90" s="136"/>
      <c r="BU90" s="136"/>
      <c r="BV90" s="136"/>
    </row>
    <row r="91" spans="1:74" ht="14.25">
      <c r="C91" s="1389" t="str">
        <f>'6.1stYrOpBudget'!A91</f>
        <v>Required Reserve Deposit/s, Commercial</v>
      </c>
      <c r="D91" s="153"/>
      <c r="E91" s="153"/>
      <c r="F91" s="153"/>
      <c r="G91" s="71"/>
      <c r="H91" s="1015">
        <f>'6.1stYrOpBudget'!D91</f>
        <v>0</v>
      </c>
      <c r="I91" s="1015">
        <f>'6.1stYrOpBudget'!E91</f>
        <v>0</v>
      </c>
      <c r="J91" s="288">
        <f>'5.CommOp.Budget'!E78</f>
        <v>0</v>
      </c>
      <c r="K91" s="1015">
        <f>$E$7*M91</f>
        <v>0</v>
      </c>
      <c r="L91" s="1015">
        <f t="shared" si="157"/>
        <v>0</v>
      </c>
      <c r="M91" s="288">
        <f>'5.CommOp.Budget'!F78</f>
        <v>0</v>
      </c>
      <c r="N91" s="1015">
        <f>$E$7*P91</f>
        <v>0</v>
      </c>
      <c r="O91" s="1015">
        <f t="shared" si="159"/>
        <v>0</v>
      </c>
      <c r="P91" s="288">
        <f>'5.CommOp.Budget'!G78</f>
        <v>0</v>
      </c>
      <c r="Q91" s="1015">
        <f>$E$7*S91</f>
        <v>0</v>
      </c>
      <c r="R91" s="1015">
        <f t="shared" si="161"/>
        <v>0</v>
      </c>
      <c r="S91" s="288">
        <f>'5.CommOp.Budget'!H78</f>
        <v>0</v>
      </c>
      <c r="T91" s="1015">
        <f>$E$7*V91</f>
        <v>0</v>
      </c>
      <c r="U91" s="1015">
        <f t="shared" si="163"/>
        <v>0</v>
      </c>
      <c r="V91" s="288">
        <f>'5.CommOp.Budget'!I78</f>
        <v>0</v>
      </c>
      <c r="W91" s="1015">
        <f>$E$7*Y91</f>
        <v>0</v>
      </c>
      <c r="X91" s="1015">
        <f t="shared" si="165"/>
        <v>0</v>
      </c>
      <c r="Y91" s="288">
        <f>'5.CommOp.Budget'!J78</f>
        <v>0</v>
      </c>
      <c r="Z91" s="1015">
        <f>$E$7*AB91</f>
        <v>0</v>
      </c>
      <c r="AA91" s="1015">
        <f t="shared" si="167"/>
        <v>0</v>
      </c>
      <c r="AB91" s="288">
        <f>'5.CommOp.Budget'!K78</f>
        <v>0</v>
      </c>
      <c r="AC91" s="1015">
        <f>$E$7*AE91</f>
        <v>0</v>
      </c>
      <c r="AD91" s="1015">
        <f t="shared" si="169"/>
        <v>0</v>
      </c>
      <c r="AE91" s="288">
        <f>'5.CommOp.Budget'!L78</f>
        <v>0</v>
      </c>
      <c r="AF91" s="1015">
        <f>$E$7*AH91</f>
        <v>0</v>
      </c>
      <c r="AG91" s="1015">
        <f t="shared" si="171"/>
        <v>0</v>
      </c>
      <c r="AH91" s="288">
        <f>'5.CommOp.Budget'!M78</f>
        <v>0</v>
      </c>
      <c r="AI91" s="1015">
        <f>$E$7*AK91</f>
        <v>0</v>
      </c>
      <c r="AJ91" s="1015">
        <f t="shared" si="173"/>
        <v>0</v>
      </c>
      <c r="AK91" s="288">
        <f>'5.CommOp.Budget'!N78</f>
        <v>0</v>
      </c>
      <c r="AL91" s="1015">
        <f>$E$7*AN91</f>
        <v>0</v>
      </c>
      <c r="AM91" s="1015">
        <f t="shared" si="175"/>
        <v>0</v>
      </c>
      <c r="AN91" s="288">
        <f>'5.CommOp.Budget'!O78</f>
        <v>0</v>
      </c>
      <c r="AO91" s="1015">
        <f>$E$7*AQ91</f>
        <v>0</v>
      </c>
      <c r="AP91" s="1015">
        <f t="shared" si="177"/>
        <v>0</v>
      </c>
      <c r="AQ91" s="288">
        <f>'5.CommOp.Budget'!P78</f>
        <v>0</v>
      </c>
      <c r="AR91" s="1015">
        <f>$E$7*AT91</f>
        <v>0</v>
      </c>
      <c r="AS91" s="1015">
        <f t="shared" si="179"/>
        <v>0</v>
      </c>
      <c r="AT91" s="288">
        <f>'5.CommOp.Budget'!Q78</f>
        <v>0</v>
      </c>
      <c r="AU91" s="1015">
        <f>$E$7*AW91</f>
        <v>0</v>
      </c>
      <c r="AV91" s="1015">
        <f t="shared" si="181"/>
        <v>0</v>
      </c>
      <c r="AW91" s="288">
        <f>'5.CommOp.Budget'!R78</f>
        <v>0</v>
      </c>
      <c r="AX91" s="1015">
        <f>$E$7*AZ91</f>
        <v>0</v>
      </c>
      <c r="AY91" s="1015">
        <f t="shared" si="183"/>
        <v>0</v>
      </c>
      <c r="AZ91" s="288">
        <f>'5.CommOp.Budget'!S78</f>
        <v>0</v>
      </c>
      <c r="BA91" s="1015">
        <f>$E$7*BC91</f>
        <v>0</v>
      </c>
      <c r="BB91" s="1015">
        <f t="shared" si="185"/>
        <v>0</v>
      </c>
      <c r="BC91" s="288">
        <f>'5.CommOp.Budget'!T78</f>
        <v>0</v>
      </c>
      <c r="BD91" s="1015">
        <f>$E$7*BF91</f>
        <v>0</v>
      </c>
      <c r="BE91" s="1015">
        <f t="shared" si="187"/>
        <v>0</v>
      </c>
      <c r="BF91" s="288">
        <f>'5.CommOp.Budget'!U78</f>
        <v>0</v>
      </c>
      <c r="BG91" s="1015">
        <f>$E$7*BI91</f>
        <v>0</v>
      </c>
      <c r="BH91" s="1015">
        <f t="shared" si="189"/>
        <v>0</v>
      </c>
      <c r="BI91" s="288">
        <f>'5.CommOp.Budget'!V78</f>
        <v>0</v>
      </c>
      <c r="BJ91" s="1015">
        <f>$E$7*BL91</f>
        <v>0</v>
      </c>
      <c r="BK91" s="1015">
        <f t="shared" si="191"/>
        <v>0</v>
      </c>
      <c r="BL91" s="288">
        <f>'5.CommOp.Budget'!W78</f>
        <v>0</v>
      </c>
      <c r="BM91" s="1015">
        <f>$E$7*BO91</f>
        <v>0</v>
      </c>
      <c r="BN91" s="1015">
        <f t="shared" si="193"/>
        <v>0</v>
      </c>
      <c r="BO91" s="288">
        <f>'5.CommOp.Budget'!X78</f>
        <v>0</v>
      </c>
      <c r="BP91" s="136"/>
      <c r="BQ91" s="136"/>
      <c r="BR91" s="136"/>
      <c r="BS91" s="136"/>
      <c r="BT91" s="136"/>
      <c r="BU91" s="136"/>
      <c r="BV91" s="136"/>
    </row>
    <row r="92" spans="1:74" ht="15">
      <c r="C92" s="1415" t="str">
        <f>'6.1stYrOpBudget'!B92</f>
        <v>Sub-total Reserves/Ground Lease Base Rent/Bond Fees</v>
      </c>
      <c r="D92" s="153"/>
      <c r="E92" s="153"/>
      <c r="F92" s="153"/>
      <c r="G92" s="230"/>
      <c r="H92" s="299">
        <f>'6.1stYrOpBudget'!D92</f>
        <v>0</v>
      </c>
      <c r="I92" s="299">
        <f>'6.1stYrOpBudget'!E92</f>
        <v>0</v>
      </c>
      <c r="J92" s="224">
        <f>'6.1stYrOpBudget'!F92</f>
        <v>0</v>
      </c>
      <c r="K92" s="299">
        <f t="shared" ref="K92:AP92" si="195">SUM(K85:K90)</f>
        <v>0</v>
      </c>
      <c r="L92" s="299">
        <f t="shared" si="195"/>
        <v>0</v>
      </c>
      <c r="M92" s="224">
        <f t="shared" si="195"/>
        <v>0</v>
      </c>
      <c r="N92" s="299">
        <f t="shared" si="195"/>
        <v>0</v>
      </c>
      <c r="O92" s="299">
        <f t="shared" si="195"/>
        <v>0</v>
      </c>
      <c r="P92" s="224">
        <f t="shared" si="195"/>
        <v>0</v>
      </c>
      <c r="Q92" s="299">
        <f t="shared" si="195"/>
        <v>0</v>
      </c>
      <c r="R92" s="299">
        <f t="shared" si="195"/>
        <v>0</v>
      </c>
      <c r="S92" s="224">
        <f t="shared" si="195"/>
        <v>0</v>
      </c>
      <c r="T92" s="299">
        <f t="shared" si="195"/>
        <v>0</v>
      </c>
      <c r="U92" s="299">
        <f t="shared" si="195"/>
        <v>0</v>
      </c>
      <c r="V92" s="224">
        <f t="shared" si="195"/>
        <v>0</v>
      </c>
      <c r="W92" s="299">
        <f t="shared" si="195"/>
        <v>0</v>
      </c>
      <c r="X92" s="299">
        <f t="shared" si="195"/>
        <v>0</v>
      </c>
      <c r="Y92" s="224">
        <f t="shared" si="195"/>
        <v>0</v>
      </c>
      <c r="Z92" s="299">
        <f t="shared" si="195"/>
        <v>0</v>
      </c>
      <c r="AA92" s="299">
        <f t="shared" si="195"/>
        <v>0</v>
      </c>
      <c r="AB92" s="224">
        <f t="shared" si="195"/>
        <v>0</v>
      </c>
      <c r="AC92" s="299">
        <f t="shared" si="195"/>
        <v>0</v>
      </c>
      <c r="AD92" s="299">
        <f t="shared" si="195"/>
        <v>0</v>
      </c>
      <c r="AE92" s="224">
        <f t="shared" si="195"/>
        <v>0</v>
      </c>
      <c r="AF92" s="299">
        <f t="shared" si="195"/>
        <v>0</v>
      </c>
      <c r="AG92" s="299">
        <f t="shared" si="195"/>
        <v>0</v>
      </c>
      <c r="AH92" s="224">
        <f t="shared" si="195"/>
        <v>0</v>
      </c>
      <c r="AI92" s="299">
        <f t="shared" si="195"/>
        <v>0</v>
      </c>
      <c r="AJ92" s="299">
        <f t="shared" si="195"/>
        <v>0</v>
      </c>
      <c r="AK92" s="224">
        <f t="shared" si="195"/>
        <v>0</v>
      </c>
      <c r="AL92" s="299">
        <f t="shared" si="195"/>
        <v>0</v>
      </c>
      <c r="AM92" s="299">
        <f t="shared" si="195"/>
        <v>0</v>
      </c>
      <c r="AN92" s="224">
        <f t="shared" si="195"/>
        <v>0</v>
      </c>
      <c r="AO92" s="299">
        <f t="shared" si="195"/>
        <v>0</v>
      </c>
      <c r="AP92" s="299">
        <f t="shared" si="195"/>
        <v>0</v>
      </c>
      <c r="AQ92" s="224">
        <f t="shared" ref="AQ92:BO92" si="196">SUM(AQ85:AQ90)</f>
        <v>0</v>
      </c>
      <c r="AR92" s="299">
        <f t="shared" si="196"/>
        <v>0</v>
      </c>
      <c r="AS92" s="299">
        <f t="shared" si="196"/>
        <v>0</v>
      </c>
      <c r="AT92" s="224">
        <f t="shared" si="196"/>
        <v>0</v>
      </c>
      <c r="AU92" s="299">
        <f t="shared" si="196"/>
        <v>0</v>
      </c>
      <c r="AV92" s="299">
        <f t="shared" si="196"/>
        <v>0</v>
      </c>
      <c r="AW92" s="224">
        <f t="shared" si="196"/>
        <v>0</v>
      </c>
      <c r="AX92" s="299">
        <f t="shared" si="196"/>
        <v>0</v>
      </c>
      <c r="AY92" s="299">
        <f t="shared" si="196"/>
        <v>0</v>
      </c>
      <c r="AZ92" s="224">
        <f t="shared" si="196"/>
        <v>0</v>
      </c>
      <c r="BA92" s="299">
        <f t="shared" si="196"/>
        <v>0</v>
      </c>
      <c r="BB92" s="299">
        <f t="shared" si="196"/>
        <v>0</v>
      </c>
      <c r="BC92" s="224">
        <f t="shared" si="196"/>
        <v>0</v>
      </c>
      <c r="BD92" s="299">
        <f t="shared" si="196"/>
        <v>0</v>
      </c>
      <c r="BE92" s="299">
        <f t="shared" si="196"/>
        <v>0</v>
      </c>
      <c r="BF92" s="224">
        <f t="shared" si="196"/>
        <v>0</v>
      </c>
      <c r="BG92" s="299">
        <f t="shared" si="196"/>
        <v>0</v>
      </c>
      <c r="BH92" s="299">
        <f t="shared" si="196"/>
        <v>0</v>
      </c>
      <c r="BI92" s="224">
        <f t="shared" si="196"/>
        <v>0</v>
      </c>
      <c r="BJ92" s="299">
        <f t="shared" si="196"/>
        <v>0</v>
      </c>
      <c r="BK92" s="299">
        <f t="shared" si="196"/>
        <v>0</v>
      </c>
      <c r="BL92" s="224">
        <f t="shared" si="196"/>
        <v>0</v>
      </c>
      <c r="BM92" s="299">
        <f t="shared" si="196"/>
        <v>0</v>
      </c>
      <c r="BN92" s="299">
        <f t="shared" si="196"/>
        <v>0</v>
      </c>
      <c r="BO92" s="224">
        <f t="shared" si="196"/>
        <v>0</v>
      </c>
      <c r="BP92" s="136"/>
      <c r="BQ92" s="136"/>
      <c r="BR92" s="136"/>
      <c r="BS92" s="136"/>
      <c r="BT92" s="136"/>
      <c r="BU92" s="136"/>
      <c r="BV92" s="136"/>
    </row>
    <row r="93" spans="1:74" ht="8.1" customHeight="1">
      <c r="C93" s="154"/>
      <c r="D93" s="153"/>
      <c r="E93" s="153"/>
      <c r="F93" s="153"/>
      <c r="G93" s="230"/>
      <c r="H93" s="299"/>
      <c r="I93" s="299"/>
      <c r="J93" s="224"/>
      <c r="K93" s="299"/>
      <c r="L93" s="299"/>
      <c r="M93" s="148"/>
      <c r="N93" s="299"/>
      <c r="O93" s="299"/>
      <c r="P93" s="148"/>
      <c r="Q93" s="299"/>
      <c r="R93" s="299"/>
      <c r="S93" s="148"/>
      <c r="T93" s="299"/>
      <c r="U93" s="299"/>
      <c r="V93" s="148"/>
      <c r="W93" s="299"/>
      <c r="X93" s="299"/>
      <c r="Y93" s="148"/>
      <c r="Z93" s="299"/>
      <c r="AA93" s="299"/>
      <c r="AB93" s="148"/>
      <c r="AC93" s="299"/>
      <c r="AD93" s="299"/>
      <c r="AE93" s="148"/>
      <c r="AF93" s="299"/>
      <c r="AG93" s="299"/>
      <c r="AH93" s="148"/>
      <c r="AI93" s="299"/>
      <c r="AJ93" s="299"/>
      <c r="AK93" s="148"/>
      <c r="AL93" s="299"/>
      <c r="AM93" s="299"/>
      <c r="AN93" s="148"/>
      <c r="AO93" s="299"/>
      <c r="AP93" s="299"/>
      <c r="AQ93" s="148"/>
      <c r="AR93" s="299"/>
      <c r="AS93" s="299"/>
      <c r="AT93" s="148"/>
      <c r="AU93" s="299"/>
      <c r="AV93" s="299"/>
      <c r="AW93" s="148"/>
      <c r="AX93" s="299"/>
      <c r="AY93" s="299"/>
      <c r="AZ93" s="148"/>
      <c r="BA93" s="299"/>
      <c r="BB93" s="299"/>
      <c r="BC93" s="148"/>
      <c r="BD93" s="299"/>
      <c r="BE93" s="299"/>
      <c r="BF93" s="148"/>
      <c r="BG93" s="299"/>
      <c r="BH93" s="299"/>
      <c r="BI93" s="148"/>
      <c r="BJ93" s="299"/>
      <c r="BK93" s="299"/>
      <c r="BL93" s="148"/>
      <c r="BM93" s="299"/>
      <c r="BN93" s="299"/>
      <c r="BO93" s="148"/>
      <c r="BP93" s="136"/>
      <c r="BQ93" s="136"/>
      <c r="BR93" s="136"/>
      <c r="BS93" s="136"/>
      <c r="BT93" s="136"/>
      <c r="BU93" s="136"/>
      <c r="BV93" s="136"/>
    </row>
    <row r="94" spans="1:74" ht="15">
      <c r="C94" s="175" t="str">
        <f>'6.1stYrOpBudget'!A94</f>
        <v>TOTAL OPERATING EXPENSES (w/ Reserves/GL Base Rent/ Bond Fees)</v>
      </c>
      <c r="D94" s="153"/>
      <c r="E94" s="153"/>
      <c r="F94" s="153"/>
      <c r="G94" s="255"/>
      <c r="H94" s="299">
        <f>'6.1stYrOpBudget'!D94</f>
        <v>0</v>
      </c>
      <c r="I94" s="299">
        <f>'6.1stYrOpBudget'!E94</f>
        <v>0</v>
      </c>
      <c r="J94" s="224">
        <f>'6.1stYrOpBudget'!F94</f>
        <v>0</v>
      </c>
      <c r="K94" s="299">
        <f t="shared" ref="K94:AP94" si="197">K33+K40+K50+K56+K61+K67+K77+K79+K80+K92</f>
        <v>0</v>
      </c>
      <c r="L94" s="299">
        <f t="shared" si="197"/>
        <v>0</v>
      </c>
      <c r="M94" s="224">
        <f>M33+M40+M50+M56+M61+M67+M77+M79+M80+M92</f>
        <v>0</v>
      </c>
      <c r="N94" s="299">
        <f t="shared" si="197"/>
        <v>0</v>
      </c>
      <c r="O94" s="299">
        <f t="shared" si="197"/>
        <v>0</v>
      </c>
      <c r="P94" s="224">
        <f t="shared" si="197"/>
        <v>0</v>
      </c>
      <c r="Q94" s="299">
        <f t="shared" si="197"/>
        <v>0</v>
      </c>
      <c r="R94" s="299">
        <f t="shared" si="197"/>
        <v>0</v>
      </c>
      <c r="S94" s="224">
        <f t="shared" si="197"/>
        <v>0</v>
      </c>
      <c r="T94" s="299">
        <f t="shared" si="197"/>
        <v>0</v>
      </c>
      <c r="U94" s="299">
        <f t="shared" si="197"/>
        <v>0</v>
      </c>
      <c r="V94" s="224">
        <f t="shared" si="197"/>
        <v>0</v>
      </c>
      <c r="W94" s="299">
        <f t="shared" si="197"/>
        <v>0</v>
      </c>
      <c r="X94" s="299">
        <f t="shared" si="197"/>
        <v>0</v>
      </c>
      <c r="Y94" s="224">
        <f t="shared" si="197"/>
        <v>0</v>
      </c>
      <c r="Z94" s="299">
        <f t="shared" si="197"/>
        <v>0</v>
      </c>
      <c r="AA94" s="299">
        <f t="shared" si="197"/>
        <v>0</v>
      </c>
      <c r="AB94" s="224">
        <f t="shared" si="197"/>
        <v>0</v>
      </c>
      <c r="AC94" s="299">
        <f t="shared" si="197"/>
        <v>0</v>
      </c>
      <c r="AD94" s="299">
        <f t="shared" si="197"/>
        <v>0</v>
      </c>
      <c r="AE94" s="224">
        <f t="shared" si="197"/>
        <v>0</v>
      </c>
      <c r="AF94" s="299">
        <f t="shared" si="197"/>
        <v>0</v>
      </c>
      <c r="AG94" s="299">
        <f t="shared" si="197"/>
        <v>0</v>
      </c>
      <c r="AH94" s="224">
        <f t="shared" si="197"/>
        <v>0</v>
      </c>
      <c r="AI94" s="299">
        <f t="shared" si="197"/>
        <v>0</v>
      </c>
      <c r="AJ94" s="299">
        <f t="shared" si="197"/>
        <v>0</v>
      </c>
      <c r="AK94" s="224">
        <f t="shared" si="197"/>
        <v>0</v>
      </c>
      <c r="AL94" s="299">
        <f t="shared" si="197"/>
        <v>0</v>
      </c>
      <c r="AM94" s="299">
        <f t="shared" si="197"/>
        <v>0</v>
      </c>
      <c r="AN94" s="224">
        <f t="shared" si="197"/>
        <v>0</v>
      </c>
      <c r="AO94" s="299">
        <f t="shared" si="197"/>
        <v>0</v>
      </c>
      <c r="AP94" s="299">
        <f t="shared" si="197"/>
        <v>0</v>
      </c>
      <c r="AQ94" s="224">
        <f t="shared" ref="AQ94:BO94" si="198">AQ33+AQ40+AQ50+AQ56+AQ61+AQ67+AQ77+AQ79+AQ80+AQ92</f>
        <v>0</v>
      </c>
      <c r="AR94" s="299">
        <f t="shared" si="198"/>
        <v>0</v>
      </c>
      <c r="AS94" s="299">
        <f t="shared" si="198"/>
        <v>0</v>
      </c>
      <c r="AT94" s="224">
        <f t="shared" si="198"/>
        <v>0</v>
      </c>
      <c r="AU94" s="299">
        <f t="shared" si="198"/>
        <v>0</v>
      </c>
      <c r="AV94" s="299">
        <f t="shared" si="198"/>
        <v>0</v>
      </c>
      <c r="AW94" s="224">
        <f t="shared" si="198"/>
        <v>0</v>
      </c>
      <c r="AX94" s="299">
        <f t="shared" si="198"/>
        <v>0</v>
      </c>
      <c r="AY94" s="299">
        <f t="shared" si="198"/>
        <v>0</v>
      </c>
      <c r="AZ94" s="224">
        <f t="shared" si="198"/>
        <v>0</v>
      </c>
      <c r="BA94" s="299">
        <f t="shared" si="198"/>
        <v>0</v>
      </c>
      <c r="BB94" s="299">
        <f t="shared" si="198"/>
        <v>0</v>
      </c>
      <c r="BC94" s="224">
        <f t="shared" si="198"/>
        <v>0</v>
      </c>
      <c r="BD94" s="299">
        <f t="shared" si="198"/>
        <v>0</v>
      </c>
      <c r="BE94" s="299">
        <f t="shared" si="198"/>
        <v>0</v>
      </c>
      <c r="BF94" s="224">
        <f t="shared" si="198"/>
        <v>0</v>
      </c>
      <c r="BG94" s="299">
        <f t="shared" si="198"/>
        <v>0</v>
      </c>
      <c r="BH94" s="299">
        <f t="shared" si="198"/>
        <v>0</v>
      </c>
      <c r="BI94" s="224">
        <f t="shared" si="198"/>
        <v>0</v>
      </c>
      <c r="BJ94" s="299">
        <f t="shared" si="198"/>
        <v>0</v>
      </c>
      <c r="BK94" s="299">
        <f t="shared" si="198"/>
        <v>0</v>
      </c>
      <c r="BL94" s="224">
        <f t="shared" si="198"/>
        <v>0</v>
      </c>
      <c r="BM94" s="299">
        <f t="shared" si="198"/>
        <v>0</v>
      </c>
      <c r="BN94" s="299">
        <f t="shared" si="198"/>
        <v>0</v>
      </c>
      <c r="BO94" s="224">
        <f t="shared" si="198"/>
        <v>0</v>
      </c>
      <c r="BP94" s="136"/>
      <c r="BQ94" s="136"/>
      <c r="BR94" s="136"/>
      <c r="BS94" s="136"/>
      <c r="BT94" s="136"/>
      <c r="BU94" s="136"/>
      <c r="BV94" s="136"/>
    </row>
    <row r="95" spans="1:74" ht="15">
      <c r="C95" s="1415" t="s">
        <v>1283</v>
      </c>
      <c r="D95" s="1393"/>
      <c r="E95" s="1393"/>
      <c r="F95" s="1393"/>
      <c r="G95" s="298"/>
      <c r="H95" s="299"/>
      <c r="I95" s="299"/>
      <c r="J95" s="299" t="str">
        <f>IF($J$94=0,"",$J$94/$F$3)</f>
        <v/>
      </c>
      <c r="K95" s="299"/>
      <c r="L95" s="299"/>
      <c r="M95" s="300"/>
      <c r="N95" s="299"/>
      <c r="O95" s="299"/>
      <c r="P95" s="300"/>
      <c r="Q95" s="299"/>
      <c r="R95" s="299"/>
      <c r="S95" s="300"/>
      <c r="T95" s="299"/>
      <c r="U95" s="299"/>
      <c r="V95" s="300"/>
      <c r="W95" s="299"/>
      <c r="X95" s="299"/>
      <c r="Y95" s="300"/>
      <c r="Z95" s="299"/>
      <c r="AA95" s="299"/>
      <c r="AB95" s="300"/>
      <c r="AC95" s="299"/>
      <c r="AD95" s="299"/>
      <c r="AE95" s="300"/>
      <c r="AF95" s="299"/>
      <c r="AG95" s="299"/>
      <c r="AH95" s="300"/>
      <c r="AI95" s="299"/>
      <c r="AJ95" s="299"/>
      <c r="AK95" s="300"/>
      <c r="AL95" s="299"/>
      <c r="AM95" s="299"/>
      <c r="AN95" s="300"/>
      <c r="AO95" s="299"/>
      <c r="AP95" s="299"/>
      <c r="AQ95" s="300"/>
      <c r="AR95" s="299"/>
      <c r="AS95" s="299"/>
      <c r="AT95" s="300"/>
      <c r="AU95" s="299"/>
      <c r="AV95" s="299"/>
      <c r="AW95" s="300"/>
      <c r="AX95" s="299"/>
      <c r="AY95" s="299"/>
      <c r="AZ95" s="300"/>
      <c r="BA95" s="299"/>
      <c r="BB95" s="299"/>
      <c r="BC95" s="300"/>
      <c r="BD95" s="299"/>
      <c r="BE95" s="299"/>
      <c r="BF95" s="300"/>
      <c r="BG95" s="299"/>
      <c r="BH95" s="299"/>
      <c r="BI95" s="300"/>
      <c r="BJ95" s="299"/>
      <c r="BK95" s="299"/>
      <c r="BL95" s="300"/>
      <c r="BM95" s="299"/>
      <c r="BN95" s="299"/>
      <c r="BO95" s="300"/>
      <c r="BP95" s="301"/>
      <c r="BQ95" s="301"/>
      <c r="BR95" s="301"/>
      <c r="BS95" s="301"/>
      <c r="BT95" s="301"/>
      <c r="BU95" s="301"/>
      <c r="BV95" s="301"/>
    </row>
    <row r="96" spans="1:74" ht="15">
      <c r="C96" s="175" t="str">
        <f>'6.1stYrOpBudget'!A96</f>
        <v>NET OPERATING INCOME (INCOME minus OP EXPENSES)</v>
      </c>
      <c r="D96" s="147"/>
      <c r="E96" s="147"/>
      <c r="F96" s="147"/>
      <c r="G96" s="296"/>
      <c r="H96" s="1023">
        <f>'6.1stYrOpBudget'!D96</f>
        <v>0</v>
      </c>
      <c r="I96" s="1023">
        <f>'6.1stYrOpBudget'!E96</f>
        <v>0</v>
      </c>
      <c r="J96" s="283">
        <f>'6.1stYrOpBudget'!F96</f>
        <v>0</v>
      </c>
      <c r="K96" s="1023">
        <f t="shared" ref="K96:AP96" si="199">K27-K94</f>
        <v>0</v>
      </c>
      <c r="L96" s="1023">
        <f t="shared" si="199"/>
        <v>0</v>
      </c>
      <c r="M96" s="283">
        <f t="shared" si="199"/>
        <v>0</v>
      </c>
      <c r="N96" s="1023">
        <f t="shared" si="199"/>
        <v>0</v>
      </c>
      <c r="O96" s="1023">
        <f t="shared" si="199"/>
        <v>0</v>
      </c>
      <c r="P96" s="283">
        <f t="shared" si="199"/>
        <v>0</v>
      </c>
      <c r="Q96" s="1023">
        <f t="shared" si="199"/>
        <v>0</v>
      </c>
      <c r="R96" s="1023">
        <f t="shared" si="199"/>
        <v>0</v>
      </c>
      <c r="S96" s="283">
        <f t="shared" si="199"/>
        <v>0</v>
      </c>
      <c r="T96" s="1023">
        <f t="shared" si="199"/>
        <v>0</v>
      </c>
      <c r="U96" s="1023">
        <f t="shared" si="199"/>
        <v>0</v>
      </c>
      <c r="V96" s="283">
        <f t="shared" si="199"/>
        <v>0</v>
      </c>
      <c r="W96" s="1023">
        <f t="shared" si="199"/>
        <v>0</v>
      </c>
      <c r="X96" s="1023">
        <f t="shared" si="199"/>
        <v>0</v>
      </c>
      <c r="Y96" s="283">
        <f t="shared" si="199"/>
        <v>0</v>
      </c>
      <c r="Z96" s="1023">
        <f t="shared" si="199"/>
        <v>0</v>
      </c>
      <c r="AA96" s="1023">
        <f t="shared" si="199"/>
        <v>0</v>
      </c>
      <c r="AB96" s="283">
        <f t="shared" si="199"/>
        <v>0</v>
      </c>
      <c r="AC96" s="1023">
        <f t="shared" si="199"/>
        <v>0</v>
      </c>
      <c r="AD96" s="1023">
        <f t="shared" si="199"/>
        <v>0</v>
      </c>
      <c r="AE96" s="283">
        <f t="shared" si="199"/>
        <v>0</v>
      </c>
      <c r="AF96" s="1023">
        <f t="shared" si="199"/>
        <v>0</v>
      </c>
      <c r="AG96" s="1023">
        <f t="shared" si="199"/>
        <v>0</v>
      </c>
      <c r="AH96" s="283">
        <f t="shared" si="199"/>
        <v>0</v>
      </c>
      <c r="AI96" s="1023">
        <f t="shared" si="199"/>
        <v>0</v>
      </c>
      <c r="AJ96" s="1023">
        <f t="shared" si="199"/>
        <v>0</v>
      </c>
      <c r="AK96" s="283">
        <f t="shared" si="199"/>
        <v>0</v>
      </c>
      <c r="AL96" s="1023">
        <f t="shared" si="199"/>
        <v>0</v>
      </c>
      <c r="AM96" s="1023">
        <f t="shared" si="199"/>
        <v>0</v>
      </c>
      <c r="AN96" s="283">
        <f t="shared" si="199"/>
        <v>0</v>
      </c>
      <c r="AO96" s="1023">
        <f t="shared" si="199"/>
        <v>0</v>
      </c>
      <c r="AP96" s="1023">
        <f t="shared" si="199"/>
        <v>0</v>
      </c>
      <c r="AQ96" s="283">
        <f t="shared" ref="AQ96:BO96" si="200">AQ27-AQ94</f>
        <v>0</v>
      </c>
      <c r="AR96" s="1023">
        <f t="shared" si="200"/>
        <v>0</v>
      </c>
      <c r="AS96" s="1023">
        <f t="shared" si="200"/>
        <v>0</v>
      </c>
      <c r="AT96" s="283">
        <f t="shared" si="200"/>
        <v>0</v>
      </c>
      <c r="AU96" s="1023">
        <f t="shared" si="200"/>
        <v>0</v>
      </c>
      <c r="AV96" s="1023">
        <f t="shared" si="200"/>
        <v>0</v>
      </c>
      <c r="AW96" s="283">
        <f t="shared" si="200"/>
        <v>0</v>
      </c>
      <c r="AX96" s="1023">
        <f t="shared" si="200"/>
        <v>0</v>
      </c>
      <c r="AY96" s="1023">
        <f t="shared" si="200"/>
        <v>0</v>
      </c>
      <c r="AZ96" s="283">
        <f t="shared" si="200"/>
        <v>0</v>
      </c>
      <c r="BA96" s="1023">
        <f t="shared" si="200"/>
        <v>0</v>
      </c>
      <c r="BB96" s="1023">
        <f t="shared" si="200"/>
        <v>0</v>
      </c>
      <c r="BC96" s="283">
        <f t="shared" si="200"/>
        <v>0</v>
      </c>
      <c r="BD96" s="1023">
        <f t="shared" si="200"/>
        <v>0</v>
      </c>
      <c r="BE96" s="1023">
        <f t="shared" si="200"/>
        <v>0</v>
      </c>
      <c r="BF96" s="283">
        <f t="shared" si="200"/>
        <v>0</v>
      </c>
      <c r="BG96" s="1023">
        <f t="shared" si="200"/>
        <v>0</v>
      </c>
      <c r="BH96" s="1023">
        <f t="shared" si="200"/>
        <v>0</v>
      </c>
      <c r="BI96" s="283">
        <f t="shared" si="200"/>
        <v>0</v>
      </c>
      <c r="BJ96" s="1023">
        <f t="shared" si="200"/>
        <v>0</v>
      </c>
      <c r="BK96" s="1023">
        <f t="shared" si="200"/>
        <v>0</v>
      </c>
      <c r="BL96" s="283">
        <f t="shared" si="200"/>
        <v>0</v>
      </c>
      <c r="BM96" s="1023">
        <f t="shared" si="200"/>
        <v>0</v>
      </c>
      <c r="BN96" s="1023">
        <f t="shared" si="200"/>
        <v>0</v>
      </c>
      <c r="BO96" s="283">
        <f t="shared" si="200"/>
        <v>0</v>
      </c>
      <c r="BP96" s="136"/>
      <c r="BQ96" s="136"/>
      <c r="BR96" s="136"/>
      <c r="BS96" s="136"/>
      <c r="BT96" s="136"/>
      <c r="BU96" s="136"/>
      <c r="BV96" s="136"/>
    </row>
    <row r="97" spans="1:74" ht="8.1" customHeight="1">
      <c r="C97" s="984"/>
      <c r="D97" s="147"/>
      <c r="E97" s="147"/>
      <c r="F97" s="147"/>
      <c r="G97" s="230"/>
      <c r="H97" s="300"/>
      <c r="I97" s="300"/>
      <c r="J97" s="148"/>
      <c r="K97" s="300"/>
      <c r="L97" s="300"/>
      <c r="M97" s="148"/>
      <c r="N97" s="300"/>
      <c r="O97" s="300"/>
      <c r="P97" s="148"/>
      <c r="Q97" s="300"/>
      <c r="R97" s="300"/>
      <c r="S97" s="148"/>
      <c r="T97" s="300"/>
      <c r="U97" s="300"/>
      <c r="V97" s="148"/>
      <c r="W97" s="300"/>
      <c r="X97" s="300"/>
      <c r="Y97" s="148"/>
      <c r="Z97" s="300"/>
      <c r="AA97" s="300"/>
      <c r="AB97" s="148"/>
      <c r="AC97" s="300"/>
      <c r="AD97" s="300"/>
      <c r="AE97" s="148"/>
      <c r="AF97" s="300"/>
      <c r="AG97" s="300"/>
      <c r="AH97" s="148"/>
      <c r="AI97" s="300"/>
      <c r="AJ97" s="300"/>
      <c r="AK97" s="148"/>
      <c r="AL97" s="300"/>
      <c r="AM97" s="300"/>
      <c r="AN97" s="148"/>
      <c r="AO97" s="300"/>
      <c r="AP97" s="300"/>
      <c r="AQ97" s="148"/>
      <c r="AR97" s="300"/>
      <c r="AS97" s="300"/>
      <c r="AT97" s="148"/>
      <c r="AU97" s="300"/>
      <c r="AV97" s="300"/>
      <c r="AW97" s="148"/>
      <c r="AX97" s="300"/>
      <c r="AY97" s="300"/>
      <c r="AZ97" s="148"/>
      <c r="BA97" s="300"/>
      <c r="BB97" s="300"/>
      <c r="BC97" s="148"/>
      <c r="BD97" s="300"/>
      <c r="BE97" s="300"/>
      <c r="BF97" s="148"/>
      <c r="BG97" s="300"/>
      <c r="BH97" s="300"/>
      <c r="BI97" s="148"/>
      <c r="BJ97" s="300"/>
      <c r="BK97" s="300"/>
      <c r="BL97" s="148"/>
      <c r="BM97" s="300"/>
      <c r="BN97" s="300"/>
      <c r="BO97" s="148"/>
      <c r="BP97" s="136"/>
      <c r="BQ97" s="136"/>
      <c r="BR97" s="136"/>
      <c r="BS97" s="136"/>
      <c r="BT97" s="136"/>
      <c r="BU97" s="136"/>
      <c r="BV97" s="136"/>
    </row>
    <row r="98" spans="1:74" ht="15">
      <c r="C98" s="986" t="str">
        <f>'6.1stYrOpBudget'!A98</f>
        <v>DEBT SERVICE/MUST PAY PAYMENTS ("hard debt"/amortized loans)</v>
      </c>
      <c r="D98" s="142"/>
      <c r="E98" s="142"/>
      <c r="F98" s="142"/>
      <c r="G98" s="230"/>
      <c r="H98" s="300"/>
      <c r="I98" s="300"/>
      <c r="J98" s="148"/>
      <c r="K98" s="300"/>
      <c r="L98" s="300"/>
      <c r="M98" s="1542" t="s">
        <v>1139</v>
      </c>
      <c r="N98" s="300"/>
      <c r="O98" s="300"/>
      <c r="P98" s="148"/>
      <c r="Q98" s="300"/>
      <c r="R98" s="300"/>
      <c r="S98" s="148"/>
      <c r="T98" s="300"/>
      <c r="U98" s="300"/>
      <c r="V98" s="148"/>
      <c r="W98" s="300"/>
      <c r="X98" s="300"/>
      <c r="Y98" s="148"/>
      <c r="Z98" s="300"/>
      <c r="AA98" s="300"/>
      <c r="AB98" s="148"/>
      <c r="AC98" s="300"/>
      <c r="AD98" s="300"/>
      <c r="AE98" s="148"/>
      <c r="AF98" s="300"/>
      <c r="AG98" s="300"/>
      <c r="AH98" s="148"/>
      <c r="AI98" s="300"/>
      <c r="AJ98" s="300"/>
      <c r="AK98" s="148"/>
      <c r="AL98" s="300"/>
      <c r="AM98" s="300"/>
      <c r="AN98" s="148"/>
      <c r="AO98" s="300"/>
      <c r="AP98" s="300"/>
      <c r="AQ98" s="148"/>
      <c r="AR98" s="300"/>
      <c r="AS98" s="300"/>
      <c r="AT98" s="148"/>
      <c r="AU98" s="300"/>
      <c r="AV98" s="300"/>
      <c r="AW98" s="148"/>
      <c r="AX98" s="300"/>
      <c r="AY98" s="300"/>
      <c r="AZ98" s="148"/>
      <c r="BA98" s="300"/>
      <c r="BB98" s="300"/>
      <c r="BC98" s="148"/>
      <c r="BD98" s="300"/>
      <c r="BE98" s="300"/>
      <c r="BF98" s="148"/>
      <c r="BG98" s="300"/>
      <c r="BH98" s="300"/>
      <c r="BI98" s="148"/>
      <c r="BJ98" s="300"/>
      <c r="BK98" s="300"/>
      <c r="BL98" s="148"/>
      <c r="BM98" s="300"/>
      <c r="BN98" s="300"/>
      <c r="BO98" s="148"/>
      <c r="BP98" s="136"/>
      <c r="BQ98" s="136"/>
      <c r="BR98" s="136"/>
      <c r="BS98" s="136"/>
      <c r="BT98" s="136"/>
      <c r="BU98" s="136"/>
      <c r="BV98" s="136"/>
    </row>
    <row r="99" spans="1:74" ht="14.25" customHeight="1">
      <c r="A99" s="944">
        <f>IF('6.1stYrOpBudget'!K99&lt;&gt;"",'6.1stYrOpBudget'!K99,"")</f>
        <v>0</v>
      </c>
      <c r="B99" s="944">
        <f>'6.1stYrOpBudget'!L99</f>
        <v>1</v>
      </c>
      <c r="C99" s="1373" t="str">
        <f>'6.1stYrOpBudget'!A99</f>
        <v>Hard Debt - First Lender</v>
      </c>
      <c r="D99" s="142"/>
      <c r="E99" s="142"/>
      <c r="F99" s="142"/>
      <c r="G99" s="70" t="s">
        <v>189</v>
      </c>
      <c r="H99" s="1015">
        <f>'6.1stYrOpBudget'!D99</f>
        <v>0</v>
      </c>
      <c r="I99" s="1015">
        <f>'6.1stYrOpBudget'!E99</f>
        <v>0</v>
      </c>
      <c r="J99" s="227">
        <f>'6.1stYrOpBudget'!F99</f>
        <v>0</v>
      </c>
      <c r="K99" s="1015">
        <f>IF($A99&lt;&gt;"",$A99*M99,$E$7*M99)</f>
        <v>0</v>
      </c>
      <c r="L99" s="1015">
        <f>M99-K99</f>
        <v>0</v>
      </c>
      <c r="M99" s="73">
        <f>J99</f>
        <v>0</v>
      </c>
      <c r="N99" s="1015">
        <f>IF($A99&lt;&gt;"",$A99*P99,$E$7*P99)</f>
        <v>0</v>
      </c>
      <c r="O99" s="1015">
        <f>P99-N99</f>
        <v>0</v>
      </c>
      <c r="P99" s="73">
        <f>M99</f>
        <v>0</v>
      </c>
      <c r="Q99" s="1015">
        <f>IF($A99&lt;&gt;"",$A99*S99,$E$7*S99)</f>
        <v>0</v>
      </c>
      <c r="R99" s="1015">
        <f>S99-Q99</f>
        <v>0</v>
      </c>
      <c r="S99" s="73">
        <f>P99</f>
        <v>0</v>
      </c>
      <c r="T99" s="1015">
        <f>IF($A99&lt;&gt;"",$A99*V99,$E$7*V99)</f>
        <v>0</v>
      </c>
      <c r="U99" s="1015">
        <f>V99-T99</f>
        <v>0</v>
      </c>
      <c r="V99" s="73">
        <f>S99</f>
        <v>0</v>
      </c>
      <c r="W99" s="1015">
        <f>IF($A99&lt;&gt;"",$A99*Y99,$E$7*Y99)</f>
        <v>0</v>
      </c>
      <c r="X99" s="1015">
        <f>Y99-W99</f>
        <v>0</v>
      </c>
      <c r="Y99" s="73">
        <f>V99</f>
        <v>0</v>
      </c>
      <c r="Z99" s="1015">
        <f>IF($A99&lt;&gt;"",$A99*AB99,$E$7*AB99)</f>
        <v>0</v>
      </c>
      <c r="AA99" s="1015">
        <f>AB99-Z99</f>
        <v>0</v>
      </c>
      <c r="AB99" s="73">
        <f>Y99</f>
        <v>0</v>
      </c>
      <c r="AC99" s="1015">
        <f>IF($A99&lt;&gt;"",$A99*AE99,$E$7*AE99)</f>
        <v>0</v>
      </c>
      <c r="AD99" s="1015">
        <f>AE99-AC99</f>
        <v>0</v>
      </c>
      <c r="AE99" s="73">
        <f>AB99</f>
        <v>0</v>
      </c>
      <c r="AF99" s="1015">
        <f>IF($A99&lt;&gt;"",$A99*AH99,$E$7*AH99)</f>
        <v>0</v>
      </c>
      <c r="AG99" s="1015">
        <f>AH99-AF99</f>
        <v>0</v>
      </c>
      <c r="AH99" s="73">
        <f>AE99</f>
        <v>0</v>
      </c>
      <c r="AI99" s="1015">
        <f>IF($A99&lt;&gt;"",$A99*AK99,$E$7*AK99)</f>
        <v>0</v>
      </c>
      <c r="AJ99" s="1015">
        <f>AK99-AI99</f>
        <v>0</v>
      </c>
      <c r="AK99" s="73">
        <f>AH99</f>
        <v>0</v>
      </c>
      <c r="AL99" s="1015">
        <f>IF($A99&lt;&gt;"",$A99*AN99,$E$7*AN99)</f>
        <v>0</v>
      </c>
      <c r="AM99" s="1015">
        <f>AN99-AL99</f>
        <v>0</v>
      </c>
      <c r="AN99" s="73">
        <f>AK99</f>
        <v>0</v>
      </c>
      <c r="AO99" s="1015">
        <f>IF($A99&lt;&gt;"",$A99*AQ99,$E$7*AQ99)</f>
        <v>0</v>
      </c>
      <c r="AP99" s="1015">
        <f>AQ99-AO99</f>
        <v>0</v>
      </c>
      <c r="AQ99" s="73">
        <f>AN99</f>
        <v>0</v>
      </c>
      <c r="AR99" s="1015">
        <f>IF($A99&lt;&gt;"",$A99*AT99,$E$7*AT99)</f>
        <v>0</v>
      </c>
      <c r="AS99" s="1015">
        <f>AT99-AR99</f>
        <v>0</v>
      </c>
      <c r="AT99" s="73">
        <f>AQ99</f>
        <v>0</v>
      </c>
      <c r="AU99" s="1015">
        <f>IF($A99&lt;&gt;"",$A99*AW99,$E$7*AW99)</f>
        <v>0</v>
      </c>
      <c r="AV99" s="1015">
        <f>AW99-AU99</f>
        <v>0</v>
      </c>
      <c r="AW99" s="73">
        <f>AT99</f>
        <v>0</v>
      </c>
      <c r="AX99" s="1015">
        <f>IF($A99&lt;&gt;"",$A99*AZ99,$E$7*AZ99)</f>
        <v>0</v>
      </c>
      <c r="AY99" s="1015">
        <f>AZ99-AX99</f>
        <v>0</v>
      </c>
      <c r="AZ99" s="73">
        <f>AW99</f>
        <v>0</v>
      </c>
      <c r="BA99" s="1015">
        <f>IF($A99&lt;&gt;"",$A99*BC99,$E$7*BC99)</f>
        <v>0</v>
      </c>
      <c r="BB99" s="1015">
        <f>BC99-BA99</f>
        <v>0</v>
      </c>
      <c r="BC99" s="73">
        <f>AZ99</f>
        <v>0</v>
      </c>
      <c r="BD99" s="1015">
        <f>IF($A99&lt;&gt;"",$A99*BF99,$E$7*BF99)</f>
        <v>0</v>
      </c>
      <c r="BE99" s="1015">
        <f>BF99-BD99</f>
        <v>0</v>
      </c>
      <c r="BF99" s="73">
        <f>BC99</f>
        <v>0</v>
      </c>
      <c r="BG99" s="1015">
        <f>IF($A99&lt;&gt;"",$A99*BI99,$E$7*BI99)</f>
        <v>0</v>
      </c>
      <c r="BH99" s="1015">
        <f>BI99-BG99</f>
        <v>0</v>
      </c>
      <c r="BI99" s="73">
        <f>BF99</f>
        <v>0</v>
      </c>
      <c r="BJ99" s="1015">
        <f>IF($A99&lt;&gt;"",$A99*BL99,$E$7*BL99)</f>
        <v>0</v>
      </c>
      <c r="BK99" s="1015">
        <f>BL99-BJ99</f>
        <v>0</v>
      </c>
      <c r="BL99" s="73">
        <f>BI99</f>
        <v>0</v>
      </c>
      <c r="BM99" s="1015">
        <f>IF($A99&lt;&gt;"",$A99*BO99,$E$7*BO99)</f>
        <v>0</v>
      </c>
      <c r="BN99" s="1015">
        <f>BO99-BM99</f>
        <v>0</v>
      </c>
      <c r="BO99" s="73">
        <f>BL99</f>
        <v>0</v>
      </c>
      <c r="BP99" s="136"/>
      <c r="BQ99" s="136"/>
      <c r="BR99" s="136"/>
      <c r="BS99" s="136"/>
      <c r="BT99" s="136"/>
      <c r="BU99" s="136"/>
      <c r="BV99" s="136"/>
    </row>
    <row r="100" spans="1:74" ht="14.25" customHeight="1">
      <c r="A100" s="944" t="str">
        <f>IF('6.1stYrOpBudget'!K100&lt;&gt;"",'6.1stYrOpBudget'!K100,"")</f>
        <v/>
      </c>
      <c r="B100" s="944" t="str">
        <f>'6.1stYrOpBudget'!L100</f>
        <v/>
      </c>
      <c r="C100" s="1373" t="str">
        <f>'6.1stYrOpBudget'!A100</f>
        <v>Hard Debt - Second Lender (HCD Program 0.42% pymt, or other 2nd Lender)</v>
      </c>
      <c r="D100" s="142"/>
      <c r="E100" s="142"/>
      <c r="F100" s="142"/>
      <c r="G100" s="70" t="s">
        <v>189</v>
      </c>
      <c r="H100" s="1015">
        <f>'6.1stYrOpBudget'!D100</f>
        <v>0</v>
      </c>
      <c r="I100" s="1015">
        <f>'6.1stYrOpBudget'!E100</f>
        <v>0</v>
      </c>
      <c r="J100" s="227">
        <f>'6.1stYrOpBudget'!F100</f>
        <v>0</v>
      </c>
      <c r="K100" s="1015">
        <f>IF($A100&lt;&gt;"",$A100*M100,$E$7*M100)</f>
        <v>0</v>
      </c>
      <c r="L100" s="1015">
        <f>M100-K100</f>
        <v>0</v>
      </c>
      <c r="M100" s="73">
        <f>J100</f>
        <v>0</v>
      </c>
      <c r="N100" s="1015">
        <f>IF($A100&lt;&gt;"",$A100*P100,$E$7*P100)</f>
        <v>0</v>
      </c>
      <c r="O100" s="1015">
        <f>P100-N100</f>
        <v>0</v>
      </c>
      <c r="P100" s="73">
        <f>M100</f>
        <v>0</v>
      </c>
      <c r="Q100" s="1015">
        <f>IF($A100&lt;&gt;"",$A100*S100,$E$7*S100)</f>
        <v>0</v>
      </c>
      <c r="R100" s="1015">
        <f>S100-Q100</f>
        <v>0</v>
      </c>
      <c r="S100" s="73">
        <f>P100</f>
        <v>0</v>
      </c>
      <c r="T100" s="1015">
        <f>IF($A100&lt;&gt;"",$A100*V100,$E$7*V100)</f>
        <v>0</v>
      </c>
      <c r="U100" s="1015">
        <f>V100-T100</f>
        <v>0</v>
      </c>
      <c r="V100" s="73">
        <f>S100</f>
        <v>0</v>
      </c>
      <c r="W100" s="1015">
        <f>IF($A100&lt;&gt;"",$A100*Y100,$E$7*Y100)</f>
        <v>0</v>
      </c>
      <c r="X100" s="1015">
        <f>Y100-W100</f>
        <v>0</v>
      </c>
      <c r="Y100" s="73">
        <f>V100</f>
        <v>0</v>
      </c>
      <c r="Z100" s="1015">
        <f>IF($A100&lt;&gt;"",$A100*AB100,$E$7*AB100)</f>
        <v>0</v>
      </c>
      <c r="AA100" s="1015">
        <f>AB100-Z100</f>
        <v>0</v>
      </c>
      <c r="AB100" s="73">
        <f>Y100</f>
        <v>0</v>
      </c>
      <c r="AC100" s="1015">
        <f>IF($A100&lt;&gt;"",$A100*AE100,$E$7*AE100)</f>
        <v>0</v>
      </c>
      <c r="AD100" s="1015">
        <f>AE100-AC100</f>
        <v>0</v>
      </c>
      <c r="AE100" s="73">
        <f>AB100</f>
        <v>0</v>
      </c>
      <c r="AF100" s="1015">
        <f>IF($A100&lt;&gt;"",$A100*AH100,$E$7*AH100)</f>
        <v>0</v>
      </c>
      <c r="AG100" s="1015">
        <f>AH100-AF100</f>
        <v>0</v>
      </c>
      <c r="AH100" s="73">
        <f>AE100</f>
        <v>0</v>
      </c>
      <c r="AI100" s="1015">
        <f>IF($A100&lt;&gt;"",$A100*AK100,$E$7*AK100)</f>
        <v>0</v>
      </c>
      <c r="AJ100" s="1015">
        <f>AK100-AI100</f>
        <v>0</v>
      </c>
      <c r="AK100" s="73">
        <f>AH100</f>
        <v>0</v>
      </c>
      <c r="AL100" s="1015">
        <f>IF($A100&lt;&gt;"",$A100*AN100,$E$7*AN100)</f>
        <v>0</v>
      </c>
      <c r="AM100" s="1015">
        <f>AN100-AL100</f>
        <v>0</v>
      </c>
      <c r="AN100" s="73">
        <f>AK100</f>
        <v>0</v>
      </c>
      <c r="AO100" s="1015">
        <f>IF($A100&lt;&gt;"",$A100*AQ100,$E$7*AQ100)</f>
        <v>0</v>
      </c>
      <c r="AP100" s="1015">
        <f>AQ100-AO100</f>
        <v>0</v>
      </c>
      <c r="AQ100" s="73">
        <f>AN100</f>
        <v>0</v>
      </c>
      <c r="AR100" s="1015">
        <f>IF($A100&lt;&gt;"",$A100*AT100,$E$7*AT100)</f>
        <v>0</v>
      </c>
      <c r="AS100" s="1015">
        <f>AT100-AR100</f>
        <v>0</v>
      </c>
      <c r="AT100" s="73">
        <f>AQ100</f>
        <v>0</v>
      </c>
      <c r="AU100" s="1015">
        <f>IF($A100&lt;&gt;"",$A100*AW100,$E$7*AW100)</f>
        <v>0</v>
      </c>
      <c r="AV100" s="1015">
        <f>AW100-AU100</f>
        <v>0</v>
      </c>
      <c r="AW100" s="73">
        <f>AT100</f>
        <v>0</v>
      </c>
      <c r="AX100" s="1015">
        <f>IF($A100&lt;&gt;"",$A100*AZ100,$E$7*AZ100)</f>
        <v>0</v>
      </c>
      <c r="AY100" s="1015">
        <f>AZ100-AX100</f>
        <v>0</v>
      </c>
      <c r="AZ100" s="73">
        <f>AW100</f>
        <v>0</v>
      </c>
      <c r="BA100" s="1015">
        <f>IF($A100&lt;&gt;"",$A100*BC100,$E$7*BC100)</f>
        <v>0</v>
      </c>
      <c r="BB100" s="1015">
        <f>BC100-BA100</f>
        <v>0</v>
      </c>
      <c r="BC100" s="73">
        <f>AZ100</f>
        <v>0</v>
      </c>
      <c r="BD100" s="1015">
        <f>IF($A100&lt;&gt;"",$A100*BF100,$E$7*BF100)</f>
        <v>0</v>
      </c>
      <c r="BE100" s="1015">
        <f>BF100-BD100</f>
        <v>0</v>
      </c>
      <c r="BF100" s="73">
        <f>BC100</f>
        <v>0</v>
      </c>
      <c r="BG100" s="1015">
        <f>IF($A100&lt;&gt;"",$A100*BI100,$E$7*BI100)</f>
        <v>0</v>
      </c>
      <c r="BH100" s="1015">
        <f>BI100-BG100</f>
        <v>0</v>
      </c>
      <c r="BI100" s="73">
        <f>BF100</f>
        <v>0</v>
      </c>
      <c r="BJ100" s="1015">
        <f>IF($A100&lt;&gt;"",$A100*BL100,$E$7*BL100)</f>
        <v>0</v>
      </c>
      <c r="BK100" s="1015">
        <f>BL100-BJ100</f>
        <v>0</v>
      </c>
      <c r="BL100" s="73">
        <f>BI100</f>
        <v>0</v>
      </c>
      <c r="BM100" s="1015">
        <f>IF($A100&lt;&gt;"",$A100*BO100,$E$7*BO100)</f>
        <v>0</v>
      </c>
      <c r="BN100" s="1015">
        <f>BO100-BM100</f>
        <v>0</v>
      </c>
      <c r="BO100" s="73">
        <f>BL100</f>
        <v>0</v>
      </c>
      <c r="BP100" s="136"/>
      <c r="BQ100" s="136"/>
      <c r="BR100" s="136"/>
      <c r="BS100" s="136"/>
      <c r="BT100" s="136"/>
      <c r="BU100" s="136"/>
      <c r="BV100" s="136"/>
    </row>
    <row r="101" spans="1:74" ht="14.25" customHeight="1">
      <c r="A101" s="944" t="str">
        <f>IF('6.1stYrOpBudget'!K101&lt;&gt;"",'6.1stYrOpBudget'!K101,"")</f>
        <v/>
      </c>
      <c r="B101" s="944" t="str">
        <f>'6.1stYrOpBudget'!L101</f>
        <v/>
      </c>
      <c r="C101" s="1373" t="str">
        <f>'6.1stYrOpBudget'!A101</f>
        <v>Hard Debt - Third Lender (Other HCD Program, or other 3rd Lender)</v>
      </c>
      <c r="D101" s="142"/>
      <c r="E101" s="142"/>
      <c r="F101" s="142"/>
      <c r="G101" s="70" t="s">
        <v>189</v>
      </c>
      <c r="H101" s="1035">
        <f>'6.1stYrOpBudget'!D101</f>
        <v>0</v>
      </c>
      <c r="I101" s="1035">
        <f>'6.1stYrOpBudget'!E101</f>
        <v>0</v>
      </c>
      <c r="J101" s="227">
        <f>'6.1stYrOpBudget'!F101</f>
        <v>0</v>
      </c>
      <c r="K101" s="1015">
        <f>IF($A101&lt;&gt;"",$A101*M101,$E$7*M101)</f>
        <v>0</v>
      </c>
      <c r="L101" s="1015">
        <f>M101-K101</f>
        <v>0</v>
      </c>
      <c r="M101" s="73">
        <f>J101</f>
        <v>0</v>
      </c>
      <c r="N101" s="1015">
        <f>IF($A101&lt;&gt;"",$A101*P101,$E$7*P101)</f>
        <v>0</v>
      </c>
      <c r="O101" s="1015">
        <f>P101-N101</f>
        <v>0</v>
      </c>
      <c r="P101" s="73">
        <f>M101</f>
        <v>0</v>
      </c>
      <c r="Q101" s="1015">
        <f>IF($A101&lt;&gt;"",$A101*S101,$E$7*S101)</f>
        <v>0</v>
      </c>
      <c r="R101" s="1015">
        <f>S101-Q101</f>
        <v>0</v>
      </c>
      <c r="S101" s="73">
        <f>P101</f>
        <v>0</v>
      </c>
      <c r="T101" s="1015">
        <f>IF($A101&lt;&gt;"",$A101*V101,$E$7*V101)</f>
        <v>0</v>
      </c>
      <c r="U101" s="1015">
        <f>V101-T101</f>
        <v>0</v>
      </c>
      <c r="V101" s="73">
        <f>S101</f>
        <v>0</v>
      </c>
      <c r="W101" s="1015">
        <f>IF($A101&lt;&gt;"",$A101*Y101,$E$7*Y101)</f>
        <v>0</v>
      </c>
      <c r="X101" s="1015">
        <f>Y101-W101</f>
        <v>0</v>
      </c>
      <c r="Y101" s="73">
        <f>V101</f>
        <v>0</v>
      </c>
      <c r="Z101" s="1015">
        <f>IF($A101&lt;&gt;"",$A101*AB101,$E$7*AB101)</f>
        <v>0</v>
      </c>
      <c r="AA101" s="1015">
        <f>AB101-Z101</f>
        <v>0</v>
      </c>
      <c r="AB101" s="73">
        <f>Y101</f>
        <v>0</v>
      </c>
      <c r="AC101" s="1015">
        <f>IF($A101&lt;&gt;"",$A101*AE101,$E$7*AE101)</f>
        <v>0</v>
      </c>
      <c r="AD101" s="1015">
        <f>AE101-AC101</f>
        <v>0</v>
      </c>
      <c r="AE101" s="73">
        <f>AB101</f>
        <v>0</v>
      </c>
      <c r="AF101" s="1015">
        <f>IF($A101&lt;&gt;"",$A101*AH101,$E$7*AH101)</f>
        <v>0</v>
      </c>
      <c r="AG101" s="1015">
        <f>AH101-AF101</f>
        <v>0</v>
      </c>
      <c r="AH101" s="73">
        <f>AE101</f>
        <v>0</v>
      </c>
      <c r="AI101" s="1015">
        <f>IF($A101&lt;&gt;"",$A101*AK101,$E$7*AK101)</f>
        <v>0</v>
      </c>
      <c r="AJ101" s="1015">
        <f>AK101-AI101</f>
        <v>0</v>
      </c>
      <c r="AK101" s="73">
        <f>AH101</f>
        <v>0</v>
      </c>
      <c r="AL101" s="1015">
        <f>IF($A101&lt;&gt;"",$A101*AN101,$E$7*AN101)</f>
        <v>0</v>
      </c>
      <c r="AM101" s="1015">
        <f>AN101-AL101</f>
        <v>0</v>
      </c>
      <c r="AN101" s="73">
        <f>AK101</f>
        <v>0</v>
      </c>
      <c r="AO101" s="1015">
        <f>IF($A101&lt;&gt;"",$A101*AQ101,$E$7*AQ101)</f>
        <v>0</v>
      </c>
      <c r="AP101" s="1015">
        <f>AQ101-AO101</f>
        <v>0</v>
      </c>
      <c r="AQ101" s="73">
        <f>AN101</f>
        <v>0</v>
      </c>
      <c r="AR101" s="1015">
        <f>IF($A101&lt;&gt;"",$A101*AT101,$E$7*AT101)</f>
        <v>0</v>
      </c>
      <c r="AS101" s="1015">
        <f>AT101-AR101</f>
        <v>0</v>
      </c>
      <c r="AT101" s="73">
        <f>AQ101</f>
        <v>0</v>
      </c>
      <c r="AU101" s="1015">
        <f>IF($A101&lt;&gt;"",$A101*AW101,$E$7*AW101)</f>
        <v>0</v>
      </c>
      <c r="AV101" s="1015">
        <f>AW101-AU101</f>
        <v>0</v>
      </c>
      <c r="AW101" s="73">
        <f>AT101</f>
        <v>0</v>
      </c>
      <c r="AX101" s="1015">
        <f>IF($A101&lt;&gt;"",$A101*AZ101,$E$7*AZ101)</f>
        <v>0</v>
      </c>
      <c r="AY101" s="1015">
        <f>AZ101-AX101</f>
        <v>0</v>
      </c>
      <c r="AZ101" s="73">
        <f>AW101</f>
        <v>0</v>
      </c>
      <c r="BA101" s="1015">
        <f>IF($A101&lt;&gt;"",$A101*BC101,$E$7*BC101)</f>
        <v>0</v>
      </c>
      <c r="BB101" s="1015">
        <f>BC101-BA101</f>
        <v>0</v>
      </c>
      <c r="BC101" s="73">
        <f>AZ101</f>
        <v>0</v>
      </c>
      <c r="BD101" s="1015">
        <f>IF($A101&lt;&gt;"",$A101*BF101,$E$7*BF101)</f>
        <v>0</v>
      </c>
      <c r="BE101" s="1015">
        <f>BF101-BD101</f>
        <v>0</v>
      </c>
      <c r="BF101" s="73">
        <f>BC101</f>
        <v>0</v>
      </c>
      <c r="BG101" s="1015">
        <f>IF($A101&lt;&gt;"",$A101*BI101,$E$7*BI101)</f>
        <v>0</v>
      </c>
      <c r="BH101" s="1015">
        <f>BI101-BG101</f>
        <v>0</v>
      </c>
      <c r="BI101" s="73">
        <f>BF101</f>
        <v>0</v>
      </c>
      <c r="BJ101" s="1015">
        <f>IF($A101&lt;&gt;"",$A101*BL101,$E$7*BL101)</f>
        <v>0</v>
      </c>
      <c r="BK101" s="1015">
        <f>BL101-BJ101</f>
        <v>0</v>
      </c>
      <c r="BL101" s="73">
        <f>BI101</f>
        <v>0</v>
      </c>
      <c r="BM101" s="1015">
        <f>IF($A101&lt;&gt;"",$A101*BO101,$E$7*BO101)</f>
        <v>0</v>
      </c>
      <c r="BN101" s="1015">
        <f>BO101-BM101</f>
        <v>0</v>
      </c>
      <c r="BO101" s="73">
        <f>BL101</f>
        <v>0</v>
      </c>
      <c r="BP101" s="136"/>
      <c r="BQ101" s="136"/>
      <c r="BR101" s="136"/>
      <c r="BS101" s="136"/>
      <c r="BT101" s="136"/>
      <c r="BU101" s="136"/>
      <c r="BV101" s="136"/>
    </row>
    <row r="102" spans="1:74" ht="14.25" customHeight="1">
      <c r="A102" s="944" t="str">
        <f>IF('6.1stYrOpBudget'!K102&lt;&gt;"",'6.1stYrOpBudget'!K102,"")</f>
        <v/>
      </c>
      <c r="B102" s="944" t="str">
        <f>'6.1stYrOpBudget'!L102</f>
        <v/>
      </c>
      <c r="C102" s="1373" t="str">
        <f>'6.1stYrOpBudget'!A102</f>
        <v xml:space="preserve">Hard Debt - Fourth Lender </v>
      </c>
      <c r="D102" s="142"/>
      <c r="E102" s="142"/>
      <c r="F102" s="142"/>
      <c r="G102" s="70" t="s">
        <v>189</v>
      </c>
      <c r="H102" s="1035">
        <f>'6.1stYrOpBudget'!D102</f>
        <v>0</v>
      </c>
      <c r="I102" s="1035">
        <f>'6.1stYrOpBudget'!E102</f>
        <v>0</v>
      </c>
      <c r="J102" s="227">
        <f>'6.1stYrOpBudget'!F102</f>
        <v>0</v>
      </c>
      <c r="K102" s="1015">
        <f>IF($A102&lt;&gt;"",$A102*M102,$E$7*M102)</f>
        <v>0</v>
      </c>
      <c r="L102" s="1015">
        <f>M102-K102</f>
        <v>0</v>
      </c>
      <c r="M102" s="73">
        <f>J102</f>
        <v>0</v>
      </c>
      <c r="N102" s="1015">
        <f>IF($A102&lt;&gt;"",$A102*P102,$E$7*P102)</f>
        <v>0</v>
      </c>
      <c r="O102" s="1015">
        <f>P102-N102</f>
        <v>0</v>
      </c>
      <c r="P102" s="73">
        <f>M102</f>
        <v>0</v>
      </c>
      <c r="Q102" s="1015">
        <f>IF($A102&lt;&gt;"",$A102*S102,$E$7*S102)</f>
        <v>0</v>
      </c>
      <c r="R102" s="1015">
        <f>S102-Q102</f>
        <v>0</v>
      </c>
      <c r="S102" s="73">
        <f>P102</f>
        <v>0</v>
      </c>
      <c r="T102" s="1015">
        <f>IF($A102&lt;&gt;"",$A102*V102,$E$7*V102)</f>
        <v>0</v>
      </c>
      <c r="U102" s="1015">
        <f>V102-T102</f>
        <v>0</v>
      </c>
      <c r="V102" s="73">
        <f>S102</f>
        <v>0</v>
      </c>
      <c r="W102" s="1015">
        <f>IF($A102&lt;&gt;"",$A102*Y102,$E$7*Y102)</f>
        <v>0</v>
      </c>
      <c r="X102" s="1015">
        <f>Y102-W102</f>
        <v>0</v>
      </c>
      <c r="Y102" s="73">
        <f>V102</f>
        <v>0</v>
      </c>
      <c r="Z102" s="1015">
        <f>IF($A102&lt;&gt;"",$A102*AB102,$E$7*AB102)</f>
        <v>0</v>
      </c>
      <c r="AA102" s="1015">
        <f>AB102-Z102</f>
        <v>0</v>
      </c>
      <c r="AB102" s="73">
        <f>Y102</f>
        <v>0</v>
      </c>
      <c r="AC102" s="1015">
        <f>IF($A102&lt;&gt;"",$A102*AE102,$E$7*AE102)</f>
        <v>0</v>
      </c>
      <c r="AD102" s="1015">
        <f>AE102-AC102</f>
        <v>0</v>
      </c>
      <c r="AE102" s="73">
        <f>AB102</f>
        <v>0</v>
      </c>
      <c r="AF102" s="1015">
        <f>IF($A102&lt;&gt;"",$A102*AH102,$E$7*AH102)</f>
        <v>0</v>
      </c>
      <c r="AG102" s="1015">
        <f>AH102-AF102</f>
        <v>0</v>
      </c>
      <c r="AH102" s="73">
        <f>AE102</f>
        <v>0</v>
      </c>
      <c r="AI102" s="1015">
        <f>IF($A102&lt;&gt;"",$A102*AK102,$E$7*AK102)</f>
        <v>0</v>
      </c>
      <c r="AJ102" s="1015">
        <f>AK102-AI102</f>
        <v>0</v>
      </c>
      <c r="AK102" s="73">
        <f>AH102</f>
        <v>0</v>
      </c>
      <c r="AL102" s="1015">
        <f>IF($A102&lt;&gt;"",$A102*AN102,$E$7*AN102)</f>
        <v>0</v>
      </c>
      <c r="AM102" s="1015">
        <f>AN102-AL102</f>
        <v>0</v>
      </c>
      <c r="AN102" s="73">
        <f>AK102</f>
        <v>0</v>
      </c>
      <c r="AO102" s="1015">
        <f>IF($A102&lt;&gt;"",$A102*AQ102,$E$7*AQ102)</f>
        <v>0</v>
      </c>
      <c r="AP102" s="1015">
        <f>AQ102-AO102</f>
        <v>0</v>
      </c>
      <c r="AQ102" s="73">
        <f>AN102</f>
        <v>0</v>
      </c>
      <c r="AR102" s="1015">
        <f>IF($A102&lt;&gt;"",$A102*AT102,$E$7*AT102)</f>
        <v>0</v>
      </c>
      <c r="AS102" s="1015">
        <f>AT102-AR102</f>
        <v>0</v>
      </c>
      <c r="AT102" s="73">
        <f>AQ102</f>
        <v>0</v>
      </c>
      <c r="AU102" s="1015">
        <f>IF($A102&lt;&gt;"",$A102*AW102,$E$7*AW102)</f>
        <v>0</v>
      </c>
      <c r="AV102" s="1015">
        <f>AW102-AU102</f>
        <v>0</v>
      </c>
      <c r="AW102" s="73">
        <f>AT102</f>
        <v>0</v>
      </c>
      <c r="AX102" s="1015">
        <f>IF($A102&lt;&gt;"",$A102*AZ102,$E$7*AZ102)</f>
        <v>0</v>
      </c>
      <c r="AY102" s="1015">
        <f>AZ102-AX102</f>
        <v>0</v>
      </c>
      <c r="AZ102" s="73">
        <f>AW102</f>
        <v>0</v>
      </c>
      <c r="BA102" s="1015">
        <f>IF($A102&lt;&gt;"",$A102*BC102,$E$7*BC102)</f>
        <v>0</v>
      </c>
      <c r="BB102" s="1015">
        <f>BC102-BA102</f>
        <v>0</v>
      </c>
      <c r="BC102" s="73">
        <f>AZ102</f>
        <v>0</v>
      </c>
      <c r="BD102" s="1015">
        <f>IF($A102&lt;&gt;"",$A102*BF102,$E$7*BF102)</f>
        <v>0</v>
      </c>
      <c r="BE102" s="1015">
        <f>BF102-BD102</f>
        <v>0</v>
      </c>
      <c r="BF102" s="73">
        <f>BC102</f>
        <v>0</v>
      </c>
      <c r="BG102" s="1015">
        <f>IF($A102&lt;&gt;"",$A102*BI102,$E$7*BI102)</f>
        <v>0</v>
      </c>
      <c r="BH102" s="1015">
        <f>BI102-BG102</f>
        <v>0</v>
      </c>
      <c r="BI102" s="73">
        <f>BF102</f>
        <v>0</v>
      </c>
      <c r="BJ102" s="1015">
        <f>IF($A102&lt;&gt;"",$A102*BL102,$E$7*BL102)</f>
        <v>0</v>
      </c>
      <c r="BK102" s="1015">
        <f>BL102-BJ102</f>
        <v>0</v>
      </c>
      <c r="BL102" s="73">
        <f>BI102</f>
        <v>0</v>
      </c>
      <c r="BM102" s="1015">
        <f>IF($A102&lt;&gt;"",$A102*BO102,$E$7*BO102)</f>
        <v>0</v>
      </c>
      <c r="BN102" s="1015">
        <f>BO102-BM102</f>
        <v>0</v>
      </c>
      <c r="BO102" s="73">
        <f>BL102</f>
        <v>0</v>
      </c>
      <c r="BP102" s="136"/>
      <c r="BQ102" s="136"/>
      <c r="BR102" s="136"/>
      <c r="BS102" s="136"/>
      <c r="BT102" s="136"/>
      <c r="BU102" s="136"/>
      <c r="BV102" s="136"/>
    </row>
    <row r="103" spans="1:74" ht="15">
      <c r="C103" s="1373" t="str">
        <f>'6.1stYrOpBudget'!A103</f>
        <v>Commercial Hard Debt Service</v>
      </c>
      <c r="D103" s="184"/>
      <c r="E103" s="184"/>
      <c r="F103" s="184"/>
      <c r="G103" s="71"/>
      <c r="H103" s="1021"/>
      <c r="I103" s="1021"/>
      <c r="J103" s="288">
        <f>'5.CommOp.Budget'!E90</f>
        <v>0</v>
      </c>
      <c r="K103" s="1021"/>
      <c r="L103" s="1021"/>
      <c r="M103" s="288">
        <f>'5.CommOp.Budget'!F90</f>
        <v>0</v>
      </c>
      <c r="N103" s="1021"/>
      <c r="O103" s="1021"/>
      <c r="P103" s="288">
        <f>'5.CommOp.Budget'!G90</f>
        <v>0</v>
      </c>
      <c r="Q103" s="1021"/>
      <c r="R103" s="1021"/>
      <c r="S103" s="288">
        <f>'5.CommOp.Budget'!H90</f>
        <v>0</v>
      </c>
      <c r="T103" s="1021"/>
      <c r="U103" s="1021"/>
      <c r="V103" s="288">
        <f>'5.CommOp.Budget'!I90</f>
        <v>0</v>
      </c>
      <c r="W103" s="1021"/>
      <c r="X103" s="1021"/>
      <c r="Y103" s="288">
        <f>'5.CommOp.Budget'!J90</f>
        <v>0</v>
      </c>
      <c r="Z103" s="1021"/>
      <c r="AA103" s="1021"/>
      <c r="AB103" s="288">
        <f>'5.CommOp.Budget'!K90</f>
        <v>0</v>
      </c>
      <c r="AC103" s="1021"/>
      <c r="AD103" s="1021"/>
      <c r="AE103" s="288">
        <f>'5.CommOp.Budget'!L90</f>
        <v>0</v>
      </c>
      <c r="AF103" s="1021"/>
      <c r="AG103" s="1021"/>
      <c r="AH103" s="288">
        <f>'5.CommOp.Budget'!M90</f>
        <v>0</v>
      </c>
      <c r="AI103" s="1021"/>
      <c r="AJ103" s="1021"/>
      <c r="AK103" s="288">
        <f>'5.CommOp.Budget'!N90</f>
        <v>0</v>
      </c>
      <c r="AL103" s="1021"/>
      <c r="AM103" s="1021"/>
      <c r="AN103" s="288">
        <f>'5.CommOp.Budget'!O90</f>
        <v>0</v>
      </c>
      <c r="AO103" s="1021"/>
      <c r="AP103" s="1021"/>
      <c r="AQ103" s="288">
        <f>'5.CommOp.Budget'!P90</f>
        <v>0</v>
      </c>
      <c r="AR103" s="1021"/>
      <c r="AS103" s="1021"/>
      <c r="AT103" s="288">
        <f>'5.CommOp.Budget'!Q90</f>
        <v>0</v>
      </c>
      <c r="AU103" s="1021"/>
      <c r="AV103" s="1021"/>
      <c r="AW103" s="288">
        <f>'5.CommOp.Budget'!R90</f>
        <v>0</v>
      </c>
      <c r="AX103" s="1021"/>
      <c r="AY103" s="1021"/>
      <c r="AZ103" s="288">
        <f>'5.CommOp.Budget'!S90</f>
        <v>0</v>
      </c>
      <c r="BA103" s="1021"/>
      <c r="BB103" s="1021"/>
      <c r="BC103" s="288">
        <f>'5.CommOp.Budget'!T90</f>
        <v>0</v>
      </c>
      <c r="BD103" s="1021"/>
      <c r="BE103" s="1021"/>
      <c r="BF103" s="288">
        <f>'5.CommOp.Budget'!U90</f>
        <v>0</v>
      </c>
      <c r="BG103" s="1021"/>
      <c r="BH103" s="1021"/>
      <c r="BI103" s="288">
        <f>'5.CommOp.Budget'!V90</f>
        <v>0</v>
      </c>
      <c r="BJ103" s="1021"/>
      <c r="BK103" s="1021"/>
      <c r="BL103" s="288">
        <f>'5.CommOp.Budget'!W90</f>
        <v>0</v>
      </c>
      <c r="BM103" s="1021"/>
      <c r="BN103" s="1021"/>
      <c r="BO103" s="288">
        <f>'5.CommOp.Budget'!X90</f>
        <v>0</v>
      </c>
      <c r="BP103" s="136"/>
      <c r="BQ103" s="136"/>
      <c r="BR103" s="136"/>
      <c r="BS103" s="136"/>
      <c r="BT103" s="136"/>
      <c r="BU103" s="136"/>
      <c r="BV103" s="136"/>
    </row>
    <row r="104" spans="1:74" ht="15">
      <c r="C104" s="1415" t="str">
        <f>'6.1stYrOpBudget'!B104</f>
        <v>TOTAL HARD DEBT SERVICE</v>
      </c>
      <c r="D104" s="142"/>
      <c r="E104" s="142"/>
      <c r="F104" s="142"/>
      <c r="G104" s="262"/>
      <c r="H104" s="299">
        <f>'6.1stYrOpBudget'!D104</f>
        <v>0</v>
      </c>
      <c r="I104" s="299">
        <f>'6.1stYrOpBudget'!E104</f>
        <v>0</v>
      </c>
      <c r="J104" s="224">
        <f>'6.1stYrOpBudget'!F104</f>
        <v>0</v>
      </c>
      <c r="K104" s="299">
        <f>SUM(K99:K103)</f>
        <v>0</v>
      </c>
      <c r="L104" s="299">
        <f t="shared" ref="L104:BO104" si="201">SUM(L99:L103)</f>
        <v>0</v>
      </c>
      <c r="M104" s="224">
        <f t="shared" si="201"/>
        <v>0</v>
      </c>
      <c r="N104" s="299">
        <f t="shared" si="201"/>
        <v>0</v>
      </c>
      <c r="O104" s="299">
        <f t="shared" si="201"/>
        <v>0</v>
      </c>
      <c r="P104" s="224">
        <f t="shared" si="201"/>
        <v>0</v>
      </c>
      <c r="Q104" s="299">
        <f t="shared" si="201"/>
        <v>0</v>
      </c>
      <c r="R104" s="299">
        <f t="shared" si="201"/>
        <v>0</v>
      </c>
      <c r="S104" s="224">
        <f t="shared" si="201"/>
        <v>0</v>
      </c>
      <c r="T104" s="299">
        <f t="shared" si="201"/>
        <v>0</v>
      </c>
      <c r="U104" s="299">
        <f t="shared" si="201"/>
        <v>0</v>
      </c>
      <c r="V104" s="224">
        <f t="shared" si="201"/>
        <v>0</v>
      </c>
      <c r="W104" s="299">
        <f t="shared" si="201"/>
        <v>0</v>
      </c>
      <c r="X104" s="299">
        <f t="shared" si="201"/>
        <v>0</v>
      </c>
      <c r="Y104" s="224">
        <f t="shared" si="201"/>
        <v>0</v>
      </c>
      <c r="Z104" s="299">
        <f t="shared" si="201"/>
        <v>0</v>
      </c>
      <c r="AA104" s="299">
        <f t="shared" si="201"/>
        <v>0</v>
      </c>
      <c r="AB104" s="224">
        <f t="shared" si="201"/>
        <v>0</v>
      </c>
      <c r="AC104" s="299">
        <f t="shared" si="201"/>
        <v>0</v>
      </c>
      <c r="AD104" s="299">
        <f t="shared" si="201"/>
        <v>0</v>
      </c>
      <c r="AE104" s="224">
        <f t="shared" si="201"/>
        <v>0</v>
      </c>
      <c r="AF104" s="299">
        <f t="shared" si="201"/>
        <v>0</v>
      </c>
      <c r="AG104" s="299">
        <f t="shared" si="201"/>
        <v>0</v>
      </c>
      <c r="AH104" s="224">
        <f t="shared" si="201"/>
        <v>0</v>
      </c>
      <c r="AI104" s="299">
        <f t="shared" si="201"/>
        <v>0</v>
      </c>
      <c r="AJ104" s="299">
        <f t="shared" si="201"/>
        <v>0</v>
      </c>
      <c r="AK104" s="224">
        <f t="shared" si="201"/>
        <v>0</v>
      </c>
      <c r="AL104" s="299">
        <f t="shared" si="201"/>
        <v>0</v>
      </c>
      <c r="AM104" s="299">
        <f t="shared" si="201"/>
        <v>0</v>
      </c>
      <c r="AN104" s="224">
        <f t="shared" si="201"/>
        <v>0</v>
      </c>
      <c r="AO104" s="299">
        <f t="shared" si="201"/>
        <v>0</v>
      </c>
      <c r="AP104" s="299">
        <f t="shared" si="201"/>
        <v>0</v>
      </c>
      <c r="AQ104" s="224">
        <f t="shared" si="201"/>
        <v>0</v>
      </c>
      <c r="AR104" s="299">
        <f t="shared" si="201"/>
        <v>0</v>
      </c>
      <c r="AS104" s="299">
        <f t="shared" si="201"/>
        <v>0</v>
      </c>
      <c r="AT104" s="224">
        <f t="shared" si="201"/>
        <v>0</v>
      </c>
      <c r="AU104" s="299">
        <f t="shared" si="201"/>
        <v>0</v>
      </c>
      <c r="AV104" s="299">
        <f t="shared" si="201"/>
        <v>0</v>
      </c>
      <c r="AW104" s="224">
        <f t="shared" si="201"/>
        <v>0</v>
      </c>
      <c r="AX104" s="299">
        <f t="shared" si="201"/>
        <v>0</v>
      </c>
      <c r="AY104" s="299">
        <f t="shared" si="201"/>
        <v>0</v>
      </c>
      <c r="AZ104" s="224">
        <f t="shared" si="201"/>
        <v>0</v>
      </c>
      <c r="BA104" s="299">
        <f t="shared" si="201"/>
        <v>0</v>
      </c>
      <c r="BB104" s="299">
        <f t="shared" si="201"/>
        <v>0</v>
      </c>
      <c r="BC104" s="224">
        <f t="shared" si="201"/>
        <v>0</v>
      </c>
      <c r="BD104" s="299">
        <f t="shared" si="201"/>
        <v>0</v>
      </c>
      <c r="BE104" s="299">
        <f t="shared" si="201"/>
        <v>0</v>
      </c>
      <c r="BF104" s="224">
        <f t="shared" si="201"/>
        <v>0</v>
      </c>
      <c r="BG104" s="299">
        <f t="shared" si="201"/>
        <v>0</v>
      </c>
      <c r="BH104" s="299">
        <f t="shared" si="201"/>
        <v>0</v>
      </c>
      <c r="BI104" s="224">
        <f t="shared" si="201"/>
        <v>0</v>
      </c>
      <c r="BJ104" s="299">
        <f t="shared" si="201"/>
        <v>0</v>
      </c>
      <c r="BK104" s="299">
        <f t="shared" si="201"/>
        <v>0</v>
      </c>
      <c r="BL104" s="224">
        <f t="shared" si="201"/>
        <v>0</v>
      </c>
      <c r="BM104" s="299">
        <f t="shared" si="201"/>
        <v>0</v>
      </c>
      <c r="BN104" s="299">
        <f t="shared" si="201"/>
        <v>0</v>
      </c>
      <c r="BO104" s="224">
        <f t="shared" si="201"/>
        <v>0</v>
      </c>
      <c r="BP104" s="136"/>
      <c r="BQ104" s="136"/>
      <c r="BR104" s="136"/>
      <c r="BS104" s="136"/>
      <c r="BT104" s="136"/>
      <c r="BU104" s="136"/>
      <c r="BV104" s="136"/>
    </row>
    <row r="105" spans="1:74" ht="5.0999999999999996" customHeight="1">
      <c r="C105" s="154"/>
      <c r="D105" s="147"/>
      <c r="E105" s="147"/>
      <c r="F105" s="147"/>
      <c r="G105" s="230"/>
      <c r="H105" s="300"/>
      <c r="I105" s="300"/>
      <c r="J105" s="148"/>
      <c r="K105" s="300"/>
      <c r="L105" s="300"/>
      <c r="M105" s="148"/>
      <c r="N105" s="300"/>
      <c r="O105" s="300"/>
      <c r="P105" s="148"/>
      <c r="Q105" s="300"/>
      <c r="R105" s="300"/>
      <c r="S105" s="148"/>
      <c r="T105" s="300"/>
      <c r="U105" s="300"/>
      <c r="V105" s="148"/>
      <c r="W105" s="300"/>
      <c r="X105" s="300"/>
      <c r="Y105" s="148"/>
      <c r="Z105" s="300"/>
      <c r="AA105" s="300"/>
      <c r="AB105" s="148"/>
      <c r="AC105" s="300"/>
      <c r="AD105" s="300"/>
      <c r="AE105" s="148"/>
      <c r="AF105" s="300"/>
      <c r="AG105" s="300"/>
      <c r="AH105" s="148"/>
      <c r="AI105" s="300"/>
      <c r="AJ105" s="300"/>
      <c r="AK105" s="148"/>
      <c r="AL105" s="300"/>
      <c r="AM105" s="300"/>
      <c r="AN105" s="148"/>
      <c r="AO105" s="300"/>
      <c r="AP105" s="300"/>
      <c r="AQ105" s="148"/>
      <c r="AR105" s="300"/>
      <c r="AS105" s="300"/>
      <c r="AT105" s="148"/>
      <c r="AU105" s="300"/>
      <c r="AV105" s="300"/>
      <c r="AW105" s="148"/>
      <c r="AX105" s="300"/>
      <c r="AY105" s="300"/>
      <c r="AZ105" s="148"/>
      <c r="BA105" s="300"/>
      <c r="BB105" s="300"/>
      <c r="BC105" s="148"/>
      <c r="BD105" s="300"/>
      <c r="BE105" s="300"/>
      <c r="BF105" s="148"/>
      <c r="BG105" s="300"/>
      <c r="BH105" s="300"/>
      <c r="BI105" s="148"/>
      <c r="BJ105" s="300"/>
      <c r="BK105" s="300"/>
      <c r="BL105" s="148"/>
      <c r="BM105" s="300"/>
      <c r="BN105" s="300"/>
      <c r="BO105" s="148"/>
      <c r="BP105" s="136"/>
      <c r="BQ105" s="136"/>
      <c r="BR105" s="136"/>
      <c r="BS105" s="136"/>
      <c r="BT105" s="136"/>
      <c r="BU105" s="136"/>
      <c r="BV105" s="136"/>
    </row>
    <row r="106" spans="1:74" ht="15">
      <c r="C106" s="411" t="str">
        <f>'6.1stYrOpBudget'!A106</f>
        <v>CASH FLOW (NOI minus DEBT SERVICE)</v>
      </c>
      <c r="D106" s="147"/>
      <c r="E106" s="147"/>
      <c r="F106" s="147"/>
      <c r="G106" s="303"/>
      <c r="H106" s="1024">
        <f>'6.1stYrOpBudget'!D106</f>
        <v>0</v>
      </c>
      <c r="I106" s="1024">
        <f>'6.1stYrOpBudget'!E106</f>
        <v>0</v>
      </c>
      <c r="J106" s="287">
        <f>'6.1stYrOpBudget'!F106</f>
        <v>0</v>
      </c>
      <c r="K106" s="1024">
        <f>K96-K104</f>
        <v>0</v>
      </c>
      <c r="L106" s="1024">
        <f>L96-L104</f>
        <v>0</v>
      </c>
      <c r="M106" s="287">
        <f>M96-M104</f>
        <v>0</v>
      </c>
      <c r="N106" s="1024">
        <f>N96-N104</f>
        <v>0</v>
      </c>
      <c r="O106" s="1024">
        <f>O96-O104</f>
        <v>0</v>
      </c>
      <c r="P106" s="287">
        <f t="shared" ref="P106:BO106" si="202">P96-P104</f>
        <v>0</v>
      </c>
      <c r="Q106" s="1024">
        <f t="shared" si="202"/>
        <v>0</v>
      </c>
      <c r="R106" s="1024">
        <f t="shared" si="202"/>
        <v>0</v>
      </c>
      <c r="S106" s="287">
        <f t="shared" si="202"/>
        <v>0</v>
      </c>
      <c r="T106" s="1024">
        <f t="shared" si="202"/>
        <v>0</v>
      </c>
      <c r="U106" s="1024">
        <f t="shared" si="202"/>
        <v>0</v>
      </c>
      <c r="V106" s="287">
        <f t="shared" si="202"/>
        <v>0</v>
      </c>
      <c r="W106" s="1024">
        <f t="shared" si="202"/>
        <v>0</v>
      </c>
      <c r="X106" s="1024">
        <f t="shared" si="202"/>
        <v>0</v>
      </c>
      <c r="Y106" s="287">
        <f t="shared" si="202"/>
        <v>0</v>
      </c>
      <c r="Z106" s="1024">
        <f t="shared" si="202"/>
        <v>0</v>
      </c>
      <c r="AA106" s="1024">
        <f t="shared" si="202"/>
        <v>0</v>
      </c>
      <c r="AB106" s="287">
        <f t="shared" si="202"/>
        <v>0</v>
      </c>
      <c r="AC106" s="1024">
        <f t="shared" si="202"/>
        <v>0</v>
      </c>
      <c r="AD106" s="1024">
        <f t="shared" si="202"/>
        <v>0</v>
      </c>
      <c r="AE106" s="287">
        <f t="shared" si="202"/>
        <v>0</v>
      </c>
      <c r="AF106" s="1024">
        <f t="shared" si="202"/>
        <v>0</v>
      </c>
      <c r="AG106" s="1024">
        <f t="shared" si="202"/>
        <v>0</v>
      </c>
      <c r="AH106" s="287">
        <f t="shared" si="202"/>
        <v>0</v>
      </c>
      <c r="AI106" s="1024">
        <f t="shared" si="202"/>
        <v>0</v>
      </c>
      <c r="AJ106" s="1024">
        <f t="shared" si="202"/>
        <v>0</v>
      </c>
      <c r="AK106" s="287">
        <f t="shared" si="202"/>
        <v>0</v>
      </c>
      <c r="AL106" s="1024">
        <f t="shared" si="202"/>
        <v>0</v>
      </c>
      <c r="AM106" s="1024">
        <f t="shared" si="202"/>
        <v>0</v>
      </c>
      <c r="AN106" s="287">
        <f t="shared" si="202"/>
        <v>0</v>
      </c>
      <c r="AO106" s="1024">
        <f t="shared" si="202"/>
        <v>0</v>
      </c>
      <c r="AP106" s="1024">
        <f t="shared" si="202"/>
        <v>0</v>
      </c>
      <c r="AQ106" s="287">
        <f t="shared" si="202"/>
        <v>0</v>
      </c>
      <c r="AR106" s="1024">
        <f t="shared" si="202"/>
        <v>0</v>
      </c>
      <c r="AS106" s="1024">
        <f t="shared" si="202"/>
        <v>0</v>
      </c>
      <c r="AT106" s="287">
        <f t="shared" si="202"/>
        <v>0</v>
      </c>
      <c r="AU106" s="1024">
        <f t="shared" si="202"/>
        <v>0</v>
      </c>
      <c r="AV106" s="1024">
        <f t="shared" si="202"/>
        <v>0</v>
      </c>
      <c r="AW106" s="287">
        <f t="shared" si="202"/>
        <v>0</v>
      </c>
      <c r="AX106" s="1024">
        <f t="shared" si="202"/>
        <v>0</v>
      </c>
      <c r="AY106" s="1024">
        <f t="shared" si="202"/>
        <v>0</v>
      </c>
      <c r="AZ106" s="287">
        <f t="shared" si="202"/>
        <v>0</v>
      </c>
      <c r="BA106" s="1024">
        <f t="shared" si="202"/>
        <v>0</v>
      </c>
      <c r="BB106" s="1024">
        <f t="shared" si="202"/>
        <v>0</v>
      </c>
      <c r="BC106" s="287">
        <f t="shared" si="202"/>
        <v>0</v>
      </c>
      <c r="BD106" s="1024">
        <f t="shared" si="202"/>
        <v>0</v>
      </c>
      <c r="BE106" s="1024">
        <f t="shared" si="202"/>
        <v>0</v>
      </c>
      <c r="BF106" s="287">
        <f t="shared" si="202"/>
        <v>0</v>
      </c>
      <c r="BG106" s="1024">
        <f t="shared" si="202"/>
        <v>0</v>
      </c>
      <c r="BH106" s="1024">
        <f t="shared" si="202"/>
        <v>0</v>
      </c>
      <c r="BI106" s="287">
        <f t="shared" si="202"/>
        <v>0</v>
      </c>
      <c r="BJ106" s="1024">
        <f t="shared" si="202"/>
        <v>0</v>
      </c>
      <c r="BK106" s="1024">
        <f t="shared" si="202"/>
        <v>0</v>
      </c>
      <c r="BL106" s="287">
        <f t="shared" si="202"/>
        <v>0</v>
      </c>
      <c r="BM106" s="1024">
        <f t="shared" si="202"/>
        <v>0</v>
      </c>
      <c r="BN106" s="1024">
        <f t="shared" si="202"/>
        <v>0</v>
      </c>
      <c r="BO106" s="287">
        <f t="shared" si="202"/>
        <v>0</v>
      </c>
      <c r="BP106" s="136"/>
      <c r="BQ106" s="136"/>
      <c r="BR106" s="136"/>
      <c r="BS106" s="136"/>
      <c r="BT106" s="136"/>
      <c r="BU106" s="136"/>
      <c r="BV106" s="136"/>
    </row>
    <row r="107" spans="1:74" ht="5.0999999999999996" customHeight="1">
      <c r="C107" s="411"/>
      <c r="D107" s="147"/>
      <c r="E107" s="147"/>
      <c r="F107" s="147"/>
      <c r="G107" s="255"/>
      <c r="H107" s="1022"/>
      <c r="I107" s="1022"/>
      <c r="J107" s="174"/>
      <c r="K107" s="1022"/>
      <c r="L107" s="1022"/>
      <c r="M107" s="174"/>
      <c r="N107" s="1022"/>
      <c r="O107" s="1022"/>
      <c r="P107" s="174"/>
      <c r="Q107" s="1022"/>
      <c r="R107" s="1022"/>
      <c r="S107" s="174"/>
      <c r="T107" s="1022"/>
      <c r="U107" s="1022"/>
      <c r="V107" s="174"/>
      <c r="W107" s="1022"/>
      <c r="X107" s="1022"/>
      <c r="Y107" s="174"/>
      <c r="Z107" s="1022"/>
      <c r="AA107" s="1022"/>
      <c r="AB107" s="174"/>
      <c r="AC107" s="1022"/>
      <c r="AD107" s="1022"/>
      <c r="AE107" s="174"/>
      <c r="AF107" s="1022"/>
      <c r="AG107" s="1022"/>
      <c r="AH107" s="174"/>
      <c r="AI107" s="1022"/>
      <c r="AJ107" s="1022"/>
      <c r="AK107" s="174"/>
      <c r="AL107" s="1022"/>
      <c r="AM107" s="1022"/>
      <c r="AN107" s="174"/>
      <c r="AO107" s="1022"/>
      <c r="AP107" s="1022"/>
      <c r="AQ107" s="174"/>
      <c r="AR107" s="1022"/>
      <c r="AS107" s="1022"/>
      <c r="AT107" s="174"/>
      <c r="AU107" s="1022"/>
      <c r="AV107" s="1022"/>
      <c r="AW107" s="174"/>
      <c r="AX107" s="1022"/>
      <c r="AY107" s="1022"/>
      <c r="AZ107" s="174"/>
      <c r="BA107" s="1022"/>
      <c r="BB107" s="1022"/>
      <c r="BC107" s="174"/>
      <c r="BD107" s="1022"/>
      <c r="BE107" s="1022"/>
      <c r="BF107" s="174"/>
      <c r="BG107" s="1022"/>
      <c r="BH107" s="1022"/>
      <c r="BI107" s="174"/>
      <c r="BJ107" s="1022"/>
      <c r="BK107" s="1022"/>
      <c r="BL107" s="174"/>
      <c r="BM107" s="1022"/>
      <c r="BN107" s="1022"/>
      <c r="BO107" s="174"/>
      <c r="BP107" s="136"/>
      <c r="BQ107" s="136"/>
      <c r="BR107" s="136"/>
      <c r="BS107" s="136"/>
      <c r="BT107" s="136"/>
      <c r="BU107" s="136"/>
      <c r="BV107" s="136"/>
    </row>
    <row r="108" spans="1:74" ht="14.25" hidden="1">
      <c r="C108" s="1395" t="str">
        <f>'6.1stYrOpBudget'!A108</f>
        <v>Commercial Only Cash Flow</v>
      </c>
      <c r="D108" s="147"/>
      <c r="E108" s="147"/>
      <c r="F108" s="147"/>
      <c r="G108" s="255"/>
      <c r="H108" s="1024"/>
      <c r="I108" s="1024"/>
      <c r="J108" s="287">
        <f>'5.CommOp.Budget'!E98</f>
        <v>0</v>
      </c>
      <c r="K108" s="1024"/>
      <c r="L108" s="1024"/>
      <c r="M108" s="287">
        <f>'5.CommOp.Budget'!F98</f>
        <v>0</v>
      </c>
      <c r="N108" s="1024"/>
      <c r="O108" s="1024"/>
      <c r="P108" s="287">
        <f>'5.CommOp.Budget'!G98</f>
        <v>0</v>
      </c>
      <c r="Q108" s="1024"/>
      <c r="R108" s="1024"/>
      <c r="S108" s="287">
        <f>'5.CommOp.Budget'!H98</f>
        <v>0</v>
      </c>
      <c r="T108" s="1024"/>
      <c r="U108" s="1024"/>
      <c r="V108" s="287">
        <f>'5.CommOp.Budget'!I98</f>
        <v>0</v>
      </c>
      <c r="W108" s="1024"/>
      <c r="X108" s="1024"/>
      <c r="Y108" s="287">
        <f>'5.CommOp.Budget'!J98</f>
        <v>0</v>
      </c>
      <c r="Z108" s="1024"/>
      <c r="AA108" s="1024"/>
      <c r="AB108" s="287">
        <f>'5.CommOp.Budget'!K98</f>
        <v>0</v>
      </c>
      <c r="AC108" s="1024"/>
      <c r="AD108" s="1024"/>
      <c r="AE108" s="287">
        <f>'5.CommOp.Budget'!L98</f>
        <v>0</v>
      </c>
      <c r="AF108" s="1024"/>
      <c r="AG108" s="1024"/>
      <c r="AH108" s="287">
        <f>'5.CommOp.Budget'!M98</f>
        <v>0</v>
      </c>
      <c r="AI108" s="1024"/>
      <c r="AJ108" s="1024"/>
      <c r="AK108" s="287">
        <f>'5.CommOp.Budget'!N98</f>
        <v>0</v>
      </c>
      <c r="AL108" s="1024"/>
      <c r="AM108" s="1024"/>
      <c r="AN108" s="287">
        <f>'5.CommOp.Budget'!O98</f>
        <v>0</v>
      </c>
      <c r="AO108" s="1024"/>
      <c r="AP108" s="1024"/>
      <c r="AQ108" s="287">
        <f>'5.CommOp.Budget'!P98</f>
        <v>0</v>
      </c>
      <c r="AR108" s="1024"/>
      <c r="AS108" s="1024"/>
      <c r="AT108" s="287">
        <f>'5.CommOp.Budget'!Q98</f>
        <v>0</v>
      </c>
      <c r="AU108" s="1024"/>
      <c r="AV108" s="1024"/>
      <c r="AW108" s="287">
        <f>'5.CommOp.Budget'!R98</f>
        <v>0</v>
      </c>
      <c r="AX108" s="1024"/>
      <c r="AY108" s="1024"/>
      <c r="AZ108" s="287">
        <f>'5.CommOp.Budget'!S98</f>
        <v>0</v>
      </c>
      <c r="BA108" s="1024"/>
      <c r="BB108" s="1024"/>
      <c r="BC108" s="287">
        <f>'5.CommOp.Budget'!T98</f>
        <v>0</v>
      </c>
      <c r="BD108" s="1024"/>
      <c r="BE108" s="1024"/>
      <c r="BF108" s="287">
        <f>'5.CommOp.Budget'!U98</f>
        <v>0</v>
      </c>
      <c r="BG108" s="1024"/>
      <c r="BH108" s="1024"/>
      <c r="BI108" s="287">
        <f>'5.CommOp.Budget'!V98</f>
        <v>0</v>
      </c>
      <c r="BJ108" s="1024"/>
      <c r="BK108" s="1024"/>
      <c r="BL108" s="287">
        <f>'5.CommOp.Budget'!W98</f>
        <v>0</v>
      </c>
      <c r="BM108" s="1024"/>
      <c r="BN108" s="1024"/>
      <c r="BO108" s="287">
        <f>'5.CommOp.Budget'!X98</f>
        <v>0</v>
      </c>
      <c r="BP108" s="136"/>
      <c r="BQ108" s="136"/>
      <c r="BR108" s="136"/>
      <c r="BS108" s="136"/>
      <c r="BT108" s="136"/>
      <c r="BU108" s="136"/>
      <c r="BV108" s="136"/>
    </row>
    <row r="109" spans="1:74" ht="5.0999999999999996" hidden="1" customHeight="1">
      <c r="C109" s="154"/>
      <c r="D109" s="147"/>
      <c r="E109" s="147"/>
      <c r="F109" s="147"/>
      <c r="G109" s="230"/>
      <c r="H109" s="1025"/>
      <c r="I109" s="1025"/>
      <c r="J109" s="304"/>
      <c r="K109" s="1025"/>
      <c r="L109" s="1025"/>
      <c r="M109" s="304"/>
      <c r="N109" s="1025"/>
      <c r="O109" s="1025"/>
      <c r="P109" s="304"/>
      <c r="Q109" s="1025"/>
      <c r="R109" s="1025"/>
      <c r="S109" s="304"/>
      <c r="T109" s="1025"/>
      <c r="U109" s="1025"/>
      <c r="V109" s="304"/>
      <c r="W109" s="1025"/>
      <c r="X109" s="1025"/>
      <c r="Y109" s="304"/>
      <c r="Z109" s="1025"/>
      <c r="AA109" s="1025"/>
      <c r="AB109" s="304"/>
      <c r="AC109" s="1025"/>
      <c r="AD109" s="1025"/>
      <c r="AE109" s="304"/>
      <c r="AF109" s="1025"/>
      <c r="AG109" s="1025"/>
      <c r="AH109" s="304"/>
      <c r="AI109" s="1025"/>
      <c r="AJ109" s="1025"/>
      <c r="AK109" s="304"/>
      <c r="AL109" s="1025"/>
      <c r="AM109" s="1025"/>
      <c r="AN109" s="304"/>
      <c r="AO109" s="1025"/>
      <c r="AP109" s="1025"/>
      <c r="AQ109" s="304"/>
      <c r="AR109" s="1025"/>
      <c r="AS109" s="1025"/>
      <c r="AT109" s="304"/>
      <c r="AU109" s="1025"/>
      <c r="AV109" s="1025"/>
      <c r="AW109" s="304"/>
      <c r="AX109" s="1025"/>
      <c r="AY109" s="1025"/>
      <c r="AZ109" s="304"/>
      <c r="BA109" s="1025"/>
      <c r="BB109" s="1025"/>
      <c r="BC109" s="304"/>
      <c r="BD109" s="1025"/>
      <c r="BE109" s="1025"/>
      <c r="BF109" s="304"/>
      <c r="BG109" s="1025"/>
      <c r="BH109" s="1025"/>
      <c r="BI109" s="304"/>
      <c r="BJ109" s="1025"/>
      <c r="BK109" s="1025"/>
      <c r="BL109" s="304"/>
      <c r="BM109" s="1025"/>
      <c r="BN109" s="1025"/>
      <c r="BO109" s="304"/>
      <c r="BP109" s="136"/>
      <c r="BQ109" s="136"/>
      <c r="BR109" s="136"/>
      <c r="BS109" s="136"/>
      <c r="BT109" s="136"/>
      <c r="BU109" s="136"/>
      <c r="BV109" s="136"/>
    </row>
    <row r="110" spans="1:74" ht="14.25" hidden="1">
      <c r="A110" s="944" t="str">
        <f>IF('6.1stYrOpBudget'!K110&lt;&gt;"",'6.1stYrOpBudget'!K110,"")</f>
        <v/>
      </c>
      <c r="B110" s="944" t="str">
        <f>'6.1stYrOpBudget'!L110</f>
        <v/>
      </c>
      <c r="C110" s="1395" t="str">
        <f>'6.1stYrOpBudget'!A110</f>
        <v>Allocation of Commercial Surplus to LOPS/non-LOSP (residual income)</v>
      </c>
      <c r="D110" s="147"/>
      <c r="E110" s="147"/>
      <c r="F110" s="147"/>
      <c r="G110" s="230"/>
      <c r="H110" s="1035">
        <f>'6.1stYrOpBudget'!D110</f>
        <v>0</v>
      </c>
      <c r="I110" s="1035">
        <f>'6.1stYrOpBudget'!E110</f>
        <v>0</v>
      </c>
      <c r="J110" s="304"/>
      <c r="K110" s="1035">
        <f>IF($A$110&lt;&gt;"",$A$110*M$108,$E$7*M$108)</f>
        <v>0</v>
      </c>
      <c r="L110" s="1035">
        <f>M108-K110</f>
        <v>0</v>
      </c>
      <c r="M110" s="304"/>
      <c r="N110" s="1035">
        <f>IF($A$110&lt;&gt;"",$A$110*P$108,$E$7*P$108)</f>
        <v>0</v>
      </c>
      <c r="O110" s="1035">
        <f>P108-N110</f>
        <v>0</v>
      </c>
      <c r="P110" s="304"/>
      <c r="Q110" s="1035">
        <f>IF($A$110&lt;&gt;"",$A$110*S$108,$E$7*S$108)</f>
        <v>0</v>
      </c>
      <c r="R110" s="1035">
        <f>S108-Q110</f>
        <v>0</v>
      </c>
      <c r="S110" s="304"/>
      <c r="T110" s="1035">
        <f>IF($A$110&lt;&gt;"",$A$110*V$108,$E$7*V$108)</f>
        <v>0</v>
      </c>
      <c r="U110" s="1035">
        <f>V108-T110</f>
        <v>0</v>
      </c>
      <c r="V110" s="304"/>
      <c r="W110" s="1035">
        <f>IF($A$110&lt;&gt;"",$A$110*Y$108,$E$7*Y$108)</f>
        <v>0</v>
      </c>
      <c r="X110" s="1035">
        <f>Y108-W110</f>
        <v>0</v>
      </c>
      <c r="Y110" s="304"/>
      <c r="Z110" s="1035">
        <f>IF($A$110&lt;&gt;"",$A$110*AB$108,$E$7*AB$108)</f>
        <v>0</v>
      </c>
      <c r="AA110" s="1035">
        <f>AB108-Z110</f>
        <v>0</v>
      </c>
      <c r="AB110" s="304"/>
      <c r="AC110" s="1035">
        <f>IF($A$110&lt;&gt;"",$A$110*AE$108,$E$7*AE$108)</f>
        <v>0</v>
      </c>
      <c r="AD110" s="1035">
        <f>AE108-AC110</f>
        <v>0</v>
      </c>
      <c r="AE110" s="304"/>
      <c r="AF110" s="1035">
        <f>IF($A$110&lt;&gt;"",$A$110*AH$108,$E$7*AH$108)</f>
        <v>0</v>
      </c>
      <c r="AG110" s="1035">
        <f>AH108-AF110</f>
        <v>0</v>
      </c>
      <c r="AH110" s="304"/>
      <c r="AI110" s="1035">
        <f>IF($A$110&lt;&gt;"",$A$110*AK$108,$E$7*AK$108)</f>
        <v>0</v>
      </c>
      <c r="AJ110" s="1035">
        <f>AK108-AI110</f>
        <v>0</v>
      </c>
      <c r="AK110" s="304"/>
      <c r="AL110" s="1035">
        <f>IF($A$110&lt;&gt;"",$A$110*AN$108,$E$7*AN$108)</f>
        <v>0</v>
      </c>
      <c r="AM110" s="1035">
        <f>AN108-AL110</f>
        <v>0</v>
      </c>
      <c r="AN110" s="304"/>
      <c r="AO110" s="1035">
        <f>IF($A$110&lt;&gt;"",$A$110*AQ$108,$E$7*AQ$108)</f>
        <v>0</v>
      </c>
      <c r="AP110" s="1035">
        <f>AQ108-AO110</f>
        <v>0</v>
      </c>
      <c r="AQ110" s="304"/>
      <c r="AR110" s="1035">
        <f>IF($A$110&lt;&gt;"",$A$110*AT$108,$E$7*AT$108)</f>
        <v>0</v>
      </c>
      <c r="AS110" s="1035">
        <f>AT108-AR110</f>
        <v>0</v>
      </c>
      <c r="AT110" s="304"/>
      <c r="AU110" s="1035">
        <f>IF($A$110&lt;&gt;"",$A$110*AW$108,$E$7*AW$108)</f>
        <v>0</v>
      </c>
      <c r="AV110" s="1035">
        <f>AW108-AU110</f>
        <v>0</v>
      </c>
      <c r="AW110" s="304"/>
      <c r="AX110" s="1035">
        <f>IF($A$110&lt;&gt;"",$A$110*AZ$108,$E$7*AZ$108)</f>
        <v>0</v>
      </c>
      <c r="AY110" s="1035">
        <f>AZ108-AX110</f>
        <v>0</v>
      </c>
      <c r="AZ110" s="304"/>
      <c r="BA110" s="1035">
        <f>IF($A$110&lt;&gt;"",$A$110*BC$108,$E$7*BC$108)</f>
        <v>0</v>
      </c>
      <c r="BB110" s="1035">
        <f>BC108-BA110</f>
        <v>0</v>
      </c>
      <c r="BC110" s="304"/>
      <c r="BD110" s="1035">
        <f>IF($A$110&lt;&gt;"",$A$110*BF$108,$E$7*BF$108)</f>
        <v>0</v>
      </c>
      <c r="BE110" s="1035">
        <f>BF108-BD110</f>
        <v>0</v>
      </c>
      <c r="BF110" s="304"/>
      <c r="BG110" s="1035">
        <f>IF($A$110&lt;&gt;"",$A$110*BI$108,$E$7*BI$108)</f>
        <v>0</v>
      </c>
      <c r="BH110" s="1035">
        <f>BI108-BG110</f>
        <v>0</v>
      </c>
      <c r="BI110" s="304"/>
      <c r="BJ110" s="1035">
        <f>IF($A$110&lt;&gt;"",$A$110*BL$108,$E$7*BL$108)</f>
        <v>0</v>
      </c>
      <c r="BK110" s="1035">
        <f>BL108-BJ110</f>
        <v>0</v>
      </c>
      <c r="BL110" s="304"/>
      <c r="BM110" s="1035">
        <f>IF($A$110&lt;&gt;"",$A$110*BO$108,$E$7*BO$108)</f>
        <v>0</v>
      </c>
      <c r="BN110" s="1035">
        <f>BO108-BM110</f>
        <v>0</v>
      </c>
      <c r="BO110" s="304"/>
      <c r="BP110" s="136"/>
      <c r="BQ110" s="136"/>
      <c r="BR110" s="136"/>
      <c r="BS110" s="136"/>
      <c r="BT110" s="136"/>
      <c r="BU110" s="136"/>
      <c r="BV110" s="136"/>
    </row>
    <row r="111" spans="1:74" s="1173" customFormat="1" ht="15" hidden="1">
      <c r="A111" s="1171"/>
      <c r="B111" s="1171"/>
      <c r="C111" s="1396" t="s">
        <v>911</v>
      </c>
      <c r="D111" s="184"/>
      <c r="E111" s="184"/>
      <c r="F111" s="184"/>
      <c r="G111" s="1172"/>
      <c r="H111" s="1024">
        <f>'6.1stYrOpBudget'!D111</f>
        <v>0</v>
      </c>
      <c r="I111" s="1024">
        <f>'6.1stYrOpBudget'!E111</f>
        <v>0</v>
      </c>
      <c r="J111" s="289">
        <f>'6.1stYrOpBudget'!F111</f>
        <v>0</v>
      </c>
      <c r="K111" s="1024">
        <f>K106+K110</f>
        <v>0</v>
      </c>
      <c r="L111" s="1024">
        <f>L106+L110</f>
        <v>0</v>
      </c>
      <c r="M111" s="289">
        <f>M106</f>
        <v>0</v>
      </c>
      <c r="N111" s="1024">
        <f>N106+N110</f>
        <v>0</v>
      </c>
      <c r="O111" s="1024">
        <f>O106+O110</f>
        <v>0</v>
      </c>
      <c r="P111" s="289">
        <f>P106</f>
        <v>0</v>
      </c>
      <c r="Q111" s="1024">
        <f>Q106+Q110</f>
        <v>0</v>
      </c>
      <c r="R111" s="1024">
        <f>R106+R110</f>
        <v>0</v>
      </c>
      <c r="S111" s="289">
        <f>S106</f>
        <v>0</v>
      </c>
      <c r="T111" s="1024">
        <f>T106+T110</f>
        <v>0</v>
      </c>
      <c r="U111" s="1024">
        <f>U106+U110</f>
        <v>0</v>
      </c>
      <c r="V111" s="289">
        <f>V106</f>
        <v>0</v>
      </c>
      <c r="W111" s="1024">
        <f>W106+W110</f>
        <v>0</v>
      </c>
      <c r="X111" s="1024">
        <f>X106+X110</f>
        <v>0</v>
      </c>
      <c r="Y111" s="289">
        <f>Y106</f>
        <v>0</v>
      </c>
      <c r="Z111" s="1024">
        <f>Z106+Z110</f>
        <v>0</v>
      </c>
      <c r="AA111" s="1024">
        <f>AA106+AA110</f>
        <v>0</v>
      </c>
      <c r="AB111" s="289">
        <f>AB106</f>
        <v>0</v>
      </c>
      <c r="AC111" s="1024">
        <f>AC106+AC110</f>
        <v>0</v>
      </c>
      <c r="AD111" s="1024">
        <f>AD106+AD110</f>
        <v>0</v>
      </c>
      <c r="AE111" s="289">
        <f>AE106</f>
        <v>0</v>
      </c>
      <c r="AF111" s="1024">
        <f>AF106+AF110</f>
        <v>0</v>
      </c>
      <c r="AG111" s="1024">
        <f>AG106+AG110</f>
        <v>0</v>
      </c>
      <c r="AH111" s="289">
        <f>AH106</f>
        <v>0</v>
      </c>
      <c r="AI111" s="1024">
        <f>AI106+AI110</f>
        <v>0</v>
      </c>
      <c r="AJ111" s="1024">
        <f>AJ106+AJ110</f>
        <v>0</v>
      </c>
      <c r="AK111" s="289">
        <f>AK106</f>
        <v>0</v>
      </c>
      <c r="AL111" s="1024">
        <f>AL106+AL110</f>
        <v>0</v>
      </c>
      <c r="AM111" s="1024">
        <f>AM106+AM110</f>
        <v>0</v>
      </c>
      <c r="AN111" s="289">
        <f>AN106</f>
        <v>0</v>
      </c>
      <c r="AO111" s="1024">
        <f>AO106+AO110</f>
        <v>0</v>
      </c>
      <c r="AP111" s="1024">
        <f>AP106+AP110</f>
        <v>0</v>
      </c>
      <c r="AQ111" s="289">
        <f>AQ106</f>
        <v>0</v>
      </c>
      <c r="AR111" s="1024">
        <f>AR106+AR110</f>
        <v>0</v>
      </c>
      <c r="AS111" s="1024">
        <f>AS106+AS110</f>
        <v>0</v>
      </c>
      <c r="AT111" s="289">
        <f>AT106</f>
        <v>0</v>
      </c>
      <c r="AU111" s="1024">
        <f>AU106+AU110</f>
        <v>0</v>
      </c>
      <c r="AV111" s="1024">
        <f>AV106+AV110</f>
        <v>0</v>
      </c>
      <c r="AW111" s="289">
        <f>AW106</f>
        <v>0</v>
      </c>
      <c r="AX111" s="1024">
        <f>AX106+AX110</f>
        <v>0</v>
      </c>
      <c r="AY111" s="1024">
        <f>AY106+AY110</f>
        <v>0</v>
      </c>
      <c r="AZ111" s="289">
        <f>AZ106</f>
        <v>0</v>
      </c>
      <c r="BA111" s="1024">
        <f>BA106+BA110</f>
        <v>0</v>
      </c>
      <c r="BB111" s="1024">
        <f>BB106+BB110</f>
        <v>0</v>
      </c>
      <c r="BC111" s="289">
        <f>BC106</f>
        <v>0</v>
      </c>
      <c r="BD111" s="1024">
        <f>BD106+BD110</f>
        <v>0</v>
      </c>
      <c r="BE111" s="1024">
        <f>BE106+BE110</f>
        <v>0</v>
      </c>
      <c r="BF111" s="289">
        <f>BF106</f>
        <v>0</v>
      </c>
      <c r="BG111" s="1024">
        <f>BG106+BG110</f>
        <v>0</v>
      </c>
      <c r="BH111" s="1024">
        <f>BH106+BH110</f>
        <v>0</v>
      </c>
      <c r="BI111" s="289">
        <f>BI106</f>
        <v>0</v>
      </c>
      <c r="BJ111" s="1024">
        <f>BJ106+BJ110</f>
        <v>0</v>
      </c>
      <c r="BK111" s="1024">
        <f>BK106+BK110</f>
        <v>0</v>
      </c>
      <c r="BL111" s="289">
        <f>BL106</f>
        <v>0</v>
      </c>
      <c r="BM111" s="1024">
        <f>BM106+BM110</f>
        <v>0</v>
      </c>
      <c r="BN111" s="1024">
        <f>BN106+BN110</f>
        <v>0</v>
      </c>
      <c r="BO111" s="289">
        <f>BO106</f>
        <v>0</v>
      </c>
      <c r="BP111" s="297"/>
      <c r="BQ111" s="297"/>
      <c r="BR111" s="297"/>
      <c r="BS111" s="297"/>
      <c r="BT111" s="297"/>
      <c r="BU111" s="297"/>
      <c r="BV111" s="297"/>
    </row>
    <row r="112" spans="1:74" s="563" customFormat="1" ht="5.0999999999999996" customHeight="1">
      <c r="A112" s="946"/>
      <c r="B112" s="946"/>
      <c r="C112" s="1395"/>
      <c r="D112" s="180"/>
      <c r="E112" s="180"/>
      <c r="F112" s="180"/>
      <c r="G112" s="1072"/>
      <c r="H112" s="1022"/>
      <c r="I112" s="1022"/>
      <c r="J112" s="304"/>
      <c r="K112" s="1022"/>
      <c r="L112" s="1022"/>
      <c r="M112" s="304"/>
      <c r="N112" s="1022"/>
      <c r="O112" s="1022"/>
      <c r="P112" s="304"/>
      <c r="Q112" s="1022"/>
      <c r="R112" s="1022"/>
      <c r="S112" s="304"/>
      <c r="T112" s="1022"/>
      <c r="U112" s="1022"/>
      <c r="V112" s="304"/>
      <c r="W112" s="1022"/>
      <c r="X112" s="1022"/>
      <c r="Y112" s="304"/>
      <c r="Z112" s="1022"/>
      <c r="AA112" s="1022"/>
      <c r="AB112" s="304"/>
      <c r="AC112" s="1022"/>
      <c r="AD112" s="1022"/>
      <c r="AE112" s="304"/>
      <c r="AF112" s="1022"/>
      <c r="AG112" s="1022"/>
      <c r="AH112" s="304"/>
      <c r="AI112" s="1022"/>
      <c r="AJ112" s="1022"/>
      <c r="AK112" s="304"/>
      <c r="AL112" s="1022"/>
      <c r="AM112" s="1022"/>
      <c r="AN112" s="304"/>
      <c r="AO112" s="1022"/>
      <c r="AP112" s="1022"/>
      <c r="AQ112" s="304"/>
      <c r="AR112" s="1022"/>
      <c r="AS112" s="1022"/>
      <c r="AT112" s="304"/>
      <c r="AU112" s="1022"/>
      <c r="AV112" s="1022"/>
      <c r="AW112" s="304"/>
      <c r="AX112" s="1022"/>
      <c r="AY112" s="1022"/>
      <c r="AZ112" s="304"/>
      <c r="BA112" s="1022"/>
      <c r="BB112" s="1022"/>
      <c r="BC112" s="304"/>
      <c r="BD112" s="1022"/>
      <c r="BE112" s="1022"/>
      <c r="BF112" s="304"/>
      <c r="BG112" s="1022"/>
      <c r="BH112" s="1022"/>
      <c r="BI112" s="304"/>
      <c r="BJ112" s="1022"/>
      <c r="BK112" s="1022"/>
      <c r="BL112" s="304"/>
      <c r="BM112" s="1022"/>
      <c r="BN112" s="1022"/>
      <c r="BO112" s="304"/>
      <c r="BP112" s="141"/>
      <c r="BQ112" s="141"/>
      <c r="BR112" s="141"/>
      <c r="BS112" s="141"/>
      <c r="BT112" s="141"/>
      <c r="BU112" s="141"/>
      <c r="BV112" s="141"/>
    </row>
    <row r="113" spans="1:74" ht="15">
      <c r="C113" s="411" t="str">
        <f>'6.1stYrOpBudget'!A113</f>
        <v xml:space="preserve">USES OF CASH FLOW BELOW  (This row also shows DSCR.)                       </v>
      </c>
      <c r="D113" s="147"/>
      <c r="E113" s="147"/>
      <c r="F113" s="147"/>
      <c r="G113" s="498" t="s">
        <v>302</v>
      </c>
      <c r="H113" s="1025"/>
      <c r="I113" s="1025"/>
      <c r="J113" s="305" t="str">
        <f>'6.1stYrOpBudget'!F$113</f>
        <v/>
      </c>
      <c r="K113" s="1025"/>
      <c r="L113" s="1025"/>
      <c r="M113" s="305" t="str">
        <f>IF(SUM(M$104)&gt;0,ROUND(M$96/SUM(M$104),2),"")</f>
        <v/>
      </c>
      <c r="N113" s="1025"/>
      <c r="O113" s="1025"/>
      <c r="P113" s="305" t="str">
        <f>IF(SUM(P$104)&gt;0,ROUND(P$96/SUM(P$104),2),"")</f>
        <v/>
      </c>
      <c r="Q113" s="1025"/>
      <c r="R113" s="1025"/>
      <c r="S113" s="305" t="str">
        <f>IF(SUM(S$104)&gt;0,ROUND(S$96/SUM(S$104),2),"")</f>
        <v/>
      </c>
      <c r="T113" s="1025"/>
      <c r="U113" s="1025"/>
      <c r="V113" s="305" t="str">
        <f>IF(SUM(V$104)&gt;0,ROUND(V$96/SUM(V$104),2),"")</f>
        <v/>
      </c>
      <c r="W113" s="1025"/>
      <c r="X113" s="1025"/>
      <c r="Y113" s="305" t="str">
        <f>IF(SUM(Y$104)&gt;0,ROUND(Y$96/SUM(Y$104),2),"")</f>
        <v/>
      </c>
      <c r="Z113" s="1025"/>
      <c r="AA113" s="1025"/>
      <c r="AB113" s="305" t="str">
        <f>IF(SUM(AB$104)&gt;0,ROUND(AB$96/SUM(AB$104),2),"")</f>
        <v/>
      </c>
      <c r="AC113" s="1025"/>
      <c r="AD113" s="1025"/>
      <c r="AE113" s="305" t="str">
        <f>IF(SUM(AE$104)&gt;0,ROUND(AE$96/SUM(AE$104),2),"")</f>
        <v/>
      </c>
      <c r="AF113" s="1025"/>
      <c r="AG113" s="1025"/>
      <c r="AH113" s="305" t="str">
        <f>IF(SUM(AH$104)&gt;0,ROUND(AH$96/SUM(AH$104),2),"")</f>
        <v/>
      </c>
      <c r="AI113" s="1025"/>
      <c r="AJ113" s="1025"/>
      <c r="AK113" s="305" t="str">
        <f>IF(SUM(AK$104)&gt;0,ROUND(AK$96/SUM(AK$104),2),"")</f>
        <v/>
      </c>
      <c r="AL113" s="1025"/>
      <c r="AM113" s="1025"/>
      <c r="AN113" s="305" t="str">
        <f>IF(SUM(AN$104)&gt;0,ROUND(AN$96/SUM(AN$104),2),"")</f>
        <v/>
      </c>
      <c r="AO113" s="1025"/>
      <c r="AP113" s="1025"/>
      <c r="AQ113" s="305" t="str">
        <f>IF(SUM(AQ$104)&gt;0,ROUND(AQ$96/SUM(AQ$104),2),"")</f>
        <v/>
      </c>
      <c r="AR113" s="1025"/>
      <c r="AS113" s="1025"/>
      <c r="AT113" s="305" t="str">
        <f>IF(SUM(AT$104)&gt;0,ROUND(AT$96/SUM(AT$104),2),"")</f>
        <v/>
      </c>
      <c r="AU113" s="1025"/>
      <c r="AV113" s="1025"/>
      <c r="AW113" s="305" t="str">
        <f>IF(SUM(AW$104)&gt;0,ROUND(AW$96/SUM(AW$104),2),"")</f>
        <v/>
      </c>
      <c r="AX113" s="1025"/>
      <c r="AY113" s="1025"/>
      <c r="AZ113" s="305" t="str">
        <f>IF(SUM(AZ$104)&gt;0,ROUND(AZ$96/SUM(AZ$104),2),"")</f>
        <v/>
      </c>
      <c r="BA113" s="1025"/>
      <c r="BB113" s="1025"/>
      <c r="BC113" s="305" t="str">
        <f>IF(SUM(BC$104)&gt;0,ROUND(BC$96/SUM(BC$104),2),"")</f>
        <v/>
      </c>
      <c r="BD113" s="1025"/>
      <c r="BE113" s="1025"/>
      <c r="BF113" s="305" t="str">
        <f>IF(SUM(BF$104)&gt;0,ROUND(BF$96/SUM(BF$104),2),"")</f>
        <v/>
      </c>
      <c r="BG113" s="1025"/>
      <c r="BH113" s="1025"/>
      <c r="BI113" s="305" t="str">
        <f>IF(SUM(BI$104)&gt;0,ROUND(BI$96/SUM(BI$104),2),"")</f>
        <v/>
      </c>
      <c r="BJ113" s="1025"/>
      <c r="BK113" s="1025"/>
      <c r="BL113" s="305" t="str">
        <f>IF(SUM(BL$104)&gt;0,ROUND(BL$96/SUM(BL$104),2),"")</f>
        <v/>
      </c>
      <c r="BM113" s="1025"/>
      <c r="BN113" s="1025"/>
      <c r="BO113" s="305" t="str">
        <f>IF(SUM(BO$104)&gt;0,ROUND(BO$96/SUM(BO$104),2),"")</f>
        <v/>
      </c>
      <c r="BP113" s="136"/>
      <c r="BQ113" s="136"/>
      <c r="BR113" s="136"/>
      <c r="BS113" s="136"/>
      <c r="BT113" s="136"/>
      <c r="BU113" s="136"/>
      <c r="BV113" s="136"/>
    </row>
    <row r="114" spans="1:74" ht="15">
      <c r="C114" s="175" t="str">
        <f>'6.1stYrOpBudget'!A114</f>
        <v>USES THAT PRECEDE MOHCD DEBT SERVICE IN WATERFALL</v>
      </c>
      <c r="D114" s="147"/>
      <c r="E114" s="147"/>
      <c r="F114" s="147"/>
      <c r="G114" s="230"/>
      <c r="H114" s="300"/>
      <c r="I114" s="300"/>
      <c r="J114" s="148"/>
      <c r="K114" s="300"/>
      <c r="L114" s="300"/>
      <c r="M114" s="1542" t="s">
        <v>1139</v>
      </c>
      <c r="N114" s="300"/>
      <c r="O114" s="300"/>
      <c r="P114" s="148"/>
      <c r="Q114" s="300"/>
      <c r="R114" s="300"/>
      <c r="S114" s="148"/>
      <c r="T114" s="300"/>
      <c r="U114" s="300"/>
      <c r="V114" s="148"/>
      <c r="W114" s="300"/>
      <c r="X114" s="300"/>
      <c r="Y114" s="148"/>
      <c r="Z114" s="300"/>
      <c r="AA114" s="300"/>
      <c r="AB114" s="148"/>
      <c r="AC114" s="300"/>
      <c r="AD114" s="300"/>
      <c r="AE114" s="148"/>
      <c r="AF114" s="300"/>
      <c r="AG114" s="300"/>
      <c r="AH114" s="148"/>
      <c r="AI114" s="300"/>
      <c r="AJ114" s="300"/>
      <c r="AK114" s="148"/>
      <c r="AL114" s="300"/>
      <c r="AM114" s="300"/>
      <c r="AN114" s="148"/>
      <c r="AO114" s="300"/>
      <c r="AP114" s="300"/>
      <c r="AQ114" s="148"/>
      <c r="AR114" s="300"/>
      <c r="AS114" s="300"/>
      <c r="AT114" s="148"/>
      <c r="AU114" s="300"/>
      <c r="AV114" s="300"/>
      <c r="AW114" s="148"/>
      <c r="AX114" s="300"/>
      <c r="AY114" s="300"/>
      <c r="AZ114" s="148"/>
      <c r="BA114" s="300"/>
      <c r="BB114" s="300"/>
      <c r="BC114" s="148"/>
      <c r="BD114" s="300"/>
      <c r="BE114" s="300"/>
      <c r="BF114" s="148"/>
      <c r="BG114" s="300"/>
      <c r="BH114" s="300"/>
      <c r="BI114" s="148"/>
      <c r="BJ114" s="300"/>
      <c r="BK114" s="300"/>
      <c r="BL114" s="148"/>
      <c r="BM114" s="300"/>
      <c r="BN114" s="300"/>
      <c r="BO114" s="148"/>
      <c r="BP114" s="136"/>
      <c r="BQ114" s="136"/>
      <c r="BR114" s="136"/>
      <c r="BS114" s="136"/>
      <c r="BT114" s="136"/>
      <c r="BU114" s="136"/>
      <c r="BV114" s="136"/>
    </row>
    <row r="115" spans="1:74" ht="14.25">
      <c r="C115" s="1373" t="str">
        <f>'6.1stYrOpBudget'!A115</f>
        <v>"Below-the-line" Asset Mgt fee (uncommon in new projects, see policy)</v>
      </c>
      <c r="D115" s="147"/>
      <c r="E115" s="1376">
        <f>F115</f>
        <v>3.5000000000000003E-2</v>
      </c>
      <c r="F115" s="1374">
        <v>3.5000000000000003E-2</v>
      </c>
      <c r="G115" s="121" t="s">
        <v>196</v>
      </c>
      <c r="H115" s="1015">
        <f>'6.1stYrOpBudget'!D115</f>
        <v>0</v>
      </c>
      <c r="I115" s="1015">
        <f>'6.1stYrOpBudget'!E115</f>
        <v>0</v>
      </c>
      <c r="J115" s="227">
        <f>'6.1stYrOpBudget'!F115</f>
        <v>0</v>
      </c>
      <c r="K115" s="1015">
        <f t="shared" ref="K115:K120" si="203">$E$7*M115</f>
        <v>0</v>
      </c>
      <c r="L115" s="1015">
        <f t="shared" ref="L115:L120" si="204">M115-K115</f>
        <v>0</v>
      </c>
      <c r="M115" s="73"/>
      <c r="N115" s="1015">
        <f>$E$7*P115</f>
        <v>0</v>
      </c>
      <c r="O115" s="1015">
        <f t="shared" ref="O115:O120" si="205">P115-N115</f>
        <v>0</v>
      </c>
      <c r="P115" s="73"/>
      <c r="Q115" s="1015">
        <f>$E$7*S115</f>
        <v>0</v>
      </c>
      <c r="R115" s="1015">
        <f t="shared" ref="R115:R120" si="206">S115-Q115</f>
        <v>0</v>
      </c>
      <c r="S115" s="73"/>
      <c r="T115" s="1015">
        <f>$E$7*V115</f>
        <v>0</v>
      </c>
      <c r="U115" s="1015">
        <f t="shared" ref="U115:U120" si="207">V115-T115</f>
        <v>0</v>
      </c>
      <c r="V115" s="73"/>
      <c r="W115" s="1015">
        <f>$E$7*Y115</f>
        <v>0</v>
      </c>
      <c r="X115" s="1015">
        <f t="shared" ref="X115:X120" si="208">Y115-W115</f>
        <v>0</v>
      </c>
      <c r="Y115" s="73"/>
      <c r="Z115" s="1015">
        <f>$E$7*AB115</f>
        <v>0</v>
      </c>
      <c r="AA115" s="1015">
        <f t="shared" ref="AA115:AA120" si="209">AB115-Z115</f>
        <v>0</v>
      </c>
      <c r="AB115" s="73"/>
      <c r="AC115" s="1015">
        <f>$E$7*AE115</f>
        <v>0</v>
      </c>
      <c r="AD115" s="1015">
        <f t="shared" ref="AD115:AD120" si="210">AE115-AC115</f>
        <v>0</v>
      </c>
      <c r="AE115" s="73"/>
      <c r="AF115" s="1015">
        <f>$E$7*AH115</f>
        <v>0</v>
      </c>
      <c r="AG115" s="1015">
        <f t="shared" ref="AG115:AG120" si="211">AH115-AF115</f>
        <v>0</v>
      </c>
      <c r="AH115" s="73"/>
      <c r="AI115" s="1015">
        <f>$E$7*AK115</f>
        <v>0</v>
      </c>
      <c r="AJ115" s="1015">
        <f t="shared" ref="AJ115:AJ120" si="212">AK115-AI115</f>
        <v>0</v>
      </c>
      <c r="AK115" s="73"/>
      <c r="AL115" s="1015">
        <f>$E$7*AN115</f>
        <v>0</v>
      </c>
      <c r="AM115" s="1015">
        <f t="shared" ref="AM115:AM120" si="213">AN115-AL115</f>
        <v>0</v>
      </c>
      <c r="AN115" s="73"/>
      <c r="AO115" s="1015">
        <f>$E$7*AQ115</f>
        <v>0</v>
      </c>
      <c r="AP115" s="1015">
        <f t="shared" ref="AP115:AP120" si="214">AQ115-AO115</f>
        <v>0</v>
      </c>
      <c r="AQ115" s="73"/>
      <c r="AR115" s="1015">
        <f>$E$7*AT115</f>
        <v>0</v>
      </c>
      <c r="AS115" s="1015">
        <f t="shared" ref="AS115:AS120" si="215">AT115-AR115</f>
        <v>0</v>
      </c>
      <c r="AT115" s="73"/>
      <c r="AU115" s="1015">
        <f>$E$7*AW115</f>
        <v>0</v>
      </c>
      <c r="AV115" s="1015">
        <f t="shared" ref="AV115:AV120" si="216">AW115-AU115</f>
        <v>0</v>
      </c>
      <c r="AW115" s="73"/>
      <c r="AX115" s="1015">
        <f>$E$7*AZ115</f>
        <v>0</v>
      </c>
      <c r="AY115" s="1015">
        <f t="shared" ref="AY115:AY120" si="217">AZ115-AX115</f>
        <v>0</v>
      </c>
      <c r="AZ115" s="73"/>
      <c r="BA115" s="1015">
        <f>$E$7*BC115</f>
        <v>0</v>
      </c>
      <c r="BB115" s="1015">
        <f t="shared" ref="BB115:BB120" si="218">BC115-BA115</f>
        <v>0</v>
      </c>
      <c r="BC115" s="73"/>
      <c r="BD115" s="1015">
        <f>$E$7*BF115</f>
        <v>0</v>
      </c>
      <c r="BE115" s="1015">
        <f t="shared" ref="BE115:BE120" si="219">BF115-BD115</f>
        <v>0</v>
      </c>
      <c r="BF115" s="73"/>
      <c r="BG115" s="1015">
        <f>$E$7*BI115</f>
        <v>0</v>
      </c>
      <c r="BH115" s="1015">
        <f t="shared" ref="BH115:BH120" si="220">BI115-BG115</f>
        <v>0</v>
      </c>
      <c r="BI115" s="73"/>
      <c r="BJ115" s="1015">
        <f>$E$7*BL115</f>
        <v>0</v>
      </c>
      <c r="BK115" s="1015">
        <f t="shared" ref="BK115:BK120" si="221">BL115-BJ115</f>
        <v>0</v>
      </c>
      <c r="BL115" s="73"/>
      <c r="BM115" s="1015">
        <f>$E$7*BO115</f>
        <v>0</v>
      </c>
      <c r="BN115" s="1015">
        <f t="shared" ref="BN115:BN120" si="222">BO115-BM115</f>
        <v>0</v>
      </c>
      <c r="BO115" s="73"/>
      <c r="BP115" s="136"/>
      <c r="BQ115" s="136"/>
      <c r="BR115" s="136"/>
      <c r="BS115" s="136"/>
      <c r="BT115" s="136"/>
      <c r="BU115" s="136"/>
      <c r="BV115" s="136"/>
    </row>
    <row r="116" spans="1:74" ht="14.25">
      <c r="C116" s="179" t="str">
        <f>'6.1stYrOpBudget'!A116</f>
        <v>Partnership Management Fee (see policy for limits)</v>
      </c>
      <c r="D116" s="147"/>
      <c r="E116" s="1376">
        <f>F116</f>
        <v>3.5000000000000003E-2</v>
      </c>
      <c r="F116" s="1374">
        <v>3.5000000000000003E-2</v>
      </c>
      <c r="G116" s="121" t="s">
        <v>196</v>
      </c>
      <c r="H116" s="1015">
        <f>'6.1stYrOpBudget'!D116</f>
        <v>0</v>
      </c>
      <c r="I116" s="1015">
        <f>'6.1stYrOpBudget'!E116</f>
        <v>0</v>
      </c>
      <c r="J116" s="227">
        <f>'6.1stYrOpBudget'!F116</f>
        <v>0</v>
      </c>
      <c r="K116" s="1015">
        <f t="shared" si="203"/>
        <v>0</v>
      </c>
      <c r="L116" s="1015">
        <f t="shared" si="204"/>
        <v>0</v>
      </c>
      <c r="M116" s="73"/>
      <c r="N116" s="1015">
        <f>$E$7*P116</f>
        <v>0</v>
      </c>
      <c r="O116" s="1015">
        <f t="shared" si="205"/>
        <v>0</v>
      </c>
      <c r="P116" s="73"/>
      <c r="Q116" s="1015">
        <f>$E$7*S116</f>
        <v>0</v>
      </c>
      <c r="R116" s="1015">
        <f t="shared" si="206"/>
        <v>0</v>
      </c>
      <c r="S116" s="73"/>
      <c r="T116" s="1015">
        <f>$E$7*V116</f>
        <v>0</v>
      </c>
      <c r="U116" s="1015">
        <f t="shared" si="207"/>
        <v>0</v>
      </c>
      <c r="V116" s="73"/>
      <c r="W116" s="1015">
        <f>$E$7*Y116</f>
        <v>0</v>
      </c>
      <c r="X116" s="1015">
        <f t="shared" si="208"/>
        <v>0</v>
      </c>
      <c r="Y116" s="73"/>
      <c r="Z116" s="1015">
        <f>$E$7*AB116</f>
        <v>0</v>
      </c>
      <c r="AA116" s="1015">
        <f t="shared" si="209"/>
        <v>0</v>
      </c>
      <c r="AB116" s="73"/>
      <c r="AC116" s="1015">
        <f>$E$7*AE116</f>
        <v>0</v>
      </c>
      <c r="AD116" s="1015">
        <f t="shared" si="210"/>
        <v>0</v>
      </c>
      <c r="AE116" s="73"/>
      <c r="AF116" s="1015">
        <f>$E$7*AH116</f>
        <v>0</v>
      </c>
      <c r="AG116" s="1015">
        <f t="shared" si="211"/>
        <v>0</v>
      </c>
      <c r="AH116" s="73"/>
      <c r="AI116" s="1015">
        <f>$E$7*AK116</f>
        <v>0</v>
      </c>
      <c r="AJ116" s="1015">
        <f t="shared" si="212"/>
        <v>0</v>
      </c>
      <c r="AK116" s="73"/>
      <c r="AL116" s="1015">
        <f>$E$7*AN116</f>
        <v>0</v>
      </c>
      <c r="AM116" s="1015">
        <f t="shared" si="213"/>
        <v>0</v>
      </c>
      <c r="AN116" s="73"/>
      <c r="AO116" s="1015">
        <f>$E$7*AQ116</f>
        <v>0</v>
      </c>
      <c r="AP116" s="1015">
        <f t="shared" si="214"/>
        <v>0</v>
      </c>
      <c r="AQ116" s="73"/>
      <c r="AR116" s="1015">
        <f>$E$7*AT116</f>
        <v>0</v>
      </c>
      <c r="AS116" s="1015">
        <f t="shared" si="215"/>
        <v>0</v>
      </c>
      <c r="AT116" s="73"/>
      <c r="AU116" s="1015">
        <f>$E$7*AW116</f>
        <v>0</v>
      </c>
      <c r="AV116" s="1015">
        <f t="shared" si="216"/>
        <v>0</v>
      </c>
      <c r="AW116" s="73"/>
      <c r="AX116" s="1015">
        <f>$E$7*AZ116</f>
        <v>0</v>
      </c>
      <c r="AY116" s="1015">
        <f t="shared" si="217"/>
        <v>0</v>
      </c>
      <c r="AZ116" s="73"/>
      <c r="BA116" s="1015">
        <f>$E$7*BC116</f>
        <v>0</v>
      </c>
      <c r="BB116" s="1015">
        <f t="shared" si="218"/>
        <v>0</v>
      </c>
      <c r="BC116" s="73"/>
      <c r="BD116" s="1015">
        <f>$E$7*BF116</f>
        <v>0</v>
      </c>
      <c r="BE116" s="1015">
        <f t="shared" si="219"/>
        <v>0</v>
      </c>
      <c r="BF116" s="73"/>
      <c r="BG116" s="1015">
        <f>$E$7*BI116</f>
        <v>0</v>
      </c>
      <c r="BH116" s="1015">
        <f t="shared" si="220"/>
        <v>0</v>
      </c>
      <c r="BI116" s="73"/>
      <c r="BJ116" s="1015">
        <f>$E$7*BL116</f>
        <v>0</v>
      </c>
      <c r="BK116" s="1015">
        <f t="shared" si="221"/>
        <v>0</v>
      </c>
      <c r="BL116" s="73"/>
      <c r="BM116" s="1015">
        <f>$E$7*BO116</f>
        <v>0</v>
      </c>
      <c r="BN116" s="1015">
        <f t="shared" si="222"/>
        <v>0</v>
      </c>
      <c r="BO116" s="73"/>
      <c r="BP116" s="136"/>
      <c r="BQ116" s="136"/>
      <c r="BR116" s="136"/>
      <c r="BS116" s="136"/>
      <c r="BT116" s="136"/>
      <c r="BU116" s="136"/>
      <c r="BV116" s="136"/>
    </row>
    <row r="117" spans="1:74" ht="14.25" customHeight="1">
      <c r="C117" s="1382" t="str">
        <f>'6.1stYrOpBudget'!A117</f>
        <v>Investor Service Fee (aka "LP Asset Mgt Fee") (see policy for limits)</v>
      </c>
      <c r="D117" s="147"/>
      <c r="E117" s="147"/>
      <c r="F117" s="1391"/>
      <c r="G117" s="410" t="s">
        <v>238</v>
      </c>
      <c r="H117" s="1015">
        <f>'6.1stYrOpBudget'!D117</f>
        <v>0</v>
      </c>
      <c r="I117" s="1015">
        <f>'6.1stYrOpBudget'!E117</f>
        <v>0</v>
      </c>
      <c r="J117" s="227">
        <f>'6.1stYrOpBudget'!F117</f>
        <v>0</v>
      </c>
      <c r="K117" s="1015">
        <f t="shared" si="203"/>
        <v>0</v>
      </c>
      <c r="L117" s="1015">
        <f t="shared" si="204"/>
        <v>0</v>
      </c>
      <c r="M117" s="73"/>
      <c r="N117" s="1015">
        <f>$E$7*P117</f>
        <v>0</v>
      </c>
      <c r="O117" s="1015">
        <f t="shared" si="205"/>
        <v>0</v>
      </c>
      <c r="P117" s="73"/>
      <c r="Q117" s="1015">
        <f>$E$7*S117</f>
        <v>0</v>
      </c>
      <c r="R117" s="1015">
        <f t="shared" si="206"/>
        <v>0</v>
      </c>
      <c r="S117" s="73"/>
      <c r="T117" s="1015">
        <f>$E$7*V117</f>
        <v>0</v>
      </c>
      <c r="U117" s="1015">
        <f t="shared" si="207"/>
        <v>0</v>
      </c>
      <c r="V117" s="73"/>
      <c r="W117" s="1015">
        <f>$E$7*Y117</f>
        <v>0</v>
      </c>
      <c r="X117" s="1015">
        <f t="shared" si="208"/>
        <v>0</v>
      </c>
      <c r="Y117" s="73"/>
      <c r="Z117" s="1015">
        <f>$E$7*AB117</f>
        <v>0</v>
      </c>
      <c r="AA117" s="1015">
        <f t="shared" si="209"/>
        <v>0</v>
      </c>
      <c r="AB117" s="73"/>
      <c r="AC117" s="1015">
        <f>$E$7*AE117</f>
        <v>0</v>
      </c>
      <c r="AD117" s="1015">
        <f t="shared" si="210"/>
        <v>0</v>
      </c>
      <c r="AE117" s="73"/>
      <c r="AF117" s="1015">
        <f>$E$7*AH117</f>
        <v>0</v>
      </c>
      <c r="AG117" s="1015">
        <f t="shared" si="211"/>
        <v>0</v>
      </c>
      <c r="AH117" s="73"/>
      <c r="AI117" s="1015">
        <f>$E$7*AK117</f>
        <v>0</v>
      </c>
      <c r="AJ117" s="1015">
        <f t="shared" si="212"/>
        <v>0</v>
      </c>
      <c r="AK117" s="73"/>
      <c r="AL117" s="1015">
        <f>$E$7*AN117</f>
        <v>0</v>
      </c>
      <c r="AM117" s="1015">
        <f t="shared" si="213"/>
        <v>0</v>
      </c>
      <c r="AN117" s="73"/>
      <c r="AO117" s="1015">
        <f>$E$7*AQ117</f>
        <v>0</v>
      </c>
      <c r="AP117" s="1015">
        <f t="shared" si="214"/>
        <v>0</v>
      </c>
      <c r="AQ117" s="73"/>
      <c r="AR117" s="1015">
        <f>$E$7*AT117</f>
        <v>0</v>
      </c>
      <c r="AS117" s="1015">
        <f t="shared" si="215"/>
        <v>0</v>
      </c>
      <c r="AT117" s="73"/>
      <c r="AU117" s="1015">
        <f>$E$7*AW117</f>
        <v>0</v>
      </c>
      <c r="AV117" s="1015">
        <f t="shared" si="216"/>
        <v>0</v>
      </c>
      <c r="AW117" s="73"/>
      <c r="AX117" s="1015">
        <f>$E$7*AZ117</f>
        <v>0</v>
      </c>
      <c r="AY117" s="1015">
        <f t="shared" si="217"/>
        <v>0</v>
      </c>
      <c r="AZ117" s="73"/>
      <c r="BA117" s="1015">
        <f>$E$7*BC117</f>
        <v>0</v>
      </c>
      <c r="BB117" s="1015">
        <f t="shared" si="218"/>
        <v>0</v>
      </c>
      <c r="BC117" s="73"/>
      <c r="BD117" s="1015">
        <f>$E$7*BF117</f>
        <v>0</v>
      </c>
      <c r="BE117" s="1015">
        <f t="shared" si="219"/>
        <v>0</v>
      </c>
      <c r="BF117" s="73"/>
      <c r="BG117" s="1015">
        <f>$E$7*BI117</f>
        <v>0</v>
      </c>
      <c r="BH117" s="1015">
        <f t="shared" si="220"/>
        <v>0</v>
      </c>
      <c r="BI117" s="73"/>
      <c r="BJ117" s="1015">
        <f>$E$7*BL117</f>
        <v>0</v>
      </c>
      <c r="BK117" s="1015">
        <f t="shared" si="221"/>
        <v>0</v>
      </c>
      <c r="BL117" s="73"/>
      <c r="BM117" s="1015">
        <f>$E$7*BO117</f>
        <v>0</v>
      </c>
      <c r="BN117" s="1015">
        <f t="shared" si="222"/>
        <v>0</v>
      </c>
      <c r="BO117" s="73"/>
      <c r="BP117" s="136"/>
      <c r="BQ117" s="136"/>
      <c r="BR117" s="136"/>
      <c r="BS117" s="136"/>
      <c r="BT117" s="136"/>
      <c r="BU117" s="136"/>
      <c r="BV117" s="136"/>
    </row>
    <row r="118" spans="1:74" ht="14.25" customHeight="1">
      <c r="A118" s="944" t="str">
        <f>IF('6.1stYrOpBudget'!K118&lt;&gt;"",'6.1stYrOpBudget'!K118,"")</f>
        <v/>
      </c>
      <c r="B118" s="944" t="str">
        <f>'6.1stYrOpBudget'!L118</f>
        <v/>
      </c>
      <c r="C118" s="179" t="str">
        <f>'6.1stYrOpBudget'!A118</f>
        <v>Other Payments</v>
      </c>
      <c r="D118" s="147"/>
      <c r="E118" s="147"/>
      <c r="F118" s="147"/>
      <c r="G118" s="70"/>
      <c r="H118" s="1015">
        <f>'6.1stYrOpBudget'!D118</f>
        <v>0</v>
      </c>
      <c r="I118" s="1015">
        <f>'6.1stYrOpBudget'!E118</f>
        <v>0</v>
      </c>
      <c r="J118" s="227">
        <f>'6.1stYrOpBudget'!F118</f>
        <v>0</v>
      </c>
      <c r="K118" s="1015">
        <f>IF($A118&lt;&gt;"",$A118*M118,$E$7*M118)</f>
        <v>0</v>
      </c>
      <c r="L118" s="1015">
        <f t="shared" si="204"/>
        <v>0</v>
      </c>
      <c r="M118" s="73"/>
      <c r="N118" s="1015">
        <f>IF($A118&lt;&gt;"",$A118*P118,$E$7*P118)</f>
        <v>0</v>
      </c>
      <c r="O118" s="1015">
        <f t="shared" si="205"/>
        <v>0</v>
      </c>
      <c r="P118" s="73"/>
      <c r="Q118" s="1015">
        <f>IF($A118&lt;&gt;"",$A118*S118,$E$7*S118)</f>
        <v>0</v>
      </c>
      <c r="R118" s="1015">
        <f t="shared" si="206"/>
        <v>0</v>
      </c>
      <c r="S118" s="73"/>
      <c r="T118" s="1015">
        <f>IF($A118&lt;&gt;"",$A118*V118,$E$7*V118)</f>
        <v>0</v>
      </c>
      <c r="U118" s="1015">
        <f t="shared" si="207"/>
        <v>0</v>
      </c>
      <c r="V118" s="73"/>
      <c r="W118" s="1015">
        <f>IF($A118&lt;&gt;"",$A118*Y118,$E$7*Y118)</f>
        <v>0</v>
      </c>
      <c r="X118" s="1015">
        <f t="shared" si="208"/>
        <v>0</v>
      </c>
      <c r="Y118" s="73"/>
      <c r="Z118" s="1015">
        <f>IF($A118&lt;&gt;"",$A118*AB118,$E$7*AB118)</f>
        <v>0</v>
      </c>
      <c r="AA118" s="1015">
        <f t="shared" si="209"/>
        <v>0</v>
      </c>
      <c r="AB118" s="73"/>
      <c r="AC118" s="1015">
        <f>IF($A118&lt;&gt;"",$A118*AE118,$E$7*AE118)</f>
        <v>0</v>
      </c>
      <c r="AD118" s="1015">
        <f t="shared" si="210"/>
        <v>0</v>
      </c>
      <c r="AE118" s="73"/>
      <c r="AF118" s="1015">
        <f>IF($A118&lt;&gt;"",$A118*AH118,$E$7*AH118)</f>
        <v>0</v>
      </c>
      <c r="AG118" s="1015">
        <f t="shared" si="211"/>
        <v>0</v>
      </c>
      <c r="AH118" s="73"/>
      <c r="AI118" s="1015">
        <f>IF($A118&lt;&gt;"",$A118*AK118,$E$7*AK118)</f>
        <v>0</v>
      </c>
      <c r="AJ118" s="1015">
        <f t="shared" si="212"/>
        <v>0</v>
      </c>
      <c r="AK118" s="73"/>
      <c r="AL118" s="1015">
        <f>IF($A118&lt;&gt;"",$A118*AN118,$E$7*AN118)</f>
        <v>0</v>
      </c>
      <c r="AM118" s="1015">
        <f t="shared" si="213"/>
        <v>0</v>
      </c>
      <c r="AN118" s="73"/>
      <c r="AO118" s="1015">
        <f>IF($A118&lt;&gt;"",$A118*AQ118,$E$7*AQ118)</f>
        <v>0</v>
      </c>
      <c r="AP118" s="1015">
        <f t="shared" si="214"/>
        <v>0</v>
      </c>
      <c r="AQ118" s="73"/>
      <c r="AR118" s="1015">
        <f>IF($A118&lt;&gt;"",$A118*AT118,$E$7*AT118)</f>
        <v>0</v>
      </c>
      <c r="AS118" s="1015">
        <f t="shared" si="215"/>
        <v>0</v>
      </c>
      <c r="AT118" s="73"/>
      <c r="AU118" s="1015">
        <f>IF($A118&lt;&gt;"",$A118*AW118,$E$7*AW118)</f>
        <v>0</v>
      </c>
      <c r="AV118" s="1015">
        <f t="shared" si="216"/>
        <v>0</v>
      </c>
      <c r="AW118" s="73"/>
      <c r="AX118" s="1015">
        <f>IF($A118&lt;&gt;"",$A118*AZ118,$E$7*AZ118)</f>
        <v>0</v>
      </c>
      <c r="AY118" s="1015">
        <f t="shared" si="217"/>
        <v>0</v>
      </c>
      <c r="AZ118" s="73"/>
      <c r="BA118" s="1015">
        <f>IF($A118&lt;&gt;"",$A118*BC118,$E$7*BC118)</f>
        <v>0</v>
      </c>
      <c r="BB118" s="1015">
        <f t="shared" si="218"/>
        <v>0</v>
      </c>
      <c r="BC118" s="73"/>
      <c r="BD118" s="1015">
        <f>IF($A118&lt;&gt;"",$A118*BF118,$E$7*BF118)</f>
        <v>0</v>
      </c>
      <c r="BE118" s="1015">
        <f t="shared" si="219"/>
        <v>0</v>
      </c>
      <c r="BF118" s="73"/>
      <c r="BG118" s="1015">
        <f>IF($A118&lt;&gt;"",$A118*BI118,$E$7*BI118)</f>
        <v>0</v>
      </c>
      <c r="BH118" s="1015">
        <f t="shared" si="220"/>
        <v>0</v>
      </c>
      <c r="BI118" s="73"/>
      <c r="BJ118" s="1015">
        <f>IF($A118&lt;&gt;"",$A118*BL118,$E$7*BL118)</f>
        <v>0</v>
      </c>
      <c r="BK118" s="1015">
        <f t="shared" si="221"/>
        <v>0</v>
      </c>
      <c r="BL118" s="73"/>
      <c r="BM118" s="1015">
        <f>IF($A118&lt;&gt;"",$A118*BO118,$E$7*BO118)</f>
        <v>0</v>
      </c>
      <c r="BN118" s="1015">
        <f t="shared" si="222"/>
        <v>0</v>
      </c>
      <c r="BO118" s="73"/>
      <c r="BP118" s="136"/>
      <c r="BQ118" s="136"/>
      <c r="BR118" s="136"/>
      <c r="BS118" s="136"/>
      <c r="BT118" s="136"/>
      <c r="BU118" s="136"/>
      <c r="BV118" s="136"/>
    </row>
    <row r="119" spans="1:74" ht="14.25" customHeight="1">
      <c r="A119" s="944" t="str">
        <f>IF('6.1stYrOpBudget'!K119&lt;&gt;"",'6.1stYrOpBudget'!K119,"")</f>
        <v/>
      </c>
      <c r="B119" s="944" t="str">
        <f>'6.1stYrOpBudget'!L119</f>
        <v/>
      </c>
      <c r="C119" s="1373" t="s">
        <v>304</v>
      </c>
      <c r="D119" s="147"/>
      <c r="E119" s="147"/>
      <c r="F119" s="147"/>
      <c r="G119" s="70" t="s">
        <v>189</v>
      </c>
      <c r="H119" s="1015">
        <f>'6.1stYrOpBudget'!D119</f>
        <v>0</v>
      </c>
      <c r="I119" s="1015">
        <f>'6.1stYrOpBudget'!E119</f>
        <v>0</v>
      </c>
      <c r="J119" s="227">
        <f>'6.1stYrOpBudget'!F119</f>
        <v>0</v>
      </c>
      <c r="K119" s="1015">
        <f>IF($A119&lt;&gt;"",$A119*M119,$E$7*M119)</f>
        <v>0</v>
      </c>
      <c r="L119" s="1015">
        <f t="shared" si="204"/>
        <v>0</v>
      </c>
      <c r="M119" s="73"/>
      <c r="N119" s="1015">
        <f>IF($A119&lt;&gt;"",$A119*P119,$E$7*P119)</f>
        <v>0</v>
      </c>
      <c r="O119" s="1015">
        <f t="shared" si="205"/>
        <v>0</v>
      </c>
      <c r="P119" s="73"/>
      <c r="Q119" s="1015">
        <f>IF($A119&lt;&gt;"",$A119*S119,$E$7*S119)</f>
        <v>0</v>
      </c>
      <c r="R119" s="1015">
        <f t="shared" si="206"/>
        <v>0</v>
      </c>
      <c r="S119" s="73"/>
      <c r="T119" s="1015">
        <f>IF($A119&lt;&gt;"",$A119*V119,$E$7*V119)</f>
        <v>0</v>
      </c>
      <c r="U119" s="1015">
        <f t="shared" si="207"/>
        <v>0</v>
      </c>
      <c r="V119" s="73"/>
      <c r="W119" s="1015">
        <f>IF($A119&lt;&gt;"",$A119*Y119,$E$7*Y119)</f>
        <v>0</v>
      </c>
      <c r="X119" s="1015">
        <f t="shared" si="208"/>
        <v>0</v>
      </c>
      <c r="Y119" s="73"/>
      <c r="Z119" s="1015">
        <f>IF($A119&lt;&gt;"",$A119*AB119,$E$7*AB119)</f>
        <v>0</v>
      </c>
      <c r="AA119" s="1015">
        <f t="shared" si="209"/>
        <v>0</v>
      </c>
      <c r="AB119" s="73"/>
      <c r="AC119" s="1015">
        <f>IF($A119&lt;&gt;"",$A119*AE119,$E$7*AE119)</f>
        <v>0</v>
      </c>
      <c r="AD119" s="1015">
        <f t="shared" si="210"/>
        <v>0</v>
      </c>
      <c r="AE119" s="73"/>
      <c r="AF119" s="1015">
        <f>IF($A119&lt;&gt;"",$A119*AH119,$E$7*AH119)</f>
        <v>0</v>
      </c>
      <c r="AG119" s="1015">
        <f t="shared" si="211"/>
        <v>0</v>
      </c>
      <c r="AH119" s="73"/>
      <c r="AI119" s="1015">
        <f>IF($A119&lt;&gt;"",$A119*AK119,$E$7*AK119)</f>
        <v>0</v>
      </c>
      <c r="AJ119" s="1015">
        <f t="shared" si="212"/>
        <v>0</v>
      </c>
      <c r="AK119" s="73"/>
      <c r="AL119" s="1015">
        <f>IF($A119&lt;&gt;"",$A119*AN119,$E$7*AN119)</f>
        <v>0</v>
      </c>
      <c r="AM119" s="1015">
        <f t="shared" si="213"/>
        <v>0</v>
      </c>
      <c r="AN119" s="73"/>
      <c r="AO119" s="1015">
        <f>IF($A119&lt;&gt;"",$A119*AQ119,$E$7*AQ119)</f>
        <v>0</v>
      </c>
      <c r="AP119" s="1015">
        <f t="shared" si="214"/>
        <v>0</v>
      </c>
      <c r="AQ119" s="73"/>
      <c r="AR119" s="1015">
        <f>IF($A119&lt;&gt;"",$A119*AT119,$E$7*AT119)</f>
        <v>0</v>
      </c>
      <c r="AS119" s="1015">
        <f t="shared" si="215"/>
        <v>0</v>
      </c>
      <c r="AT119" s="73"/>
      <c r="AU119" s="1015">
        <f>IF($A119&lt;&gt;"",$A119*AW119,$E$7*AW119)</f>
        <v>0</v>
      </c>
      <c r="AV119" s="1015">
        <f t="shared" si="216"/>
        <v>0</v>
      </c>
      <c r="AW119" s="73"/>
      <c r="AX119" s="1015">
        <f>IF($A119&lt;&gt;"",$A119*AZ119,$E$7*AZ119)</f>
        <v>0</v>
      </c>
      <c r="AY119" s="1015">
        <f t="shared" si="217"/>
        <v>0</v>
      </c>
      <c r="AZ119" s="73"/>
      <c r="BA119" s="1015">
        <f>IF($A119&lt;&gt;"",$A119*BC119,$E$7*BC119)</f>
        <v>0</v>
      </c>
      <c r="BB119" s="1015">
        <f t="shared" si="218"/>
        <v>0</v>
      </c>
      <c r="BC119" s="73"/>
      <c r="BD119" s="1015">
        <f>IF($A119&lt;&gt;"",$A119*BF119,$E$7*BF119)</f>
        <v>0</v>
      </c>
      <c r="BE119" s="1015">
        <f t="shared" si="219"/>
        <v>0</v>
      </c>
      <c r="BF119" s="73"/>
      <c r="BG119" s="1015">
        <f>IF($A119&lt;&gt;"",$A119*BI119,$E$7*BI119)</f>
        <v>0</v>
      </c>
      <c r="BH119" s="1015">
        <f t="shared" si="220"/>
        <v>0</v>
      </c>
      <c r="BI119" s="73"/>
      <c r="BJ119" s="1015">
        <f>IF($A119&lt;&gt;"",$A119*BL119,$E$7*BL119)</f>
        <v>0</v>
      </c>
      <c r="BK119" s="1015">
        <f t="shared" si="221"/>
        <v>0</v>
      </c>
      <c r="BL119" s="73"/>
      <c r="BM119" s="1015">
        <f>IF($A119&lt;&gt;"",$A119*BO119,$E$7*BO119)</f>
        <v>0</v>
      </c>
      <c r="BN119" s="1015">
        <f t="shared" si="222"/>
        <v>0</v>
      </c>
      <c r="BO119" s="73"/>
      <c r="BP119" s="136"/>
      <c r="BQ119" s="136"/>
      <c r="BR119" s="136"/>
      <c r="BS119" s="136"/>
      <c r="BT119" s="136"/>
      <c r="BU119" s="136"/>
      <c r="BV119" s="136"/>
    </row>
    <row r="120" spans="1:74" ht="14.25" customHeight="1">
      <c r="C120" s="1373" t="s">
        <v>305</v>
      </c>
      <c r="D120" s="147"/>
      <c r="E120" s="147"/>
      <c r="F120" s="147"/>
      <c r="G120" s="70" t="s">
        <v>189</v>
      </c>
      <c r="H120" s="1015">
        <f>'6.1stYrOpBudget'!D120</f>
        <v>0</v>
      </c>
      <c r="I120" s="1015">
        <f>'6.1stYrOpBudget'!E120</f>
        <v>0</v>
      </c>
      <c r="J120" s="227">
        <f>'6.1stYrOpBudget'!F120</f>
        <v>0</v>
      </c>
      <c r="K120" s="1015">
        <f t="shared" si="203"/>
        <v>0</v>
      </c>
      <c r="L120" s="1015">
        <f t="shared" si="204"/>
        <v>0</v>
      </c>
      <c r="M120" s="73"/>
      <c r="N120" s="1015">
        <f>$E$7*P120</f>
        <v>0</v>
      </c>
      <c r="O120" s="1015">
        <f t="shared" si="205"/>
        <v>0</v>
      </c>
      <c r="P120" s="73"/>
      <c r="Q120" s="1015">
        <f>$E$7*S120</f>
        <v>0</v>
      </c>
      <c r="R120" s="1015">
        <f t="shared" si="206"/>
        <v>0</v>
      </c>
      <c r="S120" s="73"/>
      <c r="T120" s="1015">
        <f>$E$7*V120</f>
        <v>0</v>
      </c>
      <c r="U120" s="1015">
        <f t="shared" si="207"/>
        <v>0</v>
      </c>
      <c r="V120" s="73"/>
      <c r="W120" s="1015">
        <f>$E$7*Y120</f>
        <v>0</v>
      </c>
      <c r="X120" s="1015">
        <f t="shared" si="208"/>
        <v>0</v>
      </c>
      <c r="Y120" s="73"/>
      <c r="Z120" s="1015">
        <f>$E$7*AB120</f>
        <v>0</v>
      </c>
      <c r="AA120" s="1015">
        <f t="shared" si="209"/>
        <v>0</v>
      </c>
      <c r="AB120" s="73"/>
      <c r="AC120" s="1015">
        <f>$E$7*AE120</f>
        <v>0</v>
      </c>
      <c r="AD120" s="1015">
        <f t="shared" si="210"/>
        <v>0</v>
      </c>
      <c r="AE120" s="73"/>
      <c r="AF120" s="1015">
        <f>$E$7*AH120</f>
        <v>0</v>
      </c>
      <c r="AG120" s="1015">
        <f t="shared" si="211"/>
        <v>0</v>
      </c>
      <c r="AH120" s="73"/>
      <c r="AI120" s="1015">
        <f>$E$7*AK120</f>
        <v>0</v>
      </c>
      <c r="AJ120" s="1015">
        <f t="shared" si="212"/>
        <v>0</v>
      </c>
      <c r="AK120" s="73"/>
      <c r="AL120" s="1015">
        <f>$E$7*AN120</f>
        <v>0</v>
      </c>
      <c r="AM120" s="1015">
        <f t="shared" si="213"/>
        <v>0</v>
      </c>
      <c r="AN120" s="73"/>
      <c r="AO120" s="1015">
        <f>$E$7*AQ120</f>
        <v>0</v>
      </c>
      <c r="AP120" s="1015">
        <f t="shared" si="214"/>
        <v>0</v>
      </c>
      <c r="AQ120" s="73"/>
      <c r="AR120" s="1015">
        <f>$E$7*AT120</f>
        <v>0</v>
      </c>
      <c r="AS120" s="1015">
        <f t="shared" si="215"/>
        <v>0</v>
      </c>
      <c r="AT120" s="73"/>
      <c r="AU120" s="1015">
        <f>$E$7*AW120</f>
        <v>0</v>
      </c>
      <c r="AV120" s="1015">
        <f t="shared" si="216"/>
        <v>0</v>
      </c>
      <c r="AW120" s="73"/>
      <c r="AX120" s="1015">
        <f>$E$7*AZ120</f>
        <v>0</v>
      </c>
      <c r="AY120" s="1015">
        <f t="shared" si="217"/>
        <v>0</v>
      </c>
      <c r="AZ120" s="73"/>
      <c r="BA120" s="1015">
        <f>$E$7*BC120</f>
        <v>0</v>
      </c>
      <c r="BB120" s="1015">
        <f t="shared" si="218"/>
        <v>0</v>
      </c>
      <c r="BC120" s="73"/>
      <c r="BD120" s="1015">
        <f>$E$7*BF120</f>
        <v>0</v>
      </c>
      <c r="BE120" s="1015">
        <f t="shared" si="219"/>
        <v>0</v>
      </c>
      <c r="BF120" s="73"/>
      <c r="BG120" s="1015">
        <f>$E$7*BI120</f>
        <v>0</v>
      </c>
      <c r="BH120" s="1015">
        <f t="shared" si="220"/>
        <v>0</v>
      </c>
      <c r="BI120" s="73"/>
      <c r="BJ120" s="1015">
        <f>$E$7*BL120</f>
        <v>0</v>
      </c>
      <c r="BK120" s="1015">
        <f t="shared" si="221"/>
        <v>0</v>
      </c>
      <c r="BL120" s="73"/>
      <c r="BM120" s="1015">
        <f>$E$7*BO120</f>
        <v>0</v>
      </c>
      <c r="BN120" s="1015">
        <f t="shared" si="222"/>
        <v>0</v>
      </c>
      <c r="BO120" s="73"/>
      <c r="BP120" s="136"/>
      <c r="BQ120" s="136"/>
      <c r="BR120" s="136"/>
      <c r="BS120" s="136"/>
      <c r="BT120" s="136"/>
      <c r="BU120" s="136"/>
      <c r="BV120" s="136"/>
    </row>
    <row r="121" spans="1:74" ht="14.25">
      <c r="A121" s="944">
        <f>IF('6.1stYrOpBudget'!K121&lt;&gt;"",'6.1stYrOpBudget'!K121,"")</f>
        <v>0</v>
      </c>
      <c r="B121" s="944">
        <f>'6.1stYrOpBudget'!L121</f>
        <v>1</v>
      </c>
      <c r="C121" s="1373" t="s">
        <v>915</v>
      </c>
      <c r="D121" s="147"/>
      <c r="E121" s="147"/>
      <c r="F121" s="147"/>
      <c r="G121" s="79"/>
      <c r="H121" s="1015">
        <f>'6.1stYrOpBudget'!D121</f>
        <v>0</v>
      </c>
      <c r="I121" s="1015">
        <f>'6.1stYrOpBudget'!E121</f>
        <v>0</v>
      </c>
      <c r="J121" s="227">
        <f>'6.1stYrOpBudget'!F121</f>
        <v>0</v>
      </c>
      <c r="K121" s="1015">
        <f>IF($A121&lt;&gt;"",$A121*M121,$E$7*M121)</f>
        <v>0</v>
      </c>
      <c r="L121" s="1015">
        <f>M121-K121</f>
        <v>0</v>
      </c>
      <c r="M121" s="73"/>
      <c r="N121" s="1015">
        <f>IF($A121&lt;&gt;"",$A121*P121,$E$7*P121)</f>
        <v>0</v>
      </c>
      <c r="O121" s="1015">
        <f>P121-N121</f>
        <v>0</v>
      </c>
      <c r="P121" s="73"/>
      <c r="Q121" s="1015">
        <f>IF($A121&lt;&gt;"",$A121*S121,$E$7*S121)</f>
        <v>0</v>
      </c>
      <c r="R121" s="1015">
        <f>S121-Q121</f>
        <v>0</v>
      </c>
      <c r="S121" s="73"/>
      <c r="T121" s="1015">
        <f>IF($A121&lt;&gt;"",$A121*V121,$E$7*V121)</f>
        <v>0</v>
      </c>
      <c r="U121" s="1015">
        <f>V121-T121</f>
        <v>0</v>
      </c>
      <c r="V121" s="73"/>
      <c r="W121" s="1015">
        <f>IF($A121&lt;&gt;"",$A121*Y121,$E$7*Y121)</f>
        <v>0</v>
      </c>
      <c r="X121" s="1015">
        <f>Y121-W121</f>
        <v>0</v>
      </c>
      <c r="Y121" s="73"/>
      <c r="Z121" s="1015">
        <f>IF($A121&lt;&gt;"",$A121*AB121,$E$7*AB121)</f>
        <v>0</v>
      </c>
      <c r="AA121" s="1015">
        <f>AB121-Z121</f>
        <v>0</v>
      </c>
      <c r="AB121" s="73"/>
      <c r="AC121" s="1015">
        <f>IF($A121&lt;&gt;"",$A121*AE121,$E$7*AE121)</f>
        <v>0</v>
      </c>
      <c r="AD121" s="1015">
        <f>AE121-AC121</f>
        <v>0</v>
      </c>
      <c r="AE121" s="73"/>
      <c r="AF121" s="1015">
        <f>IF($A121&lt;&gt;"",$A121*AH121,$E$7*AH121)</f>
        <v>0</v>
      </c>
      <c r="AG121" s="1015">
        <f>AH121-AF121</f>
        <v>0</v>
      </c>
      <c r="AH121" s="73"/>
      <c r="AI121" s="1015">
        <f>IF($A121&lt;&gt;"",$A121*AK121,$E$7*AK121)</f>
        <v>0</v>
      </c>
      <c r="AJ121" s="1015">
        <f>AK121-AI121</f>
        <v>0</v>
      </c>
      <c r="AK121" s="73"/>
      <c r="AL121" s="1015">
        <f>IF($A121&lt;&gt;"",$A121*AN121,$E$7*AN121)</f>
        <v>0</v>
      </c>
      <c r="AM121" s="1015">
        <f>AN121-AL121</f>
        <v>0</v>
      </c>
      <c r="AN121" s="73"/>
      <c r="AO121" s="1015">
        <f>IF($A121&lt;&gt;"",$A121*AQ121,$E$7*AQ121)</f>
        <v>0</v>
      </c>
      <c r="AP121" s="1015">
        <f>AQ121-AO121</f>
        <v>0</v>
      </c>
      <c r="AQ121" s="73"/>
      <c r="AR121" s="1015">
        <f>IF($A121&lt;&gt;"",$A121*AT121,$E$7*AT121)</f>
        <v>0</v>
      </c>
      <c r="AS121" s="1015">
        <f>AT121-AR121</f>
        <v>0</v>
      </c>
      <c r="AT121" s="73"/>
      <c r="AU121" s="1015">
        <f>IF($A121&lt;&gt;"",$A121*AW121,$E$7*AW121)</f>
        <v>0</v>
      </c>
      <c r="AV121" s="1015">
        <f>AW121-AU121</f>
        <v>0</v>
      </c>
      <c r="AW121" s="73"/>
      <c r="AX121" s="1015">
        <f>IF($A121&lt;&gt;"",$A121*AZ121,$E$7*AZ121)</f>
        <v>0</v>
      </c>
      <c r="AY121" s="1015">
        <f>AZ121-AX121</f>
        <v>0</v>
      </c>
      <c r="AZ121" s="73"/>
      <c r="BA121" s="1015">
        <f>IF($A121&lt;&gt;"",$A121*BC121,$E$7*BC121)</f>
        <v>0</v>
      </c>
      <c r="BB121" s="1015">
        <f>BC121-BA121</f>
        <v>0</v>
      </c>
      <c r="BC121" s="73"/>
      <c r="BD121" s="1015">
        <f>IF($A121&lt;&gt;"",$A121*BF121,$E$7*BF121)</f>
        <v>0</v>
      </c>
      <c r="BE121" s="1015">
        <f>BF121-BD121</f>
        <v>0</v>
      </c>
      <c r="BF121" s="73"/>
      <c r="BG121" s="1015">
        <f>IF($A121&lt;&gt;"",$A121*BI121,$E$7*BI121)</f>
        <v>0</v>
      </c>
      <c r="BH121" s="1015">
        <f>BI121-BG121</f>
        <v>0</v>
      </c>
      <c r="BI121" s="73"/>
      <c r="BJ121" s="1015">
        <f>IF($A121&lt;&gt;"",$A121*BL121,$E$7*BL121)</f>
        <v>0</v>
      </c>
      <c r="BK121" s="1015">
        <f>BL121-BJ121</f>
        <v>0</v>
      </c>
      <c r="BL121" s="73"/>
      <c r="BM121" s="1015">
        <f>IF($A121&lt;&gt;"",$A121*BO121,$E$7*BO121)</f>
        <v>0</v>
      </c>
      <c r="BN121" s="1015">
        <f>BO121-BM121</f>
        <v>0</v>
      </c>
      <c r="BO121" s="73"/>
      <c r="BP121" s="136"/>
      <c r="BQ121" s="136"/>
      <c r="BR121" s="136"/>
      <c r="BS121" s="136"/>
      <c r="BT121" s="136"/>
      <c r="BU121" s="136"/>
      <c r="BV121" s="136"/>
    </row>
    <row r="122" spans="1:74" s="563" customFormat="1" ht="5.25" customHeight="1">
      <c r="A122" s="946"/>
      <c r="B122" s="946"/>
      <c r="C122" s="173"/>
      <c r="D122" s="180"/>
      <c r="E122" s="180"/>
      <c r="F122" s="180"/>
      <c r="G122" s="1362"/>
      <c r="H122" s="1022"/>
      <c r="I122" s="1022"/>
      <c r="J122" s="174"/>
      <c r="K122" s="1022"/>
      <c r="L122" s="1022"/>
      <c r="M122" s="506"/>
      <c r="N122" s="1022"/>
      <c r="O122" s="1022"/>
      <c r="P122" s="506"/>
      <c r="Q122" s="1022"/>
      <c r="R122" s="1022"/>
      <c r="S122" s="506"/>
      <c r="T122" s="1022"/>
      <c r="U122" s="1022"/>
      <c r="V122" s="506"/>
      <c r="W122" s="1022"/>
      <c r="X122" s="1022"/>
      <c r="Y122" s="506"/>
      <c r="Z122" s="1022"/>
      <c r="AA122" s="1022"/>
      <c r="AB122" s="506"/>
      <c r="AC122" s="1022"/>
      <c r="AD122" s="1022"/>
      <c r="AE122" s="506"/>
      <c r="AF122" s="1022"/>
      <c r="AG122" s="1022"/>
      <c r="AH122" s="506"/>
      <c r="AI122" s="1022"/>
      <c r="AJ122" s="1022"/>
      <c r="AK122" s="506"/>
      <c r="AL122" s="1022"/>
      <c r="AM122" s="1022"/>
      <c r="AN122" s="506"/>
      <c r="AO122" s="1022"/>
      <c r="AP122" s="1022"/>
      <c r="AQ122" s="506"/>
      <c r="AR122" s="1022"/>
      <c r="AS122" s="1022"/>
      <c r="AT122" s="506"/>
      <c r="AU122" s="1022"/>
      <c r="AV122" s="1022"/>
      <c r="AW122" s="506"/>
      <c r="AX122" s="1022"/>
      <c r="AY122" s="1022"/>
      <c r="AZ122" s="506"/>
      <c r="BA122" s="1022"/>
      <c r="BB122" s="1022"/>
      <c r="BC122" s="506"/>
      <c r="BD122" s="1022"/>
      <c r="BE122" s="1022"/>
      <c r="BF122" s="506"/>
      <c r="BG122" s="1022"/>
      <c r="BH122" s="1022"/>
      <c r="BI122" s="506"/>
      <c r="BJ122" s="1022"/>
      <c r="BK122" s="1022"/>
      <c r="BL122" s="506"/>
      <c r="BM122" s="1022"/>
      <c r="BN122" s="1022"/>
      <c r="BO122" s="506"/>
      <c r="BP122" s="141"/>
      <c r="BQ122" s="141"/>
      <c r="BR122" s="141"/>
      <c r="BS122" s="141"/>
      <c r="BT122" s="141"/>
      <c r="BU122" s="141"/>
      <c r="BV122" s="141"/>
    </row>
    <row r="123" spans="1:74" ht="16.5">
      <c r="C123" s="1415" t="str">
        <f>'6.1stYrOpBudget'!B123</f>
        <v>TOTAL PAYMENTS PRECEDING MOHCD</v>
      </c>
      <c r="D123" s="147"/>
      <c r="E123" s="147"/>
      <c r="F123" s="147"/>
      <c r="G123" s="230"/>
      <c r="H123" s="1026">
        <f>'6.1stYrOpBudget'!D123</f>
        <v>0</v>
      </c>
      <c r="I123" s="1026">
        <f>'6.1stYrOpBudget'!E123</f>
        <v>0</v>
      </c>
      <c r="J123" s="270">
        <f>'6.1stYrOpBudget'!F123</f>
        <v>0</v>
      </c>
      <c r="K123" s="1026">
        <f>SUM(K115:K121)</f>
        <v>0</v>
      </c>
      <c r="L123" s="1026">
        <f>SUM(L115:L121)</f>
        <v>0</v>
      </c>
      <c r="M123" s="1026">
        <f>SUM(M115:M121)</f>
        <v>0</v>
      </c>
      <c r="N123" s="1026">
        <f>SUM(N115:N121)</f>
        <v>0</v>
      </c>
      <c r="O123" s="1026">
        <f>SUM(O115:O121)</f>
        <v>0</v>
      </c>
      <c r="P123" s="1026">
        <f t="shared" ref="P123:BO123" si="223">SUM(P115:P121)</f>
        <v>0</v>
      </c>
      <c r="Q123" s="1026">
        <f t="shared" si="223"/>
        <v>0</v>
      </c>
      <c r="R123" s="1026">
        <f t="shared" si="223"/>
        <v>0</v>
      </c>
      <c r="S123" s="1026">
        <f t="shared" si="223"/>
        <v>0</v>
      </c>
      <c r="T123" s="1026">
        <f t="shared" si="223"/>
        <v>0</v>
      </c>
      <c r="U123" s="1026">
        <f t="shared" si="223"/>
        <v>0</v>
      </c>
      <c r="V123" s="1026">
        <f t="shared" si="223"/>
        <v>0</v>
      </c>
      <c r="W123" s="1026">
        <f t="shared" si="223"/>
        <v>0</v>
      </c>
      <c r="X123" s="1026">
        <f t="shared" si="223"/>
        <v>0</v>
      </c>
      <c r="Y123" s="1026">
        <f t="shared" si="223"/>
        <v>0</v>
      </c>
      <c r="Z123" s="1026">
        <f t="shared" si="223"/>
        <v>0</v>
      </c>
      <c r="AA123" s="1026">
        <f t="shared" si="223"/>
        <v>0</v>
      </c>
      <c r="AB123" s="1026">
        <f t="shared" si="223"/>
        <v>0</v>
      </c>
      <c r="AC123" s="1026">
        <f t="shared" si="223"/>
        <v>0</v>
      </c>
      <c r="AD123" s="1026">
        <f t="shared" si="223"/>
        <v>0</v>
      </c>
      <c r="AE123" s="1026">
        <f t="shared" si="223"/>
        <v>0</v>
      </c>
      <c r="AF123" s="1026">
        <f t="shared" si="223"/>
        <v>0</v>
      </c>
      <c r="AG123" s="1026">
        <f t="shared" si="223"/>
        <v>0</v>
      </c>
      <c r="AH123" s="1026">
        <f t="shared" si="223"/>
        <v>0</v>
      </c>
      <c r="AI123" s="1026">
        <f t="shared" si="223"/>
        <v>0</v>
      </c>
      <c r="AJ123" s="1026">
        <f t="shared" si="223"/>
        <v>0</v>
      </c>
      <c r="AK123" s="1026">
        <f t="shared" si="223"/>
        <v>0</v>
      </c>
      <c r="AL123" s="1026">
        <f t="shared" si="223"/>
        <v>0</v>
      </c>
      <c r="AM123" s="1026">
        <f t="shared" si="223"/>
        <v>0</v>
      </c>
      <c r="AN123" s="1026">
        <f t="shared" si="223"/>
        <v>0</v>
      </c>
      <c r="AO123" s="1026">
        <f t="shared" si="223"/>
        <v>0</v>
      </c>
      <c r="AP123" s="1026">
        <f t="shared" si="223"/>
        <v>0</v>
      </c>
      <c r="AQ123" s="1026">
        <f t="shared" si="223"/>
        <v>0</v>
      </c>
      <c r="AR123" s="1026">
        <f t="shared" si="223"/>
        <v>0</v>
      </c>
      <c r="AS123" s="1026">
        <f t="shared" si="223"/>
        <v>0</v>
      </c>
      <c r="AT123" s="1026">
        <f t="shared" si="223"/>
        <v>0</v>
      </c>
      <c r="AU123" s="1026">
        <f t="shared" si="223"/>
        <v>0</v>
      </c>
      <c r="AV123" s="1026">
        <f t="shared" si="223"/>
        <v>0</v>
      </c>
      <c r="AW123" s="1026">
        <f t="shared" si="223"/>
        <v>0</v>
      </c>
      <c r="AX123" s="1026">
        <f t="shared" si="223"/>
        <v>0</v>
      </c>
      <c r="AY123" s="1026">
        <f t="shared" si="223"/>
        <v>0</v>
      </c>
      <c r="AZ123" s="1026">
        <f t="shared" si="223"/>
        <v>0</v>
      </c>
      <c r="BA123" s="1026">
        <f t="shared" si="223"/>
        <v>0</v>
      </c>
      <c r="BB123" s="1026">
        <f t="shared" si="223"/>
        <v>0</v>
      </c>
      <c r="BC123" s="1026">
        <f t="shared" si="223"/>
        <v>0</v>
      </c>
      <c r="BD123" s="1026">
        <f t="shared" si="223"/>
        <v>0</v>
      </c>
      <c r="BE123" s="1026">
        <f t="shared" si="223"/>
        <v>0</v>
      </c>
      <c r="BF123" s="1026">
        <f t="shared" si="223"/>
        <v>0</v>
      </c>
      <c r="BG123" s="1026">
        <f t="shared" si="223"/>
        <v>0</v>
      </c>
      <c r="BH123" s="1026">
        <f t="shared" si="223"/>
        <v>0</v>
      </c>
      <c r="BI123" s="1026">
        <f t="shared" si="223"/>
        <v>0</v>
      </c>
      <c r="BJ123" s="1026">
        <f t="shared" si="223"/>
        <v>0</v>
      </c>
      <c r="BK123" s="1026">
        <f t="shared" si="223"/>
        <v>0</v>
      </c>
      <c r="BL123" s="1026">
        <f t="shared" si="223"/>
        <v>0</v>
      </c>
      <c r="BM123" s="1026">
        <f t="shared" si="223"/>
        <v>0</v>
      </c>
      <c r="BN123" s="1026">
        <f t="shared" si="223"/>
        <v>0</v>
      </c>
      <c r="BO123" s="1026">
        <f t="shared" si="223"/>
        <v>0</v>
      </c>
      <c r="BP123" s="136"/>
      <c r="BQ123" s="136"/>
      <c r="BR123" s="136"/>
      <c r="BS123" s="136"/>
      <c r="BT123" s="136"/>
      <c r="BU123" s="136"/>
      <c r="BV123" s="136"/>
    </row>
    <row r="124" spans="1:74" ht="5.0999999999999996" customHeight="1">
      <c r="C124" s="154"/>
      <c r="D124" s="147"/>
      <c r="E124" s="147"/>
      <c r="F124" s="147"/>
      <c r="G124" s="230"/>
      <c r="H124" s="1026"/>
      <c r="I124" s="1026"/>
      <c r="J124" s="270"/>
      <c r="K124" s="1026"/>
      <c r="L124" s="1026"/>
      <c r="M124" s="270"/>
      <c r="N124" s="1026"/>
      <c r="O124" s="1026"/>
      <c r="P124" s="270"/>
      <c r="Q124" s="1026"/>
      <c r="R124" s="1026"/>
      <c r="S124" s="270"/>
      <c r="T124" s="1026"/>
      <c r="U124" s="1026"/>
      <c r="V124" s="270"/>
      <c r="W124" s="1026"/>
      <c r="X124" s="1026"/>
      <c r="Y124" s="270"/>
      <c r="Z124" s="1026"/>
      <c r="AA124" s="1026"/>
      <c r="AB124" s="270"/>
      <c r="AC124" s="1026"/>
      <c r="AD124" s="1026"/>
      <c r="AE124" s="270"/>
      <c r="AF124" s="1026"/>
      <c r="AG124" s="1026"/>
      <c r="AH124" s="270"/>
      <c r="AI124" s="1026"/>
      <c r="AJ124" s="1026"/>
      <c r="AK124" s="270"/>
      <c r="AL124" s="1026"/>
      <c r="AM124" s="1026"/>
      <c r="AN124" s="270"/>
      <c r="AO124" s="1026"/>
      <c r="AP124" s="1026"/>
      <c r="AQ124" s="270"/>
      <c r="AR124" s="1026"/>
      <c r="AS124" s="1026"/>
      <c r="AT124" s="270"/>
      <c r="AU124" s="1026"/>
      <c r="AV124" s="1026"/>
      <c r="AW124" s="270"/>
      <c r="AX124" s="1026"/>
      <c r="AY124" s="1026"/>
      <c r="AZ124" s="270"/>
      <c r="BA124" s="1026"/>
      <c r="BB124" s="1026"/>
      <c r="BC124" s="270"/>
      <c r="BD124" s="1026"/>
      <c r="BE124" s="1026"/>
      <c r="BF124" s="270"/>
      <c r="BG124" s="1026"/>
      <c r="BH124" s="1026"/>
      <c r="BI124" s="270"/>
      <c r="BJ124" s="1026"/>
      <c r="BK124" s="1026"/>
      <c r="BL124" s="270"/>
      <c r="BM124" s="1026"/>
      <c r="BN124" s="1026"/>
      <c r="BO124" s="270"/>
      <c r="BP124" s="136"/>
      <c r="BQ124" s="136"/>
      <c r="BR124" s="136"/>
      <c r="BS124" s="136"/>
      <c r="BT124" s="136"/>
      <c r="BU124" s="136"/>
      <c r="BV124" s="136"/>
    </row>
    <row r="125" spans="1:74" ht="12.75" customHeight="1">
      <c r="C125" s="411" t="str">
        <f>'6.1stYrOpBudget'!A125</f>
        <v>RESIDUAL RECEIPTS (CASH FLOW minus PAYMENTS PRECEDING MOHCD)</v>
      </c>
      <c r="D125" s="147"/>
      <c r="E125" s="147"/>
      <c r="F125" s="147"/>
      <c r="G125" s="230"/>
      <c r="H125" s="148">
        <f>'6.1stYrOpBudget'!D125</f>
        <v>0</v>
      </c>
      <c r="I125" s="148">
        <f>'6.1stYrOpBudget'!E125</f>
        <v>0</v>
      </c>
      <c r="J125" s="224">
        <f>'6.1stYrOpBudget'!F125</f>
        <v>0</v>
      </c>
      <c r="K125" s="38">
        <f>K111-K123</f>
        <v>0</v>
      </c>
      <c r="L125" s="38">
        <f>L111-L123</f>
        <v>0</v>
      </c>
      <c r="M125" s="224">
        <f>M106-M123</f>
        <v>0</v>
      </c>
      <c r="N125" s="38">
        <f>N111-N123</f>
        <v>0</v>
      </c>
      <c r="O125" s="38">
        <f>O111-O123</f>
        <v>0</v>
      </c>
      <c r="P125" s="224">
        <f>P106-P123</f>
        <v>0</v>
      </c>
      <c r="Q125" s="38">
        <f>Q111-Q123</f>
        <v>0</v>
      </c>
      <c r="R125" s="38">
        <f>R111-R123</f>
        <v>0</v>
      </c>
      <c r="S125" s="224">
        <f>S106-S123</f>
        <v>0</v>
      </c>
      <c r="T125" s="38">
        <f>T111-T123</f>
        <v>0</v>
      </c>
      <c r="U125" s="38">
        <f>U111-U123</f>
        <v>0</v>
      </c>
      <c r="V125" s="224">
        <f>V106-V123</f>
        <v>0</v>
      </c>
      <c r="W125" s="38">
        <f>W111-W123</f>
        <v>0</v>
      </c>
      <c r="X125" s="38">
        <f>X111-X123</f>
        <v>0</v>
      </c>
      <c r="Y125" s="224">
        <f>Y106-Y123</f>
        <v>0</v>
      </c>
      <c r="Z125" s="38">
        <f>Z111-Z123</f>
        <v>0</v>
      </c>
      <c r="AA125" s="38">
        <f>AA111-AA123</f>
        <v>0</v>
      </c>
      <c r="AB125" s="224">
        <f>AB106-AB123</f>
        <v>0</v>
      </c>
      <c r="AC125" s="38">
        <f>AC111-AC123</f>
        <v>0</v>
      </c>
      <c r="AD125" s="38">
        <f>AD111-AD123</f>
        <v>0</v>
      </c>
      <c r="AE125" s="224">
        <f>AE106-AE123</f>
        <v>0</v>
      </c>
      <c r="AF125" s="38">
        <f>AF111-AF123</f>
        <v>0</v>
      </c>
      <c r="AG125" s="38">
        <f>AG111-AG123</f>
        <v>0</v>
      </c>
      <c r="AH125" s="224">
        <f>AH106-AH123</f>
        <v>0</v>
      </c>
      <c r="AI125" s="38">
        <f>AI111-AI123</f>
        <v>0</v>
      </c>
      <c r="AJ125" s="38">
        <f>AJ111-AJ123</f>
        <v>0</v>
      </c>
      <c r="AK125" s="224">
        <f>AK106-AK123</f>
        <v>0</v>
      </c>
      <c r="AL125" s="38">
        <f>AL111-AL123</f>
        <v>0</v>
      </c>
      <c r="AM125" s="38">
        <f>AM111-AM123</f>
        <v>0</v>
      </c>
      <c r="AN125" s="224">
        <f>AN106-AN123</f>
        <v>0</v>
      </c>
      <c r="AO125" s="38">
        <f>AO111-AO123</f>
        <v>0</v>
      </c>
      <c r="AP125" s="38">
        <f>AP111-AP123</f>
        <v>0</v>
      </c>
      <c r="AQ125" s="224">
        <f>AQ106-AQ123</f>
        <v>0</v>
      </c>
      <c r="AR125" s="38">
        <f>AR111-AR123</f>
        <v>0</v>
      </c>
      <c r="AS125" s="38">
        <f>AS111-AS123</f>
        <v>0</v>
      </c>
      <c r="AT125" s="224">
        <f>AT106-AT123</f>
        <v>0</v>
      </c>
      <c r="AU125" s="38">
        <f>AU111-AU123</f>
        <v>0</v>
      </c>
      <c r="AV125" s="38">
        <f>AV111-AV123</f>
        <v>0</v>
      </c>
      <c r="AW125" s="224">
        <f>AW106-AW123</f>
        <v>0</v>
      </c>
      <c r="AX125" s="38">
        <f>AX111-AX123</f>
        <v>0</v>
      </c>
      <c r="AY125" s="38">
        <f>AY111-AY123</f>
        <v>0</v>
      </c>
      <c r="AZ125" s="224">
        <f>AZ106-AZ123</f>
        <v>0</v>
      </c>
      <c r="BA125" s="38">
        <f>BA111-BA123</f>
        <v>0</v>
      </c>
      <c r="BB125" s="38">
        <f>BB111-BB123</f>
        <v>0</v>
      </c>
      <c r="BC125" s="224">
        <f>BC106-BC123</f>
        <v>0</v>
      </c>
      <c r="BD125" s="38">
        <f>BD111-BD123</f>
        <v>0</v>
      </c>
      <c r="BE125" s="38">
        <f>BE111-BE123</f>
        <v>0</v>
      </c>
      <c r="BF125" s="224">
        <f>BF106-BF123</f>
        <v>0</v>
      </c>
      <c r="BG125" s="38">
        <f>BG111-BG123</f>
        <v>0</v>
      </c>
      <c r="BH125" s="38">
        <f>BH111-BH123</f>
        <v>0</v>
      </c>
      <c r="BI125" s="224">
        <f>BI106-BI123</f>
        <v>0</v>
      </c>
      <c r="BJ125" s="38">
        <f>BJ111-BJ123</f>
        <v>0</v>
      </c>
      <c r="BK125" s="38">
        <f>BK111-BK123</f>
        <v>0</v>
      </c>
      <c r="BL125" s="224">
        <f>BL106-BL123</f>
        <v>0</v>
      </c>
      <c r="BM125" s="38">
        <f>BM111-BM123</f>
        <v>0</v>
      </c>
      <c r="BN125" s="38">
        <f>BN111-BN123</f>
        <v>0</v>
      </c>
      <c r="BO125" s="224">
        <f>BO106-BO123</f>
        <v>0</v>
      </c>
      <c r="BP125" s="136"/>
      <c r="BQ125" s="136"/>
      <c r="BR125" s="136"/>
      <c r="BS125" s="136"/>
      <c r="BT125" s="136"/>
      <c r="BU125" s="136"/>
      <c r="BV125" s="136"/>
    </row>
    <row r="126" spans="1:74" ht="4.5" customHeight="1">
      <c r="C126" s="1397"/>
      <c r="D126" s="147"/>
      <c r="E126" s="147"/>
      <c r="F126" s="147"/>
      <c r="G126" s="230"/>
      <c r="H126" s="1027"/>
      <c r="I126" s="1027"/>
      <c r="J126" s="224"/>
      <c r="L126" s="1540"/>
      <c r="M126" s="224"/>
      <c r="N126" s="2376"/>
      <c r="O126" s="2376"/>
      <c r="P126" s="224"/>
      <c r="Q126" s="2376"/>
      <c r="R126" s="2376"/>
      <c r="S126" s="224"/>
      <c r="T126" s="2376"/>
      <c r="U126" s="2376"/>
      <c r="V126" s="224"/>
      <c r="W126" s="2376"/>
      <c r="X126" s="2376"/>
      <c r="Y126" s="224"/>
      <c r="Z126" s="2376"/>
      <c r="AA126" s="2376"/>
      <c r="AB126" s="224"/>
      <c r="AC126" s="2376"/>
      <c r="AD126" s="2376"/>
      <c r="AE126" s="224"/>
      <c r="AF126" s="2376"/>
      <c r="AG126" s="2376"/>
      <c r="AH126" s="224"/>
      <c r="AI126" s="2376"/>
      <c r="AJ126" s="2376"/>
      <c r="AK126" s="224"/>
      <c r="AL126" s="2376"/>
      <c r="AM126" s="2376"/>
      <c r="AN126" s="224"/>
      <c r="AO126" s="2376"/>
      <c r="AP126" s="2376"/>
      <c r="AQ126" s="224"/>
      <c r="AR126" s="2376"/>
      <c r="AS126" s="2376"/>
      <c r="AT126" s="224"/>
      <c r="AU126" s="2376"/>
      <c r="AV126" s="2376"/>
      <c r="AW126" s="224"/>
      <c r="AX126" s="2376"/>
      <c r="AY126" s="2376"/>
      <c r="AZ126" s="224"/>
      <c r="BA126" s="1027"/>
      <c r="BB126" s="1027"/>
      <c r="BC126" s="224"/>
      <c r="BD126" s="1027"/>
      <c r="BE126" s="1027"/>
      <c r="BF126" s="224"/>
      <c r="BG126" s="1027"/>
      <c r="BH126" s="1027"/>
      <c r="BI126" s="224"/>
      <c r="BJ126" s="1027"/>
      <c r="BK126" s="1027"/>
      <c r="BL126" s="224"/>
      <c r="BM126" s="1027"/>
      <c r="BN126" s="1027"/>
      <c r="BO126" s="224"/>
      <c r="BP126" s="136"/>
      <c r="BQ126" s="136"/>
      <c r="BR126" s="136"/>
      <c r="BS126" s="136"/>
      <c r="BT126" s="136"/>
      <c r="BU126" s="136"/>
      <c r="BV126" s="136"/>
    </row>
    <row r="127" spans="1:74" ht="12.75" hidden="1" customHeight="1">
      <c r="C127" s="1397" t="s">
        <v>204</v>
      </c>
      <c r="D127" s="147"/>
      <c r="E127" s="147"/>
      <c r="F127" s="147"/>
      <c r="G127" s="230"/>
      <c r="H127" s="1027"/>
      <c r="I127" s="1027"/>
      <c r="J127" s="224"/>
      <c r="K127" s="1540"/>
      <c r="L127" s="1540"/>
      <c r="M127" s="224"/>
      <c r="N127" s="2376"/>
      <c r="O127" s="2376"/>
      <c r="P127" s="224"/>
      <c r="Q127" s="2376"/>
      <c r="R127" s="2376"/>
      <c r="S127" s="224"/>
      <c r="T127" s="2376"/>
      <c r="U127" s="2376"/>
      <c r="V127" s="224"/>
      <c r="W127" s="2376"/>
      <c r="X127" s="2376"/>
      <c r="Y127" s="224"/>
      <c r="Z127" s="2376"/>
      <c r="AA127" s="2376"/>
      <c r="AB127" s="224"/>
      <c r="AC127" s="2376"/>
      <c r="AD127" s="2376"/>
      <c r="AE127" s="224"/>
      <c r="AF127" s="2376"/>
      <c r="AG127" s="2376"/>
      <c r="AH127" s="224"/>
      <c r="AI127" s="2376"/>
      <c r="AJ127" s="2376"/>
      <c r="AK127" s="224"/>
      <c r="AL127" s="2376"/>
      <c r="AM127" s="2376"/>
      <c r="AN127" s="224"/>
      <c r="AO127" s="2376"/>
      <c r="AP127" s="2376"/>
      <c r="AQ127" s="224"/>
      <c r="AR127" s="2376"/>
      <c r="AS127" s="2376"/>
      <c r="AT127" s="224"/>
      <c r="AU127" s="2376"/>
      <c r="AV127" s="2376"/>
      <c r="AW127" s="224"/>
      <c r="AX127" s="2376"/>
      <c r="AY127" s="2376"/>
      <c r="AZ127" s="224"/>
      <c r="BA127" s="1027"/>
      <c r="BB127" s="1027"/>
      <c r="BC127" s="224"/>
      <c r="BD127" s="1027"/>
      <c r="BE127" s="1027"/>
      <c r="BF127" s="224"/>
      <c r="BG127" s="1027"/>
      <c r="BH127" s="1027"/>
      <c r="BI127" s="224"/>
      <c r="BJ127" s="1027"/>
      <c r="BK127" s="1027"/>
      <c r="BL127" s="224"/>
      <c r="BM127" s="1027"/>
      <c r="BN127" s="1027"/>
      <c r="BO127" s="224"/>
      <c r="BP127" s="136"/>
      <c r="BQ127" s="136"/>
      <c r="BR127" s="136"/>
      <c r="BS127" s="136"/>
      <c r="BT127" s="136"/>
      <c r="BU127" s="136"/>
      <c r="BV127" s="136"/>
    </row>
    <row r="128" spans="1:74" ht="14.25">
      <c r="C128" s="976" t="str">
        <f>'6.1stYrOpBudget'!$A128</f>
        <v>Does Project have a MOHCD Residual Receipt Obligation?</v>
      </c>
      <c r="D128" s="147"/>
      <c r="E128" s="147"/>
      <c r="F128" s="1398">
        <f>'6.1stYrOpBudget'!$F128</f>
        <v>0</v>
      </c>
      <c r="G128" s="1090" t="str">
        <f>IF(AND($F$128="yes",$F$129="yes",LOSP=FALSE),"Year 15 is year indicated below:",IF(AND($F$128="yes",$F$129="yes",LOSP=TRUE),"Year 15 is year indicated below:",""))</f>
        <v/>
      </c>
      <c r="H128" s="1027"/>
      <c r="I128" s="1027"/>
      <c r="J128" s="136"/>
      <c r="K128" s="1540"/>
      <c r="L128" s="1540"/>
      <c r="M128" s="224"/>
      <c r="N128" s="2376"/>
      <c r="O128" s="2376"/>
      <c r="P128" s="224"/>
      <c r="Q128" s="2376"/>
      <c r="R128" s="2376"/>
      <c r="S128" s="224"/>
      <c r="T128" s="2376"/>
      <c r="U128" s="2376"/>
      <c r="V128" s="224"/>
      <c r="W128" s="2376"/>
      <c r="X128" s="2376"/>
      <c r="Y128" s="224"/>
      <c r="Z128" s="2376"/>
      <c r="AA128" s="2376"/>
      <c r="AB128" s="224"/>
      <c r="AC128" s="2376"/>
      <c r="AD128" s="2376"/>
      <c r="AE128" s="224"/>
      <c r="AF128" s="2376"/>
      <c r="AG128" s="2376"/>
      <c r="AH128" s="224"/>
      <c r="AI128" s="2376"/>
      <c r="AJ128" s="2376"/>
      <c r="AK128" s="224"/>
      <c r="AL128" s="2376"/>
      <c r="AM128" s="2376"/>
      <c r="AN128" s="224"/>
      <c r="AO128" s="2376"/>
      <c r="AP128" s="2376"/>
      <c r="AQ128" s="224"/>
      <c r="AR128" s="2376"/>
      <c r="AS128" s="2376"/>
      <c r="AT128" s="224"/>
      <c r="AU128" s="2376"/>
      <c r="AV128" s="2376"/>
      <c r="AW128" s="224"/>
      <c r="AX128" s="2376"/>
      <c r="AY128" s="2376"/>
      <c r="AZ128" s="224"/>
      <c r="BA128" s="1027"/>
      <c r="BB128" s="1027"/>
      <c r="BC128" s="224"/>
      <c r="BD128" s="1027"/>
      <c r="BE128" s="1027"/>
      <c r="BF128" s="224"/>
      <c r="BG128" s="1027"/>
      <c r="BH128" s="1027"/>
      <c r="BI128" s="224"/>
      <c r="BJ128" s="1027"/>
      <c r="BK128" s="1027"/>
      <c r="BL128" s="224"/>
      <c r="BM128" s="1027"/>
      <c r="BN128" s="1027"/>
      <c r="BO128" s="224"/>
      <c r="BP128" s="136"/>
      <c r="BQ128" s="136"/>
      <c r="BR128" s="136"/>
      <c r="BS128" s="136"/>
      <c r="BT128" s="136"/>
      <c r="BU128" s="136"/>
      <c r="BV128" s="136"/>
    </row>
    <row r="129" spans="3:74" ht="14.25" customHeight="1">
      <c r="C129" s="976" t="str">
        <f>'6.1stYrOpBudget'!$A129</f>
        <v xml:space="preserve">Will Project Defer Developer Fee? </v>
      </c>
      <c r="D129" s="147"/>
      <c r="E129" s="147"/>
      <c r="F129" s="1398" t="str">
        <f>'6.1stYrOpBudget'!$F129</f>
        <v>TBD</v>
      </c>
      <c r="G129" s="1091" t="str">
        <f>IF(OR(G128="",'1.GeneralProjectInfo'!$D$4=""),"",IF(AND(G128&lt;&gt;"",LOSP=TRUE),$J$5+14,$J$5+14))</f>
        <v/>
      </c>
      <c r="I129" s="1027"/>
      <c r="J129" s="2376" t="str">
        <f>IF(SmallSites=TRUE,"",IF(J192&lt;0,"Def Dev Fee Exceeds Limit!",""))</f>
        <v/>
      </c>
      <c r="K129" s="1540"/>
      <c r="L129" s="1540"/>
      <c r="M129" s="2380" t="str">
        <f>IF(SmallSites=TRUE,"",IF(M132="","",IF(OR(ROUND(M121,0)&gt;ROUND(M132,0),ROUND(M192,0)&lt;0),"Def Dev Fee Exceeds Annual Limit!","")))</f>
        <v/>
      </c>
      <c r="N129" s="2376"/>
      <c r="O129" s="2376"/>
      <c r="P129" s="2376" t="str">
        <f>IF(SmallSites=TRUE,"",IF(P132="","",IF(OR(ROUND(P121,0)&gt;ROUND(P132,0),ROUND(P192,0)&lt;0),"Def Dev Fee Exceeds Annual Limit!","")))</f>
        <v/>
      </c>
      <c r="Q129" s="2376"/>
      <c r="R129" s="2376"/>
      <c r="S129" s="2376" t="str">
        <f>IF(S132="","",IF(OR(ROUND(S121,0)&gt;ROUND(S132,0),ROUND(S192,0)&lt;0),"Def Dev Fee Exceeds Annual Limit!",""))</f>
        <v/>
      </c>
      <c r="T129" s="2376"/>
      <c r="U129" s="2376"/>
      <c r="V129" s="2376" t="str">
        <f>IF(V132="","",IF(OR(ROUND(V121,0)&gt;ROUND(V132,0),ROUND(V192,0)&lt;0),"Def Dev Fee Exceeds Annual Limit!",""))</f>
        <v/>
      </c>
      <c r="W129" s="2376"/>
      <c r="X129" s="2376"/>
      <c r="Y129" s="2376" t="str">
        <f>IF(Y132="","",IF(OR(ROUND(Y121,0)&gt;ROUND(Y132,0),ROUND(Y192,0)&lt;0),"Def Dev Fee Exceeds Annual Limit!",""))</f>
        <v/>
      </c>
      <c r="Z129" s="2376"/>
      <c r="AA129" s="2376"/>
      <c r="AB129" s="2376" t="str">
        <f>IF(AB132="","",IF(OR(ROUND(AB121,0)&gt;ROUND(AB132,0),ROUND(AB192,0)&lt;0),"Def Dev Fee Exceeds Annual Limit!",""))</f>
        <v/>
      </c>
      <c r="AC129" s="2376"/>
      <c r="AD129" s="2376"/>
      <c r="AE129" s="2376" t="str">
        <f>IF(AE132="","",IF(OR(ROUND(AE121,0)&gt;ROUND(AE132,0),ROUND(AE192,0)&lt;0),"Def Dev Fee Exceeds Annual Limit!",""))</f>
        <v/>
      </c>
      <c r="AF129" s="2376"/>
      <c r="AG129" s="2376"/>
      <c r="AH129" s="2376" t="str">
        <f>IF(AH132="","",IF(OR(ROUND(AH121,0)&gt;ROUND(AH132,0),ROUND(AH192,0)&lt;0),"Def Dev Fee Exceeds Annual Limit!",""))</f>
        <v/>
      </c>
      <c r="AI129" s="2376"/>
      <c r="AJ129" s="2376"/>
      <c r="AK129" s="2376" t="str">
        <f>IF(AK132="","",IF(OR(ROUND(AK121,0)&gt;ROUND(AK132,0),ROUND(AK192,0)&lt;0),"Def Dev Fee Exceeds Annual Limit!",""))</f>
        <v/>
      </c>
      <c r="AL129" s="2376"/>
      <c r="AM129" s="2376"/>
      <c r="AN129" s="2376" t="str">
        <f>IF(AN132="","",IF(OR(ROUND(AN121,0)&gt;ROUND(AN132,0),ROUND(AN192,0)&lt;0),"Def Dev Fee Exceeds Annual Limit!",""))</f>
        <v/>
      </c>
      <c r="AO129" s="2376"/>
      <c r="AP129" s="2376"/>
      <c r="AQ129" s="2376" t="str">
        <f>IF(AQ132="","",IF(OR(ROUND(AQ121,0)&gt;ROUND(AQ132,0),ROUND(AQ192,0)&lt;0),"Def Dev Fee Exceeds Annual Limit!",""))</f>
        <v/>
      </c>
      <c r="AR129" s="2376"/>
      <c r="AS129" s="2376"/>
      <c r="AT129" s="2376" t="str">
        <f>IF(AT132="","",IF(OR(ROUND(AT121,0)&gt;ROUND(AT132,0),ROUND(AT192,0)&lt;0),"Def Dev Fee Exceeds Annual Limit!",""))</f>
        <v/>
      </c>
      <c r="AU129" s="2376"/>
      <c r="AV129" s="2376"/>
      <c r="AW129" s="2376" t="str">
        <f>IF(AW132="","",IF(OR(ROUND(AW121,0)&gt;ROUND(AW132,0),ROUND(AW192,0)&lt;0),"Def Dev Fee Exceeds Annual Limit!",""))</f>
        <v/>
      </c>
      <c r="AX129" s="2376"/>
      <c r="AY129" s="2376"/>
      <c r="AZ129" s="2376" t="str">
        <f>IF(AZ132="","",IF(OR(ROUND(AZ121,0)&gt;ROUND(AZ132,0),ROUND(AZ192,0)&lt;0),"Def Dev Fee Exceeds Annual Limit!",""))</f>
        <v/>
      </c>
      <c r="BA129" s="1027"/>
      <c r="BB129" s="1027"/>
      <c r="BC129" s="2376" t="str">
        <f>IF(BC132="","",IF(OR(ROUND(BC121,0)&gt;ROUND(BC132,0),ROUND(BC192,0)&lt;0),"Def Dev Fee Exceeds Annual Limit!",""))</f>
        <v/>
      </c>
      <c r="BD129" s="1027"/>
      <c r="BE129" s="1027"/>
      <c r="BF129" s="2376" t="str">
        <f>IF(BF132="","",IF(OR(ROUND(BF121,0)&gt;ROUND(BF132,0),ROUND(BF192,0)&lt;0),"Def Dev Fee Exceeds Annual Limit!",""))</f>
        <v/>
      </c>
      <c r="BG129" s="1027"/>
      <c r="BH129" s="1027"/>
      <c r="BI129" s="2376" t="str">
        <f>IF(BI132="","",IF(OR(ROUND(BI121,0)&gt;ROUND(BI132,0),ROUND(BI192,0)&lt;0),"Def Dev Fee Exceeds Annual Limit!",""))</f>
        <v/>
      </c>
      <c r="BJ129" s="1027"/>
      <c r="BK129" s="1027"/>
      <c r="BL129" s="2376" t="str">
        <f>IF(BL132="","",IF(OR(ROUND(BL121,0)&gt;ROUND(BL132,0),ROUND(BL192,0)&lt;0),"Def Dev Fee Exceeds Annual Limit!",""))</f>
        <v/>
      </c>
      <c r="BM129" s="1027"/>
      <c r="BN129" s="1027"/>
      <c r="BO129" s="2376" t="str">
        <f>IF(BO132="","",IF(OR(ROUND(BO121,0)&gt;ROUND(BO132,0),ROUND(BO192,0)&lt;0),"Def Dev Fee Exceeds Annual Limit!",""))</f>
        <v/>
      </c>
      <c r="BP129" s="136"/>
      <c r="BQ129" s="136"/>
      <c r="BR129" s="136"/>
      <c r="BS129" s="136"/>
      <c r="BT129" s="136"/>
      <c r="BU129" s="136"/>
      <c r="BV129" s="136"/>
    </row>
    <row r="130" spans="3:74" ht="14.25">
      <c r="C130" s="976" t="str">
        <f>IF($F$129="Yes",'1.GeneralProjectInfo'!$F$61&amp;" - Lender/Deferred Developer Fee",'1.GeneralProjectInfo'!$F$61&amp;" - Lender/Owner")</f>
        <v>Residual Receipts split for all years. - Lender/Owner</v>
      </c>
      <c r="D130" s="147"/>
      <c r="E130" s="1399"/>
      <c r="F130" s="1399" t="str">
        <f>ROUND('1.GeneralProjectInfo'!$L$62*100,0)&amp;"% / "&amp;ROUND('1.GeneralProjectInfo'!$L$63*100,0)&amp;"%"</f>
        <v>0% / 0%</v>
      </c>
      <c r="G130" s="1092" t="str">
        <f>IF(G128="","","2nd Residual Receipts Split Begins:")</f>
        <v/>
      </c>
      <c r="I130" s="1027"/>
      <c r="J130" s="2376"/>
      <c r="K130" s="1540"/>
      <c r="L130" s="1540"/>
      <c r="M130" s="2380"/>
      <c r="N130" s="2376"/>
      <c r="O130" s="2376"/>
      <c r="P130" s="2376"/>
      <c r="Q130" s="2376"/>
      <c r="R130" s="2376"/>
      <c r="S130" s="2376"/>
      <c r="T130" s="2376"/>
      <c r="U130" s="2376"/>
      <c r="V130" s="2376"/>
      <c r="W130" s="2376"/>
      <c r="X130" s="2376"/>
      <c r="Y130" s="2376"/>
      <c r="Z130" s="2376"/>
      <c r="AA130" s="2376"/>
      <c r="AB130" s="2376"/>
      <c r="AC130" s="2376"/>
      <c r="AD130" s="2376"/>
      <c r="AE130" s="2376"/>
      <c r="AF130" s="2376"/>
      <c r="AG130" s="2376"/>
      <c r="AH130" s="2376"/>
      <c r="AI130" s="2376"/>
      <c r="AJ130" s="2376"/>
      <c r="AK130" s="2376"/>
      <c r="AL130" s="2376"/>
      <c r="AM130" s="2376"/>
      <c r="AN130" s="2376"/>
      <c r="AO130" s="2376"/>
      <c r="AP130" s="2376"/>
      <c r="AQ130" s="2376"/>
      <c r="AR130" s="2376"/>
      <c r="AS130" s="2376"/>
      <c r="AT130" s="2376"/>
      <c r="AU130" s="2376"/>
      <c r="AV130" s="2376"/>
      <c r="AW130" s="2376"/>
      <c r="AX130" s="2376"/>
      <c r="AY130" s="2376"/>
      <c r="AZ130" s="2376"/>
      <c r="BA130" s="1027"/>
      <c r="BB130" s="1027"/>
      <c r="BC130" s="2376"/>
      <c r="BD130" s="1027"/>
      <c r="BE130" s="1027"/>
      <c r="BF130" s="2376"/>
      <c r="BG130" s="1027"/>
      <c r="BH130" s="1027"/>
      <c r="BI130" s="2376"/>
      <c r="BJ130" s="1027"/>
      <c r="BK130" s="1027"/>
      <c r="BL130" s="2376"/>
      <c r="BM130" s="1027"/>
      <c r="BN130" s="1027"/>
      <c r="BO130" s="2376"/>
      <c r="BP130" s="136"/>
      <c r="BQ130" s="136"/>
      <c r="BR130" s="136"/>
      <c r="BS130" s="136"/>
      <c r="BT130" s="136"/>
      <c r="BU130" s="136"/>
      <c r="BV130" s="136"/>
    </row>
    <row r="131" spans="3:74" ht="14.25">
      <c r="C131" s="976" t="str">
        <f>IF($F$129="yes",'1.GeneralProjectInfo'!F64&amp;" - Lender/Owner","")</f>
        <v/>
      </c>
      <c r="D131" s="147"/>
      <c r="E131" s="1400"/>
      <c r="F131" s="1401" t="str">
        <f>IF($F$129="yes",ROUND('1.GeneralProjectInfo'!$L$65*100,0)&amp;"% / "&amp;ROUND('1.GeneralProjectInfo'!$L$66*100,0)&amp;"%","")</f>
        <v/>
      </c>
      <c r="G131" s="1093" t="str">
        <f>IF($G$129="","",IF(HLOOKUP($G$129,$J$207:$AC$208,2,FALSE)&gt;0,$G$129+1,IF(ISNA(INDEX($J$207:$AC$208,2,MATCH(0,$J$208:$AC$208,0))),"",INDEX($J$207:$AC$208,1,MATCH(0,$J$208:$AC$208,0))+1)))</f>
        <v/>
      </c>
      <c r="I131" s="1027"/>
      <c r="J131" s="2376"/>
      <c r="K131" s="1027"/>
      <c r="L131" s="1027"/>
      <c r="M131" s="2380"/>
      <c r="N131" s="1027"/>
      <c r="O131" s="1027"/>
      <c r="P131" s="2376"/>
      <c r="Q131" s="1027"/>
      <c r="R131" s="1027"/>
      <c r="S131" s="2376"/>
      <c r="T131" s="1027"/>
      <c r="U131" s="1027"/>
      <c r="V131" s="2376"/>
      <c r="W131" s="1027"/>
      <c r="X131" s="1027"/>
      <c r="Y131" s="2376"/>
      <c r="Z131" s="1027"/>
      <c r="AA131" s="1027"/>
      <c r="AB131" s="2376"/>
      <c r="AC131" s="1027"/>
      <c r="AD131" s="1027"/>
      <c r="AE131" s="2376"/>
      <c r="AF131" s="1027"/>
      <c r="AG131" s="1027"/>
      <c r="AH131" s="2376"/>
      <c r="AI131" s="1027"/>
      <c r="AJ131" s="1027"/>
      <c r="AK131" s="2376"/>
      <c r="AL131" s="1027"/>
      <c r="AM131" s="1027"/>
      <c r="AN131" s="2376"/>
      <c r="AO131" s="1027"/>
      <c r="AP131" s="1027"/>
      <c r="AQ131" s="2376"/>
      <c r="AR131" s="1027"/>
      <c r="AS131" s="1027"/>
      <c r="AT131" s="2376"/>
      <c r="AU131" s="1027"/>
      <c r="AV131" s="1027"/>
      <c r="AW131" s="2376"/>
      <c r="AX131" s="1027"/>
      <c r="AY131" s="1027"/>
      <c r="AZ131" s="2376"/>
      <c r="BA131" s="1027"/>
      <c r="BB131" s="1027"/>
      <c r="BC131" s="2376"/>
      <c r="BD131" s="1027"/>
      <c r="BE131" s="1027"/>
      <c r="BF131" s="2376"/>
      <c r="BG131" s="1027"/>
      <c r="BH131" s="1027"/>
      <c r="BI131" s="2376"/>
      <c r="BJ131" s="1027"/>
      <c r="BK131" s="1027"/>
      <c r="BL131" s="2376"/>
      <c r="BM131" s="1027"/>
      <c r="BN131" s="1027"/>
      <c r="BO131" s="2376"/>
      <c r="BP131" s="136"/>
      <c r="BQ131" s="136"/>
      <c r="BR131" s="136"/>
      <c r="BS131" s="136"/>
      <c r="BT131" s="136"/>
      <c r="BU131" s="136"/>
      <c r="BV131" s="136"/>
    </row>
    <row r="132" spans="3:74" ht="15" thickBot="1">
      <c r="C132" s="976"/>
      <c r="D132" s="147"/>
      <c r="E132" s="147"/>
      <c r="F132" s="1402"/>
      <c r="G132" s="1543" t="str">
        <f>'6.1stYrOpBudget'!$G$130</f>
        <v/>
      </c>
      <c r="H132" s="1541" t="s">
        <v>1113</v>
      </c>
      <c r="I132" s="1027"/>
      <c r="J132" s="148" t="str">
        <f>'6.1stYrOpBudget'!$I$130</f>
        <v/>
      </c>
      <c r="K132" s="1027"/>
      <c r="L132" s="1027"/>
      <c r="M132" s="148" t="str">
        <f>IF(AND($F$129="yes",M$106-SUM(M$115:M$120)&gt;0,M$5&lt;=$G$129,'1.GeneralProjectInfo'!$L$63*(M$106-SUM(M$115:M$120))&lt;J$192),'1.GeneralProjectInfo'!$L$63*(M$106-SUM(M$115:M$120)),IF(AND($F$129="yes",M$125&gt;0,M$5&lt;=$G$129,'1.GeneralProjectInfo'!$L$63*(M$106-SUM(M$115:M$120))&gt;J$192),J$192,""))</f>
        <v/>
      </c>
      <c r="N132" s="1027"/>
      <c r="O132" s="1027"/>
      <c r="P132" s="148" t="str">
        <f>IF(AND($F$129="yes",P$106-SUM(P$115:P$120)&gt;0,P$5&lt;=$G$129,'1.GeneralProjectInfo'!$L$63*(P$106-SUM(P$115:P$120))&lt;M$192),'1.GeneralProjectInfo'!$L$63*(P$106-SUM(P$115:P$120)),IF(AND($F$129="yes",P$125&gt;0,P$5&lt;=$G$129,'1.GeneralProjectInfo'!$L$63*(P$106-SUM(P$115:P$120))&gt;M$192),M$192,""))</f>
        <v/>
      </c>
      <c r="Q132" s="1027"/>
      <c r="R132" s="1027"/>
      <c r="S132" s="148" t="str">
        <f>IF(SmallSites=TRUE,"",IF(AND($F$129="yes",S$106-SUM(S$115:S$120)&gt;0,S$5&lt;=$G$129,'1.GeneralProjectInfo'!$L$63*(S$106-SUM(S$115:S$120))&lt;P$192),'1.GeneralProjectInfo'!$L$63*(S$106-SUM(S$115:S$120)),IF(AND($F$129="yes",S$125&gt;0,S$5&lt;=$G$129,'1.GeneralProjectInfo'!$L$63*(S$106-SUM(S$115:S$120))&gt;P$192),P$192,"")))</f>
        <v/>
      </c>
      <c r="T132" s="1027"/>
      <c r="U132" s="1027"/>
      <c r="V132" s="148" t="str">
        <f>IF(SmallSites=TRUE,"",IF(AND($F$129="yes",V$106-SUM(V$115:V$120)&gt;0,V$5&lt;=$G$129,'1.GeneralProjectInfo'!$L$63*(V$106-SUM(V$115:V$120))&lt;S$192),'1.GeneralProjectInfo'!$L$63*(V$106-SUM(V$115:V$120)),IF(AND($F$129="yes",V$125&gt;0,V$5&lt;=$G$129,'1.GeneralProjectInfo'!$L$63*(V$106-SUM(V$115:V$120))&gt;S$192),S$192,"")))</f>
        <v/>
      </c>
      <c r="W132" s="1027"/>
      <c r="X132" s="1027"/>
      <c r="Y132" s="148" t="str">
        <f>IF(SmallSites=TRUE,"",IF(AND($F$129="yes",Y$106-SUM(Y$115:Y$120)&gt;0,Y$5&lt;=$G$129,'1.GeneralProjectInfo'!$L$63*(Y$106-SUM(Y$115:Y$120))&lt;V$192),'1.GeneralProjectInfo'!$L$63*(Y$106-SUM(Y$115:Y$120)),IF(AND($F$129="yes",Y$125&gt;0,Y$5&lt;=$G$129,'1.GeneralProjectInfo'!$L$63*(Y$106-SUM(Y$115:Y$120))&gt;V$192),V$192,"")))</f>
        <v/>
      </c>
      <c r="Z132" s="1027"/>
      <c r="AA132" s="1027"/>
      <c r="AB132" s="148" t="str">
        <f>IF(SmallSites=TRUE,"",IF(AND($F$129="yes",AB$106-SUM(AB$115:AB$120)&gt;0,AB$5&lt;=$G$129,'1.GeneralProjectInfo'!$L$63*(AB$106-SUM(AB$115:AB$120))&lt;Y$192),'1.GeneralProjectInfo'!$L$63*(AB$106-SUM(AB$115:AB$120)),IF(AND($F$129="yes",AB$125&gt;0,AB$5&lt;=$G$129,'1.GeneralProjectInfo'!$L$63*(AB$106-SUM(AB$115:AB$120))&gt;Y$192),Y$192,"")))</f>
        <v/>
      </c>
      <c r="AC132" s="1027"/>
      <c r="AD132" s="1027"/>
      <c r="AE132" s="148" t="str">
        <f>IF(SmallSites=TRUE,"",IF(AND($F$129="yes",AE$106-SUM(AE$115:AE$120)&gt;0,AE$5&lt;=$G$129,'1.GeneralProjectInfo'!$L$63*(AE$106-SUM(AE$115:AE$120))&lt;AB$192),'1.GeneralProjectInfo'!$L$63*(AE$106-SUM(AE$115:AE$120)),IF(AND($F$129="yes",AE$125&gt;0,AE$5&lt;=$G$129,'1.GeneralProjectInfo'!$L$63*(AE$106-SUM(AE$115:AE$120))&gt;AB$192),AB$192,"")))</f>
        <v/>
      </c>
      <c r="AF132" s="1027"/>
      <c r="AG132" s="1027"/>
      <c r="AH132" s="148" t="str">
        <f>IF(SmallSites=TRUE,"",IF(AND($F$129="yes",AH$106-SUM(AH$115:AH$120)&gt;0,AH$5&lt;=$G$129,'1.GeneralProjectInfo'!$L$63*(AH$106-SUM(AH$115:AH$120))&lt;AE$192),'1.GeneralProjectInfo'!$L$63*(AH$106-SUM(AH$115:AH$120)),IF(AND($F$129="yes",AH$125&gt;0,AH$5&lt;=$G$129,'1.GeneralProjectInfo'!$L$63*(AH$106-SUM(AH$115:AH$120))&gt;AE$192),AE$192,"")))</f>
        <v/>
      </c>
      <c r="AI132" s="1027"/>
      <c r="AJ132" s="1027"/>
      <c r="AK132" s="148" t="str">
        <f>IF(SmallSites=TRUE,"",IF(AND($F$129="yes",AK$106-SUM(AK$115:AK$120)&gt;0,AK$5&lt;=$G$129,'1.GeneralProjectInfo'!$L$63*(AK$106-SUM(AK$115:AK$120))&lt;AH$192),'1.GeneralProjectInfo'!$L$63*(AK$106-SUM(AK$115:AK$120)),IF(AND($F$129="yes",AK$125&gt;0,AK$5&lt;=$G$129,'1.GeneralProjectInfo'!$L$63*(AK$106-SUM(AK$115:AK$120))&gt;AH$192),AH$192,"")))</f>
        <v/>
      </c>
      <c r="AL132" s="1027"/>
      <c r="AM132" s="1027"/>
      <c r="AN132" s="148" t="str">
        <f>IF(SmallSites=TRUE,"",IF(AND($F$129="yes",AN$106-SUM(AN$115:AN$120)&gt;0,AN$5&lt;=$G$129,'1.GeneralProjectInfo'!$L$63*(AN$106-SUM(AN$115:AN$120))&lt;AK$192),'1.GeneralProjectInfo'!$L$63*(AN$106-SUM(AN$115:AN$120)),IF(AND($F$129="yes",AN$125&gt;0,AN$5&lt;=$G$129,'1.GeneralProjectInfo'!$L$63*(AN$106-SUM(AN$115:AN$120))&gt;AK$192),AK$192,"")))</f>
        <v/>
      </c>
      <c r="AO132" s="1027"/>
      <c r="AP132" s="1027"/>
      <c r="AQ132" s="148" t="str">
        <f>IF(SmallSites=TRUE,"",IF(AND($F$129="yes",AQ$106-SUM(AQ$115:AQ$120)&gt;0,AQ$5&lt;=$G$129,'1.GeneralProjectInfo'!$L$63*(AQ$106-SUM(AQ$115:AQ$120))&lt;AN$192),'1.GeneralProjectInfo'!$L$63*(AQ$106-SUM(AQ$115:AQ$120)),IF(AND($F$129="yes",AQ$125&gt;0,AQ$5&lt;=$G$129,'1.GeneralProjectInfo'!$L$63*(AQ$106-SUM(AQ$115:AQ$120))&gt;AN$192),AN$192,"")))</f>
        <v/>
      </c>
      <c r="AR132" s="1027"/>
      <c r="AS132" s="1027"/>
      <c r="AT132" s="148" t="str">
        <f>IF(SmallSites=TRUE,"",IF(AND($F$129="yes",AT$106-SUM(AT$115:AT$120)&gt;0,AT$5&lt;=$G$129,'1.GeneralProjectInfo'!$L$63*(AT$106-SUM(AT$115:AT$120))&lt;AQ$192),'1.GeneralProjectInfo'!$L$63*(AT$106-SUM(AT$115:AT$120)),IF(AND($F$129="yes",AT$125&gt;0,AT$5&lt;=$G$129,'1.GeneralProjectInfo'!$L$63*(AT$106-SUM(AT$115:AT$120))&gt;AQ$192),AQ$192,"")))</f>
        <v/>
      </c>
      <c r="AU132" s="1027"/>
      <c r="AV132" s="1027"/>
      <c r="AW132" s="148" t="str">
        <f>IF(SmallSites=TRUE,"",IF(AND($F$129="yes",AW$106-SUM(AW$115:AW$120)&gt;0,AW$5&lt;=$G$129,'1.GeneralProjectInfo'!$L$63*(AW$106-SUM(AW$115:AW$120))&lt;AT$192),'1.GeneralProjectInfo'!$L$63*(AW$106-SUM(AW$115:AW$120)),IF(AND($F$129="yes",AW$125&gt;0,AW$5&lt;=$G$129,'1.GeneralProjectInfo'!$L$63*(AW$106-SUM(AW$115:AW$120))&gt;AT$192),AT$192,"")))</f>
        <v/>
      </c>
      <c r="AX132" s="1027"/>
      <c r="AY132" s="1027"/>
      <c r="AZ132" s="148" t="str">
        <f>IF(SmallSites=TRUE,"",IF(AND($F$129="yes",AZ$106-SUM(AZ$115:AZ$120)&gt;0,AZ$5&lt;=$G$129,'1.GeneralProjectInfo'!$L$63*(AZ$106-SUM(AZ$115:AZ$120))&lt;AW$192),'1.GeneralProjectInfo'!$L$63*(AZ$106-SUM(AZ$115:AZ$120)),IF(AND($F$129="yes",AZ$125&gt;0,AZ$5&lt;=$G$129,'1.GeneralProjectInfo'!$L$63*(AZ$106-SUM(AZ$115:AZ$120))&gt;AW$192),AW$192,"")))</f>
        <v/>
      </c>
      <c r="BA132" s="1027"/>
      <c r="BB132" s="1027"/>
      <c r="BC132" s="148" t="str">
        <f>IF(AND($F$129="yes",BC$125&gt;0,BC$5&lt;=$G$129,'1.GeneralProjectInfo'!$L$63*(BC$106-SUM(BC$115:BC$120))&lt;AZ$192),'1.GeneralProjectInfo'!$L$63*(BC$106-SUM(BC$115:BC$120)),IF(AND($F$129="yes",BC$125&gt;0,BC$5&lt;=$G$129,'1.GeneralProjectInfo'!$L$63*(BC$106-SUM(BC$115:BC$120))&gt;AZ$192),AZ$192,""))</f>
        <v/>
      </c>
      <c r="BD132" s="1027"/>
      <c r="BE132" s="1027"/>
      <c r="BF132" s="148" t="str">
        <f>IF(AND($F$129="yes",BF$125&gt;0,BF$5&lt;=$G$129,'1.GeneralProjectInfo'!$L$63*(BF$106-SUM(BF$115:BF$120))&lt;BC$192),'1.GeneralProjectInfo'!$L$63*(BF$106-SUM(BF$115:BF$120)),IF(AND($F$129="yes",BF$125&gt;0,BF$5&lt;=$G$129,'1.GeneralProjectInfo'!$L$63*(BF$106-SUM(BF$115:BF$120))&gt;BC$192),BC$192,""))</f>
        <v/>
      </c>
      <c r="BG132" s="1027"/>
      <c r="BH132" s="1027"/>
      <c r="BI132" s="148" t="str">
        <f>IF(AND($F$129="yes",BI$125&gt;0,BI$5&lt;=$G$129,'1.GeneralProjectInfo'!$L$63*(BI$106-SUM(BI$115:BI$120))&lt;BF$192),'1.GeneralProjectInfo'!$L$63*(BI$106-SUM(BI$115:BI$120)),IF(AND($F$129="yes",BI$125&gt;0,BI$5&lt;=$G$129,'1.GeneralProjectInfo'!$L$63*(BI$106-SUM(BI$115:BI$120))&gt;BF$192),BF$192,""))</f>
        <v/>
      </c>
      <c r="BJ132" s="1027"/>
      <c r="BK132" s="1027"/>
      <c r="BL132" s="148" t="str">
        <f>IF(AND($F$129="yes",BL$125&gt;0,BL$5&lt;=$G$129,'1.GeneralProjectInfo'!$L$63*(BL$106-SUM(BL$115:BL$120))&lt;BI$192),'1.GeneralProjectInfo'!$L$63*(BL$106-SUM(BL$115:BL$120)),IF(AND($F$129="yes",BL$125&gt;0,BL$5&lt;=$G$129,'1.GeneralProjectInfo'!$L$63*(BL$106-SUM(BL$115:BL$120))&gt;BI$192),BI$192,""))</f>
        <v/>
      </c>
      <c r="BM132" s="1027"/>
      <c r="BN132" s="1027"/>
      <c r="BO132" s="148" t="str">
        <f>IF(AND($F$129="yes",BO$125&gt;0,BO$5&lt;=$G$129,'1.GeneralProjectInfo'!$L$63*(BO$106-SUM(BO$115:BO$120))&lt;BL$192),'1.GeneralProjectInfo'!$L$63*(BO$106-SUM(BO$115:BO$120)),IF(AND($F$129="yes",BO$125&gt;0,BO$5&lt;=$G$129,'1.GeneralProjectInfo'!$L$63*(BO$106-SUM(BO$115:BO$120))&gt;BL$192),BL$192,""))</f>
        <v/>
      </c>
      <c r="BP132" s="136"/>
      <c r="BQ132" s="136"/>
      <c r="BR132" s="136"/>
      <c r="BS132" s="136"/>
      <c r="BT132" s="136"/>
      <c r="BU132" s="136"/>
      <c r="BV132" s="136"/>
    </row>
    <row r="133" spans="3:74" ht="14.25">
      <c r="C133" s="976"/>
      <c r="D133" s="147"/>
      <c r="E133" s="147"/>
      <c r="F133" s="1404" t="s">
        <v>206</v>
      </c>
      <c r="G133" s="1543" t="str">
        <f>IF(G132="","","Cumulative Deferred Developer Fee Earned")</f>
        <v/>
      </c>
      <c r="H133" s="1541" t="s">
        <v>1114</v>
      </c>
      <c r="I133" s="1027"/>
      <c r="J133" s="148">
        <f>IF(SmallSites=TRUE,"",J121)</f>
        <v>0</v>
      </c>
      <c r="K133" s="1027"/>
      <c r="L133" s="1027"/>
      <c r="M133" s="148">
        <f>IF(SmallSites=TRUE,"",J133+M121)</f>
        <v>0</v>
      </c>
      <c r="N133" s="1027"/>
      <c r="O133" s="1027"/>
      <c r="P133" s="148">
        <f>IF(SmallSites=TRUE,"",M133+P121)</f>
        <v>0</v>
      </c>
      <c r="Q133" s="1027"/>
      <c r="R133" s="1027"/>
      <c r="S133" s="148">
        <f>IF(SmallSites=TRUE,"",P133+S121)</f>
        <v>0</v>
      </c>
      <c r="T133" s="1027"/>
      <c r="U133" s="1027"/>
      <c r="V133" s="148">
        <f>IF(SmallSites=TRUE,"",S133+V121)</f>
        <v>0</v>
      </c>
      <c r="W133" s="1027"/>
      <c r="X133" s="1027"/>
      <c r="Y133" s="148">
        <f>IF(SmallSites=TRUE,"",V133+Y121)</f>
        <v>0</v>
      </c>
      <c r="Z133" s="1027"/>
      <c r="AA133" s="1027"/>
      <c r="AB133" s="148">
        <f>IF(SmallSites=TRUE,"",Y133+AB121)</f>
        <v>0</v>
      </c>
      <c r="AC133" s="1027"/>
      <c r="AD133" s="1027"/>
      <c r="AE133" s="148">
        <f>IF(SmallSites=TRUE,"",AB133+AE121)</f>
        <v>0</v>
      </c>
      <c r="AF133" s="1027"/>
      <c r="AG133" s="1027"/>
      <c r="AH133" s="148">
        <f>IF(SmallSites=TRUE,"",AE133+AH121)</f>
        <v>0</v>
      </c>
      <c r="AI133" s="1027"/>
      <c r="AJ133" s="1027"/>
      <c r="AK133" s="148">
        <f>IF(SmallSites=TRUE,"",AH133+AK121)</f>
        <v>0</v>
      </c>
      <c r="AL133" s="1027"/>
      <c r="AM133" s="1027"/>
      <c r="AN133" s="148">
        <f>IF(SmallSites=TRUE,"",AK133+AN121)</f>
        <v>0</v>
      </c>
      <c r="AO133" s="1027"/>
      <c r="AP133" s="1027"/>
      <c r="AQ133" s="148">
        <f>IF(SmallSites=TRUE,"",AN133+AQ121)</f>
        <v>0</v>
      </c>
      <c r="AR133" s="1027"/>
      <c r="AS133" s="1027"/>
      <c r="AT133" s="148">
        <f>IF(SmallSites=TRUE,"",AQ133+AT121)</f>
        <v>0</v>
      </c>
      <c r="AU133" s="1027"/>
      <c r="AV133" s="1027"/>
      <c r="AW133" s="148">
        <f>IF(SmallSites=TRUE,"",AT133+AW121)</f>
        <v>0</v>
      </c>
      <c r="AX133" s="1027"/>
      <c r="AY133" s="1027"/>
      <c r="AZ133" s="148">
        <f>IF(SmallSites=TRUE,"",AW133+AZ121)</f>
        <v>0</v>
      </c>
      <c r="BA133" s="1027"/>
      <c r="BB133" s="1027"/>
      <c r="BC133" s="148"/>
      <c r="BD133" s="1027"/>
      <c r="BE133" s="1027"/>
      <c r="BF133" s="148"/>
      <c r="BG133" s="1027"/>
      <c r="BH133" s="1027"/>
      <c r="BI133" s="148"/>
      <c r="BJ133" s="1027"/>
      <c r="BK133" s="1027"/>
      <c r="BL133" s="148"/>
      <c r="BM133" s="1027"/>
      <c r="BN133" s="1027"/>
      <c r="BO133" s="148"/>
      <c r="BP133" s="136"/>
      <c r="BQ133" s="136"/>
      <c r="BR133" s="136"/>
      <c r="BS133" s="136"/>
      <c r="BT133" s="136"/>
      <c r="BU133" s="136"/>
      <c r="BV133" s="136"/>
    </row>
    <row r="134" spans="3:74" ht="14.25" hidden="1" customHeight="1">
      <c r="C134" s="1397" t="s">
        <v>204</v>
      </c>
      <c r="D134" s="147"/>
      <c r="E134" s="147"/>
      <c r="F134" s="1402"/>
      <c r="G134" s="230"/>
      <c r="H134" s="1027"/>
      <c r="I134" s="1027"/>
      <c r="J134" s="148"/>
      <c r="K134" s="1027"/>
      <c r="L134" s="1027"/>
      <c r="M134" s="148"/>
      <c r="N134" s="1027"/>
      <c r="O134" s="1027"/>
      <c r="P134" s="148"/>
      <c r="Q134" s="1027"/>
      <c r="R134" s="1027"/>
      <c r="S134" s="148"/>
      <c r="T134" s="1027"/>
      <c r="U134" s="1027"/>
      <c r="V134" s="148"/>
      <c r="W134" s="1027"/>
      <c r="X134" s="1027"/>
      <c r="Y134" s="148"/>
      <c r="Z134" s="1027"/>
      <c r="AA134" s="1027"/>
      <c r="AB134" s="148"/>
      <c r="AC134" s="1027"/>
      <c r="AD134" s="1027"/>
      <c r="AE134" s="148"/>
      <c r="AF134" s="1027"/>
      <c r="AG134" s="1027"/>
      <c r="AH134" s="148"/>
      <c r="AI134" s="1027"/>
      <c r="AJ134" s="1027"/>
      <c r="AK134" s="148"/>
      <c r="AL134" s="1027"/>
      <c r="AM134" s="1027"/>
      <c r="AN134" s="148"/>
      <c r="AO134" s="1027"/>
      <c r="AP134" s="1027"/>
      <c r="AQ134" s="148"/>
      <c r="AR134" s="1027"/>
      <c r="AS134" s="1027"/>
      <c r="AT134" s="148"/>
      <c r="AU134" s="1027"/>
      <c r="AV134" s="1027"/>
      <c r="AW134" s="148"/>
      <c r="AX134" s="1027"/>
      <c r="AY134" s="1027"/>
      <c r="AZ134" s="148"/>
      <c r="BA134" s="1027"/>
      <c r="BB134" s="1027"/>
      <c r="BC134" s="148"/>
      <c r="BD134" s="1027"/>
      <c r="BE134" s="1027"/>
      <c r="BF134" s="148"/>
      <c r="BG134" s="1027"/>
      <c r="BH134" s="1027"/>
      <c r="BI134" s="148"/>
      <c r="BJ134" s="1027"/>
      <c r="BK134" s="1027"/>
      <c r="BL134" s="148"/>
      <c r="BM134" s="1027"/>
      <c r="BN134" s="1027"/>
      <c r="BO134" s="148"/>
      <c r="BP134" s="136"/>
      <c r="BQ134" s="136"/>
      <c r="BR134" s="136"/>
      <c r="BS134" s="136"/>
      <c r="BT134" s="136"/>
      <c r="BU134" s="136"/>
      <c r="BV134" s="136"/>
    </row>
    <row r="135" spans="3:74" ht="14.25" hidden="1" customHeight="1">
      <c r="C135" s="1397" t="s">
        <v>204</v>
      </c>
      <c r="D135" s="147"/>
      <c r="E135" s="147"/>
      <c r="F135" s="1402"/>
      <c r="G135" s="230"/>
      <c r="H135" s="1027"/>
      <c r="I135" s="1027"/>
      <c r="J135" s="148"/>
      <c r="K135" s="1027"/>
      <c r="L135" s="1027"/>
      <c r="M135" s="148"/>
      <c r="N135" s="1027"/>
      <c r="O135" s="1027"/>
      <c r="P135" s="148"/>
      <c r="Q135" s="1027"/>
      <c r="R135" s="1027"/>
      <c r="S135" s="148"/>
      <c r="T135" s="1027"/>
      <c r="U135" s="1027"/>
      <c r="V135" s="148"/>
      <c r="W135" s="1027"/>
      <c r="X135" s="1027"/>
      <c r="Y135" s="148"/>
      <c r="Z135" s="1027"/>
      <c r="AA135" s="1027"/>
      <c r="AB135" s="148"/>
      <c r="AC135" s="1027"/>
      <c r="AD135" s="1027"/>
      <c r="AE135" s="148"/>
      <c r="AF135" s="1027"/>
      <c r="AG135" s="1027"/>
      <c r="AH135" s="148"/>
      <c r="AI135" s="1027"/>
      <c r="AJ135" s="1027"/>
      <c r="AK135" s="148"/>
      <c r="AL135" s="1027"/>
      <c r="AM135" s="1027"/>
      <c r="AN135" s="148"/>
      <c r="AO135" s="1027"/>
      <c r="AP135" s="1027"/>
      <c r="AQ135" s="148"/>
      <c r="AR135" s="1027"/>
      <c r="AS135" s="1027"/>
      <c r="AT135" s="148"/>
      <c r="AU135" s="1027"/>
      <c r="AV135" s="1027"/>
      <c r="AW135" s="148"/>
      <c r="AX135" s="1027"/>
      <c r="AY135" s="1027"/>
      <c r="AZ135" s="148"/>
      <c r="BA135" s="1027"/>
      <c r="BB135" s="1027"/>
      <c r="BC135" s="148"/>
      <c r="BD135" s="1027"/>
      <c r="BE135" s="1027"/>
      <c r="BF135" s="148"/>
      <c r="BG135" s="1027"/>
      <c r="BH135" s="1027"/>
      <c r="BI135" s="148"/>
      <c r="BJ135" s="1027"/>
      <c r="BK135" s="1027"/>
      <c r="BL135" s="148"/>
      <c r="BM135" s="1027"/>
      <c r="BN135" s="1027"/>
      <c r="BO135" s="148"/>
      <c r="BP135" s="136"/>
      <c r="BQ135" s="136"/>
      <c r="BR135" s="136"/>
      <c r="BS135" s="136"/>
      <c r="BT135" s="136"/>
      <c r="BU135" s="136"/>
      <c r="BV135" s="136"/>
    </row>
    <row r="136" spans="3:74" ht="14.25" hidden="1" customHeight="1">
      <c r="C136" s="1397" t="s">
        <v>204</v>
      </c>
      <c r="D136" s="147"/>
      <c r="E136" s="147"/>
      <c r="F136" s="1402"/>
      <c r="G136" s="230"/>
      <c r="H136" s="1027"/>
      <c r="I136" s="1027"/>
      <c r="J136" s="148"/>
      <c r="K136" s="1027"/>
      <c r="L136" s="1027"/>
      <c r="M136" s="224"/>
      <c r="N136" s="1027"/>
      <c r="O136" s="1027"/>
      <c r="P136" s="224"/>
      <c r="Q136" s="1027"/>
      <c r="R136" s="1027"/>
      <c r="S136" s="224"/>
      <c r="T136" s="1027"/>
      <c r="U136" s="1027"/>
      <c r="V136" s="224"/>
      <c r="W136" s="1027"/>
      <c r="X136" s="1027"/>
      <c r="Y136" s="224"/>
      <c r="Z136" s="1027"/>
      <c r="AA136" s="1027"/>
      <c r="AB136" s="224"/>
      <c r="AC136" s="1027"/>
      <c r="AD136" s="1027"/>
      <c r="AE136" s="224"/>
      <c r="AF136" s="1027"/>
      <c r="AG136" s="1027"/>
      <c r="AH136" s="224"/>
      <c r="AI136" s="1027"/>
      <c r="AJ136" s="1027"/>
      <c r="AK136" s="224"/>
      <c r="AL136" s="1027"/>
      <c r="AM136" s="1027"/>
      <c r="AN136" s="224"/>
      <c r="AO136" s="1027"/>
      <c r="AP136" s="1027"/>
      <c r="AQ136" s="224"/>
      <c r="AR136" s="1027"/>
      <c r="AS136" s="1027"/>
      <c r="AT136" s="224"/>
      <c r="AU136" s="1027"/>
      <c r="AV136" s="1027"/>
      <c r="AW136" s="224"/>
      <c r="AX136" s="1027"/>
      <c r="AY136" s="1027"/>
      <c r="AZ136" s="224"/>
      <c r="BA136" s="1027"/>
      <c r="BB136" s="1027"/>
      <c r="BC136" s="224"/>
      <c r="BD136" s="1027"/>
      <c r="BE136" s="1027"/>
      <c r="BF136" s="224"/>
      <c r="BG136" s="1027"/>
      <c r="BH136" s="1027"/>
      <c r="BI136" s="224"/>
      <c r="BJ136" s="1027"/>
      <c r="BK136" s="1027"/>
      <c r="BL136" s="224"/>
      <c r="BM136" s="1027"/>
      <c r="BN136" s="1027"/>
      <c r="BO136" s="224"/>
      <c r="BP136" s="136"/>
      <c r="BQ136" s="136"/>
      <c r="BR136" s="136"/>
      <c r="BS136" s="136"/>
      <c r="BT136" s="136"/>
      <c r="BU136" s="136"/>
      <c r="BV136" s="136"/>
    </row>
    <row r="137" spans="3:74" ht="14.25" hidden="1" customHeight="1">
      <c r="C137" s="1397" t="s">
        <v>204</v>
      </c>
      <c r="D137" s="147"/>
      <c r="E137" s="147"/>
      <c r="F137" s="1402"/>
      <c r="G137" s="230"/>
      <c r="H137" s="1027"/>
      <c r="I137" s="1027"/>
      <c r="J137" s="148"/>
      <c r="K137" s="1027"/>
      <c r="L137" s="1027"/>
      <c r="M137" s="224"/>
      <c r="N137" s="1027"/>
      <c r="O137" s="1027"/>
      <c r="P137" s="224"/>
      <c r="Q137" s="1027"/>
      <c r="R137" s="1027"/>
      <c r="S137" s="224"/>
      <c r="T137" s="1027"/>
      <c r="U137" s="1027"/>
      <c r="V137" s="224"/>
      <c r="W137" s="1027"/>
      <c r="X137" s="1027"/>
      <c r="Y137" s="224"/>
      <c r="Z137" s="1027"/>
      <c r="AA137" s="1027"/>
      <c r="AB137" s="224"/>
      <c r="AC137" s="1027"/>
      <c r="AD137" s="1027"/>
      <c r="AE137" s="224"/>
      <c r="AF137" s="1027"/>
      <c r="AG137" s="1027"/>
      <c r="AH137" s="224"/>
      <c r="AI137" s="1027"/>
      <c r="AJ137" s="1027"/>
      <c r="AK137" s="224"/>
      <c r="AL137" s="1027"/>
      <c r="AM137" s="1027"/>
      <c r="AN137" s="224"/>
      <c r="AO137" s="1027"/>
      <c r="AP137" s="1027"/>
      <c r="AQ137" s="224"/>
      <c r="AR137" s="1027"/>
      <c r="AS137" s="1027"/>
      <c r="AT137" s="224"/>
      <c r="AU137" s="1027"/>
      <c r="AV137" s="1027"/>
      <c r="AW137" s="224"/>
      <c r="AX137" s="1027"/>
      <c r="AY137" s="1027"/>
      <c r="AZ137" s="224"/>
      <c r="BA137" s="1027"/>
      <c r="BB137" s="1027"/>
      <c r="BC137" s="224"/>
      <c r="BD137" s="1027"/>
      <c r="BE137" s="1027"/>
      <c r="BF137" s="224"/>
      <c r="BG137" s="1027"/>
      <c r="BH137" s="1027"/>
      <c r="BI137" s="224"/>
      <c r="BJ137" s="1027"/>
      <c r="BK137" s="1027"/>
      <c r="BL137" s="224"/>
      <c r="BM137" s="1027"/>
      <c r="BN137" s="1027"/>
      <c r="BO137" s="224"/>
      <c r="BP137" s="136"/>
      <c r="BQ137" s="136"/>
      <c r="BR137" s="136"/>
      <c r="BS137" s="136"/>
      <c r="BT137" s="136"/>
      <c r="BU137" s="136"/>
      <c r="BV137" s="136"/>
    </row>
    <row r="138" spans="3:74" ht="15" hidden="1" customHeight="1" thickBot="1">
      <c r="C138" s="1397" t="s">
        <v>204</v>
      </c>
      <c r="D138" s="147"/>
      <c r="E138" s="147"/>
      <c r="F138" s="1403"/>
      <c r="G138" s="230"/>
      <c r="H138" s="1027"/>
      <c r="I138" s="1027"/>
      <c r="J138" s="224"/>
      <c r="K138" s="1027"/>
      <c r="L138" s="1027"/>
      <c r="M138" s="224"/>
      <c r="N138" s="1027"/>
      <c r="O138" s="1027"/>
      <c r="P138" s="224"/>
      <c r="Q138" s="1027"/>
      <c r="R138" s="1027"/>
      <c r="S138" s="224"/>
      <c r="T138" s="1027"/>
      <c r="U138" s="1027"/>
      <c r="V138" s="224"/>
      <c r="W138" s="1027"/>
      <c r="X138" s="1027"/>
      <c r="Y138" s="224"/>
      <c r="Z138" s="1027"/>
      <c r="AA138" s="1027"/>
      <c r="AB138" s="224"/>
      <c r="AC138" s="1027"/>
      <c r="AD138" s="1027"/>
      <c r="AE138" s="224"/>
      <c r="AF138" s="1027"/>
      <c r="AG138" s="1027"/>
      <c r="AH138" s="224"/>
      <c r="AI138" s="1027"/>
      <c r="AJ138" s="1027"/>
      <c r="AK138" s="224"/>
      <c r="AL138" s="1027"/>
      <c r="AM138" s="1027"/>
      <c r="AN138" s="224"/>
      <c r="AO138" s="1027"/>
      <c r="AP138" s="1027"/>
      <c r="AQ138" s="224"/>
      <c r="AR138" s="1027"/>
      <c r="AS138" s="1027"/>
      <c r="AT138" s="224"/>
      <c r="AU138" s="1027"/>
      <c r="AV138" s="1027"/>
      <c r="AW138" s="224"/>
      <c r="AX138" s="1027"/>
      <c r="AY138" s="1027"/>
      <c r="AZ138" s="224"/>
      <c r="BA138" s="1027"/>
      <c r="BB138" s="1027"/>
      <c r="BC138" s="224"/>
      <c r="BD138" s="1027"/>
      <c r="BE138" s="1027"/>
      <c r="BF138" s="224"/>
      <c r="BG138" s="1027"/>
      <c r="BH138" s="1027"/>
      <c r="BI138" s="224"/>
      <c r="BJ138" s="1027"/>
      <c r="BK138" s="1027"/>
      <c r="BL138" s="224"/>
      <c r="BM138" s="1027"/>
      <c r="BN138" s="1027"/>
      <c r="BO138" s="224"/>
      <c r="BP138" s="136"/>
      <c r="BQ138" s="136"/>
      <c r="BR138" s="136"/>
      <c r="BS138" s="136"/>
      <c r="BT138" s="136"/>
      <c r="BU138" s="136"/>
      <c r="BV138" s="136"/>
    </row>
    <row r="139" spans="3:74" ht="14.25" hidden="1" customHeight="1">
      <c r="C139" s="1397"/>
      <c r="D139" s="147"/>
      <c r="E139" s="147"/>
      <c r="F139" s="1404" t="s">
        <v>206</v>
      </c>
      <c r="G139" s="230"/>
      <c r="H139" s="1027"/>
      <c r="I139" s="1027"/>
      <c r="J139" s="224"/>
      <c r="K139" s="1027"/>
      <c r="L139" s="1027"/>
      <c r="M139" s="2380" t="str">
        <f>IF(SmallSites=TRUE,"",IF(M133&gt;'1.GeneralProjectInfo'!$L$69,"Cumulative DFF &gt; Total!",""))</f>
        <v/>
      </c>
      <c r="N139" s="1027"/>
      <c r="O139" s="1027"/>
      <c r="P139" s="2376" t="str">
        <f>IF(SmallSites=TRUE,"",IF(P133&gt;'1.GeneralProjectInfo'!$L$69,"Cumulative DFF &gt; Total!",""))</f>
        <v/>
      </c>
      <c r="Q139" s="1027"/>
      <c r="R139" s="1027"/>
      <c r="S139" s="2376" t="str">
        <f>IF(SmallSites=TRUE,"",IF(S133&gt;'1.GeneralProjectInfo'!$L$69,"Cumulative DFF &gt; Total!",""))</f>
        <v/>
      </c>
      <c r="T139" s="1027"/>
      <c r="U139" s="1027"/>
      <c r="V139" s="2376" t="str">
        <f>IF(SmallSites=TRUE,"",IF(V133&gt;'1.GeneralProjectInfo'!$L$69,"Cumulative DFF &gt; Total!",""))</f>
        <v/>
      </c>
      <c r="W139" s="1027"/>
      <c r="X139" s="1027"/>
      <c r="Y139" s="2376" t="str">
        <f>IF(SmallSites=TRUE,"",IF(Y133&gt;'1.GeneralProjectInfo'!$L$69,"Cumulative DFF &gt; Total!",""))</f>
        <v/>
      </c>
      <c r="Z139" s="1027"/>
      <c r="AA139" s="1027"/>
      <c r="AB139" s="2376" t="str">
        <f>IF(SmallSites=TRUE,"",IF(AB133&gt;'1.GeneralProjectInfo'!$L$69,"Cumulative DFF &gt; Total!",""))</f>
        <v/>
      </c>
      <c r="AC139" s="1027"/>
      <c r="AD139" s="1027"/>
      <c r="AE139" s="2376" t="str">
        <f>IF(SmallSites=TRUE,"",IF(AE133&gt;'1.GeneralProjectInfo'!$L$69,"Cumulative DFF &gt; Total!",""))</f>
        <v/>
      </c>
      <c r="AF139" s="1027"/>
      <c r="AG139" s="1027"/>
      <c r="AH139" s="2376" t="str">
        <f>IF(SmallSites=TRUE,"",IF(AH133&gt;'1.GeneralProjectInfo'!$L$69,"Cumulative DFF &gt; Total!",""))</f>
        <v/>
      </c>
      <c r="AI139" s="1027"/>
      <c r="AJ139" s="1027"/>
      <c r="AK139" s="2376" t="str">
        <f>IF(SmallSites=TRUE,"",IF(AK133&gt;'1.GeneralProjectInfo'!$L$69,"Cumulative DFF &gt; Total!",""))</f>
        <v/>
      </c>
      <c r="AL139" s="1027"/>
      <c r="AM139" s="1027"/>
      <c r="AN139" s="2376" t="str">
        <f>IF(SmallSites=TRUE,"",IF(AN133&gt;'1.GeneralProjectInfo'!$L$69,"Cumulative DFF &gt; Total!",""))</f>
        <v/>
      </c>
      <c r="AO139" s="1027"/>
      <c r="AP139" s="1027"/>
      <c r="AQ139" s="2376" t="str">
        <f>IF(SmallSites=TRUE,"",IF(AQ133&gt;'1.GeneralProjectInfo'!$L$69,"Cumulative DFF &gt; Total!",""))</f>
        <v/>
      </c>
      <c r="AR139" s="1027"/>
      <c r="AS139" s="1027"/>
      <c r="AT139" s="2376" t="str">
        <f>IF(SmallSites=TRUE,"",IF(AT133&gt;'1.GeneralProjectInfo'!$L$69,"Cumulative DFF &gt; Total!",""))</f>
        <v/>
      </c>
      <c r="AU139" s="1027"/>
      <c r="AV139" s="1027"/>
      <c r="AW139" s="2376" t="str">
        <f>IF(SmallSites=TRUE,"",IF(AW133&gt;'1.GeneralProjectInfo'!$L$69,"Cumulative DFF &gt; Total!",""))</f>
        <v/>
      </c>
      <c r="AX139" s="1027"/>
      <c r="AY139" s="1027"/>
      <c r="AZ139" s="2376" t="str">
        <f>IF(SmallSites=TRUE,"",IF(AZ133&gt;'1.GeneralProjectInfo'!$L$69,"Cumulative DFF &gt; Total!",""))</f>
        <v/>
      </c>
      <c r="BA139" s="1027"/>
      <c r="BB139" s="1027"/>
      <c r="BC139" s="224"/>
      <c r="BD139" s="1027"/>
      <c r="BE139" s="1027"/>
      <c r="BF139" s="224"/>
      <c r="BG139" s="1027"/>
      <c r="BH139" s="1027"/>
      <c r="BI139" s="224"/>
      <c r="BJ139" s="1027"/>
      <c r="BK139" s="1027"/>
      <c r="BL139" s="224"/>
      <c r="BM139" s="1027"/>
      <c r="BN139" s="1027"/>
      <c r="BO139" s="224"/>
      <c r="BP139" s="136"/>
      <c r="BQ139" s="136"/>
      <c r="BR139" s="136"/>
      <c r="BS139" s="136"/>
      <c r="BT139" s="136"/>
      <c r="BU139" s="136"/>
      <c r="BV139" s="136"/>
    </row>
    <row r="140" spans="3:74" ht="15">
      <c r="C140" s="184" t="str">
        <f>'6.1stYrOpBudget'!A140</f>
        <v>MOHCD RESIDUAL RECEIPTS DEBT SERVICE</v>
      </c>
      <c r="D140" s="147"/>
      <c r="E140" s="147"/>
      <c r="F140" s="1405" t="s">
        <v>205</v>
      </c>
      <c r="G140" s="230"/>
      <c r="H140" s="1027"/>
      <c r="I140" s="1027"/>
      <c r="J140" s="224"/>
      <c r="K140" s="1027"/>
      <c r="L140" s="1027"/>
      <c r="M140" s="2386"/>
      <c r="N140" s="1027"/>
      <c r="O140" s="1027"/>
      <c r="P140" s="2387"/>
      <c r="Q140" s="1027"/>
      <c r="R140" s="1027"/>
      <c r="S140" s="2387"/>
      <c r="T140" s="1027"/>
      <c r="U140" s="1027"/>
      <c r="V140" s="2387"/>
      <c r="W140" s="1027"/>
      <c r="X140" s="1027"/>
      <c r="Y140" s="2387"/>
      <c r="Z140" s="1027"/>
      <c r="AA140" s="1027"/>
      <c r="AB140" s="2387"/>
      <c r="AC140" s="1027"/>
      <c r="AD140" s="1027"/>
      <c r="AE140" s="2387"/>
      <c r="AF140" s="1027"/>
      <c r="AG140" s="1027"/>
      <c r="AH140" s="2387"/>
      <c r="AI140" s="1027"/>
      <c r="AJ140" s="1027"/>
      <c r="AK140" s="2387"/>
      <c r="AL140" s="1027"/>
      <c r="AM140" s="1027"/>
      <c r="AN140" s="2387"/>
      <c r="AO140" s="1027"/>
      <c r="AP140" s="1027"/>
      <c r="AQ140" s="2387"/>
      <c r="AR140" s="1027"/>
      <c r="AS140" s="1027"/>
      <c r="AT140" s="2387"/>
      <c r="AU140" s="1027"/>
      <c r="AV140" s="1027"/>
      <c r="AW140" s="2387"/>
      <c r="AX140" s="1027"/>
      <c r="AY140" s="1027"/>
      <c r="AZ140" s="2387"/>
      <c r="BA140" s="1027"/>
      <c r="BB140" s="1027"/>
      <c r="BC140" s="148"/>
      <c r="BD140" s="1027"/>
      <c r="BE140" s="1027"/>
      <c r="BF140" s="148"/>
      <c r="BG140" s="1027"/>
      <c r="BH140" s="1027"/>
      <c r="BI140" s="148"/>
      <c r="BJ140" s="1027"/>
      <c r="BK140" s="1027"/>
      <c r="BL140" s="148"/>
      <c r="BM140" s="1027"/>
      <c r="BN140" s="1027"/>
      <c r="BO140" s="148"/>
      <c r="BP140" s="136"/>
      <c r="BQ140" s="136"/>
      <c r="BR140" s="136"/>
      <c r="BS140" s="136"/>
      <c r="BT140" s="136"/>
      <c r="BU140" s="136"/>
      <c r="BV140" s="136"/>
    </row>
    <row r="141" spans="3:74" ht="36">
      <c r="C141" s="1406" t="str">
        <f>'6.1stYrOpBudget'!A141</f>
        <v>MOHCD Residual Receipts Amount Due</v>
      </c>
      <c r="D141" s="147"/>
      <c r="E141" s="147"/>
      <c r="F141" s="1407">
        <f>'6.1stYrOpBudget'!$I$134+'6.1stYrOpBudget'!I135</f>
        <v>1</v>
      </c>
      <c r="G141" s="308" t="s">
        <v>210</v>
      </c>
      <c r="H141" s="1028"/>
      <c r="I141" s="1028"/>
      <c r="J141" s="227">
        <f>'6.1stYrOpBudget'!F141</f>
        <v>0</v>
      </c>
      <c r="K141" s="1028"/>
      <c r="L141" s="1028"/>
      <c r="M141" s="227">
        <f>IF(AND(M$125&gt;0,$F$128="Yes",$F$129="Yes",K$7&lt;=$G$129,K$7&lt;$G$131),M$125*$F141,IF(OR(AND(M$125&gt;0,$F$128="Yes",$F$129="yes",K$7&gt;$G$129),AND(M$125&gt;0,$F$128="Yes",$F$129="yes",K$7&gt;=$G$131)),M$125*'1.GeneralProjectInfo'!$L$65*$F141,IF(AND(M$125&gt;0,$F$128="Yes",$F$129="no"),M$125*'1.GeneralProjectInfo'!$L$62*$F141,0)))</f>
        <v>0</v>
      </c>
      <c r="N141" s="1028"/>
      <c r="O141" s="1028"/>
      <c r="P141" s="227">
        <f>IF(AND(P$125&gt;0,$F$128="Yes",$F$129="Yes",N$7&lt;=$G$129,N$7&lt;$G$131),P$125*$F141,IF(OR(AND(P$125&gt;0,$F$128="Yes",$F$129="yes",N$7&gt;$G$129),AND(P$125&gt;0,$F$128="Yes",$F$129="yes",N$7&gt;=$G$131)),P$125*'1.GeneralProjectInfo'!$L$65*$F141,IF(AND(P$125&gt;0,$F$128="Yes",$F$129="no"),P$125*'1.GeneralProjectInfo'!$L$62*$F141,0)))</f>
        <v>0</v>
      </c>
      <c r="Q141" s="1028"/>
      <c r="R141" s="1028"/>
      <c r="S141" s="227">
        <f>IF(AND(S$125&gt;0,$F$128="Yes",$F$129="Yes",Q$7&lt;=$G$129,Q$7&lt;$G$131),S$125*$F141,IF(OR(AND(S$125&gt;0,$F$128="Yes",$F$129="yes",Q$7&gt;$G$129),AND(S$125&gt;0,$F$128="Yes",$F$129="yes",Q$7&gt;=$G$131)),S$125*'1.GeneralProjectInfo'!$L$65*$F141,IF(AND(S$125&gt;0,$F$128="Yes",$F$129="no"),S$125*'1.GeneralProjectInfo'!$L$62*$F141,0)))</f>
        <v>0</v>
      </c>
      <c r="T141" s="1028"/>
      <c r="U141" s="1028"/>
      <c r="V141" s="227">
        <f>IF(AND(V$125&gt;0,$F$128="Yes",$F$129="Yes",T$7&lt;=$G$129,T$7&lt;$G$131),V$125*$F141,IF(OR(AND(V$125&gt;0,$F$128="Yes",$F$129="yes",T$7&gt;$G$129),AND(V$125&gt;0,$F$128="Yes",$F$129="yes",T$7&gt;=$G$131)),V$125*'1.GeneralProjectInfo'!$L$65*$F141,IF(AND(V$125&gt;0,$F$128="Yes",$F$129="no"),V$125*'1.GeneralProjectInfo'!$L$62*$F141,0)))</f>
        <v>0</v>
      </c>
      <c r="W141" s="1028"/>
      <c r="X141" s="1028"/>
      <c r="Y141" s="227">
        <f>IF(AND(Y$125&gt;0,$F$128="Yes",$F$129="Yes",W$7&lt;=$G$129,W$7&lt;$G$131),Y$125*$F141,IF(OR(AND(Y$125&gt;0,$F$128="Yes",$F$129="yes",W$7&gt;$G$129),AND(Y$125&gt;0,$F$128="Yes",$F$129="yes",W$7&gt;=$G$131)),Y$125*'1.GeneralProjectInfo'!$L$65*$F141,IF(AND(Y$125&gt;0,$F$128="Yes",$F$129="no"),Y$125*'1.GeneralProjectInfo'!$L$62*$F141,0)))</f>
        <v>0</v>
      </c>
      <c r="Z141" s="1028"/>
      <c r="AA141" s="1028"/>
      <c r="AB141" s="227">
        <f>IF(AND(AB$125&gt;0,$F$128="Yes",$F$129="Yes",Z$7&lt;=$G$129,Z$7&lt;$G$131),AB$125*$F141,IF(OR(AND(AB$125&gt;0,$F$128="Yes",$F$129="yes",Z$7&gt;$G$129),AND(AB$125&gt;0,$F$128="Yes",$F$129="yes",Z$7&gt;=$G$131)),AB$125*'1.GeneralProjectInfo'!$L$65*$F141,IF(AND(AB$125&gt;0,$F$128="Yes",$F$129="no"),AB$125*'1.GeneralProjectInfo'!$L$62*$F141,0)))</f>
        <v>0</v>
      </c>
      <c r="AC141" s="1028"/>
      <c r="AD141" s="1028"/>
      <c r="AE141" s="227">
        <f>IF(AND(AE$125&gt;0,$F$128="Yes",$F$129="Yes",AC$7&lt;=$G$129,AC$7&lt;$G$131),AE$125*$F141,IF(OR(AND(AE$125&gt;0,$F$128="Yes",$F$129="yes",AC$7&gt;$G$129),AND(AE$125&gt;0,$F$128="Yes",$F$129="yes",AC$7&gt;=$G$131)),AE$125*'1.GeneralProjectInfo'!$L$65*$F141,IF(AND(AE$125&gt;0,$F$128="Yes",$F$129="no"),AE$125*'1.GeneralProjectInfo'!$L$62*$F141,0)))</f>
        <v>0</v>
      </c>
      <c r="AF141" s="1028"/>
      <c r="AG141" s="1028"/>
      <c r="AH141" s="227">
        <f>IF(AND(AH$125&gt;0,$F$128="Yes",$F$129="Yes",AF$7&lt;=$G$129,AF$7&lt;$G$131),AH$125*$F141,IF(OR(AND(AH$125&gt;0,$F$128="Yes",$F$129="yes",AF$7&gt;$G$129),AND(AH$125&gt;0,$F$128="Yes",$F$129="yes",AF$7&gt;=$G$131)),AH$125*'1.GeneralProjectInfo'!$L$65*$F141,IF(AND(AH$125&gt;0,$F$128="Yes",$F$129="no"),AH$125*'1.GeneralProjectInfo'!$L$62*$F141,0)))</f>
        <v>0</v>
      </c>
      <c r="AI141" s="1028"/>
      <c r="AJ141" s="1028"/>
      <c r="AK141" s="227">
        <f>IF(AND(AK$125&gt;0,$F$128="Yes",$F$129="Yes",AI$7&lt;=$G$129,AI$7&lt;$G$131),AK$125*$F141,IF(OR(AND(AK$125&gt;0,$F$128="Yes",$F$129="yes",AI$7&gt;$G$129),AND(AK$125&gt;0,$F$128="Yes",$F$129="yes",AI$7&gt;=$G$131)),AK$125*'1.GeneralProjectInfo'!$L$65*$F141,IF(AND(AK$125&gt;0,$F$128="Yes",$F$129="no"),AK$125*'1.GeneralProjectInfo'!$L$62*$F141,0)))</f>
        <v>0</v>
      </c>
      <c r="AL141" s="1028"/>
      <c r="AM141" s="1028"/>
      <c r="AN141" s="227">
        <f>IF(AND(AN$125&gt;0,$F$128="Yes",$F$129="Yes",AL$7&lt;=$G$129,AL$7&lt;$G$131),AN$125*$F141,IF(OR(AND(AN$125&gt;0,$F$128="Yes",$F$129="yes",AL$7&gt;$G$129),AND(AN$125&gt;0,$F$128="Yes",$F$129="yes",AL$7&gt;=$G$131)),AN$125*'1.GeneralProjectInfo'!$L$65*$F141,IF(AND(AN$125&gt;0,$F$128="Yes",$F$129="no"),AN$125*'1.GeneralProjectInfo'!$L$62*$F141,0)))</f>
        <v>0</v>
      </c>
      <c r="AO141" s="1028"/>
      <c r="AP141" s="1028"/>
      <c r="AQ141" s="227">
        <f>IF(AND(AQ$125&gt;0,$F$128="Yes",$F$129="Yes",AO$7&lt;=$G$129,AO$7&lt;$G$131),AQ$125*$F141,IF(OR(AND(AQ$125&gt;0,$F$128="Yes",$F$129="yes",AO$7&gt;$G$129),AND(AQ$125&gt;0,$F$128="Yes",$F$129="yes",AO$7&gt;=$G$131)),AQ$125*'1.GeneralProjectInfo'!$L$65*$F141,IF(AND(AQ$125&gt;0,$F$128="Yes",$F$129="no"),AQ$125*'1.GeneralProjectInfo'!$L$62*$F141,0)))</f>
        <v>0</v>
      </c>
      <c r="AR141" s="1028"/>
      <c r="AS141" s="1028"/>
      <c r="AT141" s="227">
        <f>IF(AND(AT$125&gt;0,$F$128="Yes",$F$129="Yes",AR$7&lt;=$G$129,AR$7&lt;$G$131),AT$125*$F141,IF(OR(AND(AT$125&gt;0,$F$128="Yes",$F$129="yes",AR$7&gt;$G$129),AND(AT$125&gt;0,$F$128="Yes",$F$129="yes",AR$7&gt;=$G$131)),AT$125*'1.GeneralProjectInfo'!$L$65*$F141,IF(AND(AT$125&gt;0,$F$128="Yes",$F$129="no"),AT$125*'1.GeneralProjectInfo'!$L$62*$F141,0)))</f>
        <v>0</v>
      </c>
      <c r="AU141" s="1028"/>
      <c r="AV141" s="1028"/>
      <c r="AW141" s="227">
        <f>IF(AND(AW$125&gt;0,$F$128="Yes",$F$129="Yes",AU$7&lt;=$G$129,AU$7&lt;$G$131),AW$125*$F141,IF(OR(AND(AW$125&gt;0,$F$128="Yes",$F$129="yes",AU$7&gt;$G$129),AND(AW$125&gt;0,$F$128="Yes",$F$129="yes",AU$7&gt;=$G$131)),AW$125*'1.GeneralProjectInfo'!$L$65*$F141,IF(AND(AW$125&gt;0,$F$128="Yes",$F$129="no"),AW$125*'1.GeneralProjectInfo'!$L$62*$F141,0)))</f>
        <v>0</v>
      </c>
      <c r="AX141" s="1028"/>
      <c r="AY141" s="1028"/>
      <c r="AZ141" s="227">
        <f>IF(AND(AZ$125&gt;0,$F$128="Yes",$F$129="Yes",AX$7&lt;=$G$129,AX$7&lt;$G$131),AZ$125*$F141,IF(OR(AND(AZ$125&gt;0,$F$128="Yes",$F$129="yes",AX$7&gt;$G$129),AND(AZ$125&gt;0,$F$128="Yes",$F$129="yes",AX$7&gt;=$G$131)),AZ$125*'1.GeneralProjectInfo'!$L$65*$F141,IF(AND(AZ$125&gt;0,$F$128="Yes",$F$129="no"),AZ$125*'1.GeneralProjectInfo'!$L$62*$F141,0)))</f>
        <v>0</v>
      </c>
      <c r="BA141" s="1028"/>
      <c r="BB141" s="1028"/>
      <c r="BC141" s="227">
        <f>IF(AND(BC$125&gt;0,$F$128="Yes",$F$129="Yes",BA$7&lt;=$G$129,BA$7&lt;$G$131),BC$125*$F141,IF(OR(AND(BC$125&gt;0,$F$128="Yes",$F$129="yes",BA$7&gt;$G$129),AND(BC$125&gt;0,$F$128="Yes",$F$129="yes",BA$7&gt;=$G$131)),BC$125*'1.GeneralProjectInfo'!$L$65*$F141,IF(AND(BC$125&gt;0,$F$128="Yes",$F$129="no"),BC$125*'1.GeneralProjectInfo'!$L$62*$F141,0)))</f>
        <v>0</v>
      </c>
      <c r="BD141" s="1028"/>
      <c r="BE141" s="1028"/>
      <c r="BF141" s="227">
        <f>IF(AND(BF$125&gt;0,$F$128="Yes",$F$129="Yes",BD$7&lt;=$G$129,BD$7&lt;$G$131),BF$125*$F141,IF(OR(AND(BF$125&gt;0,$F$128="Yes",$F$129="yes",BD$7&gt;$G$129),AND(BF$125&gt;0,$F$128="Yes",$F$129="yes",BD$7&gt;=$G$131)),BF$125*'1.GeneralProjectInfo'!$L$65*$F141,IF(AND(BF$125&gt;0,$F$128="Yes",$F$129="no"),BF$125*'1.GeneralProjectInfo'!$L$62*$F141,0)))</f>
        <v>0</v>
      </c>
      <c r="BG141" s="1028"/>
      <c r="BH141" s="1028"/>
      <c r="BI141" s="227">
        <f>IF(AND(BI$125&gt;0,$F$128="Yes",$F$129="Yes",BG$7&lt;=$G$129,BG$7&lt;$G$131),BI$125*$F141,IF(OR(AND(BI$125&gt;0,$F$128="Yes",$F$129="yes",BG$7&gt;$G$129),AND(BI$125&gt;0,$F$128="Yes",$F$129="yes",BG$7&gt;=$G$131)),BI$125*'1.GeneralProjectInfo'!$L$65*$F141,IF(AND(BI$125&gt;0,$F$128="Yes",$F$129="no"),BI$125*'1.GeneralProjectInfo'!$L$62*$F141,0)))</f>
        <v>0</v>
      </c>
      <c r="BJ141" s="1028"/>
      <c r="BK141" s="1028"/>
      <c r="BL141" s="227">
        <f>IF(AND(BL$125&gt;0,$F$128="Yes",$F$129="Yes",BJ$7&lt;=$G$129,BJ$7&lt;$G$131),BL$125*$F141,IF(OR(AND(BL$125&gt;0,$F$128="Yes",$F$129="yes",BJ$7&gt;$G$129),AND(BL$125&gt;0,$F$128="Yes",$F$129="yes",BJ$7&gt;=$G$131)),BL$125*'1.GeneralProjectInfo'!$L$65*$F141,IF(AND(BL$125&gt;0,$F$128="Yes",$F$129="no"),BL$125*'1.GeneralProjectInfo'!$L$62*$F141,0)))</f>
        <v>0</v>
      </c>
      <c r="BM141" s="1028"/>
      <c r="BN141" s="1028"/>
      <c r="BO141" s="227">
        <f>IF(AND(BO$125&gt;0,$F$128="Yes",$F$129="Yes",BM$7&lt;=$G$129,BM$7&lt;$G$131),BO$125*$F141,IF(OR(AND(BO$125&gt;0,$F$128="Yes",$F$129="yes",BM$7&gt;$G$129),AND(BO$125&gt;0,$F$128="Yes",$F$129="yes",BM$7&gt;=$G$131)),BO$125*'1.GeneralProjectInfo'!$L$65*$F141,IF(AND(BO$125&gt;0,$F$128="Yes",$F$129="no"),BO$125*'1.GeneralProjectInfo'!$L$62*$F141,0)))</f>
        <v>0</v>
      </c>
      <c r="BP141" s="310"/>
      <c r="BQ141" s="192"/>
      <c r="BR141" s="310"/>
      <c r="BS141" s="136"/>
      <c r="BT141" s="136"/>
      <c r="BU141" s="136"/>
      <c r="BV141" s="136"/>
    </row>
    <row r="142" spans="3:74" ht="14.25">
      <c r="C142" s="1408" t="str">
        <f>'6.1stYrOpBudget'!A142</f>
        <v>Proposed MOHCD Residual Receipts Amount to Loan Repayment</v>
      </c>
      <c r="D142" s="147"/>
      <c r="E142" s="147"/>
      <c r="F142" s="1405"/>
      <c r="G142" s="308"/>
      <c r="H142" s="1028"/>
      <c r="I142" s="1028"/>
      <c r="J142" s="227">
        <f>'6.1stYrOpBudget'!F142</f>
        <v>0</v>
      </c>
      <c r="K142" s="1028"/>
      <c r="L142" s="1028"/>
      <c r="M142" s="73">
        <f>IF(AND(SmallSites=TRUE,M$166&lt;1.5*$J$159),0,M141)</f>
        <v>0</v>
      </c>
      <c r="N142" s="1028"/>
      <c r="O142" s="1028"/>
      <c r="P142" s="73">
        <f>IF(AND(SmallSites=TRUE,P$166&lt;1.5*$J$159),0,P141)</f>
        <v>0</v>
      </c>
      <c r="Q142" s="1028"/>
      <c r="R142" s="1028"/>
      <c r="S142" s="73">
        <f>IF(AND(SmallSites=TRUE,S$166&lt;1.5*$J$159),0,S141)</f>
        <v>0</v>
      </c>
      <c r="T142" s="1028"/>
      <c r="U142" s="1028"/>
      <c r="V142" s="73">
        <f>IF(AND(SmallSites=TRUE,V$166&lt;1.5*$J$159),0,V141)</f>
        <v>0</v>
      </c>
      <c r="W142" s="1028"/>
      <c r="X142" s="1028"/>
      <c r="Y142" s="73">
        <f>IF(AND(SmallSites=TRUE,Y$166&lt;1.5*$J$159),0,Y141)</f>
        <v>0</v>
      </c>
      <c r="Z142" s="1028"/>
      <c r="AA142" s="1028"/>
      <c r="AB142" s="73">
        <f>IF(AND(SmallSites=TRUE,AB$166&lt;1.5*$J$159),0,AB141)</f>
        <v>0</v>
      </c>
      <c r="AC142" s="1028"/>
      <c r="AD142" s="1028"/>
      <c r="AE142" s="73">
        <f>IF(AND(SmallSites=TRUE,AE$166&lt;1.5*$J$159),0,AE141)</f>
        <v>0</v>
      </c>
      <c r="AF142" s="1028"/>
      <c r="AG142" s="1028"/>
      <c r="AH142" s="73">
        <f>IF(AND(SmallSites=TRUE,AH$166&lt;1.5*$J$159),0,AH141)</f>
        <v>0</v>
      </c>
      <c r="AI142" s="1028"/>
      <c r="AJ142" s="1028"/>
      <c r="AK142" s="73">
        <f>IF(AND(SmallSites=TRUE,AK$166&lt;1.5*$J$159),0,AK141)</f>
        <v>0</v>
      </c>
      <c r="AL142" s="1028"/>
      <c r="AM142" s="1028"/>
      <c r="AN142" s="73">
        <f>IF(AND(SmallSites=TRUE,AN$166&lt;1.5*$J$159),0,AN141)</f>
        <v>0</v>
      </c>
      <c r="AO142" s="1028"/>
      <c r="AP142" s="1028"/>
      <c r="AQ142" s="73">
        <f>IF(AND(SmallSites=TRUE,AQ$166&lt;1.5*$J$159),0,AQ141)</f>
        <v>0</v>
      </c>
      <c r="AR142" s="1028"/>
      <c r="AS142" s="1028"/>
      <c r="AT142" s="73">
        <f>IF(AND(SmallSites=TRUE,AT$166&lt;1.5*$J$159),0,AT141)</f>
        <v>0</v>
      </c>
      <c r="AU142" s="1028"/>
      <c r="AV142" s="1028"/>
      <c r="AW142" s="73">
        <f>IF(AND(SmallSites=TRUE,AW$166&lt;1.5*$J$159),0,AW141)</f>
        <v>0</v>
      </c>
      <c r="AX142" s="1028"/>
      <c r="AY142" s="1028"/>
      <c r="AZ142" s="73">
        <f>IF(AND(SmallSites=TRUE,AZ$166&lt;1.5*$J$159),0,AZ141)</f>
        <v>0</v>
      </c>
      <c r="BA142" s="1028"/>
      <c r="BB142" s="1028"/>
      <c r="BC142" s="73">
        <f>IF(AND(SmallSites=TRUE,BC$166&lt;1.5*$J$159),0,BC141)</f>
        <v>0</v>
      </c>
      <c r="BD142" s="1028"/>
      <c r="BE142" s="1028"/>
      <c r="BF142" s="73">
        <f>IF(AND(SmallSites=TRUE,BF$166&lt;1.5*$J$159),0,BF141)</f>
        <v>0</v>
      </c>
      <c r="BG142" s="1028"/>
      <c r="BH142" s="1028"/>
      <c r="BI142" s="73">
        <f>IF(AND(SmallSites=TRUE,BI$166&lt;1.5*$J$159),0,BI141)</f>
        <v>0</v>
      </c>
      <c r="BJ142" s="1028"/>
      <c r="BK142" s="1028"/>
      <c r="BL142" s="73">
        <f>IF(AND(SmallSites=TRUE,BL$166&lt;1.5*$J$159),0,BL141)</f>
        <v>0</v>
      </c>
      <c r="BM142" s="1028"/>
      <c r="BN142" s="1028"/>
      <c r="BO142" s="73">
        <f>IF(AND(SmallSites=TRUE,BO$166&lt;1.5*$J$159),0,BO141)</f>
        <v>0</v>
      </c>
      <c r="BP142" s="136"/>
      <c r="BQ142" s="136"/>
      <c r="BR142" s="136"/>
      <c r="BS142" s="136"/>
      <c r="BT142" s="136"/>
      <c r="BU142" s="136"/>
      <c r="BV142" s="136"/>
    </row>
    <row r="143" spans="3:74" ht="28.5">
      <c r="C143" s="1409" t="str">
        <f>'6.1stYrOpBudget'!A143</f>
        <v>Proposed MOHCD Residual Receipts Amount to Residual Ground Lease</v>
      </c>
      <c r="D143" s="147"/>
      <c r="E143" s="147"/>
      <c r="F143" s="1405"/>
      <c r="G143" s="311" t="s">
        <v>211</v>
      </c>
      <c r="H143" s="1028"/>
      <c r="I143" s="1028"/>
      <c r="J143" s="227">
        <f>'6.1stYrOpBudget'!F143</f>
        <v>0</v>
      </c>
      <c r="K143" s="1028"/>
      <c r="L143" s="1028"/>
      <c r="M143" s="227">
        <f>IF(SmallSites=TRUE,0,IF('6.1stYrOpBudget'!$I$128="No",0, IF(M141-M142&lt;'1.GeneralProjectInfo'!$I$75,M141-M142,'1.GeneralProjectInfo'!$I$75)))</f>
        <v>0</v>
      </c>
      <c r="N143" s="1028"/>
      <c r="O143" s="1028"/>
      <c r="P143" s="227">
        <f>IF(SmallSites=TRUE,0,IF('6.1stYrOpBudget'!$I$128="No",0, IF(P141-P142&lt;'1.GeneralProjectInfo'!$I$75,P141-P142,'1.GeneralProjectInfo'!$I$75)))</f>
        <v>0</v>
      </c>
      <c r="Q143" s="1028"/>
      <c r="R143" s="1028"/>
      <c r="S143" s="227">
        <f>IF(SmallSites=TRUE,0,IF('6.1stYrOpBudget'!$I$128="No",0, IF(S141-S142&lt;'1.GeneralProjectInfo'!$I$75,S141-S142,'1.GeneralProjectInfo'!$I$75)))</f>
        <v>0</v>
      </c>
      <c r="T143" s="1028"/>
      <c r="U143" s="1028"/>
      <c r="V143" s="227">
        <f>IF(SmallSites=TRUE,0,IF('6.1stYrOpBudget'!$I$128="No",0, IF(V141-V142&lt;'1.GeneralProjectInfo'!$I$75,V141-V142,'1.GeneralProjectInfo'!$I$75)))</f>
        <v>0</v>
      </c>
      <c r="W143" s="1028"/>
      <c r="X143" s="1028"/>
      <c r="Y143" s="227">
        <f>IF(SmallSites=TRUE,0,IF('6.1stYrOpBudget'!$I$128="No",0, IF(Y141-Y142&lt;'1.GeneralProjectInfo'!$I$75,Y141-Y142,'1.GeneralProjectInfo'!$I$75)))</f>
        <v>0</v>
      </c>
      <c r="Z143" s="1028"/>
      <c r="AA143" s="1028"/>
      <c r="AB143" s="227">
        <f>IF(SmallSites=TRUE,0,IF('6.1stYrOpBudget'!$I$128="No",0, IF(AB141-AB142&lt;'1.GeneralProjectInfo'!$I$75,AB141-AB142,'1.GeneralProjectInfo'!$I$75)))</f>
        <v>0</v>
      </c>
      <c r="AC143" s="1028"/>
      <c r="AD143" s="1028"/>
      <c r="AE143" s="227">
        <f>IF(SmallSites=TRUE,0,IF('6.1stYrOpBudget'!$I$128="No",0, IF(AE141-AE142&lt;'1.GeneralProjectInfo'!$I$75,AE141-AE142,'1.GeneralProjectInfo'!$I$75)))</f>
        <v>0</v>
      </c>
      <c r="AF143" s="1028"/>
      <c r="AG143" s="1028"/>
      <c r="AH143" s="227">
        <f>IF(SmallSites=TRUE,0,IF('6.1stYrOpBudget'!$I$128="No",0, IF(AH141-AH142&lt;'1.GeneralProjectInfo'!$I$75,AH141-AH142,'1.GeneralProjectInfo'!$I$75)))</f>
        <v>0</v>
      </c>
      <c r="AI143" s="1028"/>
      <c r="AJ143" s="1028"/>
      <c r="AK143" s="227">
        <f>IF(SmallSites=TRUE,0,IF('6.1stYrOpBudget'!$I$128="No",0, IF(AK141-AK142&lt;'1.GeneralProjectInfo'!$I$75,AK141-AK142,'1.GeneralProjectInfo'!$I$75)))</f>
        <v>0</v>
      </c>
      <c r="AL143" s="1028"/>
      <c r="AM143" s="1028"/>
      <c r="AN143" s="227">
        <f>IF(SmallSites=TRUE,0,IF('6.1stYrOpBudget'!$I$128="No",0, IF(AN141-AN142&lt;'1.GeneralProjectInfo'!$I$75,AN141-AN142,'1.GeneralProjectInfo'!$I$75)))</f>
        <v>0</v>
      </c>
      <c r="AO143" s="1028"/>
      <c r="AP143" s="1028"/>
      <c r="AQ143" s="227">
        <f>IF(SmallSites=TRUE,0,IF('6.1stYrOpBudget'!$I$128="No",0, IF(AQ141-AQ142&lt;'1.GeneralProjectInfo'!$I$75,AQ141-AQ142,'1.GeneralProjectInfo'!$I$75)))</f>
        <v>0</v>
      </c>
      <c r="AR143" s="1028"/>
      <c r="AS143" s="1028"/>
      <c r="AT143" s="227">
        <f>IF(SmallSites=TRUE,0,IF('6.1stYrOpBudget'!$I$128="No",0, IF(AT141-AT142&lt;'1.GeneralProjectInfo'!$I$75,AT141-AT142,'1.GeneralProjectInfo'!$I$75)))</f>
        <v>0</v>
      </c>
      <c r="AU143" s="1028"/>
      <c r="AV143" s="1028"/>
      <c r="AW143" s="227">
        <f>IF(SmallSites=TRUE,0,IF('6.1stYrOpBudget'!$I$128="No",0, IF(AW141-AW142&lt;'1.GeneralProjectInfo'!$I$75,AW141-AW142,'1.GeneralProjectInfo'!$I$75)))</f>
        <v>0</v>
      </c>
      <c r="AX143" s="1028"/>
      <c r="AY143" s="1028"/>
      <c r="AZ143" s="227">
        <f>IF(SmallSites=TRUE,0,IF('6.1stYrOpBudget'!$I$128="No",0, IF(AZ141-AZ142&lt;'1.GeneralProjectInfo'!$I$75,AZ141-AZ142,'1.GeneralProjectInfo'!$I$75)))</f>
        <v>0</v>
      </c>
      <c r="BA143" s="1028"/>
      <c r="BB143" s="1028"/>
      <c r="BC143" s="227">
        <f>IF(SmallSites=TRUE,0,IF('6.1stYrOpBudget'!$I$128="No",0, IF(BC141-BC142&lt;'1.GeneralProjectInfo'!$I$75,BC141-BC142,'1.GeneralProjectInfo'!$I$75)))</f>
        <v>0</v>
      </c>
      <c r="BD143" s="1028"/>
      <c r="BE143" s="1028"/>
      <c r="BF143" s="227">
        <f>IF(SmallSites=TRUE,0,IF('6.1stYrOpBudget'!$I$128="No",0, IF(BF141-BF142&lt;'1.GeneralProjectInfo'!$I$75,BF141-BF142,'1.GeneralProjectInfo'!$I$75)))</f>
        <v>0</v>
      </c>
      <c r="BG143" s="1028"/>
      <c r="BH143" s="1028"/>
      <c r="BI143" s="227">
        <f>IF(SmallSites=TRUE,0,IF('6.1stYrOpBudget'!$I$128="No",0, IF(BI141-BI142&lt;'1.GeneralProjectInfo'!$I$75,BI141-BI142,'1.GeneralProjectInfo'!$I$75)))</f>
        <v>0</v>
      </c>
      <c r="BJ143" s="1028"/>
      <c r="BK143" s="1028"/>
      <c r="BL143" s="227">
        <f>IF(SmallSites=TRUE,0,IF('6.1stYrOpBudget'!$I$128="No",0, IF(BL141-BL142&lt;'1.GeneralProjectInfo'!$I$75,BL141-BL142,'1.GeneralProjectInfo'!$I$75)))</f>
        <v>0</v>
      </c>
      <c r="BM143" s="1028"/>
      <c r="BN143" s="1028"/>
      <c r="BO143" s="227">
        <f>IF(SmallSites=TRUE,0,IF('6.1stYrOpBudget'!$I$128="No",0, IF(BO141-BO142&lt;'1.GeneralProjectInfo'!$I$75,BO141-BO142,'1.GeneralProjectInfo'!$I$75)))</f>
        <v>0</v>
      </c>
      <c r="BP143" s="136"/>
      <c r="BQ143" s="136"/>
      <c r="BR143" s="136"/>
      <c r="BS143" s="136"/>
      <c r="BT143" s="136"/>
      <c r="BU143" s="136"/>
      <c r="BV143" s="136"/>
    </row>
    <row r="144" spans="3:74" ht="28.5" hidden="1">
      <c r="C144" s="1409" t="str">
        <f>'6.1stYrOpBudget'!A144</f>
        <v>Proposed MOHCD Residual Receipts Amount to Replacement Reserve</v>
      </c>
      <c r="D144" s="147"/>
      <c r="E144" s="147"/>
      <c r="F144" s="1405"/>
      <c r="G144" s="303"/>
      <c r="H144" s="1028"/>
      <c r="I144" s="1028"/>
      <c r="J144" s="227">
        <f>'6.1stYrOpBudget'!F144</f>
        <v>0</v>
      </c>
      <c r="K144" s="1028"/>
      <c r="L144" s="1028"/>
      <c r="M144" s="227">
        <f>IF(AND(SmallSites=TRUE,M166&lt;1.5*$J$159),M141,0)</f>
        <v>0</v>
      </c>
      <c r="N144" s="1028"/>
      <c r="O144" s="1028"/>
      <c r="P144" s="227">
        <f>IF(AND(SmallSites=TRUE,P166&lt;1.5*$J$159),P141,0)</f>
        <v>0</v>
      </c>
      <c r="Q144" s="1028"/>
      <c r="R144" s="1028"/>
      <c r="S144" s="227">
        <f>IF(AND(SmallSites=TRUE,S166&lt;1.5*$J$159),S141,0)</f>
        <v>0</v>
      </c>
      <c r="T144" s="1028"/>
      <c r="U144" s="1028"/>
      <c r="V144" s="227">
        <f>IF(AND(SmallSites=TRUE,V166&lt;1.5*$J$159),V141,0)</f>
        <v>0</v>
      </c>
      <c r="W144" s="1028"/>
      <c r="X144" s="1028"/>
      <c r="Y144" s="227">
        <f>IF(AND(SmallSites=TRUE,Y166&lt;1.5*$J$159),Y141,0)</f>
        <v>0</v>
      </c>
      <c r="Z144" s="1028"/>
      <c r="AA144" s="1028"/>
      <c r="AB144" s="227">
        <f>IF(AND(SmallSites=TRUE,AB166&lt;1.5*$J$159),AB141,0)</f>
        <v>0</v>
      </c>
      <c r="AC144" s="1028"/>
      <c r="AD144" s="1028"/>
      <c r="AE144" s="227">
        <f>IF(AND(SmallSites=TRUE,AE166&lt;1.5*$J$159),AE141,0)</f>
        <v>0</v>
      </c>
      <c r="AF144" s="1028"/>
      <c r="AG144" s="1028"/>
      <c r="AH144" s="227">
        <f>IF(AND(SmallSites=TRUE,AH166&lt;1.5*$J$159),AH141,0)</f>
        <v>0</v>
      </c>
      <c r="AI144" s="1028"/>
      <c r="AJ144" s="1028"/>
      <c r="AK144" s="227">
        <f>IF(AND(SmallSites=TRUE,AK166&lt;1.5*$J$159),AK141,0)</f>
        <v>0</v>
      </c>
      <c r="AL144" s="1028"/>
      <c r="AM144" s="1028"/>
      <c r="AN144" s="227">
        <f>IF(AND(SmallSites=TRUE,AN166&lt;1.5*$J$159),AN141,0)</f>
        <v>0</v>
      </c>
      <c r="AO144" s="1028"/>
      <c r="AP144" s="1028"/>
      <c r="AQ144" s="227">
        <f>IF(AND(SmallSites=TRUE,AQ166&lt;1.5*$J$159),AQ141,0)</f>
        <v>0</v>
      </c>
      <c r="AR144" s="1028"/>
      <c r="AS144" s="1028"/>
      <c r="AT144" s="227">
        <f>IF(AND(SmallSites=TRUE,AT166&lt;1.5*$J$159),AT141,0)</f>
        <v>0</v>
      </c>
      <c r="AU144" s="1028"/>
      <c r="AV144" s="1028"/>
      <c r="AW144" s="227">
        <f>IF(AND(SmallSites=TRUE,AW166&lt;1.5*$J$159),AW141,0)</f>
        <v>0</v>
      </c>
      <c r="AX144" s="1028"/>
      <c r="AY144" s="1028"/>
      <c r="AZ144" s="227">
        <f>IF(AND(SmallSites=TRUE,AZ166&lt;1.5*$J$159),AZ141,0)</f>
        <v>0</v>
      </c>
      <c r="BA144" s="1028"/>
      <c r="BB144" s="1028"/>
      <c r="BC144" s="227">
        <f>IF(AND(SmallSites=TRUE,BC166&lt;1.5*$J$159),BC141,0)</f>
        <v>0</v>
      </c>
      <c r="BD144" s="1028"/>
      <c r="BE144" s="1028"/>
      <c r="BF144" s="227">
        <f>IF(AND(SmallSites=TRUE,BF166&lt;1.5*$J$159),BF141,0)</f>
        <v>0</v>
      </c>
      <c r="BG144" s="1028"/>
      <c r="BH144" s="1028"/>
      <c r="BI144" s="227">
        <f>IF(AND(SmallSites=TRUE,BI166&lt;1.5*$J$159),BI141,0)</f>
        <v>0</v>
      </c>
      <c r="BJ144" s="1028"/>
      <c r="BK144" s="1028"/>
      <c r="BL144" s="227">
        <f>IF(AND(SmallSites=TRUE,BL166&lt;1.5*$J$159),BL141,0)</f>
        <v>0</v>
      </c>
      <c r="BM144" s="1028"/>
      <c r="BN144" s="1028"/>
      <c r="BO144" s="227">
        <f>IF(AND(SmallSites=TRUE,BO166&lt;1.5*$J$159),BO141,0)</f>
        <v>0</v>
      </c>
      <c r="BP144" s="136"/>
      <c r="BQ144" s="136"/>
      <c r="BR144" s="136"/>
      <c r="BS144" s="136"/>
      <c r="BT144" s="136"/>
      <c r="BU144" s="136"/>
      <c r="BV144" s="136"/>
    </row>
    <row r="145" spans="3:74" ht="14.25" hidden="1">
      <c r="C145" s="154" t="str">
        <f>'6.1stYrOpBudget'!A145</f>
        <v>REMAINING BALANCE AFTER MOHCD RESIDUAL RECEIPTS DEBT SERVICE</v>
      </c>
      <c r="D145" s="147"/>
      <c r="E145" s="147"/>
      <c r="F145" s="1405"/>
      <c r="G145" s="230"/>
      <c r="H145" s="1027"/>
      <c r="I145" s="1027"/>
      <c r="J145" s="224">
        <f>'6.1stYrOpBudget'!F145</f>
        <v>0</v>
      </c>
      <c r="K145" s="1027"/>
      <c r="L145" s="1027"/>
      <c r="M145" s="224">
        <f>IF(M125&gt;=0,M125-M141,0)</f>
        <v>0</v>
      </c>
      <c r="N145" s="1027"/>
      <c r="O145" s="1027"/>
      <c r="P145" s="224">
        <f>IF(P125&gt;=0,P125-P141,0)</f>
        <v>0</v>
      </c>
      <c r="Q145" s="1027"/>
      <c r="R145" s="1027"/>
      <c r="S145" s="224">
        <f>IF(S125&gt;=0,S125-S141,0)</f>
        <v>0</v>
      </c>
      <c r="T145" s="1027"/>
      <c r="U145" s="1027"/>
      <c r="V145" s="224">
        <f>IF(V125&gt;=0,V125-V141,0)</f>
        <v>0</v>
      </c>
      <c r="W145" s="1027"/>
      <c r="X145" s="1027"/>
      <c r="Y145" s="224">
        <f>IF(Y125&gt;=0,Y125-Y141,0)</f>
        <v>0</v>
      </c>
      <c r="Z145" s="1027"/>
      <c r="AA145" s="1027"/>
      <c r="AB145" s="224">
        <f>IF(AB125&gt;=0,AB125-AB141,0)</f>
        <v>0</v>
      </c>
      <c r="AC145" s="1027"/>
      <c r="AD145" s="1027"/>
      <c r="AE145" s="224">
        <f>IF(AE125&gt;=0,AE125-AE141,0)</f>
        <v>0</v>
      </c>
      <c r="AF145" s="1027"/>
      <c r="AG145" s="1027"/>
      <c r="AH145" s="224">
        <f>IF(AH125&gt;=0,AH125-AH141,0)</f>
        <v>0</v>
      </c>
      <c r="AI145" s="1027"/>
      <c r="AJ145" s="1027"/>
      <c r="AK145" s="224">
        <f>IF(AK125&gt;=0,AK125-AK141,0)</f>
        <v>0</v>
      </c>
      <c r="AL145" s="1027"/>
      <c r="AM145" s="1027"/>
      <c r="AN145" s="224">
        <f>IF(AN125&gt;=0,AN125-AN141,0)</f>
        <v>0</v>
      </c>
      <c r="AO145" s="1027"/>
      <c r="AP145" s="1027"/>
      <c r="AQ145" s="224">
        <f>IF(AQ125&gt;=0,AQ125-AQ141,0)</f>
        <v>0</v>
      </c>
      <c r="AR145" s="1027"/>
      <c r="AS145" s="1027"/>
      <c r="AT145" s="224">
        <f>IF(AT125&gt;=0,AT125-AT141,0)</f>
        <v>0</v>
      </c>
      <c r="AU145" s="1027"/>
      <c r="AV145" s="1027"/>
      <c r="AW145" s="224">
        <f>IF(AW125&gt;=0,AW125-AW141,0)</f>
        <v>0</v>
      </c>
      <c r="AX145" s="1027"/>
      <c r="AY145" s="1027"/>
      <c r="AZ145" s="224">
        <f>IF(AZ125&gt;=0,AZ125-AZ141,0)</f>
        <v>0</v>
      </c>
      <c r="BA145" s="1027"/>
      <c r="BB145" s="1027"/>
      <c r="BC145" s="224">
        <f>IF(BC125&gt;=0,BC125-BC141,0)</f>
        <v>0</v>
      </c>
      <c r="BD145" s="1027"/>
      <c r="BE145" s="1027"/>
      <c r="BF145" s="224">
        <f>IF(BF125&gt;=0,BF125-BF141,0)</f>
        <v>0</v>
      </c>
      <c r="BG145" s="1027"/>
      <c r="BH145" s="1027"/>
      <c r="BI145" s="224">
        <f>IF(BI125&gt;=0,BI125-BI141,0)</f>
        <v>0</v>
      </c>
      <c r="BJ145" s="1027"/>
      <c r="BK145" s="1027"/>
      <c r="BL145" s="224">
        <f>IF(BL125&gt;=0,BL125-BL141,0)</f>
        <v>0</v>
      </c>
      <c r="BM145" s="1027"/>
      <c r="BN145" s="1027"/>
      <c r="BO145" s="224">
        <f>IF(BO125&gt;=0,BO125-BO141,0)</f>
        <v>0</v>
      </c>
      <c r="BP145" s="136"/>
      <c r="BQ145" s="136"/>
      <c r="BR145" s="136"/>
      <c r="BS145" s="136"/>
      <c r="BT145" s="136"/>
      <c r="BU145" s="136"/>
      <c r="BV145" s="136"/>
    </row>
    <row r="146" spans="3:74" ht="8.1" customHeight="1">
      <c r="C146" s="154"/>
      <c r="D146" s="147"/>
      <c r="E146" s="147"/>
      <c r="F146" s="1405"/>
      <c r="G146" s="230"/>
      <c r="H146" s="1027"/>
      <c r="I146" s="1027"/>
      <c r="J146" s="224"/>
      <c r="K146" s="1027"/>
      <c r="L146" s="1027"/>
      <c r="M146" s="224"/>
      <c r="N146" s="1027"/>
      <c r="O146" s="1027"/>
      <c r="P146" s="224"/>
      <c r="Q146" s="1027"/>
      <c r="R146" s="1027"/>
      <c r="S146" s="224"/>
      <c r="T146" s="1027"/>
      <c r="U146" s="1027"/>
      <c r="V146" s="224"/>
      <c r="W146" s="1027"/>
      <c r="X146" s="1027"/>
      <c r="Y146" s="224"/>
      <c r="Z146" s="1027"/>
      <c r="AA146" s="1027"/>
      <c r="AB146" s="224"/>
      <c r="AC146" s="1027"/>
      <c r="AD146" s="1027"/>
      <c r="AE146" s="224"/>
      <c r="AF146" s="1027"/>
      <c r="AG146" s="1027"/>
      <c r="AH146" s="224"/>
      <c r="AI146" s="1027"/>
      <c r="AJ146" s="1027"/>
      <c r="AK146" s="224"/>
      <c r="AL146" s="1027"/>
      <c r="AM146" s="1027"/>
      <c r="AN146" s="224"/>
      <c r="AO146" s="1027"/>
      <c r="AP146" s="1027"/>
      <c r="AQ146" s="224"/>
      <c r="AR146" s="1027"/>
      <c r="AS146" s="1027"/>
      <c r="AT146" s="224"/>
      <c r="AU146" s="1027"/>
      <c r="AV146" s="1027"/>
      <c r="AW146" s="224"/>
      <c r="AX146" s="1027"/>
      <c r="AY146" s="1027"/>
      <c r="AZ146" s="224"/>
      <c r="BA146" s="1027"/>
      <c r="BB146" s="1027"/>
      <c r="BC146" s="224"/>
      <c r="BD146" s="1027"/>
      <c r="BE146" s="1027"/>
      <c r="BF146" s="224"/>
      <c r="BG146" s="1027"/>
      <c r="BH146" s="1027"/>
      <c r="BI146" s="224"/>
      <c r="BJ146" s="1027"/>
      <c r="BK146" s="1027"/>
      <c r="BL146" s="224"/>
      <c r="BM146" s="1027"/>
      <c r="BN146" s="1027"/>
      <c r="BO146" s="224"/>
      <c r="BP146" s="136"/>
      <c r="BQ146" s="136"/>
      <c r="BR146" s="136"/>
      <c r="BS146" s="136"/>
      <c r="BT146" s="136"/>
      <c r="BU146" s="136"/>
      <c r="BV146" s="136"/>
    </row>
    <row r="147" spans="3:74" ht="15">
      <c r="C147" s="184" t="str">
        <f>'6.1stYrOpBudget'!A147</f>
        <v>NON-MOHCD RESIDUAL RECEIPTS DEBT SERVICE</v>
      </c>
      <c r="D147" s="147"/>
      <c r="E147" s="147"/>
      <c r="F147" s="1405"/>
      <c r="G147" s="230"/>
      <c r="H147" s="1027"/>
      <c r="I147" s="1027"/>
      <c r="J147" s="224"/>
      <c r="K147" s="1027"/>
      <c r="L147" s="1027"/>
      <c r="M147" s="224"/>
      <c r="N147" s="1027"/>
      <c r="O147" s="1027"/>
      <c r="P147" s="224"/>
      <c r="Q147" s="1027"/>
      <c r="R147" s="1027"/>
      <c r="S147" s="224"/>
      <c r="T147" s="1027"/>
      <c r="U147" s="1027"/>
      <c r="V147" s="224"/>
      <c r="W147" s="1027"/>
      <c r="X147" s="1027"/>
      <c r="Y147" s="224"/>
      <c r="Z147" s="1027"/>
      <c r="AA147" s="1027"/>
      <c r="AB147" s="224"/>
      <c r="AC147" s="1027"/>
      <c r="AD147" s="1027"/>
      <c r="AE147" s="224"/>
      <c r="AF147" s="1027"/>
      <c r="AG147" s="1027"/>
      <c r="AH147" s="224"/>
      <c r="AI147" s="1027"/>
      <c r="AJ147" s="1027"/>
      <c r="AK147" s="224"/>
      <c r="AL147" s="1027"/>
      <c r="AM147" s="1027"/>
      <c r="AN147" s="224"/>
      <c r="AO147" s="1027"/>
      <c r="AP147" s="1027"/>
      <c r="AQ147" s="224"/>
      <c r="AR147" s="1027"/>
      <c r="AS147" s="1027"/>
      <c r="AT147" s="224"/>
      <c r="AU147" s="1027"/>
      <c r="AV147" s="1027"/>
      <c r="AW147" s="224"/>
      <c r="AX147" s="1027"/>
      <c r="AY147" s="1027"/>
      <c r="AZ147" s="224"/>
      <c r="BA147" s="1027"/>
      <c r="BB147" s="1027"/>
      <c r="BC147" s="224"/>
      <c r="BD147" s="1027"/>
      <c r="BE147" s="1027"/>
      <c r="BF147" s="224"/>
      <c r="BG147" s="1027"/>
      <c r="BH147" s="1027"/>
      <c r="BI147" s="224"/>
      <c r="BJ147" s="1027"/>
      <c r="BK147" s="1027"/>
      <c r="BL147" s="224"/>
      <c r="BM147" s="1027"/>
      <c r="BN147" s="1027"/>
      <c r="BO147" s="224"/>
      <c r="BP147" s="136"/>
      <c r="BQ147" s="136"/>
      <c r="BR147" s="136"/>
      <c r="BS147" s="136"/>
      <c r="BT147" s="136"/>
      <c r="BU147" s="136"/>
      <c r="BV147" s="136"/>
    </row>
    <row r="148" spans="3:74" ht="12" customHeight="1">
      <c r="C148" s="1389" t="str">
        <f>'6.1stYrOpBudget'!A148</f>
        <v>HCD Residual Receipts Amount Due</v>
      </c>
      <c r="D148" s="147"/>
      <c r="E148" s="147"/>
      <c r="F148" s="1407">
        <f>'6.1stYrOpBudget'!I136</f>
        <v>0</v>
      </c>
      <c r="G148" s="312" t="str">
        <f>IF(F148&gt;0,"Allocation per pro rata share of all soft debt loans, and HCD residual receipt policy.", "No HCD Financing")</f>
        <v>No HCD Financing</v>
      </c>
      <c r="H148" s="1028"/>
      <c r="I148" s="1028"/>
      <c r="J148" s="227">
        <f>'6.1stYrOpBudget'!F148</f>
        <v>0</v>
      </c>
      <c r="K148" s="1028"/>
      <c r="L148" s="1028"/>
      <c r="M148" s="227">
        <f>IF(AND(M$125&gt;0,$F$128="Yes",$F$129="Yes",K$7&lt;=$G$129,K$7&lt;$G$131),M$125*$F148,IF(OR(AND(M$125&gt;0,$F$128="Yes",$F$129="yes",K$7&gt;$G$129),AND(M$125&gt;0,$F$128="Yes",$F$129="yes",K$7&gt;=$G$131)),M$125*'1.GeneralProjectInfo'!$L$65*$F148,IF(AND(M$125&gt;0,$F$128="Yes",$F$129="no"),M$125*'1.GeneralProjectInfo'!$L$62*$F148,0)))</f>
        <v>0</v>
      </c>
      <c r="N148" s="1028"/>
      <c r="O148" s="1028"/>
      <c r="P148" s="227">
        <f>IF(AND(P$125&gt;0,$F$128="Yes",$F$129="Yes",N$7&lt;=$G$129,N$7&lt;$G$131),P$125*$F148,IF(OR(AND(P$125&gt;0,$F$128="Yes",$F$129="yes",N$7&gt;$G$129),AND(P$125&gt;0,$F$128="Yes",$F$129="yes",N$7&gt;=$G$131)),P$125*'1.GeneralProjectInfo'!$L$65*$F148,IF(AND(P$125&gt;0,$F$128="Yes",$F$129="no"),P$125*'1.GeneralProjectInfo'!$L$62*$F148,0)))</f>
        <v>0</v>
      </c>
      <c r="Q148" s="1028"/>
      <c r="R148" s="1028"/>
      <c r="S148" s="227">
        <f>IF(AND(S$125&gt;0,$F$128="Yes",$F$129="Yes",Q$7&lt;=$G$129,Q$7&lt;$G$131),S$125*$F148,IF(OR(AND(S$125&gt;0,$F$128="Yes",$F$129="yes",Q$7&gt;$G$129),AND(S$125&gt;0,$F$128="Yes",$F$129="yes",Q$7&gt;=$G$131)),S$125*'1.GeneralProjectInfo'!$L$65*$F148,IF(AND(S$125&gt;0,$F$128="Yes",$F$129="no"),S$125*'1.GeneralProjectInfo'!$L$62*$F148,0)))</f>
        <v>0</v>
      </c>
      <c r="T148" s="1028"/>
      <c r="U148" s="1028"/>
      <c r="V148" s="227">
        <f>IF(AND(V$125&gt;0,$F$128="Yes",$F$129="Yes",T$7&lt;=$G$129,T$7&lt;$G$131),V$125*$F148,IF(OR(AND(V$125&gt;0,$F$128="Yes",$F$129="yes",T$7&gt;$G$129),AND(V$125&gt;0,$F$128="Yes",$F$129="yes",T$7&gt;=$G$131)),V$125*'1.GeneralProjectInfo'!$L$65*$F148,IF(AND(V$125&gt;0,$F$128="Yes",$F$129="no"),V$125*'1.GeneralProjectInfo'!$L$62*$F148,0)))</f>
        <v>0</v>
      </c>
      <c r="W148" s="1028"/>
      <c r="X148" s="1028"/>
      <c r="Y148" s="227">
        <f>IF(AND(Y$125&gt;0,$F$128="Yes",$F$129="Yes",W$7&lt;=$G$129,W$7&lt;$G$131),Y$125*$F148,IF(OR(AND(Y$125&gt;0,$F$128="Yes",$F$129="yes",W$7&gt;$G$129),AND(Y$125&gt;0,$F$128="Yes",$F$129="yes",W$7&gt;=$G$131)),Y$125*'1.GeneralProjectInfo'!$L$65*$F148,IF(AND(Y$125&gt;0,$F$128="Yes",$F$129="no"),Y$125*'1.GeneralProjectInfo'!$L$62*$F148,0)))</f>
        <v>0</v>
      </c>
      <c r="Z148" s="1028"/>
      <c r="AA148" s="1028"/>
      <c r="AB148" s="227">
        <f>IF(AND(AB$125&gt;0,$F$128="Yes",$F$129="Yes",Z$7&lt;=$G$129,Z$7&lt;$G$131),AB$125*$F148,IF(OR(AND(AB$125&gt;0,$F$128="Yes",$F$129="yes",Z$7&gt;$G$129),AND(AB$125&gt;0,$F$128="Yes",$F$129="yes",Z$7&gt;=$G$131)),AB$125*'1.GeneralProjectInfo'!$L$65*$F148,IF(AND(AB$125&gt;0,$F$128="Yes",$F$129="no"),AB$125*'1.GeneralProjectInfo'!$L$62*$F148,0)))</f>
        <v>0</v>
      </c>
      <c r="AC148" s="1028"/>
      <c r="AD148" s="1028"/>
      <c r="AE148" s="227">
        <f>IF(AND(AE$125&gt;0,$F$128="Yes",$F$129="Yes",AC$7&lt;=$G$129,AC$7&lt;$G$131),AE$125*$F148,IF(OR(AND(AE$125&gt;0,$F$128="Yes",$F$129="yes",AC$7&gt;$G$129),AND(AE$125&gt;0,$F$128="Yes",$F$129="yes",AC$7&gt;=$G$131)),AE$125*'1.GeneralProjectInfo'!$L$65*$F148,IF(AND(AE$125&gt;0,$F$128="Yes",$F$129="no"),AE$125*'1.GeneralProjectInfo'!$L$62*$F148,0)))</f>
        <v>0</v>
      </c>
      <c r="AF148" s="1028"/>
      <c r="AG148" s="1028"/>
      <c r="AH148" s="227">
        <f>IF(AND(AH$125&gt;0,$F$128="Yes",$F$129="Yes",AF$7&lt;=$G$129,AF$7&lt;$G$131),AH$125*$F148,IF(OR(AND(AH$125&gt;0,$F$128="Yes",$F$129="yes",AF$7&gt;$G$129),AND(AH$125&gt;0,$F$128="Yes",$F$129="yes",AF$7&gt;=$G$131)),AH$125*'1.GeneralProjectInfo'!$L$65*$F148,IF(AND(AH$125&gt;0,$F$128="Yes",$F$129="no"),AH$125*'1.GeneralProjectInfo'!$L$62*$F148,0)))</f>
        <v>0</v>
      </c>
      <c r="AI148" s="1028"/>
      <c r="AJ148" s="1028"/>
      <c r="AK148" s="227">
        <f>IF(AND(AK$125&gt;0,$F$128="Yes",$F$129="Yes",AI$7&lt;=$G$129,AI$7&lt;$G$131),AK$125*$F148,IF(OR(AND(AK$125&gt;0,$F$128="Yes",$F$129="yes",AI$7&gt;$G$129),AND(AK$125&gt;0,$F$128="Yes",$F$129="yes",AI$7&gt;=$G$131)),AK$125*'1.GeneralProjectInfo'!$L$65*$F148,IF(AND(AK$125&gt;0,$F$128="Yes",$F$129="no"),AK$125*'1.GeneralProjectInfo'!$L$62*$F148,0)))</f>
        <v>0</v>
      </c>
      <c r="AL148" s="1028"/>
      <c r="AM148" s="1028"/>
      <c r="AN148" s="227">
        <f>IF(AND(AN$125&gt;0,$F$128="Yes",$F$129="Yes",AL$7&lt;=$G$129,AL$7&lt;$G$131),AN$125*$F148,IF(OR(AND(AN$125&gt;0,$F$128="Yes",$F$129="yes",AL$7&gt;$G$129),AND(AN$125&gt;0,$F$128="Yes",$F$129="yes",AL$7&gt;=$G$131)),AN$125*'1.GeneralProjectInfo'!$L$65*$F148,IF(AND(AN$125&gt;0,$F$128="Yes",$F$129="no"),AN$125*'1.GeneralProjectInfo'!$L$62*$F148,0)))</f>
        <v>0</v>
      </c>
      <c r="AO148" s="1028"/>
      <c r="AP148" s="1028"/>
      <c r="AQ148" s="227">
        <f>IF(AND(AQ$125&gt;0,$F$128="Yes",$F$129="Yes",AO$7&lt;=$G$129,AO$7&lt;$G$131),AQ$125*$F148,IF(OR(AND(AQ$125&gt;0,$F$128="Yes",$F$129="yes",AO$7&gt;$G$129),AND(AQ$125&gt;0,$F$128="Yes",$F$129="yes",AO$7&gt;=$G$131)),AQ$125*'1.GeneralProjectInfo'!$L$65*$F148,IF(AND(AQ$125&gt;0,$F$128="Yes",$F$129="no"),AQ$125*'1.GeneralProjectInfo'!$L$62*$F148,0)))</f>
        <v>0</v>
      </c>
      <c r="AR148" s="1028"/>
      <c r="AS148" s="1028"/>
      <c r="AT148" s="227">
        <f>IF(AND(AT$125&gt;0,$F$128="Yes",$F$129="Yes",AR$7&lt;=$G$129,AR$7&lt;$G$131),AT$125*$F148,IF(OR(AND(AT$125&gt;0,$F$128="Yes",$F$129="yes",AR$7&gt;$G$129),AND(AT$125&gt;0,$F$128="Yes",$F$129="yes",AR$7&gt;=$G$131)),AT$125*'1.GeneralProjectInfo'!$L$65*$F148,IF(AND(AT$125&gt;0,$F$128="Yes",$F$129="no"),AT$125*'1.GeneralProjectInfo'!$L$62*$F148,0)))</f>
        <v>0</v>
      </c>
      <c r="AU148" s="1028"/>
      <c r="AV148" s="1028"/>
      <c r="AW148" s="227">
        <f>IF(AND(AW$125&gt;0,$F$128="Yes",$F$129="Yes",AU$7&lt;=$G$129,AU$7&lt;$G$131),AW$125*$F148,IF(OR(AND(AW$125&gt;0,$F$128="Yes",$F$129="yes",AU$7&gt;$G$129),AND(AW$125&gt;0,$F$128="Yes",$F$129="yes",AU$7&gt;=$G$131)),AW$125*'1.GeneralProjectInfo'!$L$65*$F148,IF(AND(AW$125&gt;0,$F$128="Yes",$F$129="no"),AW$125*'1.GeneralProjectInfo'!$L$62*$F148,0)))</f>
        <v>0</v>
      </c>
      <c r="AX148" s="1028"/>
      <c r="AY148" s="1028"/>
      <c r="AZ148" s="227">
        <f>IF(AND(AZ$125&gt;0,$F$128="Yes",$F$129="Yes",AX$7&lt;=$G$129,AX$7&lt;$G$131),AZ$125*$F148,IF(OR(AND(AZ$125&gt;0,$F$128="Yes",$F$129="yes",AX$7&gt;$G$129),AND(AZ$125&gt;0,$F$128="Yes",$F$129="yes",AX$7&gt;=$G$131)),AZ$125*'1.GeneralProjectInfo'!$L$65*$F148,IF(AND(AZ$125&gt;0,$F$128="Yes",$F$129="no"),AZ$125*'1.GeneralProjectInfo'!$L$62*$F148,0)))</f>
        <v>0</v>
      </c>
      <c r="BA148" s="1028"/>
      <c r="BB148" s="1028"/>
      <c r="BC148" s="227">
        <f>IF(AND(BC$125&gt;0,$F$128="Yes",$F$129="Yes",BA$7&lt;=$G$129,BA$7&lt;$G$131),BC$125*$F148,IF(OR(AND(BC$125&gt;0,$F$128="Yes",$F$129="yes",BA$7&gt;$G$129),AND(BC$125&gt;0,$F$128="Yes",$F$129="yes",BA$7&gt;=$G$131)),BC$125*'1.GeneralProjectInfo'!$L$65*$F148,IF(AND(BC$125&gt;0,$F$128="Yes",$F$129="no"),BC$125*'1.GeneralProjectInfo'!$L$62*$F148,0)))</f>
        <v>0</v>
      </c>
      <c r="BD148" s="1028"/>
      <c r="BE148" s="1028"/>
      <c r="BF148" s="227">
        <f>IF(AND(BF$125&gt;0,$F$128="Yes",$F$129="Yes",BD$7&lt;=$G$129,BD$7&lt;$G$131),BF$125*$F148,IF(OR(AND(BF$125&gt;0,$F$128="Yes",$F$129="yes",BD$7&gt;$G$129),AND(BF$125&gt;0,$F$128="Yes",$F$129="yes",BD$7&gt;=$G$131)),BF$125*'1.GeneralProjectInfo'!$L$65*$F148,IF(AND(BF$125&gt;0,$F$128="Yes",$F$129="no"),BF$125*'1.GeneralProjectInfo'!$L$62*$F148,0)))</f>
        <v>0</v>
      </c>
      <c r="BG148" s="1028"/>
      <c r="BH148" s="1028"/>
      <c r="BI148" s="227">
        <f>IF(AND(BI$125&gt;0,$F$128="Yes",$F$129="Yes",BG$7&lt;=$G$129,BG$7&lt;$G$131),BI$125*$F148,IF(OR(AND(BI$125&gt;0,$F$128="Yes",$F$129="yes",BG$7&gt;$G$129),AND(BI$125&gt;0,$F$128="Yes",$F$129="yes",BG$7&gt;=$G$131)),BI$125*'1.GeneralProjectInfo'!$L$65*$F148,IF(AND(BI$125&gt;0,$F$128="Yes",$F$129="no"),BI$125*'1.GeneralProjectInfo'!$L$62*$F148,0)))</f>
        <v>0</v>
      </c>
      <c r="BJ148" s="1028"/>
      <c r="BK148" s="1028"/>
      <c r="BL148" s="227">
        <f>IF(AND(BL$125&gt;0,$F$128="Yes",$F$129="Yes",BJ$7&lt;=$G$129,BJ$7&lt;$G$131),BL$125*$F148,IF(OR(AND(BL$125&gt;0,$F$128="Yes",$F$129="yes",BJ$7&gt;$G$129),AND(BL$125&gt;0,$F$128="Yes",$F$129="yes",BJ$7&gt;=$G$131)),BL$125*'1.GeneralProjectInfo'!$L$65*$F148,IF(AND(BL$125&gt;0,$F$128="Yes",$F$129="no"),BL$125*'1.GeneralProjectInfo'!$L$62*$F148,0)))</f>
        <v>0</v>
      </c>
      <c r="BM148" s="1028"/>
      <c r="BN148" s="1028"/>
      <c r="BO148" s="227">
        <f>IF(AND(BO$125&gt;0,$F$128="Yes",$F$129="Yes",BM$7&lt;=$G$129,BM$7&lt;$G$131),BO$125*$F148,IF(OR(AND(BO$125&gt;0,$F$128="Yes",$F$129="yes",BM$7&gt;$G$129),AND(BO$125&gt;0,$F$128="Yes",$F$129="yes",BM$7&gt;=$G$131)),BO$125*'1.GeneralProjectInfo'!$L$65*$F148,IF(AND(BO$125&gt;0,$F$128="Yes",$F$129="no"),BO$125*'1.GeneralProjectInfo'!$L$62*$F148,0)))</f>
        <v>0</v>
      </c>
      <c r="BP148" s="136"/>
      <c r="BQ148" s="136"/>
      <c r="BR148" s="136"/>
      <c r="BS148" s="136"/>
      <c r="BT148" s="136"/>
      <c r="BU148" s="136"/>
      <c r="BV148" s="136"/>
    </row>
    <row r="149" spans="3:74" ht="14.25">
      <c r="C149" s="1389" t="str">
        <f>'6.1stYrOpBudget'!A149</f>
        <v>Lender 4 Residual Receipts Due</v>
      </c>
      <c r="D149" s="147"/>
      <c r="E149" s="147"/>
      <c r="F149" s="1407">
        <f>'6.1stYrOpBudget'!I137</f>
        <v>0</v>
      </c>
      <c r="G149" s="312" t="str">
        <f>IF(F149&gt;0,"Allocation per pro rata share of all soft debt loans, and MOHCD residual receipts policy.","")</f>
        <v/>
      </c>
      <c r="H149" s="1028"/>
      <c r="I149" s="1028"/>
      <c r="J149" s="227">
        <f>'6.1stYrOpBudget'!F149</f>
        <v>0</v>
      </c>
      <c r="K149" s="1028"/>
      <c r="L149" s="1028"/>
      <c r="M149" s="227">
        <f>IF(AND(M$125&gt;0,$F$128="Yes",$F$129="Yes",K$7&lt;=$G$129,K$7&lt;$G$131),M$125*$F149,IF(OR(AND(M$125&gt;0,$F$128="Yes",$F$129="yes",K$7&gt;$G$129),AND(M$125&gt;0,$F$128="Yes",$F$129="yes",K$7&gt;=$G$131)),M$125*'1.GeneralProjectInfo'!$L$65*$F149,IF(AND(M$125&gt;0,$F$128="Yes",$F$129="no"),M$125*'1.GeneralProjectInfo'!$L$62*$F149,0)))</f>
        <v>0</v>
      </c>
      <c r="N149" s="1028"/>
      <c r="O149" s="1028"/>
      <c r="P149" s="227">
        <f>IF(AND(P$125&gt;0,$F$128="Yes",$F$129="Yes",N$7&lt;=$G$129,N$7&lt;$G$131),P$125*$F149,IF(OR(AND(P$125&gt;0,$F$128="Yes",$F$129="yes",N$7&gt;$G$129),AND(P$125&gt;0,$F$128="Yes",$F$129="yes",N$7&gt;=$G$131)),P$125*'1.GeneralProjectInfo'!$L$65*$F149,IF(AND(P$125&gt;0,$F$128="Yes",$F$129="no"),P$125*'1.GeneralProjectInfo'!$L$62*$F149,0)))</f>
        <v>0</v>
      </c>
      <c r="Q149" s="1028"/>
      <c r="R149" s="1028"/>
      <c r="S149" s="227">
        <f>IF(AND(S$125&gt;0,$F$128="Yes",$F$129="Yes",Q$7&lt;=$G$129,Q$7&lt;$G$131),S$125*$F149,IF(OR(AND(S$125&gt;0,$F$128="Yes",$F$129="yes",Q$7&gt;$G$129),AND(S$125&gt;0,$F$128="Yes",$F$129="yes",Q$7&gt;=$G$131)),S$125*'1.GeneralProjectInfo'!$L$65*$F149,IF(AND(S$125&gt;0,$F$128="Yes",$F$129="no"),S$125*'1.GeneralProjectInfo'!$L$62*$F149,0)))</f>
        <v>0</v>
      </c>
      <c r="T149" s="1028"/>
      <c r="U149" s="1028"/>
      <c r="V149" s="227">
        <f>IF(AND(V$125&gt;0,$F$128="Yes",$F$129="Yes",T$7&lt;=$G$129,T$7&lt;$G$131),V$125*$F149,IF(OR(AND(V$125&gt;0,$F$128="Yes",$F$129="yes",T$7&gt;$G$129),AND(V$125&gt;0,$F$128="Yes",$F$129="yes",T$7&gt;=$G$131)),V$125*'1.GeneralProjectInfo'!$L$65*$F149,IF(AND(V$125&gt;0,$F$128="Yes",$F$129="no"),V$125*'1.GeneralProjectInfo'!$L$62*$F149,0)))</f>
        <v>0</v>
      </c>
      <c r="W149" s="1028"/>
      <c r="X149" s="1028"/>
      <c r="Y149" s="227">
        <f>IF(AND(Y$125&gt;0,$F$128="Yes",$F$129="Yes",W$7&lt;=$G$129,W$7&lt;$G$131),Y$125*$F149,IF(OR(AND(Y$125&gt;0,$F$128="Yes",$F$129="yes",W$7&gt;$G$129),AND(Y$125&gt;0,$F$128="Yes",$F$129="yes",W$7&gt;=$G$131)),Y$125*'1.GeneralProjectInfo'!$L$65*$F149,IF(AND(Y$125&gt;0,$F$128="Yes",$F$129="no"),Y$125*'1.GeneralProjectInfo'!$L$62*$F149,0)))</f>
        <v>0</v>
      </c>
      <c r="Z149" s="1028"/>
      <c r="AA149" s="1028"/>
      <c r="AB149" s="227">
        <f>IF(AND(AB$125&gt;0,$F$128="Yes",$F$129="Yes",Z$7&lt;=$G$129,Z$7&lt;$G$131),AB$125*$F149,IF(OR(AND(AB$125&gt;0,$F$128="Yes",$F$129="yes",Z$7&gt;$G$129),AND(AB$125&gt;0,$F$128="Yes",$F$129="yes",Z$7&gt;=$G$131)),AB$125*'1.GeneralProjectInfo'!$L$65*$F149,IF(AND(AB$125&gt;0,$F$128="Yes",$F$129="no"),AB$125*'1.GeneralProjectInfo'!$L$62*$F149,0)))</f>
        <v>0</v>
      </c>
      <c r="AC149" s="1028"/>
      <c r="AD149" s="1028"/>
      <c r="AE149" s="227">
        <f>IF(AND(AE$125&gt;0,$F$128="Yes",$F$129="Yes",AC$7&lt;=$G$129,AC$7&lt;$G$131),AE$125*$F149,IF(OR(AND(AE$125&gt;0,$F$128="Yes",$F$129="yes",AC$7&gt;$G$129),AND(AE$125&gt;0,$F$128="Yes",$F$129="yes",AC$7&gt;=$G$131)),AE$125*'1.GeneralProjectInfo'!$L$65*$F149,IF(AND(AE$125&gt;0,$F$128="Yes",$F$129="no"),AE$125*'1.GeneralProjectInfo'!$L$62*$F149,0)))</f>
        <v>0</v>
      </c>
      <c r="AF149" s="1028"/>
      <c r="AG149" s="1028"/>
      <c r="AH149" s="227">
        <f>IF(AND(AH$125&gt;0,$F$128="Yes",$F$129="Yes",AF$7&lt;=$G$129,AF$7&lt;$G$131),AH$125*$F149,IF(OR(AND(AH$125&gt;0,$F$128="Yes",$F$129="yes",AF$7&gt;$G$129),AND(AH$125&gt;0,$F$128="Yes",$F$129="yes",AF$7&gt;=$G$131)),AH$125*'1.GeneralProjectInfo'!$L$65*$F149,IF(AND(AH$125&gt;0,$F$128="Yes",$F$129="no"),AH$125*'1.GeneralProjectInfo'!$L$62*$F149,0)))</f>
        <v>0</v>
      </c>
      <c r="AI149" s="1028"/>
      <c r="AJ149" s="1028"/>
      <c r="AK149" s="227">
        <f>IF(AND(AK$125&gt;0,$F$128="Yes",$F$129="Yes",AI$7&lt;=$G$129,AI$7&lt;$G$131),AK$125*$F149,IF(OR(AND(AK$125&gt;0,$F$128="Yes",$F$129="yes",AI$7&gt;$G$129),AND(AK$125&gt;0,$F$128="Yes",$F$129="yes",AI$7&gt;=$G$131)),AK$125*'1.GeneralProjectInfo'!$L$65*$F149,IF(AND(AK$125&gt;0,$F$128="Yes",$F$129="no"),AK$125*'1.GeneralProjectInfo'!$L$62*$F149,0)))</f>
        <v>0</v>
      </c>
      <c r="AL149" s="1028"/>
      <c r="AM149" s="1028"/>
      <c r="AN149" s="227">
        <f>IF(AND(AN$125&gt;0,$F$128="Yes",$F$129="Yes",AL$7&lt;=$G$129,AL$7&lt;$G$131),AN$125*$F149,IF(OR(AND(AN$125&gt;0,$F$128="Yes",$F$129="yes",AL$7&gt;$G$129),AND(AN$125&gt;0,$F$128="Yes",$F$129="yes",AL$7&gt;=$G$131)),AN$125*'1.GeneralProjectInfo'!$L$65*$F149,IF(AND(AN$125&gt;0,$F$128="Yes",$F$129="no"),AN$125*'1.GeneralProjectInfo'!$L$62*$F149,0)))</f>
        <v>0</v>
      </c>
      <c r="AO149" s="1028"/>
      <c r="AP149" s="1028"/>
      <c r="AQ149" s="227">
        <f>IF(AND(AQ$125&gt;0,$F$128="Yes",$F$129="Yes",AO$7&lt;=$G$129,AO$7&lt;$G$131),AQ$125*$F149,IF(OR(AND(AQ$125&gt;0,$F$128="Yes",$F$129="yes",AO$7&gt;$G$129),AND(AQ$125&gt;0,$F$128="Yes",$F$129="yes",AO$7&gt;=$G$131)),AQ$125*'1.GeneralProjectInfo'!$L$65*$F149,IF(AND(AQ$125&gt;0,$F$128="Yes",$F$129="no"),AQ$125*'1.GeneralProjectInfo'!$L$62*$F149,0)))</f>
        <v>0</v>
      </c>
      <c r="AR149" s="1028"/>
      <c r="AS149" s="1028"/>
      <c r="AT149" s="227">
        <f>IF(AND(AT$125&gt;0,$F$128="Yes",$F$129="Yes",AR$7&lt;=$G$129,AR$7&lt;$G$131),AT$125*$F149,IF(OR(AND(AT$125&gt;0,$F$128="Yes",$F$129="yes",AR$7&gt;$G$129),AND(AT$125&gt;0,$F$128="Yes",$F$129="yes",AR$7&gt;=$G$131)),AT$125*'1.GeneralProjectInfo'!$L$65*$F149,IF(AND(AT$125&gt;0,$F$128="Yes",$F$129="no"),AT$125*'1.GeneralProjectInfo'!$L$62*$F149,0)))</f>
        <v>0</v>
      </c>
      <c r="AU149" s="1028"/>
      <c r="AV149" s="1028"/>
      <c r="AW149" s="227">
        <f>IF(AND(AW$125&gt;0,$F$128="Yes",$F$129="Yes",AU$7&lt;=$G$129,AU$7&lt;$G$131),AW$125*$F149,IF(OR(AND(AW$125&gt;0,$F$128="Yes",$F$129="yes",AU$7&gt;$G$129),AND(AW$125&gt;0,$F$128="Yes",$F$129="yes",AU$7&gt;=$G$131)),AW$125*'1.GeneralProjectInfo'!$L$65*$F149,IF(AND(AW$125&gt;0,$F$128="Yes",$F$129="no"),AW$125*'1.GeneralProjectInfo'!$L$62*$F149,0)))</f>
        <v>0</v>
      </c>
      <c r="AX149" s="1028"/>
      <c r="AY149" s="1028"/>
      <c r="AZ149" s="227">
        <f>IF(AND(AZ$125&gt;0,$F$128="Yes",$F$129="Yes",AX$7&lt;=$G$129,AX$7&lt;$G$131),AZ$125*$F149,IF(OR(AND(AZ$125&gt;0,$F$128="Yes",$F$129="yes",AX$7&gt;$G$129),AND(AZ$125&gt;0,$F$128="Yes",$F$129="yes",AX$7&gt;=$G$131)),AZ$125*'1.GeneralProjectInfo'!$L$65*$F149,IF(AND(AZ$125&gt;0,$F$128="Yes",$F$129="no"),AZ$125*'1.GeneralProjectInfo'!$L$62*$F149,0)))</f>
        <v>0</v>
      </c>
      <c r="BA149" s="1028"/>
      <c r="BB149" s="1028"/>
      <c r="BC149" s="227">
        <f>IF(AND(BC$125&gt;0,$F$128="Yes",$F$129="Yes",BA$7&lt;=$G$129,BA$7&lt;$G$131),BC$125*$F149,IF(OR(AND(BC$125&gt;0,$F$128="Yes",$F$129="yes",BA$7&gt;$G$129),AND(BC$125&gt;0,$F$128="Yes",$F$129="yes",BA$7&gt;=$G$131)),BC$125*'1.GeneralProjectInfo'!$L$65*$F149,IF(AND(BC$125&gt;0,$F$128="Yes",$F$129="no"),BC$125*'1.GeneralProjectInfo'!$L$62*$F149,0)))</f>
        <v>0</v>
      </c>
      <c r="BD149" s="1028"/>
      <c r="BE149" s="1028"/>
      <c r="BF149" s="227">
        <f>IF(AND(BF$125&gt;0,$F$128="Yes",$F$129="Yes",BD$7&lt;=$G$129,BD$7&lt;$G$131),BF$125*$F149,IF(OR(AND(BF$125&gt;0,$F$128="Yes",$F$129="yes",BD$7&gt;$G$129),AND(BF$125&gt;0,$F$128="Yes",$F$129="yes",BD$7&gt;=$G$131)),BF$125*'1.GeneralProjectInfo'!$L$65*$F149,IF(AND(BF$125&gt;0,$F$128="Yes",$F$129="no"),BF$125*'1.GeneralProjectInfo'!$L$62*$F149,0)))</f>
        <v>0</v>
      </c>
      <c r="BG149" s="1028"/>
      <c r="BH149" s="1028"/>
      <c r="BI149" s="227">
        <f>IF(AND(BI$125&gt;0,$F$128="Yes",$F$129="Yes",BG$7&lt;=$G$129,BG$7&lt;$G$131),BI$125*$F149,IF(OR(AND(BI$125&gt;0,$F$128="Yes",$F$129="yes",BG$7&gt;$G$129),AND(BI$125&gt;0,$F$128="Yes",$F$129="yes",BG$7&gt;=$G$131)),BI$125*'1.GeneralProjectInfo'!$L$65*$F149,IF(AND(BI$125&gt;0,$F$128="Yes",$F$129="no"),BI$125*'1.GeneralProjectInfo'!$L$62*$F149,0)))</f>
        <v>0</v>
      </c>
      <c r="BJ149" s="1028"/>
      <c r="BK149" s="1028"/>
      <c r="BL149" s="227">
        <f>IF(AND(BL$125&gt;0,$F$128="Yes",$F$129="Yes",BJ$7&lt;=$G$129,BJ$7&lt;$G$131),BL$125*$F149,IF(OR(AND(BL$125&gt;0,$F$128="Yes",$F$129="yes",BJ$7&gt;$G$129),AND(BL$125&gt;0,$F$128="Yes",$F$129="yes",BJ$7&gt;=$G$131)),BL$125*'1.GeneralProjectInfo'!$L$65*$F149,IF(AND(BL$125&gt;0,$F$128="Yes",$F$129="no"),BL$125*'1.GeneralProjectInfo'!$L$62*$F149,0)))</f>
        <v>0</v>
      </c>
      <c r="BM149" s="1028"/>
      <c r="BN149" s="1028"/>
      <c r="BO149" s="227">
        <f>IF(AND(BO$125&gt;0,$F$128="Yes",$F$129="Yes",BM$7&lt;=$G$129,BM$7&lt;$G$131),BO$125*$F149,IF(OR(AND(BO$125&gt;0,$F$128="Yes",$F$129="yes",BM$7&gt;$G$129),AND(BO$125&gt;0,$F$128="Yes",$F$129="yes",BM$7&gt;=$G$131)),BO$125*'1.GeneralProjectInfo'!$L$65*$F149,IF(AND(BO$125&gt;0,$F$128="Yes",$F$129="no"),BO$125*'1.GeneralProjectInfo'!$L$62*$F149,0)))</f>
        <v>0</v>
      </c>
      <c r="BP149" s="136"/>
      <c r="BQ149" s="136"/>
      <c r="BR149" s="136"/>
      <c r="BS149" s="136"/>
      <c r="BT149" s="136"/>
      <c r="BU149" s="136"/>
      <c r="BV149" s="136"/>
    </row>
    <row r="150" spans="3:74" ht="15" thickBot="1">
      <c r="C150" s="1389" t="str">
        <f>'6.1stYrOpBudget'!A150</f>
        <v>Lender 5 Residual Receipts Due</v>
      </c>
      <c r="D150" s="147"/>
      <c r="E150" s="147"/>
      <c r="F150" s="1410">
        <f>'6.1stYrOpBudget'!I138</f>
        <v>0</v>
      </c>
      <c r="G150" s="312" t="str">
        <f>IF(F150&gt;0,"Allocation per pro rata share of all soft debt loans, and MOHCD residual receipts policy.","")</f>
        <v/>
      </c>
      <c r="H150" s="1028"/>
      <c r="I150" s="1028"/>
      <c r="J150" s="227">
        <f>'6.1stYrOpBudget'!F150</f>
        <v>0</v>
      </c>
      <c r="K150" s="1028"/>
      <c r="L150" s="1028"/>
      <c r="M150" s="227">
        <f>IF(AND(M$125&gt;0,$F$128="Yes",$F$129="Yes",K$7&lt;=$G$129,K$7&lt;$G$131),M$125*$F150,IF(OR(AND(M$125&gt;0,$F$128="Yes",$F$129="yes",K$7&gt;$G$129),AND(M$125&gt;0,$F$128="Yes",$F$129="yes",K$7&gt;=$G$131)),M$125*'1.GeneralProjectInfo'!$L$65*$F150,IF(AND(M$125&gt;0,$F$128="Yes",$F$129="no"),M$125*'1.GeneralProjectInfo'!$L$62*$F150,0)))</f>
        <v>0</v>
      </c>
      <c r="N150" s="1028"/>
      <c r="O150" s="1028"/>
      <c r="P150" s="227">
        <f>IF(AND(P$125&gt;0,$F$128="Yes",$F$129="Yes",N$7&lt;=$G$129,N$7&lt;$G$131),P$125*$F150,IF(OR(AND(P$125&gt;0,$F$128="Yes",$F$129="yes",N$7&gt;$G$129),AND(P$125&gt;0,$F$128="Yes",$F$129="yes",N$7&gt;=$G$131)),P$125*'1.GeneralProjectInfo'!$L$65*$F150,IF(AND(P$125&gt;0,$F$128="Yes",$F$129="no"),P$125*'1.GeneralProjectInfo'!$L$62*$F150,0)))</f>
        <v>0</v>
      </c>
      <c r="Q150" s="1028"/>
      <c r="R150" s="1028"/>
      <c r="S150" s="227">
        <f>IF(AND(S$125&gt;0,$F$128="Yes",$F$129="Yes",Q$7&lt;=$G$129,Q$7&lt;$G$131),S$125*$F150,IF(OR(AND(S$125&gt;0,$F$128="Yes",$F$129="yes",Q$7&gt;$G$129),AND(S$125&gt;0,$F$128="Yes",$F$129="yes",Q$7&gt;=$G$131)),S$125*'1.GeneralProjectInfo'!$L$65*$F150,IF(AND(S$125&gt;0,$F$128="Yes",$F$129="no"),S$125*'1.GeneralProjectInfo'!$L$62*$F150,0)))</f>
        <v>0</v>
      </c>
      <c r="T150" s="1028"/>
      <c r="U150" s="1028"/>
      <c r="V150" s="227">
        <f>IF(AND(V$125&gt;0,$F$128="Yes",$F$129="Yes",T$7&lt;=$G$129,T$7&lt;$G$131),V$125*$F150,IF(OR(AND(V$125&gt;0,$F$128="Yes",$F$129="yes",T$7&gt;$G$129),AND(V$125&gt;0,$F$128="Yes",$F$129="yes",T$7&gt;=$G$131)),V$125*'1.GeneralProjectInfo'!$L$65*$F150,IF(AND(V$125&gt;0,$F$128="Yes",$F$129="no"),V$125*'1.GeneralProjectInfo'!$L$62*$F150,0)))</f>
        <v>0</v>
      </c>
      <c r="W150" s="1028"/>
      <c r="X150" s="1028"/>
      <c r="Y150" s="227">
        <f>IF(AND(Y$125&gt;0,$F$128="Yes",$F$129="Yes",W$7&lt;=$G$129,W$7&lt;$G$131),Y$125*$F150,IF(OR(AND(Y$125&gt;0,$F$128="Yes",$F$129="yes",W$7&gt;$G$129),AND(Y$125&gt;0,$F$128="Yes",$F$129="yes",W$7&gt;=$G$131)),Y$125*'1.GeneralProjectInfo'!$L$65*$F150,IF(AND(Y$125&gt;0,$F$128="Yes",$F$129="no"),Y$125*'1.GeneralProjectInfo'!$L$62*$F150,0)))</f>
        <v>0</v>
      </c>
      <c r="Z150" s="1028"/>
      <c r="AA150" s="1028"/>
      <c r="AB150" s="227">
        <f>IF(AND(AB$125&gt;0,$F$128="Yes",$F$129="Yes",Z$7&lt;=$G$129,Z$7&lt;$G$131),AB$125*$F150,IF(OR(AND(AB$125&gt;0,$F$128="Yes",$F$129="yes",Z$7&gt;$G$129),AND(AB$125&gt;0,$F$128="Yes",$F$129="yes",Z$7&gt;=$G$131)),AB$125*'1.GeneralProjectInfo'!$L$65*$F150,IF(AND(AB$125&gt;0,$F$128="Yes",$F$129="no"),AB$125*'1.GeneralProjectInfo'!$L$62*$F150,0)))</f>
        <v>0</v>
      </c>
      <c r="AC150" s="1028"/>
      <c r="AD150" s="1028"/>
      <c r="AE150" s="227">
        <f>IF(AND(AE$125&gt;0,$F$128="Yes",$F$129="Yes",AC$7&lt;=$G$129,AC$7&lt;$G$131),AE$125*$F150,IF(OR(AND(AE$125&gt;0,$F$128="Yes",$F$129="yes",AC$7&gt;$G$129),AND(AE$125&gt;0,$F$128="Yes",$F$129="yes",AC$7&gt;=$G$131)),AE$125*'1.GeneralProjectInfo'!$L$65*$F150,IF(AND(AE$125&gt;0,$F$128="Yes",$F$129="no"),AE$125*'1.GeneralProjectInfo'!$L$62*$F150,0)))</f>
        <v>0</v>
      </c>
      <c r="AF150" s="1028"/>
      <c r="AG150" s="1028"/>
      <c r="AH150" s="227">
        <f>IF(AND(AH$125&gt;0,$F$128="Yes",$F$129="Yes",AF$7&lt;=$G$129,AF$7&lt;$G$131),AH$125*$F150,IF(OR(AND(AH$125&gt;0,$F$128="Yes",$F$129="yes",AF$7&gt;$G$129),AND(AH$125&gt;0,$F$128="Yes",$F$129="yes",AF$7&gt;=$G$131)),AH$125*'1.GeneralProjectInfo'!$L$65*$F150,IF(AND(AH$125&gt;0,$F$128="Yes",$F$129="no"),AH$125*'1.GeneralProjectInfo'!$L$62*$F150,0)))</f>
        <v>0</v>
      </c>
      <c r="AI150" s="1028"/>
      <c r="AJ150" s="1028"/>
      <c r="AK150" s="227">
        <f>IF(AND(AK$125&gt;0,$F$128="Yes",$F$129="Yes",AI$7&lt;=$G$129,AI$7&lt;$G$131),AK$125*$F150,IF(OR(AND(AK$125&gt;0,$F$128="Yes",$F$129="yes",AI$7&gt;$G$129),AND(AK$125&gt;0,$F$128="Yes",$F$129="yes",AI$7&gt;=$G$131)),AK$125*'1.GeneralProjectInfo'!$L$65*$F150,IF(AND(AK$125&gt;0,$F$128="Yes",$F$129="no"),AK$125*'1.GeneralProjectInfo'!$L$62*$F150,0)))</f>
        <v>0</v>
      </c>
      <c r="AL150" s="1028"/>
      <c r="AM150" s="1028"/>
      <c r="AN150" s="227">
        <f>IF(AND(AN$125&gt;0,$F$128="Yes",$F$129="Yes",AL$7&lt;=$G$129,AL$7&lt;$G$131),AN$125*$F150,IF(OR(AND(AN$125&gt;0,$F$128="Yes",$F$129="yes",AL$7&gt;$G$129),AND(AN$125&gt;0,$F$128="Yes",$F$129="yes",AL$7&gt;=$G$131)),AN$125*'1.GeneralProjectInfo'!$L$65*$F150,IF(AND(AN$125&gt;0,$F$128="Yes",$F$129="no"),AN$125*'1.GeneralProjectInfo'!$L$62*$F150,0)))</f>
        <v>0</v>
      </c>
      <c r="AO150" s="1028"/>
      <c r="AP150" s="1028"/>
      <c r="AQ150" s="227">
        <f>IF(AND(AQ$125&gt;0,$F$128="Yes",$F$129="Yes",AO$7&lt;=$G$129,AO$7&lt;$G$131),AQ$125*$F150,IF(OR(AND(AQ$125&gt;0,$F$128="Yes",$F$129="yes",AO$7&gt;$G$129),AND(AQ$125&gt;0,$F$128="Yes",$F$129="yes",AO$7&gt;=$G$131)),AQ$125*'1.GeneralProjectInfo'!$L$65*$F150,IF(AND(AQ$125&gt;0,$F$128="Yes",$F$129="no"),AQ$125*'1.GeneralProjectInfo'!$L$62*$F150,0)))</f>
        <v>0</v>
      </c>
      <c r="AR150" s="1028"/>
      <c r="AS150" s="1028"/>
      <c r="AT150" s="227">
        <f>IF(AND(AT$125&gt;0,$F$128="Yes",$F$129="Yes",AR$7&lt;=$G$129,AR$7&lt;$G$131),AT$125*$F150,IF(OR(AND(AT$125&gt;0,$F$128="Yes",$F$129="yes",AR$7&gt;$G$129),AND(AT$125&gt;0,$F$128="Yes",$F$129="yes",AR$7&gt;=$G$131)),AT$125*'1.GeneralProjectInfo'!$L$65*$F150,IF(AND(AT$125&gt;0,$F$128="Yes",$F$129="no"),AT$125*'1.GeneralProjectInfo'!$L$62*$F150,0)))</f>
        <v>0</v>
      </c>
      <c r="AU150" s="1028"/>
      <c r="AV150" s="1028"/>
      <c r="AW150" s="227">
        <f>IF(AND(AW$125&gt;0,$F$128="Yes",$F$129="Yes",AU$7&lt;=$G$129,AU$7&lt;$G$131),AW$125*$F150,IF(OR(AND(AW$125&gt;0,$F$128="Yes",$F$129="yes",AU$7&gt;$G$129),AND(AW$125&gt;0,$F$128="Yes",$F$129="yes",AU$7&gt;=$G$131)),AW$125*'1.GeneralProjectInfo'!$L$65*$F150,IF(AND(AW$125&gt;0,$F$128="Yes",$F$129="no"),AW$125*'1.GeneralProjectInfo'!$L$62*$F150,0)))</f>
        <v>0</v>
      </c>
      <c r="AX150" s="1028"/>
      <c r="AY150" s="1028"/>
      <c r="AZ150" s="227">
        <f>IF(AND(AZ$125&gt;0,$F$128="Yes",$F$129="Yes",AX$7&lt;=$G$129,AX$7&lt;$G$131),AZ$125*$F150,IF(OR(AND(AZ$125&gt;0,$F$128="Yes",$F$129="yes",AX$7&gt;$G$129),AND(AZ$125&gt;0,$F$128="Yes",$F$129="yes",AX$7&gt;=$G$131)),AZ$125*'1.GeneralProjectInfo'!$L$65*$F150,IF(AND(AZ$125&gt;0,$F$128="Yes",$F$129="no"),AZ$125*'1.GeneralProjectInfo'!$L$62*$F150,0)))</f>
        <v>0</v>
      </c>
      <c r="BA150" s="1028"/>
      <c r="BB150" s="1028"/>
      <c r="BC150" s="227">
        <f>IF(AND(BC$125&gt;0,$F$128="Yes",$F$129="Yes",BA$7&lt;=$G$129,BA$7&lt;$G$131),BC$125*$F150,IF(OR(AND(BC$125&gt;0,$F$128="Yes",$F$129="yes",BA$7&gt;$G$129),AND(BC$125&gt;0,$F$128="Yes",$F$129="yes",BA$7&gt;=$G$131)),BC$125*'1.GeneralProjectInfo'!$L$65*$F150,IF(AND(BC$125&gt;0,$F$128="Yes",$F$129="no"),BC$125*'1.GeneralProjectInfo'!$L$62*$F150,0)))</f>
        <v>0</v>
      </c>
      <c r="BD150" s="1028"/>
      <c r="BE150" s="1028"/>
      <c r="BF150" s="227">
        <f>IF(AND(BF$125&gt;0,$F$128="Yes",$F$129="Yes",BD$7&lt;=$G$129,BD$7&lt;$G$131),BF$125*$F150,IF(OR(AND(BF$125&gt;0,$F$128="Yes",$F$129="yes",BD$7&gt;$G$129),AND(BF$125&gt;0,$F$128="Yes",$F$129="yes",BD$7&gt;=$G$131)),BF$125*'1.GeneralProjectInfo'!$L$65*$F150,IF(AND(BF$125&gt;0,$F$128="Yes",$F$129="no"),BF$125*'1.GeneralProjectInfo'!$L$62*$F150,0)))</f>
        <v>0</v>
      </c>
      <c r="BG150" s="1028"/>
      <c r="BH150" s="1028"/>
      <c r="BI150" s="227">
        <f>IF(AND(BI$125&gt;0,$F$128="Yes",$F$129="Yes",BG$7&lt;=$G$129,BG$7&lt;$G$131),BI$125*$F150,IF(OR(AND(BI$125&gt;0,$F$128="Yes",$F$129="yes",BG$7&gt;$G$129),AND(BI$125&gt;0,$F$128="Yes",$F$129="yes",BG$7&gt;=$G$131)),BI$125*'1.GeneralProjectInfo'!$L$65*$F150,IF(AND(BI$125&gt;0,$F$128="Yes",$F$129="no"),BI$125*'1.GeneralProjectInfo'!$L$62*$F150,0)))</f>
        <v>0</v>
      </c>
      <c r="BJ150" s="1028"/>
      <c r="BK150" s="1028"/>
      <c r="BL150" s="227">
        <f>IF(AND(BL$125&gt;0,$F$128="Yes",$F$129="Yes",BJ$7&lt;=$G$129,BJ$7&lt;$G$131),BL$125*$F150,IF(OR(AND(BL$125&gt;0,$F$128="Yes",$F$129="yes",BJ$7&gt;$G$129),AND(BL$125&gt;0,$F$128="Yes",$F$129="yes",BJ$7&gt;=$G$131)),BL$125*'1.GeneralProjectInfo'!$L$65*$F150,IF(AND(BL$125&gt;0,$F$128="Yes",$F$129="no"),BL$125*'1.GeneralProjectInfo'!$L$62*$F150,0)))</f>
        <v>0</v>
      </c>
      <c r="BM150" s="1028"/>
      <c r="BN150" s="1028"/>
      <c r="BO150" s="227">
        <f>IF(AND(BO$125&gt;0,$F$128="Yes",$F$129="Yes",BM$7&lt;=$G$129,BM$7&lt;$G$131),BO$125*$F150,IF(OR(AND(BO$125&gt;0,$F$128="Yes",$F$129="yes",BM$7&gt;$G$129),AND(BO$125&gt;0,$F$128="Yes",$F$129="yes",BM$7&gt;=$G$131)),BO$125*'1.GeneralProjectInfo'!$L$65*$F150,IF(AND(BO$125&gt;0,$F$128="Yes",$F$129="no"),BO$125*'1.GeneralProjectInfo'!$L$62*$F150,0)))</f>
        <v>0</v>
      </c>
      <c r="BP150" s="136"/>
      <c r="BQ150" s="136"/>
      <c r="BR150" s="136"/>
      <c r="BS150" s="136"/>
      <c r="BT150" s="136"/>
      <c r="BU150" s="136"/>
      <c r="BV150" s="136"/>
    </row>
    <row r="151" spans="3:74" ht="15">
      <c r="C151" s="1415" t="str">
        <f>'6.1stYrOpBudget'!A151</f>
        <v>Total Non-MOHCD Residual Receipts Debt Service</v>
      </c>
      <c r="D151" s="147"/>
      <c r="E151" s="147"/>
      <c r="F151" s="153"/>
      <c r="G151" s="230"/>
      <c r="H151" s="1027"/>
      <c r="I151" s="1027"/>
      <c r="J151" s="224">
        <f>'6.1stYrOpBudget'!F151</f>
        <v>0</v>
      </c>
      <c r="K151" s="1027"/>
      <c r="L151" s="1027"/>
      <c r="M151" s="224">
        <f>SUM(M148:M150)</f>
        <v>0</v>
      </c>
      <c r="N151" s="1027"/>
      <c r="O151" s="1027"/>
      <c r="P151" s="224">
        <f>SUM(P148:P150)</f>
        <v>0</v>
      </c>
      <c r="Q151" s="1027"/>
      <c r="R151" s="1027"/>
      <c r="S151" s="224">
        <f>SUM(S148:S150)</f>
        <v>0</v>
      </c>
      <c r="T151" s="1027"/>
      <c r="U151" s="1027"/>
      <c r="V151" s="224">
        <f>SUM(V148:V150)</f>
        <v>0</v>
      </c>
      <c r="W151" s="1027"/>
      <c r="X151" s="1027"/>
      <c r="Y151" s="224">
        <f>SUM(Y148:Y150)</f>
        <v>0</v>
      </c>
      <c r="Z151" s="1027"/>
      <c r="AA151" s="1027"/>
      <c r="AB151" s="224">
        <f>SUM(AB148:AB150)</f>
        <v>0</v>
      </c>
      <c r="AC151" s="1027"/>
      <c r="AD151" s="1027"/>
      <c r="AE151" s="224">
        <f>SUM(AE148:AE150)</f>
        <v>0</v>
      </c>
      <c r="AF151" s="1027"/>
      <c r="AG151" s="1027"/>
      <c r="AH151" s="224">
        <f>SUM(AH148:AH150)</f>
        <v>0</v>
      </c>
      <c r="AI151" s="1027"/>
      <c r="AJ151" s="1027"/>
      <c r="AK151" s="224">
        <f>SUM(AK148:AK150)</f>
        <v>0</v>
      </c>
      <c r="AL151" s="1027"/>
      <c r="AM151" s="1027"/>
      <c r="AN151" s="224">
        <f>SUM(AN148:AN150)</f>
        <v>0</v>
      </c>
      <c r="AO151" s="1027"/>
      <c r="AP151" s="1027"/>
      <c r="AQ151" s="224">
        <f>SUM(AQ148:AQ150)</f>
        <v>0</v>
      </c>
      <c r="AR151" s="1027"/>
      <c r="AS151" s="1027"/>
      <c r="AT151" s="224">
        <f>SUM(AT148:AT150)</f>
        <v>0</v>
      </c>
      <c r="AU151" s="1027"/>
      <c r="AV151" s="1027"/>
      <c r="AW151" s="224">
        <f>SUM(AW148:AW150)</f>
        <v>0</v>
      </c>
      <c r="AX151" s="1027"/>
      <c r="AY151" s="1027"/>
      <c r="AZ151" s="224">
        <f>SUM(AZ148:AZ150)</f>
        <v>0</v>
      </c>
      <c r="BA151" s="1027"/>
      <c r="BB151" s="1027"/>
      <c r="BC151" s="224">
        <f>SUM(BC148:BC150)</f>
        <v>0</v>
      </c>
      <c r="BD151" s="1027"/>
      <c r="BE151" s="1027"/>
      <c r="BF151" s="224">
        <f>SUM(BF148:BF150)</f>
        <v>0</v>
      </c>
      <c r="BG151" s="1027"/>
      <c r="BH151" s="1027"/>
      <c r="BI151" s="224">
        <f>SUM(BI148:BI150)</f>
        <v>0</v>
      </c>
      <c r="BJ151" s="1027"/>
      <c r="BK151" s="1027"/>
      <c r="BL151" s="224">
        <f>SUM(BL148:BL150)</f>
        <v>0</v>
      </c>
      <c r="BM151" s="1027"/>
      <c r="BN151" s="1027"/>
      <c r="BO151" s="224">
        <f>SUM(BO148:BO150)</f>
        <v>0</v>
      </c>
      <c r="BP151" s="136"/>
      <c r="BQ151" s="136"/>
      <c r="BR151" s="136"/>
      <c r="BS151" s="136"/>
      <c r="BT151" s="136"/>
      <c r="BU151" s="136"/>
      <c r="BV151" s="136"/>
    </row>
    <row r="152" spans="3:74" ht="8.1" customHeight="1">
      <c r="C152" s="154"/>
      <c r="D152" s="147"/>
      <c r="E152" s="147"/>
      <c r="F152" s="153"/>
      <c r="G152" s="230"/>
      <c r="H152" s="1027"/>
      <c r="I152" s="1027"/>
      <c r="J152" s="148"/>
      <c r="K152" s="1027"/>
      <c r="L152" s="1027"/>
      <c r="M152" s="224"/>
      <c r="N152" s="1027"/>
      <c r="O152" s="1027"/>
      <c r="P152" s="224"/>
      <c r="Q152" s="1027"/>
      <c r="R152" s="1027"/>
      <c r="S152" s="224"/>
      <c r="T152" s="1027"/>
      <c r="U152" s="1027"/>
      <c r="V152" s="224"/>
      <c r="W152" s="1027"/>
      <c r="X152" s="1027"/>
      <c r="Y152" s="224"/>
      <c r="Z152" s="1027"/>
      <c r="AA152" s="1027"/>
      <c r="AB152" s="224"/>
      <c r="AC152" s="1027"/>
      <c r="AD152" s="1027"/>
      <c r="AE152" s="224"/>
      <c r="AF152" s="1027"/>
      <c r="AG152" s="1027"/>
      <c r="AH152" s="224"/>
      <c r="AI152" s="1027"/>
      <c r="AJ152" s="1027"/>
      <c r="AK152" s="224"/>
      <c r="AL152" s="1027"/>
      <c r="AM152" s="1027"/>
      <c r="AN152" s="224"/>
      <c r="AO152" s="1027"/>
      <c r="AP152" s="1027"/>
      <c r="AQ152" s="224"/>
      <c r="AR152" s="1027"/>
      <c r="AS152" s="1027"/>
      <c r="AT152" s="224"/>
      <c r="AU152" s="1027"/>
      <c r="AV152" s="1027"/>
      <c r="AW152" s="224"/>
      <c r="AX152" s="1027"/>
      <c r="AY152" s="1027"/>
      <c r="AZ152" s="224"/>
      <c r="BA152" s="1027"/>
      <c r="BB152" s="1027"/>
      <c r="BC152" s="224"/>
      <c r="BD152" s="1027"/>
      <c r="BE152" s="1027"/>
      <c r="BF152" s="224"/>
      <c r="BG152" s="1027"/>
      <c r="BH152" s="1027"/>
      <c r="BI152" s="224"/>
      <c r="BJ152" s="1027"/>
      <c r="BK152" s="1027"/>
      <c r="BL152" s="224"/>
      <c r="BM152" s="1027"/>
      <c r="BN152" s="1027"/>
      <c r="BO152" s="224"/>
      <c r="BP152" s="136"/>
      <c r="BQ152" s="136"/>
      <c r="BR152" s="136"/>
      <c r="BS152" s="136"/>
      <c r="BT152" s="136"/>
      <c r="BU152" s="136"/>
      <c r="BV152" s="136"/>
    </row>
    <row r="153" spans="3:74" ht="30">
      <c r="C153" s="989" t="str">
        <f>'6.1stYrOpBudget'!A153</f>
        <v>REMAINDER (Should be zero unless there are distributions below)</v>
      </c>
      <c r="D153" s="156"/>
      <c r="E153" s="156"/>
      <c r="F153" s="1402"/>
      <c r="G153" s="230"/>
      <c r="H153" s="1027"/>
      <c r="I153" s="1027"/>
      <c r="J153" s="224">
        <f>'6.1stYrOpBudget'!F153</f>
        <v>0</v>
      </c>
      <c r="K153" s="1027"/>
      <c r="L153" s="1027"/>
      <c r="M153" s="224">
        <f>IF(M125&gt;=0,M145-M151,0)</f>
        <v>0</v>
      </c>
      <c r="N153" s="1027"/>
      <c r="O153" s="1027"/>
      <c r="P153" s="224">
        <f>IF(P125&gt;=0,P145-P151,0)</f>
        <v>0</v>
      </c>
      <c r="Q153" s="1027"/>
      <c r="R153" s="1027"/>
      <c r="S153" s="224">
        <f>IF(S125&gt;=0,S145-S151,0)</f>
        <v>0</v>
      </c>
      <c r="T153" s="1027"/>
      <c r="U153" s="1027"/>
      <c r="V153" s="224">
        <f>IF(V125&gt;=0,V145-V151,0)</f>
        <v>0</v>
      </c>
      <c r="W153" s="1027"/>
      <c r="X153" s="1027"/>
      <c r="Y153" s="224">
        <f>IF(Y125&gt;=0,Y145-Y151,0)</f>
        <v>0</v>
      </c>
      <c r="Z153" s="1027"/>
      <c r="AA153" s="1027"/>
      <c r="AB153" s="224">
        <f>IF(AB125&gt;=0,AB145-AB151,0)</f>
        <v>0</v>
      </c>
      <c r="AC153" s="1027"/>
      <c r="AD153" s="1027"/>
      <c r="AE153" s="224">
        <f>IF(AE125&gt;=0,AE145-AE151,0)</f>
        <v>0</v>
      </c>
      <c r="AF153" s="1027"/>
      <c r="AG153" s="1027"/>
      <c r="AH153" s="224">
        <f>IF(AH125&gt;=0,AH145-AH151,0)</f>
        <v>0</v>
      </c>
      <c r="AI153" s="1027"/>
      <c r="AJ153" s="1027"/>
      <c r="AK153" s="224">
        <f>IF(AK125&gt;=0,AK145-AK151,0)</f>
        <v>0</v>
      </c>
      <c r="AL153" s="1027"/>
      <c r="AM153" s="1027"/>
      <c r="AN153" s="224">
        <f>IF(AN125&gt;=0,AN145-AN151,0)</f>
        <v>0</v>
      </c>
      <c r="AO153" s="1027"/>
      <c r="AP153" s="1027"/>
      <c r="AQ153" s="224">
        <f>IF(AQ125&gt;=0,AQ145-AQ151,0)</f>
        <v>0</v>
      </c>
      <c r="AR153" s="1027"/>
      <c r="AS153" s="1027"/>
      <c r="AT153" s="224">
        <f>IF(AT125&gt;=0,AT145-AT151,0)</f>
        <v>0</v>
      </c>
      <c r="AU153" s="1027"/>
      <c r="AV153" s="1027"/>
      <c r="AW153" s="224">
        <f>IF(AW125&gt;=0,AW145-AW151,0)</f>
        <v>0</v>
      </c>
      <c r="AX153" s="1027"/>
      <c r="AY153" s="1027"/>
      <c r="AZ153" s="224">
        <f>IF(AZ125&gt;=0,AZ145-AZ151,0)</f>
        <v>0</v>
      </c>
      <c r="BA153" s="1027"/>
      <c r="BB153" s="1027"/>
      <c r="BC153" s="224">
        <f>IF(BC125&gt;=0,BC145-BC151,0)</f>
        <v>0</v>
      </c>
      <c r="BD153" s="1027"/>
      <c r="BE153" s="1027"/>
      <c r="BF153" s="224">
        <f>IF(BF125&gt;=0,BF145-BF151,0)</f>
        <v>0</v>
      </c>
      <c r="BG153" s="1027"/>
      <c r="BH153" s="1027"/>
      <c r="BI153" s="224">
        <f>IF(BI125&gt;=0,BI145-BI151,0)</f>
        <v>0</v>
      </c>
      <c r="BJ153" s="1027"/>
      <c r="BK153" s="1027"/>
      <c r="BL153" s="224">
        <f>IF(BL125&gt;=0,BL145-BL151,0)</f>
        <v>0</v>
      </c>
      <c r="BM153" s="1027"/>
      <c r="BN153" s="1027"/>
      <c r="BO153" s="224">
        <f>IF(BO125&gt;=0,BO145-BO151,0)</f>
        <v>0</v>
      </c>
      <c r="BP153" s="136"/>
      <c r="BQ153" s="136"/>
      <c r="BR153" s="136"/>
      <c r="BS153" s="136"/>
      <c r="BT153" s="136"/>
      <c r="BU153" s="136"/>
      <c r="BV153" s="136"/>
    </row>
    <row r="154" spans="3:74" ht="14.25">
      <c r="C154" s="1373" t="str">
        <f>'6.1stYrOpBudget'!A154</f>
        <v>Owner Distributions/Incentive Management Fee</v>
      </c>
      <c r="D154" s="156"/>
      <c r="E154" s="156"/>
      <c r="F154" s="1411"/>
      <c r="G154" s="71"/>
      <c r="H154" s="1028"/>
      <c r="I154" s="1028"/>
      <c r="J154" s="227">
        <f>'6.1stYrOpBudget'!F154</f>
        <v>0</v>
      </c>
      <c r="K154" s="1028"/>
      <c r="L154" s="1028"/>
      <c r="M154" s="288">
        <f>IF(AND(M$125&gt;0,$F$129="no"),M$125*'1.GeneralProjectInfo'!$L$63-M$155,IF(OR(AND(M$125&gt;0,$F$129="yes",K$7&gt;$G$129),AND(M$125&gt;0,$F$129="yes",K$7&gt;=$G$131)),M$125*'1.GeneralProjectInfo'!$L$66-M$155,0))</f>
        <v>0</v>
      </c>
      <c r="N154" s="1028"/>
      <c r="O154" s="1028"/>
      <c r="P154" s="288">
        <f>IF(AND(P$125&gt;0,$F$129="no"),P$125*'1.GeneralProjectInfo'!$L$63-P$155,IF(OR(AND(P$125&gt;0,$F$129="yes",N$7&gt;$G$129),AND(P$125&gt;0,$F$129="yes",N$7&gt;=$G$131)),P$125*'1.GeneralProjectInfo'!$L$66-P$155,0))</f>
        <v>0</v>
      </c>
      <c r="Q154" s="1028"/>
      <c r="R154" s="1028"/>
      <c r="S154" s="288">
        <f>IF(AND(S$125&gt;0,$F$129="no"),S$125*'1.GeneralProjectInfo'!$L$63-S$155,IF(OR(AND(S$125&gt;0,$F$129="yes",Q$7&gt;$G$129),AND(S$125&gt;0,$F$129="yes",Q$7&gt;=$G$131)),S$125*'1.GeneralProjectInfo'!$L$66-S$155,0))</f>
        <v>0</v>
      </c>
      <c r="T154" s="1028"/>
      <c r="U154" s="1028"/>
      <c r="V154" s="288">
        <f>IF(AND(V$125&gt;0,$F$129="no"),V$125*'1.GeneralProjectInfo'!$L$63-V$155,IF(OR(AND(V$125&gt;0,$F$129="yes",T$7&gt;$G$129),AND(V$125&gt;0,$F$129="yes",T$7&gt;=$G$131)),V$125*'1.GeneralProjectInfo'!$L$66-V$155,0))</f>
        <v>0</v>
      </c>
      <c r="W154" s="1028"/>
      <c r="X154" s="1028"/>
      <c r="Y154" s="288">
        <f>IF(AND(Y$125&gt;0,$F$129="no"),Y$125*'1.GeneralProjectInfo'!$L$63-Y$155,IF(OR(AND(Y$125&gt;0,$F$129="yes",W$7&gt;$G$129),AND(Y$125&gt;0,$F$129="yes",W$7&gt;=$G$131)),Y$125*'1.GeneralProjectInfo'!$L$66-Y$155,0))</f>
        <v>0</v>
      </c>
      <c r="Z154" s="1028"/>
      <c r="AA154" s="1028"/>
      <c r="AB154" s="288">
        <f>IF(AND(AB$125&gt;0,$F$129="no"),AB$125*'1.GeneralProjectInfo'!$L$63-AB$155,IF(OR(AND(AB$125&gt;0,$F$129="yes",Z$7&gt;$G$129),AND(AB$125&gt;0,$F$129="yes",Z$7&gt;=$G$131)),AB$125*'1.GeneralProjectInfo'!$L$66-AB$155,0))</f>
        <v>0</v>
      </c>
      <c r="AC154" s="1028"/>
      <c r="AD154" s="1028"/>
      <c r="AE154" s="288">
        <f>IF(AND(AE$125&gt;0,$F$129="no"),AE$125*'1.GeneralProjectInfo'!$L$63-AE$155,IF(OR(AND(AE$125&gt;0,$F$129="yes",AC$7&gt;$G$129),AND(AE$125&gt;0,$F$129="yes",AC$7&gt;=$G$131)),AE$125*'1.GeneralProjectInfo'!$L$66-AE$155,0))</f>
        <v>0</v>
      </c>
      <c r="AF154" s="1028"/>
      <c r="AG154" s="1028"/>
      <c r="AH154" s="288">
        <f>IF(AND(AH$125&gt;0,$F$129="no"),AH$125*'1.GeneralProjectInfo'!$L$63-AH$155,IF(OR(AND(AH$125&gt;0,$F$129="yes",AF$7&gt;$G$129),AND(AH$125&gt;0,$F$129="yes",AF$7&gt;=$G$131)),AH$125*'1.GeneralProjectInfo'!$L$66-AH$155,0))</f>
        <v>0</v>
      </c>
      <c r="AI154" s="1028"/>
      <c r="AJ154" s="1028"/>
      <c r="AK154" s="288">
        <f>IF(AND(AK$125&gt;0,$F$129="no"),AK$125*'1.GeneralProjectInfo'!$L$63-AK$155,IF(OR(AND(AK$125&gt;0,$F$129="yes",AI$7&gt;$G$129),AND(AK$125&gt;0,$F$129="yes",AI$7&gt;=$G$131)),AK$125*'1.GeneralProjectInfo'!$L$66-AK$155,0))</f>
        <v>0</v>
      </c>
      <c r="AL154" s="1028"/>
      <c r="AM154" s="1028"/>
      <c r="AN154" s="288">
        <f>IF(AND(AN$125&gt;0,$F$129="no"),AN$125*'1.GeneralProjectInfo'!$L$63-AN$155,IF(OR(AND(AN$125&gt;0,$F$129="yes",AL$7&gt;$G$129),AND(AN$125&gt;0,$F$129="yes",AL$7&gt;=$G$131)),AN$125*'1.GeneralProjectInfo'!$L$66-AN$155,0))</f>
        <v>0</v>
      </c>
      <c r="AO154" s="1028"/>
      <c r="AP154" s="1028"/>
      <c r="AQ154" s="288">
        <f>IF(AND(AQ$125&gt;0,$F$129="no"),AQ$125*'1.GeneralProjectInfo'!$L$63-AQ$155,IF(OR(AND(AQ$125&gt;0,$F$129="yes",AO$7&gt;$G$129),AND(AQ$125&gt;0,$F$129="yes",AO$7&gt;=$G$131)),AQ$125*'1.GeneralProjectInfo'!$L$66-AQ$155,0))</f>
        <v>0</v>
      </c>
      <c r="AR154" s="1028"/>
      <c r="AS154" s="1028"/>
      <c r="AT154" s="288">
        <f>IF(AND(AT$125&gt;0,$F$129="no"),AT$125*'1.GeneralProjectInfo'!$L$63-AT$155,IF(OR(AND(AT$125&gt;0,$F$129="yes",AR$7&gt;$G$129),AND(AT$125&gt;0,$F$129="yes",AR$7&gt;=$G$131)),AT$125*'1.GeneralProjectInfo'!$L$66-AT$155,0))</f>
        <v>0</v>
      </c>
      <c r="AU154" s="1028"/>
      <c r="AV154" s="1028"/>
      <c r="AW154" s="288">
        <f>IF(AND(AW$125&gt;0,$F$129="no"),AW$125*'1.GeneralProjectInfo'!$L$63-AW$155,IF(OR(AND(AW$125&gt;0,$F$129="yes",AU$7&gt;$G$129),AND(AW$125&gt;0,$F$129="yes",AU$7&gt;=$G$131)),AW$125*'1.GeneralProjectInfo'!$L$66-AW$155,0))</f>
        <v>0</v>
      </c>
      <c r="AX154" s="1028"/>
      <c r="AY154" s="1028"/>
      <c r="AZ154" s="288">
        <f>IF(AND(AZ$125&gt;0,$F$129="no"),AZ$125*'1.GeneralProjectInfo'!$L$63-AZ$155,IF(OR(AND(AZ$125&gt;0,$F$129="yes",AX$7&gt;$G$129),AND(AZ$125&gt;0,$F$129="yes",AX$7&gt;=$G$131)),AZ$125*'1.GeneralProjectInfo'!$L$66-AZ$155,0))</f>
        <v>0</v>
      </c>
      <c r="BA154" s="1028"/>
      <c r="BB154" s="1028"/>
      <c r="BC154" s="288">
        <f>IF(AND(BC$125&gt;0,$F$129="no"),BC$125*'1.GeneralProjectInfo'!$L$63-BC$155,IF(OR(AND(BC$125&gt;0,$F$129="yes",BA$7&gt;$G$129),AND(BC$125&gt;0,$F$129="yes",BA$7&gt;=$G$131)),BC$125*'1.GeneralProjectInfo'!$L$66-BC$155,0))</f>
        <v>0</v>
      </c>
      <c r="BD154" s="1028"/>
      <c r="BE154" s="1028"/>
      <c r="BF154" s="288">
        <f>IF(AND(BF$125&gt;0,$F$129="no"),BF$125*'1.GeneralProjectInfo'!$L$63-BF$155,IF(OR(AND(BF$125&gt;0,$F$129="yes",BD$7&gt;$G$129),AND(BF$125&gt;0,$F$129="yes",BD$7&gt;=$G$131)),BF$125*'1.GeneralProjectInfo'!$L$66-BF$155,0))</f>
        <v>0</v>
      </c>
      <c r="BG154" s="1028"/>
      <c r="BH154" s="1028"/>
      <c r="BI154" s="288">
        <f>IF(AND(BI$125&gt;0,$F$129="no"),BI$125*'1.GeneralProjectInfo'!$L$63-BI$155,IF(OR(AND(BI$125&gt;0,$F$129="yes",BG$7&gt;$G$129),AND(BI$125&gt;0,$F$129="yes",BG$7&gt;=$G$131)),BI$125*'1.GeneralProjectInfo'!$L$66-BI$155,0))</f>
        <v>0</v>
      </c>
      <c r="BJ154" s="1028"/>
      <c r="BK154" s="1028"/>
      <c r="BL154" s="288">
        <f>IF(AND(BL$125&gt;0,$F$129="no"),BL$125*'1.GeneralProjectInfo'!$L$63-BL$155,IF(OR(AND(BL$125&gt;0,$F$129="yes",BJ$7&gt;$G$129),AND(BL$125&gt;0,$F$129="yes",BJ$7&gt;=$G$131)),BL$125*'1.GeneralProjectInfo'!$L$66-BL$155,0))</f>
        <v>0</v>
      </c>
      <c r="BM154" s="1028"/>
      <c r="BN154" s="1028"/>
      <c r="BO154" s="288">
        <f>IF(AND(BO$125&gt;0,$F$129="no"),BO$125*'1.GeneralProjectInfo'!$L$63-BO$155,IF(OR(AND(BO$125&gt;0,$F$129="yes",BM$7&gt;$G$129),AND(BO$125&gt;0,$F$129="yes",BM$7&gt;=$G$131)),BO$125*'1.GeneralProjectInfo'!$L$66-BO$155,0))</f>
        <v>0</v>
      </c>
      <c r="BP154" s="136"/>
      <c r="BQ154" s="136"/>
      <c r="BR154" s="136"/>
      <c r="BS154" s="136"/>
      <c r="BT154" s="136"/>
      <c r="BU154" s="136"/>
      <c r="BV154" s="136"/>
    </row>
    <row r="155" spans="3:74" ht="14.25">
      <c r="C155" s="1373" t="str">
        <f>'6.1stYrOpBudget'!A155</f>
        <v>Other Distributions/Uses</v>
      </c>
      <c r="D155" s="156"/>
      <c r="E155" s="156"/>
      <c r="F155" s="156"/>
      <c r="G155" s="71"/>
      <c r="H155" s="1028"/>
      <c r="I155" s="1028"/>
      <c r="J155" s="227">
        <f>'6.1stYrOpBudget'!F155</f>
        <v>0</v>
      </c>
      <c r="K155" s="1028"/>
      <c r="L155" s="1028"/>
      <c r="M155" s="73"/>
      <c r="N155" s="1028"/>
      <c r="O155" s="1028"/>
      <c r="P155" s="73"/>
      <c r="Q155" s="1028"/>
      <c r="R155" s="1028"/>
      <c r="S155" s="73"/>
      <c r="T155" s="1028"/>
      <c r="U155" s="1028"/>
      <c r="V155" s="73"/>
      <c r="W155" s="1028"/>
      <c r="X155" s="1028"/>
      <c r="Y155" s="73"/>
      <c r="Z155" s="1028"/>
      <c r="AA155" s="1028"/>
      <c r="AB155" s="73"/>
      <c r="AC155" s="1028"/>
      <c r="AD155" s="1028"/>
      <c r="AE155" s="73"/>
      <c r="AF155" s="1028"/>
      <c r="AG155" s="1028"/>
      <c r="AH155" s="73"/>
      <c r="AI155" s="1028"/>
      <c r="AJ155" s="1028"/>
      <c r="AK155" s="73"/>
      <c r="AL155" s="1028"/>
      <c r="AM155" s="1028"/>
      <c r="AN155" s="73"/>
      <c r="AO155" s="1028"/>
      <c r="AP155" s="1028"/>
      <c r="AQ155" s="73"/>
      <c r="AR155" s="1028"/>
      <c r="AS155" s="1028"/>
      <c r="AT155" s="73"/>
      <c r="AU155" s="1028"/>
      <c r="AV155" s="1028"/>
      <c r="AW155" s="73"/>
      <c r="AX155" s="1028"/>
      <c r="AY155" s="1028"/>
      <c r="AZ155" s="73"/>
      <c r="BA155" s="1028"/>
      <c r="BB155" s="1028"/>
      <c r="BC155" s="73"/>
      <c r="BD155" s="1028"/>
      <c r="BE155" s="1028"/>
      <c r="BF155" s="73"/>
      <c r="BG155" s="1028"/>
      <c r="BH155" s="1028"/>
      <c r="BI155" s="73"/>
      <c r="BJ155" s="1028"/>
      <c r="BK155" s="1028"/>
      <c r="BL155" s="73"/>
      <c r="BM155" s="1028"/>
      <c r="BN155" s="1028"/>
      <c r="BO155" s="73"/>
      <c r="BP155" s="136"/>
      <c r="BQ155" s="136"/>
      <c r="BR155" s="136"/>
      <c r="BS155" s="136"/>
      <c r="BT155" s="136"/>
      <c r="BU155" s="136"/>
      <c r="BV155" s="136"/>
    </row>
    <row r="156" spans="3:74" ht="15">
      <c r="C156" s="411" t="str">
        <f>'6.1stYrOpBudget'!A156</f>
        <v>Final Balance (should be zero)</v>
      </c>
      <c r="D156" s="156"/>
      <c r="E156" s="156"/>
      <c r="F156" s="156"/>
      <c r="G156" s="230"/>
      <c r="H156" s="1027"/>
      <c r="I156" s="1027"/>
      <c r="J156" s="224">
        <f>'6.1stYrOpBudget'!F156</f>
        <v>0</v>
      </c>
      <c r="K156" s="1027"/>
      <c r="L156" s="1027"/>
      <c r="M156" s="224">
        <f>ROUND(M153-M154-M155,0)</f>
        <v>0</v>
      </c>
      <c r="N156" s="1027"/>
      <c r="O156" s="1027"/>
      <c r="P156" s="224">
        <f>ROUND(P153-P154-P155,0)</f>
        <v>0</v>
      </c>
      <c r="Q156" s="1027"/>
      <c r="R156" s="1027"/>
      <c r="S156" s="224">
        <f>ROUND(S153-S154-S155,0)</f>
        <v>0</v>
      </c>
      <c r="T156" s="1027"/>
      <c r="U156" s="1027"/>
      <c r="V156" s="224">
        <f>ROUND(V153-V154-V155,0)</f>
        <v>0</v>
      </c>
      <c r="W156" s="1027"/>
      <c r="X156" s="1027"/>
      <c r="Y156" s="224">
        <f>ROUND(Y153-Y154-Y155,0)</f>
        <v>0</v>
      </c>
      <c r="Z156" s="1027"/>
      <c r="AA156" s="1027"/>
      <c r="AB156" s="224">
        <f>ROUND(AB153-AB154-AB155,0)</f>
        <v>0</v>
      </c>
      <c r="AC156" s="1027"/>
      <c r="AD156" s="1027"/>
      <c r="AE156" s="224">
        <f>ROUND(AE153-AE154-AE155,0)</f>
        <v>0</v>
      </c>
      <c r="AF156" s="1027"/>
      <c r="AG156" s="1027"/>
      <c r="AH156" s="224">
        <f>ROUND(AH153-AH154-AH155,0)</f>
        <v>0</v>
      </c>
      <c r="AI156" s="1027"/>
      <c r="AJ156" s="1027"/>
      <c r="AK156" s="224">
        <f>ROUND(AK153-AK154-AK155,0)</f>
        <v>0</v>
      </c>
      <c r="AL156" s="1027"/>
      <c r="AM156" s="1027"/>
      <c r="AN156" s="224">
        <f>ROUND(AN153-AN154-AN155,0)</f>
        <v>0</v>
      </c>
      <c r="AO156" s="1027"/>
      <c r="AP156" s="1027"/>
      <c r="AQ156" s="224">
        <f>ROUND(AQ153-AQ154-AQ155,0)</f>
        <v>0</v>
      </c>
      <c r="AR156" s="1027"/>
      <c r="AS156" s="1027"/>
      <c r="AT156" s="224">
        <f>ROUND(AT153-AT154-AT155,0)</f>
        <v>0</v>
      </c>
      <c r="AU156" s="1027"/>
      <c r="AV156" s="1027"/>
      <c r="AW156" s="224">
        <f>ROUND(AW153-AW154-AW155,0)</f>
        <v>0</v>
      </c>
      <c r="AX156" s="1027"/>
      <c r="AY156" s="1027"/>
      <c r="AZ156" s="224">
        <f>ROUND(AZ153-AZ154-AZ155,0)</f>
        <v>0</v>
      </c>
      <c r="BA156" s="1027"/>
      <c r="BB156" s="1027"/>
      <c r="BC156" s="224">
        <f>ROUND(BC153-BC154-BC155,0)</f>
        <v>0</v>
      </c>
      <c r="BD156" s="1027"/>
      <c r="BE156" s="1027"/>
      <c r="BF156" s="224">
        <f>ROUND(BF153-BF154-BF155,0)</f>
        <v>0</v>
      </c>
      <c r="BG156" s="1027"/>
      <c r="BH156" s="1027"/>
      <c r="BI156" s="224">
        <f>ROUND(BI153-BI154-BI155,0)</f>
        <v>0</v>
      </c>
      <c r="BJ156" s="1027"/>
      <c r="BK156" s="1027"/>
      <c r="BL156" s="224">
        <f>ROUND(BL153-BL154-BL155,0)</f>
        <v>0</v>
      </c>
      <c r="BM156" s="1027"/>
      <c r="BN156" s="1027"/>
      <c r="BO156" s="224">
        <f>ROUND(BO153-BO154-BO155,0)</f>
        <v>0</v>
      </c>
      <c r="BP156" s="136"/>
      <c r="BQ156" s="136"/>
      <c r="BR156" s="136"/>
      <c r="BS156" s="136"/>
      <c r="BT156" s="136"/>
      <c r="BU156" s="136"/>
      <c r="BV156" s="136"/>
    </row>
    <row r="157" spans="3:74" ht="8.1" customHeight="1">
      <c r="C157" s="411"/>
      <c r="D157" s="156"/>
      <c r="E157" s="156"/>
      <c r="F157" s="156"/>
      <c r="G157" s="230"/>
      <c r="H157" s="1027"/>
      <c r="I157" s="1027"/>
      <c r="J157" s="224"/>
      <c r="K157" s="1027"/>
      <c r="L157" s="1027"/>
      <c r="M157" s="224"/>
      <c r="N157" s="1027"/>
      <c r="O157" s="1027"/>
      <c r="P157" s="224"/>
      <c r="Q157" s="1027"/>
      <c r="R157" s="1027"/>
      <c r="S157" s="224"/>
      <c r="T157" s="1027"/>
      <c r="U157" s="1027"/>
      <c r="V157" s="224"/>
      <c r="W157" s="1027"/>
      <c r="X157" s="1027"/>
      <c r="Y157" s="224"/>
      <c r="Z157" s="1027"/>
      <c r="AA157" s="1027"/>
      <c r="AB157" s="224"/>
      <c r="AC157" s="1027"/>
      <c r="AD157" s="1027"/>
      <c r="AE157" s="224"/>
      <c r="AF157" s="1027"/>
      <c r="AG157" s="1027"/>
      <c r="AH157" s="224"/>
      <c r="AI157" s="1027"/>
      <c r="AJ157" s="1027"/>
      <c r="AK157" s="224"/>
      <c r="AL157" s="1027"/>
      <c r="AM157" s="1027"/>
      <c r="AN157" s="224"/>
      <c r="AO157" s="1027"/>
      <c r="AP157" s="1027"/>
      <c r="AQ157" s="224"/>
      <c r="AR157" s="1027"/>
      <c r="AS157" s="1027"/>
      <c r="AT157" s="224"/>
      <c r="AU157" s="1027"/>
      <c r="AV157" s="1027"/>
      <c r="AW157" s="224"/>
      <c r="AX157" s="1027"/>
      <c r="AY157" s="1027"/>
      <c r="AZ157" s="224"/>
      <c r="BA157" s="1027"/>
      <c r="BB157" s="1027"/>
      <c r="BC157" s="224"/>
      <c r="BD157" s="1027"/>
      <c r="BE157" s="1027"/>
      <c r="BF157" s="224"/>
      <c r="BG157" s="1027"/>
      <c r="BH157" s="1027"/>
      <c r="BI157" s="224"/>
      <c r="BJ157" s="1027"/>
      <c r="BK157" s="1027"/>
      <c r="BL157" s="224"/>
      <c r="BM157" s="1027"/>
      <c r="BN157" s="1027"/>
      <c r="BO157" s="224"/>
      <c r="BP157" s="136"/>
      <c r="BQ157" s="136"/>
      <c r="BR157" s="136"/>
      <c r="BS157" s="136"/>
      <c r="BT157" s="136"/>
      <c r="BU157" s="136"/>
      <c r="BV157" s="136"/>
    </row>
    <row r="158" spans="3:74" ht="15">
      <c r="C158" s="1371" t="s">
        <v>68</v>
      </c>
      <c r="D158" s="156"/>
      <c r="E158" s="156"/>
      <c r="F158" s="156"/>
      <c r="G158" s="1366" t="str">
        <f>IF(SmallSites=TRUE,"1.5x Original Capitalized RR = "&amp;DOLLAR(1.5*'7a.20YrDetails'!$J$159,0),"")</f>
        <v/>
      </c>
      <c r="H158" s="1027"/>
      <c r="I158" s="1027"/>
      <c r="J158" s="148"/>
      <c r="K158" s="1027"/>
      <c r="L158" s="1027"/>
      <c r="M158" s="224"/>
      <c r="N158" s="1027"/>
      <c r="O158" s="1027"/>
      <c r="P158" s="224"/>
      <c r="Q158" s="1027"/>
      <c r="R158" s="1027"/>
      <c r="S158" s="224"/>
      <c r="T158" s="1027"/>
      <c r="U158" s="1027"/>
      <c r="V158" s="224"/>
      <c r="W158" s="1027"/>
      <c r="X158" s="1027"/>
      <c r="Y158" s="224"/>
      <c r="Z158" s="1027"/>
      <c r="AA158" s="1027"/>
      <c r="AB158" s="224"/>
      <c r="AC158" s="1027"/>
      <c r="AD158" s="1027"/>
      <c r="AE158" s="224"/>
      <c r="AF158" s="1027"/>
      <c r="AG158" s="1027"/>
      <c r="AH158" s="224"/>
      <c r="AI158" s="1027"/>
      <c r="AJ158" s="1027"/>
      <c r="AK158" s="224"/>
      <c r="AL158" s="1027"/>
      <c r="AM158" s="1027"/>
      <c r="AN158" s="224"/>
      <c r="AO158" s="1027"/>
      <c r="AP158" s="1027"/>
      <c r="AQ158" s="224"/>
      <c r="AR158" s="1027"/>
      <c r="AS158" s="1027"/>
      <c r="AT158" s="224"/>
      <c r="AU158" s="1027"/>
      <c r="AV158" s="1027"/>
      <c r="AW158" s="224"/>
      <c r="AX158" s="1027"/>
      <c r="AY158" s="1027"/>
      <c r="AZ158" s="224"/>
      <c r="BA158" s="1027"/>
      <c r="BB158" s="1027"/>
      <c r="BC158" s="224"/>
      <c r="BD158" s="1027"/>
      <c r="BE158" s="1027"/>
      <c r="BF158" s="224"/>
      <c r="BG158" s="1027"/>
      <c r="BH158" s="1027"/>
      <c r="BI158" s="224"/>
      <c r="BJ158" s="1027"/>
      <c r="BK158" s="1027"/>
      <c r="BL158" s="224"/>
      <c r="BM158" s="1027"/>
      <c r="BN158" s="1027"/>
      <c r="BO158" s="224"/>
      <c r="BP158" s="136"/>
      <c r="BQ158" s="136"/>
      <c r="BR158" s="136"/>
      <c r="BS158" s="136"/>
      <c r="BT158" s="136"/>
      <c r="BU158" s="136"/>
      <c r="BV158" s="136"/>
    </row>
    <row r="159" spans="3:74" ht="14.25">
      <c r="C159" s="1412" t="s">
        <v>72</v>
      </c>
      <c r="D159" s="156"/>
      <c r="E159" s="156"/>
      <c r="F159" s="156"/>
      <c r="G159" s="71"/>
      <c r="H159" s="1028"/>
      <c r="I159" s="1028"/>
      <c r="J159" s="75">
        <f>IF(SmallSites=TRUE,CNA!$T$4,0)</f>
        <v>0</v>
      </c>
      <c r="K159" s="1028"/>
      <c r="L159" s="1028"/>
      <c r="M159" s="285">
        <f>J166</f>
        <v>0</v>
      </c>
      <c r="N159" s="1028"/>
      <c r="O159" s="1028"/>
      <c r="P159" s="285">
        <f>M166</f>
        <v>0</v>
      </c>
      <c r="Q159" s="1028"/>
      <c r="R159" s="1028"/>
      <c r="S159" s="285">
        <f>P166</f>
        <v>0</v>
      </c>
      <c r="T159" s="1028"/>
      <c r="U159" s="1028"/>
      <c r="V159" s="285">
        <f>S166</f>
        <v>0</v>
      </c>
      <c r="W159" s="1028"/>
      <c r="X159" s="1028"/>
      <c r="Y159" s="285">
        <f>V166</f>
        <v>0</v>
      </c>
      <c r="Z159" s="1028"/>
      <c r="AA159" s="1028"/>
      <c r="AB159" s="285">
        <f>Y166</f>
        <v>0</v>
      </c>
      <c r="AC159" s="1028"/>
      <c r="AD159" s="1028"/>
      <c r="AE159" s="285">
        <f>AB166</f>
        <v>0</v>
      </c>
      <c r="AF159" s="1028"/>
      <c r="AG159" s="1028"/>
      <c r="AH159" s="285">
        <f>AE166</f>
        <v>0</v>
      </c>
      <c r="AI159" s="1028"/>
      <c r="AJ159" s="1028"/>
      <c r="AK159" s="285">
        <f>AH166</f>
        <v>0</v>
      </c>
      <c r="AL159" s="1028"/>
      <c r="AM159" s="1028"/>
      <c r="AN159" s="285">
        <f>AK166</f>
        <v>0</v>
      </c>
      <c r="AO159" s="1028"/>
      <c r="AP159" s="1028"/>
      <c r="AQ159" s="285">
        <f>AN166</f>
        <v>0</v>
      </c>
      <c r="AR159" s="1028"/>
      <c r="AS159" s="1028"/>
      <c r="AT159" s="285">
        <f>AQ166</f>
        <v>0</v>
      </c>
      <c r="AU159" s="1028"/>
      <c r="AV159" s="1028"/>
      <c r="AW159" s="285">
        <f>AT166</f>
        <v>0</v>
      </c>
      <c r="AX159" s="1028"/>
      <c r="AY159" s="1028"/>
      <c r="AZ159" s="285">
        <f>AW166</f>
        <v>0</v>
      </c>
      <c r="BA159" s="1028"/>
      <c r="BB159" s="1028"/>
      <c r="BC159" s="285">
        <f>AZ166</f>
        <v>0</v>
      </c>
      <c r="BD159" s="1028"/>
      <c r="BE159" s="1028"/>
      <c r="BF159" s="285">
        <f>BC166</f>
        <v>0</v>
      </c>
      <c r="BG159" s="1028"/>
      <c r="BH159" s="1028"/>
      <c r="BI159" s="285">
        <f>BF166</f>
        <v>0</v>
      </c>
      <c r="BJ159" s="1028"/>
      <c r="BK159" s="1028"/>
      <c r="BL159" s="285">
        <f>BI166</f>
        <v>0</v>
      </c>
      <c r="BM159" s="1028"/>
      <c r="BN159" s="1028"/>
      <c r="BO159" s="285">
        <f>BL166</f>
        <v>0</v>
      </c>
      <c r="BP159" s="136"/>
      <c r="BQ159" s="136"/>
      <c r="BR159" s="136"/>
      <c r="BS159" s="136"/>
      <c r="BT159" s="136"/>
      <c r="BU159" s="136"/>
      <c r="BV159" s="136"/>
    </row>
    <row r="160" spans="3:74" ht="14.25">
      <c r="C160" s="1412" t="s">
        <v>77</v>
      </c>
      <c r="D160" s="156"/>
      <c r="E160" s="156"/>
      <c r="F160" s="156"/>
      <c r="G160" s="71"/>
      <c r="H160" s="1028"/>
      <c r="I160" s="1028"/>
      <c r="J160" s="285">
        <f>J87</f>
        <v>0</v>
      </c>
      <c r="K160" s="1028"/>
      <c r="L160" s="1028"/>
      <c r="M160" s="285">
        <f>M87</f>
        <v>0</v>
      </c>
      <c r="N160" s="1028"/>
      <c r="O160" s="1028"/>
      <c r="P160" s="285">
        <f>P87</f>
        <v>0</v>
      </c>
      <c r="Q160" s="1028"/>
      <c r="R160" s="1028"/>
      <c r="S160" s="285">
        <f>S87</f>
        <v>0</v>
      </c>
      <c r="T160" s="1028"/>
      <c r="U160" s="1028"/>
      <c r="V160" s="285">
        <f>V87</f>
        <v>0</v>
      </c>
      <c r="W160" s="1028"/>
      <c r="X160" s="1028"/>
      <c r="Y160" s="285">
        <f>Y87</f>
        <v>0</v>
      </c>
      <c r="Z160" s="1028"/>
      <c r="AA160" s="1028"/>
      <c r="AB160" s="285">
        <f>AB87</f>
        <v>0</v>
      </c>
      <c r="AC160" s="1028"/>
      <c r="AD160" s="1028"/>
      <c r="AE160" s="285">
        <f>AE87</f>
        <v>0</v>
      </c>
      <c r="AF160" s="1028"/>
      <c r="AG160" s="1028"/>
      <c r="AH160" s="285">
        <f>AH87</f>
        <v>0</v>
      </c>
      <c r="AI160" s="1028"/>
      <c r="AJ160" s="1028"/>
      <c r="AK160" s="285">
        <f>AK87</f>
        <v>0</v>
      </c>
      <c r="AL160" s="1028"/>
      <c r="AM160" s="1028"/>
      <c r="AN160" s="285">
        <f>AN87</f>
        <v>0</v>
      </c>
      <c r="AO160" s="1028"/>
      <c r="AP160" s="1028"/>
      <c r="AQ160" s="285">
        <f>AQ87</f>
        <v>0</v>
      </c>
      <c r="AR160" s="1028"/>
      <c r="AS160" s="1028"/>
      <c r="AT160" s="285">
        <f>AT87</f>
        <v>0</v>
      </c>
      <c r="AU160" s="1028"/>
      <c r="AV160" s="1028"/>
      <c r="AW160" s="285">
        <f>AW87</f>
        <v>0</v>
      </c>
      <c r="AX160" s="1028"/>
      <c r="AY160" s="1028"/>
      <c r="AZ160" s="285">
        <f>AZ87</f>
        <v>0</v>
      </c>
      <c r="BA160" s="1028"/>
      <c r="BB160" s="1028"/>
      <c r="BC160" s="285">
        <f>BC87</f>
        <v>0</v>
      </c>
      <c r="BD160" s="1028"/>
      <c r="BE160" s="1028"/>
      <c r="BF160" s="285">
        <f>BF87</f>
        <v>0</v>
      </c>
      <c r="BG160" s="1028"/>
      <c r="BH160" s="1028"/>
      <c r="BI160" s="285">
        <f>BI87</f>
        <v>0</v>
      </c>
      <c r="BJ160" s="1028"/>
      <c r="BK160" s="1028"/>
      <c r="BL160" s="285">
        <f>BL87</f>
        <v>0</v>
      </c>
      <c r="BM160" s="1028"/>
      <c r="BN160" s="1028"/>
      <c r="BO160" s="285">
        <f>BO87</f>
        <v>0</v>
      </c>
      <c r="BP160" s="136"/>
      <c r="BQ160" s="136"/>
      <c r="BR160" s="136"/>
      <c r="BS160" s="136"/>
      <c r="BT160" s="136"/>
      <c r="BU160" s="136"/>
      <c r="BV160" s="136"/>
    </row>
    <row r="161" spans="3:74" ht="14.25" hidden="1">
      <c r="C161" s="1373" t="s">
        <v>1091</v>
      </c>
      <c r="D161" s="156"/>
      <c r="E161" s="156"/>
      <c r="F161" s="156"/>
      <c r="G161" s="71"/>
      <c r="H161" s="1028"/>
      <c r="I161" s="1028"/>
      <c r="J161" s="285">
        <v>0</v>
      </c>
      <c r="K161" s="1028"/>
      <c r="L161" s="1028"/>
      <c r="M161" s="285">
        <f>IF(SmallSites=TRUE,J$144,0)</f>
        <v>0</v>
      </c>
      <c r="N161" s="1028"/>
      <c r="O161" s="1028"/>
      <c r="P161" s="285">
        <f>IF(SmallSites=TRUE,M$144,0)</f>
        <v>0</v>
      </c>
      <c r="Q161" s="1028"/>
      <c r="R161" s="1028"/>
      <c r="S161" s="285">
        <f>IF(SmallSites=TRUE,P$144,0)</f>
        <v>0</v>
      </c>
      <c r="T161" s="1028"/>
      <c r="U161" s="1028"/>
      <c r="V161" s="285">
        <f>IF(SmallSites=TRUE,S$144,0)</f>
        <v>0</v>
      </c>
      <c r="W161" s="1028"/>
      <c r="X161" s="1028"/>
      <c r="Y161" s="285">
        <f>IF(SmallSites=TRUE,V$144,0)</f>
        <v>0</v>
      </c>
      <c r="Z161" s="1028"/>
      <c r="AA161" s="1028"/>
      <c r="AB161" s="285">
        <f>IF(SmallSites=TRUE,Y$144,0)</f>
        <v>0</v>
      </c>
      <c r="AC161" s="1028"/>
      <c r="AD161" s="1028"/>
      <c r="AE161" s="285">
        <f>IF(SmallSites=TRUE,AB$144,0)</f>
        <v>0</v>
      </c>
      <c r="AF161" s="1028"/>
      <c r="AG161" s="1028"/>
      <c r="AH161" s="285">
        <f>IF(SmallSites=TRUE,AE$144,0)</f>
        <v>0</v>
      </c>
      <c r="AI161" s="1028"/>
      <c r="AJ161" s="1028"/>
      <c r="AK161" s="285">
        <f>IF(SmallSites=TRUE,AH$144,0)</f>
        <v>0</v>
      </c>
      <c r="AL161" s="1028"/>
      <c r="AM161" s="1028"/>
      <c r="AN161" s="285">
        <f>IF(SmallSites=TRUE,AK$144,0)</f>
        <v>0</v>
      </c>
      <c r="AO161" s="1028"/>
      <c r="AP161" s="1028"/>
      <c r="AQ161" s="285">
        <f>IF(SmallSites=TRUE,AN$144,0)</f>
        <v>0</v>
      </c>
      <c r="AR161" s="1028"/>
      <c r="AS161" s="1028"/>
      <c r="AT161" s="285">
        <f>IF(SmallSites=TRUE,AQ$144,0)</f>
        <v>0</v>
      </c>
      <c r="AU161" s="1028"/>
      <c r="AV161" s="1028"/>
      <c r="AW161" s="285">
        <f>IF(SmallSites=TRUE,AT$144,0)</f>
        <v>0</v>
      </c>
      <c r="AX161" s="1028"/>
      <c r="AY161" s="1028"/>
      <c r="AZ161" s="285">
        <f>IF(SmallSites=TRUE,AW$144,0)</f>
        <v>0</v>
      </c>
      <c r="BA161" s="1028"/>
      <c r="BB161" s="1028"/>
      <c r="BC161" s="285">
        <f>IF(SmallSites=TRUE,AZ$144,0)</f>
        <v>0</v>
      </c>
      <c r="BD161" s="1028"/>
      <c r="BE161" s="1028"/>
      <c r="BF161" s="285">
        <f>IF(SmallSites=TRUE,BC$144,0)</f>
        <v>0</v>
      </c>
      <c r="BG161" s="1028"/>
      <c r="BH161" s="1028"/>
      <c r="BI161" s="285">
        <f>IF(SmallSites=TRUE,BF$144,0)</f>
        <v>0</v>
      </c>
      <c r="BJ161" s="1028"/>
      <c r="BK161" s="1028"/>
      <c r="BL161" s="285">
        <f>IF(SmallSites=TRUE,BI$144,0)</f>
        <v>0</v>
      </c>
      <c r="BM161" s="1028"/>
      <c r="BN161" s="1028"/>
      <c r="BO161" s="285">
        <f>IF(SmallSites=TRUE,BL$144,0)</f>
        <v>0</v>
      </c>
      <c r="BP161" s="136"/>
      <c r="BQ161" s="136"/>
      <c r="BR161" s="136"/>
      <c r="BS161" s="136"/>
      <c r="BT161" s="136"/>
      <c r="BU161" s="136"/>
      <c r="BV161" s="136"/>
    </row>
    <row r="162" spans="3:74" ht="14.25" hidden="1">
      <c r="C162" s="1373" t="s">
        <v>1236</v>
      </c>
      <c r="D162" s="156"/>
      <c r="E162" s="156"/>
      <c r="F162" s="156"/>
      <c r="G162" s="71"/>
      <c r="H162" s="1028"/>
      <c r="I162" s="1028"/>
      <c r="J162" s="285"/>
      <c r="K162" s="1028"/>
      <c r="L162" s="1028"/>
      <c r="M162" s="75"/>
      <c r="N162" s="1028"/>
      <c r="O162" s="1028"/>
      <c r="P162" s="75"/>
      <c r="Q162" s="1028"/>
      <c r="R162" s="1028"/>
      <c r="S162" s="75"/>
      <c r="T162" s="1028"/>
      <c r="U162" s="1028"/>
      <c r="V162" s="75"/>
      <c r="W162" s="1028"/>
      <c r="X162" s="1028"/>
      <c r="Y162" s="75"/>
      <c r="Z162" s="1028"/>
      <c r="AA162" s="1028"/>
      <c r="AB162" s="75"/>
      <c r="AC162" s="1028"/>
      <c r="AD162" s="1028"/>
      <c r="AE162" s="75"/>
      <c r="AF162" s="1028"/>
      <c r="AG162" s="1028"/>
      <c r="AH162" s="75"/>
      <c r="AI162" s="1028"/>
      <c r="AJ162" s="1028"/>
      <c r="AK162" s="75"/>
      <c r="AL162" s="1028"/>
      <c r="AM162" s="1028"/>
      <c r="AN162" s="75"/>
      <c r="AO162" s="1028"/>
      <c r="AP162" s="1028"/>
      <c r="AQ162" s="75"/>
      <c r="AR162" s="1028"/>
      <c r="AS162" s="1028"/>
      <c r="AT162" s="75"/>
      <c r="AU162" s="1028"/>
      <c r="AV162" s="1028"/>
      <c r="AW162" s="75"/>
      <c r="AX162" s="1028"/>
      <c r="AY162" s="1028"/>
      <c r="AZ162" s="75"/>
      <c r="BA162" s="1028"/>
      <c r="BB162" s="1028"/>
      <c r="BC162" s="75"/>
      <c r="BD162" s="1028"/>
      <c r="BE162" s="1028"/>
      <c r="BF162" s="75"/>
      <c r="BG162" s="1028"/>
      <c r="BH162" s="1028"/>
      <c r="BI162" s="75"/>
      <c r="BJ162" s="1028"/>
      <c r="BK162" s="1028"/>
      <c r="BL162" s="75"/>
      <c r="BM162" s="1028"/>
      <c r="BN162" s="1028"/>
      <c r="BO162" s="75"/>
      <c r="BP162" s="136"/>
      <c r="BQ162" s="136"/>
      <c r="BR162" s="136"/>
      <c r="BS162" s="136"/>
      <c r="BT162" s="136"/>
      <c r="BU162" s="136"/>
      <c r="BV162" s="136"/>
    </row>
    <row r="163" spans="3:74" ht="14.25" hidden="1">
      <c r="C163" s="1373" t="s">
        <v>1149</v>
      </c>
      <c r="D163" s="156"/>
      <c r="E163" s="156"/>
      <c r="F163" s="156"/>
      <c r="G163" s="71"/>
      <c r="H163" s="1028"/>
      <c r="I163" s="1028"/>
      <c r="J163" s="75"/>
      <c r="K163" s="1028"/>
      <c r="L163" s="1028"/>
      <c r="M163" s="75"/>
      <c r="N163" s="1028"/>
      <c r="O163" s="1028"/>
      <c r="P163" s="75"/>
      <c r="Q163" s="1028"/>
      <c r="R163" s="1028"/>
      <c r="S163" s="75"/>
      <c r="T163" s="1028"/>
      <c r="U163" s="1028"/>
      <c r="V163" s="75"/>
      <c r="W163" s="1028"/>
      <c r="X163" s="1028"/>
      <c r="Y163" s="75"/>
      <c r="Z163" s="1028"/>
      <c r="AA163" s="1028"/>
      <c r="AB163" s="75"/>
      <c r="AC163" s="1028"/>
      <c r="AD163" s="1028"/>
      <c r="AE163" s="75"/>
      <c r="AF163" s="1028"/>
      <c r="AG163" s="1028"/>
      <c r="AH163" s="75"/>
      <c r="AI163" s="1028"/>
      <c r="AJ163" s="1028"/>
      <c r="AK163" s="75"/>
      <c r="AL163" s="1028"/>
      <c r="AM163" s="1028"/>
      <c r="AN163" s="75"/>
      <c r="AO163" s="1028"/>
      <c r="AP163" s="1028"/>
      <c r="AQ163" s="75"/>
      <c r="AR163" s="1028"/>
      <c r="AS163" s="1028"/>
      <c r="AT163" s="75"/>
      <c r="AU163" s="1028"/>
      <c r="AV163" s="1028"/>
      <c r="AW163" s="75"/>
      <c r="AX163" s="1028"/>
      <c r="AY163" s="1028"/>
      <c r="AZ163" s="75"/>
      <c r="BA163" s="1028"/>
      <c r="BB163" s="1028"/>
      <c r="BC163" s="75"/>
      <c r="BD163" s="1028"/>
      <c r="BE163" s="1028"/>
      <c r="BF163" s="75"/>
      <c r="BG163" s="1028"/>
      <c r="BH163" s="1028"/>
      <c r="BI163" s="75"/>
      <c r="BJ163" s="1028"/>
      <c r="BK163" s="1028"/>
      <c r="BL163" s="75"/>
      <c r="BM163" s="1028"/>
      <c r="BN163" s="1028"/>
      <c r="BO163" s="75"/>
      <c r="BP163" s="136"/>
      <c r="BQ163" s="136"/>
      <c r="BR163" s="136"/>
      <c r="BS163" s="136"/>
      <c r="BT163" s="136"/>
      <c r="BU163" s="136"/>
      <c r="BV163" s="136"/>
    </row>
    <row r="164" spans="3:74" ht="14.25">
      <c r="C164" s="1412" t="s">
        <v>71</v>
      </c>
      <c r="D164" s="156"/>
      <c r="E164" s="156"/>
      <c r="F164" s="156"/>
      <c r="G164" s="71"/>
      <c r="H164" s="1028"/>
      <c r="I164" s="1028"/>
      <c r="J164" s="75">
        <f>IF(SmallSites=TRUE,CNA!K8,0)</f>
        <v>0</v>
      </c>
      <c r="K164" s="1028"/>
      <c r="L164" s="1028"/>
      <c r="M164" s="75">
        <f>IF(SmallSites=TRUE,CNA!L8,0)</f>
        <v>0</v>
      </c>
      <c r="N164" s="1028"/>
      <c r="O164" s="1028"/>
      <c r="P164" s="75">
        <f>IF(SmallSites=TRUE,CNA!M8,0)</f>
        <v>0</v>
      </c>
      <c r="Q164" s="1028"/>
      <c r="R164" s="1028"/>
      <c r="S164" s="75">
        <f>IF(SmallSites=TRUE,CNA!N8,0)</f>
        <v>0</v>
      </c>
      <c r="T164" s="1028"/>
      <c r="U164" s="1028"/>
      <c r="V164" s="75">
        <f>IF(SmallSites=TRUE,CNA!O8,0)</f>
        <v>0</v>
      </c>
      <c r="W164" s="1028"/>
      <c r="X164" s="1028"/>
      <c r="Y164" s="75">
        <f>IF(SmallSites=TRUE,CNA!P8,0)</f>
        <v>0</v>
      </c>
      <c r="Z164" s="1028"/>
      <c r="AA164" s="1028"/>
      <c r="AB164" s="75">
        <f>IF(SmallSites=TRUE,CNA!Q8,0)</f>
        <v>0</v>
      </c>
      <c r="AC164" s="1028"/>
      <c r="AD164" s="1028"/>
      <c r="AE164" s="75">
        <f>IF(SmallSites=TRUE,CNA!R8,0)</f>
        <v>0</v>
      </c>
      <c r="AF164" s="1028"/>
      <c r="AG164" s="1028"/>
      <c r="AH164" s="75">
        <f>IF(SmallSites=TRUE,CNA!S8,0)</f>
        <v>0</v>
      </c>
      <c r="AI164" s="1028"/>
      <c r="AJ164" s="1028"/>
      <c r="AK164" s="75">
        <f>IF(SmallSites=TRUE,CNA!T8,0)</f>
        <v>0</v>
      </c>
      <c r="AL164" s="1028"/>
      <c r="AM164" s="1028"/>
      <c r="AN164" s="75">
        <f>IF(SmallSites=TRUE,CNA!U8,0)</f>
        <v>0</v>
      </c>
      <c r="AO164" s="1028"/>
      <c r="AP164" s="1028"/>
      <c r="AQ164" s="75">
        <f>IF(SmallSites=TRUE,CNA!V8,0)</f>
        <v>0</v>
      </c>
      <c r="AR164" s="1028"/>
      <c r="AS164" s="1028"/>
      <c r="AT164" s="75">
        <f>IF(SmallSites=TRUE,CNA!W8,0)</f>
        <v>0</v>
      </c>
      <c r="AU164" s="1028"/>
      <c r="AV164" s="1028"/>
      <c r="AW164" s="75">
        <f>IF(SmallSites=TRUE,CNA!X8,0)</f>
        <v>0</v>
      </c>
      <c r="AX164" s="1028"/>
      <c r="AY164" s="1028"/>
      <c r="AZ164" s="75">
        <f>IF(SmallSites=TRUE,CNA!Y8,0)</f>
        <v>0</v>
      </c>
      <c r="BA164" s="1028"/>
      <c r="BB164" s="1028"/>
      <c r="BC164" s="75">
        <f>IF(SmallSites=TRUE,CNA!Z8,0)</f>
        <v>0</v>
      </c>
      <c r="BD164" s="1028"/>
      <c r="BE164" s="1028"/>
      <c r="BF164" s="75">
        <f>IF(SmallSites=TRUE,CNA!AA8,0)</f>
        <v>0</v>
      </c>
      <c r="BG164" s="1028"/>
      <c r="BH164" s="1028"/>
      <c r="BI164" s="75">
        <f>IF(SmallSites=TRUE,CNA!AB8,0)</f>
        <v>0</v>
      </c>
      <c r="BJ164" s="1028"/>
      <c r="BK164" s="1028"/>
      <c r="BL164" s="75">
        <f>IF(SmallSites=TRUE,CNA!AC8,0)</f>
        <v>0</v>
      </c>
      <c r="BM164" s="1028"/>
      <c r="BN164" s="1028"/>
      <c r="BO164" s="75">
        <f>IF(SmallSites=TRUE,CNA!AD8,)</f>
        <v>0</v>
      </c>
      <c r="BP164" s="136"/>
      <c r="BQ164" s="136"/>
      <c r="BR164" s="136"/>
      <c r="BS164" s="136"/>
      <c r="BT164" s="136"/>
      <c r="BU164" s="136"/>
      <c r="BV164" s="136"/>
    </row>
    <row r="165" spans="3:74" ht="14.25">
      <c r="C165" s="1412" t="s">
        <v>69</v>
      </c>
      <c r="D165" s="156"/>
      <c r="E165" s="156"/>
      <c r="F165" s="156"/>
      <c r="G165" s="71"/>
      <c r="H165" s="1028"/>
      <c r="I165" s="1028"/>
      <c r="J165" s="75"/>
      <c r="K165" s="1028"/>
      <c r="L165" s="1028"/>
      <c r="M165" s="75"/>
      <c r="N165" s="1028"/>
      <c r="O165" s="1028"/>
      <c r="P165" s="75"/>
      <c r="Q165" s="1028"/>
      <c r="R165" s="1028"/>
      <c r="S165" s="75"/>
      <c r="T165" s="1028"/>
      <c r="U165" s="1028"/>
      <c r="V165" s="75"/>
      <c r="W165" s="1028"/>
      <c r="X165" s="1028"/>
      <c r="Y165" s="75"/>
      <c r="Z165" s="1028"/>
      <c r="AA165" s="1028"/>
      <c r="AB165" s="75"/>
      <c r="AC165" s="1028"/>
      <c r="AD165" s="1028"/>
      <c r="AE165" s="75"/>
      <c r="AF165" s="1028"/>
      <c r="AG165" s="1028"/>
      <c r="AH165" s="75"/>
      <c r="AI165" s="1028"/>
      <c r="AJ165" s="1028"/>
      <c r="AK165" s="75"/>
      <c r="AL165" s="1028"/>
      <c r="AM165" s="1028"/>
      <c r="AN165" s="75"/>
      <c r="AO165" s="1028"/>
      <c r="AP165" s="1028"/>
      <c r="AQ165" s="75"/>
      <c r="AR165" s="1028"/>
      <c r="AS165" s="1028"/>
      <c r="AT165" s="75"/>
      <c r="AU165" s="1028"/>
      <c r="AV165" s="1028"/>
      <c r="AW165" s="75"/>
      <c r="AX165" s="1028"/>
      <c r="AY165" s="1028"/>
      <c r="AZ165" s="75"/>
      <c r="BA165" s="1028"/>
      <c r="BB165" s="1028"/>
      <c r="BC165" s="75"/>
      <c r="BD165" s="1028"/>
      <c r="BE165" s="1028"/>
      <c r="BF165" s="75"/>
      <c r="BG165" s="1028"/>
      <c r="BH165" s="1028"/>
      <c r="BI165" s="75"/>
      <c r="BJ165" s="1028"/>
      <c r="BK165" s="1028"/>
      <c r="BL165" s="75"/>
      <c r="BM165" s="1028"/>
      <c r="BN165" s="1028"/>
      <c r="BO165" s="75"/>
      <c r="BP165" s="136"/>
      <c r="BQ165" s="136"/>
      <c r="BR165" s="136"/>
      <c r="BS165" s="136"/>
      <c r="BT165" s="136"/>
      <c r="BU165" s="136"/>
      <c r="BV165" s="136"/>
    </row>
    <row r="166" spans="3:74" ht="14.25">
      <c r="C166" s="1413" t="s">
        <v>70</v>
      </c>
      <c r="D166" s="156"/>
      <c r="E166" s="156"/>
      <c r="F166" s="156"/>
      <c r="G166" s="230"/>
      <c r="H166" s="1028"/>
      <c r="I166" s="1028"/>
      <c r="J166" s="283">
        <f>SUM(J159:J163,J165)-J164</f>
        <v>0</v>
      </c>
      <c r="K166" s="1028"/>
      <c r="L166" s="1028"/>
      <c r="M166" s="283">
        <f>SUM(M159:M163,M165)-M164</f>
        <v>0</v>
      </c>
      <c r="N166" s="1028"/>
      <c r="O166" s="1028"/>
      <c r="P166" s="283">
        <f>SUM(P159:P163,P165)-P164</f>
        <v>0</v>
      </c>
      <c r="Q166" s="1028"/>
      <c r="R166" s="1028"/>
      <c r="S166" s="283">
        <f>SUM(S159:S163,S165)-S164</f>
        <v>0</v>
      </c>
      <c r="T166" s="1028"/>
      <c r="U166" s="1028"/>
      <c r="V166" s="283">
        <f>SUM(V159:V163,V165)-V164</f>
        <v>0</v>
      </c>
      <c r="W166" s="1028"/>
      <c r="X166" s="1028"/>
      <c r="Y166" s="283">
        <f>SUM(Y159:Y163,Y165)-Y164</f>
        <v>0</v>
      </c>
      <c r="Z166" s="1028"/>
      <c r="AA166" s="1028"/>
      <c r="AB166" s="283">
        <f>SUM(AB159:AB163,AB165)-AB164</f>
        <v>0</v>
      </c>
      <c r="AC166" s="1028"/>
      <c r="AD166" s="1028"/>
      <c r="AE166" s="283">
        <f>SUM(AE159:AE163,AE165)-AE164</f>
        <v>0</v>
      </c>
      <c r="AF166" s="1028"/>
      <c r="AG166" s="1028"/>
      <c r="AH166" s="283">
        <f>SUM(AH159:AH163,AH165)-AH164</f>
        <v>0</v>
      </c>
      <c r="AI166" s="1028"/>
      <c r="AJ166" s="1028"/>
      <c r="AK166" s="283">
        <f>SUM(AK159:AK163,AK165)-AK164</f>
        <v>0</v>
      </c>
      <c r="AL166" s="1028"/>
      <c r="AM166" s="1028"/>
      <c r="AN166" s="283">
        <f>SUM(AN159:AN163,AN165)-AN164</f>
        <v>0</v>
      </c>
      <c r="AO166" s="1028"/>
      <c r="AP166" s="1028"/>
      <c r="AQ166" s="283">
        <f>SUM(AQ159:AQ163,AQ165)-AQ164</f>
        <v>0</v>
      </c>
      <c r="AR166" s="1028"/>
      <c r="AS166" s="1028"/>
      <c r="AT166" s="283">
        <f>SUM(AT159:AT163,AT165)-AT164</f>
        <v>0</v>
      </c>
      <c r="AU166" s="1028"/>
      <c r="AV166" s="1028"/>
      <c r="AW166" s="283">
        <f>SUM(AW159:AW163,AW165)-AW164</f>
        <v>0</v>
      </c>
      <c r="AX166" s="1028"/>
      <c r="AY166" s="1028"/>
      <c r="AZ166" s="283">
        <f>SUM(AZ159:AZ163,AZ165)-AZ164</f>
        <v>0</v>
      </c>
      <c r="BA166" s="1028"/>
      <c r="BB166" s="1028"/>
      <c r="BC166" s="283">
        <f>SUM(BC159:BC163,BC165)-BC164</f>
        <v>0</v>
      </c>
      <c r="BD166" s="1028"/>
      <c r="BE166" s="1028"/>
      <c r="BF166" s="283">
        <f>SUM(BF159:BF163,BF165)-BF164</f>
        <v>0</v>
      </c>
      <c r="BG166" s="1028"/>
      <c r="BH166" s="1028"/>
      <c r="BI166" s="283">
        <f>SUM(BI159:BI163,BI165)-BI164</f>
        <v>0</v>
      </c>
      <c r="BJ166" s="1028"/>
      <c r="BK166" s="1028"/>
      <c r="BL166" s="283">
        <f>SUM(BL159:BL163,BL165)-BL164</f>
        <v>0</v>
      </c>
      <c r="BM166" s="1028"/>
      <c r="BN166" s="1028"/>
      <c r="BO166" s="283">
        <f>SUM(BO159:BO163,BO165)-BO164</f>
        <v>0</v>
      </c>
      <c r="BP166" s="136"/>
      <c r="BQ166" s="136"/>
      <c r="BR166" s="136"/>
      <c r="BS166" s="136"/>
      <c r="BT166" s="136"/>
      <c r="BU166" s="136"/>
      <c r="BV166" s="136"/>
    </row>
    <row r="167" spans="3:74" ht="14.25">
      <c r="C167" s="1413"/>
      <c r="D167" s="156"/>
      <c r="E167" s="156"/>
      <c r="F167" s="156"/>
      <c r="G167" s="1675" t="s">
        <v>1240</v>
      </c>
      <c r="H167" s="1028"/>
      <c r="I167" s="1028"/>
      <c r="J167" s="1677" t="str">
        <f>IFERROR(J166/'7a.20YrDetails'!$C$6,"")</f>
        <v/>
      </c>
      <c r="K167" s="1028"/>
      <c r="L167" s="1028"/>
      <c r="M167" s="1677" t="str">
        <f>IFERROR(M166/'7a.20YrDetails'!$C$6,"")</f>
        <v/>
      </c>
      <c r="N167" s="1028"/>
      <c r="O167" s="1028"/>
      <c r="P167" s="1677" t="str">
        <f>IFERROR(P166/'7a.20YrDetails'!$C$6,"")</f>
        <v/>
      </c>
      <c r="Q167" s="1028"/>
      <c r="R167" s="1028"/>
      <c r="S167" s="1677" t="str">
        <f>IFERROR(S166/'7a.20YrDetails'!$C$6,"")</f>
        <v/>
      </c>
      <c r="T167" s="1028"/>
      <c r="U167" s="1028"/>
      <c r="V167" s="1677" t="str">
        <f>IFERROR(V166/'7a.20YrDetails'!$C$6,"")</f>
        <v/>
      </c>
      <c r="W167" s="1028"/>
      <c r="X167" s="1028"/>
      <c r="Y167" s="1677" t="str">
        <f>IFERROR(Y166/'7a.20YrDetails'!$C$6,"")</f>
        <v/>
      </c>
      <c r="Z167" s="1028"/>
      <c r="AA167" s="1028"/>
      <c r="AB167" s="1677" t="str">
        <f>IFERROR(AB166/'7a.20YrDetails'!$C$6,"")</f>
        <v/>
      </c>
      <c r="AC167" s="1028"/>
      <c r="AD167" s="1028"/>
      <c r="AE167" s="1677" t="str">
        <f>IFERROR(AE166/'7a.20YrDetails'!$C$6,"")</f>
        <v/>
      </c>
      <c r="AF167" s="1028"/>
      <c r="AG167" s="1028"/>
      <c r="AH167" s="1677" t="str">
        <f>IFERROR(AH166/'7a.20YrDetails'!$C$6,"")</f>
        <v/>
      </c>
      <c r="AI167" s="1028"/>
      <c r="AJ167" s="1028"/>
      <c r="AK167" s="1677" t="str">
        <f>IFERROR(AK166/'7a.20YrDetails'!$C$6,"")</f>
        <v/>
      </c>
      <c r="AL167" s="1028"/>
      <c r="AM167" s="1028"/>
      <c r="AN167" s="1677" t="str">
        <f>IFERROR(AN166/'7a.20YrDetails'!$C$6,"")</f>
        <v/>
      </c>
      <c r="AO167" s="1028"/>
      <c r="AP167" s="1028"/>
      <c r="AQ167" s="1677" t="str">
        <f>IFERROR(AQ166/'7a.20YrDetails'!$C$6,"")</f>
        <v/>
      </c>
      <c r="AR167" s="1028"/>
      <c r="AS167" s="1028"/>
      <c r="AT167" s="1677" t="str">
        <f>IFERROR(AT166/'7a.20YrDetails'!$C$6,"")</f>
        <v/>
      </c>
      <c r="AU167" s="1028"/>
      <c r="AV167" s="1028"/>
      <c r="AW167" s="1677" t="str">
        <f>IFERROR(AW166/'7a.20YrDetails'!$C$6,"")</f>
        <v/>
      </c>
      <c r="AX167" s="1028"/>
      <c r="AY167" s="1028"/>
      <c r="AZ167" s="1677" t="str">
        <f>IFERROR(AZ166/'7a.20YrDetails'!$C$6,"")</f>
        <v/>
      </c>
      <c r="BA167" s="1028"/>
      <c r="BB167" s="1028"/>
      <c r="BC167" s="1677" t="str">
        <f>IFERROR(BC166/'7a.20YrDetails'!$C$6,"")</f>
        <v/>
      </c>
      <c r="BD167" s="1028"/>
      <c r="BE167" s="1028"/>
      <c r="BF167" s="1677" t="str">
        <f>IFERROR(BF166/'7a.20YrDetails'!$C$6,"")</f>
        <v/>
      </c>
      <c r="BG167" s="1028"/>
      <c r="BH167" s="1028"/>
      <c r="BI167" s="1677" t="str">
        <f>IFERROR(BI166/'7a.20YrDetails'!$C$6,"")</f>
        <v/>
      </c>
      <c r="BJ167" s="1028"/>
      <c r="BK167" s="1028"/>
      <c r="BL167" s="1677" t="str">
        <f>IFERROR(BL166/'7a.20YrDetails'!$C$6,"")</f>
        <v/>
      </c>
      <c r="BM167" s="1028"/>
      <c r="BN167" s="1028"/>
      <c r="BO167" s="1677" t="str">
        <f>IFERROR(BO166/'7a.20YrDetails'!$C$6,"")</f>
        <v/>
      </c>
      <c r="BP167" s="136"/>
      <c r="BQ167" s="136"/>
      <c r="BR167" s="136"/>
      <c r="BS167" s="136"/>
      <c r="BT167" s="136"/>
      <c r="BU167" s="136"/>
      <c r="BV167" s="136"/>
    </row>
    <row r="168" spans="3:74" ht="15">
      <c r="C168" s="1371" t="s">
        <v>73</v>
      </c>
      <c r="D168" s="156"/>
      <c r="E168" s="156"/>
      <c r="F168" s="156"/>
      <c r="G168" s="230"/>
      <c r="H168" s="1028"/>
      <c r="I168" s="1028"/>
      <c r="J168" s="273"/>
      <c r="K168" s="1028"/>
      <c r="L168" s="1028"/>
      <c r="M168" s="224"/>
      <c r="N168" s="1028"/>
      <c r="O168" s="1028"/>
      <c r="P168" s="224"/>
      <c r="Q168" s="1028"/>
      <c r="R168" s="1028"/>
      <c r="S168" s="224"/>
      <c r="T168" s="1028"/>
      <c r="U168" s="1028"/>
      <c r="V168" s="224"/>
      <c r="W168" s="1028"/>
      <c r="X168" s="1028"/>
      <c r="Y168" s="224"/>
      <c r="Z168" s="1028"/>
      <c r="AA168" s="1028"/>
      <c r="AB168" s="224"/>
      <c r="AC168" s="1028"/>
      <c r="AD168" s="1028"/>
      <c r="AE168" s="224"/>
      <c r="AF168" s="1028"/>
      <c r="AG168" s="1028"/>
      <c r="AH168" s="224"/>
      <c r="AI168" s="1028"/>
      <c r="AJ168" s="1028"/>
      <c r="AK168" s="224"/>
      <c r="AL168" s="1028"/>
      <c r="AM168" s="1028"/>
      <c r="AN168" s="224"/>
      <c r="AO168" s="1028"/>
      <c r="AP168" s="1028"/>
      <c r="AQ168" s="224"/>
      <c r="AR168" s="1028"/>
      <c r="AS168" s="1028"/>
      <c r="AT168" s="224"/>
      <c r="AU168" s="1028"/>
      <c r="AV168" s="1028"/>
      <c r="AW168" s="224"/>
      <c r="AX168" s="1028"/>
      <c r="AY168" s="1028"/>
      <c r="AZ168" s="224"/>
      <c r="BA168" s="1028"/>
      <c r="BB168" s="1028"/>
      <c r="BC168" s="224"/>
      <c r="BD168" s="1028"/>
      <c r="BE168" s="1028"/>
      <c r="BF168" s="224"/>
      <c r="BG168" s="1028"/>
      <c r="BH168" s="1028"/>
      <c r="BI168" s="224"/>
      <c r="BJ168" s="1028"/>
      <c r="BK168" s="1028"/>
      <c r="BL168" s="224"/>
      <c r="BM168" s="1028"/>
      <c r="BN168" s="1028"/>
      <c r="BO168" s="224"/>
      <c r="BP168" s="136"/>
      <c r="BQ168" s="136"/>
      <c r="BR168" s="136"/>
      <c r="BS168" s="136"/>
      <c r="BT168" s="136"/>
      <c r="BU168" s="136"/>
      <c r="BV168" s="136"/>
    </row>
    <row r="169" spans="3:74" ht="14.25">
      <c r="C169" s="1412" t="s">
        <v>74</v>
      </c>
      <c r="D169" s="156"/>
      <c r="E169" s="156"/>
      <c r="F169" s="156"/>
      <c r="G169" s="71"/>
      <c r="H169" s="1028"/>
      <c r="I169" s="1028"/>
      <c r="J169" s="75">
        <f>IF(SmallSites=TRUE,'4b.PermS&amp;U'!$J$108,0)</f>
        <v>0</v>
      </c>
      <c r="K169" s="1028"/>
      <c r="L169" s="1028"/>
      <c r="M169" s="285">
        <f>J173</f>
        <v>0</v>
      </c>
      <c r="N169" s="1028"/>
      <c r="O169" s="1028"/>
      <c r="P169" s="285">
        <f>M173</f>
        <v>0</v>
      </c>
      <c r="Q169" s="1028"/>
      <c r="R169" s="1028"/>
      <c r="S169" s="285">
        <f>P173</f>
        <v>0</v>
      </c>
      <c r="T169" s="1028"/>
      <c r="U169" s="1028"/>
      <c r="V169" s="285">
        <f>S173</f>
        <v>0</v>
      </c>
      <c r="W169" s="1028"/>
      <c r="X169" s="1028"/>
      <c r="Y169" s="285">
        <f>V173</f>
        <v>0</v>
      </c>
      <c r="Z169" s="1028"/>
      <c r="AA169" s="1028"/>
      <c r="AB169" s="285">
        <f>Y173</f>
        <v>0</v>
      </c>
      <c r="AC169" s="1028"/>
      <c r="AD169" s="1028"/>
      <c r="AE169" s="285">
        <f>AB173</f>
        <v>0</v>
      </c>
      <c r="AF169" s="1028"/>
      <c r="AG169" s="1028"/>
      <c r="AH169" s="285">
        <f>AE173</f>
        <v>0</v>
      </c>
      <c r="AI169" s="1028"/>
      <c r="AJ169" s="1028"/>
      <c r="AK169" s="285">
        <f>AH173</f>
        <v>0</v>
      </c>
      <c r="AL169" s="1028"/>
      <c r="AM169" s="1028"/>
      <c r="AN169" s="285">
        <f>AK173</f>
        <v>0</v>
      </c>
      <c r="AO169" s="1028"/>
      <c r="AP169" s="1028"/>
      <c r="AQ169" s="285">
        <f>AN173</f>
        <v>0</v>
      </c>
      <c r="AR169" s="1028"/>
      <c r="AS169" s="1028"/>
      <c r="AT169" s="285">
        <f>AQ173</f>
        <v>0</v>
      </c>
      <c r="AU169" s="1028"/>
      <c r="AV169" s="1028"/>
      <c r="AW169" s="285">
        <f>AT173</f>
        <v>0</v>
      </c>
      <c r="AX169" s="1028"/>
      <c r="AY169" s="1028"/>
      <c r="AZ169" s="285">
        <f>AW173</f>
        <v>0</v>
      </c>
      <c r="BA169" s="1028"/>
      <c r="BB169" s="1028"/>
      <c r="BC169" s="285">
        <f>AZ173</f>
        <v>0</v>
      </c>
      <c r="BD169" s="1028"/>
      <c r="BE169" s="1028"/>
      <c r="BF169" s="285">
        <f>BC173</f>
        <v>0</v>
      </c>
      <c r="BG169" s="1028"/>
      <c r="BH169" s="1028"/>
      <c r="BI169" s="285">
        <f>BF173</f>
        <v>0</v>
      </c>
      <c r="BJ169" s="1028"/>
      <c r="BK169" s="1028"/>
      <c r="BL169" s="285">
        <f>BI173</f>
        <v>0</v>
      </c>
      <c r="BM169" s="1028"/>
      <c r="BN169" s="1028"/>
      <c r="BO169" s="285">
        <f>BL173</f>
        <v>0</v>
      </c>
      <c r="BP169" s="136"/>
      <c r="BQ169" s="136"/>
      <c r="BR169" s="136"/>
      <c r="BS169" s="136"/>
      <c r="BT169" s="136"/>
      <c r="BU169" s="136"/>
      <c r="BV169" s="136"/>
    </row>
    <row r="170" spans="3:74" ht="14.25">
      <c r="C170" s="1412" t="s">
        <v>76</v>
      </c>
      <c r="D170" s="156"/>
      <c r="E170" s="156"/>
      <c r="F170" s="156"/>
      <c r="G170" s="71"/>
      <c r="H170" s="1028"/>
      <c r="I170" s="1028"/>
      <c r="J170" s="285">
        <f>J88</f>
        <v>0</v>
      </c>
      <c r="K170" s="1028"/>
      <c r="L170" s="1028"/>
      <c r="M170" s="285">
        <f>M88</f>
        <v>0</v>
      </c>
      <c r="N170" s="1028"/>
      <c r="O170" s="1028"/>
      <c r="P170" s="285">
        <f>P88</f>
        <v>0</v>
      </c>
      <c r="Q170" s="1028"/>
      <c r="R170" s="1028"/>
      <c r="S170" s="285">
        <f>S88</f>
        <v>0</v>
      </c>
      <c r="T170" s="1028"/>
      <c r="U170" s="1028"/>
      <c r="V170" s="285">
        <f>V88</f>
        <v>0</v>
      </c>
      <c r="W170" s="1028"/>
      <c r="X170" s="1028"/>
      <c r="Y170" s="285">
        <f>Y88</f>
        <v>0</v>
      </c>
      <c r="Z170" s="1028"/>
      <c r="AA170" s="1028"/>
      <c r="AB170" s="285">
        <f>AB88</f>
        <v>0</v>
      </c>
      <c r="AC170" s="1028"/>
      <c r="AD170" s="1028"/>
      <c r="AE170" s="285">
        <f>AE88</f>
        <v>0</v>
      </c>
      <c r="AF170" s="1028"/>
      <c r="AG170" s="1028"/>
      <c r="AH170" s="285">
        <f>AH88</f>
        <v>0</v>
      </c>
      <c r="AI170" s="1028"/>
      <c r="AJ170" s="1028"/>
      <c r="AK170" s="285">
        <f>AK88</f>
        <v>0</v>
      </c>
      <c r="AL170" s="1028"/>
      <c r="AM170" s="1028"/>
      <c r="AN170" s="285">
        <f>AN88</f>
        <v>0</v>
      </c>
      <c r="AO170" s="1028"/>
      <c r="AP170" s="1028"/>
      <c r="AQ170" s="285">
        <f>AQ88</f>
        <v>0</v>
      </c>
      <c r="AR170" s="1028"/>
      <c r="AS170" s="1028"/>
      <c r="AT170" s="285">
        <f>AT88</f>
        <v>0</v>
      </c>
      <c r="AU170" s="1028"/>
      <c r="AV170" s="1028"/>
      <c r="AW170" s="285">
        <f>AW88</f>
        <v>0</v>
      </c>
      <c r="AX170" s="1028"/>
      <c r="AY170" s="1028"/>
      <c r="AZ170" s="285">
        <f>AZ88</f>
        <v>0</v>
      </c>
      <c r="BA170" s="1028"/>
      <c r="BB170" s="1028"/>
      <c r="BC170" s="285">
        <f>BC88</f>
        <v>0</v>
      </c>
      <c r="BD170" s="1028"/>
      <c r="BE170" s="1028"/>
      <c r="BF170" s="285">
        <f>BF88</f>
        <v>0</v>
      </c>
      <c r="BG170" s="1028"/>
      <c r="BH170" s="1028"/>
      <c r="BI170" s="285">
        <f>BI88</f>
        <v>0</v>
      </c>
      <c r="BJ170" s="1028"/>
      <c r="BK170" s="1028"/>
      <c r="BL170" s="285">
        <f>BL88</f>
        <v>0</v>
      </c>
      <c r="BM170" s="1028"/>
      <c r="BN170" s="1028"/>
      <c r="BO170" s="285">
        <f>BO88</f>
        <v>0</v>
      </c>
      <c r="BP170" s="136"/>
      <c r="BQ170" s="136"/>
      <c r="BR170" s="136"/>
      <c r="BS170" s="136"/>
      <c r="BT170" s="136"/>
      <c r="BU170" s="136"/>
      <c r="BV170" s="136"/>
    </row>
    <row r="171" spans="3:74" ht="14.25">
      <c r="C171" s="1412" t="s">
        <v>75</v>
      </c>
      <c r="D171" s="156"/>
      <c r="E171" s="156"/>
      <c r="F171" s="156"/>
      <c r="G171" s="71"/>
      <c r="H171" s="1028"/>
      <c r="I171" s="1028"/>
      <c r="J171" s="75"/>
      <c r="K171" s="1028"/>
      <c r="L171" s="1028"/>
      <c r="M171" s="75"/>
      <c r="N171" s="1028"/>
      <c r="O171" s="1028"/>
      <c r="P171" s="75"/>
      <c r="Q171" s="1028"/>
      <c r="R171" s="1028"/>
      <c r="S171" s="75"/>
      <c r="T171" s="1028"/>
      <c r="U171" s="1028"/>
      <c r="V171" s="75"/>
      <c r="W171" s="1028"/>
      <c r="X171" s="1028"/>
      <c r="Y171" s="75"/>
      <c r="Z171" s="1028"/>
      <c r="AA171" s="1028"/>
      <c r="AB171" s="75"/>
      <c r="AC171" s="1028"/>
      <c r="AD171" s="1028"/>
      <c r="AE171" s="75"/>
      <c r="AF171" s="1028"/>
      <c r="AG171" s="1028"/>
      <c r="AH171" s="75"/>
      <c r="AI171" s="1028"/>
      <c r="AJ171" s="1028"/>
      <c r="AK171" s="75"/>
      <c r="AL171" s="1028"/>
      <c r="AM171" s="1028"/>
      <c r="AN171" s="75"/>
      <c r="AO171" s="1028"/>
      <c r="AP171" s="1028"/>
      <c r="AQ171" s="75"/>
      <c r="AR171" s="1028"/>
      <c r="AS171" s="1028"/>
      <c r="AT171" s="75"/>
      <c r="AU171" s="1028"/>
      <c r="AV171" s="1028"/>
      <c r="AW171" s="75"/>
      <c r="AX171" s="1028"/>
      <c r="AY171" s="1028"/>
      <c r="AZ171" s="75"/>
      <c r="BA171" s="1028"/>
      <c r="BB171" s="1028"/>
      <c r="BC171" s="75"/>
      <c r="BD171" s="1028"/>
      <c r="BE171" s="1028"/>
      <c r="BF171" s="75"/>
      <c r="BG171" s="1028"/>
      <c r="BH171" s="1028"/>
      <c r="BI171" s="75"/>
      <c r="BJ171" s="1028"/>
      <c r="BK171" s="1028"/>
      <c r="BL171" s="75"/>
      <c r="BM171" s="1028"/>
      <c r="BN171" s="1028"/>
      <c r="BO171" s="75"/>
      <c r="BP171" s="136"/>
      <c r="BQ171" s="136"/>
      <c r="BR171" s="136"/>
      <c r="BS171" s="136"/>
      <c r="BT171" s="136"/>
      <c r="BU171" s="136"/>
      <c r="BV171" s="136"/>
    </row>
    <row r="172" spans="3:74" ht="14.25">
      <c r="C172" s="1412" t="s">
        <v>78</v>
      </c>
      <c r="D172" s="156"/>
      <c r="E172" s="156"/>
      <c r="F172" s="156"/>
      <c r="G172" s="71"/>
      <c r="H172" s="1028"/>
      <c r="I172" s="1028"/>
      <c r="J172" s="75"/>
      <c r="K172" s="1028"/>
      <c r="L172" s="1028"/>
      <c r="M172" s="75"/>
      <c r="N172" s="1028"/>
      <c r="O172" s="1028"/>
      <c r="P172" s="75"/>
      <c r="Q172" s="1028"/>
      <c r="R172" s="1028"/>
      <c r="S172" s="75"/>
      <c r="T172" s="1028"/>
      <c r="U172" s="1028"/>
      <c r="V172" s="75"/>
      <c r="W172" s="1028"/>
      <c r="X172" s="1028"/>
      <c r="Y172" s="75"/>
      <c r="Z172" s="1028"/>
      <c r="AA172" s="1028"/>
      <c r="AB172" s="75"/>
      <c r="AC172" s="1028"/>
      <c r="AD172" s="1028"/>
      <c r="AE172" s="75"/>
      <c r="AF172" s="1028"/>
      <c r="AG172" s="1028"/>
      <c r="AH172" s="75"/>
      <c r="AI172" s="1028"/>
      <c r="AJ172" s="1028"/>
      <c r="AK172" s="75"/>
      <c r="AL172" s="1028"/>
      <c r="AM172" s="1028"/>
      <c r="AN172" s="75"/>
      <c r="AO172" s="1028"/>
      <c r="AP172" s="1028"/>
      <c r="AQ172" s="75"/>
      <c r="AR172" s="1028"/>
      <c r="AS172" s="1028"/>
      <c r="AT172" s="75"/>
      <c r="AU172" s="1028"/>
      <c r="AV172" s="1028"/>
      <c r="AW172" s="75"/>
      <c r="AX172" s="1028"/>
      <c r="AY172" s="1028"/>
      <c r="AZ172" s="75"/>
      <c r="BA172" s="1028"/>
      <c r="BB172" s="1028"/>
      <c r="BC172" s="75"/>
      <c r="BD172" s="1028"/>
      <c r="BE172" s="1028"/>
      <c r="BF172" s="75"/>
      <c r="BG172" s="1028"/>
      <c r="BH172" s="1028"/>
      <c r="BI172" s="75"/>
      <c r="BJ172" s="1028"/>
      <c r="BK172" s="1028"/>
      <c r="BL172" s="75"/>
      <c r="BM172" s="1028"/>
      <c r="BN172" s="1028"/>
      <c r="BO172" s="75"/>
      <c r="BP172" s="136"/>
      <c r="BQ172" s="136"/>
      <c r="BR172" s="136"/>
      <c r="BS172" s="136"/>
      <c r="BT172" s="136"/>
      <c r="BU172" s="136"/>
      <c r="BV172" s="136"/>
    </row>
    <row r="173" spans="3:74" ht="14.25">
      <c r="C173" s="1413" t="s">
        <v>79</v>
      </c>
      <c r="D173" s="156"/>
      <c r="E173" s="156"/>
      <c r="F173" s="156"/>
      <c r="G173" s="230"/>
      <c r="H173" s="1028"/>
      <c r="I173" s="1028"/>
      <c r="J173" s="283">
        <f>J169+J170-J171+J172</f>
        <v>0</v>
      </c>
      <c r="K173" s="1028"/>
      <c r="L173" s="1028"/>
      <c r="M173" s="224">
        <f>M169+M170-M171+M172</f>
        <v>0</v>
      </c>
      <c r="N173" s="1028"/>
      <c r="O173" s="1028"/>
      <c r="P173" s="224">
        <f>P169+P170-P171+P172</f>
        <v>0</v>
      </c>
      <c r="Q173" s="1028"/>
      <c r="R173" s="1028"/>
      <c r="S173" s="224">
        <f>S169+S170-S171+S172</f>
        <v>0</v>
      </c>
      <c r="T173" s="1028"/>
      <c r="U173" s="1028"/>
      <c r="V173" s="224">
        <f>V169+V170-V171+V172</f>
        <v>0</v>
      </c>
      <c r="W173" s="1028"/>
      <c r="X173" s="1028"/>
      <c r="Y173" s="224">
        <f>Y169+Y170-Y171+Y172</f>
        <v>0</v>
      </c>
      <c r="Z173" s="1028"/>
      <c r="AA173" s="1028"/>
      <c r="AB173" s="224">
        <f>AB169+AB170-AB171+AB172</f>
        <v>0</v>
      </c>
      <c r="AC173" s="1028"/>
      <c r="AD173" s="1028"/>
      <c r="AE173" s="224">
        <f>AE169+AE170-AE171+AE172</f>
        <v>0</v>
      </c>
      <c r="AF173" s="1028"/>
      <c r="AG173" s="1028"/>
      <c r="AH173" s="224">
        <f>AH169+AH170-AH171+AH172</f>
        <v>0</v>
      </c>
      <c r="AI173" s="1028"/>
      <c r="AJ173" s="1028"/>
      <c r="AK173" s="224">
        <f>AK169+AK170-AK171+AK172</f>
        <v>0</v>
      </c>
      <c r="AL173" s="1028"/>
      <c r="AM173" s="1028"/>
      <c r="AN173" s="224">
        <f>AN169+AN170-AN171+AN172</f>
        <v>0</v>
      </c>
      <c r="AO173" s="1028"/>
      <c r="AP173" s="1028"/>
      <c r="AQ173" s="224">
        <f>AQ169+AQ170-AQ171+AQ172</f>
        <v>0</v>
      </c>
      <c r="AR173" s="1028"/>
      <c r="AS173" s="1028"/>
      <c r="AT173" s="224">
        <f>AT169+AT170-AT171+AT172</f>
        <v>0</v>
      </c>
      <c r="AU173" s="1028"/>
      <c r="AV173" s="1028"/>
      <c r="AW173" s="224">
        <f>AW169+AW170-AW171+AW172</f>
        <v>0</v>
      </c>
      <c r="AX173" s="1028"/>
      <c r="AY173" s="1028"/>
      <c r="AZ173" s="224">
        <f>AZ169+AZ170-AZ171+AZ172</f>
        <v>0</v>
      </c>
      <c r="BA173" s="1028"/>
      <c r="BB173" s="1028"/>
      <c r="BC173" s="224">
        <f>BC169+BC170-BC171+BC172</f>
        <v>0</v>
      </c>
      <c r="BD173" s="1028"/>
      <c r="BE173" s="1028"/>
      <c r="BF173" s="224">
        <f>BF169+BF170-BF171+BF172</f>
        <v>0</v>
      </c>
      <c r="BG173" s="1028"/>
      <c r="BH173" s="1028"/>
      <c r="BI173" s="224">
        <f>BI169+BI170-BI171+BI172</f>
        <v>0</v>
      </c>
      <c r="BJ173" s="1028"/>
      <c r="BK173" s="1028"/>
      <c r="BL173" s="224">
        <f>BL169+BL170-BL171+BL172</f>
        <v>0</v>
      </c>
      <c r="BM173" s="1028"/>
      <c r="BN173" s="1028"/>
      <c r="BO173" s="224">
        <f>BO169+BO170-BO171+BO172</f>
        <v>0</v>
      </c>
      <c r="BP173" s="136"/>
      <c r="BQ173" s="136"/>
      <c r="BR173" s="136"/>
      <c r="BS173" s="136"/>
      <c r="BT173" s="136"/>
      <c r="BU173" s="136"/>
      <c r="BV173" s="136"/>
    </row>
    <row r="174" spans="3:74" ht="14.25">
      <c r="C174" s="1014"/>
      <c r="D174" s="156"/>
      <c r="E174" s="156"/>
      <c r="F174" s="156"/>
      <c r="G174" s="1674" t="s">
        <v>1239</v>
      </c>
      <c r="H174" s="1029"/>
      <c r="I174" s="1029"/>
      <c r="J174" s="192"/>
      <c r="K174" s="1029"/>
      <c r="L174" s="1029"/>
      <c r="M174" s="1676" t="e">
        <f>M173/SUM(J94,J104)</f>
        <v>#DIV/0!</v>
      </c>
      <c r="N174" s="1029"/>
      <c r="O174" s="1029"/>
      <c r="P174" s="1676" t="e">
        <f>P173/SUM(M94,M104)</f>
        <v>#DIV/0!</v>
      </c>
      <c r="Q174" s="1029"/>
      <c r="R174" s="1029"/>
      <c r="S174" s="1676" t="e">
        <f>S173/SUM(P94,P104)</f>
        <v>#DIV/0!</v>
      </c>
      <c r="T174" s="1029"/>
      <c r="U174" s="1029"/>
      <c r="V174" s="1676" t="e">
        <f>V173/SUM(S94,S104)</f>
        <v>#DIV/0!</v>
      </c>
      <c r="W174" s="1029"/>
      <c r="X174" s="1029"/>
      <c r="Y174" s="1676" t="e">
        <f>Y173/SUM(V94,V104)</f>
        <v>#DIV/0!</v>
      </c>
      <c r="Z174" s="1029"/>
      <c r="AA174" s="1029"/>
      <c r="AB174" s="1676" t="e">
        <f>AB173/SUM(Y94,Y104)</f>
        <v>#DIV/0!</v>
      </c>
      <c r="AC174" s="1029"/>
      <c r="AD174" s="1029"/>
      <c r="AE174" s="1676" t="e">
        <f>AE173/SUM(AB94,AB104)</f>
        <v>#DIV/0!</v>
      </c>
      <c r="AF174" s="1029"/>
      <c r="AG174" s="1029"/>
      <c r="AH174" s="1676" t="e">
        <f>AH173/SUM(AE94,AE104)</f>
        <v>#DIV/0!</v>
      </c>
      <c r="AI174" s="1029"/>
      <c r="AJ174" s="1029"/>
      <c r="AK174" s="1676" t="e">
        <f>AK173/SUM(AH94,AH104)</f>
        <v>#DIV/0!</v>
      </c>
      <c r="AL174" s="1029"/>
      <c r="AM174" s="1029"/>
      <c r="AN174" s="1676" t="e">
        <f>AN173/SUM(AK94,AK104)</f>
        <v>#DIV/0!</v>
      </c>
      <c r="AO174" s="1029"/>
      <c r="AP174" s="1029"/>
      <c r="AQ174" s="1676" t="e">
        <f>AQ173/SUM(AN94,AN104)</f>
        <v>#DIV/0!</v>
      </c>
      <c r="AR174" s="1029"/>
      <c r="AS174" s="1029"/>
      <c r="AT174" s="1676" t="e">
        <f>AT173/SUM(AQ94,AQ104)</f>
        <v>#DIV/0!</v>
      </c>
      <c r="AU174" s="1029"/>
      <c r="AV174" s="1029"/>
      <c r="AW174" s="1676" t="e">
        <f>AW173/SUM(AT94,AT104)</f>
        <v>#DIV/0!</v>
      </c>
      <c r="AX174" s="1029"/>
      <c r="AY174" s="1029"/>
      <c r="AZ174" s="1676" t="e">
        <f>AZ173/SUM(AW94,AW104)</f>
        <v>#DIV/0!</v>
      </c>
      <c r="BA174" s="1029"/>
      <c r="BB174" s="1029"/>
      <c r="BC174" s="1676" t="e">
        <f>BC173/SUM(AZ94,AZ104)</f>
        <v>#DIV/0!</v>
      </c>
      <c r="BD174" s="1029"/>
      <c r="BE174" s="1029"/>
      <c r="BF174" s="1676" t="e">
        <f>BF173/SUM(BC94,BC104)</f>
        <v>#DIV/0!</v>
      </c>
      <c r="BG174" s="1029"/>
      <c r="BH174" s="1029"/>
      <c r="BI174" s="1676" t="e">
        <f>BI173/SUM(BF94,BF104)</f>
        <v>#DIV/0!</v>
      </c>
      <c r="BJ174" s="1029"/>
      <c r="BK174" s="1029"/>
      <c r="BL174" s="1676" t="e">
        <f>BL173/SUM(BI94,BI104)</f>
        <v>#DIV/0!</v>
      </c>
      <c r="BM174" s="1029"/>
      <c r="BN174" s="1029"/>
      <c r="BO174" s="1676" t="e">
        <f>BO173/SUM(BL94,BL104)</f>
        <v>#DIV/0!</v>
      </c>
      <c r="BP174" s="136"/>
      <c r="BQ174" s="136"/>
      <c r="BR174" s="136"/>
      <c r="BS174" s="136"/>
      <c r="BT174" s="136"/>
      <c r="BU174" s="136"/>
      <c r="BV174" s="136"/>
    </row>
    <row r="175" spans="3:74" ht="15">
      <c r="C175" s="1371" t="s">
        <v>136</v>
      </c>
      <c r="D175" s="156"/>
      <c r="E175" s="156"/>
      <c r="F175" s="156"/>
      <c r="G175" s="230"/>
      <c r="H175" s="1028"/>
      <c r="I175" s="1028"/>
      <c r="J175" s="283"/>
      <c r="K175" s="1028"/>
      <c r="L175" s="1028"/>
      <c r="M175" s="224"/>
      <c r="N175" s="1028"/>
      <c r="O175" s="1028"/>
      <c r="P175" s="224"/>
      <c r="Q175" s="1028"/>
      <c r="R175" s="1028"/>
      <c r="S175" s="224"/>
      <c r="T175" s="1028"/>
      <c r="U175" s="1028"/>
      <c r="V175" s="224"/>
      <c r="W175" s="1028"/>
      <c r="X175" s="1028"/>
      <c r="Y175" s="224"/>
      <c r="Z175" s="1028"/>
      <c r="AA175" s="1028"/>
      <c r="AB175" s="224"/>
      <c r="AC175" s="1028"/>
      <c r="AD175" s="1028"/>
      <c r="AE175" s="224"/>
      <c r="AF175" s="1028"/>
      <c r="AG175" s="1028"/>
      <c r="AH175" s="224"/>
      <c r="AI175" s="1028"/>
      <c r="AJ175" s="1028"/>
      <c r="AK175" s="224"/>
      <c r="AL175" s="1028"/>
      <c r="AM175" s="1028"/>
      <c r="AN175" s="224"/>
      <c r="AO175" s="1028"/>
      <c r="AP175" s="1028"/>
      <c r="AQ175" s="224"/>
      <c r="AR175" s="1028"/>
      <c r="AS175" s="1028"/>
      <c r="AT175" s="224"/>
      <c r="AU175" s="1028"/>
      <c r="AV175" s="1028"/>
      <c r="AW175" s="224"/>
      <c r="AX175" s="1028"/>
      <c r="AY175" s="1028"/>
      <c r="AZ175" s="224"/>
      <c r="BA175" s="1028"/>
      <c r="BB175" s="1028"/>
      <c r="BC175" s="224"/>
      <c r="BD175" s="1028"/>
      <c r="BE175" s="1028"/>
      <c r="BF175" s="224"/>
      <c r="BG175" s="1028"/>
      <c r="BH175" s="1028"/>
      <c r="BI175" s="224"/>
      <c r="BJ175" s="1028"/>
      <c r="BK175" s="1028"/>
      <c r="BL175" s="224"/>
      <c r="BM175" s="1028"/>
      <c r="BN175" s="1028"/>
      <c r="BO175" s="224"/>
      <c r="BP175" s="136"/>
      <c r="BQ175" s="136"/>
      <c r="BR175" s="136"/>
      <c r="BS175" s="136"/>
      <c r="BT175" s="136"/>
      <c r="BU175" s="136"/>
      <c r="BV175" s="136"/>
    </row>
    <row r="176" spans="3:74" ht="14.25">
      <c r="C176" s="1412" t="s">
        <v>120</v>
      </c>
      <c r="D176" s="156"/>
      <c r="E176" s="156"/>
      <c r="F176" s="156"/>
      <c r="G176" s="71"/>
      <c r="H176" s="1028"/>
      <c r="I176" s="1028"/>
      <c r="J176" s="75"/>
      <c r="K176" s="1028"/>
      <c r="L176" s="1028"/>
      <c r="M176" s="285">
        <f>J180</f>
        <v>0</v>
      </c>
      <c r="N176" s="1028"/>
      <c r="O176" s="1028"/>
      <c r="P176" s="285">
        <f>M180</f>
        <v>0</v>
      </c>
      <c r="Q176" s="1028"/>
      <c r="R176" s="1028"/>
      <c r="S176" s="285">
        <f>P180</f>
        <v>0</v>
      </c>
      <c r="T176" s="1028"/>
      <c r="U176" s="1028"/>
      <c r="V176" s="285">
        <f>S180</f>
        <v>0</v>
      </c>
      <c r="W176" s="1028"/>
      <c r="X176" s="1028"/>
      <c r="Y176" s="285">
        <f>V180</f>
        <v>0</v>
      </c>
      <c r="Z176" s="1028"/>
      <c r="AA176" s="1028"/>
      <c r="AB176" s="285">
        <f>Y180</f>
        <v>0</v>
      </c>
      <c r="AC176" s="1028"/>
      <c r="AD176" s="1028"/>
      <c r="AE176" s="285">
        <f>AB180</f>
        <v>0</v>
      </c>
      <c r="AF176" s="1028"/>
      <c r="AG176" s="1028"/>
      <c r="AH176" s="285">
        <f>AE180</f>
        <v>0</v>
      </c>
      <c r="AI176" s="1028"/>
      <c r="AJ176" s="1028"/>
      <c r="AK176" s="285">
        <f>AH180</f>
        <v>0</v>
      </c>
      <c r="AL176" s="1028"/>
      <c r="AM176" s="1028"/>
      <c r="AN176" s="285">
        <f>AK180</f>
        <v>0</v>
      </c>
      <c r="AO176" s="1028"/>
      <c r="AP176" s="1028"/>
      <c r="AQ176" s="285">
        <f>AN180</f>
        <v>0</v>
      </c>
      <c r="AR176" s="1028"/>
      <c r="AS176" s="1028"/>
      <c r="AT176" s="285">
        <f>AQ180</f>
        <v>0</v>
      </c>
      <c r="AU176" s="1028"/>
      <c r="AV176" s="1028"/>
      <c r="AW176" s="285">
        <f>AT180</f>
        <v>0</v>
      </c>
      <c r="AX176" s="1028"/>
      <c r="AY176" s="1028"/>
      <c r="AZ176" s="285">
        <f>AW180</f>
        <v>0</v>
      </c>
      <c r="BA176" s="1028"/>
      <c r="BB176" s="1028"/>
      <c r="BC176" s="285">
        <f>AZ180</f>
        <v>0</v>
      </c>
      <c r="BD176" s="1028"/>
      <c r="BE176" s="1028"/>
      <c r="BF176" s="285">
        <f>BC180</f>
        <v>0</v>
      </c>
      <c r="BG176" s="1028"/>
      <c r="BH176" s="1028"/>
      <c r="BI176" s="285">
        <f>BF180</f>
        <v>0</v>
      </c>
      <c r="BJ176" s="1028"/>
      <c r="BK176" s="1028"/>
      <c r="BL176" s="285">
        <f>BI180</f>
        <v>0</v>
      </c>
      <c r="BM176" s="1028"/>
      <c r="BN176" s="1028"/>
      <c r="BO176" s="285">
        <f>BL180</f>
        <v>0</v>
      </c>
      <c r="BP176" s="136"/>
      <c r="BQ176" s="136"/>
      <c r="BR176" s="136"/>
      <c r="BS176" s="136"/>
      <c r="BT176" s="136"/>
      <c r="BU176" s="136"/>
      <c r="BV176" s="136"/>
    </row>
    <row r="177" spans="3:74" ht="14.25">
      <c r="C177" s="1412" t="s">
        <v>121</v>
      </c>
      <c r="D177" s="156"/>
      <c r="E177" s="156"/>
      <c r="F177" s="156"/>
      <c r="G177" s="71"/>
      <c r="H177" s="1028"/>
      <c r="I177" s="1028"/>
      <c r="J177" s="285">
        <f>J89</f>
        <v>0</v>
      </c>
      <c r="K177" s="1028"/>
      <c r="L177" s="1028"/>
      <c r="M177" s="285">
        <f>M89</f>
        <v>0</v>
      </c>
      <c r="N177" s="1028"/>
      <c r="O177" s="1028"/>
      <c r="P177" s="285">
        <f>P89</f>
        <v>0</v>
      </c>
      <c r="Q177" s="1028"/>
      <c r="R177" s="1028"/>
      <c r="S177" s="285">
        <f>S89</f>
        <v>0</v>
      </c>
      <c r="T177" s="1028"/>
      <c r="U177" s="1028"/>
      <c r="V177" s="285">
        <f>V89</f>
        <v>0</v>
      </c>
      <c r="W177" s="1028"/>
      <c r="X177" s="1028"/>
      <c r="Y177" s="285">
        <f>Y89</f>
        <v>0</v>
      </c>
      <c r="Z177" s="1028"/>
      <c r="AA177" s="1028"/>
      <c r="AB177" s="285">
        <f>AB89</f>
        <v>0</v>
      </c>
      <c r="AC177" s="1028"/>
      <c r="AD177" s="1028"/>
      <c r="AE177" s="285">
        <f>AE89</f>
        <v>0</v>
      </c>
      <c r="AF177" s="1028"/>
      <c r="AG177" s="1028"/>
      <c r="AH177" s="285">
        <f>AH89</f>
        <v>0</v>
      </c>
      <c r="AI177" s="1028"/>
      <c r="AJ177" s="1028"/>
      <c r="AK177" s="285">
        <f>AK89</f>
        <v>0</v>
      </c>
      <c r="AL177" s="1028"/>
      <c r="AM177" s="1028"/>
      <c r="AN177" s="285">
        <f>AN89</f>
        <v>0</v>
      </c>
      <c r="AO177" s="1028"/>
      <c r="AP177" s="1028"/>
      <c r="AQ177" s="285">
        <f>AQ89</f>
        <v>0</v>
      </c>
      <c r="AR177" s="1028"/>
      <c r="AS177" s="1028"/>
      <c r="AT177" s="285">
        <f>AT89</f>
        <v>0</v>
      </c>
      <c r="AU177" s="1028"/>
      <c r="AV177" s="1028"/>
      <c r="AW177" s="285">
        <f>AW89</f>
        <v>0</v>
      </c>
      <c r="AX177" s="1028"/>
      <c r="AY177" s="1028"/>
      <c r="AZ177" s="285">
        <f>AZ89</f>
        <v>0</v>
      </c>
      <c r="BA177" s="1028"/>
      <c r="BB177" s="1028"/>
      <c r="BC177" s="285">
        <f>BC89</f>
        <v>0</v>
      </c>
      <c r="BD177" s="1028"/>
      <c r="BE177" s="1028"/>
      <c r="BF177" s="285">
        <f>BF89</f>
        <v>0</v>
      </c>
      <c r="BG177" s="1028"/>
      <c r="BH177" s="1028"/>
      <c r="BI177" s="285">
        <f>BI89</f>
        <v>0</v>
      </c>
      <c r="BJ177" s="1028"/>
      <c r="BK177" s="1028"/>
      <c r="BL177" s="285">
        <f>BL89</f>
        <v>0</v>
      </c>
      <c r="BM177" s="1028"/>
      <c r="BN177" s="1028"/>
      <c r="BO177" s="285">
        <f>BO89</f>
        <v>0</v>
      </c>
      <c r="BP177" s="136"/>
      <c r="BQ177" s="136"/>
      <c r="BR177" s="136"/>
      <c r="BS177" s="136"/>
      <c r="BT177" s="136"/>
      <c r="BU177" s="136"/>
      <c r="BV177" s="136"/>
    </row>
    <row r="178" spans="3:74" ht="14.25">
      <c r="C178" s="1412" t="s">
        <v>122</v>
      </c>
      <c r="D178" s="156"/>
      <c r="E178" s="156"/>
      <c r="F178" s="156"/>
      <c r="G178" s="71"/>
      <c r="H178" s="1028"/>
      <c r="I178" s="1028"/>
      <c r="J178" s="75"/>
      <c r="K178" s="1028"/>
      <c r="L178" s="1028"/>
      <c r="M178" s="75"/>
      <c r="N178" s="1028"/>
      <c r="O178" s="1028"/>
      <c r="P178" s="75"/>
      <c r="Q178" s="1028"/>
      <c r="R178" s="1028"/>
      <c r="S178" s="75"/>
      <c r="T178" s="1028"/>
      <c r="U178" s="1028"/>
      <c r="V178" s="75"/>
      <c r="W178" s="1028"/>
      <c r="X178" s="1028"/>
      <c r="Y178" s="75"/>
      <c r="Z178" s="1028"/>
      <c r="AA178" s="1028"/>
      <c r="AB178" s="75"/>
      <c r="AC178" s="1028"/>
      <c r="AD178" s="1028"/>
      <c r="AE178" s="75"/>
      <c r="AF178" s="1028"/>
      <c r="AG178" s="1028"/>
      <c r="AH178" s="75"/>
      <c r="AI178" s="1028"/>
      <c r="AJ178" s="1028"/>
      <c r="AK178" s="75"/>
      <c r="AL178" s="1028"/>
      <c r="AM178" s="1028"/>
      <c r="AN178" s="75"/>
      <c r="AO178" s="1028"/>
      <c r="AP178" s="1028"/>
      <c r="AQ178" s="75"/>
      <c r="AR178" s="1028"/>
      <c r="AS178" s="1028"/>
      <c r="AT178" s="75"/>
      <c r="AU178" s="1028"/>
      <c r="AV178" s="1028"/>
      <c r="AW178" s="75"/>
      <c r="AX178" s="1028"/>
      <c r="AY178" s="1028"/>
      <c r="AZ178" s="75"/>
      <c r="BA178" s="1028"/>
      <c r="BB178" s="1028"/>
      <c r="BC178" s="75"/>
      <c r="BD178" s="1028"/>
      <c r="BE178" s="1028"/>
      <c r="BF178" s="75"/>
      <c r="BG178" s="1028"/>
      <c r="BH178" s="1028"/>
      <c r="BI178" s="75"/>
      <c r="BJ178" s="1028"/>
      <c r="BK178" s="1028"/>
      <c r="BL178" s="75"/>
      <c r="BM178" s="1028"/>
      <c r="BN178" s="1028"/>
      <c r="BO178" s="75"/>
      <c r="BP178" s="136"/>
      <c r="BQ178" s="136"/>
      <c r="BR178" s="136"/>
      <c r="BS178" s="136"/>
      <c r="BT178" s="136"/>
      <c r="BU178" s="136"/>
      <c r="BV178" s="136"/>
    </row>
    <row r="179" spans="3:74" ht="14.25">
      <c r="C179" s="1412" t="s">
        <v>123</v>
      </c>
      <c r="D179" s="156"/>
      <c r="E179" s="156"/>
      <c r="F179" s="156"/>
      <c r="G179" s="71"/>
      <c r="H179" s="1028"/>
      <c r="I179" s="1028"/>
      <c r="J179" s="75"/>
      <c r="K179" s="1028"/>
      <c r="L179" s="1028"/>
      <c r="M179" s="75"/>
      <c r="N179" s="1028"/>
      <c r="O179" s="1028"/>
      <c r="P179" s="75"/>
      <c r="Q179" s="1028"/>
      <c r="R179" s="1028"/>
      <c r="S179" s="75"/>
      <c r="T179" s="1028"/>
      <c r="U179" s="1028"/>
      <c r="V179" s="75"/>
      <c r="W179" s="1028"/>
      <c r="X179" s="1028"/>
      <c r="Y179" s="75"/>
      <c r="Z179" s="1028"/>
      <c r="AA179" s="1028"/>
      <c r="AB179" s="75"/>
      <c r="AC179" s="1028"/>
      <c r="AD179" s="1028"/>
      <c r="AE179" s="75"/>
      <c r="AF179" s="1028"/>
      <c r="AG179" s="1028"/>
      <c r="AH179" s="75"/>
      <c r="AI179" s="1028"/>
      <c r="AJ179" s="1028"/>
      <c r="AK179" s="75"/>
      <c r="AL179" s="1028"/>
      <c r="AM179" s="1028"/>
      <c r="AN179" s="75"/>
      <c r="AO179" s="1028"/>
      <c r="AP179" s="1028"/>
      <c r="AQ179" s="75"/>
      <c r="AR179" s="1028"/>
      <c r="AS179" s="1028"/>
      <c r="AT179" s="75"/>
      <c r="AU179" s="1028"/>
      <c r="AV179" s="1028"/>
      <c r="AW179" s="75"/>
      <c r="AX179" s="1028"/>
      <c r="AY179" s="1028"/>
      <c r="AZ179" s="75"/>
      <c r="BA179" s="1028"/>
      <c r="BB179" s="1028"/>
      <c r="BC179" s="75"/>
      <c r="BD179" s="1028"/>
      <c r="BE179" s="1028"/>
      <c r="BF179" s="75"/>
      <c r="BG179" s="1028"/>
      <c r="BH179" s="1028"/>
      <c r="BI179" s="75"/>
      <c r="BJ179" s="1028"/>
      <c r="BK179" s="1028"/>
      <c r="BL179" s="75"/>
      <c r="BM179" s="1028"/>
      <c r="BN179" s="1028"/>
      <c r="BO179" s="75"/>
      <c r="BP179" s="136"/>
      <c r="BQ179" s="136"/>
      <c r="BR179" s="136"/>
      <c r="BS179" s="136"/>
      <c r="BT179" s="136"/>
      <c r="BU179" s="136"/>
      <c r="BV179" s="136"/>
    </row>
    <row r="180" spans="3:74" ht="14.25">
      <c r="C180" s="1413" t="s">
        <v>139</v>
      </c>
      <c r="D180" s="156"/>
      <c r="E180" s="156"/>
      <c r="F180" s="156"/>
      <c r="G180" s="230"/>
      <c r="H180" s="1028"/>
      <c r="I180" s="1028"/>
      <c r="J180" s="283">
        <f>J176+J177-J178+J179</f>
        <v>0</v>
      </c>
      <c r="K180" s="1028"/>
      <c r="L180" s="1028"/>
      <c r="M180" s="224">
        <f>M176+M177-M178+M179</f>
        <v>0</v>
      </c>
      <c r="N180" s="1028"/>
      <c r="O180" s="1028"/>
      <c r="P180" s="224">
        <f>P176+P177-P178+P179</f>
        <v>0</v>
      </c>
      <c r="Q180" s="1028"/>
      <c r="R180" s="1028"/>
      <c r="S180" s="224">
        <f>S176+S177-S178+S179</f>
        <v>0</v>
      </c>
      <c r="T180" s="1028"/>
      <c r="U180" s="1028"/>
      <c r="V180" s="224">
        <f>V176+V177-V178+V179</f>
        <v>0</v>
      </c>
      <c r="W180" s="1028"/>
      <c r="X180" s="1028"/>
      <c r="Y180" s="224">
        <f>Y176+Y177-Y178+Y179</f>
        <v>0</v>
      </c>
      <c r="Z180" s="1028"/>
      <c r="AA180" s="1028"/>
      <c r="AB180" s="224">
        <f>AB176+AB177-AB178+AB179</f>
        <v>0</v>
      </c>
      <c r="AC180" s="1028"/>
      <c r="AD180" s="1028"/>
      <c r="AE180" s="224">
        <f>AE176+AE177-AE178+AE179</f>
        <v>0</v>
      </c>
      <c r="AF180" s="1028"/>
      <c r="AG180" s="1028"/>
      <c r="AH180" s="224">
        <f>AH176+AH177-AH178+AH179</f>
        <v>0</v>
      </c>
      <c r="AI180" s="1028"/>
      <c r="AJ180" s="1028"/>
      <c r="AK180" s="224">
        <f>AK176+AK177-AK178+AK179</f>
        <v>0</v>
      </c>
      <c r="AL180" s="1028"/>
      <c r="AM180" s="1028"/>
      <c r="AN180" s="224">
        <f>AN176+AN177-AN178+AN179</f>
        <v>0</v>
      </c>
      <c r="AO180" s="1028"/>
      <c r="AP180" s="1028"/>
      <c r="AQ180" s="224">
        <f>AQ176+AQ177-AQ178+AQ179</f>
        <v>0</v>
      </c>
      <c r="AR180" s="1028"/>
      <c r="AS180" s="1028"/>
      <c r="AT180" s="224">
        <f>AT176+AT177-AT178+AT179</f>
        <v>0</v>
      </c>
      <c r="AU180" s="1028"/>
      <c r="AV180" s="1028"/>
      <c r="AW180" s="224">
        <f>AW176+AW177-AW178+AW179</f>
        <v>0</v>
      </c>
      <c r="AX180" s="1028"/>
      <c r="AY180" s="1028"/>
      <c r="AZ180" s="224">
        <f>AZ176+AZ177-AZ178+AZ179</f>
        <v>0</v>
      </c>
      <c r="BA180" s="1028"/>
      <c r="BB180" s="1028"/>
      <c r="BC180" s="224">
        <f>BC176+BC177-BC178+BC179</f>
        <v>0</v>
      </c>
      <c r="BD180" s="1028"/>
      <c r="BE180" s="1028"/>
      <c r="BF180" s="224">
        <f>BF176+BF177-BF178+BF179</f>
        <v>0</v>
      </c>
      <c r="BG180" s="1028"/>
      <c r="BH180" s="1028"/>
      <c r="BI180" s="224">
        <f>BI176+BI177-BI178+BI179</f>
        <v>0</v>
      </c>
      <c r="BJ180" s="1028"/>
      <c r="BK180" s="1028"/>
      <c r="BL180" s="224">
        <f>BL176+BL177-BL178+BL179</f>
        <v>0</v>
      </c>
      <c r="BM180" s="1028"/>
      <c r="BN180" s="1028"/>
      <c r="BO180" s="224">
        <f>BO176+BO177-BO178+BO179</f>
        <v>0</v>
      </c>
      <c r="BP180" s="136"/>
      <c r="BQ180" s="136"/>
      <c r="BR180" s="136"/>
      <c r="BS180" s="136"/>
      <c r="BT180" s="136"/>
      <c r="BU180" s="136"/>
      <c r="BV180" s="136"/>
    </row>
    <row r="181" spans="3:74" ht="8.1" customHeight="1">
      <c r="C181" s="1413"/>
      <c r="D181" s="156"/>
      <c r="E181" s="156"/>
      <c r="F181" s="156"/>
      <c r="G181" s="230"/>
      <c r="H181" s="1028"/>
      <c r="I181" s="1028"/>
      <c r="J181" s="283"/>
      <c r="K181" s="1028"/>
      <c r="L181" s="1028"/>
      <c r="M181" s="224"/>
      <c r="N181" s="1028"/>
      <c r="O181" s="1028"/>
      <c r="P181" s="224"/>
      <c r="Q181" s="1028"/>
      <c r="R181" s="1028"/>
      <c r="S181" s="224"/>
      <c r="T181" s="1028"/>
      <c r="U181" s="1028"/>
      <c r="V181" s="224"/>
      <c r="W181" s="1028"/>
      <c r="X181" s="1028"/>
      <c r="Y181" s="224"/>
      <c r="Z181" s="1028"/>
      <c r="AA181" s="1028"/>
      <c r="AB181" s="224"/>
      <c r="AC181" s="1028"/>
      <c r="AD181" s="1028"/>
      <c r="AE181" s="224"/>
      <c r="AF181" s="1028"/>
      <c r="AG181" s="1028"/>
      <c r="AH181" s="224"/>
      <c r="AI181" s="1028"/>
      <c r="AJ181" s="1028"/>
      <c r="AK181" s="224"/>
      <c r="AL181" s="1028"/>
      <c r="AM181" s="1028"/>
      <c r="AN181" s="224"/>
      <c r="AO181" s="1028"/>
      <c r="AP181" s="1028"/>
      <c r="AQ181" s="224"/>
      <c r="AR181" s="1028"/>
      <c r="AS181" s="1028"/>
      <c r="AT181" s="224"/>
      <c r="AU181" s="1028"/>
      <c r="AV181" s="1028"/>
      <c r="AW181" s="224"/>
      <c r="AX181" s="1028"/>
      <c r="AY181" s="1028"/>
      <c r="AZ181" s="224"/>
      <c r="BA181" s="1028"/>
      <c r="BB181" s="1028"/>
      <c r="BC181" s="224"/>
      <c r="BD181" s="1028"/>
      <c r="BE181" s="1028"/>
      <c r="BF181" s="224"/>
      <c r="BG181" s="1028"/>
      <c r="BH181" s="1028"/>
      <c r="BI181" s="224"/>
      <c r="BJ181" s="1028"/>
      <c r="BK181" s="1028"/>
      <c r="BL181" s="224"/>
      <c r="BM181" s="1028"/>
      <c r="BN181" s="1028"/>
      <c r="BO181" s="224"/>
      <c r="BP181" s="136"/>
      <c r="BQ181" s="136"/>
      <c r="BR181" s="136"/>
      <c r="BS181" s="136"/>
      <c r="BT181" s="136"/>
      <c r="BU181" s="136"/>
      <c r="BV181" s="136"/>
    </row>
    <row r="182" spans="3:74" ht="15">
      <c r="C182" s="1371" t="s">
        <v>124</v>
      </c>
      <c r="D182" s="156"/>
      <c r="E182" s="156"/>
      <c r="F182" s="156"/>
      <c r="G182" s="230"/>
      <c r="H182" s="1028"/>
      <c r="I182" s="1028"/>
      <c r="J182" s="283"/>
      <c r="K182" s="1028"/>
      <c r="L182" s="1028"/>
      <c r="M182" s="224"/>
      <c r="N182" s="1028"/>
      <c r="O182" s="1028"/>
      <c r="P182" s="224"/>
      <c r="Q182" s="1028"/>
      <c r="R182" s="1028"/>
      <c r="S182" s="224"/>
      <c r="T182" s="1028"/>
      <c r="U182" s="1028"/>
      <c r="V182" s="224"/>
      <c r="W182" s="1028"/>
      <c r="X182" s="1028"/>
      <c r="Y182" s="224"/>
      <c r="Z182" s="1028"/>
      <c r="AA182" s="1028"/>
      <c r="AB182" s="224"/>
      <c r="AC182" s="1028"/>
      <c r="AD182" s="1028"/>
      <c r="AE182" s="224"/>
      <c r="AF182" s="1028"/>
      <c r="AG182" s="1028"/>
      <c r="AH182" s="224"/>
      <c r="AI182" s="1028"/>
      <c r="AJ182" s="1028"/>
      <c r="AK182" s="224"/>
      <c r="AL182" s="1028"/>
      <c r="AM182" s="1028"/>
      <c r="AN182" s="224"/>
      <c r="AO182" s="1028"/>
      <c r="AP182" s="1028"/>
      <c r="AQ182" s="224"/>
      <c r="AR182" s="1028"/>
      <c r="AS182" s="1028"/>
      <c r="AT182" s="224"/>
      <c r="AU182" s="1028"/>
      <c r="AV182" s="1028"/>
      <c r="AW182" s="224"/>
      <c r="AX182" s="1028"/>
      <c r="AY182" s="1028"/>
      <c r="AZ182" s="224"/>
      <c r="BA182" s="1028"/>
      <c r="BB182" s="1028"/>
      <c r="BC182" s="224"/>
      <c r="BD182" s="1028"/>
      <c r="BE182" s="1028"/>
      <c r="BF182" s="224"/>
      <c r="BG182" s="1028"/>
      <c r="BH182" s="1028"/>
      <c r="BI182" s="224"/>
      <c r="BJ182" s="1028"/>
      <c r="BK182" s="1028"/>
      <c r="BL182" s="224"/>
      <c r="BM182" s="1028"/>
      <c r="BN182" s="1028"/>
      <c r="BO182" s="224"/>
      <c r="BP182" s="136"/>
      <c r="BQ182" s="136"/>
      <c r="BR182" s="136"/>
      <c r="BS182" s="136"/>
      <c r="BT182" s="136"/>
      <c r="BU182" s="136"/>
      <c r="BV182" s="136"/>
    </row>
    <row r="183" spans="3:74" ht="14.25">
      <c r="C183" s="1412" t="s">
        <v>125</v>
      </c>
      <c r="D183" s="156"/>
      <c r="E183" s="156"/>
      <c r="F183" s="156"/>
      <c r="G183" s="71"/>
      <c r="H183" s="1028"/>
      <c r="I183" s="1028"/>
      <c r="J183" s="75"/>
      <c r="K183" s="1028"/>
      <c r="L183" s="1028"/>
      <c r="M183" s="285">
        <f>J187</f>
        <v>0</v>
      </c>
      <c r="N183" s="1028"/>
      <c r="O183" s="1028"/>
      <c r="P183" s="285">
        <f>M187</f>
        <v>0</v>
      </c>
      <c r="Q183" s="1028"/>
      <c r="R183" s="1028"/>
      <c r="S183" s="285">
        <f>P187</f>
        <v>0</v>
      </c>
      <c r="T183" s="1028"/>
      <c r="U183" s="1028"/>
      <c r="V183" s="285">
        <f>S187</f>
        <v>0</v>
      </c>
      <c r="W183" s="1028"/>
      <c r="X183" s="1028"/>
      <c r="Y183" s="285">
        <f>V187</f>
        <v>0</v>
      </c>
      <c r="Z183" s="1028"/>
      <c r="AA183" s="1028"/>
      <c r="AB183" s="285">
        <f>Y187</f>
        <v>0</v>
      </c>
      <c r="AC183" s="1028"/>
      <c r="AD183" s="1028"/>
      <c r="AE183" s="285">
        <f>AB187</f>
        <v>0</v>
      </c>
      <c r="AF183" s="1028"/>
      <c r="AG183" s="1028"/>
      <c r="AH183" s="285">
        <f>AE187</f>
        <v>0</v>
      </c>
      <c r="AI183" s="1028"/>
      <c r="AJ183" s="1028"/>
      <c r="AK183" s="285">
        <f>AH187</f>
        <v>0</v>
      </c>
      <c r="AL183" s="1028"/>
      <c r="AM183" s="1028"/>
      <c r="AN183" s="285">
        <f>AK187</f>
        <v>0</v>
      </c>
      <c r="AO183" s="1028"/>
      <c r="AP183" s="1028"/>
      <c r="AQ183" s="285">
        <f>AN187</f>
        <v>0</v>
      </c>
      <c r="AR183" s="1028"/>
      <c r="AS183" s="1028"/>
      <c r="AT183" s="285">
        <f>AQ187</f>
        <v>0</v>
      </c>
      <c r="AU183" s="1028"/>
      <c r="AV183" s="1028"/>
      <c r="AW183" s="285">
        <f>AT187</f>
        <v>0</v>
      </c>
      <c r="AX183" s="1028"/>
      <c r="AY183" s="1028"/>
      <c r="AZ183" s="285">
        <f>AW187</f>
        <v>0</v>
      </c>
      <c r="BA183" s="1028"/>
      <c r="BB183" s="1028"/>
      <c r="BC183" s="285">
        <f>AZ187</f>
        <v>0</v>
      </c>
      <c r="BD183" s="1028"/>
      <c r="BE183" s="1028"/>
      <c r="BF183" s="285">
        <f>BC187</f>
        <v>0</v>
      </c>
      <c r="BG183" s="1028"/>
      <c r="BH183" s="1028"/>
      <c r="BI183" s="285">
        <f>BF187</f>
        <v>0</v>
      </c>
      <c r="BJ183" s="1028"/>
      <c r="BK183" s="1028"/>
      <c r="BL183" s="285">
        <f>BI187</f>
        <v>0</v>
      </c>
      <c r="BM183" s="1028"/>
      <c r="BN183" s="1028"/>
      <c r="BO183" s="285">
        <f>BL187</f>
        <v>0</v>
      </c>
      <c r="BP183" s="136"/>
      <c r="BQ183" s="136"/>
      <c r="BR183" s="136"/>
      <c r="BS183" s="136"/>
      <c r="BT183" s="136"/>
      <c r="BU183" s="136"/>
      <c r="BV183" s="136"/>
    </row>
    <row r="184" spans="3:74" ht="14.25">
      <c r="C184" s="1412" t="s">
        <v>126</v>
      </c>
      <c r="D184" s="156"/>
      <c r="E184" s="156"/>
      <c r="F184" s="156"/>
      <c r="G184" s="71"/>
      <c r="H184" s="1028"/>
      <c r="I184" s="1028"/>
      <c r="J184" s="285">
        <f>J90</f>
        <v>0</v>
      </c>
      <c r="K184" s="1028"/>
      <c r="L184" s="1028"/>
      <c r="M184" s="285">
        <f>M90</f>
        <v>0</v>
      </c>
      <c r="N184" s="1028"/>
      <c r="O184" s="1028"/>
      <c r="P184" s="285">
        <f>P90</f>
        <v>0</v>
      </c>
      <c r="Q184" s="1028"/>
      <c r="R184" s="1028"/>
      <c r="S184" s="285">
        <f>S90</f>
        <v>0</v>
      </c>
      <c r="T184" s="1028"/>
      <c r="U184" s="1028"/>
      <c r="V184" s="285">
        <f>V90</f>
        <v>0</v>
      </c>
      <c r="W184" s="1028"/>
      <c r="X184" s="1028"/>
      <c r="Y184" s="285">
        <f>Y90</f>
        <v>0</v>
      </c>
      <c r="Z184" s="1028"/>
      <c r="AA184" s="1028"/>
      <c r="AB184" s="285">
        <f>AB90</f>
        <v>0</v>
      </c>
      <c r="AC184" s="1028"/>
      <c r="AD184" s="1028"/>
      <c r="AE184" s="285">
        <f>AE90</f>
        <v>0</v>
      </c>
      <c r="AF184" s="1028"/>
      <c r="AG184" s="1028"/>
      <c r="AH184" s="285">
        <f>AH90</f>
        <v>0</v>
      </c>
      <c r="AI184" s="1028"/>
      <c r="AJ184" s="1028"/>
      <c r="AK184" s="285">
        <f>AK90</f>
        <v>0</v>
      </c>
      <c r="AL184" s="1028"/>
      <c r="AM184" s="1028"/>
      <c r="AN184" s="285">
        <f>AN90</f>
        <v>0</v>
      </c>
      <c r="AO184" s="1028"/>
      <c r="AP184" s="1028"/>
      <c r="AQ184" s="285">
        <f>AQ90</f>
        <v>0</v>
      </c>
      <c r="AR184" s="1028"/>
      <c r="AS184" s="1028"/>
      <c r="AT184" s="285">
        <f>AT90</f>
        <v>0</v>
      </c>
      <c r="AU184" s="1028"/>
      <c r="AV184" s="1028"/>
      <c r="AW184" s="285">
        <f>AW90</f>
        <v>0</v>
      </c>
      <c r="AX184" s="1028"/>
      <c r="AY184" s="1028"/>
      <c r="AZ184" s="285">
        <f>AZ90</f>
        <v>0</v>
      </c>
      <c r="BA184" s="1028"/>
      <c r="BB184" s="1028"/>
      <c r="BC184" s="285">
        <f>BC90</f>
        <v>0</v>
      </c>
      <c r="BD184" s="1028"/>
      <c r="BE184" s="1028"/>
      <c r="BF184" s="285">
        <f>BF90</f>
        <v>0</v>
      </c>
      <c r="BG184" s="1028"/>
      <c r="BH184" s="1028"/>
      <c r="BI184" s="285">
        <f>BI90</f>
        <v>0</v>
      </c>
      <c r="BJ184" s="1028"/>
      <c r="BK184" s="1028"/>
      <c r="BL184" s="285">
        <f>BL90</f>
        <v>0</v>
      </c>
      <c r="BM184" s="1028"/>
      <c r="BN184" s="1028"/>
      <c r="BO184" s="285">
        <f>BO90</f>
        <v>0</v>
      </c>
      <c r="BP184" s="136"/>
      <c r="BQ184" s="136"/>
      <c r="BR184" s="136"/>
      <c r="BS184" s="136"/>
      <c r="BT184" s="136"/>
      <c r="BU184" s="136"/>
      <c r="BV184" s="136"/>
    </row>
    <row r="185" spans="3:74" ht="14.25">
      <c r="C185" s="1412" t="s">
        <v>127</v>
      </c>
      <c r="D185" s="156"/>
      <c r="E185" s="156"/>
      <c r="F185" s="156"/>
      <c r="G185" s="71"/>
      <c r="H185" s="1028"/>
      <c r="I185" s="1028"/>
      <c r="J185" s="75"/>
      <c r="K185" s="1028"/>
      <c r="L185" s="1028"/>
      <c r="M185" s="75"/>
      <c r="N185" s="1028"/>
      <c r="O185" s="1028"/>
      <c r="P185" s="75"/>
      <c r="Q185" s="1028"/>
      <c r="R185" s="1028"/>
      <c r="S185" s="75"/>
      <c r="T185" s="1028"/>
      <c r="U185" s="1028"/>
      <c r="V185" s="75"/>
      <c r="W185" s="1028"/>
      <c r="X185" s="1028"/>
      <c r="Y185" s="75"/>
      <c r="Z185" s="1028"/>
      <c r="AA185" s="1028"/>
      <c r="AB185" s="75"/>
      <c r="AC185" s="1028"/>
      <c r="AD185" s="1028"/>
      <c r="AE185" s="75"/>
      <c r="AF185" s="1028"/>
      <c r="AG185" s="1028"/>
      <c r="AH185" s="75"/>
      <c r="AI185" s="1028"/>
      <c r="AJ185" s="1028"/>
      <c r="AK185" s="75"/>
      <c r="AL185" s="1028"/>
      <c r="AM185" s="1028"/>
      <c r="AN185" s="75"/>
      <c r="AO185" s="1028"/>
      <c r="AP185" s="1028"/>
      <c r="AQ185" s="75"/>
      <c r="AR185" s="1028"/>
      <c r="AS185" s="1028"/>
      <c r="AT185" s="75"/>
      <c r="AU185" s="1028"/>
      <c r="AV185" s="1028"/>
      <c r="AW185" s="75"/>
      <c r="AX185" s="1028"/>
      <c r="AY185" s="1028"/>
      <c r="AZ185" s="75"/>
      <c r="BA185" s="1028"/>
      <c r="BB185" s="1028"/>
      <c r="BC185" s="75"/>
      <c r="BD185" s="1028"/>
      <c r="BE185" s="1028"/>
      <c r="BF185" s="75"/>
      <c r="BG185" s="1028"/>
      <c r="BH185" s="1028"/>
      <c r="BI185" s="75"/>
      <c r="BJ185" s="1028"/>
      <c r="BK185" s="1028"/>
      <c r="BL185" s="75"/>
      <c r="BM185" s="1028"/>
      <c r="BN185" s="1028"/>
      <c r="BO185" s="75"/>
      <c r="BP185" s="136"/>
      <c r="BQ185" s="136"/>
      <c r="BR185" s="136"/>
      <c r="BS185" s="136"/>
      <c r="BT185" s="136"/>
      <c r="BU185" s="136"/>
      <c r="BV185" s="136"/>
    </row>
    <row r="186" spans="3:74" ht="14.25">
      <c r="C186" s="1412" t="s">
        <v>128</v>
      </c>
      <c r="D186" s="156"/>
      <c r="E186" s="156"/>
      <c r="F186" s="156"/>
      <c r="G186" s="71"/>
      <c r="H186" s="1028"/>
      <c r="I186" s="1028"/>
      <c r="J186" s="75"/>
      <c r="K186" s="1028"/>
      <c r="L186" s="1028"/>
      <c r="M186" s="75"/>
      <c r="N186" s="1028"/>
      <c r="O186" s="1028"/>
      <c r="P186" s="75"/>
      <c r="Q186" s="1028"/>
      <c r="R186" s="1028"/>
      <c r="S186" s="75"/>
      <c r="T186" s="1028"/>
      <c r="U186" s="1028"/>
      <c r="V186" s="75"/>
      <c r="W186" s="1028"/>
      <c r="X186" s="1028"/>
      <c r="Y186" s="75"/>
      <c r="Z186" s="1028"/>
      <c r="AA186" s="1028"/>
      <c r="AB186" s="75"/>
      <c r="AC186" s="1028"/>
      <c r="AD186" s="1028"/>
      <c r="AE186" s="75"/>
      <c r="AF186" s="1028"/>
      <c r="AG186" s="1028"/>
      <c r="AH186" s="75"/>
      <c r="AI186" s="1028"/>
      <c r="AJ186" s="1028"/>
      <c r="AK186" s="75"/>
      <c r="AL186" s="1028"/>
      <c r="AM186" s="1028"/>
      <c r="AN186" s="75"/>
      <c r="AO186" s="1028"/>
      <c r="AP186" s="1028"/>
      <c r="AQ186" s="75"/>
      <c r="AR186" s="1028"/>
      <c r="AS186" s="1028"/>
      <c r="AT186" s="75"/>
      <c r="AU186" s="1028"/>
      <c r="AV186" s="1028"/>
      <c r="AW186" s="75"/>
      <c r="AX186" s="1028"/>
      <c r="AY186" s="1028"/>
      <c r="AZ186" s="75"/>
      <c r="BA186" s="1028"/>
      <c r="BB186" s="1028"/>
      <c r="BC186" s="75"/>
      <c r="BD186" s="1028"/>
      <c r="BE186" s="1028"/>
      <c r="BF186" s="75"/>
      <c r="BG186" s="1028"/>
      <c r="BH186" s="1028"/>
      <c r="BI186" s="75"/>
      <c r="BJ186" s="1028"/>
      <c r="BK186" s="1028"/>
      <c r="BL186" s="75"/>
      <c r="BM186" s="1028"/>
      <c r="BN186" s="1028"/>
      <c r="BO186" s="75"/>
      <c r="BP186" s="136"/>
      <c r="BQ186" s="136"/>
      <c r="BR186" s="136"/>
      <c r="BS186" s="136"/>
      <c r="BT186" s="136"/>
      <c r="BU186" s="136"/>
      <c r="BV186" s="136"/>
    </row>
    <row r="187" spans="3:74" ht="14.25">
      <c r="C187" s="1413" t="s">
        <v>140</v>
      </c>
      <c r="D187" s="156"/>
      <c r="E187" s="156"/>
      <c r="F187" s="156"/>
      <c r="G187" s="230"/>
      <c r="H187" s="1028"/>
      <c r="I187" s="1028"/>
      <c r="J187" s="283">
        <f>J183+J184-J185+J186</f>
        <v>0</v>
      </c>
      <c r="K187" s="1027"/>
      <c r="L187" s="1027"/>
      <c r="M187" s="224">
        <f>M183+M184-M185+M186</f>
        <v>0</v>
      </c>
      <c r="N187" s="1027"/>
      <c r="O187" s="1027"/>
      <c r="P187" s="224">
        <f>P183+P184-P185+P186</f>
        <v>0</v>
      </c>
      <c r="Q187" s="1027"/>
      <c r="R187" s="1027"/>
      <c r="S187" s="224">
        <f>S183+S184-S185+S186</f>
        <v>0</v>
      </c>
      <c r="T187" s="1027"/>
      <c r="U187" s="1027"/>
      <c r="V187" s="224">
        <f>V183+V184-V185+V186</f>
        <v>0</v>
      </c>
      <c r="W187" s="1027"/>
      <c r="X187" s="1027"/>
      <c r="Y187" s="224">
        <f>Y183+Y184-Y185+Y186</f>
        <v>0</v>
      </c>
      <c r="Z187" s="1027"/>
      <c r="AA187" s="1027"/>
      <c r="AB187" s="224">
        <f>AB183+AB184-AB185+AB186</f>
        <v>0</v>
      </c>
      <c r="AC187" s="1027"/>
      <c r="AD187" s="1027"/>
      <c r="AE187" s="224">
        <f>AE183+AE184-AE185+AE186</f>
        <v>0</v>
      </c>
      <c r="AF187" s="1027"/>
      <c r="AG187" s="1027"/>
      <c r="AH187" s="224">
        <f>AH183+AH184-AH185+AH186</f>
        <v>0</v>
      </c>
      <c r="AI187" s="1027"/>
      <c r="AJ187" s="1027"/>
      <c r="AK187" s="224">
        <f>AK183+AK184-AK185+AK186</f>
        <v>0</v>
      </c>
      <c r="AL187" s="1027"/>
      <c r="AM187" s="1027"/>
      <c r="AN187" s="224">
        <f>AN183+AN184-AN185+AN186</f>
        <v>0</v>
      </c>
      <c r="AO187" s="1027"/>
      <c r="AP187" s="1027"/>
      <c r="AQ187" s="224">
        <f>AQ183+AQ184-AQ185+AQ186</f>
        <v>0</v>
      </c>
      <c r="AR187" s="1027"/>
      <c r="AS187" s="1027"/>
      <c r="AT187" s="224">
        <f>AT183+AT184-AT185+AT186</f>
        <v>0</v>
      </c>
      <c r="AU187" s="1027"/>
      <c r="AV187" s="1027"/>
      <c r="AW187" s="224">
        <f>AW183+AW184-AW185+AW186</f>
        <v>0</v>
      </c>
      <c r="AX187" s="1027"/>
      <c r="AY187" s="1027"/>
      <c r="AZ187" s="224">
        <f>AZ183+AZ184-AZ185+AZ186</f>
        <v>0</v>
      </c>
      <c r="BA187" s="1027"/>
      <c r="BB187" s="1027"/>
      <c r="BC187" s="224">
        <f>BC183+BC184-BC185+BC186</f>
        <v>0</v>
      </c>
      <c r="BD187" s="1027"/>
      <c r="BE187" s="1027"/>
      <c r="BF187" s="224">
        <f>BF183+BF184-BF185+BF186</f>
        <v>0</v>
      </c>
      <c r="BG187" s="1027"/>
      <c r="BH187" s="1027"/>
      <c r="BI187" s="224">
        <f>BI183+BI184-BI185+BI186</f>
        <v>0</v>
      </c>
      <c r="BJ187" s="1027"/>
      <c r="BK187" s="1027"/>
      <c r="BL187" s="224">
        <f>BL183+BL184-BL185+BL186</f>
        <v>0</v>
      </c>
      <c r="BM187" s="1027"/>
      <c r="BN187" s="1027"/>
      <c r="BO187" s="224">
        <f>BO183+BO184-BO185+BO186</f>
        <v>0</v>
      </c>
      <c r="BP187" s="136"/>
      <c r="BQ187" s="136"/>
      <c r="BR187" s="136"/>
      <c r="BS187" s="136"/>
      <c r="BT187" s="136"/>
      <c r="BU187" s="136"/>
      <c r="BV187" s="136"/>
    </row>
    <row r="188" spans="3:74" ht="14.25">
      <c r="C188" s="1413"/>
      <c r="D188" s="156"/>
      <c r="E188" s="156"/>
      <c r="F188" s="156"/>
      <c r="G188" s="230"/>
      <c r="H188" s="1028"/>
      <c r="I188" s="1028"/>
      <c r="J188" s="283"/>
      <c r="K188" s="1027"/>
      <c r="L188" s="1027"/>
      <c r="M188" s="224"/>
      <c r="N188" s="1027"/>
      <c r="O188" s="1027"/>
      <c r="P188" s="224"/>
      <c r="Q188" s="1027"/>
      <c r="R188" s="1027"/>
      <c r="S188" s="224"/>
      <c r="T188" s="1027"/>
      <c r="U188" s="1027"/>
      <c r="V188" s="224"/>
      <c r="W188" s="1027"/>
      <c r="X188" s="1027"/>
      <c r="Y188" s="224"/>
      <c r="Z188" s="1027"/>
      <c r="AA188" s="1027"/>
      <c r="AB188" s="224"/>
      <c r="AC188" s="1027"/>
      <c r="AD188" s="1027"/>
      <c r="AE188" s="224"/>
      <c r="AF188" s="1027"/>
      <c r="AG188" s="1027"/>
      <c r="AH188" s="224"/>
      <c r="AI188" s="1027"/>
      <c r="AJ188" s="1027"/>
      <c r="AK188" s="224"/>
      <c r="AL188" s="1027"/>
      <c r="AM188" s="1027"/>
      <c r="AN188" s="224"/>
      <c r="AO188" s="1027"/>
      <c r="AP188" s="1027"/>
      <c r="AQ188" s="224"/>
      <c r="AR188" s="1027"/>
      <c r="AS188" s="1027"/>
      <c r="AT188" s="224"/>
      <c r="AU188" s="1027"/>
      <c r="AV188" s="1027"/>
      <c r="AW188" s="224"/>
      <c r="AX188" s="1027"/>
      <c r="AY188" s="1027"/>
      <c r="AZ188" s="224"/>
      <c r="BA188" s="1027"/>
      <c r="BB188" s="1027"/>
      <c r="BC188" s="224"/>
      <c r="BD188" s="1027"/>
      <c r="BE188" s="1027"/>
      <c r="BF188" s="224"/>
      <c r="BG188" s="1027"/>
      <c r="BH188" s="1027"/>
      <c r="BI188" s="224"/>
      <c r="BJ188" s="1027"/>
      <c r="BK188" s="1027"/>
      <c r="BL188" s="224"/>
      <c r="BM188" s="1027"/>
      <c r="BN188" s="1027"/>
      <c r="BO188" s="224"/>
      <c r="BP188" s="136"/>
      <c r="BQ188" s="136"/>
      <c r="BR188" s="136"/>
      <c r="BS188" s="136"/>
      <c r="BT188" s="136"/>
      <c r="BU188" s="136"/>
      <c r="BV188" s="136"/>
    </row>
    <row r="189" spans="3:74" ht="15">
      <c r="C189" s="411" t="s">
        <v>908</v>
      </c>
      <c r="D189" s="156"/>
      <c r="E189" s="156"/>
      <c r="F189" s="156"/>
      <c r="G189" s="230"/>
      <c r="H189" s="1027"/>
      <c r="I189" s="1027"/>
      <c r="K189" s="1027"/>
      <c r="L189" s="1027"/>
      <c r="M189" s="224"/>
      <c r="N189" s="1027"/>
      <c r="O189" s="1027"/>
      <c r="P189" s="224"/>
      <c r="Q189" s="1027"/>
      <c r="R189" s="1027"/>
      <c r="S189" s="224"/>
      <c r="T189" s="1027"/>
      <c r="U189" s="1027"/>
      <c r="V189" s="224"/>
      <c r="W189" s="1027"/>
      <c r="X189" s="1027"/>
      <c r="Y189" s="224"/>
      <c r="Z189" s="1027"/>
      <c r="AA189" s="1027"/>
      <c r="AB189" s="224"/>
      <c r="AC189" s="1027"/>
      <c r="AD189" s="1027"/>
      <c r="AE189" s="224"/>
      <c r="AF189" s="1027"/>
      <c r="AG189" s="1027"/>
      <c r="AH189" s="224"/>
      <c r="AI189" s="1027"/>
      <c r="AJ189" s="1027"/>
      <c r="AK189" s="224"/>
      <c r="AL189" s="1027"/>
      <c r="AM189" s="1027"/>
      <c r="AN189" s="224"/>
      <c r="AO189" s="1027"/>
      <c r="AP189" s="1027"/>
      <c r="AQ189" s="224"/>
      <c r="AR189" s="1027"/>
      <c r="AS189" s="1027"/>
      <c r="AT189" s="224"/>
      <c r="AU189" s="1027"/>
      <c r="AV189" s="1027"/>
      <c r="AW189" s="224"/>
      <c r="AX189" s="1027"/>
      <c r="AY189" s="1027"/>
      <c r="AZ189" s="224"/>
      <c r="BA189" s="1027"/>
      <c r="BB189" s="1027"/>
      <c r="BC189" s="224"/>
      <c r="BD189" s="1027"/>
      <c r="BE189" s="1027"/>
      <c r="BF189" s="224"/>
      <c r="BG189" s="1027"/>
      <c r="BH189" s="1027"/>
      <c r="BI189" s="224"/>
      <c r="BJ189" s="1027"/>
      <c r="BK189" s="1027"/>
      <c r="BL189" s="224"/>
      <c r="BM189" s="1027"/>
      <c r="BN189" s="1027"/>
      <c r="BO189" s="224"/>
      <c r="BP189" s="136"/>
      <c r="BQ189" s="136"/>
      <c r="BR189" s="136"/>
      <c r="BS189" s="136"/>
      <c r="BT189" s="136"/>
      <c r="BU189" s="136"/>
      <c r="BV189" s="136"/>
    </row>
    <row r="190" spans="3:74" ht="14.25">
      <c r="C190" s="1190" t="s">
        <v>789</v>
      </c>
      <c r="D190" s="1414"/>
      <c r="E190" s="1414"/>
      <c r="F190" s="1414"/>
      <c r="J190" s="227">
        <f>'1.GeneralProjectInfo'!L69</f>
        <v>0</v>
      </c>
      <c r="K190" s="1080"/>
      <c r="L190" s="1080"/>
      <c r="M190" s="227">
        <f>J192</f>
        <v>0</v>
      </c>
      <c r="N190" s="1080"/>
      <c r="O190" s="1080"/>
      <c r="P190" s="227">
        <f>M192</f>
        <v>0</v>
      </c>
      <c r="Q190" s="1080"/>
      <c r="R190" s="1080"/>
      <c r="S190" s="227">
        <f>P192</f>
        <v>0</v>
      </c>
      <c r="T190" s="1080"/>
      <c r="U190" s="1080"/>
      <c r="V190" s="227">
        <f>S192</f>
        <v>0</v>
      </c>
      <c r="W190" s="1080"/>
      <c r="X190" s="1080"/>
      <c r="Y190" s="227">
        <f>V192</f>
        <v>0</v>
      </c>
      <c r="Z190" s="1080"/>
      <c r="AA190" s="1080"/>
      <c r="AB190" s="227">
        <f>Y192</f>
        <v>0</v>
      </c>
      <c r="AC190" s="1080"/>
      <c r="AD190" s="1080"/>
      <c r="AE190" s="227">
        <f>AB192</f>
        <v>0</v>
      </c>
      <c r="AF190" s="1080"/>
      <c r="AG190" s="1080"/>
      <c r="AH190" s="227">
        <f>AE192</f>
        <v>0</v>
      </c>
      <c r="AI190" s="1080"/>
      <c r="AJ190" s="1080"/>
      <c r="AK190" s="227">
        <f>AH192</f>
        <v>0</v>
      </c>
      <c r="AL190" s="1080"/>
      <c r="AM190" s="1080"/>
      <c r="AN190" s="227">
        <f>AK192</f>
        <v>0</v>
      </c>
      <c r="AO190" s="1080"/>
      <c r="AP190" s="1080"/>
      <c r="AQ190" s="227">
        <f>AN192</f>
        <v>0</v>
      </c>
      <c r="AR190" s="1080"/>
      <c r="AS190" s="1080"/>
      <c r="AT190" s="227">
        <f>AQ192</f>
        <v>0</v>
      </c>
      <c r="AU190" s="1080"/>
      <c r="AV190" s="1080"/>
      <c r="AW190" s="227">
        <f>AT192</f>
        <v>0</v>
      </c>
      <c r="AX190" s="1080"/>
      <c r="AY190" s="1080"/>
      <c r="AZ190" s="227">
        <f>AW192</f>
        <v>0</v>
      </c>
      <c r="BA190" s="1080"/>
      <c r="BB190" s="1080"/>
      <c r="BC190" s="227">
        <f>AZ192</f>
        <v>0</v>
      </c>
      <c r="BD190" s="1080"/>
      <c r="BE190" s="1080"/>
      <c r="BF190" s="227">
        <f>BC192</f>
        <v>0</v>
      </c>
      <c r="BG190" s="1080"/>
      <c r="BH190" s="1080"/>
      <c r="BI190" s="227">
        <f>BF192</f>
        <v>0</v>
      </c>
      <c r="BJ190" s="1080"/>
      <c r="BK190" s="1080"/>
      <c r="BL190" s="227">
        <f>BI192</f>
        <v>0</v>
      </c>
      <c r="BM190" s="1080"/>
      <c r="BN190" s="1080"/>
      <c r="BO190" s="227">
        <f>BL192</f>
        <v>0</v>
      </c>
      <c r="BP190" s="136"/>
      <c r="BQ190" s="136"/>
      <c r="BR190" s="136"/>
      <c r="BS190" s="136"/>
      <c r="BT190" s="136"/>
      <c r="BU190" s="136"/>
      <c r="BV190" s="136"/>
    </row>
    <row r="191" spans="3:74" ht="14.25">
      <c r="C191" s="1373" t="s">
        <v>1112</v>
      </c>
      <c r="D191" s="156"/>
      <c r="E191" s="156"/>
      <c r="F191" s="156"/>
      <c r="G191" s="230"/>
      <c r="H191" s="1027"/>
      <c r="I191" s="1027"/>
      <c r="J191" s="1081">
        <f>J121</f>
        <v>0</v>
      </c>
      <c r="K191" s="1080"/>
      <c r="L191" s="1080"/>
      <c r="M191" s="227">
        <f>M121</f>
        <v>0</v>
      </c>
      <c r="N191" s="1080"/>
      <c r="O191" s="1080"/>
      <c r="P191" s="227">
        <f>P121</f>
        <v>0</v>
      </c>
      <c r="Q191" s="1080"/>
      <c r="R191" s="1080"/>
      <c r="S191" s="227">
        <f>S121</f>
        <v>0</v>
      </c>
      <c r="T191" s="1080"/>
      <c r="U191" s="1080"/>
      <c r="V191" s="227">
        <f>V121</f>
        <v>0</v>
      </c>
      <c r="W191" s="1080"/>
      <c r="X191" s="1080"/>
      <c r="Y191" s="227">
        <f>Y121</f>
        <v>0</v>
      </c>
      <c r="Z191" s="1080"/>
      <c r="AA191" s="1080"/>
      <c r="AB191" s="227">
        <f>AB121</f>
        <v>0</v>
      </c>
      <c r="AC191" s="1080"/>
      <c r="AD191" s="1080"/>
      <c r="AE191" s="227">
        <f>AE121</f>
        <v>0</v>
      </c>
      <c r="AF191" s="1080"/>
      <c r="AG191" s="1080"/>
      <c r="AH191" s="227">
        <f>AH121</f>
        <v>0</v>
      </c>
      <c r="AI191" s="1080"/>
      <c r="AJ191" s="1080"/>
      <c r="AK191" s="227">
        <f>AK121</f>
        <v>0</v>
      </c>
      <c r="AL191" s="1080"/>
      <c r="AM191" s="1080"/>
      <c r="AN191" s="227">
        <f>AN121</f>
        <v>0</v>
      </c>
      <c r="AO191" s="1080"/>
      <c r="AP191" s="1080"/>
      <c r="AQ191" s="227">
        <f>AQ121</f>
        <v>0</v>
      </c>
      <c r="AR191" s="1080"/>
      <c r="AS191" s="1080"/>
      <c r="AT191" s="227">
        <f>AT121</f>
        <v>0</v>
      </c>
      <c r="AU191" s="1080"/>
      <c r="AV191" s="1080"/>
      <c r="AW191" s="227">
        <f>AW121</f>
        <v>0</v>
      </c>
      <c r="AX191" s="1080"/>
      <c r="AY191" s="1080"/>
      <c r="AZ191" s="227">
        <f>AZ121</f>
        <v>0</v>
      </c>
      <c r="BA191" s="1080"/>
      <c r="BB191" s="1080"/>
      <c r="BC191" s="227">
        <f>BC121</f>
        <v>0</v>
      </c>
      <c r="BD191" s="1080"/>
      <c r="BE191" s="1080"/>
      <c r="BF191" s="227">
        <f>BF121</f>
        <v>0</v>
      </c>
      <c r="BG191" s="1080"/>
      <c r="BH191" s="1080"/>
      <c r="BI191" s="227">
        <f>BI121</f>
        <v>0</v>
      </c>
      <c r="BJ191" s="1080"/>
      <c r="BK191" s="1080"/>
      <c r="BL191" s="227">
        <f>BL121</f>
        <v>0</v>
      </c>
      <c r="BM191" s="1080"/>
      <c r="BN191" s="1080"/>
      <c r="BO191" s="227">
        <f>BO121</f>
        <v>0</v>
      </c>
      <c r="BP191" s="136"/>
      <c r="BQ191" s="136"/>
      <c r="BR191" s="136"/>
      <c r="BS191" s="136"/>
      <c r="BT191" s="136"/>
      <c r="BU191" s="136"/>
      <c r="BV191" s="136"/>
    </row>
    <row r="192" spans="3:74" ht="15">
      <c r="C192" s="1415" t="s">
        <v>790</v>
      </c>
      <c r="D192" s="156"/>
      <c r="E192" s="156"/>
      <c r="F192" s="156"/>
      <c r="G192" s="230"/>
      <c r="H192" s="1027"/>
      <c r="I192" s="1027"/>
      <c r="J192" s="224">
        <f>J190-J191</f>
        <v>0</v>
      </c>
      <c r="K192" s="1027"/>
      <c r="L192" s="1027"/>
      <c r="M192" s="224">
        <f>M190-M191</f>
        <v>0</v>
      </c>
      <c r="N192" s="224"/>
      <c r="O192" s="224"/>
      <c r="P192" s="224">
        <f>P190-P191</f>
        <v>0</v>
      </c>
      <c r="Q192" s="224"/>
      <c r="R192" s="224"/>
      <c r="S192" s="224">
        <f>S190-S191</f>
        <v>0</v>
      </c>
      <c r="T192" s="224"/>
      <c r="U192" s="224"/>
      <c r="V192" s="224">
        <f>V190-V191</f>
        <v>0</v>
      </c>
      <c r="W192" s="224"/>
      <c r="X192" s="224"/>
      <c r="Y192" s="224">
        <f>Y190-Y191</f>
        <v>0</v>
      </c>
      <c r="Z192" s="224"/>
      <c r="AA192" s="224"/>
      <c r="AB192" s="224">
        <f>AB190-AB191</f>
        <v>0</v>
      </c>
      <c r="AC192" s="224"/>
      <c r="AD192" s="224"/>
      <c r="AE192" s="224">
        <f>AE190-AE191</f>
        <v>0</v>
      </c>
      <c r="AF192" s="224"/>
      <c r="AG192" s="224"/>
      <c r="AH192" s="224">
        <f>AH190-AH191</f>
        <v>0</v>
      </c>
      <c r="AI192" s="224"/>
      <c r="AJ192" s="224"/>
      <c r="AK192" s="224">
        <f>AK190-AK191</f>
        <v>0</v>
      </c>
      <c r="AL192" s="224"/>
      <c r="AM192" s="224"/>
      <c r="AN192" s="224">
        <f>AN190-AN191</f>
        <v>0</v>
      </c>
      <c r="AO192" s="224"/>
      <c r="AP192" s="224"/>
      <c r="AQ192" s="224">
        <f>AQ190-AQ191</f>
        <v>0</v>
      </c>
      <c r="AR192" s="224"/>
      <c r="AS192" s="224"/>
      <c r="AT192" s="224">
        <f>AT190-AT191</f>
        <v>0</v>
      </c>
      <c r="AU192" s="224"/>
      <c r="AV192" s="224"/>
      <c r="AW192" s="224">
        <f>AW190-AW191</f>
        <v>0</v>
      </c>
      <c r="AX192" s="224"/>
      <c r="AY192" s="224"/>
      <c r="AZ192" s="224">
        <f>AZ190-AZ191</f>
        <v>0</v>
      </c>
      <c r="BA192" s="224"/>
      <c r="BB192" s="224"/>
      <c r="BC192" s="224">
        <f>BC190-BC191</f>
        <v>0</v>
      </c>
      <c r="BD192" s="224"/>
      <c r="BE192" s="224"/>
      <c r="BF192" s="224">
        <f>BF190-BF191</f>
        <v>0</v>
      </c>
      <c r="BG192" s="224"/>
      <c r="BH192" s="224"/>
      <c r="BI192" s="224">
        <f>BI190-BI191</f>
        <v>0</v>
      </c>
      <c r="BJ192" s="224"/>
      <c r="BK192" s="224"/>
      <c r="BL192" s="224">
        <f>BL190-BL191</f>
        <v>0</v>
      </c>
      <c r="BM192" s="224"/>
      <c r="BN192" s="224"/>
      <c r="BO192" s="224">
        <f>BO190-BO191</f>
        <v>0</v>
      </c>
      <c r="BP192" s="136"/>
      <c r="BQ192" s="136"/>
      <c r="BR192" s="136"/>
      <c r="BS192" s="136"/>
      <c r="BT192" s="136"/>
      <c r="BU192" s="136"/>
      <c r="BV192" s="136"/>
    </row>
    <row r="193" spans="1:16384" ht="15">
      <c r="C193" s="411"/>
      <c r="D193" s="156"/>
      <c r="E193" s="156"/>
      <c r="F193" s="156"/>
      <c r="G193" s="230"/>
      <c r="H193" s="1027"/>
      <c r="I193" s="1027"/>
      <c r="J193" s="224"/>
      <c r="K193" s="1027"/>
      <c r="L193" s="1027"/>
      <c r="M193" s="224"/>
      <c r="N193" s="1027"/>
      <c r="O193" s="1027"/>
      <c r="P193" s="224"/>
      <c r="Q193" s="1027"/>
      <c r="R193" s="1027"/>
      <c r="S193" s="224"/>
      <c r="T193" s="1027"/>
      <c r="U193" s="1027"/>
      <c r="V193" s="224"/>
      <c r="W193" s="1027"/>
      <c r="X193" s="1027"/>
      <c r="Y193" s="224"/>
      <c r="Z193" s="1027"/>
      <c r="AA193" s="1027"/>
      <c r="AB193" s="224"/>
      <c r="AC193" s="1027"/>
      <c r="AD193" s="1027"/>
      <c r="AE193" s="224"/>
      <c r="AF193" s="1027"/>
      <c r="AG193" s="1027"/>
      <c r="AH193" s="224"/>
      <c r="AI193" s="1027"/>
      <c r="AJ193" s="1027"/>
      <c r="AK193" s="224"/>
      <c r="AL193" s="1027"/>
      <c r="AM193" s="1027"/>
      <c r="AN193" s="224"/>
      <c r="AO193" s="1027"/>
      <c r="AP193" s="1027"/>
      <c r="AQ193" s="224"/>
      <c r="AR193" s="1027"/>
      <c r="AS193" s="1027"/>
      <c r="AT193" s="224"/>
      <c r="AU193" s="1027"/>
      <c r="AV193" s="1027"/>
      <c r="AW193" s="224"/>
      <c r="AX193" s="1027"/>
      <c r="AY193" s="1027"/>
      <c r="AZ193" s="224"/>
      <c r="BA193" s="1027"/>
      <c r="BB193" s="1027"/>
      <c r="BC193" s="224"/>
      <c r="BD193" s="1027"/>
      <c r="BE193" s="1027"/>
      <c r="BF193" s="224"/>
      <c r="BG193" s="1027"/>
      <c r="BH193" s="1027"/>
      <c r="BI193" s="224"/>
      <c r="BJ193" s="1027"/>
      <c r="BK193" s="1027"/>
      <c r="BL193" s="224"/>
      <c r="BM193" s="1027"/>
      <c r="BN193" s="1027"/>
      <c r="BO193" s="224"/>
      <c r="BP193" s="136"/>
      <c r="BQ193" s="136"/>
      <c r="BR193" s="136"/>
      <c r="BS193" s="136"/>
      <c r="BT193" s="136"/>
      <c r="BU193" s="136"/>
      <c r="BV193" s="136"/>
    </row>
    <row r="194" spans="1:16384" ht="14.25">
      <c r="C194" s="1065" t="s">
        <v>793</v>
      </c>
      <c r="D194" s="156"/>
      <c r="E194" s="156"/>
      <c r="F194" s="156"/>
      <c r="G194" s="230"/>
      <c r="H194" s="1028"/>
      <c r="I194" s="1028"/>
      <c r="J194" s="1069" t="e">
        <f>J121/(J106-SUM(J115:J120))</f>
        <v>#DIV/0!</v>
      </c>
      <c r="K194" s="1027"/>
      <c r="L194" s="1027"/>
      <c r="M194" s="1069" t="e">
        <f>M121/(M106-SUM(M115:M120))</f>
        <v>#DIV/0!</v>
      </c>
      <c r="N194" s="1027"/>
      <c r="O194" s="1027"/>
      <c r="P194" s="1069" t="e">
        <f>P121/(P106-SUM(P115:P120))</f>
        <v>#DIV/0!</v>
      </c>
      <c r="Q194" s="1027"/>
      <c r="R194" s="1027"/>
      <c r="S194" s="1069" t="e">
        <f>S121/(S106-SUM(S115:S120))</f>
        <v>#DIV/0!</v>
      </c>
      <c r="T194" s="1027"/>
      <c r="U194" s="1027"/>
      <c r="V194" s="1069" t="e">
        <f>V121/(V106-SUM(V115:V120))</f>
        <v>#DIV/0!</v>
      </c>
      <c r="W194" s="1027"/>
      <c r="X194" s="1027"/>
      <c r="Y194" s="1069" t="e">
        <f>Y121/(Y106-SUM(Y115:Y120))</f>
        <v>#DIV/0!</v>
      </c>
      <c r="Z194" s="1027"/>
      <c r="AA194" s="1027"/>
      <c r="AB194" s="1069" t="e">
        <f>AB121/(AB106-SUM(AB115:AB120))</f>
        <v>#DIV/0!</v>
      </c>
      <c r="AC194" s="1027"/>
      <c r="AD194" s="1027"/>
      <c r="AE194" s="1069" t="e">
        <f>AE121/(AE106-SUM(AE115:AE120))</f>
        <v>#DIV/0!</v>
      </c>
      <c r="AF194" s="1027"/>
      <c r="AG194" s="1027"/>
      <c r="AH194" s="1069" t="e">
        <f>AH121/(AH106-SUM(AH115:AH120))</f>
        <v>#DIV/0!</v>
      </c>
      <c r="AI194" s="1027"/>
      <c r="AJ194" s="1027"/>
      <c r="AK194" s="1069" t="e">
        <f>AK121/(AK106-SUM(AK115:AK120))</f>
        <v>#DIV/0!</v>
      </c>
      <c r="AL194" s="1027"/>
      <c r="AM194" s="1027"/>
      <c r="AN194" s="1069" t="e">
        <f>AN121/(AN106-SUM(AN115:AN120))</f>
        <v>#DIV/0!</v>
      </c>
      <c r="AO194" s="1027"/>
      <c r="AP194" s="1027"/>
      <c r="AQ194" s="1069" t="e">
        <f>AQ121/(AQ106-SUM(AQ115:AQ120))</f>
        <v>#DIV/0!</v>
      </c>
      <c r="AR194" s="1027"/>
      <c r="AS194" s="1027"/>
      <c r="AT194" s="1069" t="e">
        <f>AT121/(AT106-SUM(AT115:AT120))</f>
        <v>#DIV/0!</v>
      </c>
      <c r="AU194" s="1027"/>
      <c r="AV194" s="1027"/>
      <c r="AW194" s="1069" t="e">
        <f>AW121/(AW106-SUM(AW115:AW120))</f>
        <v>#DIV/0!</v>
      </c>
      <c r="AX194" s="1027"/>
      <c r="AY194" s="1027"/>
      <c r="AZ194" s="1069" t="e">
        <f>AZ121/(AZ106-SUM(AZ115:AZ120))</f>
        <v>#DIV/0!</v>
      </c>
      <c r="BA194" s="1027"/>
      <c r="BB194" s="1027"/>
      <c r="BC194" s="1069" t="e">
        <f>BC121/(BC106-SUM(BC115:BC120))</f>
        <v>#DIV/0!</v>
      </c>
      <c r="BD194" s="1027"/>
      <c r="BE194" s="1027"/>
      <c r="BF194" s="1069" t="e">
        <f>BF121/(BF106-SUM(BF115:BF120))</f>
        <v>#DIV/0!</v>
      </c>
      <c r="BG194" s="1027"/>
      <c r="BH194" s="1027"/>
      <c r="BI194" s="1069" t="e">
        <f>BI121/(BI106-SUM(BI115:BI120))</f>
        <v>#DIV/0!</v>
      </c>
      <c r="BJ194" s="1027"/>
      <c r="BK194" s="1027"/>
      <c r="BL194" s="1069" t="e">
        <f>BL121/(BL106-SUM(BL115:BL120))</f>
        <v>#DIV/0!</v>
      </c>
      <c r="BM194" s="1027"/>
      <c r="BN194" s="1027"/>
      <c r="BO194" s="1069" t="e">
        <f>BO121/(BO106-SUM(BO115:BO120))</f>
        <v>#DIV/0!</v>
      </c>
      <c r="BP194" s="136"/>
      <c r="BQ194" s="136"/>
      <c r="BR194" s="136"/>
      <c r="BS194" s="136"/>
      <c r="BT194" s="136"/>
      <c r="BU194" s="136"/>
      <c r="BV194" s="136"/>
    </row>
    <row r="195" spans="1:16384" ht="14.25">
      <c r="C195" s="1065" t="s">
        <v>795</v>
      </c>
      <c r="D195" s="156"/>
      <c r="E195" s="156"/>
      <c r="F195" s="156"/>
      <c r="G195" s="230"/>
      <c r="H195" s="1028"/>
      <c r="I195" s="1028"/>
      <c r="J195" s="1069" t="e">
        <f>(J154+J155)/J125</f>
        <v>#DIV/0!</v>
      </c>
      <c r="K195" s="1027"/>
      <c r="L195" s="1027"/>
      <c r="M195" s="1069" t="e">
        <f>(M154+M155)/M125</f>
        <v>#DIV/0!</v>
      </c>
      <c r="N195" s="1027"/>
      <c r="O195" s="1027"/>
      <c r="P195" s="1069" t="e">
        <f>(P154+P155)/P125</f>
        <v>#DIV/0!</v>
      </c>
      <c r="Q195" s="1027"/>
      <c r="R195" s="1027"/>
      <c r="S195" s="1069" t="e">
        <f>(S154+S155)/S125</f>
        <v>#DIV/0!</v>
      </c>
      <c r="T195" s="1027"/>
      <c r="U195" s="1027"/>
      <c r="V195" s="1069" t="e">
        <f>(V154+V155)/V125</f>
        <v>#DIV/0!</v>
      </c>
      <c r="W195" s="1027"/>
      <c r="X195" s="1027"/>
      <c r="Y195" s="1069" t="e">
        <f>(Y154+Y155)/Y125</f>
        <v>#DIV/0!</v>
      </c>
      <c r="Z195" s="1027"/>
      <c r="AA195" s="1027"/>
      <c r="AB195" s="1069" t="e">
        <f>(AB154+AB155)/AB125</f>
        <v>#DIV/0!</v>
      </c>
      <c r="AC195" s="1027"/>
      <c r="AD195" s="1027"/>
      <c r="AE195" s="1069" t="e">
        <f>(AE154+AE155)/AE125</f>
        <v>#DIV/0!</v>
      </c>
      <c r="AF195" s="1027"/>
      <c r="AG195" s="1027"/>
      <c r="AH195" s="1069" t="e">
        <f>(AH154+AH155)/AH125</f>
        <v>#DIV/0!</v>
      </c>
      <c r="AI195" s="1027"/>
      <c r="AJ195" s="1027"/>
      <c r="AK195" s="1069" t="e">
        <f>(AK154+AK155)/AK125</f>
        <v>#DIV/0!</v>
      </c>
      <c r="AL195" s="1027"/>
      <c r="AM195" s="1027"/>
      <c r="AN195" s="1069" t="e">
        <f>(AN154+AN155)/AN125</f>
        <v>#DIV/0!</v>
      </c>
      <c r="AO195" s="1027"/>
      <c r="AP195" s="1027"/>
      <c r="AQ195" s="1069" t="e">
        <f>(AQ154+AQ155)/AQ125</f>
        <v>#DIV/0!</v>
      </c>
      <c r="AR195" s="1027"/>
      <c r="AS195" s="1027"/>
      <c r="AT195" s="1069" t="e">
        <f>(AT154+AT155)/AT125</f>
        <v>#DIV/0!</v>
      </c>
      <c r="AU195" s="1027"/>
      <c r="AV195" s="1027"/>
      <c r="AW195" s="1069" t="e">
        <f>(AW154+AW155)/AW125</f>
        <v>#DIV/0!</v>
      </c>
      <c r="AX195" s="1027"/>
      <c r="AY195" s="1027"/>
      <c r="AZ195" s="1069" t="e">
        <f>(AZ154+AZ155)/AZ125</f>
        <v>#DIV/0!</v>
      </c>
      <c r="BA195" s="1027"/>
      <c r="BB195" s="1027"/>
      <c r="BC195" s="1069" t="e">
        <f>(BC154+BC155)/BC125</f>
        <v>#DIV/0!</v>
      </c>
      <c r="BD195" s="1027"/>
      <c r="BE195" s="1027"/>
      <c r="BF195" s="1069" t="e">
        <f>(BF154+BF155)/BF125</f>
        <v>#DIV/0!</v>
      </c>
      <c r="BG195" s="1027"/>
      <c r="BH195" s="1027"/>
      <c r="BI195" s="1069" t="e">
        <f>(BI154+BI155)/BI125</f>
        <v>#DIV/0!</v>
      </c>
      <c r="BJ195" s="1027"/>
      <c r="BK195" s="1027"/>
      <c r="BL195" s="1069" t="e">
        <f>(BL154+BL155)/BL125</f>
        <v>#DIV/0!</v>
      </c>
      <c r="BM195" s="1027"/>
      <c r="BN195" s="1027"/>
      <c r="BO195" s="1069" t="e">
        <f>(BO154+BO155)/BO125</f>
        <v>#DIV/0!</v>
      </c>
      <c r="BP195" s="136"/>
      <c r="BQ195" s="136"/>
      <c r="BR195" s="136"/>
      <c r="BS195" s="136"/>
      <c r="BT195" s="136"/>
      <c r="BU195" s="136"/>
      <c r="BV195" s="136"/>
    </row>
    <row r="196" spans="1:16384" ht="14.25">
      <c r="C196" s="1065" t="s">
        <v>794</v>
      </c>
      <c r="D196" s="156"/>
      <c r="E196" s="156"/>
      <c r="F196" s="156"/>
      <c r="G196" s="230"/>
      <c r="H196" s="1028"/>
      <c r="I196" s="1028"/>
      <c r="J196" s="1069" t="e">
        <f>(J141+J151)/(J106-SUM(J115:J120))</f>
        <v>#DIV/0!</v>
      </c>
      <c r="K196" s="1027"/>
      <c r="L196" s="1027"/>
      <c r="M196" s="1069" t="e">
        <f>(M141+M151)/(M106-SUM(M115:M120))</f>
        <v>#DIV/0!</v>
      </c>
      <c r="N196" s="1027"/>
      <c r="O196" s="1027"/>
      <c r="P196" s="1069" t="e">
        <f>(P141+P151)/(P106-SUM(P115:P120))</f>
        <v>#DIV/0!</v>
      </c>
      <c r="Q196" s="1027"/>
      <c r="R196" s="1027"/>
      <c r="S196" s="1069" t="e">
        <f>(S141+S151)/(S106-SUM(S115:S120))</f>
        <v>#DIV/0!</v>
      </c>
      <c r="T196" s="1027"/>
      <c r="U196" s="1027"/>
      <c r="V196" s="1069" t="e">
        <f>(V141+V151)/(V106-SUM(V115:V120))</f>
        <v>#DIV/0!</v>
      </c>
      <c r="W196" s="1027"/>
      <c r="X196" s="1027"/>
      <c r="Y196" s="1069" t="e">
        <f>(Y141+Y151)/(Y106-SUM(Y115:Y120))</f>
        <v>#DIV/0!</v>
      </c>
      <c r="Z196" s="1027"/>
      <c r="AA196" s="1027"/>
      <c r="AB196" s="1069" t="e">
        <f>(AB141+AB151)/(AB106-SUM(AB115:AB120))</f>
        <v>#DIV/0!</v>
      </c>
      <c r="AC196" s="1027"/>
      <c r="AD196" s="1027"/>
      <c r="AE196" s="1069" t="e">
        <f>(AE141+AE151)/(AE106-SUM(AE115:AE120))</f>
        <v>#DIV/0!</v>
      </c>
      <c r="AF196" s="1027"/>
      <c r="AG196" s="1027"/>
      <c r="AH196" s="1069" t="e">
        <f>(AH141+AH151)/(AH106-SUM(AH115:AH120))</f>
        <v>#DIV/0!</v>
      </c>
      <c r="AI196" s="1027"/>
      <c r="AJ196" s="1027"/>
      <c r="AK196" s="1069" t="e">
        <f>(AK141+AK151)/(AK106-SUM(AK115:AK120))</f>
        <v>#DIV/0!</v>
      </c>
      <c r="AL196" s="1027"/>
      <c r="AM196" s="1027"/>
      <c r="AN196" s="1069" t="e">
        <f>(AN141+AN151)/(AN106-SUM(AN115:AN120))</f>
        <v>#DIV/0!</v>
      </c>
      <c r="AO196" s="1027"/>
      <c r="AP196" s="1027"/>
      <c r="AQ196" s="1069" t="e">
        <f>(AQ141+AQ151)/(AQ106-SUM(AQ115:AQ120))</f>
        <v>#DIV/0!</v>
      </c>
      <c r="AR196" s="1027"/>
      <c r="AS196" s="1027"/>
      <c r="AT196" s="1069" t="e">
        <f>(AT141+AT151)/(AT106-SUM(AT115:AT120))</f>
        <v>#DIV/0!</v>
      </c>
      <c r="AU196" s="1027"/>
      <c r="AV196" s="1027"/>
      <c r="AW196" s="1069" t="e">
        <f>(AW141+AW151)/(AW106-SUM(AW115:AW120))</f>
        <v>#DIV/0!</v>
      </c>
      <c r="AX196" s="1027"/>
      <c r="AY196" s="1027"/>
      <c r="AZ196" s="1069" t="e">
        <f>(AZ141+AZ151)/(AZ106-SUM(AZ115:AZ120))</f>
        <v>#DIV/0!</v>
      </c>
      <c r="BA196" s="1027"/>
      <c r="BB196" s="1027"/>
      <c r="BC196" s="1069" t="e">
        <f>(BC141+BC151)/(BC106-SUM(BC115:BC120))</f>
        <v>#DIV/0!</v>
      </c>
      <c r="BD196" s="1027"/>
      <c r="BE196" s="1027"/>
      <c r="BF196" s="1069" t="e">
        <f>(BF141+BF151)/(BF106-SUM(BF115:BF120))</f>
        <v>#DIV/0!</v>
      </c>
      <c r="BG196" s="1027"/>
      <c r="BH196" s="1027"/>
      <c r="BI196" s="1069" t="e">
        <f>(BI141+BI151)/(BI106-SUM(BI115:BI120))</f>
        <v>#DIV/0!</v>
      </c>
      <c r="BJ196" s="1027"/>
      <c r="BK196" s="1027"/>
      <c r="BL196" s="1069" t="e">
        <f>(BL141+BL151)/(BL106-SUM(BL115:BL120))</f>
        <v>#DIV/0!</v>
      </c>
      <c r="BM196" s="1027"/>
      <c r="BN196" s="1027"/>
      <c r="BO196" s="1069" t="e">
        <f>(BO141+BO151)/(BO106-SUM(BO115:BO120))</f>
        <v>#DIV/0!</v>
      </c>
      <c r="BP196" s="136"/>
      <c r="BQ196" s="136"/>
      <c r="BR196" s="136"/>
      <c r="BS196" s="136"/>
      <c r="BT196" s="136"/>
      <c r="BU196" s="136"/>
      <c r="BV196" s="136"/>
    </row>
    <row r="197" spans="1:16384" s="7" customFormat="1" ht="14.25">
      <c r="A197" s="313"/>
      <c r="B197" s="313"/>
      <c r="C197" s="156"/>
      <c r="D197" s="156"/>
      <c r="E197" s="156"/>
      <c r="F197" s="156"/>
      <c r="G197" s="201"/>
      <c r="H197" s="201"/>
      <c r="I197" s="201"/>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c r="JY197" s="174"/>
      <c r="JZ197" s="174"/>
      <c r="KA197" s="174"/>
      <c r="KB197" s="174"/>
      <c r="KC197" s="174"/>
      <c r="KD197" s="174"/>
      <c r="KE197" s="174"/>
      <c r="KF197" s="174"/>
      <c r="KG197" s="174"/>
      <c r="KH197" s="174"/>
      <c r="KI197" s="174"/>
      <c r="KJ197" s="174"/>
      <c r="KK197" s="174"/>
      <c r="KL197" s="174"/>
      <c r="KM197" s="174"/>
      <c r="KN197" s="174"/>
      <c r="KO197" s="174"/>
      <c r="KP197" s="174"/>
      <c r="KQ197" s="174"/>
      <c r="KR197" s="174"/>
      <c r="KS197" s="174"/>
      <c r="KT197" s="174"/>
      <c r="KU197" s="174"/>
      <c r="KV197" s="174"/>
      <c r="KW197" s="174"/>
      <c r="KX197" s="174"/>
      <c r="KY197" s="174"/>
      <c r="KZ197" s="174"/>
      <c r="LA197" s="174"/>
      <c r="LB197" s="174"/>
      <c r="LC197" s="174"/>
      <c r="LD197" s="174"/>
      <c r="LE197" s="174"/>
      <c r="LF197" s="174"/>
      <c r="LG197" s="174"/>
      <c r="LH197" s="174"/>
      <c r="LI197" s="174"/>
      <c r="LJ197" s="174"/>
      <c r="LK197" s="174"/>
      <c r="LL197" s="174"/>
      <c r="LM197" s="174"/>
      <c r="LN197" s="174"/>
      <c r="LO197" s="174"/>
      <c r="LP197" s="174"/>
      <c r="LQ197" s="174"/>
      <c r="LR197" s="174"/>
      <c r="LS197" s="174"/>
      <c r="LT197" s="174"/>
      <c r="LU197" s="174"/>
      <c r="LV197" s="174"/>
      <c r="LW197" s="174"/>
      <c r="LX197" s="174"/>
      <c r="LY197" s="174"/>
      <c r="LZ197" s="174"/>
      <c r="MA197" s="174"/>
      <c r="MB197" s="174"/>
      <c r="MC197" s="174"/>
      <c r="MD197" s="174"/>
      <c r="ME197" s="174"/>
      <c r="MF197" s="174"/>
      <c r="MG197" s="174"/>
      <c r="MH197" s="174"/>
      <c r="MI197" s="174"/>
      <c r="MJ197" s="174"/>
      <c r="MK197" s="174"/>
      <c r="ML197" s="174"/>
      <c r="MM197" s="174"/>
      <c r="MN197" s="174"/>
      <c r="MO197" s="174"/>
      <c r="MP197" s="174"/>
      <c r="MQ197" s="174"/>
      <c r="MR197" s="174"/>
      <c r="MS197" s="174"/>
      <c r="MT197" s="174"/>
      <c r="MU197" s="174"/>
      <c r="MV197" s="174"/>
      <c r="MW197" s="174"/>
      <c r="MX197" s="174"/>
      <c r="MY197" s="174"/>
      <c r="MZ197" s="174"/>
      <c r="NA197" s="174"/>
      <c r="NB197" s="174"/>
      <c r="NC197" s="174"/>
      <c r="ND197" s="174"/>
      <c r="NE197" s="174"/>
      <c r="NF197" s="174"/>
      <c r="NG197" s="174"/>
      <c r="NH197" s="174"/>
      <c r="NI197" s="174"/>
      <c r="NJ197" s="174"/>
      <c r="NK197" s="174"/>
      <c r="NL197" s="174"/>
      <c r="NM197" s="174"/>
      <c r="NN197" s="174"/>
      <c r="NO197" s="174"/>
      <c r="NP197" s="174"/>
      <c r="NQ197" s="174"/>
      <c r="NR197" s="174"/>
      <c r="NS197" s="174"/>
      <c r="NT197" s="174"/>
      <c r="NU197" s="174"/>
      <c r="NV197" s="174"/>
      <c r="NW197" s="174"/>
      <c r="NX197" s="174"/>
      <c r="NY197" s="174"/>
      <c r="NZ197" s="174"/>
      <c r="OA197" s="174"/>
      <c r="OB197" s="174"/>
      <c r="OC197" s="174"/>
      <c r="OD197" s="174"/>
      <c r="OE197" s="174"/>
      <c r="OF197" s="174"/>
      <c r="OG197" s="174"/>
      <c r="OH197" s="174"/>
      <c r="OI197" s="174"/>
      <c r="OJ197" s="174"/>
      <c r="OK197" s="174"/>
      <c r="OL197" s="174"/>
      <c r="OM197" s="174"/>
      <c r="ON197" s="174"/>
      <c r="OO197" s="174"/>
      <c r="OP197" s="174"/>
      <c r="OQ197" s="174"/>
      <c r="OR197" s="174"/>
      <c r="OS197" s="174"/>
      <c r="OT197" s="174"/>
      <c r="OU197" s="174"/>
      <c r="OV197" s="174"/>
      <c r="OW197" s="174"/>
      <c r="OX197" s="174"/>
      <c r="OY197" s="174"/>
      <c r="OZ197" s="174"/>
      <c r="PA197" s="174"/>
      <c r="PB197" s="174"/>
      <c r="PC197" s="174"/>
      <c r="PD197" s="174"/>
      <c r="PE197" s="174"/>
      <c r="PF197" s="174"/>
      <c r="PG197" s="174"/>
      <c r="PH197" s="174"/>
      <c r="PI197" s="174"/>
      <c r="PJ197" s="174"/>
      <c r="PK197" s="174"/>
      <c r="PL197" s="174"/>
      <c r="PM197" s="174"/>
      <c r="PN197" s="174"/>
      <c r="PO197" s="174"/>
      <c r="PP197" s="174"/>
      <c r="PQ197" s="174"/>
      <c r="PR197" s="174"/>
      <c r="PS197" s="174"/>
      <c r="PT197" s="174"/>
      <c r="PU197" s="174"/>
      <c r="PV197" s="174"/>
      <c r="PW197" s="174"/>
      <c r="PX197" s="174"/>
      <c r="PY197" s="174"/>
      <c r="PZ197" s="174"/>
      <c r="QA197" s="174"/>
      <c r="QB197" s="174"/>
      <c r="QC197" s="174"/>
      <c r="QD197" s="174"/>
      <c r="QE197" s="174"/>
      <c r="QF197" s="174"/>
      <c r="QG197" s="174"/>
      <c r="QH197" s="174"/>
      <c r="QI197" s="174"/>
      <c r="QJ197" s="174"/>
      <c r="QK197" s="174"/>
      <c r="QL197" s="174"/>
      <c r="QM197" s="174"/>
      <c r="QN197" s="174"/>
      <c r="QO197" s="174"/>
      <c r="QP197" s="174"/>
      <c r="QQ197" s="174"/>
      <c r="QR197" s="174"/>
      <c r="QS197" s="174"/>
      <c r="QT197" s="174"/>
      <c r="QU197" s="174"/>
      <c r="QV197" s="174"/>
      <c r="QW197" s="174"/>
      <c r="QX197" s="174"/>
      <c r="QY197" s="174"/>
      <c r="QZ197" s="174"/>
      <c r="RA197" s="174"/>
      <c r="RB197" s="174"/>
      <c r="RC197" s="174"/>
      <c r="RD197" s="174"/>
      <c r="RE197" s="174"/>
      <c r="RF197" s="174"/>
      <c r="RG197" s="174"/>
      <c r="RH197" s="174"/>
      <c r="RI197" s="174"/>
      <c r="RJ197" s="174"/>
      <c r="RK197" s="174"/>
      <c r="RL197" s="174"/>
      <c r="RM197" s="174"/>
      <c r="RN197" s="174"/>
      <c r="RO197" s="174"/>
      <c r="RP197" s="174"/>
      <c r="RQ197" s="174"/>
      <c r="RR197" s="174"/>
      <c r="RS197" s="174"/>
      <c r="RT197" s="174"/>
      <c r="RU197" s="174"/>
      <c r="RV197" s="174"/>
      <c r="RW197" s="174"/>
      <c r="RX197" s="174"/>
      <c r="RY197" s="174"/>
      <c r="RZ197" s="174"/>
      <c r="SA197" s="174"/>
      <c r="SB197" s="174"/>
      <c r="SC197" s="174"/>
      <c r="SD197" s="174"/>
      <c r="SE197" s="174"/>
      <c r="SF197" s="174"/>
      <c r="SG197" s="174"/>
      <c r="SH197" s="174"/>
      <c r="SI197" s="174"/>
      <c r="SJ197" s="174"/>
      <c r="SK197" s="174"/>
      <c r="SL197" s="174"/>
      <c r="SM197" s="174"/>
      <c r="SN197" s="174"/>
      <c r="SO197" s="174"/>
      <c r="SP197" s="174"/>
      <c r="SQ197" s="174"/>
      <c r="SR197" s="174"/>
      <c r="SS197" s="174"/>
      <c r="ST197" s="174"/>
      <c r="SU197" s="174"/>
      <c r="SV197" s="174"/>
      <c r="SW197" s="174"/>
      <c r="SX197" s="174"/>
      <c r="SY197" s="174"/>
      <c r="SZ197" s="174"/>
      <c r="TA197" s="174"/>
      <c r="TB197" s="174"/>
      <c r="TC197" s="174"/>
      <c r="TD197" s="174"/>
      <c r="TE197" s="174"/>
      <c r="TF197" s="174"/>
      <c r="TG197" s="174"/>
      <c r="TH197" s="174"/>
      <c r="TI197" s="174"/>
      <c r="TJ197" s="174"/>
      <c r="TK197" s="174"/>
      <c r="TL197" s="174"/>
      <c r="TM197" s="174"/>
      <c r="TN197" s="174"/>
      <c r="TO197" s="174"/>
      <c r="TP197" s="174"/>
      <c r="TQ197" s="174"/>
      <c r="TR197" s="174"/>
      <c r="TS197" s="174"/>
      <c r="TT197" s="174"/>
      <c r="TU197" s="174"/>
      <c r="TV197" s="174"/>
      <c r="TW197" s="174"/>
      <c r="TX197" s="174"/>
      <c r="TY197" s="174"/>
      <c r="TZ197" s="174"/>
      <c r="UA197" s="174"/>
      <c r="UB197" s="174"/>
      <c r="UC197" s="174"/>
      <c r="UD197" s="174"/>
      <c r="UE197" s="174"/>
      <c r="UF197" s="174"/>
      <c r="UG197" s="174"/>
      <c r="UH197" s="174"/>
      <c r="UI197" s="174"/>
      <c r="UJ197" s="174"/>
      <c r="UK197" s="174"/>
      <c r="UL197" s="174"/>
      <c r="UM197" s="174"/>
      <c r="UN197" s="174"/>
      <c r="UO197" s="174"/>
      <c r="UP197" s="174"/>
      <c r="UQ197" s="174"/>
      <c r="UR197" s="174"/>
      <c r="US197" s="174"/>
      <c r="UT197" s="174"/>
      <c r="UU197" s="174"/>
      <c r="UV197" s="174"/>
      <c r="UW197" s="174"/>
      <c r="UX197" s="174"/>
      <c r="UY197" s="174"/>
      <c r="UZ197" s="174"/>
      <c r="VA197" s="174"/>
      <c r="VB197" s="174"/>
      <c r="VC197" s="174"/>
      <c r="VD197" s="174"/>
      <c r="VE197" s="174"/>
      <c r="VF197" s="174"/>
      <c r="VG197" s="174"/>
      <c r="VH197" s="174"/>
      <c r="VI197" s="174"/>
      <c r="VJ197" s="174"/>
      <c r="VK197" s="174"/>
      <c r="VL197" s="174"/>
      <c r="VM197" s="174"/>
      <c r="VN197" s="174"/>
      <c r="VO197" s="174"/>
      <c r="VP197" s="174"/>
      <c r="VQ197" s="174"/>
      <c r="VR197" s="174"/>
      <c r="VS197" s="174"/>
      <c r="VT197" s="174"/>
      <c r="VU197" s="174"/>
      <c r="VV197" s="174"/>
      <c r="VW197" s="174"/>
      <c r="VX197" s="174"/>
      <c r="VY197" s="174"/>
      <c r="VZ197" s="174"/>
      <c r="WA197" s="174"/>
      <c r="WB197" s="174"/>
      <c r="WC197" s="174"/>
      <c r="WD197" s="174"/>
      <c r="WE197" s="174"/>
      <c r="WF197" s="174"/>
      <c r="WG197" s="174"/>
      <c r="WH197" s="174"/>
      <c r="WI197" s="174"/>
      <c r="WJ197" s="174"/>
      <c r="WK197" s="174"/>
      <c r="WL197" s="174"/>
      <c r="WM197" s="174"/>
      <c r="WN197" s="174"/>
      <c r="WO197" s="174"/>
      <c r="WP197" s="174"/>
      <c r="WQ197" s="174"/>
      <c r="WR197" s="174"/>
      <c r="WS197" s="174"/>
      <c r="WT197" s="174"/>
      <c r="WU197" s="174"/>
      <c r="WV197" s="174"/>
      <c r="WW197" s="174"/>
      <c r="WX197" s="174"/>
      <c r="WY197" s="174"/>
      <c r="WZ197" s="174"/>
      <c r="XA197" s="174"/>
      <c r="XB197" s="174"/>
      <c r="XC197" s="174"/>
      <c r="XD197" s="174"/>
      <c r="XE197" s="174"/>
      <c r="XF197" s="174"/>
      <c r="XG197" s="174"/>
      <c r="XH197" s="174"/>
      <c r="XI197" s="174"/>
      <c r="XJ197" s="174"/>
      <c r="XK197" s="174"/>
      <c r="XL197" s="174"/>
      <c r="XM197" s="174"/>
      <c r="XN197" s="174"/>
      <c r="XO197" s="174"/>
      <c r="XP197" s="174"/>
      <c r="XQ197" s="174"/>
      <c r="XR197" s="174"/>
      <c r="XS197" s="174"/>
      <c r="XT197" s="174"/>
      <c r="XU197" s="174"/>
      <c r="XV197" s="174"/>
      <c r="XW197" s="174"/>
      <c r="XX197" s="174"/>
      <c r="XY197" s="174"/>
      <c r="XZ197" s="174"/>
      <c r="YA197" s="174"/>
      <c r="YB197" s="174"/>
      <c r="YC197" s="174"/>
      <c r="YD197" s="174"/>
      <c r="YE197" s="174"/>
      <c r="YF197" s="174"/>
      <c r="YG197" s="174"/>
      <c r="YH197" s="174"/>
      <c r="YI197" s="174"/>
      <c r="YJ197" s="174"/>
      <c r="YK197" s="174"/>
      <c r="YL197" s="174"/>
      <c r="YM197" s="174"/>
      <c r="YN197" s="174"/>
      <c r="YO197" s="174"/>
      <c r="YP197" s="174"/>
      <c r="YQ197" s="174"/>
      <c r="YR197" s="174"/>
      <c r="YS197" s="174"/>
      <c r="YT197" s="174"/>
      <c r="YU197" s="174"/>
      <c r="YV197" s="174"/>
      <c r="YW197" s="174"/>
      <c r="YX197" s="174"/>
      <c r="YY197" s="174"/>
      <c r="YZ197" s="174"/>
      <c r="ZA197" s="174"/>
      <c r="ZB197" s="174"/>
      <c r="ZC197" s="174"/>
      <c r="ZD197" s="174"/>
      <c r="ZE197" s="174"/>
      <c r="ZF197" s="174"/>
      <c r="ZG197" s="174"/>
      <c r="ZH197" s="174"/>
      <c r="ZI197" s="174"/>
      <c r="ZJ197" s="174"/>
      <c r="ZK197" s="174"/>
      <c r="ZL197" s="174"/>
      <c r="ZM197" s="174"/>
      <c r="ZN197" s="174"/>
      <c r="ZO197" s="174"/>
      <c r="ZP197" s="174"/>
      <c r="ZQ197" s="174"/>
      <c r="ZR197" s="174"/>
      <c r="ZS197" s="174"/>
      <c r="ZT197" s="174"/>
      <c r="ZU197" s="174"/>
      <c r="ZV197" s="174"/>
      <c r="ZW197" s="174"/>
      <c r="ZX197" s="174"/>
      <c r="ZY197" s="174"/>
      <c r="ZZ197" s="174"/>
      <c r="AAA197" s="174"/>
      <c r="AAB197" s="174"/>
      <c r="AAC197" s="174"/>
      <c r="AAD197" s="174"/>
      <c r="AAE197" s="174"/>
      <c r="AAF197" s="174"/>
      <c r="AAG197" s="174"/>
      <c r="AAH197" s="174"/>
      <c r="AAI197" s="174"/>
      <c r="AAJ197" s="174"/>
      <c r="AAK197" s="174"/>
      <c r="AAL197" s="174"/>
      <c r="AAM197" s="174"/>
      <c r="AAN197" s="174"/>
      <c r="AAO197" s="174"/>
      <c r="AAP197" s="174"/>
      <c r="AAQ197" s="174"/>
      <c r="AAR197" s="174"/>
      <c r="AAS197" s="174"/>
      <c r="AAT197" s="174"/>
      <c r="AAU197" s="174"/>
      <c r="AAV197" s="174"/>
      <c r="AAW197" s="174"/>
      <c r="AAX197" s="174"/>
      <c r="AAY197" s="174"/>
      <c r="AAZ197" s="174"/>
      <c r="ABA197" s="174"/>
      <c r="ABB197" s="174"/>
      <c r="ABC197" s="174"/>
      <c r="ABD197" s="174"/>
      <c r="ABE197" s="174"/>
      <c r="ABF197" s="174"/>
      <c r="ABG197" s="174"/>
      <c r="ABH197" s="174"/>
      <c r="ABI197" s="174"/>
      <c r="ABJ197" s="174"/>
      <c r="ABK197" s="174"/>
      <c r="ABL197" s="174"/>
      <c r="ABM197" s="174"/>
      <c r="ABN197" s="174"/>
      <c r="ABO197" s="174"/>
      <c r="ABP197" s="174"/>
      <c r="ABQ197" s="174"/>
      <c r="ABR197" s="174"/>
      <c r="ABS197" s="174"/>
      <c r="ABT197" s="174"/>
      <c r="ABU197" s="174"/>
      <c r="ABV197" s="174"/>
      <c r="ABW197" s="174"/>
      <c r="ABX197" s="174"/>
      <c r="ABY197" s="174"/>
      <c r="ABZ197" s="174"/>
      <c r="ACA197" s="174"/>
      <c r="ACB197" s="174"/>
      <c r="ACC197" s="174"/>
      <c r="ACD197" s="174"/>
      <c r="ACE197" s="174"/>
      <c r="ACF197" s="174"/>
      <c r="ACG197" s="174"/>
      <c r="ACH197" s="174"/>
      <c r="ACI197" s="174"/>
      <c r="ACJ197" s="174"/>
      <c r="ACK197" s="174"/>
      <c r="ACL197" s="174"/>
      <c r="ACM197" s="174"/>
      <c r="ACN197" s="174"/>
      <c r="ACO197" s="174"/>
      <c r="ACP197" s="174"/>
      <c r="ACQ197" s="174"/>
      <c r="ACR197" s="174"/>
      <c r="ACS197" s="174"/>
      <c r="ACT197" s="174"/>
      <c r="ACU197" s="174"/>
      <c r="ACV197" s="174"/>
      <c r="ACW197" s="174"/>
      <c r="ACX197" s="174"/>
      <c r="ACY197" s="174"/>
      <c r="ACZ197" s="174"/>
      <c r="ADA197" s="174"/>
      <c r="ADB197" s="174"/>
      <c r="ADC197" s="174"/>
      <c r="ADD197" s="174"/>
      <c r="ADE197" s="174"/>
      <c r="ADF197" s="174"/>
      <c r="ADG197" s="174"/>
      <c r="ADH197" s="174"/>
      <c r="ADI197" s="174"/>
      <c r="ADJ197" s="174"/>
      <c r="ADK197" s="174"/>
      <c r="ADL197" s="174"/>
      <c r="ADM197" s="174"/>
      <c r="ADN197" s="174"/>
      <c r="ADO197" s="174"/>
      <c r="ADP197" s="174"/>
      <c r="ADQ197" s="174"/>
      <c r="ADR197" s="174"/>
      <c r="ADS197" s="174"/>
      <c r="ADT197" s="174"/>
      <c r="ADU197" s="174"/>
      <c r="ADV197" s="174"/>
      <c r="ADW197" s="174"/>
      <c r="ADX197" s="174"/>
      <c r="ADY197" s="174"/>
      <c r="ADZ197" s="174"/>
      <c r="AEA197" s="174"/>
      <c r="AEB197" s="174"/>
      <c r="AEC197" s="174"/>
      <c r="AED197" s="174"/>
      <c r="AEE197" s="174"/>
      <c r="AEF197" s="174"/>
      <c r="AEG197" s="174"/>
      <c r="AEH197" s="174"/>
      <c r="AEI197" s="174"/>
      <c r="AEJ197" s="174"/>
      <c r="AEK197" s="174"/>
      <c r="AEL197" s="174"/>
      <c r="AEM197" s="174"/>
      <c r="AEN197" s="174"/>
      <c r="AEO197" s="174"/>
      <c r="AEP197" s="174"/>
      <c r="AEQ197" s="174"/>
      <c r="AER197" s="174"/>
      <c r="AES197" s="174"/>
      <c r="AET197" s="174"/>
      <c r="AEU197" s="174"/>
      <c r="AEV197" s="174"/>
      <c r="AEW197" s="174"/>
      <c r="AEX197" s="174"/>
      <c r="AEY197" s="174"/>
      <c r="AEZ197" s="174"/>
      <c r="AFA197" s="174"/>
      <c r="AFB197" s="174"/>
      <c r="AFC197" s="174"/>
      <c r="AFD197" s="174"/>
      <c r="AFE197" s="174"/>
      <c r="AFF197" s="174"/>
      <c r="AFG197" s="174"/>
      <c r="AFH197" s="174"/>
      <c r="AFI197" s="174"/>
      <c r="AFJ197" s="174"/>
      <c r="AFK197" s="174"/>
      <c r="AFL197" s="174"/>
      <c r="AFM197" s="174"/>
      <c r="AFN197" s="174"/>
      <c r="AFO197" s="174"/>
      <c r="AFP197" s="174"/>
      <c r="AFQ197" s="174"/>
      <c r="AFR197" s="174"/>
      <c r="AFS197" s="174"/>
      <c r="AFT197" s="174"/>
      <c r="AFU197" s="174"/>
      <c r="AFV197" s="174"/>
      <c r="AFW197" s="174"/>
      <c r="AFX197" s="174"/>
      <c r="AFY197" s="174"/>
      <c r="AFZ197" s="174"/>
      <c r="AGA197" s="174"/>
      <c r="AGB197" s="174"/>
      <c r="AGC197" s="174"/>
      <c r="AGD197" s="174"/>
      <c r="AGE197" s="174"/>
      <c r="AGF197" s="174"/>
      <c r="AGG197" s="174"/>
      <c r="AGH197" s="174"/>
      <c r="AGI197" s="174"/>
      <c r="AGJ197" s="174"/>
      <c r="AGK197" s="174"/>
      <c r="AGL197" s="174"/>
      <c r="AGM197" s="174"/>
      <c r="AGN197" s="174"/>
      <c r="AGO197" s="174"/>
      <c r="AGP197" s="174"/>
      <c r="AGQ197" s="174"/>
      <c r="AGR197" s="174"/>
      <c r="AGS197" s="174"/>
      <c r="AGT197" s="174"/>
      <c r="AGU197" s="174"/>
      <c r="AGV197" s="174"/>
      <c r="AGW197" s="174"/>
      <c r="AGX197" s="174"/>
      <c r="AGY197" s="174"/>
      <c r="AGZ197" s="174"/>
      <c r="AHA197" s="174"/>
      <c r="AHB197" s="174"/>
      <c r="AHC197" s="174"/>
      <c r="AHD197" s="174"/>
      <c r="AHE197" s="174"/>
      <c r="AHF197" s="174"/>
      <c r="AHG197" s="174"/>
      <c r="AHH197" s="174"/>
      <c r="AHI197" s="174"/>
      <c r="AHJ197" s="174"/>
      <c r="AHK197" s="174"/>
      <c r="AHL197" s="174"/>
      <c r="AHM197" s="174"/>
      <c r="AHN197" s="174"/>
      <c r="AHO197" s="174"/>
      <c r="AHP197" s="174"/>
      <c r="AHQ197" s="174"/>
      <c r="AHR197" s="174"/>
      <c r="AHS197" s="174"/>
      <c r="AHT197" s="174"/>
      <c r="AHU197" s="174"/>
      <c r="AHV197" s="174"/>
      <c r="AHW197" s="174"/>
      <c r="AHX197" s="174"/>
      <c r="AHY197" s="174"/>
      <c r="AHZ197" s="174"/>
      <c r="AIA197" s="174"/>
      <c r="AIB197" s="174"/>
      <c r="AIC197" s="174"/>
      <c r="AID197" s="174"/>
      <c r="AIE197" s="174"/>
      <c r="AIF197" s="174"/>
      <c r="AIG197" s="174"/>
      <c r="AIH197" s="174"/>
      <c r="AII197" s="174"/>
      <c r="AIJ197" s="174"/>
      <c r="AIK197" s="174"/>
      <c r="AIL197" s="174"/>
      <c r="AIM197" s="174"/>
      <c r="AIN197" s="174"/>
      <c r="AIO197" s="174"/>
      <c r="AIP197" s="174"/>
      <c r="AIQ197" s="174"/>
      <c r="AIR197" s="174"/>
      <c r="AIS197" s="174"/>
      <c r="AIT197" s="174"/>
      <c r="AIU197" s="174"/>
      <c r="AIV197" s="174"/>
      <c r="AIW197" s="174"/>
      <c r="AIX197" s="174"/>
      <c r="AIY197" s="174"/>
      <c r="AIZ197" s="174"/>
      <c r="AJA197" s="174"/>
      <c r="AJB197" s="174"/>
      <c r="AJC197" s="174"/>
      <c r="AJD197" s="174"/>
      <c r="AJE197" s="174"/>
      <c r="AJF197" s="174"/>
      <c r="AJG197" s="174"/>
      <c r="AJH197" s="174"/>
      <c r="AJI197" s="174"/>
      <c r="AJJ197" s="174"/>
      <c r="AJK197" s="174"/>
      <c r="AJL197" s="174"/>
      <c r="AJM197" s="174"/>
      <c r="AJN197" s="174"/>
      <c r="AJO197" s="174"/>
      <c r="AJP197" s="174"/>
      <c r="AJQ197" s="174"/>
      <c r="AJR197" s="174"/>
      <c r="AJS197" s="174"/>
      <c r="AJT197" s="174"/>
      <c r="AJU197" s="174"/>
      <c r="AJV197" s="174"/>
      <c r="AJW197" s="174"/>
      <c r="AJX197" s="174"/>
      <c r="AJY197" s="174"/>
      <c r="AJZ197" s="174"/>
      <c r="AKA197" s="174"/>
      <c r="AKB197" s="174"/>
      <c r="AKC197" s="174"/>
      <c r="AKD197" s="174"/>
      <c r="AKE197" s="174"/>
      <c r="AKF197" s="174"/>
      <c r="AKG197" s="174"/>
      <c r="AKH197" s="174"/>
      <c r="AKI197" s="174"/>
      <c r="AKJ197" s="174"/>
      <c r="AKK197" s="174"/>
      <c r="AKL197" s="174"/>
      <c r="AKM197" s="174"/>
      <c r="AKN197" s="174"/>
      <c r="AKO197" s="174"/>
      <c r="AKP197" s="174"/>
      <c r="AKQ197" s="174"/>
      <c r="AKR197" s="174"/>
      <c r="AKS197" s="174"/>
      <c r="AKT197" s="174"/>
      <c r="AKU197" s="174"/>
      <c r="AKV197" s="174"/>
      <c r="AKW197" s="174"/>
      <c r="AKX197" s="174"/>
      <c r="AKY197" s="174"/>
      <c r="AKZ197" s="174"/>
      <c r="ALA197" s="174"/>
      <c r="ALB197" s="174"/>
      <c r="ALC197" s="174"/>
      <c r="ALD197" s="174"/>
      <c r="ALE197" s="174"/>
      <c r="ALF197" s="174"/>
      <c r="ALG197" s="174"/>
      <c r="ALH197" s="174"/>
      <c r="ALI197" s="174"/>
      <c r="ALJ197" s="174"/>
      <c r="ALK197" s="174"/>
      <c r="ALL197" s="174"/>
      <c r="ALM197" s="174"/>
      <c r="ALN197" s="174"/>
      <c r="ALO197" s="174"/>
      <c r="ALP197" s="174"/>
      <c r="ALQ197" s="174"/>
      <c r="ALR197" s="174"/>
      <c r="ALS197" s="174"/>
      <c r="ALT197" s="174"/>
      <c r="ALU197" s="174"/>
      <c r="ALV197" s="174"/>
      <c r="ALW197" s="174"/>
      <c r="ALX197" s="174"/>
      <c r="ALY197" s="174"/>
      <c r="ALZ197" s="174"/>
      <c r="AMA197" s="174"/>
      <c r="AMB197" s="174"/>
      <c r="AMC197" s="174"/>
      <c r="AMD197" s="174"/>
      <c r="AME197" s="174"/>
      <c r="AMF197" s="174"/>
      <c r="AMG197" s="174"/>
      <c r="AMH197" s="174"/>
      <c r="AMI197" s="174"/>
      <c r="AMJ197" s="174"/>
      <c r="AMK197" s="174"/>
      <c r="AML197" s="174"/>
      <c r="AMM197" s="174"/>
      <c r="AMN197" s="174"/>
      <c r="AMO197" s="174"/>
      <c r="AMP197" s="174"/>
      <c r="AMQ197" s="174"/>
      <c r="AMR197" s="174"/>
      <c r="AMS197" s="174"/>
      <c r="AMT197" s="174"/>
      <c r="AMU197" s="174"/>
      <c r="AMV197" s="174"/>
      <c r="AMW197" s="174"/>
      <c r="AMX197" s="174"/>
      <c r="AMY197" s="174"/>
      <c r="AMZ197" s="174"/>
      <c r="ANA197" s="174"/>
      <c r="ANB197" s="174"/>
      <c r="ANC197" s="174"/>
      <c r="AND197" s="174"/>
      <c r="ANE197" s="174"/>
      <c r="ANF197" s="174"/>
      <c r="ANG197" s="174"/>
      <c r="ANH197" s="174"/>
      <c r="ANI197" s="174"/>
      <c r="ANJ197" s="174"/>
      <c r="ANK197" s="174"/>
      <c r="ANL197" s="174"/>
      <c r="ANM197" s="174"/>
      <c r="ANN197" s="174"/>
      <c r="ANO197" s="174"/>
      <c r="ANP197" s="174"/>
      <c r="ANQ197" s="174"/>
      <c r="ANR197" s="174"/>
      <c r="ANS197" s="174"/>
      <c r="ANT197" s="174"/>
      <c r="ANU197" s="174"/>
      <c r="ANV197" s="174"/>
      <c r="ANW197" s="174"/>
      <c r="ANX197" s="174"/>
      <c r="ANY197" s="174"/>
      <c r="ANZ197" s="174"/>
      <c r="AOA197" s="174"/>
      <c r="AOB197" s="174"/>
      <c r="AOC197" s="174"/>
      <c r="AOD197" s="174"/>
      <c r="AOE197" s="174"/>
      <c r="AOF197" s="174"/>
      <c r="AOG197" s="174"/>
      <c r="AOH197" s="174"/>
      <c r="AOI197" s="174"/>
      <c r="AOJ197" s="174"/>
      <c r="AOK197" s="174"/>
      <c r="AOL197" s="174"/>
      <c r="AOM197" s="174"/>
      <c r="AON197" s="174"/>
      <c r="AOO197" s="174"/>
      <c r="AOP197" s="174"/>
      <c r="AOQ197" s="174"/>
      <c r="AOR197" s="174"/>
      <c r="AOS197" s="174"/>
      <c r="AOT197" s="174"/>
      <c r="AOU197" s="174"/>
      <c r="AOV197" s="174"/>
      <c r="AOW197" s="174"/>
      <c r="AOX197" s="174"/>
      <c r="AOY197" s="174"/>
      <c r="AOZ197" s="174"/>
      <c r="APA197" s="174"/>
      <c r="APB197" s="174"/>
      <c r="APC197" s="174"/>
      <c r="APD197" s="174"/>
      <c r="APE197" s="174"/>
      <c r="APF197" s="174"/>
      <c r="APG197" s="174"/>
      <c r="APH197" s="174"/>
      <c r="API197" s="174"/>
      <c r="APJ197" s="174"/>
      <c r="APK197" s="174"/>
      <c r="APL197" s="174"/>
      <c r="APM197" s="174"/>
      <c r="APN197" s="174"/>
      <c r="APO197" s="174"/>
      <c r="APP197" s="174"/>
      <c r="APQ197" s="174"/>
      <c r="APR197" s="174"/>
      <c r="APS197" s="174"/>
      <c r="APT197" s="174"/>
      <c r="APU197" s="174"/>
      <c r="APV197" s="174"/>
      <c r="APW197" s="174"/>
      <c r="APX197" s="174"/>
      <c r="APY197" s="174"/>
      <c r="APZ197" s="174"/>
      <c r="AQA197" s="174"/>
      <c r="AQB197" s="174"/>
      <c r="AQC197" s="174"/>
      <c r="AQD197" s="174"/>
      <c r="AQE197" s="174"/>
      <c r="AQF197" s="174"/>
      <c r="AQG197" s="174"/>
      <c r="AQH197" s="174"/>
      <c r="AQI197" s="174"/>
      <c r="AQJ197" s="174"/>
      <c r="AQK197" s="174"/>
      <c r="AQL197" s="174"/>
      <c r="AQM197" s="174"/>
      <c r="AQN197" s="174"/>
      <c r="AQO197" s="174"/>
      <c r="AQP197" s="174"/>
      <c r="AQQ197" s="174"/>
      <c r="AQR197" s="174"/>
      <c r="AQS197" s="174"/>
      <c r="AQT197" s="174"/>
      <c r="AQU197" s="174"/>
      <c r="AQV197" s="174"/>
      <c r="AQW197" s="174"/>
      <c r="AQX197" s="174"/>
      <c r="AQY197" s="174"/>
      <c r="AQZ197" s="174"/>
      <c r="ARA197" s="174"/>
      <c r="ARB197" s="174"/>
      <c r="ARC197" s="174"/>
      <c r="ARD197" s="174"/>
      <c r="ARE197" s="174"/>
      <c r="ARF197" s="174"/>
      <c r="ARG197" s="174"/>
      <c r="ARH197" s="174"/>
      <c r="ARI197" s="174"/>
      <c r="ARJ197" s="174"/>
      <c r="ARK197" s="174"/>
      <c r="ARL197" s="174"/>
      <c r="ARM197" s="174"/>
      <c r="ARN197" s="174"/>
      <c r="ARO197" s="174"/>
      <c r="ARP197" s="174"/>
      <c r="ARQ197" s="174"/>
      <c r="ARR197" s="174"/>
      <c r="ARS197" s="174"/>
      <c r="ART197" s="174"/>
      <c r="ARU197" s="174"/>
      <c r="ARV197" s="174"/>
      <c r="ARW197" s="174"/>
      <c r="ARX197" s="174"/>
      <c r="ARY197" s="174"/>
      <c r="ARZ197" s="174"/>
      <c r="ASA197" s="174"/>
      <c r="ASB197" s="174"/>
      <c r="ASC197" s="174"/>
      <c r="ASD197" s="174"/>
      <c r="ASE197" s="174"/>
      <c r="ASF197" s="174"/>
      <c r="ASG197" s="174"/>
      <c r="ASH197" s="174"/>
      <c r="ASI197" s="174"/>
      <c r="ASJ197" s="174"/>
      <c r="ASK197" s="174"/>
      <c r="ASL197" s="174"/>
      <c r="ASM197" s="174"/>
      <c r="ASN197" s="174"/>
      <c r="ASO197" s="174"/>
      <c r="ASP197" s="174"/>
      <c r="ASQ197" s="174"/>
      <c r="ASR197" s="174"/>
      <c r="ASS197" s="174"/>
      <c r="AST197" s="174"/>
      <c r="ASU197" s="174"/>
      <c r="ASV197" s="174"/>
      <c r="ASW197" s="174"/>
      <c r="ASX197" s="174"/>
      <c r="ASY197" s="174"/>
      <c r="ASZ197" s="174"/>
      <c r="ATA197" s="174"/>
      <c r="ATB197" s="174"/>
      <c r="ATC197" s="174"/>
      <c r="ATD197" s="174"/>
      <c r="ATE197" s="174"/>
      <c r="ATF197" s="174"/>
      <c r="ATG197" s="174"/>
      <c r="ATH197" s="174"/>
      <c r="ATI197" s="174"/>
      <c r="ATJ197" s="174"/>
      <c r="ATK197" s="174"/>
      <c r="ATL197" s="174"/>
      <c r="ATM197" s="174"/>
      <c r="ATN197" s="174"/>
      <c r="ATO197" s="174"/>
      <c r="ATP197" s="174"/>
      <c r="ATQ197" s="174"/>
      <c r="ATR197" s="174"/>
      <c r="ATS197" s="174"/>
      <c r="ATT197" s="174"/>
      <c r="ATU197" s="174"/>
      <c r="ATV197" s="174"/>
      <c r="ATW197" s="174"/>
      <c r="ATX197" s="174"/>
      <c r="ATY197" s="174"/>
      <c r="ATZ197" s="174"/>
      <c r="AUA197" s="174"/>
      <c r="AUB197" s="174"/>
      <c r="AUC197" s="174"/>
      <c r="AUD197" s="174"/>
      <c r="AUE197" s="174"/>
      <c r="AUF197" s="174"/>
      <c r="AUG197" s="174"/>
      <c r="AUH197" s="174"/>
      <c r="AUI197" s="174"/>
      <c r="AUJ197" s="174"/>
      <c r="AUK197" s="174"/>
      <c r="AUL197" s="174"/>
      <c r="AUM197" s="174"/>
      <c r="AUN197" s="174"/>
      <c r="AUO197" s="174"/>
      <c r="AUP197" s="174"/>
      <c r="AUQ197" s="174"/>
      <c r="AUR197" s="174"/>
      <c r="AUS197" s="174"/>
      <c r="AUT197" s="174"/>
      <c r="AUU197" s="174"/>
      <c r="AUV197" s="174"/>
      <c r="AUW197" s="174"/>
      <c r="AUX197" s="174"/>
      <c r="AUY197" s="174"/>
      <c r="AUZ197" s="174"/>
      <c r="AVA197" s="174"/>
      <c r="AVB197" s="174"/>
      <c r="AVC197" s="174"/>
      <c r="AVD197" s="174"/>
      <c r="AVE197" s="174"/>
      <c r="AVF197" s="174"/>
      <c r="AVG197" s="174"/>
      <c r="AVH197" s="174"/>
      <c r="AVI197" s="174"/>
      <c r="AVJ197" s="174"/>
      <c r="AVK197" s="174"/>
      <c r="AVL197" s="174"/>
      <c r="AVM197" s="174"/>
      <c r="AVN197" s="174"/>
      <c r="AVO197" s="174"/>
      <c r="AVP197" s="174"/>
      <c r="AVQ197" s="174"/>
      <c r="AVR197" s="174"/>
      <c r="AVS197" s="174"/>
      <c r="AVT197" s="174"/>
      <c r="AVU197" s="174"/>
      <c r="AVV197" s="174"/>
      <c r="AVW197" s="174"/>
      <c r="AVX197" s="174"/>
      <c r="AVY197" s="174"/>
      <c r="AVZ197" s="174"/>
      <c r="AWA197" s="174"/>
      <c r="AWB197" s="174"/>
      <c r="AWC197" s="174"/>
      <c r="AWD197" s="174"/>
      <c r="AWE197" s="174"/>
      <c r="AWF197" s="174"/>
      <c r="AWG197" s="174"/>
      <c r="AWH197" s="174"/>
      <c r="AWI197" s="174"/>
      <c r="AWJ197" s="174"/>
      <c r="AWK197" s="174"/>
      <c r="AWL197" s="174"/>
      <c r="AWM197" s="174"/>
      <c r="AWN197" s="174"/>
      <c r="AWO197" s="174"/>
      <c r="AWP197" s="174"/>
      <c r="AWQ197" s="174"/>
      <c r="AWR197" s="174"/>
      <c r="AWS197" s="174"/>
      <c r="AWT197" s="174"/>
      <c r="AWU197" s="174"/>
      <c r="AWV197" s="174"/>
      <c r="AWW197" s="174"/>
      <c r="AWX197" s="174"/>
      <c r="AWY197" s="174"/>
      <c r="AWZ197" s="174"/>
      <c r="AXA197" s="174"/>
      <c r="AXB197" s="174"/>
      <c r="AXC197" s="174"/>
      <c r="AXD197" s="174"/>
      <c r="AXE197" s="174"/>
      <c r="AXF197" s="174"/>
      <c r="AXG197" s="174"/>
      <c r="AXH197" s="174"/>
      <c r="AXI197" s="174"/>
      <c r="AXJ197" s="174"/>
      <c r="AXK197" s="174"/>
      <c r="AXL197" s="174"/>
      <c r="AXM197" s="174"/>
      <c r="AXN197" s="174"/>
      <c r="AXO197" s="174"/>
      <c r="AXP197" s="174"/>
      <c r="AXQ197" s="174"/>
      <c r="AXR197" s="174"/>
      <c r="AXS197" s="174"/>
      <c r="AXT197" s="174"/>
      <c r="AXU197" s="174"/>
      <c r="AXV197" s="174"/>
      <c r="AXW197" s="174"/>
      <c r="AXX197" s="174"/>
      <c r="AXY197" s="174"/>
      <c r="AXZ197" s="174"/>
      <c r="AYA197" s="174"/>
      <c r="AYB197" s="174"/>
      <c r="AYC197" s="174"/>
      <c r="AYD197" s="174"/>
      <c r="AYE197" s="174"/>
      <c r="AYF197" s="174"/>
      <c r="AYG197" s="174"/>
      <c r="AYH197" s="174"/>
      <c r="AYI197" s="174"/>
      <c r="AYJ197" s="174"/>
      <c r="AYK197" s="174"/>
      <c r="AYL197" s="174"/>
      <c r="AYM197" s="174"/>
      <c r="AYN197" s="174"/>
      <c r="AYO197" s="174"/>
      <c r="AYP197" s="174"/>
      <c r="AYQ197" s="174"/>
      <c r="AYR197" s="174"/>
      <c r="AYS197" s="174"/>
      <c r="AYT197" s="174"/>
      <c r="AYU197" s="174"/>
      <c r="AYV197" s="174"/>
      <c r="AYW197" s="174"/>
      <c r="AYX197" s="174"/>
      <c r="AYY197" s="174"/>
      <c r="AYZ197" s="174"/>
      <c r="AZA197" s="174"/>
      <c r="AZB197" s="174"/>
      <c r="AZC197" s="174"/>
      <c r="AZD197" s="174"/>
      <c r="AZE197" s="174"/>
      <c r="AZF197" s="174"/>
      <c r="AZG197" s="174"/>
      <c r="AZH197" s="174"/>
      <c r="AZI197" s="174"/>
      <c r="AZJ197" s="174"/>
      <c r="AZK197" s="174"/>
      <c r="AZL197" s="174"/>
      <c r="AZM197" s="174"/>
      <c r="AZN197" s="174"/>
      <c r="AZO197" s="174"/>
      <c r="AZP197" s="174"/>
      <c r="AZQ197" s="174"/>
      <c r="AZR197" s="174"/>
      <c r="AZS197" s="174"/>
      <c r="AZT197" s="174"/>
      <c r="AZU197" s="174"/>
      <c r="AZV197" s="174"/>
      <c r="AZW197" s="174"/>
      <c r="AZX197" s="174"/>
      <c r="AZY197" s="174"/>
      <c r="AZZ197" s="174"/>
      <c r="BAA197" s="174"/>
      <c r="BAB197" s="174"/>
      <c r="BAC197" s="174"/>
      <c r="BAD197" s="174"/>
      <c r="BAE197" s="174"/>
      <c r="BAF197" s="174"/>
      <c r="BAG197" s="174"/>
      <c r="BAH197" s="174"/>
      <c r="BAI197" s="174"/>
      <c r="BAJ197" s="174"/>
      <c r="BAK197" s="174"/>
      <c r="BAL197" s="174"/>
      <c r="BAM197" s="174"/>
      <c r="BAN197" s="174"/>
      <c r="BAO197" s="174"/>
      <c r="BAP197" s="174"/>
      <c r="BAQ197" s="174"/>
      <c r="BAR197" s="174"/>
      <c r="BAS197" s="174"/>
      <c r="BAT197" s="174"/>
      <c r="BAU197" s="174"/>
      <c r="BAV197" s="174"/>
      <c r="BAW197" s="174"/>
      <c r="BAX197" s="174"/>
      <c r="BAY197" s="174"/>
      <c r="BAZ197" s="174"/>
      <c r="BBA197" s="174"/>
      <c r="BBB197" s="174"/>
      <c r="BBC197" s="174"/>
      <c r="BBD197" s="174"/>
      <c r="BBE197" s="174"/>
      <c r="BBF197" s="174"/>
      <c r="BBG197" s="174"/>
      <c r="BBH197" s="174"/>
      <c r="BBI197" s="174"/>
      <c r="BBJ197" s="174"/>
      <c r="BBK197" s="174"/>
      <c r="BBL197" s="174"/>
      <c r="BBM197" s="174"/>
      <c r="BBN197" s="174"/>
      <c r="BBO197" s="174"/>
      <c r="BBP197" s="174"/>
      <c r="BBQ197" s="174"/>
      <c r="BBR197" s="174"/>
      <c r="BBS197" s="174"/>
      <c r="BBT197" s="174"/>
      <c r="BBU197" s="174"/>
      <c r="BBV197" s="174"/>
      <c r="BBW197" s="174"/>
      <c r="BBX197" s="174"/>
      <c r="BBY197" s="174"/>
      <c r="BBZ197" s="174"/>
      <c r="BCA197" s="174"/>
      <c r="BCB197" s="174"/>
      <c r="BCC197" s="174"/>
      <c r="BCD197" s="174"/>
      <c r="BCE197" s="174"/>
      <c r="BCF197" s="174"/>
      <c r="BCG197" s="174"/>
      <c r="BCH197" s="174"/>
      <c r="BCI197" s="174"/>
      <c r="BCJ197" s="174"/>
      <c r="BCK197" s="174"/>
      <c r="BCL197" s="174"/>
      <c r="BCM197" s="174"/>
      <c r="BCN197" s="174"/>
      <c r="BCO197" s="174"/>
      <c r="BCP197" s="174"/>
      <c r="BCQ197" s="174"/>
      <c r="BCR197" s="174"/>
      <c r="BCS197" s="174"/>
      <c r="BCT197" s="174"/>
      <c r="BCU197" s="174"/>
      <c r="BCV197" s="174"/>
      <c r="BCW197" s="174"/>
      <c r="BCX197" s="174"/>
      <c r="BCY197" s="174"/>
      <c r="BCZ197" s="174"/>
      <c r="BDA197" s="174"/>
      <c r="BDB197" s="174"/>
      <c r="BDC197" s="174"/>
      <c r="BDD197" s="174"/>
      <c r="BDE197" s="174"/>
      <c r="BDF197" s="174"/>
      <c r="BDG197" s="174"/>
      <c r="BDH197" s="174"/>
      <c r="BDI197" s="174"/>
      <c r="BDJ197" s="174"/>
      <c r="BDK197" s="174"/>
      <c r="BDL197" s="174"/>
      <c r="BDM197" s="174"/>
      <c r="BDN197" s="174"/>
      <c r="BDO197" s="174"/>
      <c r="BDP197" s="174"/>
      <c r="BDQ197" s="174"/>
      <c r="BDR197" s="174"/>
      <c r="BDS197" s="174"/>
      <c r="BDT197" s="174"/>
      <c r="BDU197" s="174"/>
      <c r="BDV197" s="174"/>
      <c r="BDW197" s="174"/>
      <c r="BDX197" s="174"/>
      <c r="BDY197" s="174"/>
      <c r="BDZ197" s="174"/>
      <c r="BEA197" s="174"/>
      <c r="BEB197" s="174"/>
      <c r="BEC197" s="174"/>
      <c r="BED197" s="174"/>
      <c r="BEE197" s="174"/>
      <c r="BEF197" s="174"/>
      <c r="BEG197" s="174"/>
      <c r="BEH197" s="174"/>
      <c r="BEI197" s="174"/>
      <c r="BEJ197" s="174"/>
      <c r="BEK197" s="174"/>
      <c r="BEL197" s="174"/>
      <c r="BEM197" s="174"/>
      <c r="BEN197" s="174"/>
      <c r="BEO197" s="174"/>
      <c r="BEP197" s="174"/>
      <c r="BEQ197" s="174"/>
      <c r="BER197" s="174"/>
      <c r="BES197" s="174"/>
      <c r="BET197" s="174"/>
      <c r="BEU197" s="174"/>
      <c r="BEV197" s="174"/>
      <c r="BEW197" s="174"/>
      <c r="BEX197" s="174"/>
      <c r="BEY197" s="174"/>
      <c r="BEZ197" s="174"/>
      <c r="BFA197" s="174"/>
      <c r="BFB197" s="174"/>
      <c r="BFC197" s="174"/>
      <c r="BFD197" s="174"/>
      <c r="BFE197" s="174"/>
      <c r="BFF197" s="174"/>
      <c r="BFG197" s="174"/>
      <c r="BFH197" s="174"/>
      <c r="BFI197" s="174"/>
      <c r="BFJ197" s="174"/>
      <c r="BFK197" s="174"/>
      <c r="BFL197" s="174"/>
      <c r="BFM197" s="174"/>
      <c r="BFN197" s="174"/>
      <c r="BFO197" s="174"/>
      <c r="BFP197" s="174"/>
      <c r="BFQ197" s="174"/>
      <c r="BFR197" s="174"/>
      <c r="BFS197" s="174"/>
      <c r="BFT197" s="174"/>
      <c r="BFU197" s="174"/>
      <c r="BFV197" s="174"/>
      <c r="BFW197" s="174"/>
      <c r="BFX197" s="174"/>
      <c r="BFY197" s="174"/>
      <c r="BFZ197" s="174"/>
      <c r="BGA197" s="174"/>
      <c r="BGB197" s="174"/>
      <c r="BGC197" s="174"/>
      <c r="BGD197" s="174"/>
      <c r="BGE197" s="174"/>
      <c r="BGF197" s="174"/>
      <c r="BGG197" s="174"/>
      <c r="BGH197" s="174"/>
      <c r="BGI197" s="174"/>
      <c r="BGJ197" s="174"/>
      <c r="BGK197" s="174"/>
      <c r="BGL197" s="174"/>
      <c r="BGM197" s="174"/>
      <c r="BGN197" s="174"/>
      <c r="BGO197" s="174"/>
      <c r="BGP197" s="174"/>
      <c r="BGQ197" s="174"/>
      <c r="BGR197" s="174"/>
      <c r="BGS197" s="174"/>
      <c r="BGT197" s="174"/>
      <c r="BGU197" s="174"/>
      <c r="BGV197" s="174"/>
      <c r="BGW197" s="174"/>
      <c r="BGX197" s="174"/>
      <c r="BGY197" s="174"/>
      <c r="BGZ197" s="174"/>
      <c r="BHA197" s="174"/>
      <c r="BHB197" s="174"/>
      <c r="BHC197" s="174"/>
      <c r="BHD197" s="174"/>
      <c r="BHE197" s="174"/>
      <c r="BHF197" s="174"/>
      <c r="BHG197" s="174"/>
      <c r="BHH197" s="174"/>
      <c r="BHI197" s="174"/>
      <c r="BHJ197" s="174"/>
      <c r="BHK197" s="174"/>
      <c r="BHL197" s="174"/>
      <c r="BHM197" s="174"/>
      <c r="BHN197" s="174"/>
      <c r="BHO197" s="174"/>
      <c r="BHP197" s="174"/>
      <c r="BHQ197" s="174"/>
      <c r="BHR197" s="174"/>
      <c r="BHS197" s="174"/>
      <c r="BHT197" s="174"/>
      <c r="BHU197" s="174"/>
      <c r="BHV197" s="174"/>
      <c r="BHW197" s="174"/>
      <c r="BHX197" s="174"/>
      <c r="BHY197" s="174"/>
      <c r="BHZ197" s="174"/>
      <c r="BIA197" s="174"/>
      <c r="BIB197" s="174"/>
      <c r="BIC197" s="174"/>
      <c r="BID197" s="174"/>
      <c r="BIE197" s="174"/>
      <c r="BIF197" s="174"/>
      <c r="BIG197" s="174"/>
      <c r="BIH197" s="174"/>
      <c r="BII197" s="174"/>
      <c r="BIJ197" s="174"/>
      <c r="BIK197" s="174"/>
      <c r="BIL197" s="174"/>
      <c r="BIM197" s="174"/>
      <c r="BIN197" s="174"/>
      <c r="BIO197" s="174"/>
      <c r="BIP197" s="174"/>
      <c r="BIQ197" s="174"/>
      <c r="BIR197" s="174"/>
      <c r="BIS197" s="174"/>
      <c r="BIT197" s="174"/>
      <c r="BIU197" s="174"/>
      <c r="BIV197" s="174"/>
      <c r="BIW197" s="174"/>
      <c r="BIX197" s="174"/>
      <c r="BIY197" s="174"/>
      <c r="BIZ197" s="174"/>
      <c r="BJA197" s="174"/>
      <c r="BJB197" s="174"/>
      <c r="BJC197" s="174"/>
      <c r="BJD197" s="174"/>
      <c r="BJE197" s="174"/>
      <c r="BJF197" s="174"/>
      <c r="BJG197" s="174"/>
      <c r="BJH197" s="174"/>
      <c r="BJI197" s="174"/>
      <c r="BJJ197" s="174"/>
      <c r="BJK197" s="174"/>
      <c r="BJL197" s="174"/>
      <c r="BJM197" s="174"/>
      <c r="BJN197" s="174"/>
      <c r="BJO197" s="174"/>
      <c r="BJP197" s="174"/>
      <c r="BJQ197" s="174"/>
      <c r="BJR197" s="174"/>
      <c r="BJS197" s="174"/>
      <c r="BJT197" s="174"/>
      <c r="BJU197" s="174"/>
      <c r="BJV197" s="174"/>
      <c r="BJW197" s="174"/>
      <c r="BJX197" s="174"/>
      <c r="BJY197" s="174"/>
      <c r="BJZ197" s="174"/>
      <c r="BKA197" s="174"/>
      <c r="BKB197" s="174"/>
      <c r="BKC197" s="174"/>
      <c r="BKD197" s="174"/>
      <c r="BKE197" s="174"/>
      <c r="BKF197" s="174"/>
      <c r="BKG197" s="174"/>
      <c r="BKH197" s="174"/>
      <c r="BKI197" s="174"/>
      <c r="BKJ197" s="174"/>
      <c r="BKK197" s="174"/>
      <c r="BKL197" s="174"/>
      <c r="BKM197" s="174"/>
      <c r="BKN197" s="174"/>
      <c r="BKO197" s="174"/>
      <c r="BKP197" s="174"/>
      <c r="BKQ197" s="174"/>
      <c r="BKR197" s="174"/>
      <c r="BKS197" s="174"/>
      <c r="BKT197" s="174"/>
      <c r="BKU197" s="174"/>
      <c r="BKV197" s="174"/>
      <c r="BKW197" s="174"/>
      <c r="BKX197" s="174"/>
      <c r="BKY197" s="174"/>
      <c r="BKZ197" s="174"/>
      <c r="BLA197" s="174"/>
      <c r="BLB197" s="174"/>
      <c r="BLC197" s="174"/>
      <c r="BLD197" s="174"/>
      <c r="BLE197" s="174"/>
      <c r="BLF197" s="174"/>
      <c r="BLG197" s="174"/>
      <c r="BLH197" s="174"/>
      <c r="BLI197" s="174"/>
      <c r="BLJ197" s="174"/>
      <c r="BLK197" s="174"/>
      <c r="BLL197" s="174"/>
      <c r="BLM197" s="174"/>
      <c r="BLN197" s="174"/>
      <c r="BLO197" s="174"/>
      <c r="BLP197" s="174"/>
      <c r="BLQ197" s="174"/>
      <c r="BLR197" s="174"/>
      <c r="BLS197" s="174"/>
      <c r="BLT197" s="174"/>
      <c r="BLU197" s="174"/>
      <c r="BLV197" s="174"/>
      <c r="BLW197" s="174"/>
      <c r="BLX197" s="174"/>
      <c r="BLY197" s="174"/>
      <c r="BLZ197" s="174"/>
      <c r="BMA197" s="174"/>
      <c r="BMB197" s="174"/>
      <c r="BMC197" s="174"/>
      <c r="BMD197" s="174"/>
      <c r="BME197" s="174"/>
      <c r="BMF197" s="174"/>
      <c r="BMG197" s="174"/>
      <c r="BMH197" s="174"/>
      <c r="BMI197" s="174"/>
      <c r="BMJ197" s="174"/>
      <c r="BMK197" s="174"/>
      <c r="BML197" s="174"/>
      <c r="BMM197" s="174"/>
      <c r="BMN197" s="174"/>
      <c r="BMO197" s="174"/>
      <c r="BMP197" s="174"/>
      <c r="BMQ197" s="174"/>
      <c r="BMR197" s="174"/>
      <c r="BMS197" s="174"/>
      <c r="BMT197" s="174"/>
      <c r="BMU197" s="174"/>
      <c r="BMV197" s="174"/>
      <c r="BMW197" s="174"/>
      <c r="BMX197" s="174"/>
      <c r="BMY197" s="174"/>
      <c r="BMZ197" s="174"/>
      <c r="BNA197" s="174"/>
      <c r="BNB197" s="174"/>
      <c r="BNC197" s="174"/>
      <c r="BND197" s="174"/>
      <c r="BNE197" s="174"/>
      <c r="BNF197" s="174"/>
      <c r="BNG197" s="174"/>
      <c r="BNH197" s="174"/>
      <c r="BNI197" s="174"/>
      <c r="BNJ197" s="174"/>
      <c r="BNK197" s="174"/>
      <c r="BNL197" s="174"/>
      <c r="BNM197" s="174"/>
      <c r="BNN197" s="174"/>
      <c r="BNO197" s="174"/>
      <c r="BNP197" s="174"/>
      <c r="BNQ197" s="174"/>
      <c r="BNR197" s="174"/>
      <c r="BNS197" s="174"/>
      <c r="BNT197" s="174"/>
      <c r="BNU197" s="174"/>
      <c r="BNV197" s="174"/>
      <c r="BNW197" s="174"/>
      <c r="BNX197" s="174"/>
      <c r="BNY197" s="174"/>
      <c r="BNZ197" s="174"/>
      <c r="BOA197" s="174"/>
      <c r="BOB197" s="174"/>
      <c r="BOC197" s="174"/>
      <c r="BOD197" s="174"/>
      <c r="BOE197" s="174"/>
      <c r="BOF197" s="174"/>
      <c r="BOG197" s="174"/>
      <c r="BOH197" s="174"/>
      <c r="BOI197" s="174"/>
      <c r="BOJ197" s="174"/>
      <c r="BOK197" s="174"/>
      <c r="BOL197" s="174"/>
      <c r="BOM197" s="174"/>
      <c r="BON197" s="174"/>
      <c r="BOO197" s="174"/>
      <c r="BOP197" s="174"/>
      <c r="BOQ197" s="174"/>
      <c r="BOR197" s="174"/>
      <c r="BOS197" s="174"/>
      <c r="BOT197" s="174"/>
      <c r="BOU197" s="174"/>
      <c r="BOV197" s="174"/>
      <c r="BOW197" s="174"/>
      <c r="BOX197" s="174"/>
      <c r="BOY197" s="174"/>
      <c r="BOZ197" s="174"/>
      <c r="BPA197" s="174"/>
      <c r="BPB197" s="174"/>
      <c r="BPC197" s="174"/>
      <c r="BPD197" s="174"/>
      <c r="BPE197" s="174"/>
      <c r="BPF197" s="174"/>
      <c r="BPG197" s="174"/>
      <c r="BPH197" s="174"/>
      <c r="BPI197" s="174"/>
      <c r="BPJ197" s="174"/>
      <c r="BPK197" s="174"/>
      <c r="BPL197" s="174"/>
      <c r="BPM197" s="174"/>
      <c r="BPN197" s="174"/>
      <c r="BPO197" s="174"/>
      <c r="BPP197" s="174"/>
      <c r="BPQ197" s="174"/>
      <c r="BPR197" s="174"/>
      <c r="BPS197" s="174"/>
      <c r="BPT197" s="174"/>
      <c r="BPU197" s="174"/>
      <c r="BPV197" s="174"/>
      <c r="BPW197" s="174"/>
      <c r="BPX197" s="174"/>
      <c r="BPY197" s="174"/>
      <c r="BPZ197" s="174"/>
      <c r="BQA197" s="174"/>
      <c r="BQB197" s="174"/>
      <c r="BQC197" s="174"/>
      <c r="BQD197" s="174"/>
      <c r="BQE197" s="174"/>
      <c r="BQF197" s="174"/>
      <c r="BQG197" s="174"/>
      <c r="BQH197" s="174"/>
      <c r="BQI197" s="174"/>
      <c r="BQJ197" s="174"/>
      <c r="BQK197" s="174"/>
      <c r="BQL197" s="174"/>
      <c r="BQM197" s="174"/>
      <c r="BQN197" s="174"/>
      <c r="BQO197" s="174"/>
      <c r="BQP197" s="174"/>
      <c r="BQQ197" s="174"/>
      <c r="BQR197" s="174"/>
      <c r="BQS197" s="174"/>
      <c r="BQT197" s="174"/>
      <c r="BQU197" s="174"/>
      <c r="BQV197" s="174"/>
      <c r="BQW197" s="174"/>
      <c r="BQX197" s="174"/>
      <c r="BQY197" s="174"/>
      <c r="BQZ197" s="174"/>
      <c r="BRA197" s="174"/>
      <c r="BRB197" s="174"/>
      <c r="BRC197" s="174"/>
      <c r="BRD197" s="174"/>
      <c r="BRE197" s="174"/>
      <c r="BRF197" s="174"/>
      <c r="BRG197" s="174"/>
      <c r="BRH197" s="174"/>
      <c r="BRI197" s="174"/>
      <c r="BRJ197" s="174"/>
      <c r="BRK197" s="174"/>
      <c r="BRL197" s="174"/>
      <c r="BRM197" s="174"/>
      <c r="BRN197" s="174"/>
      <c r="BRO197" s="174"/>
      <c r="BRP197" s="174"/>
      <c r="BRQ197" s="174"/>
      <c r="BRR197" s="174"/>
      <c r="BRS197" s="174"/>
      <c r="BRT197" s="174"/>
      <c r="BRU197" s="174"/>
      <c r="BRV197" s="174"/>
      <c r="BRW197" s="174"/>
      <c r="BRX197" s="174"/>
      <c r="BRY197" s="174"/>
      <c r="BRZ197" s="174"/>
      <c r="BSA197" s="174"/>
      <c r="BSB197" s="174"/>
      <c r="BSC197" s="174"/>
      <c r="BSD197" s="174"/>
      <c r="BSE197" s="174"/>
      <c r="BSF197" s="174"/>
      <c r="BSG197" s="174"/>
      <c r="BSH197" s="174"/>
      <c r="BSI197" s="174"/>
      <c r="BSJ197" s="174"/>
      <c r="BSK197" s="174"/>
      <c r="BSL197" s="174"/>
      <c r="BSM197" s="174"/>
      <c r="BSN197" s="174"/>
      <c r="BSO197" s="174"/>
      <c r="BSP197" s="174"/>
      <c r="BSQ197" s="174"/>
      <c r="BSR197" s="174"/>
      <c r="BSS197" s="174"/>
      <c r="BST197" s="174"/>
      <c r="BSU197" s="174"/>
      <c r="BSV197" s="174"/>
      <c r="BSW197" s="174"/>
      <c r="BSX197" s="174"/>
      <c r="BSY197" s="174"/>
      <c r="BSZ197" s="174"/>
      <c r="BTA197" s="174"/>
      <c r="BTB197" s="174"/>
      <c r="BTC197" s="174"/>
      <c r="BTD197" s="174"/>
      <c r="BTE197" s="174"/>
      <c r="BTF197" s="174"/>
      <c r="BTG197" s="174"/>
      <c r="BTH197" s="174"/>
      <c r="BTI197" s="174"/>
      <c r="BTJ197" s="174"/>
      <c r="BTK197" s="174"/>
      <c r="BTL197" s="174"/>
      <c r="BTM197" s="174"/>
      <c r="BTN197" s="174"/>
      <c r="BTO197" s="174"/>
      <c r="BTP197" s="174"/>
      <c r="BTQ197" s="174"/>
      <c r="BTR197" s="174"/>
      <c r="BTS197" s="174"/>
      <c r="BTT197" s="174"/>
      <c r="BTU197" s="174"/>
      <c r="BTV197" s="174"/>
      <c r="BTW197" s="174"/>
      <c r="BTX197" s="174"/>
      <c r="BTY197" s="174"/>
      <c r="BTZ197" s="174"/>
      <c r="BUA197" s="174"/>
      <c r="BUB197" s="174"/>
      <c r="BUC197" s="174"/>
      <c r="BUD197" s="174"/>
      <c r="BUE197" s="174"/>
      <c r="BUF197" s="174"/>
      <c r="BUG197" s="174"/>
      <c r="BUH197" s="174"/>
      <c r="BUI197" s="174"/>
      <c r="BUJ197" s="174"/>
      <c r="BUK197" s="174"/>
      <c r="BUL197" s="174"/>
      <c r="BUM197" s="174"/>
      <c r="BUN197" s="174"/>
      <c r="BUO197" s="174"/>
      <c r="BUP197" s="174"/>
      <c r="BUQ197" s="174"/>
      <c r="BUR197" s="174"/>
      <c r="BUS197" s="174"/>
      <c r="BUT197" s="174"/>
      <c r="BUU197" s="174"/>
      <c r="BUV197" s="174"/>
      <c r="BUW197" s="174"/>
      <c r="BUX197" s="174"/>
      <c r="BUY197" s="174"/>
      <c r="BUZ197" s="174"/>
      <c r="BVA197" s="174"/>
      <c r="BVB197" s="174"/>
      <c r="BVC197" s="174"/>
      <c r="BVD197" s="174"/>
      <c r="BVE197" s="174"/>
      <c r="BVF197" s="174"/>
      <c r="BVG197" s="174"/>
      <c r="BVH197" s="174"/>
      <c r="BVI197" s="174"/>
      <c r="BVJ197" s="174"/>
      <c r="BVK197" s="174"/>
      <c r="BVL197" s="174"/>
      <c r="BVM197" s="174"/>
      <c r="BVN197" s="174"/>
      <c r="BVO197" s="174"/>
      <c r="BVP197" s="174"/>
      <c r="BVQ197" s="174"/>
      <c r="BVR197" s="174"/>
      <c r="BVS197" s="174"/>
      <c r="BVT197" s="174"/>
      <c r="BVU197" s="174"/>
      <c r="BVV197" s="174"/>
      <c r="BVW197" s="174"/>
      <c r="BVX197" s="174"/>
      <c r="BVY197" s="174"/>
      <c r="BVZ197" s="174"/>
      <c r="BWA197" s="174"/>
      <c r="BWB197" s="174"/>
      <c r="BWC197" s="174"/>
      <c r="BWD197" s="174"/>
      <c r="BWE197" s="174"/>
      <c r="BWF197" s="174"/>
      <c r="BWG197" s="174"/>
      <c r="BWH197" s="174"/>
      <c r="BWI197" s="174"/>
      <c r="BWJ197" s="174"/>
      <c r="BWK197" s="174"/>
      <c r="BWL197" s="174"/>
      <c r="BWM197" s="174"/>
      <c r="BWN197" s="174"/>
      <c r="BWO197" s="174"/>
      <c r="BWP197" s="174"/>
      <c r="BWQ197" s="174"/>
      <c r="BWR197" s="174"/>
      <c r="BWS197" s="174"/>
      <c r="BWT197" s="174"/>
      <c r="BWU197" s="174"/>
      <c r="BWV197" s="174"/>
      <c r="BWW197" s="174"/>
      <c r="BWX197" s="174"/>
      <c r="BWY197" s="174"/>
      <c r="BWZ197" s="174"/>
      <c r="BXA197" s="174"/>
      <c r="BXB197" s="174"/>
      <c r="BXC197" s="174"/>
      <c r="BXD197" s="174"/>
      <c r="BXE197" s="174"/>
      <c r="BXF197" s="174"/>
      <c r="BXG197" s="174"/>
      <c r="BXH197" s="174"/>
      <c r="BXI197" s="174"/>
      <c r="BXJ197" s="174"/>
      <c r="BXK197" s="174"/>
      <c r="BXL197" s="174"/>
      <c r="BXM197" s="174"/>
      <c r="BXN197" s="174"/>
      <c r="BXO197" s="174"/>
      <c r="BXP197" s="174"/>
      <c r="BXQ197" s="174"/>
      <c r="BXR197" s="174"/>
      <c r="BXS197" s="174"/>
      <c r="BXT197" s="174"/>
      <c r="BXU197" s="174"/>
      <c r="BXV197" s="174"/>
      <c r="BXW197" s="174"/>
      <c r="BXX197" s="174"/>
      <c r="BXY197" s="174"/>
      <c r="BXZ197" s="174"/>
      <c r="BYA197" s="174"/>
      <c r="BYB197" s="174"/>
      <c r="BYC197" s="174"/>
      <c r="BYD197" s="174"/>
      <c r="BYE197" s="174"/>
      <c r="BYF197" s="174"/>
      <c r="BYG197" s="174"/>
      <c r="BYH197" s="174"/>
      <c r="BYI197" s="174"/>
      <c r="BYJ197" s="174"/>
      <c r="BYK197" s="174"/>
      <c r="BYL197" s="174"/>
      <c r="BYM197" s="174"/>
      <c r="BYN197" s="174"/>
      <c r="BYO197" s="174"/>
      <c r="BYP197" s="174"/>
      <c r="BYQ197" s="174"/>
      <c r="BYR197" s="174"/>
      <c r="BYS197" s="174"/>
      <c r="BYT197" s="174"/>
      <c r="BYU197" s="174"/>
      <c r="BYV197" s="174"/>
      <c r="BYW197" s="174"/>
      <c r="BYX197" s="174"/>
      <c r="BYY197" s="174"/>
      <c r="BYZ197" s="174"/>
      <c r="BZA197" s="174"/>
      <c r="BZB197" s="174"/>
      <c r="BZC197" s="174"/>
      <c r="BZD197" s="174"/>
      <c r="BZE197" s="174"/>
      <c r="BZF197" s="174"/>
      <c r="BZG197" s="174"/>
      <c r="BZH197" s="174"/>
      <c r="BZI197" s="174"/>
      <c r="BZJ197" s="174"/>
      <c r="BZK197" s="174"/>
      <c r="BZL197" s="174"/>
      <c r="BZM197" s="174"/>
      <c r="BZN197" s="174"/>
      <c r="BZO197" s="174"/>
      <c r="BZP197" s="174"/>
      <c r="BZQ197" s="174"/>
      <c r="BZR197" s="174"/>
      <c r="BZS197" s="174"/>
      <c r="BZT197" s="174"/>
      <c r="BZU197" s="174"/>
      <c r="BZV197" s="174"/>
      <c r="BZW197" s="174"/>
      <c r="BZX197" s="174"/>
      <c r="BZY197" s="174"/>
      <c r="BZZ197" s="174"/>
      <c r="CAA197" s="174"/>
      <c r="CAB197" s="174"/>
      <c r="CAC197" s="174"/>
      <c r="CAD197" s="174"/>
      <c r="CAE197" s="174"/>
      <c r="CAF197" s="174"/>
      <c r="CAG197" s="174"/>
      <c r="CAH197" s="174"/>
      <c r="CAI197" s="174"/>
      <c r="CAJ197" s="174"/>
      <c r="CAK197" s="174"/>
      <c r="CAL197" s="174"/>
      <c r="CAM197" s="174"/>
      <c r="CAN197" s="174"/>
      <c r="CAO197" s="174"/>
      <c r="CAP197" s="174"/>
      <c r="CAQ197" s="174"/>
      <c r="CAR197" s="174"/>
      <c r="CAS197" s="174"/>
      <c r="CAT197" s="174"/>
      <c r="CAU197" s="174"/>
      <c r="CAV197" s="174"/>
      <c r="CAW197" s="174"/>
      <c r="CAX197" s="174"/>
      <c r="CAY197" s="174"/>
      <c r="CAZ197" s="174"/>
      <c r="CBA197" s="174"/>
      <c r="CBB197" s="174"/>
      <c r="CBC197" s="174"/>
      <c r="CBD197" s="174"/>
      <c r="CBE197" s="174"/>
      <c r="CBF197" s="174"/>
      <c r="CBG197" s="174"/>
      <c r="CBH197" s="174"/>
      <c r="CBI197" s="174"/>
      <c r="CBJ197" s="174"/>
      <c r="CBK197" s="174"/>
      <c r="CBL197" s="174"/>
      <c r="CBM197" s="174"/>
      <c r="CBN197" s="174"/>
      <c r="CBO197" s="174"/>
      <c r="CBP197" s="174"/>
      <c r="CBQ197" s="174"/>
      <c r="CBR197" s="174"/>
      <c r="CBS197" s="174"/>
      <c r="CBT197" s="174"/>
      <c r="CBU197" s="174"/>
      <c r="CBV197" s="174"/>
      <c r="CBW197" s="174"/>
      <c r="CBX197" s="174"/>
      <c r="CBY197" s="174"/>
      <c r="CBZ197" s="174"/>
      <c r="CCA197" s="174"/>
      <c r="CCB197" s="174"/>
      <c r="CCC197" s="174"/>
      <c r="CCD197" s="174"/>
      <c r="CCE197" s="174"/>
      <c r="CCF197" s="174"/>
      <c r="CCG197" s="174"/>
      <c r="CCH197" s="174"/>
      <c r="CCI197" s="174"/>
      <c r="CCJ197" s="174"/>
      <c r="CCK197" s="174"/>
      <c r="CCL197" s="174"/>
      <c r="CCM197" s="174"/>
      <c r="CCN197" s="174"/>
      <c r="CCO197" s="174"/>
      <c r="CCP197" s="174"/>
      <c r="CCQ197" s="174"/>
      <c r="CCR197" s="174"/>
      <c r="CCS197" s="174"/>
      <c r="CCT197" s="174"/>
      <c r="CCU197" s="174"/>
      <c r="CCV197" s="174"/>
      <c r="CCW197" s="174"/>
      <c r="CCX197" s="174"/>
      <c r="CCY197" s="174"/>
      <c r="CCZ197" s="174"/>
      <c r="CDA197" s="174"/>
      <c r="CDB197" s="174"/>
      <c r="CDC197" s="174"/>
      <c r="CDD197" s="174"/>
      <c r="CDE197" s="174"/>
      <c r="CDF197" s="174"/>
      <c r="CDG197" s="174"/>
      <c r="CDH197" s="174"/>
      <c r="CDI197" s="174"/>
      <c r="CDJ197" s="174"/>
      <c r="CDK197" s="174"/>
      <c r="CDL197" s="174"/>
      <c r="CDM197" s="174"/>
      <c r="CDN197" s="174"/>
      <c r="CDO197" s="174"/>
      <c r="CDP197" s="174"/>
      <c r="CDQ197" s="174"/>
      <c r="CDR197" s="174"/>
      <c r="CDS197" s="174"/>
      <c r="CDT197" s="174"/>
      <c r="CDU197" s="174"/>
      <c r="CDV197" s="174"/>
      <c r="CDW197" s="174"/>
      <c r="CDX197" s="174"/>
      <c r="CDY197" s="174"/>
      <c r="CDZ197" s="174"/>
      <c r="CEA197" s="174"/>
      <c r="CEB197" s="174"/>
      <c r="CEC197" s="174"/>
      <c r="CED197" s="174"/>
      <c r="CEE197" s="174"/>
      <c r="CEF197" s="174"/>
      <c r="CEG197" s="174"/>
      <c r="CEH197" s="174"/>
      <c r="CEI197" s="174"/>
      <c r="CEJ197" s="174"/>
      <c r="CEK197" s="174"/>
      <c r="CEL197" s="174"/>
      <c r="CEM197" s="174"/>
      <c r="CEN197" s="174"/>
      <c r="CEO197" s="174"/>
      <c r="CEP197" s="174"/>
      <c r="CEQ197" s="174"/>
      <c r="CER197" s="174"/>
      <c r="CES197" s="174"/>
      <c r="CET197" s="174"/>
      <c r="CEU197" s="174"/>
      <c r="CEV197" s="174"/>
      <c r="CEW197" s="174"/>
      <c r="CEX197" s="174"/>
      <c r="CEY197" s="174"/>
      <c r="CEZ197" s="174"/>
      <c r="CFA197" s="174"/>
      <c r="CFB197" s="174"/>
      <c r="CFC197" s="174"/>
      <c r="CFD197" s="174"/>
      <c r="CFE197" s="174"/>
      <c r="CFF197" s="174"/>
      <c r="CFG197" s="174"/>
      <c r="CFH197" s="174"/>
      <c r="CFI197" s="174"/>
      <c r="CFJ197" s="174"/>
      <c r="CFK197" s="174"/>
      <c r="CFL197" s="174"/>
      <c r="CFM197" s="174"/>
      <c r="CFN197" s="174"/>
      <c r="CFO197" s="174"/>
      <c r="CFP197" s="174"/>
      <c r="CFQ197" s="174"/>
      <c r="CFR197" s="174"/>
      <c r="CFS197" s="174"/>
      <c r="CFT197" s="174"/>
      <c r="CFU197" s="174"/>
      <c r="CFV197" s="174"/>
      <c r="CFW197" s="174"/>
      <c r="CFX197" s="174"/>
      <c r="CFY197" s="174"/>
      <c r="CFZ197" s="174"/>
      <c r="CGA197" s="174"/>
      <c r="CGB197" s="174"/>
      <c r="CGC197" s="174"/>
      <c r="CGD197" s="174"/>
      <c r="CGE197" s="174"/>
      <c r="CGF197" s="174"/>
      <c r="CGG197" s="174"/>
      <c r="CGH197" s="174"/>
      <c r="CGI197" s="174"/>
      <c r="CGJ197" s="174"/>
      <c r="CGK197" s="174"/>
      <c r="CGL197" s="174"/>
      <c r="CGM197" s="174"/>
      <c r="CGN197" s="174"/>
      <c r="CGO197" s="174"/>
      <c r="CGP197" s="174"/>
      <c r="CGQ197" s="174"/>
      <c r="CGR197" s="174"/>
      <c r="CGS197" s="174"/>
      <c r="CGT197" s="174"/>
      <c r="CGU197" s="174"/>
      <c r="CGV197" s="174"/>
      <c r="CGW197" s="174"/>
      <c r="CGX197" s="174"/>
      <c r="CGY197" s="174"/>
      <c r="CGZ197" s="174"/>
      <c r="CHA197" s="174"/>
      <c r="CHB197" s="174"/>
      <c r="CHC197" s="174"/>
      <c r="CHD197" s="174"/>
      <c r="CHE197" s="174"/>
      <c r="CHF197" s="174"/>
      <c r="CHG197" s="174"/>
      <c r="CHH197" s="174"/>
      <c r="CHI197" s="174"/>
      <c r="CHJ197" s="174"/>
      <c r="CHK197" s="174"/>
      <c r="CHL197" s="174"/>
      <c r="CHM197" s="174"/>
      <c r="CHN197" s="174"/>
      <c r="CHO197" s="174"/>
      <c r="CHP197" s="174"/>
      <c r="CHQ197" s="174"/>
      <c r="CHR197" s="174"/>
      <c r="CHS197" s="174"/>
      <c r="CHT197" s="174"/>
      <c r="CHU197" s="174"/>
      <c r="CHV197" s="174"/>
      <c r="CHW197" s="174"/>
      <c r="CHX197" s="174"/>
      <c r="CHY197" s="174"/>
      <c r="CHZ197" s="174"/>
      <c r="CIA197" s="174"/>
      <c r="CIB197" s="174"/>
      <c r="CIC197" s="174"/>
      <c r="CID197" s="174"/>
      <c r="CIE197" s="174"/>
      <c r="CIF197" s="174"/>
      <c r="CIG197" s="174"/>
      <c r="CIH197" s="174"/>
      <c r="CII197" s="174"/>
      <c r="CIJ197" s="174"/>
      <c r="CIK197" s="174"/>
      <c r="CIL197" s="174"/>
      <c r="CIM197" s="174"/>
      <c r="CIN197" s="174"/>
      <c r="CIO197" s="174"/>
      <c r="CIP197" s="174"/>
      <c r="CIQ197" s="174"/>
      <c r="CIR197" s="174"/>
      <c r="CIS197" s="174"/>
      <c r="CIT197" s="174"/>
      <c r="CIU197" s="174"/>
      <c r="CIV197" s="174"/>
      <c r="CIW197" s="174"/>
      <c r="CIX197" s="174"/>
      <c r="CIY197" s="174"/>
      <c r="CIZ197" s="174"/>
      <c r="CJA197" s="174"/>
      <c r="CJB197" s="174"/>
      <c r="CJC197" s="174"/>
      <c r="CJD197" s="174"/>
      <c r="CJE197" s="174"/>
      <c r="CJF197" s="174"/>
      <c r="CJG197" s="174"/>
      <c r="CJH197" s="174"/>
      <c r="CJI197" s="174"/>
      <c r="CJJ197" s="174"/>
      <c r="CJK197" s="174"/>
      <c r="CJL197" s="174"/>
      <c r="CJM197" s="174"/>
      <c r="CJN197" s="174"/>
      <c r="CJO197" s="174"/>
      <c r="CJP197" s="174"/>
      <c r="CJQ197" s="174"/>
      <c r="CJR197" s="174"/>
      <c r="CJS197" s="174"/>
      <c r="CJT197" s="174"/>
      <c r="CJU197" s="174"/>
      <c r="CJV197" s="174"/>
      <c r="CJW197" s="174"/>
      <c r="CJX197" s="174"/>
      <c r="CJY197" s="174"/>
      <c r="CJZ197" s="174"/>
      <c r="CKA197" s="174"/>
      <c r="CKB197" s="174"/>
      <c r="CKC197" s="174"/>
      <c r="CKD197" s="174"/>
      <c r="CKE197" s="174"/>
      <c r="CKF197" s="174"/>
      <c r="CKG197" s="174"/>
      <c r="CKH197" s="174"/>
      <c r="CKI197" s="174"/>
      <c r="CKJ197" s="174"/>
      <c r="CKK197" s="174"/>
      <c r="CKL197" s="174"/>
      <c r="CKM197" s="174"/>
      <c r="CKN197" s="174"/>
      <c r="CKO197" s="174"/>
      <c r="CKP197" s="174"/>
      <c r="CKQ197" s="174"/>
      <c r="CKR197" s="174"/>
      <c r="CKS197" s="174"/>
      <c r="CKT197" s="174"/>
      <c r="CKU197" s="174"/>
      <c r="CKV197" s="174"/>
      <c r="CKW197" s="174"/>
      <c r="CKX197" s="174"/>
      <c r="CKY197" s="174"/>
      <c r="CKZ197" s="174"/>
      <c r="CLA197" s="174"/>
      <c r="CLB197" s="174"/>
      <c r="CLC197" s="174"/>
      <c r="CLD197" s="174"/>
      <c r="CLE197" s="174"/>
      <c r="CLF197" s="174"/>
      <c r="CLG197" s="174"/>
      <c r="CLH197" s="174"/>
      <c r="CLI197" s="174"/>
      <c r="CLJ197" s="174"/>
      <c r="CLK197" s="174"/>
      <c r="CLL197" s="174"/>
      <c r="CLM197" s="174"/>
      <c r="CLN197" s="174"/>
      <c r="CLO197" s="174"/>
      <c r="CLP197" s="174"/>
      <c r="CLQ197" s="174"/>
      <c r="CLR197" s="174"/>
      <c r="CLS197" s="174"/>
      <c r="CLT197" s="174"/>
      <c r="CLU197" s="174"/>
      <c r="CLV197" s="174"/>
      <c r="CLW197" s="174"/>
      <c r="CLX197" s="174"/>
      <c r="CLY197" s="174"/>
      <c r="CLZ197" s="174"/>
      <c r="CMA197" s="174"/>
      <c r="CMB197" s="174"/>
      <c r="CMC197" s="174"/>
      <c r="CMD197" s="174"/>
      <c r="CME197" s="174"/>
      <c r="CMF197" s="174"/>
      <c r="CMG197" s="174"/>
      <c r="CMH197" s="174"/>
      <c r="CMI197" s="174"/>
      <c r="CMJ197" s="174"/>
      <c r="CMK197" s="174"/>
      <c r="CML197" s="174"/>
      <c r="CMM197" s="174"/>
      <c r="CMN197" s="174"/>
      <c r="CMO197" s="174"/>
      <c r="CMP197" s="174"/>
      <c r="CMQ197" s="174"/>
      <c r="CMR197" s="174"/>
      <c r="CMS197" s="174"/>
      <c r="CMT197" s="174"/>
      <c r="CMU197" s="174"/>
      <c r="CMV197" s="174"/>
      <c r="CMW197" s="174"/>
      <c r="CMX197" s="174"/>
      <c r="CMY197" s="174"/>
      <c r="CMZ197" s="174"/>
      <c r="CNA197" s="174"/>
      <c r="CNB197" s="174"/>
      <c r="CNC197" s="174"/>
      <c r="CND197" s="174"/>
      <c r="CNE197" s="174"/>
      <c r="CNF197" s="174"/>
      <c r="CNG197" s="174"/>
      <c r="CNH197" s="174"/>
      <c r="CNI197" s="174"/>
      <c r="CNJ197" s="174"/>
      <c r="CNK197" s="174"/>
      <c r="CNL197" s="174"/>
      <c r="CNM197" s="174"/>
      <c r="CNN197" s="174"/>
      <c r="CNO197" s="174"/>
      <c r="CNP197" s="174"/>
      <c r="CNQ197" s="174"/>
      <c r="CNR197" s="174"/>
      <c r="CNS197" s="174"/>
      <c r="CNT197" s="174"/>
      <c r="CNU197" s="174"/>
      <c r="CNV197" s="174"/>
      <c r="CNW197" s="174"/>
      <c r="CNX197" s="174"/>
      <c r="CNY197" s="174"/>
      <c r="CNZ197" s="174"/>
      <c r="COA197" s="174"/>
      <c r="COB197" s="174"/>
      <c r="COC197" s="174"/>
      <c r="COD197" s="174"/>
      <c r="COE197" s="174"/>
      <c r="COF197" s="174"/>
      <c r="COG197" s="174"/>
      <c r="COH197" s="174"/>
      <c r="COI197" s="174"/>
      <c r="COJ197" s="174"/>
      <c r="COK197" s="174"/>
      <c r="COL197" s="174"/>
      <c r="COM197" s="174"/>
      <c r="CON197" s="174"/>
      <c r="COO197" s="174"/>
      <c r="COP197" s="174"/>
      <c r="COQ197" s="174"/>
      <c r="COR197" s="174"/>
      <c r="COS197" s="174"/>
      <c r="COT197" s="174"/>
      <c r="COU197" s="174"/>
      <c r="COV197" s="174"/>
      <c r="COW197" s="174"/>
      <c r="COX197" s="174"/>
      <c r="COY197" s="174"/>
      <c r="COZ197" s="174"/>
      <c r="CPA197" s="174"/>
      <c r="CPB197" s="174"/>
      <c r="CPC197" s="174"/>
      <c r="CPD197" s="174"/>
      <c r="CPE197" s="174"/>
      <c r="CPF197" s="174"/>
      <c r="CPG197" s="174"/>
      <c r="CPH197" s="174"/>
      <c r="CPI197" s="174"/>
      <c r="CPJ197" s="174"/>
      <c r="CPK197" s="174"/>
      <c r="CPL197" s="174"/>
      <c r="CPM197" s="174"/>
      <c r="CPN197" s="174"/>
      <c r="CPO197" s="174"/>
      <c r="CPP197" s="174"/>
      <c r="CPQ197" s="174"/>
      <c r="CPR197" s="174"/>
      <c r="CPS197" s="174"/>
      <c r="CPT197" s="174"/>
      <c r="CPU197" s="174"/>
      <c r="CPV197" s="174"/>
      <c r="CPW197" s="174"/>
      <c r="CPX197" s="174"/>
      <c r="CPY197" s="174"/>
      <c r="CPZ197" s="174"/>
      <c r="CQA197" s="174"/>
      <c r="CQB197" s="174"/>
      <c r="CQC197" s="174"/>
      <c r="CQD197" s="174"/>
      <c r="CQE197" s="174"/>
      <c r="CQF197" s="174"/>
      <c r="CQG197" s="174"/>
      <c r="CQH197" s="174"/>
      <c r="CQI197" s="174"/>
      <c r="CQJ197" s="174"/>
      <c r="CQK197" s="174"/>
      <c r="CQL197" s="174"/>
      <c r="CQM197" s="174"/>
      <c r="CQN197" s="174"/>
      <c r="CQO197" s="174"/>
      <c r="CQP197" s="174"/>
      <c r="CQQ197" s="174"/>
      <c r="CQR197" s="174"/>
      <c r="CQS197" s="174"/>
      <c r="CQT197" s="174"/>
      <c r="CQU197" s="174"/>
      <c r="CQV197" s="174"/>
      <c r="CQW197" s="174"/>
      <c r="CQX197" s="174"/>
      <c r="CQY197" s="174"/>
      <c r="CQZ197" s="174"/>
      <c r="CRA197" s="174"/>
      <c r="CRB197" s="174"/>
      <c r="CRC197" s="174"/>
      <c r="CRD197" s="174"/>
      <c r="CRE197" s="174"/>
      <c r="CRF197" s="174"/>
      <c r="CRG197" s="174"/>
      <c r="CRH197" s="174"/>
      <c r="CRI197" s="174"/>
      <c r="CRJ197" s="174"/>
      <c r="CRK197" s="174"/>
      <c r="CRL197" s="174"/>
      <c r="CRM197" s="174"/>
      <c r="CRN197" s="174"/>
      <c r="CRO197" s="174"/>
      <c r="CRP197" s="174"/>
      <c r="CRQ197" s="174"/>
      <c r="CRR197" s="174"/>
      <c r="CRS197" s="174"/>
      <c r="CRT197" s="174"/>
      <c r="CRU197" s="174"/>
      <c r="CRV197" s="174"/>
      <c r="CRW197" s="174"/>
      <c r="CRX197" s="174"/>
      <c r="CRY197" s="174"/>
      <c r="CRZ197" s="174"/>
      <c r="CSA197" s="174"/>
      <c r="CSB197" s="174"/>
      <c r="CSC197" s="174"/>
      <c r="CSD197" s="174"/>
      <c r="CSE197" s="174"/>
      <c r="CSF197" s="174"/>
      <c r="CSG197" s="174"/>
      <c r="CSH197" s="174"/>
      <c r="CSI197" s="174"/>
      <c r="CSJ197" s="174"/>
      <c r="CSK197" s="174"/>
      <c r="CSL197" s="174"/>
      <c r="CSM197" s="174"/>
      <c r="CSN197" s="174"/>
      <c r="CSO197" s="174"/>
      <c r="CSP197" s="174"/>
      <c r="CSQ197" s="174"/>
      <c r="CSR197" s="174"/>
      <c r="CSS197" s="174"/>
      <c r="CST197" s="174"/>
      <c r="CSU197" s="174"/>
      <c r="CSV197" s="174"/>
      <c r="CSW197" s="174"/>
      <c r="CSX197" s="174"/>
      <c r="CSY197" s="174"/>
      <c r="CSZ197" s="174"/>
      <c r="CTA197" s="174"/>
      <c r="CTB197" s="174"/>
      <c r="CTC197" s="174"/>
      <c r="CTD197" s="174"/>
      <c r="CTE197" s="174"/>
      <c r="CTF197" s="174"/>
      <c r="CTG197" s="174"/>
      <c r="CTH197" s="174"/>
      <c r="CTI197" s="174"/>
      <c r="CTJ197" s="174"/>
      <c r="CTK197" s="174"/>
      <c r="CTL197" s="174"/>
      <c r="CTM197" s="174"/>
      <c r="CTN197" s="174"/>
      <c r="CTO197" s="174"/>
      <c r="CTP197" s="174"/>
      <c r="CTQ197" s="174"/>
      <c r="CTR197" s="174"/>
      <c r="CTS197" s="174"/>
      <c r="CTT197" s="174"/>
      <c r="CTU197" s="174"/>
      <c r="CTV197" s="174"/>
      <c r="CTW197" s="174"/>
      <c r="CTX197" s="174"/>
      <c r="CTY197" s="174"/>
      <c r="CTZ197" s="174"/>
      <c r="CUA197" s="174"/>
      <c r="CUB197" s="174"/>
      <c r="CUC197" s="174"/>
      <c r="CUD197" s="174"/>
      <c r="CUE197" s="174"/>
      <c r="CUF197" s="174"/>
      <c r="CUG197" s="174"/>
      <c r="CUH197" s="174"/>
      <c r="CUI197" s="174"/>
      <c r="CUJ197" s="174"/>
      <c r="CUK197" s="174"/>
      <c r="CUL197" s="174"/>
      <c r="CUM197" s="174"/>
      <c r="CUN197" s="174"/>
      <c r="CUO197" s="174"/>
      <c r="CUP197" s="174"/>
      <c r="CUQ197" s="174"/>
      <c r="CUR197" s="174"/>
      <c r="CUS197" s="174"/>
      <c r="CUT197" s="174"/>
      <c r="CUU197" s="174"/>
      <c r="CUV197" s="174"/>
      <c r="CUW197" s="174"/>
      <c r="CUX197" s="174"/>
      <c r="CUY197" s="174"/>
      <c r="CUZ197" s="174"/>
      <c r="CVA197" s="174"/>
      <c r="CVB197" s="174"/>
      <c r="CVC197" s="174"/>
      <c r="CVD197" s="174"/>
      <c r="CVE197" s="174"/>
      <c r="CVF197" s="174"/>
      <c r="CVG197" s="174"/>
      <c r="CVH197" s="174"/>
      <c r="CVI197" s="174"/>
      <c r="CVJ197" s="174"/>
      <c r="CVK197" s="174"/>
      <c r="CVL197" s="174"/>
      <c r="CVM197" s="174"/>
      <c r="CVN197" s="174"/>
      <c r="CVO197" s="174"/>
      <c r="CVP197" s="174"/>
      <c r="CVQ197" s="174"/>
      <c r="CVR197" s="174"/>
      <c r="CVS197" s="174"/>
      <c r="CVT197" s="174"/>
      <c r="CVU197" s="174"/>
      <c r="CVV197" s="174"/>
      <c r="CVW197" s="174"/>
      <c r="CVX197" s="174"/>
      <c r="CVY197" s="174"/>
      <c r="CVZ197" s="174"/>
      <c r="CWA197" s="174"/>
      <c r="CWB197" s="174"/>
      <c r="CWC197" s="174"/>
      <c r="CWD197" s="174"/>
      <c r="CWE197" s="174"/>
      <c r="CWF197" s="174"/>
      <c r="CWG197" s="174"/>
      <c r="CWH197" s="174"/>
      <c r="CWI197" s="174"/>
      <c r="CWJ197" s="174"/>
      <c r="CWK197" s="174"/>
      <c r="CWL197" s="174"/>
      <c r="CWM197" s="174"/>
      <c r="CWN197" s="174"/>
      <c r="CWO197" s="174"/>
      <c r="CWP197" s="174"/>
      <c r="CWQ197" s="174"/>
      <c r="CWR197" s="174"/>
      <c r="CWS197" s="174"/>
      <c r="CWT197" s="174"/>
      <c r="CWU197" s="174"/>
      <c r="CWV197" s="174"/>
      <c r="CWW197" s="174"/>
      <c r="CWX197" s="174"/>
      <c r="CWY197" s="174"/>
      <c r="CWZ197" s="174"/>
      <c r="CXA197" s="174"/>
      <c r="CXB197" s="174"/>
      <c r="CXC197" s="174"/>
      <c r="CXD197" s="174"/>
      <c r="CXE197" s="174"/>
      <c r="CXF197" s="174"/>
      <c r="CXG197" s="174"/>
      <c r="CXH197" s="174"/>
      <c r="CXI197" s="174"/>
      <c r="CXJ197" s="174"/>
      <c r="CXK197" s="174"/>
      <c r="CXL197" s="174"/>
      <c r="CXM197" s="174"/>
      <c r="CXN197" s="174"/>
      <c r="CXO197" s="174"/>
      <c r="CXP197" s="174"/>
      <c r="CXQ197" s="174"/>
      <c r="CXR197" s="174"/>
      <c r="CXS197" s="174"/>
      <c r="CXT197" s="174"/>
      <c r="CXU197" s="174"/>
      <c r="CXV197" s="174"/>
      <c r="CXW197" s="174"/>
      <c r="CXX197" s="174"/>
      <c r="CXY197" s="174"/>
      <c r="CXZ197" s="174"/>
      <c r="CYA197" s="174"/>
      <c r="CYB197" s="174"/>
      <c r="CYC197" s="174"/>
      <c r="CYD197" s="174"/>
      <c r="CYE197" s="174"/>
      <c r="CYF197" s="174"/>
      <c r="CYG197" s="174"/>
      <c r="CYH197" s="174"/>
      <c r="CYI197" s="174"/>
      <c r="CYJ197" s="174"/>
      <c r="CYK197" s="174"/>
      <c r="CYL197" s="174"/>
      <c r="CYM197" s="174"/>
      <c r="CYN197" s="174"/>
      <c r="CYO197" s="174"/>
      <c r="CYP197" s="174"/>
      <c r="CYQ197" s="174"/>
      <c r="CYR197" s="174"/>
      <c r="CYS197" s="174"/>
      <c r="CYT197" s="174"/>
      <c r="CYU197" s="174"/>
      <c r="CYV197" s="174"/>
      <c r="CYW197" s="174"/>
      <c r="CYX197" s="174"/>
      <c r="CYY197" s="174"/>
      <c r="CYZ197" s="174"/>
      <c r="CZA197" s="174"/>
      <c r="CZB197" s="174"/>
      <c r="CZC197" s="174"/>
      <c r="CZD197" s="174"/>
      <c r="CZE197" s="174"/>
      <c r="CZF197" s="174"/>
      <c r="CZG197" s="174"/>
      <c r="CZH197" s="174"/>
      <c r="CZI197" s="174"/>
      <c r="CZJ197" s="174"/>
      <c r="CZK197" s="174"/>
      <c r="CZL197" s="174"/>
      <c r="CZM197" s="174"/>
      <c r="CZN197" s="174"/>
      <c r="CZO197" s="174"/>
      <c r="CZP197" s="174"/>
      <c r="CZQ197" s="174"/>
      <c r="CZR197" s="174"/>
      <c r="CZS197" s="174"/>
      <c r="CZT197" s="174"/>
      <c r="CZU197" s="174"/>
      <c r="CZV197" s="174"/>
      <c r="CZW197" s="174"/>
      <c r="CZX197" s="174"/>
      <c r="CZY197" s="174"/>
      <c r="CZZ197" s="174"/>
      <c r="DAA197" s="174"/>
      <c r="DAB197" s="174"/>
      <c r="DAC197" s="174"/>
      <c r="DAD197" s="174"/>
      <c r="DAE197" s="174"/>
      <c r="DAF197" s="174"/>
      <c r="DAG197" s="174"/>
      <c r="DAH197" s="174"/>
      <c r="DAI197" s="174"/>
      <c r="DAJ197" s="174"/>
      <c r="DAK197" s="174"/>
      <c r="DAL197" s="174"/>
      <c r="DAM197" s="174"/>
      <c r="DAN197" s="174"/>
      <c r="DAO197" s="174"/>
      <c r="DAP197" s="174"/>
      <c r="DAQ197" s="174"/>
      <c r="DAR197" s="174"/>
      <c r="DAS197" s="174"/>
      <c r="DAT197" s="174"/>
      <c r="DAU197" s="174"/>
      <c r="DAV197" s="174"/>
      <c r="DAW197" s="174"/>
      <c r="DAX197" s="174"/>
      <c r="DAY197" s="174"/>
      <c r="DAZ197" s="174"/>
      <c r="DBA197" s="174"/>
      <c r="DBB197" s="174"/>
      <c r="DBC197" s="174"/>
      <c r="DBD197" s="174"/>
      <c r="DBE197" s="174"/>
      <c r="DBF197" s="174"/>
      <c r="DBG197" s="174"/>
      <c r="DBH197" s="174"/>
      <c r="DBI197" s="174"/>
      <c r="DBJ197" s="174"/>
      <c r="DBK197" s="174"/>
      <c r="DBL197" s="174"/>
      <c r="DBM197" s="174"/>
      <c r="DBN197" s="174"/>
      <c r="DBO197" s="174"/>
      <c r="DBP197" s="174"/>
      <c r="DBQ197" s="174"/>
      <c r="DBR197" s="174"/>
      <c r="DBS197" s="174"/>
      <c r="DBT197" s="174"/>
      <c r="DBU197" s="174"/>
      <c r="DBV197" s="174"/>
      <c r="DBW197" s="174"/>
      <c r="DBX197" s="174"/>
      <c r="DBY197" s="174"/>
      <c r="DBZ197" s="174"/>
      <c r="DCA197" s="174"/>
      <c r="DCB197" s="174"/>
      <c r="DCC197" s="174"/>
      <c r="DCD197" s="174"/>
      <c r="DCE197" s="174"/>
      <c r="DCF197" s="174"/>
      <c r="DCG197" s="174"/>
      <c r="DCH197" s="174"/>
      <c r="DCI197" s="174"/>
      <c r="DCJ197" s="174"/>
      <c r="DCK197" s="174"/>
      <c r="DCL197" s="174"/>
      <c r="DCM197" s="174"/>
      <c r="DCN197" s="174"/>
      <c r="DCO197" s="174"/>
      <c r="DCP197" s="174"/>
      <c r="DCQ197" s="174"/>
      <c r="DCR197" s="174"/>
      <c r="DCS197" s="174"/>
      <c r="DCT197" s="174"/>
      <c r="DCU197" s="174"/>
      <c r="DCV197" s="174"/>
      <c r="DCW197" s="174"/>
      <c r="DCX197" s="174"/>
      <c r="DCY197" s="174"/>
      <c r="DCZ197" s="174"/>
      <c r="DDA197" s="174"/>
      <c r="DDB197" s="174"/>
      <c r="DDC197" s="174"/>
      <c r="DDD197" s="174"/>
      <c r="DDE197" s="174"/>
      <c r="DDF197" s="174"/>
      <c r="DDG197" s="174"/>
      <c r="DDH197" s="174"/>
      <c r="DDI197" s="174"/>
      <c r="DDJ197" s="174"/>
      <c r="DDK197" s="174"/>
      <c r="DDL197" s="174"/>
      <c r="DDM197" s="174"/>
      <c r="DDN197" s="174"/>
      <c r="DDO197" s="174"/>
      <c r="DDP197" s="174"/>
      <c r="DDQ197" s="174"/>
      <c r="DDR197" s="174"/>
      <c r="DDS197" s="174"/>
      <c r="DDT197" s="174"/>
      <c r="DDU197" s="174"/>
      <c r="DDV197" s="174"/>
      <c r="DDW197" s="174"/>
      <c r="DDX197" s="174"/>
      <c r="DDY197" s="174"/>
      <c r="DDZ197" s="174"/>
      <c r="DEA197" s="174"/>
      <c r="DEB197" s="174"/>
      <c r="DEC197" s="174"/>
      <c r="DED197" s="174"/>
      <c r="DEE197" s="174"/>
      <c r="DEF197" s="174"/>
      <c r="DEG197" s="174"/>
      <c r="DEH197" s="174"/>
      <c r="DEI197" s="174"/>
      <c r="DEJ197" s="174"/>
      <c r="DEK197" s="174"/>
      <c r="DEL197" s="174"/>
      <c r="DEM197" s="174"/>
      <c r="DEN197" s="174"/>
      <c r="DEO197" s="174"/>
      <c r="DEP197" s="174"/>
      <c r="DEQ197" s="174"/>
      <c r="DER197" s="174"/>
      <c r="DES197" s="174"/>
      <c r="DET197" s="174"/>
      <c r="DEU197" s="174"/>
      <c r="DEV197" s="174"/>
      <c r="DEW197" s="174"/>
      <c r="DEX197" s="174"/>
      <c r="DEY197" s="174"/>
      <c r="DEZ197" s="174"/>
      <c r="DFA197" s="174"/>
      <c r="DFB197" s="174"/>
      <c r="DFC197" s="174"/>
      <c r="DFD197" s="174"/>
      <c r="DFE197" s="174"/>
      <c r="DFF197" s="174"/>
      <c r="DFG197" s="174"/>
      <c r="DFH197" s="174"/>
      <c r="DFI197" s="174"/>
      <c r="DFJ197" s="174"/>
      <c r="DFK197" s="174"/>
      <c r="DFL197" s="174"/>
      <c r="DFM197" s="174"/>
      <c r="DFN197" s="174"/>
      <c r="DFO197" s="174"/>
      <c r="DFP197" s="174"/>
      <c r="DFQ197" s="174"/>
      <c r="DFR197" s="174"/>
      <c r="DFS197" s="174"/>
      <c r="DFT197" s="174"/>
      <c r="DFU197" s="174"/>
      <c r="DFV197" s="174"/>
      <c r="DFW197" s="174"/>
      <c r="DFX197" s="174"/>
      <c r="DFY197" s="174"/>
      <c r="DFZ197" s="174"/>
      <c r="DGA197" s="174"/>
      <c r="DGB197" s="174"/>
      <c r="DGC197" s="174"/>
      <c r="DGD197" s="174"/>
      <c r="DGE197" s="174"/>
      <c r="DGF197" s="174"/>
      <c r="DGG197" s="174"/>
      <c r="DGH197" s="174"/>
      <c r="DGI197" s="174"/>
      <c r="DGJ197" s="174"/>
      <c r="DGK197" s="174"/>
      <c r="DGL197" s="174"/>
      <c r="DGM197" s="174"/>
      <c r="DGN197" s="174"/>
      <c r="DGO197" s="174"/>
      <c r="DGP197" s="174"/>
      <c r="DGQ197" s="174"/>
      <c r="DGR197" s="174"/>
      <c r="DGS197" s="174"/>
      <c r="DGT197" s="174"/>
      <c r="DGU197" s="174"/>
      <c r="DGV197" s="174"/>
      <c r="DGW197" s="174"/>
      <c r="DGX197" s="174"/>
      <c r="DGY197" s="174"/>
      <c r="DGZ197" s="174"/>
      <c r="DHA197" s="174"/>
      <c r="DHB197" s="174"/>
      <c r="DHC197" s="174"/>
      <c r="DHD197" s="174"/>
      <c r="DHE197" s="174"/>
      <c r="DHF197" s="174"/>
      <c r="DHG197" s="174"/>
      <c r="DHH197" s="174"/>
      <c r="DHI197" s="174"/>
      <c r="DHJ197" s="174"/>
      <c r="DHK197" s="174"/>
      <c r="DHL197" s="174"/>
      <c r="DHM197" s="174"/>
      <c r="DHN197" s="174"/>
      <c r="DHO197" s="174"/>
      <c r="DHP197" s="174"/>
      <c r="DHQ197" s="174"/>
      <c r="DHR197" s="174"/>
      <c r="DHS197" s="174"/>
      <c r="DHT197" s="174"/>
      <c r="DHU197" s="174"/>
      <c r="DHV197" s="174"/>
      <c r="DHW197" s="174"/>
      <c r="DHX197" s="174"/>
      <c r="DHY197" s="174"/>
      <c r="DHZ197" s="174"/>
      <c r="DIA197" s="174"/>
      <c r="DIB197" s="174"/>
      <c r="DIC197" s="174"/>
      <c r="DID197" s="174"/>
      <c r="DIE197" s="174"/>
      <c r="DIF197" s="174"/>
      <c r="DIG197" s="174"/>
      <c r="DIH197" s="174"/>
      <c r="DII197" s="174"/>
      <c r="DIJ197" s="174"/>
      <c r="DIK197" s="174"/>
      <c r="DIL197" s="174"/>
      <c r="DIM197" s="174"/>
      <c r="DIN197" s="174"/>
      <c r="DIO197" s="174"/>
      <c r="DIP197" s="174"/>
      <c r="DIQ197" s="174"/>
      <c r="DIR197" s="174"/>
      <c r="DIS197" s="174"/>
      <c r="DIT197" s="174"/>
      <c r="DIU197" s="174"/>
      <c r="DIV197" s="174"/>
      <c r="DIW197" s="174"/>
      <c r="DIX197" s="174"/>
      <c r="DIY197" s="174"/>
      <c r="DIZ197" s="174"/>
      <c r="DJA197" s="174"/>
      <c r="DJB197" s="174"/>
      <c r="DJC197" s="174"/>
      <c r="DJD197" s="174"/>
      <c r="DJE197" s="174"/>
      <c r="DJF197" s="174"/>
      <c r="DJG197" s="174"/>
      <c r="DJH197" s="174"/>
      <c r="DJI197" s="174"/>
      <c r="DJJ197" s="174"/>
      <c r="DJK197" s="174"/>
      <c r="DJL197" s="174"/>
      <c r="DJM197" s="174"/>
      <c r="DJN197" s="174"/>
      <c r="DJO197" s="174"/>
      <c r="DJP197" s="174"/>
      <c r="DJQ197" s="174"/>
      <c r="DJR197" s="174"/>
      <c r="DJS197" s="174"/>
      <c r="DJT197" s="174"/>
      <c r="DJU197" s="174"/>
      <c r="DJV197" s="174"/>
      <c r="DJW197" s="174"/>
      <c r="DJX197" s="174"/>
      <c r="DJY197" s="174"/>
      <c r="DJZ197" s="174"/>
      <c r="DKA197" s="174"/>
      <c r="DKB197" s="174"/>
      <c r="DKC197" s="174"/>
      <c r="DKD197" s="174"/>
      <c r="DKE197" s="174"/>
      <c r="DKF197" s="174"/>
      <c r="DKG197" s="174"/>
      <c r="DKH197" s="174"/>
      <c r="DKI197" s="174"/>
      <c r="DKJ197" s="174"/>
      <c r="DKK197" s="174"/>
      <c r="DKL197" s="174"/>
      <c r="DKM197" s="174"/>
      <c r="DKN197" s="174"/>
      <c r="DKO197" s="174"/>
      <c r="DKP197" s="174"/>
      <c r="DKQ197" s="174"/>
      <c r="DKR197" s="174"/>
      <c r="DKS197" s="174"/>
      <c r="DKT197" s="174"/>
      <c r="DKU197" s="174"/>
      <c r="DKV197" s="174"/>
      <c r="DKW197" s="174"/>
      <c r="DKX197" s="174"/>
      <c r="DKY197" s="174"/>
      <c r="DKZ197" s="174"/>
      <c r="DLA197" s="174"/>
      <c r="DLB197" s="174"/>
      <c r="DLC197" s="174"/>
      <c r="DLD197" s="174"/>
      <c r="DLE197" s="174"/>
      <c r="DLF197" s="174"/>
      <c r="DLG197" s="174"/>
      <c r="DLH197" s="174"/>
      <c r="DLI197" s="174"/>
      <c r="DLJ197" s="174"/>
      <c r="DLK197" s="174"/>
      <c r="DLL197" s="174"/>
      <c r="DLM197" s="174"/>
      <c r="DLN197" s="174"/>
      <c r="DLO197" s="174"/>
      <c r="DLP197" s="174"/>
      <c r="DLQ197" s="174"/>
      <c r="DLR197" s="174"/>
      <c r="DLS197" s="174"/>
      <c r="DLT197" s="174"/>
      <c r="DLU197" s="174"/>
      <c r="DLV197" s="174"/>
      <c r="DLW197" s="174"/>
      <c r="DLX197" s="174"/>
      <c r="DLY197" s="174"/>
      <c r="DLZ197" s="174"/>
      <c r="DMA197" s="174"/>
      <c r="DMB197" s="174"/>
      <c r="DMC197" s="174"/>
      <c r="DMD197" s="174"/>
      <c r="DME197" s="174"/>
      <c r="DMF197" s="174"/>
      <c r="DMG197" s="174"/>
      <c r="DMH197" s="174"/>
      <c r="DMI197" s="174"/>
      <c r="DMJ197" s="174"/>
      <c r="DMK197" s="174"/>
      <c r="DML197" s="174"/>
      <c r="DMM197" s="174"/>
      <c r="DMN197" s="174"/>
      <c r="DMO197" s="174"/>
      <c r="DMP197" s="174"/>
      <c r="DMQ197" s="174"/>
      <c r="DMR197" s="174"/>
      <c r="DMS197" s="174"/>
      <c r="DMT197" s="174"/>
      <c r="DMU197" s="174"/>
      <c r="DMV197" s="174"/>
      <c r="DMW197" s="174"/>
      <c r="DMX197" s="174"/>
      <c r="DMY197" s="174"/>
      <c r="DMZ197" s="174"/>
      <c r="DNA197" s="174"/>
      <c r="DNB197" s="174"/>
      <c r="DNC197" s="174"/>
      <c r="DND197" s="174"/>
      <c r="DNE197" s="174"/>
      <c r="DNF197" s="174"/>
      <c r="DNG197" s="174"/>
      <c r="DNH197" s="174"/>
      <c r="DNI197" s="174"/>
      <c r="DNJ197" s="174"/>
      <c r="DNK197" s="174"/>
      <c r="DNL197" s="174"/>
      <c r="DNM197" s="174"/>
      <c r="DNN197" s="174"/>
      <c r="DNO197" s="174"/>
      <c r="DNP197" s="174"/>
      <c r="DNQ197" s="174"/>
      <c r="DNR197" s="174"/>
      <c r="DNS197" s="174"/>
      <c r="DNT197" s="174"/>
      <c r="DNU197" s="174"/>
      <c r="DNV197" s="174"/>
      <c r="DNW197" s="174"/>
      <c r="DNX197" s="174"/>
      <c r="DNY197" s="174"/>
      <c r="DNZ197" s="174"/>
      <c r="DOA197" s="174"/>
      <c r="DOB197" s="174"/>
      <c r="DOC197" s="174"/>
      <c r="DOD197" s="174"/>
      <c r="DOE197" s="174"/>
      <c r="DOF197" s="174"/>
      <c r="DOG197" s="174"/>
      <c r="DOH197" s="174"/>
      <c r="DOI197" s="174"/>
      <c r="DOJ197" s="174"/>
      <c r="DOK197" s="174"/>
      <c r="DOL197" s="174"/>
      <c r="DOM197" s="174"/>
      <c r="DON197" s="174"/>
      <c r="DOO197" s="174"/>
      <c r="DOP197" s="174"/>
      <c r="DOQ197" s="174"/>
      <c r="DOR197" s="174"/>
      <c r="DOS197" s="174"/>
      <c r="DOT197" s="174"/>
      <c r="DOU197" s="174"/>
      <c r="DOV197" s="174"/>
      <c r="DOW197" s="174"/>
      <c r="DOX197" s="174"/>
      <c r="DOY197" s="174"/>
      <c r="DOZ197" s="174"/>
      <c r="DPA197" s="174"/>
      <c r="DPB197" s="174"/>
      <c r="DPC197" s="174"/>
      <c r="DPD197" s="174"/>
      <c r="DPE197" s="174"/>
      <c r="DPF197" s="174"/>
      <c r="DPG197" s="174"/>
      <c r="DPH197" s="174"/>
      <c r="DPI197" s="174"/>
      <c r="DPJ197" s="174"/>
      <c r="DPK197" s="174"/>
      <c r="DPL197" s="174"/>
      <c r="DPM197" s="174"/>
      <c r="DPN197" s="174"/>
      <c r="DPO197" s="174"/>
      <c r="DPP197" s="174"/>
      <c r="DPQ197" s="174"/>
      <c r="DPR197" s="174"/>
      <c r="DPS197" s="174"/>
      <c r="DPT197" s="174"/>
      <c r="DPU197" s="174"/>
      <c r="DPV197" s="174"/>
      <c r="DPW197" s="174"/>
      <c r="DPX197" s="174"/>
      <c r="DPY197" s="174"/>
      <c r="DPZ197" s="174"/>
      <c r="DQA197" s="174"/>
      <c r="DQB197" s="174"/>
      <c r="DQC197" s="174"/>
      <c r="DQD197" s="174"/>
      <c r="DQE197" s="174"/>
      <c r="DQF197" s="174"/>
      <c r="DQG197" s="174"/>
      <c r="DQH197" s="174"/>
      <c r="DQI197" s="174"/>
      <c r="DQJ197" s="174"/>
      <c r="DQK197" s="174"/>
      <c r="DQL197" s="174"/>
      <c r="DQM197" s="174"/>
      <c r="DQN197" s="174"/>
      <c r="DQO197" s="174"/>
      <c r="DQP197" s="174"/>
      <c r="DQQ197" s="174"/>
      <c r="DQR197" s="174"/>
      <c r="DQS197" s="174"/>
      <c r="DQT197" s="174"/>
      <c r="DQU197" s="174"/>
      <c r="DQV197" s="174"/>
      <c r="DQW197" s="174"/>
      <c r="DQX197" s="174"/>
      <c r="DQY197" s="174"/>
      <c r="DQZ197" s="174"/>
      <c r="DRA197" s="174"/>
      <c r="DRB197" s="174"/>
      <c r="DRC197" s="174"/>
      <c r="DRD197" s="174"/>
      <c r="DRE197" s="174"/>
      <c r="DRF197" s="174"/>
      <c r="DRG197" s="174"/>
      <c r="DRH197" s="174"/>
      <c r="DRI197" s="174"/>
      <c r="DRJ197" s="174"/>
      <c r="DRK197" s="174"/>
      <c r="DRL197" s="174"/>
      <c r="DRM197" s="174"/>
      <c r="DRN197" s="174"/>
      <c r="DRO197" s="174"/>
      <c r="DRP197" s="174"/>
      <c r="DRQ197" s="174"/>
      <c r="DRR197" s="174"/>
      <c r="DRS197" s="174"/>
      <c r="DRT197" s="174"/>
      <c r="DRU197" s="174"/>
      <c r="DRV197" s="174"/>
      <c r="DRW197" s="174"/>
      <c r="DRX197" s="174"/>
      <c r="DRY197" s="174"/>
      <c r="DRZ197" s="174"/>
      <c r="DSA197" s="174"/>
      <c r="DSB197" s="174"/>
      <c r="DSC197" s="174"/>
      <c r="DSD197" s="174"/>
      <c r="DSE197" s="174"/>
      <c r="DSF197" s="174"/>
      <c r="DSG197" s="174"/>
      <c r="DSH197" s="174"/>
      <c r="DSI197" s="174"/>
      <c r="DSJ197" s="174"/>
      <c r="DSK197" s="174"/>
      <c r="DSL197" s="174"/>
      <c r="DSM197" s="174"/>
      <c r="DSN197" s="174"/>
      <c r="DSO197" s="174"/>
      <c r="DSP197" s="174"/>
      <c r="DSQ197" s="174"/>
      <c r="DSR197" s="174"/>
      <c r="DSS197" s="174"/>
      <c r="DST197" s="174"/>
      <c r="DSU197" s="174"/>
      <c r="DSV197" s="174"/>
      <c r="DSW197" s="174"/>
      <c r="DSX197" s="174"/>
      <c r="DSY197" s="174"/>
      <c r="DSZ197" s="174"/>
      <c r="DTA197" s="174"/>
      <c r="DTB197" s="174"/>
      <c r="DTC197" s="174"/>
      <c r="DTD197" s="174"/>
      <c r="DTE197" s="174"/>
      <c r="DTF197" s="174"/>
      <c r="DTG197" s="174"/>
      <c r="DTH197" s="174"/>
      <c r="DTI197" s="174"/>
      <c r="DTJ197" s="174"/>
      <c r="DTK197" s="174"/>
      <c r="DTL197" s="174"/>
      <c r="DTM197" s="174"/>
      <c r="DTN197" s="174"/>
      <c r="DTO197" s="174"/>
      <c r="DTP197" s="174"/>
      <c r="DTQ197" s="174"/>
      <c r="DTR197" s="174"/>
      <c r="DTS197" s="174"/>
      <c r="DTT197" s="174"/>
      <c r="DTU197" s="174"/>
      <c r="DTV197" s="174"/>
      <c r="DTW197" s="174"/>
      <c r="DTX197" s="174"/>
      <c r="DTY197" s="174"/>
      <c r="DTZ197" s="174"/>
      <c r="DUA197" s="174"/>
      <c r="DUB197" s="174"/>
      <c r="DUC197" s="174"/>
      <c r="DUD197" s="174"/>
      <c r="DUE197" s="174"/>
      <c r="DUF197" s="174"/>
      <c r="DUG197" s="174"/>
      <c r="DUH197" s="174"/>
      <c r="DUI197" s="174"/>
      <c r="DUJ197" s="174"/>
      <c r="DUK197" s="174"/>
      <c r="DUL197" s="174"/>
      <c r="DUM197" s="174"/>
      <c r="DUN197" s="174"/>
      <c r="DUO197" s="174"/>
      <c r="DUP197" s="174"/>
      <c r="DUQ197" s="174"/>
      <c r="DUR197" s="174"/>
      <c r="DUS197" s="174"/>
      <c r="DUT197" s="174"/>
      <c r="DUU197" s="174"/>
      <c r="DUV197" s="174"/>
      <c r="DUW197" s="174"/>
      <c r="DUX197" s="174"/>
      <c r="DUY197" s="174"/>
      <c r="DUZ197" s="174"/>
      <c r="DVA197" s="174"/>
      <c r="DVB197" s="174"/>
      <c r="DVC197" s="174"/>
      <c r="DVD197" s="174"/>
      <c r="DVE197" s="174"/>
      <c r="DVF197" s="174"/>
      <c r="DVG197" s="174"/>
      <c r="DVH197" s="174"/>
      <c r="DVI197" s="174"/>
      <c r="DVJ197" s="174"/>
      <c r="DVK197" s="174"/>
      <c r="DVL197" s="174"/>
      <c r="DVM197" s="174"/>
      <c r="DVN197" s="174"/>
      <c r="DVO197" s="174"/>
      <c r="DVP197" s="174"/>
      <c r="DVQ197" s="174"/>
      <c r="DVR197" s="174"/>
      <c r="DVS197" s="174"/>
      <c r="DVT197" s="174"/>
      <c r="DVU197" s="174"/>
      <c r="DVV197" s="174"/>
      <c r="DVW197" s="174"/>
      <c r="DVX197" s="174"/>
      <c r="DVY197" s="174"/>
      <c r="DVZ197" s="174"/>
      <c r="DWA197" s="174"/>
      <c r="DWB197" s="174"/>
      <c r="DWC197" s="174"/>
      <c r="DWD197" s="174"/>
      <c r="DWE197" s="174"/>
      <c r="DWF197" s="174"/>
      <c r="DWG197" s="174"/>
      <c r="DWH197" s="174"/>
      <c r="DWI197" s="174"/>
      <c r="DWJ197" s="174"/>
      <c r="DWK197" s="174"/>
      <c r="DWL197" s="174"/>
      <c r="DWM197" s="174"/>
      <c r="DWN197" s="174"/>
      <c r="DWO197" s="174"/>
      <c r="DWP197" s="174"/>
      <c r="DWQ197" s="174"/>
      <c r="DWR197" s="174"/>
      <c r="DWS197" s="174"/>
      <c r="DWT197" s="174"/>
      <c r="DWU197" s="174"/>
      <c r="DWV197" s="174"/>
      <c r="DWW197" s="174"/>
      <c r="DWX197" s="174"/>
      <c r="DWY197" s="174"/>
      <c r="DWZ197" s="174"/>
      <c r="DXA197" s="174"/>
      <c r="DXB197" s="174"/>
      <c r="DXC197" s="174"/>
      <c r="DXD197" s="174"/>
      <c r="DXE197" s="174"/>
      <c r="DXF197" s="174"/>
      <c r="DXG197" s="174"/>
      <c r="DXH197" s="174"/>
      <c r="DXI197" s="174"/>
      <c r="DXJ197" s="174"/>
      <c r="DXK197" s="174"/>
      <c r="DXL197" s="174"/>
      <c r="DXM197" s="174"/>
      <c r="DXN197" s="174"/>
      <c r="DXO197" s="174"/>
      <c r="DXP197" s="174"/>
      <c r="DXQ197" s="174"/>
      <c r="DXR197" s="174"/>
      <c r="DXS197" s="174"/>
      <c r="DXT197" s="174"/>
      <c r="DXU197" s="174"/>
      <c r="DXV197" s="174"/>
      <c r="DXW197" s="174"/>
      <c r="DXX197" s="174"/>
      <c r="DXY197" s="174"/>
      <c r="DXZ197" s="174"/>
      <c r="DYA197" s="174"/>
      <c r="DYB197" s="174"/>
      <c r="DYC197" s="174"/>
      <c r="DYD197" s="174"/>
      <c r="DYE197" s="174"/>
      <c r="DYF197" s="174"/>
      <c r="DYG197" s="174"/>
      <c r="DYH197" s="174"/>
      <c r="DYI197" s="174"/>
      <c r="DYJ197" s="174"/>
      <c r="DYK197" s="174"/>
      <c r="DYL197" s="174"/>
      <c r="DYM197" s="174"/>
      <c r="DYN197" s="174"/>
      <c r="DYO197" s="174"/>
      <c r="DYP197" s="174"/>
      <c r="DYQ197" s="174"/>
      <c r="DYR197" s="174"/>
      <c r="DYS197" s="174"/>
      <c r="DYT197" s="174"/>
      <c r="DYU197" s="174"/>
      <c r="DYV197" s="174"/>
      <c r="DYW197" s="174"/>
      <c r="DYX197" s="174"/>
      <c r="DYY197" s="174"/>
      <c r="DYZ197" s="174"/>
      <c r="DZA197" s="174"/>
      <c r="DZB197" s="174"/>
      <c r="DZC197" s="174"/>
      <c r="DZD197" s="174"/>
      <c r="DZE197" s="174"/>
      <c r="DZF197" s="174"/>
      <c r="DZG197" s="174"/>
      <c r="DZH197" s="174"/>
      <c r="DZI197" s="174"/>
      <c r="DZJ197" s="174"/>
      <c r="DZK197" s="174"/>
      <c r="DZL197" s="174"/>
      <c r="DZM197" s="174"/>
      <c r="DZN197" s="174"/>
      <c r="DZO197" s="174"/>
      <c r="DZP197" s="174"/>
      <c r="DZQ197" s="174"/>
      <c r="DZR197" s="174"/>
      <c r="DZS197" s="174"/>
      <c r="DZT197" s="174"/>
      <c r="DZU197" s="174"/>
      <c r="DZV197" s="174"/>
      <c r="DZW197" s="174"/>
      <c r="DZX197" s="174"/>
      <c r="DZY197" s="174"/>
      <c r="DZZ197" s="174"/>
      <c r="EAA197" s="174"/>
      <c r="EAB197" s="174"/>
      <c r="EAC197" s="174"/>
      <c r="EAD197" s="174"/>
      <c r="EAE197" s="174"/>
      <c r="EAF197" s="174"/>
      <c r="EAG197" s="174"/>
      <c r="EAH197" s="174"/>
      <c r="EAI197" s="174"/>
      <c r="EAJ197" s="174"/>
      <c r="EAK197" s="174"/>
      <c r="EAL197" s="174"/>
      <c r="EAM197" s="174"/>
      <c r="EAN197" s="174"/>
      <c r="EAO197" s="174"/>
      <c r="EAP197" s="174"/>
      <c r="EAQ197" s="174"/>
      <c r="EAR197" s="174"/>
      <c r="EAS197" s="174"/>
      <c r="EAT197" s="174"/>
      <c r="EAU197" s="174"/>
      <c r="EAV197" s="174"/>
      <c r="EAW197" s="174"/>
      <c r="EAX197" s="174"/>
      <c r="EAY197" s="174"/>
      <c r="EAZ197" s="174"/>
      <c r="EBA197" s="174"/>
      <c r="EBB197" s="174"/>
      <c r="EBC197" s="174"/>
      <c r="EBD197" s="174"/>
      <c r="EBE197" s="174"/>
      <c r="EBF197" s="174"/>
      <c r="EBG197" s="174"/>
      <c r="EBH197" s="174"/>
      <c r="EBI197" s="174"/>
      <c r="EBJ197" s="174"/>
      <c r="EBK197" s="174"/>
      <c r="EBL197" s="174"/>
      <c r="EBM197" s="174"/>
      <c r="EBN197" s="174"/>
      <c r="EBO197" s="174"/>
      <c r="EBP197" s="174"/>
      <c r="EBQ197" s="174"/>
      <c r="EBR197" s="174"/>
      <c r="EBS197" s="174"/>
      <c r="EBT197" s="174"/>
      <c r="EBU197" s="174"/>
      <c r="EBV197" s="174"/>
      <c r="EBW197" s="174"/>
      <c r="EBX197" s="174"/>
      <c r="EBY197" s="174"/>
      <c r="EBZ197" s="174"/>
      <c r="ECA197" s="174"/>
      <c r="ECB197" s="174"/>
      <c r="ECC197" s="174"/>
      <c r="ECD197" s="174"/>
      <c r="ECE197" s="174"/>
      <c r="ECF197" s="174"/>
      <c r="ECG197" s="174"/>
      <c r="ECH197" s="174"/>
      <c r="ECI197" s="174"/>
      <c r="ECJ197" s="174"/>
      <c r="ECK197" s="174"/>
      <c r="ECL197" s="174"/>
      <c r="ECM197" s="174"/>
      <c r="ECN197" s="174"/>
      <c r="ECO197" s="174"/>
      <c r="ECP197" s="174"/>
      <c r="ECQ197" s="174"/>
      <c r="ECR197" s="174"/>
      <c r="ECS197" s="174"/>
      <c r="ECT197" s="174"/>
      <c r="ECU197" s="174"/>
      <c r="ECV197" s="174"/>
      <c r="ECW197" s="174"/>
      <c r="ECX197" s="174"/>
      <c r="ECY197" s="174"/>
      <c r="ECZ197" s="174"/>
      <c r="EDA197" s="174"/>
      <c r="EDB197" s="174"/>
      <c r="EDC197" s="174"/>
      <c r="EDD197" s="174"/>
      <c r="EDE197" s="174"/>
      <c r="EDF197" s="174"/>
      <c r="EDG197" s="174"/>
      <c r="EDH197" s="174"/>
      <c r="EDI197" s="174"/>
      <c r="EDJ197" s="174"/>
      <c r="EDK197" s="174"/>
      <c r="EDL197" s="174"/>
      <c r="EDM197" s="174"/>
      <c r="EDN197" s="174"/>
      <c r="EDO197" s="174"/>
      <c r="EDP197" s="174"/>
      <c r="EDQ197" s="174"/>
      <c r="EDR197" s="174"/>
      <c r="EDS197" s="174"/>
      <c r="EDT197" s="174"/>
      <c r="EDU197" s="174"/>
      <c r="EDV197" s="174"/>
      <c r="EDW197" s="174"/>
      <c r="EDX197" s="174"/>
      <c r="EDY197" s="174"/>
      <c r="EDZ197" s="174"/>
      <c r="EEA197" s="174"/>
      <c r="EEB197" s="174"/>
      <c r="EEC197" s="174"/>
      <c r="EED197" s="174"/>
      <c r="EEE197" s="174"/>
      <c r="EEF197" s="174"/>
      <c r="EEG197" s="174"/>
      <c r="EEH197" s="174"/>
      <c r="EEI197" s="174"/>
      <c r="EEJ197" s="174"/>
      <c r="EEK197" s="174"/>
      <c r="EEL197" s="174"/>
      <c r="EEM197" s="174"/>
      <c r="EEN197" s="174"/>
      <c r="EEO197" s="174"/>
      <c r="EEP197" s="174"/>
      <c r="EEQ197" s="174"/>
      <c r="EER197" s="174"/>
      <c r="EES197" s="174"/>
      <c r="EET197" s="174"/>
      <c r="EEU197" s="174"/>
      <c r="EEV197" s="174"/>
      <c r="EEW197" s="174"/>
      <c r="EEX197" s="174"/>
      <c r="EEY197" s="174"/>
      <c r="EEZ197" s="174"/>
      <c r="EFA197" s="174"/>
      <c r="EFB197" s="174"/>
      <c r="EFC197" s="174"/>
      <c r="EFD197" s="174"/>
      <c r="EFE197" s="174"/>
      <c r="EFF197" s="174"/>
      <c r="EFG197" s="174"/>
      <c r="EFH197" s="174"/>
      <c r="EFI197" s="174"/>
      <c r="EFJ197" s="174"/>
      <c r="EFK197" s="174"/>
      <c r="EFL197" s="174"/>
      <c r="EFM197" s="174"/>
      <c r="EFN197" s="174"/>
      <c r="EFO197" s="174"/>
      <c r="EFP197" s="174"/>
      <c r="EFQ197" s="174"/>
      <c r="EFR197" s="174"/>
      <c r="EFS197" s="174"/>
      <c r="EFT197" s="174"/>
      <c r="EFU197" s="174"/>
      <c r="EFV197" s="174"/>
      <c r="EFW197" s="174"/>
      <c r="EFX197" s="174"/>
      <c r="EFY197" s="174"/>
      <c r="EFZ197" s="174"/>
      <c r="EGA197" s="174"/>
      <c r="EGB197" s="174"/>
      <c r="EGC197" s="174"/>
      <c r="EGD197" s="174"/>
      <c r="EGE197" s="174"/>
      <c r="EGF197" s="174"/>
      <c r="EGG197" s="174"/>
      <c r="EGH197" s="174"/>
      <c r="EGI197" s="174"/>
      <c r="EGJ197" s="174"/>
      <c r="EGK197" s="174"/>
      <c r="EGL197" s="174"/>
      <c r="EGM197" s="174"/>
      <c r="EGN197" s="174"/>
      <c r="EGO197" s="174"/>
      <c r="EGP197" s="174"/>
      <c r="EGQ197" s="174"/>
      <c r="EGR197" s="174"/>
      <c r="EGS197" s="174"/>
      <c r="EGT197" s="174"/>
      <c r="EGU197" s="174"/>
      <c r="EGV197" s="174"/>
      <c r="EGW197" s="174"/>
      <c r="EGX197" s="174"/>
      <c r="EGY197" s="174"/>
      <c r="EGZ197" s="174"/>
      <c r="EHA197" s="174"/>
      <c r="EHB197" s="174"/>
      <c r="EHC197" s="174"/>
      <c r="EHD197" s="174"/>
      <c r="EHE197" s="174"/>
      <c r="EHF197" s="174"/>
      <c r="EHG197" s="174"/>
      <c r="EHH197" s="174"/>
      <c r="EHI197" s="174"/>
      <c r="EHJ197" s="174"/>
      <c r="EHK197" s="174"/>
      <c r="EHL197" s="174"/>
      <c r="EHM197" s="174"/>
      <c r="EHN197" s="174"/>
      <c r="EHO197" s="174"/>
      <c r="EHP197" s="174"/>
      <c r="EHQ197" s="174"/>
      <c r="EHR197" s="174"/>
      <c r="EHS197" s="174"/>
      <c r="EHT197" s="174"/>
      <c r="EHU197" s="174"/>
      <c r="EHV197" s="174"/>
      <c r="EHW197" s="174"/>
      <c r="EHX197" s="174"/>
      <c r="EHY197" s="174"/>
      <c r="EHZ197" s="174"/>
      <c r="EIA197" s="174"/>
      <c r="EIB197" s="174"/>
      <c r="EIC197" s="174"/>
      <c r="EID197" s="174"/>
      <c r="EIE197" s="174"/>
      <c r="EIF197" s="174"/>
      <c r="EIG197" s="174"/>
      <c r="EIH197" s="174"/>
      <c r="EII197" s="174"/>
      <c r="EIJ197" s="174"/>
      <c r="EIK197" s="174"/>
      <c r="EIL197" s="174"/>
      <c r="EIM197" s="174"/>
      <c r="EIN197" s="174"/>
      <c r="EIO197" s="174"/>
      <c r="EIP197" s="174"/>
      <c r="EIQ197" s="174"/>
      <c r="EIR197" s="174"/>
      <c r="EIS197" s="174"/>
      <c r="EIT197" s="174"/>
      <c r="EIU197" s="174"/>
      <c r="EIV197" s="174"/>
      <c r="EIW197" s="174"/>
      <c r="EIX197" s="174"/>
      <c r="EIY197" s="174"/>
      <c r="EIZ197" s="174"/>
      <c r="EJA197" s="174"/>
      <c r="EJB197" s="174"/>
      <c r="EJC197" s="174"/>
      <c r="EJD197" s="174"/>
      <c r="EJE197" s="174"/>
      <c r="EJF197" s="174"/>
      <c r="EJG197" s="174"/>
      <c r="EJH197" s="174"/>
      <c r="EJI197" s="174"/>
      <c r="EJJ197" s="174"/>
      <c r="EJK197" s="174"/>
      <c r="EJL197" s="174"/>
      <c r="EJM197" s="174"/>
      <c r="EJN197" s="174"/>
      <c r="EJO197" s="174"/>
      <c r="EJP197" s="174"/>
      <c r="EJQ197" s="174"/>
      <c r="EJR197" s="174"/>
      <c r="EJS197" s="174"/>
      <c r="EJT197" s="174"/>
      <c r="EJU197" s="174"/>
      <c r="EJV197" s="174"/>
      <c r="EJW197" s="174"/>
      <c r="EJX197" s="174"/>
      <c r="EJY197" s="174"/>
      <c r="EJZ197" s="174"/>
      <c r="EKA197" s="174"/>
      <c r="EKB197" s="174"/>
      <c r="EKC197" s="174"/>
      <c r="EKD197" s="174"/>
      <c r="EKE197" s="174"/>
      <c r="EKF197" s="174"/>
      <c r="EKG197" s="174"/>
      <c r="EKH197" s="174"/>
      <c r="EKI197" s="174"/>
      <c r="EKJ197" s="174"/>
      <c r="EKK197" s="174"/>
      <c r="EKL197" s="174"/>
      <c r="EKM197" s="174"/>
      <c r="EKN197" s="174"/>
      <c r="EKO197" s="174"/>
      <c r="EKP197" s="174"/>
      <c r="EKQ197" s="174"/>
      <c r="EKR197" s="174"/>
      <c r="EKS197" s="174"/>
      <c r="EKT197" s="174"/>
      <c r="EKU197" s="174"/>
      <c r="EKV197" s="174"/>
      <c r="EKW197" s="174"/>
      <c r="EKX197" s="174"/>
      <c r="EKY197" s="174"/>
      <c r="EKZ197" s="174"/>
      <c r="ELA197" s="174"/>
      <c r="ELB197" s="174"/>
      <c r="ELC197" s="174"/>
      <c r="ELD197" s="174"/>
      <c r="ELE197" s="174"/>
      <c r="ELF197" s="174"/>
      <c r="ELG197" s="174"/>
      <c r="ELH197" s="174"/>
      <c r="ELI197" s="174"/>
      <c r="ELJ197" s="174"/>
      <c r="ELK197" s="174"/>
      <c r="ELL197" s="174"/>
      <c r="ELM197" s="174"/>
      <c r="ELN197" s="174"/>
      <c r="ELO197" s="174"/>
      <c r="ELP197" s="174"/>
      <c r="ELQ197" s="174"/>
      <c r="ELR197" s="174"/>
      <c r="ELS197" s="174"/>
      <c r="ELT197" s="174"/>
      <c r="ELU197" s="174"/>
      <c r="ELV197" s="174"/>
      <c r="ELW197" s="174"/>
      <c r="ELX197" s="174"/>
      <c r="ELY197" s="174"/>
      <c r="ELZ197" s="174"/>
      <c r="EMA197" s="174"/>
      <c r="EMB197" s="174"/>
      <c r="EMC197" s="174"/>
      <c r="EMD197" s="174"/>
      <c r="EME197" s="174"/>
      <c r="EMF197" s="174"/>
      <c r="EMG197" s="174"/>
      <c r="EMH197" s="174"/>
      <c r="EMI197" s="174"/>
      <c r="EMJ197" s="174"/>
      <c r="EMK197" s="174"/>
      <c r="EML197" s="174"/>
      <c r="EMM197" s="174"/>
      <c r="EMN197" s="174"/>
      <c r="EMO197" s="174"/>
      <c r="EMP197" s="174"/>
      <c r="EMQ197" s="174"/>
      <c r="EMR197" s="174"/>
      <c r="EMS197" s="174"/>
      <c r="EMT197" s="174"/>
      <c r="EMU197" s="174"/>
      <c r="EMV197" s="174"/>
      <c r="EMW197" s="174"/>
      <c r="EMX197" s="174"/>
      <c r="EMY197" s="174"/>
      <c r="EMZ197" s="174"/>
      <c r="ENA197" s="174"/>
      <c r="ENB197" s="174"/>
      <c r="ENC197" s="174"/>
      <c r="END197" s="174"/>
      <c r="ENE197" s="174"/>
      <c r="ENF197" s="174"/>
      <c r="ENG197" s="174"/>
      <c r="ENH197" s="174"/>
      <c r="ENI197" s="174"/>
      <c r="ENJ197" s="174"/>
      <c r="ENK197" s="174"/>
      <c r="ENL197" s="174"/>
      <c r="ENM197" s="174"/>
      <c r="ENN197" s="174"/>
      <c r="ENO197" s="174"/>
      <c r="ENP197" s="174"/>
      <c r="ENQ197" s="174"/>
      <c r="ENR197" s="174"/>
      <c r="ENS197" s="174"/>
      <c r="ENT197" s="174"/>
      <c r="ENU197" s="174"/>
      <c r="ENV197" s="174"/>
      <c r="ENW197" s="174"/>
      <c r="ENX197" s="174"/>
      <c r="ENY197" s="174"/>
      <c r="ENZ197" s="174"/>
      <c r="EOA197" s="174"/>
      <c r="EOB197" s="174"/>
      <c r="EOC197" s="174"/>
      <c r="EOD197" s="174"/>
      <c r="EOE197" s="174"/>
      <c r="EOF197" s="174"/>
      <c r="EOG197" s="174"/>
      <c r="EOH197" s="174"/>
      <c r="EOI197" s="174"/>
      <c r="EOJ197" s="174"/>
      <c r="EOK197" s="174"/>
      <c r="EOL197" s="174"/>
      <c r="EOM197" s="174"/>
      <c r="EON197" s="174"/>
      <c r="EOO197" s="174"/>
      <c r="EOP197" s="174"/>
      <c r="EOQ197" s="174"/>
      <c r="EOR197" s="174"/>
      <c r="EOS197" s="174"/>
      <c r="EOT197" s="174"/>
      <c r="EOU197" s="174"/>
      <c r="EOV197" s="174"/>
      <c r="EOW197" s="174"/>
      <c r="EOX197" s="174"/>
      <c r="EOY197" s="174"/>
      <c r="EOZ197" s="174"/>
      <c r="EPA197" s="174"/>
      <c r="EPB197" s="174"/>
      <c r="EPC197" s="174"/>
      <c r="EPD197" s="174"/>
      <c r="EPE197" s="174"/>
      <c r="EPF197" s="174"/>
      <c r="EPG197" s="174"/>
      <c r="EPH197" s="174"/>
      <c r="EPI197" s="174"/>
      <c r="EPJ197" s="174"/>
      <c r="EPK197" s="174"/>
      <c r="EPL197" s="174"/>
      <c r="EPM197" s="174"/>
      <c r="EPN197" s="174"/>
      <c r="EPO197" s="174"/>
      <c r="EPP197" s="174"/>
      <c r="EPQ197" s="174"/>
      <c r="EPR197" s="174"/>
      <c r="EPS197" s="174"/>
      <c r="EPT197" s="174"/>
      <c r="EPU197" s="174"/>
      <c r="EPV197" s="174"/>
      <c r="EPW197" s="174"/>
      <c r="EPX197" s="174"/>
      <c r="EPY197" s="174"/>
      <c r="EPZ197" s="174"/>
      <c r="EQA197" s="174"/>
      <c r="EQB197" s="174"/>
      <c r="EQC197" s="174"/>
      <c r="EQD197" s="174"/>
      <c r="EQE197" s="174"/>
      <c r="EQF197" s="174"/>
      <c r="EQG197" s="174"/>
      <c r="EQH197" s="174"/>
      <c r="EQI197" s="174"/>
      <c r="EQJ197" s="174"/>
      <c r="EQK197" s="174"/>
      <c r="EQL197" s="174"/>
      <c r="EQM197" s="174"/>
      <c r="EQN197" s="174"/>
      <c r="EQO197" s="174"/>
      <c r="EQP197" s="174"/>
      <c r="EQQ197" s="174"/>
      <c r="EQR197" s="174"/>
      <c r="EQS197" s="174"/>
      <c r="EQT197" s="174"/>
      <c r="EQU197" s="174"/>
      <c r="EQV197" s="174"/>
      <c r="EQW197" s="174"/>
      <c r="EQX197" s="174"/>
      <c r="EQY197" s="174"/>
      <c r="EQZ197" s="174"/>
      <c r="ERA197" s="174"/>
      <c r="ERB197" s="174"/>
      <c r="ERC197" s="174"/>
      <c r="ERD197" s="174"/>
      <c r="ERE197" s="174"/>
      <c r="ERF197" s="174"/>
      <c r="ERG197" s="174"/>
      <c r="ERH197" s="174"/>
      <c r="ERI197" s="174"/>
      <c r="ERJ197" s="174"/>
      <c r="ERK197" s="174"/>
      <c r="ERL197" s="174"/>
      <c r="ERM197" s="174"/>
      <c r="ERN197" s="174"/>
      <c r="ERO197" s="174"/>
      <c r="ERP197" s="174"/>
      <c r="ERQ197" s="174"/>
      <c r="ERR197" s="174"/>
      <c r="ERS197" s="174"/>
      <c r="ERT197" s="174"/>
      <c r="ERU197" s="174"/>
      <c r="ERV197" s="174"/>
      <c r="ERW197" s="174"/>
      <c r="ERX197" s="174"/>
      <c r="ERY197" s="174"/>
      <c r="ERZ197" s="174"/>
      <c r="ESA197" s="174"/>
      <c r="ESB197" s="174"/>
      <c r="ESC197" s="174"/>
      <c r="ESD197" s="174"/>
      <c r="ESE197" s="174"/>
      <c r="ESF197" s="174"/>
      <c r="ESG197" s="174"/>
      <c r="ESH197" s="174"/>
      <c r="ESI197" s="174"/>
      <c r="ESJ197" s="174"/>
      <c r="ESK197" s="174"/>
      <c r="ESL197" s="174"/>
      <c r="ESM197" s="174"/>
      <c r="ESN197" s="174"/>
      <c r="ESO197" s="174"/>
      <c r="ESP197" s="174"/>
      <c r="ESQ197" s="174"/>
      <c r="ESR197" s="174"/>
      <c r="ESS197" s="174"/>
      <c r="EST197" s="174"/>
      <c r="ESU197" s="174"/>
      <c r="ESV197" s="174"/>
      <c r="ESW197" s="174"/>
      <c r="ESX197" s="174"/>
      <c r="ESY197" s="174"/>
      <c r="ESZ197" s="174"/>
      <c r="ETA197" s="174"/>
      <c r="ETB197" s="174"/>
      <c r="ETC197" s="174"/>
      <c r="ETD197" s="174"/>
      <c r="ETE197" s="174"/>
      <c r="ETF197" s="174"/>
      <c r="ETG197" s="174"/>
      <c r="ETH197" s="174"/>
      <c r="ETI197" s="174"/>
      <c r="ETJ197" s="174"/>
      <c r="ETK197" s="174"/>
      <c r="ETL197" s="174"/>
      <c r="ETM197" s="174"/>
      <c r="ETN197" s="174"/>
      <c r="ETO197" s="174"/>
      <c r="ETP197" s="174"/>
      <c r="ETQ197" s="174"/>
      <c r="ETR197" s="174"/>
      <c r="ETS197" s="174"/>
      <c r="ETT197" s="174"/>
      <c r="ETU197" s="174"/>
      <c r="ETV197" s="174"/>
      <c r="ETW197" s="174"/>
      <c r="ETX197" s="174"/>
      <c r="ETY197" s="174"/>
      <c r="ETZ197" s="174"/>
      <c r="EUA197" s="174"/>
      <c r="EUB197" s="174"/>
      <c r="EUC197" s="174"/>
      <c r="EUD197" s="174"/>
      <c r="EUE197" s="174"/>
      <c r="EUF197" s="174"/>
      <c r="EUG197" s="174"/>
      <c r="EUH197" s="174"/>
      <c r="EUI197" s="174"/>
      <c r="EUJ197" s="174"/>
      <c r="EUK197" s="174"/>
      <c r="EUL197" s="174"/>
      <c r="EUM197" s="174"/>
      <c r="EUN197" s="174"/>
      <c r="EUO197" s="174"/>
      <c r="EUP197" s="174"/>
      <c r="EUQ197" s="174"/>
      <c r="EUR197" s="174"/>
      <c r="EUS197" s="174"/>
      <c r="EUT197" s="174"/>
      <c r="EUU197" s="174"/>
      <c r="EUV197" s="174"/>
      <c r="EUW197" s="174"/>
      <c r="EUX197" s="174"/>
      <c r="EUY197" s="174"/>
      <c r="EUZ197" s="174"/>
      <c r="EVA197" s="174"/>
      <c r="EVB197" s="174"/>
      <c r="EVC197" s="174"/>
      <c r="EVD197" s="174"/>
      <c r="EVE197" s="174"/>
      <c r="EVF197" s="174"/>
      <c r="EVG197" s="174"/>
      <c r="EVH197" s="174"/>
      <c r="EVI197" s="174"/>
      <c r="EVJ197" s="174"/>
      <c r="EVK197" s="174"/>
      <c r="EVL197" s="174"/>
      <c r="EVM197" s="174"/>
      <c r="EVN197" s="174"/>
      <c r="EVO197" s="174"/>
      <c r="EVP197" s="174"/>
      <c r="EVQ197" s="174"/>
      <c r="EVR197" s="174"/>
      <c r="EVS197" s="174"/>
      <c r="EVT197" s="174"/>
      <c r="EVU197" s="174"/>
      <c r="EVV197" s="174"/>
      <c r="EVW197" s="174"/>
      <c r="EVX197" s="174"/>
      <c r="EVY197" s="174"/>
      <c r="EVZ197" s="174"/>
      <c r="EWA197" s="174"/>
      <c r="EWB197" s="174"/>
      <c r="EWC197" s="174"/>
      <c r="EWD197" s="174"/>
      <c r="EWE197" s="174"/>
      <c r="EWF197" s="174"/>
      <c r="EWG197" s="174"/>
      <c r="EWH197" s="174"/>
      <c r="EWI197" s="174"/>
      <c r="EWJ197" s="174"/>
      <c r="EWK197" s="174"/>
      <c r="EWL197" s="174"/>
      <c r="EWM197" s="174"/>
      <c r="EWN197" s="174"/>
      <c r="EWO197" s="174"/>
      <c r="EWP197" s="174"/>
      <c r="EWQ197" s="174"/>
      <c r="EWR197" s="174"/>
      <c r="EWS197" s="174"/>
      <c r="EWT197" s="174"/>
      <c r="EWU197" s="174"/>
      <c r="EWV197" s="174"/>
      <c r="EWW197" s="174"/>
      <c r="EWX197" s="174"/>
      <c r="EWY197" s="174"/>
      <c r="EWZ197" s="174"/>
      <c r="EXA197" s="174"/>
      <c r="EXB197" s="174"/>
      <c r="EXC197" s="174"/>
      <c r="EXD197" s="174"/>
      <c r="EXE197" s="174"/>
      <c r="EXF197" s="174"/>
      <c r="EXG197" s="174"/>
      <c r="EXH197" s="174"/>
      <c r="EXI197" s="174"/>
      <c r="EXJ197" s="174"/>
      <c r="EXK197" s="174"/>
      <c r="EXL197" s="174"/>
      <c r="EXM197" s="174"/>
      <c r="EXN197" s="174"/>
      <c r="EXO197" s="174"/>
      <c r="EXP197" s="174"/>
      <c r="EXQ197" s="174"/>
      <c r="EXR197" s="174"/>
      <c r="EXS197" s="174"/>
      <c r="EXT197" s="174"/>
      <c r="EXU197" s="174"/>
      <c r="EXV197" s="174"/>
      <c r="EXW197" s="174"/>
      <c r="EXX197" s="174"/>
      <c r="EXY197" s="174"/>
      <c r="EXZ197" s="174"/>
      <c r="EYA197" s="174"/>
      <c r="EYB197" s="174"/>
      <c r="EYC197" s="174"/>
      <c r="EYD197" s="174"/>
      <c r="EYE197" s="174"/>
      <c r="EYF197" s="174"/>
      <c r="EYG197" s="174"/>
      <c r="EYH197" s="174"/>
      <c r="EYI197" s="174"/>
      <c r="EYJ197" s="174"/>
      <c r="EYK197" s="174"/>
      <c r="EYL197" s="174"/>
      <c r="EYM197" s="174"/>
      <c r="EYN197" s="174"/>
      <c r="EYO197" s="174"/>
      <c r="EYP197" s="174"/>
      <c r="EYQ197" s="174"/>
      <c r="EYR197" s="174"/>
      <c r="EYS197" s="174"/>
      <c r="EYT197" s="174"/>
      <c r="EYU197" s="174"/>
      <c r="EYV197" s="174"/>
      <c r="EYW197" s="174"/>
      <c r="EYX197" s="174"/>
      <c r="EYY197" s="174"/>
      <c r="EYZ197" s="174"/>
      <c r="EZA197" s="174"/>
      <c r="EZB197" s="174"/>
      <c r="EZC197" s="174"/>
      <c r="EZD197" s="174"/>
      <c r="EZE197" s="174"/>
      <c r="EZF197" s="174"/>
      <c r="EZG197" s="174"/>
      <c r="EZH197" s="174"/>
      <c r="EZI197" s="174"/>
      <c r="EZJ197" s="174"/>
      <c r="EZK197" s="174"/>
      <c r="EZL197" s="174"/>
      <c r="EZM197" s="174"/>
      <c r="EZN197" s="174"/>
      <c r="EZO197" s="174"/>
      <c r="EZP197" s="174"/>
      <c r="EZQ197" s="174"/>
      <c r="EZR197" s="174"/>
      <c r="EZS197" s="174"/>
      <c r="EZT197" s="174"/>
      <c r="EZU197" s="174"/>
      <c r="EZV197" s="174"/>
      <c r="EZW197" s="174"/>
      <c r="EZX197" s="174"/>
      <c r="EZY197" s="174"/>
      <c r="EZZ197" s="174"/>
      <c r="FAA197" s="174"/>
      <c r="FAB197" s="174"/>
      <c r="FAC197" s="174"/>
      <c r="FAD197" s="174"/>
      <c r="FAE197" s="174"/>
      <c r="FAF197" s="174"/>
      <c r="FAG197" s="174"/>
      <c r="FAH197" s="174"/>
      <c r="FAI197" s="174"/>
      <c r="FAJ197" s="174"/>
      <c r="FAK197" s="174"/>
      <c r="FAL197" s="174"/>
      <c r="FAM197" s="174"/>
      <c r="FAN197" s="174"/>
      <c r="FAO197" s="174"/>
      <c r="FAP197" s="174"/>
      <c r="FAQ197" s="174"/>
      <c r="FAR197" s="174"/>
      <c r="FAS197" s="174"/>
      <c r="FAT197" s="174"/>
      <c r="FAU197" s="174"/>
      <c r="FAV197" s="174"/>
      <c r="FAW197" s="174"/>
      <c r="FAX197" s="174"/>
      <c r="FAY197" s="174"/>
      <c r="FAZ197" s="174"/>
      <c r="FBA197" s="174"/>
      <c r="FBB197" s="174"/>
      <c r="FBC197" s="174"/>
      <c r="FBD197" s="174"/>
      <c r="FBE197" s="174"/>
      <c r="FBF197" s="174"/>
      <c r="FBG197" s="174"/>
      <c r="FBH197" s="174"/>
      <c r="FBI197" s="174"/>
      <c r="FBJ197" s="174"/>
      <c r="FBK197" s="174"/>
      <c r="FBL197" s="174"/>
      <c r="FBM197" s="174"/>
      <c r="FBN197" s="174"/>
      <c r="FBO197" s="174"/>
      <c r="FBP197" s="174"/>
      <c r="FBQ197" s="174"/>
      <c r="FBR197" s="174"/>
      <c r="FBS197" s="174"/>
      <c r="FBT197" s="174"/>
      <c r="FBU197" s="174"/>
      <c r="FBV197" s="174"/>
      <c r="FBW197" s="174"/>
      <c r="FBX197" s="174"/>
      <c r="FBY197" s="174"/>
      <c r="FBZ197" s="174"/>
      <c r="FCA197" s="174"/>
      <c r="FCB197" s="174"/>
      <c r="FCC197" s="174"/>
      <c r="FCD197" s="174"/>
      <c r="FCE197" s="174"/>
      <c r="FCF197" s="174"/>
      <c r="FCG197" s="174"/>
      <c r="FCH197" s="174"/>
      <c r="FCI197" s="174"/>
      <c r="FCJ197" s="174"/>
      <c r="FCK197" s="174"/>
      <c r="FCL197" s="174"/>
      <c r="FCM197" s="174"/>
      <c r="FCN197" s="174"/>
      <c r="FCO197" s="174"/>
      <c r="FCP197" s="174"/>
      <c r="FCQ197" s="174"/>
      <c r="FCR197" s="174"/>
      <c r="FCS197" s="174"/>
      <c r="FCT197" s="174"/>
      <c r="FCU197" s="174"/>
      <c r="FCV197" s="174"/>
      <c r="FCW197" s="174"/>
      <c r="FCX197" s="174"/>
      <c r="FCY197" s="174"/>
      <c r="FCZ197" s="174"/>
      <c r="FDA197" s="174"/>
      <c r="FDB197" s="174"/>
      <c r="FDC197" s="174"/>
      <c r="FDD197" s="174"/>
      <c r="FDE197" s="174"/>
      <c r="FDF197" s="174"/>
      <c r="FDG197" s="174"/>
      <c r="FDH197" s="174"/>
      <c r="FDI197" s="174"/>
      <c r="FDJ197" s="174"/>
      <c r="FDK197" s="174"/>
      <c r="FDL197" s="174"/>
      <c r="FDM197" s="174"/>
      <c r="FDN197" s="174"/>
      <c r="FDO197" s="174"/>
      <c r="FDP197" s="174"/>
      <c r="FDQ197" s="174"/>
      <c r="FDR197" s="174"/>
      <c r="FDS197" s="174"/>
      <c r="FDT197" s="174"/>
      <c r="FDU197" s="174"/>
      <c r="FDV197" s="174"/>
      <c r="FDW197" s="174"/>
      <c r="FDX197" s="174"/>
      <c r="FDY197" s="174"/>
      <c r="FDZ197" s="174"/>
      <c r="FEA197" s="174"/>
      <c r="FEB197" s="174"/>
      <c r="FEC197" s="174"/>
      <c r="FED197" s="174"/>
      <c r="FEE197" s="174"/>
      <c r="FEF197" s="174"/>
      <c r="FEG197" s="174"/>
      <c r="FEH197" s="174"/>
      <c r="FEI197" s="174"/>
      <c r="FEJ197" s="174"/>
      <c r="FEK197" s="174"/>
      <c r="FEL197" s="174"/>
      <c r="FEM197" s="174"/>
      <c r="FEN197" s="174"/>
      <c r="FEO197" s="174"/>
      <c r="FEP197" s="174"/>
      <c r="FEQ197" s="174"/>
      <c r="FER197" s="174"/>
      <c r="FES197" s="174"/>
      <c r="FET197" s="174"/>
      <c r="FEU197" s="174"/>
      <c r="FEV197" s="174"/>
      <c r="FEW197" s="174"/>
      <c r="FEX197" s="174"/>
      <c r="FEY197" s="174"/>
      <c r="FEZ197" s="174"/>
      <c r="FFA197" s="174"/>
      <c r="FFB197" s="174"/>
      <c r="FFC197" s="174"/>
      <c r="FFD197" s="174"/>
      <c r="FFE197" s="174"/>
      <c r="FFF197" s="174"/>
      <c r="FFG197" s="174"/>
      <c r="FFH197" s="174"/>
      <c r="FFI197" s="174"/>
      <c r="FFJ197" s="174"/>
      <c r="FFK197" s="174"/>
      <c r="FFL197" s="174"/>
      <c r="FFM197" s="174"/>
      <c r="FFN197" s="174"/>
      <c r="FFO197" s="174"/>
      <c r="FFP197" s="174"/>
      <c r="FFQ197" s="174"/>
      <c r="FFR197" s="174"/>
      <c r="FFS197" s="174"/>
      <c r="FFT197" s="174"/>
      <c r="FFU197" s="174"/>
      <c r="FFV197" s="174"/>
      <c r="FFW197" s="174"/>
      <c r="FFX197" s="174"/>
      <c r="FFY197" s="174"/>
      <c r="FFZ197" s="174"/>
      <c r="FGA197" s="174"/>
      <c r="FGB197" s="174"/>
      <c r="FGC197" s="174"/>
      <c r="FGD197" s="174"/>
      <c r="FGE197" s="174"/>
      <c r="FGF197" s="174"/>
      <c r="FGG197" s="174"/>
      <c r="FGH197" s="174"/>
      <c r="FGI197" s="174"/>
      <c r="FGJ197" s="174"/>
      <c r="FGK197" s="174"/>
      <c r="FGL197" s="174"/>
      <c r="FGM197" s="174"/>
      <c r="FGN197" s="174"/>
      <c r="FGO197" s="174"/>
      <c r="FGP197" s="174"/>
      <c r="FGQ197" s="174"/>
      <c r="FGR197" s="174"/>
      <c r="FGS197" s="174"/>
      <c r="FGT197" s="174"/>
      <c r="FGU197" s="174"/>
      <c r="FGV197" s="174"/>
      <c r="FGW197" s="174"/>
      <c r="FGX197" s="174"/>
      <c r="FGY197" s="174"/>
      <c r="FGZ197" s="174"/>
      <c r="FHA197" s="174"/>
      <c r="FHB197" s="174"/>
      <c r="FHC197" s="174"/>
      <c r="FHD197" s="174"/>
      <c r="FHE197" s="174"/>
      <c r="FHF197" s="174"/>
      <c r="FHG197" s="174"/>
      <c r="FHH197" s="174"/>
      <c r="FHI197" s="174"/>
      <c r="FHJ197" s="174"/>
      <c r="FHK197" s="174"/>
      <c r="FHL197" s="174"/>
      <c r="FHM197" s="174"/>
      <c r="FHN197" s="174"/>
      <c r="FHO197" s="174"/>
      <c r="FHP197" s="174"/>
      <c r="FHQ197" s="174"/>
      <c r="FHR197" s="174"/>
      <c r="FHS197" s="174"/>
      <c r="FHT197" s="174"/>
      <c r="FHU197" s="174"/>
      <c r="FHV197" s="174"/>
      <c r="FHW197" s="174"/>
      <c r="FHX197" s="174"/>
      <c r="FHY197" s="174"/>
      <c r="FHZ197" s="174"/>
      <c r="FIA197" s="174"/>
      <c r="FIB197" s="174"/>
      <c r="FIC197" s="174"/>
      <c r="FID197" s="174"/>
      <c r="FIE197" s="174"/>
      <c r="FIF197" s="174"/>
      <c r="FIG197" s="174"/>
      <c r="FIH197" s="174"/>
      <c r="FII197" s="174"/>
      <c r="FIJ197" s="174"/>
      <c r="FIK197" s="174"/>
      <c r="FIL197" s="174"/>
      <c r="FIM197" s="174"/>
      <c r="FIN197" s="174"/>
      <c r="FIO197" s="174"/>
      <c r="FIP197" s="174"/>
      <c r="FIQ197" s="174"/>
      <c r="FIR197" s="174"/>
      <c r="FIS197" s="174"/>
      <c r="FIT197" s="174"/>
      <c r="FIU197" s="174"/>
      <c r="FIV197" s="174"/>
      <c r="FIW197" s="174"/>
      <c r="FIX197" s="174"/>
      <c r="FIY197" s="174"/>
      <c r="FIZ197" s="174"/>
      <c r="FJA197" s="174"/>
      <c r="FJB197" s="174"/>
      <c r="FJC197" s="174"/>
      <c r="FJD197" s="174"/>
      <c r="FJE197" s="174"/>
      <c r="FJF197" s="174"/>
      <c r="FJG197" s="174"/>
      <c r="FJH197" s="174"/>
      <c r="FJI197" s="174"/>
      <c r="FJJ197" s="174"/>
      <c r="FJK197" s="174"/>
      <c r="FJL197" s="174"/>
      <c r="FJM197" s="174"/>
      <c r="FJN197" s="174"/>
      <c r="FJO197" s="174"/>
      <c r="FJP197" s="174"/>
      <c r="FJQ197" s="174"/>
      <c r="FJR197" s="174"/>
      <c r="FJS197" s="174"/>
      <c r="FJT197" s="174"/>
      <c r="FJU197" s="174"/>
      <c r="FJV197" s="174"/>
      <c r="FJW197" s="174"/>
      <c r="FJX197" s="174"/>
      <c r="FJY197" s="174"/>
      <c r="FJZ197" s="174"/>
      <c r="FKA197" s="174"/>
      <c r="FKB197" s="174"/>
      <c r="FKC197" s="174"/>
      <c r="FKD197" s="174"/>
      <c r="FKE197" s="174"/>
      <c r="FKF197" s="174"/>
      <c r="FKG197" s="174"/>
      <c r="FKH197" s="174"/>
      <c r="FKI197" s="174"/>
      <c r="FKJ197" s="174"/>
      <c r="FKK197" s="174"/>
      <c r="FKL197" s="174"/>
      <c r="FKM197" s="174"/>
      <c r="FKN197" s="174"/>
      <c r="FKO197" s="174"/>
      <c r="FKP197" s="174"/>
      <c r="FKQ197" s="174"/>
      <c r="FKR197" s="174"/>
      <c r="FKS197" s="174"/>
      <c r="FKT197" s="174"/>
      <c r="FKU197" s="174"/>
      <c r="FKV197" s="174"/>
      <c r="FKW197" s="174"/>
      <c r="FKX197" s="174"/>
      <c r="FKY197" s="174"/>
      <c r="FKZ197" s="174"/>
      <c r="FLA197" s="174"/>
      <c r="FLB197" s="174"/>
      <c r="FLC197" s="174"/>
      <c r="FLD197" s="174"/>
      <c r="FLE197" s="174"/>
      <c r="FLF197" s="174"/>
      <c r="FLG197" s="174"/>
      <c r="FLH197" s="174"/>
      <c r="FLI197" s="174"/>
      <c r="FLJ197" s="174"/>
      <c r="FLK197" s="174"/>
      <c r="FLL197" s="174"/>
      <c r="FLM197" s="174"/>
      <c r="FLN197" s="174"/>
      <c r="FLO197" s="174"/>
      <c r="FLP197" s="174"/>
      <c r="FLQ197" s="174"/>
      <c r="FLR197" s="174"/>
      <c r="FLS197" s="174"/>
      <c r="FLT197" s="174"/>
      <c r="FLU197" s="174"/>
      <c r="FLV197" s="174"/>
      <c r="FLW197" s="174"/>
      <c r="FLX197" s="174"/>
      <c r="FLY197" s="174"/>
      <c r="FLZ197" s="174"/>
      <c r="FMA197" s="174"/>
      <c r="FMB197" s="174"/>
      <c r="FMC197" s="174"/>
      <c r="FMD197" s="174"/>
      <c r="FME197" s="174"/>
      <c r="FMF197" s="174"/>
      <c r="FMG197" s="174"/>
      <c r="FMH197" s="174"/>
      <c r="FMI197" s="174"/>
      <c r="FMJ197" s="174"/>
      <c r="FMK197" s="174"/>
      <c r="FML197" s="174"/>
      <c r="FMM197" s="174"/>
      <c r="FMN197" s="174"/>
      <c r="FMO197" s="174"/>
      <c r="FMP197" s="174"/>
      <c r="FMQ197" s="174"/>
      <c r="FMR197" s="174"/>
      <c r="FMS197" s="174"/>
      <c r="FMT197" s="174"/>
      <c r="FMU197" s="174"/>
      <c r="FMV197" s="174"/>
      <c r="FMW197" s="174"/>
      <c r="FMX197" s="174"/>
      <c r="FMY197" s="174"/>
      <c r="FMZ197" s="174"/>
      <c r="FNA197" s="174"/>
      <c r="FNB197" s="174"/>
      <c r="FNC197" s="174"/>
      <c r="FND197" s="174"/>
      <c r="FNE197" s="174"/>
      <c r="FNF197" s="174"/>
      <c r="FNG197" s="174"/>
      <c r="FNH197" s="174"/>
      <c r="FNI197" s="174"/>
      <c r="FNJ197" s="174"/>
      <c r="FNK197" s="174"/>
      <c r="FNL197" s="174"/>
      <c r="FNM197" s="174"/>
      <c r="FNN197" s="174"/>
      <c r="FNO197" s="174"/>
      <c r="FNP197" s="174"/>
      <c r="FNQ197" s="174"/>
      <c r="FNR197" s="174"/>
      <c r="FNS197" s="174"/>
      <c r="FNT197" s="174"/>
      <c r="FNU197" s="174"/>
      <c r="FNV197" s="174"/>
      <c r="FNW197" s="174"/>
      <c r="FNX197" s="174"/>
      <c r="FNY197" s="174"/>
      <c r="FNZ197" s="174"/>
      <c r="FOA197" s="174"/>
      <c r="FOB197" s="174"/>
      <c r="FOC197" s="174"/>
      <c r="FOD197" s="174"/>
      <c r="FOE197" s="174"/>
      <c r="FOF197" s="174"/>
      <c r="FOG197" s="174"/>
      <c r="FOH197" s="174"/>
      <c r="FOI197" s="174"/>
      <c r="FOJ197" s="174"/>
      <c r="FOK197" s="174"/>
      <c r="FOL197" s="174"/>
      <c r="FOM197" s="174"/>
      <c r="FON197" s="174"/>
      <c r="FOO197" s="174"/>
      <c r="FOP197" s="174"/>
      <c r="FOQ197" s="174"/>
      <c r="FOR197" s="174"/>
      <c r="FOS197" s="174"/>
      <c r="FOT197" s="174"/>
      <c r="FOU197" s="174"/>
      <c r="FOV197" s="174"/>
      <c r="FOW197" s="174"/>
      <c r="FOX197" s="174"/>
      <c r="FOY197" s="174"/>
      <c r="FOZ197" s="174"/>
      <c r="FPA197" s="174"/>
      <c r="FPB197" s="174"/>
      <c r="FPC197" s="174"/>
      <c r="FPD197" s="174"/>
      <c r="FPE197" s="174"/>
      <c r="FPF197" s="174"/>
      <c r="FPG197" s="174"/>
      <c r="FPH197" s="174"/>
      <c r="FPI197" s="174"/>
      <c r="FPJ197" s="174"/>
      <c r="FPK197" s="174"/>
      <c r="FPL197" s="174"/>
      <c r="FPM197" s="174"/>
      <c r="FPN197" s="174"/>
      <c r="FPO197" s="174"/>
      <c r="FPP197" s="174"/>
      <c r="FPQ197" s="174"/>
      <c r="FPR197" s="174"/>
      <c r="FPS197" s="174"/>
      <c r="FPT197" s="174"/>
      <c r="FPU197" s="174"/>
      <c r="FPV197" s="174"/>
      <c r="FPW197" s="174"/>
      <c r="FPX197" s="174"/>
      <c r="FPY197" s="174"/>
      <c r="FPZ197" s="174"/>
      <c r="FQA197" s="174"/>
      <c r="FQB197" s="174"/>
      <c r="FQC197" s="174"/>
      <c r="FQD197" s="174"/>
      <c r="FQE197" s="174"/>
      <c r="FQF197" s="174"/>
      <c r="FQG197" s="174"/>
      <c r="FQH197" s="174"/>
      <c r="FQI197" s="174"/>
      <c r="FQJ197" s="174"/>
      <c r="FQK197" s="174"/>
      <c r="FQL197" s="174"/>
      <c r="FQM197" s="174"/>
      <c r="FQN197" s="174"/>
      <c r="FQO197" s="174"/>
      <c r="FQP197" s="174"/>
      <c r="FQQ197" s="174"/>
      <c r="FQR197" s="174"/>
      <c r="FQS197" s="174"/>
      <c r="FQT197" s="174"/>
      <c r="FQU197" s="174"/>
      <c r="FQV197" s="174"/>
      <c r="FQW197" s="174"/>
      <c r="FQX197" s="174"/>
      <c r="FQY197" s="174"/>
      <c r="FQZ197" s="174"/>
      <c r="FRA197" s="174"/>
      <c r="FRB197" s="174"/>
      <c r="FRC197" s="174"/>
      <c r="FRD197" s="174"/>
      <c r="FRE197" s="174"/>
      <c r="FRF197" s="174"/>
      <c r="FRG197" s="174"/>
      <c r="FRH197" s="174"/>
      <c r="FRI197" s="174"/>
      <c r="FRJ197" s="174"/>
      <c r="FRK197" s="174"/>
      <c r="FRL197" s="174"/>
      <c r="FRM197" s="174"/>
      <c r="FRN197" s="174"/>
      <c r="FRO197" s="174"/>
      <c r="FRP197" s="174"/>
      <c r="FRQ197" s="174"/>
      <c r="FRR197" s="174"/>
      <c r="FRS197" s="174"/>
      <c r="FRT197" s="174"/>
      <c r="FRU197" s="174"/>
      <c r="FRV197" s="174"/>
      <c r="FRW197" s="174"/>
      <c r="FRX197" s="174"/>
      <c r="FRY197" s="174"/>
      <c r="FRZ197" s="174"/>
      <c r="FSA197" s="174"/>
      <c r="FSB197" s="174"/>
      <c r="FSC197" s="174"/>
      <c r="FSD197" s="174"/>
      <c r="FSE197" s="174"/>
      <c r="FSF197" s="174"/>
      <c r="FSG197" s="174"/>
      <c r="FSH197" s="174"/>
      <c r="FSI197" s="174"/>
      <c r="FSJ197" s="174"/>
      <c r="FSK197" s="174"/>
      <c r="FSL197" s="174"/>
      <c r="FSM197" s="174"/>
      <c r="FSN197" s="174"/>
      <c r="FSO197" s="174"/>
      <c r="FSP197" s="174"/>
      <c r="FSQ197" s="174"/>
      <c r="FSR197" s="174"/>
      <c r="FSS197" s="174"/>
      <c r="FST197" s="174"/>
      <c r="FSU197" s="174"/>
      <c r="FSV197" s="174"/>
      <c r="FSW197" s="174"/>
      <c r="FSX197" s="174"/>
      <c r="FSY197" s="174"/>
      <c r="FSZ197" s="174"/>
      <c r="FTA197" s="174"/>
      <c r="FTB197" s="174"/>
      <c r="FTC197" s="174"/>
      <c r="FTD197" s="174"/>
      <c r="FTE197" s="174"/>
      <c r="FTF197" s="174"/>
      <c r="FTG197" s="174"/>
      <c r="FTH197" s="174"/>
      <c r="FTI197" s="174"/>
      <c r="FTJ197" s="174"/>
      <c r="FTK197" s="174"/>
      <c r="FTL197" s="174"/>
      <c r="FTM197" s="174"/>
      <c r="FTN197" s="174"/>
      <c r="FTO197" s="174"/>
      <c r="FTP197" s="174"/>
      <c r="FTQ197" s="174"/>
      <c r="FTR197" s="174"/>
      <c r="FTS197" s="174"/>
      <c r="FTT197" s="174"/>
      <c r="FTU197" s="174"/>
      <c r="FTV197" s="174"/>
      <c r="FTW197" s="174"/>
      <c r="FTX197" s="174"/>
      <c r="FTY197" s="174"/>
      <c r="FTZ197" s="174"/>
      <c r="FUA197" s="174"/>
      <c r="FUB197" s="174"/>
      <c r="FUC197" s="174"/>
      <c r="FUD197" s="174"/>
      <c r="FUE197" s="174"/>
      <c r="FUF197" s="174"/>
      <c r="FUG197" s="174"/>
      <c r="FUH197" s="174"/>
      <c r="FUI197" s="174"/>
      <c r="FUJ197" s="174"/>
      <c r="FUK197" s="174"/>
      <c r="FUL197" s="174"/>
      <c r="FUM197" s="174"/>
      <c r="FUN197" s="174"/>
      <c r="FUO197" s="174"/>
      <c r="FUP197" s="174"/>
      <c r="FUQ197" s="174"/>
      <c r="FUR197" s="174"/>
      <c r="FUS197" s="174"/>
      <c r="FUT197" s="174"/>
      <c r="FUU197" s="174"/>
      <c r="FUV197" s="174"/>
      <c r="FUW197" s="174"/>
      <c r="FUX197" s="174"/>
      <c r="FUY197" s="174"/>
      <c r="FUZ197" s="174"/>
      <c r="FVA197" s="174"/>
      <c r="FVB197" s="174"/>
      <c r="FVC197" s="174"/>
      <c r="FVD197" s="174"/>
      <c r="FVE197" s="174"/>
      <c r="FVF197" s="174"/>
      <c r="FVG197" s="174"/>
      <c r="FVH197" s="174"/>
      <c r="FVI197" s="174"/>
      <c r="FVJ197" s="174"/>
      <c r="FVK197" s="174"/>
      <c r="FVL197" s="174"/>
      <c r="FVM197" s="174"/>
      <c r="FVN197" s="174"/>
      <c r="FVO197" s="174"/>
      <c r="FVP197" s="174"/>
      <c r="FVQ197" s="174"/>
      <c r="FVR197" s="174"/>
      <c r="FVS197" s="174"/>
      <c r="FVT197" s="174"/>
      <c r="FVU197" s="174"/>
      <c r="FVV197" s="174"/>
      <c r="FVW197" s="174"/>
      <c r="FVX197" s="174"/>
      <c r="FVY197" s="174"/>
      <c r="FVZ197" s="174"/>
      <c r="FWA197" s="174"/>
      <c r="FWB197" s="174"/>
      <c r="FWC197" s="174"/>
      <c r="FWD197" s="174"/>
      <c r="FWE197" s="174"/>
      <c r="FWF197" s="174"/>
      <c r="FWG197" s="174"/>
      <c r="FWH197" s="174"/>
      <c r="FWI197" s="174"/>
      <c r="FWJ197" s="174"/>
      <c r="FWK197" s="174"/>
      <c r="FWL197" s="174"/>
      <c r="FWM197" s="174"/>
      <c r="FWN197" s="174"/>
      <c r="FWO197" s="174"/>
      <c r="FWP197" s="174"/>
      <c r="FWQ197" s="174"/>
      <c r="FWR197" s="174"/>
      <c r="FWS197" s="174"/>
      <c r="FWT197" s="174"/>
      <c r="FWU197" s="174"/>
      <c r="FWV197" s="174"/>
      <c r="FWW197" s="174"/>
      <c r="FWX197" s="174"/>
      <c r="FWY197" s="174"/>
      <c r="FWZ197" s="174"/>
      <c r="FXA197" s="174"/>
      <c r="FXB197" s="174"/>
      <c r="FXC197" s="174"/>
      <c r="FXD197" s="174"/>
      <c r="FXE197" s="174"/>
      <c r="FXF197" s="174"/>
      <c r="FXG197" s="174"/>
      <c r="FXH197" s="174"/>
      <c r="FXI197" s="174"/>
      <c r="FXJ197" s="174"/>
      <c r="FXK197" s="174"/>
      <c r="FXL197" s="174"/>
      <c r="FXM197" s="174"/>
      <c r="FXN197" s="174"/>
      <c r="FXO197" s="174"/>
      <c r="FXP197" s="174"/>
      <c r="FXQ197" s="174"/>
      <c r="FXR197" s="174"/>
      <c r="FXS197" s="174"/>
      <c r="FXT197" s="174"/>
      <c r="FXU197" s="174"/>
      <c r="FXV197" s="174"/>
      <c r="FXW197" s="174"/>
      <c r="FXX197" s="174"/>
      <c r="FXY197" s="174"/>
      <c r="FXZ197" s="174"/>
      <c r="FYA197" s="174"/>
      <c r="FYB197" s="174"/>
      <c r="FYC197" s="174"/>
      <c r="FYD197" s="174"/>
      <c r="FYE197" s="174"/>
      <c r="FYF197" s="174"/>
      <c r="FYG197" s="174"/>
      <c r="FYH197" s="174"/>
      <c r="FYI197" s="174"/>
      <c r="FYJ197" s="174"/>
      <c r="FYK197" s="174"/>
      <c r="FYL197" s="174"/>
      <c r="FYM197" s="174"/>
      <c r="FYN197" s="174"/>
      <c r="FYO197" s="174"/>
      <c r="FYP197" s="174"/>
      <c r="FYQ197" s="174"/>
      <c r="FYR197" s="174"/>
      <c r="FYS197" s="174"/>
      <c r="FYT197" s="174"/>
      <c r="FYU197" s="174"/>
      <c r="FYV197" s="174"/>
      <c r="FYW197" s="174"/>
      <c r="FYX197" s="174"/>
      <c r="FYY197" s="174"/>
      <c r="FYZ197" s="174"/>
      <c r="FZA197" s="174"/>
      <c r="FZB197" s="174"/>
      <c r="FZC197" s="174"/>
      <c r="FZD197" s="174"/>
      <c r="FZE197" s="174"/>
      <c r="FZF197" s="174"/>
      <c r="FZG197" s="174"/>
      <c r="FZH197" s="174"/>
      <c r="FZI197" s="174"/>
      <c r="FZJ197" s="174"/>
      <c r="FZK197" s="174"/>
      <c r="FZL197" s="174"/>
      <c r="FZM197" s="174"/>
      <c r="FZN197" s="174"/>
      <c r="FZO197" s="174"/>
      <c r="FZP197" s="174"/>
      <c r="FZQ197" s="174"/>
      <c r="FZR197" s="174"/>
      <c r="FZS197" s="174"/>
      <c r="FZT197" s="174"/>
      <c r="FZU197" s="174"/>
      <c r="FZV197" s="174"/>
      <c r="FZW197" s="174"/>
      <c r="FZX197" s="174"/>
      <c r="FZY197" s="174"/>
      <c r="FZZ197" s="174"/>
      <c r="GAA197" s="174"/>
      <c r="GAB197" s="174"/>
      <c r="GAC197" s="174"/>
      <c r="GAD197" s="174"/>
      <c r="GAE197" s="174"/>
      <c r="GAF197" s="174"/>
      <c r="GAG197" s="174"/>
      <c r="GAH197" s="174"/>
      <c r="GAI197" s="174"/>
      <c r="GAJ197" s="174"/>
      <c r="GAK197" s="174"/>
      <c r="GAL197" s="174"/>
      <c r="GAM197" s="174"/>
      <c r="GAN197" s="174"/>
      <c r="GAO197" s="174"/>
      <c r="GAP197" s="174"/>
      <c r="GAQ197" s="174"/>
      <c r="GAR197" s="174"/>
      <c r="GAS197" s="174"/>
      <c r="GAT197" s="174"/>
      <c r="GAU197" s="174"/>
      <c r="GAV197" s="174"/>
      <c r="GAW197" s="174"/>
      <c r="GAX197" s="174"/>
      <c r="GAY197" s="174"/>
      <c r="GAZ197" s="174"/>
      <c r="GBA197" s="174"/>
      <c r="GBB197" s="174"/>
      <c r="GBC197" s="174"/>
      <c r="GBD197" s="174"/>
      <c r="GBE197" s="174"/>
      <c r="GBF197" s="174"/>
      <c r="GBG197" s="174"/>
      <c r="GBH197" s="174"/>
      <c r="GBI197" s="174"/>
      <c r="GBJ197" s="174"/>
      <c r="GBK197" s="174"/>
      <c r="GBL197" s="174"/>
      <c r="GBM197" s="174"/>
      <c r="GBN197" s="174"/>
      <c r="GBO197" s="174"/>
      <c r="GBP197" s="174"/>
      <c r="GBQ197" s="174"/>
      <c r="GBR197" s="174"/>
      <c r="GBS197" s="174"/>
      <c r="GBT197" s="174"/>
      <c r="GBU197" s="174"/>
      <c r="GBV197" s="174"/>
      <c r="GBW197" s="174"/>
      <c r="GBX197" s="174"/>
      <c r="GBY197" s="174"/>
      <c r="GBZ197" s="174"/>
      <c r="GCA197" s="174"/>
      <c r="GCB197" s="174"/>
      <c r="GCC197" s="174"/>
      <c r="GCD197" s="174"/>
      <c r="GCE197" s="174"/>
      <c r="GCF197" s="174"/>
      <c r="GCG197" s="174"/>
      <c r="GCH197" s="174"/>
      <c r="GCI197" s="174"/>
      <c r="GCJ197" s="174"/>
      <c r="GCK197" s="174"/>
      <c r="GCL197" s="174"/>
      <c r="GCM197" s="174"/>
      <c r="GCN197" s="174"/>
      <c r="GCO197" s="174"/>
      <c r="GCP197" s="174"/>
      <c r="GCQ197" s="174"/>
      <c r="GCR197" s="174"/>
      <c r="GCS197" s="174"/>
      <c r="GCT197" s="174"/>
      <c r="GCU197" s="174"/>
      <c r="GCV197" s="174"/>
      <c r="GCW197" s="174"/>
      <c r="GCX197" s="174"/>
      <c r="GCY197" s="174"/>
      <c r="GCZ197" s="174"/>
      <c r="GDA197" s="174"/>
      <c r="GDB197" s="174"/>
      <c r="GDC197" s="174"/>
      <c r="GDD197" s="174"/>
      <c r="GDE197" s="174"/>
      <c r="GDF197" s="174"/>
      <c r="GDG197" s="174"/>
      <c r="GDH197" s="174"/>
      <c r="GDI197" s="174"/>
      <c r="GDJ197" s="174"/>
      <c r="GDK197" s="174"/>
      <c r="GDL197" s="174"/>
      <c r="GDM197" s="174"/>
      <c r="GDN197" s="174"/>
      <c r="GDO197" s="174"/>
      <c r="GDP197" s="174"/>
      <c r="GDQ197" s="174"/>
      <c r="GDR197" s="174"/>
      <c r="GDS197" s="174"/>
      <c r="GDT197" s="174"/>
      <c r="GDU197" s="174"/>
      <c r="GDV197" s="174"/>
      <c r="GDW197" s="174"/>
      <c r="GDX197" s="174"/>
      <c r="GDY197" s="174"/>
      <c r="GDZ197" s="174"/>
      <c r="GEA197" s="174"/>
      <c r="GEB197" s="174"/>
      <c r="GEC197" s="174"/>
      <c r="GED197" s="174"/>
      <c r="GEE197" s="174"/>
      <c r="GEF197" s="174"/>
      <c r="GEG197" s="174"/>
      <c r="GEH197" s="174"/>
      <c r="GEI197" s="174"/>
      <c r="GEJ197" s="174"/>
      <c r="GEK197" s="174"/>
      <c r="GEL197" s="174"/>
      <c r="GEM197" s="174"/>
      <c r="GEN197" s="174"/>
      <c r="GEO197" s="174"/>
      <c r="GEP197" s="174"/>
      <c r="GEQ197" s="174"/>
      <c r="GER197" s="174"/>
      <c r="GES197" s="174"/>
      <c r="GET197" s="174"/>
      <c r="GEU197" s="174"/>
      <c r="GEV197" s="174"/>
      <c r="GEW197" s="174"/>
      <c r="GEX197" s="174"/>
      <c r="GEY197" s="174"/>
      <c r="GEZ197" s="174"/>
      <c r="GFA197" s="174"/>
      <c r="GFB197" s="174"/>
      <c r="GFC197" s="174"/>
      <c r="GFD197" s="174"/>
      <c r="GFE197" s="174"/>
      <c r="GFF197" s="174"/>
      <c r="GFG197" s="174"/>
      <c r="GFH197" s="174"/>
      <c r="GFI197" s="174"/>
      <c r="GFJ197" s="174"/>
      <c r="GFK197" s="174"/>
      <c r="GFL197" s="174"/>
      <c r="GFM197" s="174"/>
      <c r="GFN197" s="174"/>
      <c r="GFO197" s="174"/>
      <c r="GFP197" s="174"/>
      <c r="GFQ197" s="174"/>
      <c r="GFR197" s="174"/>
      <c r="GFS197" s="174"/>
      <c r="GFT197" s="174"/>
      <c r="GFU197" s="174"/>
      <c r="GFV197" s="174"/>
      <c r="GFW197" s="174"/>
      <c r="GFX197" s="174"/>
      <c r="GFY197" s="174"/>
      <c r="GFZ197" s="174"/>
      <c r="GGA197" s="174"/>
      <c r="GGB197" s="174"/>
      <c r="GGC197" s="174"/>
      <c r="GGD197" s="174"/>
      <c r="GGE197" s="174"/>
      <c r="GGF197" s="174"/>
      <c r="GGG197" s="174"/>
      <c r="GGH197" s="174"/>
      <c r="GGI197" s="174"/>
      <c r="GGJ197" s="174"/>
      <c r="GGK197" s="174"/>
      <c r="GGL197" s="174"/>
      <c r="GGM197" s="174"/>
      <c r="GGN197" s="174"/>
      <c r="GGO197" s="174"/>
      <c r="GGP197" s="174"/>
      <c r="GGQ197" s="174"/>
      <c r="GGR197" s="174"/>
      <c r="GGS197" s="174"/>
      <c r="GGT197" s="174"/>
      <c r="GGU197" s="174"/>
      <c r="GGV197" s="174"/>
      <c r="GGW197" s="174"/>
      <c r="GGX197" s="174"/>
      <c r="GGY197" s="174"/>
      <c r="GGZ197" s="174"/>
      <c r="GHA197" s="174"/>
      <c r="GHB197" s="174"/>
      <c r="GHC197" s="174"/>
      <c r="GHD197" s="174"/>
      <c r="GHE197" s="174"/>
      <c r="GHF197" s="174"/>
      <c r="GHG197" s="174"/>
      <c r="GHH197" s="174"/>
      <c r="GHI197" s="174"/>
      <c r="GHJ197" s="174"/>
      <c r="GHK197" s="174"/>
      <c r="GHL197" s="174"/>
      <c r="GHM197" s="174"/>
      <c r="GHN197" s="174"/>
      <c r="GHO197" s="174"/>
      <c r="GHP197" s="174"/>
      <c r="GHQ197" s="174"/>
      <c r="GHR197" s="174"/>
      <c r="GHS197" s="174"/>
      <c r="GHT197" s="174"/>
      <c r="GHU197" s="174"/>
      <c r="GHV197" s="174"/>
      <c r="GHW197" s="174"/>
      <c r="GHX197" s="174"/>
      <c r="GHY197" s="174"/>
      <c r="GHZ197" s="174"/>
      <c r="GIA197" s="174"/>
      <c r="GIB197" s="174"/>
      <c r="GIC197" s="174"/>
      <c r="GID197" s="174"/>
      <c r="GIE197" s="174"/>
      <c r="GIF197" s="174"/>
      <c r="GIG197" s="174"/>
      <c r="GIH197" s="174"/>
      <c r="GII197" s="174"/>
      <c r="GIJ197" s="174"/>
      <c r="GIK197" s="174"/>
      <c r="GIL197" s="174"/>
      <c r="GIM197" s="174"/>
      <c r="GIN197" s="174"/>
      <c r="GIO197" s="174"/>
      <c r="GIP197" s="174"/>
      <c r="GIQ197" s="174"/>
      <c r="GIR197" s="174"/>
      <c r="GIS197" s="174"/>
      <c r="GIT197" s="174"/>
      <c r="GIU197" s="174"/>
      <c r="GIV197" s="174"/>
      <c r="GIW197" s="174"/>
      <c r="GIX197" s="174"/>
      <c r="GIY197" s="174"/>
      <c r="GIZ197" s="174"/>
      <c r="GJA197" s="174"/>
      <c r="GJB197" s="174"/>
      <c r="GJC197" s="174"/>
      <c r="GJD197" s="174"/>
      <c r="GJE197" s="174"/>
      <c r="GJF197" s="174"/>
      <c r="GJG197" s="174"/>
      <c r="GJH197" s="174"/>
      <c r="GJI197" s="174"/>
      <c r="GJJ197" s="174"/>
      <c r="GJK197" s="174"/>
      <c r="GJL197" s="174"/>
      <c r="GJM197" s="174"/>
      <c r="GJN197" s="174"/>
      <c r="GJO197" s="174"/>
      <c r="GJP197" s="174"/>
      <c r="GJQ197" s="174"/>
      <c r="GJR197" s="174"/>
      <c r="GJS197" s="174"/>
      <c r="GJT197" s="174"/>
      <c r="GJU197" s="174"/>
      <c r="GJV197" s="174"/>
      <c r="GJW197" s="174"/>
      <c r="GJX197" s="174"/>
      <c r="GJY197" s="174"/>
      <c r="GJZ197" s="174"/>
      <c r="GKA197" s="174"/>
      <c r="GKB197" s="174"/>
      <c r="GKC197" s="174"/>
      <c r="GKD197" s="174"/>
      <c r="GKE197" s="174"/>
      <c r="GKF197" s="174"/>
      <c r="GKG197" s="174"/>
      <c r="GKH197" s="174"/>
      <c r="GKI197" s="174"/>
      <c r="GKJ197" s="174"/>
      <c r="GKK197" s="174"/>
      <c r="GKL197" s="174"/>
      <c r="GKM197" s="174"/>
      <c r="GKN197" s="174"/>
      <c r="GKO197" s="174"/>
      <c r="GKP197" s="174"/>
      <c r="GKQ197" s="174"/>
      <c r="GKR197" s="174"/>
      <c r="GKS197" s="174"/>
      <c r="GKT197" s="174"/>
      <c r="GKU197" s="174"/>
      <c r="GKV197" s="174"/>
      <c r="GKW197" s="174"/>
      <c r="GKX197" s="174"/>
      <c r="GKY197" s="174"/>
      <c r="GKZ197" s="174"/>
      <c r="GLA197" s="174"/>
      <c r="GLB197" s="174"/>
      <c r="GLC197" s="174"/>
      <c r="GLD197" s="174"/>
      <c r="GLE197" s="174"/>
      <c r="GLF197" s="174"/>
      <c r="GLG197" s="174"/>
      <c r="GLH197" s="174"/>
      <c r="GLI197" s="174"/>
      <c r="GLJ197" s="174"/>
      <c r="GLK197" s="174"/>
      <c r="GLL197" s="174"/>
      <c r="GLM197" s="174"/>
      <c r="GLN197" s="174"/>
      <c r="GLO197" s="174"/>
      <c r="GLP197" s="174"/>
      <c r="GLQ197" s="174"/>
      <c r="GLR197" s="174"/>
      <c r="GLS197" s="174"/>
      <c r="GLT197" s="174"/>
      <c r="GLU197" s="174"/>
      <c r="GLV197" s="174"/>
      <c r="GLW197" s="174"/>
      <c r="GLX197" s="174"/>
      <c r="GLY197" s="174"/>
      <c r="GLZ197" s="174"/>
      <c r="GMA197" s="174"/>
      <c r="GMB197" s="174"/>
      <c r="GMC197" s="174"/>
      <c r="GMD197" s="174"/>
      <c r="GME197" s="174"/>
      <c r="GMF197" s="174"/>
      <c r="GMG197" s="174"/>
      <c r="GMH197" s="174"/>
      <c r="GMI197" s="174"/>
      <c r="GMJ197" s="174"/>
      <c r="GMK197" s="174"/>
      <c r="GML197" s="174"/>
      <c r="GMM197" s="174"/>
      <c r="GMN197" s="174"/>
      <c r="GMO197" s="174"/>
      <c r="GMP197" s="174"/>
      <c r="GMQ197" s="174"/>
      <c r="GMR197" s="174"/>
      <c r="GMS197" s="174"/>
      <c r="GMT197" s="174"/>
      <c r="GMU197" s="174"/>
      <c r="GMV197" s="174"/>
      <c r="GMW197" s="174"/>
      <c r="GMX197" s="174"/>
      <c r="GMY197" s="174"/>
      <c r="GMZ197" s="174"/>
      <c r="GNA197" s="174"/>
      <c r="GNB197" s="174"/>
      <c r="GNC197" s="174"/>
      <c r="GND197" s="174"/>
      <c r="GNE197" s="174"/>
      <c r="GNF197" s="174"/>
      <c r="GNG197" s="174"/>
      <c r="GNH197" s="174"/>
      <c r="GNI197" s="174"/>
      <c r="GNJ197" s="174"/>
      <c r="GNK197" s="174"/>
      <c r="GNL197" s="174"/>
      <c r="GNM197" s="174"/>
      <c r="GNN197" s="174"/>
      <c r="GNO197" s="174"/>
      <c r="GNP197" s="174"/>
      <c r="GNQ197" s="174"/>
      <c r="GNR197" s="174"/>
      <c r="GNS197" s="174"/>
      <c r="GNT197" s="174"/>
      <c r="GNU197" s="174"/>
      <c r="GNV197" s="174"/>
      <c r="GNW197" s="174"/>
      <c r="GNX197" s="174"/>
      <c r="GNY197" s="174"/>
      <c r="GNZ197" s="174"/>
      <c r="GOA197" s="174"/>
      <c r="GOB197" s="174"/>
      <c r="GOC197" s="174"/>
      <c r="GOD197" s="174"/>
      <c r="GOE197" s="174"/>
      <c r="GOF197" s="174"/>
      <c r="GOG197" s="174"/>
      <c r="GOH197" s="174"/>
      <c r="GOI197" s="174"/>
      <c r="GOJ197" s="174"/>
      <c r="GOK197" s="174"/>
      <c r="GOL197" s="174"/>
      <c r="GOM197" s="174"/>
      <c r="GON197" s="174"/>
      <c r="GOO197" s="174"/>
      <c r="GOP197" s="174"/>
      <c r="GOQ197" s="174"/>
      <c r="GOR197" s="174"/>
      <c r="GOS197" s="174"/>
      <c r="GOT197" s="174"/>
      <c r="GOU197" s="174"/>
      <c r="GOV197" s="174"/>
      <c r="GOW197" s="174"/>
      <c r="GOX197" s="174"/>
      <c r="GOY197" s="174"/>
      <c r="GOZ197" s="174"/>
      <c r="GPA197" s="174"/>
      <c r="GPB197" s="174"/>
      <c r="GPC197" s="174"/>
      <c r="GPD197" s="174"/>
      <c r="GPE197" s="174"/>
      <c r="GPF197" s="174"/>
      <c r="GPG197" s="174"/>
      <c r="GPH197" s="174"/>
      <c r="GPI197" s="174"/>
      <c r="GPJ197" s="174"/>
      <c r="GPK197" s="174"/>
      <c r="GPL197" s="174"/>
      <c r="GPM197" s="174"/>
      <c r="GPN197" s="174"/>
      <c r="GPO197" s="174"/>
      <c r="GPP197" s="174"/>
      <c r="GPQ197" s="174"/>
      <c r="GPR197" s="174"/>
      <c r="GPS197" s="174"/>
      <c r="GPT197" s="174"/>
      <c r="GPU197" s="174"/>
      <c r="GPV197" s="174"/>
      <c r="GPW197" s="174"/>
      <c r="GPX197" s="174"/>
      <c r="GPY197" s="174"/>
      <c r="GPZ197" s="174"/>
      <c r="GQA197" s="174"/>
      <c r="GQB197" s="174"/>
      <c r="GQC197" s="174"/>
      <c r="GQD197" s="174"/>
      <c r="GQE197" s="174"/>
      <c r="GQF197" s="174"/>
      <c r="GQG197" s="174"/>
      <c r="GQH197" s="174"/>
      <c r="GQI197" s="174"/>
      <c r="GQJ197" s="174"/>
      <c r="GQK197" s="174"/>
      <c r="GQL197" s="174"/>
      <c r="GQM197" s="174"/>
      <c r="GQN197" s="174"/>
      <c r="GQO197" s="174"/>
      <c r="GQP197" s="174"/>
      <c r="GQQ197" s="174"/>
      <c r="GQR197" s="174"/>
      <c r="GQS197" s="174"/>
      <c r="GQT197" s="174"/>
      <c r="GQU197" s="174"/>
      <c r="GQV197" s="174"/>
      <c r="GQW197" s="174"/>
      <c r="GQX197" s="174"/>
      <c r="GQY197" s="174"/>
      <c r="GQZ197" s="174"/>
      <c r="GRA197" s="174"/>
      <c r="GRB197" s="174"/>
      <c r="GRC197" s="174"/>
      <c r="GRD197" s="174"/>
      <c r="GRE197" s="174"/>
      <c r="GRF197" s="174"/>
      <c r="GRG197" s="174"/>
      <c r="GRH197" s="174"/>
      <c r="GRI197" s="174"/>
      <c r="GRJ197" s="174"/>
      <c r="GRK197" s="174"/>
      <c r="GRL197" s="174"/>
      <c r="GRM197" s="174"/>
      <c r="GRN197" s="174"/>
      <c r="GRO197" s="174"/>
      <c r="GRP197" s="174"/>
      <c r="GRQ197" s="174"/>
      <c r="GRR197" s="174"/>
      <c r="GRS197" s="174"/>
      <c r="GRT197" s="174"/>
      <c r="GRU197" s="174"/>
      <c r="GRV197" s="174"/>
      <c r="GRW197" s="174"/>
      <c r="GRX197" s="174"/>
      <c r="GRY197" s="174"/>
      <c r="GRZ197" s="174"/>
      <c r="GSA197" s="174"/>
      <c r="GSB197" s="174"/>
      <c r="GSC197" s="174"/>
      <c r="GSD197" s="174"/>
      <c r="GSE197" s="174"/>
      <c r="GSF197" s="174"/>
      <c r="GSG197" s="174"/>
      <c r="GSH197" s="174"/>
      <c r="GSI197" s="174"/>
      <c r="GSJ197" s="174"/>
      <c r="GSK197" s="174"/>
      <c r="GSL197" s="174"/>
      <c r="GSM197" s="174"/>
      <c r="GSN197" s="174"/>
      <c r="GSO197" s="174"/>
      <c r="GSP197" s="174"/>
      <c r="GSQ197" s="174"/>
      <c r="GSR197" s="174"/>
      <c r="GSS197" s="174"/>
      <c r="GST197" s="174"/>
      <c r="GSU197" s="174"/>
      <c r="GSV197" s="174"/>
      <c r="GSW197" s="174"/>
      <c r="GSX197" s="174"/>
      <c r="GSY197" s="174"/>
      <c r="GSZ197" s="174"/>
      <c r="GTA197" s="174"/>
      <c r="GTB197" s="174"/>
      <c r="GTC197" s="174"/>
      <c r="GTD197" s="174"/>
      <c r="GTE197" s="174"/>
      <c r="GTF197" s="174"/>
      <c r="GTG197" s="174"/>
      <c r="GTH197" s="174"/>
      <c r="GTI197" s="174"/>
      <c r="GTJ197" s="174"/>
      <c r="GTK197" s="174"/>
      <c r="GTL197" s="174"/>
      <c r="GTM197" s="174"/>
      <c r="GTN197" s="174"/>
      <c r="GTO197" s="174"/>
      <c r="GTP197" s="174"/>
      <c r="GTQ197" s="174"/>
      <c r="GTR197" s="174"/>
      <c r="GTS197" s="174"/>
      <c r="GTT197" s="174"/>
      <c r="GTU197" s="174"/>
      <c r="GTV197" s="174"/>
      <c r="GTW197" s="174"/>
      <c r="GTX197" s="174"/>
      <c r="GTY197" s="174"/>
      <c r="GTZ197" s="174"/>
      <c r="GUA197" s="174"/>
      <c r="GUB197" s="174"/>
      <c r="GUC197" s="174"/>
      <c r="GUD197" s="174"/>
      <c r="GUE197" s="174"/>
      <c r="GUF197" s="174"/>
      <c r="GUG197" s="174"/>
      <c r="GUH197" s="174"/>
      <c r="GUI197" s="174"/>
      <c r="GUJ197" s="174"/>
      <c r="GUK197" s="174"/>
      <c r="GUL197" s="174"/>
      <c r="GUM197" s="174"/>
      <c r="GUN197" s="174"/>
      <c r="GUO197" s="174"/>
      <c r="GUP197" s="174"/>
      <c r="GUQ197" s="174"/>
      <c r="GUR197" s="174"/>
      <c r="GUS197" s="174"/>
      <c r="GUT197" s="174"/>
      <c r="GUU197" s="174"/>
      <c r="GUV197" s="174"/>
      <c r="GUW197" s="174"/>
      <c r="GUX197" s="174"/>
      <c r="GUY197" s="174"/>
      <c r="GUZ197" s="174"/>
      <c r="GVA197" s="174"/>
      <c r="GVB197" s="174"/>
      <c r="GVC197" s="174"/>
      <c r="GVD197" s="174"/>
      <c r="GVE197" s="174"/>
      <c r="GVF197" s="174"/>
      <c r="GVG197" s="174"/>
      <c r="GVH197" s="174"/>
      <c r="GVI197" s="174"/>
      <c r="GVJ197" s="174"/>
      <c r="GVK197" s="174"/>
      <c r="GVL197" s="174"/>
      <c r="GVM197" s="174"/>
      <c r="GVN197" s="174"/>
      <c r="GVO197" s="174"/>
      <c r="GVP197" s="174"/>
      <c r="GVQ197" s="174"/>
      <c r="GVR197" s="174"/>
      <c r="GVS197" s="174"/>
      <c r="GVT197" s="174"/>
      <c r="GVU197" s="174"/>
      <c r="GVV197" s="174"/>
      <c r="GVW197" s="174"/>
      <c r="GVX197" s="174"/>
      <c r="GVY197" s="174"/>
      <c r="GVZ197" s="174"/>
      <c r="GWA197" s="174"/>
      <c r="GWB197" s="174"/>
      <c r="GWC197" s="174"/>
      <c r="GWD197" s="174"/>
      <c r="GWE197" s="174"/>
      <c r="GWF197" s="174"/>
      <c r="GWG197" s="174"/>
      <c r="GWH197" s="174"/>
      <c r="GWI197" s="174"/>
      <c r="GWJ197" s="174"/>
      <c r="GWK197" s="174"/>
      <c r="GWL197" s="174"/>
      <c r="GWM197" s="174"/>
      <c r="GWN197" s="174"/>
      <c r="GWO197" s="174"/>
      <c r="GWP197" s="174"/>
      <c r="GWQ197" s="174"/>
      <c r="GWR197" s="174"/>
      <c r="GWS197" s="174"/>
      <c r="GWT197" s="174"/>
      <c r="GWU197" s="174"/>
      <c r="GWV197" s="174"/>
      <c r="GWW197" s="174"/>
      <c r="GWX197" s="174"/>
      <c r="GWY197" s="174"/>
      <c r="GWZ197" s="174"/>
      <c r="GXA197" s="174"/>
      <c r="GXB197" s="174"/>
      <c r="GXC197" s="174"/>
      <c r="GXD197" s="174"/>
      <c r="GXE197" s="174"/>
      <c r="GXF197" s="174"/>
      <c r="GXG197" s="174"/>
      <c r="GXH197" s="174"/>
      <c r="GXI197" s="174"/>
      <c r="GXJ197" s="174"/>
      <c r="GXK197" s="174"/>
      <c r="GXL197" s="174"/>
      <c r="GXM197" s="174"/>
      <c r="GXN197" s="174"/>
      <c r="GXO197" s="174"/>
      <c r="GXP197" s="174"/>
      <c r="GXQ197" s="174"/>
      <c r="GXR197" s="174"/>
      <c r="GXS197" s="174"/>
      <c r="GXT197" s="174"/>
      <c r="GXU197" s="174"/>
      <c r="GXV197" s="174"/>
      <c r="GXW197" s="174"/>
      <c r="GXX197" s="174"/>
      <c r="GXY197" s="174"/>
      <c r="GXZ197" s="174"/>
      <c r="GYA197" s="174"/>
      <c r="GYB197" s="174"/>
      <c r="GYC197" s="174"/>
      <c r="GYD197" s="174"/>
      <c r="GYE197" s="174"/>
      <c r="GYF197" s="174"/>
      <c r="GYG197" s="174"/>
      <c r="GYH197" s="174"/>
      <c r="GYI197" s="174"/>
      <c r="GYJ197" s="174"/>
      <c r="GYK197" s="174"/>
      <c r="GYL197" s="174"/>
      <c r="GYM197" s="174"/>
      <c r="GYN197" s="174"/>
      <c r="GYO197" s="174"/>
      <c r="GYP197" s="174"/>
      <c r="GYQ197" s="174"/>
      <c r="GYR197" s="174"/>
      <c r="GYS197" s="174"/>
      <c r="GYT197" s="174"/>
      <c r="GYU197" s="174"/>
      <c r="GYV197" s="174"/>
      <c r="GYW197" s="174"/>
      <c r="GYX197" s="174"/>
      <c r="GYY197" s="174"/>
      <c r="GYZ197" s="174"/>
      <c r="GZA197" s="174"/>
      <c r="GZB197" s="174"/>
      <c r="GZC197" s="174"/>
      <c r="GZD197" s="174"/>
      <c r="GZE197" s="174"/>
      <c r="GZF197" s="174"/>
      <c r="GZG197" s="174"/>
      <c r="GZH197" s="174"/>
      <c r="GZI197" s="174"/>
      <c r="GZJ197" s="174"/>
      <c r="GZK197" s="174"/>
      <c r="GZL197" s="174"/>
      <c r="GZM197" s="174"/>
      <c r="GZN197" s="174"/>
      <c r="GZO197" s="174"/>
      <c r="GZP197" s="174"/>
      <c r="GZQ197" s="174"/>
      <c r="GZR197" s="174"/>
      <c r="GZS197" s="174"/>
      <c r="GZT197" s="174"/>
      <c r="GZU197" s="174"/>
      <c r="GZV197" s="174"/>
      <c r="GZW197" s="174"/>
      <c r="GZX197" s="174"/>
      <c r="GZY197" s="174"/>
      <c r="GZZ197" s="174"/>
      <c r="HAA197" s="174"/>
      <c r="HAB197" s="174"/>
      <c r="HAC197" s="174"/>
      <c r="HAD197" s="174"/>
      <c r="HAE197" s="174"/>
      <c r="HAF197" s="174"/>
      <c r="HAG197" s="174"/>
      <c r="HAH197" s="174"/>
      <c r="HAI197" s="174"/>
      <c r="HAJ197" s="174"/>
      <c r="HAK197" s="174"/>
      <c r="HAL197" s="174"/>
      <c r="HAM197" s="174"/>
      <c r="HAN197" s="174"/>
      <c r="HAO197" s="174"/>
      <c r="HAP197" s="174"/>
      <c r="HAQ197" s="174"/>
      <c r="HAR197" s="174"/>
      <c r="HAS197" s="174"/>
      <c r="HAT197" s="174"/>
      <c r="HAU197" s="174"/>
      <c r="HAV197" s="174"/>
      <c r="HAW197" s="174"/>
      <c r="HAX197" s="174"/>
      <c r="HAY197" s="174"/>
      <c r="HAZ197" s="174"/>
      <c r="HBA197" s="174"/>
      <c r="HBB197" s="174"/>
      <c r="HBC197" s="174"/>
      <c r="HBD197" s="174"/>
      <c r="HBE197" s="174"/>
      <c r="HBF197" s="174"/>
      <c r="HBG197" s="174"/>
      <c r="HBH197" s="174"/>
      <c r="HBI197" s="174"/>
      <c r="HBJ197" s="174"/>
      <c r="HBK197" s="174"/>
      <c r="HBL197" s="174"/>
      <c r="HBM197" s="174"/>
      <c r="HBN197" s="174"/>
      <c r="HBO197" s="174"/>
      <c r="HBP197" s="174"/>
      <c r="HBQ197" s="174"/>
      <c r="HBR197" s="174"/>
      <c r="HBS197" s="174"/>
      <c r="HBT197" s="174"/>
      <c r="HBU197" s="174"/>
      <c r="HBV197" s="174"/>
      <c r="HBW197" s="174"/>
      <c r="HBX197" s="174"/>
      <c r="HBY197" s="174"/>
      <c r="HBZ197" s="174"/>
      <c r="HCA197" s="174"/>
      <c r="HCB197" s="174"/>
      <c r="HCC197" s="174"/>
      <c r="HCD197" s="174"/>
      <c r="HCE197" s="174"/>
      <c r="HCF197" s="174"/>
      <c r="HCG197" s="174"/>
      <c r="HCH197" s="174"/>
      <c r="HCI197" s="174"/>
      <c r="HCJ197" s="174"/>
      <c r="HCK197" s="174"/>
      <c r="HCL197" s="174"/>
      <c r="HCM197" s="174"/>
      <c r="HCN197" s="174"/>
      <c r="HCO197" s="174"/>
      <c r="HCP197" s="174"/>
      <c r="HCQ197" s="174"/>
      <c r="HCR197" s="174"/>
      <c r="HCS197" s="174"/>
      <c r="HCT197" s="174"/>
      <c r="HCU197" s="174"/>
      <c r="HCV197" s="174"/>
      <c r="HCW197" s="174"/>
      <c r="HCX197" s="174"/>
      <c r="HCY197" s="174"/>
      <c r="HCZ197" s="174"/>
      <c r="HDA197" s="174"/>
      <c r="HDB197" s="174"/>
      <c r="HDC197" s="174"/>
      <c r="HDD197" s="174"/>
      <c r="HDE197" s="174"/>
      <c r="HDF197" s="174"/>
      <c r="HDG197" s="174"/>
      <c r="HDH197" s="174"/>
      <c r="HDI197" s="174"/>
      <c r="HDJ197" s="174"/>
      <c r="HDK197" s="174"/>
      <c r="HDL197" s="174"/>
      <c r="HDM197" s="174"/>
      <c r="HDN197" s="174"/>
      <c r="HDO197" s="174"/>
      <c r="HDP197" s="174"/>
      <c r="HDQ197" s="174"/>
      <c r="HDR197" s="174"/>
      <c r="HDS197" s="174"/>
      <c r="HDT197" s="174"/>
      <c r="HDU197" s="174"/>
      <c r="HDV197" s="174"/>
      <c r="HDW197" s="174"/>
      <c r="HDX197" s="174"/>
      <c r="HDY197" s="174"/>
      <c r="HDZ197" s="174"/>
      <c r="HEA197" s="174"/>
      <c r="HEB197" s="174"/>
      <c r="HEC197" s="174"/>
      <c r="HED197" s="174"/>
      <c r="HEE197" s="174"/>
      <c r="HEF197" s="174"/>
      <c r="HEG197" s="174"/>
      <c r="HEH197" s="174"/>
      <c r="HEI197" s="174"/>
      <c r="HEJ197" s="174"/>
      <c r="HEK197" s="174"/>
      <c r="HEL197" s="174"/>
      <c r="HEM197" s="174"/>
      <c r="HEN197" s="174"/>
      <c r="HEO197" s="174"/>
      <c r="HEP197" s="174"/>
      <c r="HEQ197" s="174"/>
      <c r="HER197" s="174"/>
      <c r="HES197" s="174"/>
      <c r="HET197" s="174"/>
      <c r="HEU197" s="174"/>
      <c r="HEV197" s="174"/>
      <c r="HEW197" s="174"/>
      <c r="HEX197" s="174"/>
      <c r="HEY197" s="174"/>
      <c r="HEZ197" s="174"/>
      <c r="HFA197" s="174"/>
      <c r="HFB197" s="174"/>
      <c r="HFC197" s="174"/>
      <c r="HFD197" s="174"/>
      <c r="HFE197" s="174"/>
      <c r="HFF197" s="174"/>
      <c r="HFG197" s="174"/>
      <c r="HFH197" s="174"/>
      <c r="HFI197" s="174"/>
      <c r="HFJ197" s="174"/>
      <c r="HFK197" s="174"/>
      <c r="HFL197" s="174"/>
      <c r="HFM197" s="174"/>
      <c r="HFN197" s="174"/>
      <c r="HFO197" s="174"/>
      <c r="HFP197" s="174"/>
      <c r="HFQ197" s="174"/>
      <c r="HFR197" s="174"/>
      <c r="HFS197" s="174"/>
      <c r="HFT197" s="174"/>
      <c r="HFU197" s="174"/>
      <c r="HFV197" s="174"/>
      <c r="HFW197" s="174"/>
      <c r="HFX197" s="174"/>
      <c r="HFY197" s="174"/>
      <c r="HFZ197" s="174"/>
      <c r="HGA197" s="174"/>
      <c r="HGB197" s="174"/>
      <c r="HGC197" s="174"/>
      <c r="HGD197" s="174"/>
      <c r="HGE197" s="174"/>
      <c r="HGF197" s="174"/>
      <c r="HGG197" s="174"/>
      <c r="HGH197" s="174"/>
      <c r="HGI197" s="174"/>
      <c r="HGJ197" s="174"/>
      <c r="HGK197" s="174"/>
      <c r="HGL197" s="174"/>
      <c r="HGM197" s="174"/>
      <c r="HGN197" s="174"/>
      <c r="HGO197" s="174"/>
      <c r="HGP197" s="174"/>
      <c r="HGQ197" s="174"/>
      <c r="HGR197" s="174"/>
      <c r="HGS197" s="174"/>
      <c r="HGT197" s="174"/>
      <c r="HGU197" s="174"/>
      <c r="HGV197" s="174"/>
      <c r="HGW197" s="174"/>
      <c r="HGX197" s="174"/>
      <c r="HGY197" s="174"/>
      <c r="HGZ197" s="174"/>
      <c r="HHA197" s="174"/>
      <c r="HHB197" s="174"/>
      <c r="HHC197" s="174"/>
      <c r="HHD197" s="174"/>
      <c r="HHE197" s="174"/>
      <c r="HHF197" s="174"/>
      <c r="HHG197" s="174"/>
      <c r="HHH197" s="174"/>
      <c r="HHI197" s="174"/>
      <c r="HHJ197" s="174"/>
      <c r="HHK197" s="174"/>
      <c r="HHL197" s="174"/>
      <c r="HHM197" s="174"/>
      <c r="HHN197" s="174"/>
      <c r="HHO197" s="174"/>
      <c r="HHP197" s="174"/>
      <c r="HHQ197" s="174"/>
      <c r="HHR197" s="174"/>
      <c r="HHS197" s="174"/>
      <c r="HHT197" s="174"/>
      <c r="HHU197" s="174"/>
      <c r="HHV197" s="174"/>
      <c r="HHW197" s="174"/>
      <c r="HHX197" s="174"/>
      <c r="HHY197" s="174"/>
      <c r="HHZ197" s="174"/>
      <c r="HIA197" s="174"/>
      <c r="HIB197" s="174"/>
      <c r="HIC197" s="174"/>
      <c r="HID197" s="174"/>
      <c r="HIE197" s="174"/>
      <c r="HIF197" s="174"/>
      <c r="HIG197" s="174"/>
      <c r="HIH197" s="174"/>
      <c r="HII197" s="174"/>
      <c r="HIJ197" s="174"/>
      <c r="HIK197" s="174"/>
      <c r="HIL197" s="174"/>
      <c r="HIM197" s="174"/>
      <c r="HIN197" s="174"/>
      <c r="HIO197" s="174"/>
      <c r="HIP197" s="174"/>
      <c r="HIQ197" s="174"/>
      <c r="HIR197" s="174"/>
      <c r="HIS197" s="174"/>
      <c r="HIT197" s="174"/>
      <c r="HIU197" s="174"/>
      <c r="HIV197" s="174"/>
      <c r="HIW197" s="174"/>
      <c r="HIX197" s="174"/>
      <c r="HIY197" s="174"/>
      <c r="HIZ197" s="174"/>
      <c r="HJA197" s="174"/>
      <c r="HJB197" s="174"/>
      <c r="HJC197" s="174"/>
      <c r="HJD197" s="174"/>
      <c r="HJE197" s="174"/>
      <c r="HJF197" s="174"/>
      <c r="HJG197" s="174"/>
      <c r="HJH197" s="174"/>
      <c r="HJI197" s="174"/>
      <c r="HJJ197" s="174"/>
      <c r="HJK197" s="174"/>
      <c r="HJL197" s="174"/>
      <c r="HJM197" s="174"/>
      <c r="HJN197" s="174"/>
      <c r="HJO197" s="174"/>
      <c r="HJP197" s="174"/>
      <c r="HJQ197" s="174"/>
      <c r="HJR197" s="174"/>
      <c r="HJS197" s="174"/>
      <c r="HJT197" s="174"/>
      <c r="HJU197" s="174"/>
      <c r="HJV197" s="174"/>
      <c r="HJW197" s="174"/>
      <c r="HJX197" s="174"/>
      <c r="HJY197" s="174"/>
      <c r="HJZ197" s="174"/>
      <c r="HKA197" s="174"/>
      <c r="HKB197" s="174"/>
      <c r="HKC197" s="174"/>
      <c r="HKD197" s="174"/>
      <c r="HKE197" s="174"/>
      <c r="HKF197" s="174"/>
      <c r="HKG197" s="174"/>
      <c r="HKH197" s="174"/>
      <c r="HKI197" s="174"/>
      <c r="HKJ197" s="174"/>
      <c r="HKK197" s="174"/>
      <c r="HKL197" s="174"/>
      <c r="HKM197" s="174"/>
      <c r="HKN197" s="174"/>
      <c r="HKO197" s="174"/>
      <c r="HKP197" s="174"/>
      <c r="HKQ197" s="174"/>
      <c r="HKR197" s="174"/>
      <c r="HKS197" s="174"/>
      <c r="HKT197" s="174"/>
      <c r="HKU197" s="174"/>
      <c r="HKV197" s="174"/>
      <c r="HKW197" s="174"/>
      <c r="HKX197" s="174"/>
      <c r="HKY197" s="174"/>
      <c r="HKZ197" s="174"/>
      <c r="HLA197" s="174"/>
      <c r="HLB197" s="174"/>
      <c r="HLC197" s="174"/>
      <c r="HLD197" s="174"/>
      <c r="HLE197" s="174"/>
      <c r="HLF197" s="174"/>
      <c r="HLG197" s="174"/>
      <c r="HLH197" s="174"/>
      <c r="HLI197" s="174"/>
      <c r="HLJ197" s="174"/>
      <c r="HLK197" s="174"/>
      <c r="HLL197" s="174"/>
      <c r="HLM197" s="174"/>
      <c r="HLN197" s="174"/>
      <c r="HLO197" s="174"/>
      <c r="HLP197" s="174"/>
      <c r="HLQ197" s="174"/>
      <c r="HLR197" s="174"/>
      <c r="HLS197" s="174"/>
      <c r="HLT197" s="174"/>
      <c r="HLU197" s="174"/>
      <c r="HLV197" s="174"/>
      <c r="HLW197" s="174"/>
      <c r="HLX197" s="174"/>
      <c r="HLY197" s="174"/>
      <c r="HLZ197" s="174"/>
      <c r="HMA197" s="174"/>
      <c r="HMB197" s="174"/>
      <c r="HMC197" s="174"/>
      <c r="HMD197" s="174"/>
      <c r="HME197" s="174"/>
      <c r="HMF197" s="174"/>
      <c r="HMG197" s="174"/>
      <c r="HMH197" s="174"/>
      <c r="HMI197" s="174"/>
      <c r="HMJ197" s="174"/>
      <c r="HMK197" s="174"/>
      <c r="HML197" s="174"/>
      <c r="HMM197" s="174"/>
      <c r="HMN197" s="174"/>
      <c r="HMO197" s="174"/>
      <c r="HMP197" s="174"/>
      <c r="HMQ197" s="174"/>
      <c r="HMR197" s="174"/>
      <c r="HMS197" s="174"/>
      <c r="HMT197" s="174"/>
      <c r="HMU197" s="174"/>
      <c r="HMV197" s="174"/>
      <c r="HMW197" s="174"/>
      <c r="HMX197" s="174"/>
      <c r="HMY197" s="174"/>
      <c r="HMZ197" s="174"/>
      <c r="HNA197" s="174"/>
      <c r="HNB197" s="174"/>
      <c r="HNC197" s="174"/>
      <c r="HND197" s="174"/>
      <c r="HNE197" s="174"/>
      <c r="HNF197" s="174"/>
      <c r="HNG197" s="174"/>
      <c r="HNH197" s="174"/>
      <c r="HNI197" s="174"/>
      <c r="HNJ197" s="174"/>
      <c r="HNK197" s="174"/>
      <c r="HNL197" s="174"/>
      <c r="HNM197" s="174"/>
      <c r="HNN197" s="174"/>
      <c r="HNO197" s="174"/>
      <c r="HNP197" s="174"/>
      <c r="HNQ197" s="174"/>
      <c r="HNR197" s="174"/>
      <c r="HNS197" s="174"/>
      <c r="HNT197" s="174"/>
      <c r="HNU197" s="174"/>
      <c r="HNV197" s="174"/>
      <c r="HNW197" s="174"/>
      <c r="HNX197" s="174"/>
      <c r="HNY197" s="174"/>
      <c r="HNZ197" s="174"/>
      <c r="HOA197" s="174"/>
      <c r="HOB197" s="174"/>
      <c r="HOC197" s="174"/>
      <c r="HOD197" s="174"/>
      <c r="HOE197" s="174"/>
      <c r="HOF197" s="174"/>
      <c r="HOG197" s="174"/>
      <c r="HOH197" s="174"/>
      <c r="HOI197" s="174"/>
      <c r="HOJ197" s="174"/>
      <c r="HOK197" s="174"/>
      <c r="HOL197" s="174"/>
      <c r="HOM197" s="174"/>
      <c r="HON197" s="174"/>
      <c r="HOO197" s="174"/>
      <c r="HOP197" s="174"/>
      <c r="HOQ197" s="174"/>
      <c r="HOR197" s="174"/>
      <c r="HOS197" s="174"/>
      <c r="HOT197" s="174"/>
      <c r="HOU197" s="174"/>
      <c r="HOV197" s="174"/>
      <c r="HOW197" s="174"/>
      <c r="HOX197" s="174"/>
      <c r="HOY197" s="174"/>
      <c r="HOZ197" s="174"/>
      <c r="HPA197" s="174"/>
      <c r="HPB197" s="174"/>
      <c r="HPC197" s="174"/>
      <c r="HPD197" s="174"/>
      <c r="HPE197" s="174"/>
      <c r="HPF197" s="174"/>
      <c r="HPG197" s="174"/>
      <c r="HPH197" s="174"/>
      <c r="HPI197" s="174"/>
      <c r="HPJ197" s="174"/>
      <c r="HPK197" s="174"/>
      <c r="HPL197" s="174"/>
      <c r="HPM197" s="174"/>
      <c r="HPN197" s="174"/>
      <c r="HPO197" s="174"/>
      <c r="HPP197" s="174"/>
      <c r="HPQ197" s="174"/>
      <c r="HPR197" s="174"/>
      <c r="HPS197" s="174"/>
      <c r="HPT197" s="174"/>
      <c r="HPU197" s="174"/>
      <c r="HPV197" s="174"/>
      <c r="HPW197" s="174"/>
      <c r="HPX197" s="174"/>
      <c r="HPY197" s="174"/>
      <c r="HPZ197" s="174"/>
      <c r="HQA197" s="174"/>
      <c r="HQB197" s="174"/>
      <c r="HQC197" s="174"/>
      <c r="HQD197" s="174"/>
      <c r="HQE197" s="174"/>
      <c r="HQF197" s="174"/>
      <c r="HQG197" s="174"/>
      <c r="HQH197" s="174"/>
      <c r="HQI197" s="174"/>
      <c r="HQJ197" s="174"/>
      <c r="HQK197" s="174"/>
      <c r="HQL197" s="174"/>
      <c r="HQM197" s="174"/>
      <c r="HQN197" s="174"/>
      <c r="HQO197" s="174"/>
      <c r="HQP197" s="174"/>
      <c r="HQQ197" s="174"/>
      <c r="HQR197" s="174"/>
      <c r="HQS197" s="174"/>
      <c r="HQT197" s="174"/>
      <c r="HQU197" s="174"/>
      <c r="HQV197" s="174"/>
      <c r="HQW197" s="174"/>
      <c r="HQX197" s="174"/>
      <c r="HQY197" s="174"/>
      <c r="HQZ197" s="174"/>
      <c r="HRA197" s="174"/>
      <c r="HRB197" s="174"/>
      <c r="HRC197" s="174"/>
      <c r="HRD197" s="174"/>
      <c r="HRE197" s="174"/>
      <c r="HRF197" s="174"/>
      <c r="HRG197" s="174"/>
      <c r="HRH197" s="174"/>
      <c r="HRI197" s="174"/>
      <c r="HRJ197" s="174"/>
      <c r="HRK197" s="174"/>
      <c r="HRL197" s="174"/>
      <c r="HRM197" s="174"/>
      <c r="HRN197" s="174"/>
      <c r="HRO197" s="174"/>
      <c r="HRP197" s="174"/>
      <c r="HRQ197" s="174"/>
      <c r="HRR197" s="174"/>
      <c r="HRS197" s="174"/>
      <c r="HRT197" s="174"/>
      <c r="HRU197" s="174"/>
      <c r="HRV197" s="174"/>
      <c r="HRW197" s="174"/>
      <c r="HRX197" s="174"/>
      <c r="HRY197" s="174"/>
      <c r="HRZ197" s="174"/>
      <c r="HSA197" s="174"/>
      <c r="HSB197" s="174"/>
      <c r="HSC197" s="174"/>
      <c r="HSD197" s="174"/>
      <c r="HSE197" s="174"/>
      <c r="HSF197" s="174"/>
      <c r="HSG197" s="174"/>
      <c r="HSH197" s="174"/>
      <c r="HSI197" s="174"/>
      <c r="HSJ197" s="174"/>
      <c r="HSK197" s="174"/>
      <c r="HSL197" s="174"/>
      <c r="HSM197" s="174"/>
      <c r="HSN197" s="174"/>
      <c r="HSO197" s="174"/>
      <c r="HSP197" s="174"/>
      <c r="HSQ197" s="174"/>
      <c r="HSR197" s="174"/>
      <c r="HSS197" s="174"/>
      <c r="HST197" s="174"/>
      <c r="HSU197" s="174"/>
      <c r="HSV197" s="174"/>
      <c r="HSW197" s="174"/>
      <c r="HSX197" s="174"/>
      <c r="HSY197" s="174"/>
      <c r="HSZ197" s="174"/>
      <c r="HTA197" s="174"/>
      <c r="HTB197" s="174"/>
      <c r="HTC197" s="174"/>
      <c r="HTD197" s="174"/>
      <c r="HTE197" s="174"/>
      <c r="HTF197" s="174"/>
      <c r="HTG197" s="174"/>
      <c r="HTH197" s="174"/>
      <c r="HTI197" s="174"/>
      <c r="HTJ197" s="174"/>
      <c r="HTK197" s="174"/>
      <c r="HTL197" s="174"/>
      <c r="HTM197" s="174"/>
      <c r="HTN197" s="174"/>
      <c r="HTO197" s="174"/>
      <c r="HTP197" s="174"/>
      <c r="HTQ197" s="174"/>
      <c r="HTR197" s="174"/>
      <c r="HTS197" s="174"/>
      <c r="HTT197" s="174"/>
      <c r="HTU197" s="174"/>
      <c r="HTV197" s="174"/>
      <c r="HTW197" s="174"/>
      <c r="HTX197" s="174"/>
      <c r="HTY197" s="174"/>
      <c r="HTZ197" s="174"/>
      <c r="HUA197" s="174"/>
      <c r="HUB197" s="174"/>
      <c r="HUC197" s="174"/>
      <c r="HUD197" s="174"/>
      <c r="HUE197" s="174"/>
      <c r="HUF197" s="174"/>
      <c r="HUG197" s="174"/>
      <c r="HUH197" s="174"/>
      <c r="HUI197" s="174"/>
      <c r="HUJ197" s="174"/>
      <c r="HUK197" s="174"/>
      <c r="HUL197" s="174"/>
      <c r="HUM197" s="174"/>
      <c r="HUN197" s="174"/>
      <c r="HUO197" s="174"/>
      <c r="HUP197" s="174"/>
      <c r="HUQ197" s="174"/>
      <c r="HUR197" s="174"/>
      <c r="HUS197" s="174"/>
      <c r="HUT197" s="174"/>
      <c r="HUU197" s="174"/>
      <c r="HUV197" s="174"/>
      <c r="HUW197" s="174"/>
      <c r="HUX197" s="174"/>
      <c r="HUY197" s="174"/>
      <c r="HUZ197" s="174"/>
      <c r="HVA197" s="174"/>
      <c r="HVB197" s="174"/>
      <c r="HVC197" s="174"/>
      <c r="HVD197" s="174"/>
      <c r="HVE197" s="174"/>
      <c r="HVF197" s="174"/>
      <c r="HVG197" s="174"/>
      <c r="HVH197" s="174"/>
      <c r="HVI197" s="174"/>
      <c r="HVJ197" s="174"/>
      <c r="HVK197" s="174"/>
      <c r="HVL197" s="174"/>
      <c r="HVM197" s="174"/>
      <c r="HVN197" s="174"/>
      <c r="HVO197" s="174"/>
      <c r="HVP197" s="174"/>
      <c r="HVQ197" s="174"/>
      <c r="HVR197" s="174"/>
      <c r="HVS197" s="174"/>
      <c r="HVT197" s="174"/>
      <c r="HVU197" s="174"/>
      <c r="HVV197" s="174"/>
      <c r="HVW197" s="174"/>
      <c r="HVX197" s="174"/>
      <c r="HVY197" s="174"/>
      <c r="HVZ197" s="174"/>
      <c r="HWA197" s="174"/>
      <c r="HWB197" s="174"/>
      <c r="HWC197" s="174"/>
      <c r="HWD197" s="174"/>
      <c r="HWE197" s="174"/>
      <c r="HWF197" s="174"/>
      <c r="HWG197" s="174"/>
      <c r="HWH197" s="174"/>
      <c r="HWI197" s="174"/>
      <c r="HWJ197" s="174"/>
      <c r="HWK197" s="174"/>
      <c r="HWL197" s="174"/>
      <c r="HWM197" s="174"/>
      <c r="HWN197" s="174"/>
      <c r="HWO197" s="174"/>
      <c r="HWP197" s="174"/>
      <c r="HWQ197" s="174"/>
      <c r="HWR197" s="174"/>
      <c r="HWS197" s="174"/>
      <c r="HWT197" s="174"/>
      <c r="HWU197" s="174"/>
      <c r="HWV197" s="174"/>
      <c r="HWW197" s="174"/>
      <c r="HWX197" s="174"/>
      <c r="HWY197" s="174"/>
      <c r="HWZ197" s="174"/>
      <c r="HXA197" s="174"/>
      <c r="HXB197" s="174"/>
      <c r="HXC197" s="174"/>
      <c r="HXD197" s="174"/>
      <c r="HXE197" s="174"/>
      <c r="HXF197" s="174"/>
      <c r="HXG197" s="174"/>
      <c r="HXH197" s="174"/>
      <c r="HXI197" s="174"/>
      <c r="HXJ197" s="174"/>
      <c r="HXK197" s="174"/>
      <c r="HXL197" s="174"/>
      <c r="HXM197" s="174"/>
      <c r="HXN197" s="174"/>
      <c r="HXO197" s="174"/>
      <c r="HXP197" s="174"/>
      <c r="HXQ197" s="174"/>
      <c r="HXR197" s="174"/>
      <c r="HXS197" s="174"/>
      <c r="HXT197" s="174"/>
      <c r="HXU197" s="174"/>
      <c r="HXV197" s="174"/>
      <c r="HXW197" s="174"/>
      <c r="HXX197" s="174"/>
      <c r="HXY197" s="174"/>
      <c r="HXZ197" s="174"/>
      <c r="HYA197" s="174"/>
      <c r="HYB197" s="174"/>
      <c r="HYC197" s="174"/>
      <c r="HYD197" s="174"/>
      <c r="HYE197" s="174"/>
      <c r="HYF197" s="174"/>
      <c r="HYG197" s="174"/>
      <c r="HYH197" s="174"/>
      <c r="HYI197" s="174"/>
      <c r="HYJ197" s="174"/>
      <c r="HYK197" s="174"/>
      <c r="HYL197" s="174"/>
      <c r="HYM197" s="174"/>
      <c r="HYN197" s="174"/>
      <c r="HYO197" s="174"/>
      <c r="HYP197" s="174"/>
      <c r="HYQ197" s="174"/>
      <c r="HYR197" s="174"/>
      <c r="HYS197" s="174"/>
      <c r="HYT197" s="174"/>
      <c r="HYU197" s="174"/>
      <c r="HYV197" s="174"/>
      <c r="HYW197" s="174"/>
      <c r="HYX197" s="174"/>
      <c r="HYY197" s="174"/>
      <c r="HYZ197" s="174"/>
      <c r="HZA197" s="174"/>
      <c r="HZB197" s="174"/>
      <c r="HZC197" s="174"/>
      <c r="HZD197" s="174"/>
      <c r="HZE197" s="174"/>
      <c r="HZF197" s="174"/>
      <c r="HZG197" s="174"/>
      <c r="HZH197" s="174"/>
      <c r="HZI197" s="174"/>
      <c r="HZJ197" s="174"/>
      <c r="HZK197" s="174"/>
      <c r="HZL197" s="174"/>
      <c r="HZM197" s="174"/>
      <c r="HZN197" s="174"/>
      <c r="HZO197" s="174"/>
      <c r="HZP197" s="174"/>
      <c r="HZQ197" s="174"/>
      <c r="HZR197" s="174"/>
      <c r="HZS197" s="174"/>
      <c r="HZT197" s="174"/>
      <c r="HZU197" s="174"/>
      <c r="HZV197" s="174"/>
      <c r="HZW197" s="174"/>
      <c r="HZX197" s="174"/>
      <c r="HZY197" s="174"/>
      <c r="HZZ197" s="174"/>
      <c r="IAA197" s="174"/>
      <c r="IAB197" s="174"/>
      <c r="IAC197" s="174"/>
      <c r="IAD197" s="174"/>
      <c r="IAE197" s="174"/>
      <c r="IAF197" s="174"/>
      <c r="IAG197" s="174"/>
      <c r="IAH197" s="174"/>
      <c r="IAI197" s="174"/>
      <c r="IAJ197" s="174"/>
      <c r="IAK197" s="174"/>
      <c r="IAL197" s="174"/>
      <c r="IAM197" s="174"/>
      <c r="IAN197" s="174"/>
      <c r="IAO197" s="174"/>
      <c r="IAP197" s="174"/>
      <c r="IAQ197" s="174"/>
      <c r="IAR197" s="174"/>
      <c r="IAS197" s="174"/>
      <c r="IAT197" s="174"/>
      <c r="IAU197" s="174"/>
      <c r="IAV197" s="174"/>
      <c r="IAW197" s="174"/>
      <c r="IAX197" s="174"/>
      <c r="IAY197" s="174"/>
      <c r="IAZ197" s="174"/>
      <c r="IBA197" s="174"/>
      <c r="IBB197" s="174"/>
      <c r="IBC197" s="174"/>
      <c r="IBD197" s="174"/>
      <c r="IBE197" s="174"/>
      <c r="IBF197" s="174"/>
      <c r="IBG197" s="174"/>
      <c r="IBH197" s="174"/>
      <c r="IBI197" s="174"/>
      <c r="IBJ197" s="174"/>
      <c r="IBK197" s="174"/>
      <c r="IBL197" s="174"/>
      <c r="IBM197" s="174"/>
      <c r="IBN197" s="174"/>
      <c r="IBO197" s="174"/>
      <c r="IBP197" s="174"/>
      <c r="IBQ197" s="174"/>
      <c r="IBR197" s="174"/>
      <c r="IBS197" s="174"/>
      <c r="IBT197" s="174"/>
      <c r="IBU197" s="174"/>
      <c r="IBV197" s="174"/>
      <c r="IBW197" s="174"/>
      <c r="IBX197" s="174"/>
      <c r="IBY197" s="174"/>
      <c r="IBZ197" s="174"/>
      <c r="ICA197" s="174"/>
      <c r="ICB197" s="174"/>
      <c r="ICC197" s="174"/>
      <c r="ICD197" s="174"/>
      <c r="ICE197" s="174"/>
      <c r="ICF197" s="174"/>
      <c r="ICG197" s="174"/>
      <c r="ICH197" s="174"/>
      <c r="ICI197" s="174"/>
      <c r="ICJ197" s="174"/>
      <c r="ICK197" s="174"/>
      <c r="ICL197" s="174"/>
      <c r="ICM197" s="174"/>
      <c r="ICN197" s="174"/>
      <c r="ICO197" s="174"/>
      <c r="ICP197" s="174"/>
      <c r="ICQ197" s="174"/>
      <c r="ICR197" s="174"/>
      <c r="ICS197" s="174"/>
      <c r="ICT197" s="174"/>
      <c r="ICU197" s="174"/>
      <c r="ICV197" s="174"/>
      <c r="ICW197" s="174"/>
      <c r="ICX197" s="174"/>
      <c r="ICY197" s="174"/>
      <c r="ICZ197" s="174"/>
      <c r="IDA197" s="174"/>
      <c r="IDB197" s="174"/>
      <c r="IDC197" s="174"/>
      <c r="IDD197" s="174"/>
      <c r="IDE197" s="174"/>
      <c r="IDF197" s="174"/>
      <c r="IDG197" s="174"/>
      <c r="IDH197" s="174"/>
      <c r="IDI197" s="174"/>
      <c r="IDJ197" s="174"/>
      <c r="IDK197" s="174"/>
      <c r="IDL197" s="174"/>
      <c r="IDM197" s="174"/>
      <c r="IDN197" s="174"/>
      <c r="IDO197" s="174"/>
      <c r="IDP197" s="174"/>
      <c r="IDQ197" s="174"/>
      <c r="IDR197" s="174"/>
      <c r="IDS197" s="174"/>
      <c r="IDT197" s="174"/>
      <c r="IDU197" s="174"/>
      <c r="IDV197" s="174"/>
      <c r="IDW197" s="174"/>
      <c r="IDX197" s="174"/>
      <c r="IDY197" s="174"/>
      <c r="IDZ197" s="174"/>
      <c r="IEA197" s="174"/>
      <c r="IEB197" s="174"/>
      <c r="IEC197" s="174"/>
      <c r="IED197" s="174"/>
      <c r="IEE197" s="174"/>
      <c r="IEF197" s="174"/>
      <c r="IEG197" s="174"/>
      <c r="IEH197" s="174"/>
      <c r="IEI197" s="174"/>
      <c r="IEJ197" s="174"/>
      <c r="IEK197" s="174"/>
      <c r="IEL197" s="174"/>
      <c r="IEM197" s="174"/>
      <c r="IEN197" s="174"/>
      <c r="IEO197" s="174"/>
      <c r="IEP197" s="174"/>
      <c r="IEQ197" s="174"/>
      <c r="IER197" s="174"/>
      <c r="IES197" s="174"/>
      <c r="IET197" s="174"/>
      <c r="IEU197" s="174"/>
      <c r="IEV197" s="174"/>
      <c r="IEW197" s="174"/>
      <c r="IEX197" s="174"/>
      <c r="IEY197" s="174"/>
      <c r="IEZ197" s="174"/>
      <c r="IFA197" s="174"/>
      <c r="IFB197" s="174"/>
      <c r="IFC197" s="174"/>
      <c r="IFD197" s="174"/>
      <c r="IFE197" s="174"/>
      <c r="IFF197" s="174"/>
      <c r="IFG197" s="174"/>
      <c r="IFH197" s="174"/>
      <c r="IFI197" s="174"/>
      <c r="IFJ197" s="174"/>
      <c r="IFK197" s="174"/>
      <c r="IFL197" s="174"/>
      <c r="IFM197" s="174"/>
      <c r="IFN197" s="174"/>
      <c r="IFO197" s="174"/>
      <c r="IFP197" s="174"/>
      <c r="IFQ197" s="174"/>
      <c r="IFR197" s="174"/>
      <c r="IFS197" s="174"/>
      <c r="IFT197" s="174"/>
      <c r="IFU197" s="174"/>
      <c r="IFV197" s="174"/>
      <c r="IFW197" s="174"/>
      <c r="IFX197" s="174"/>
      <c r="IFY197" s="174"/>
      <c r="IFZ197" s="174"/>
      <c r="IGA197" s="174"/>
      <c r="IGB197" s="174"/>
      <c r="IGC197" s="174"/>
      <c r="IGD197" s="174"/>
      <c r="IGE197" s="174"/>
      <c r="IGF197" s="174"/>
      <c r="IGG197" s="174"/>
      <c r="IGH197" s="174"/>
      <c r="IGI197" s="174"/>
      <c r="IGJ197" s="174"/>
      <c r="IGK197" s="174"/>
      <c r="IGL197" s="174"/>
      <c r="IGM197" s="174"/>
      <c r="IGN197" s="174"/>
      <c r="IGO197" s="174"/>
      <c r="IGP197" s="174"/>
      <c r="IGQ197" s="174"/>
      <c r="IGR197" s="174"/>
      <c r="IGS197" s="174"/>
      <c r="IGT197" s="174"/>
      <c r="IGU197" s="174"/>
      <c r="IGV197" s="174"/>
      <c r="IGW197" s="174"/>
      <c r="IGX197" s="174"/>
      <c r="IGY197" s="174"/>
      <c r="IGZ197" s="174"/>
      <c r="IHA197" s="174"/>
      <c r="IHB197" s="174"/>
      <c r="IHC197" s="174"/>
      <c r="IHD197" s="174"/>
      <c r="IHE197" s="174"/>
      <c r="IHF197" s="174"/>
      <c r="IHG197" s="174"/>
      <c r="IHH197" s="174"/>
      <c r="IHI197" s="174"/>
      <c r="IHJ197" s="174"/>
      <c r="IHK197" s="174"/>
      <c r="IHL197" s="174"/>
      <c r="IHM197" s="174"/>
      <c r="IHN197" s="174"/>
      <c r="IHO197" s="174"/>
      <c r="IHP197" s="174"/>
      <c r="IHQ197" s="174"/>
      <c r="IHR197" s="174"/>
      <c r="IHS197" s="174"/>
      <c r="IHT197" s="174"/>
      <c r="IHU197" s="174"/>
      <c r="IHV197" s="174"/>
      <c r="IHW197" s="174"/>
      <c r="IHX197" s="174"/>
      <c r="IHY197" s="174"/>
      <c r="IHZ197" s="174"/>
      <c r="IIA197" s="174"/>
      <c r="IIB197" s="174"/>
      <c r="IIC197" s="174"/>
      <c r="IID197" s="174"/>
      <c r="IIE197" s="174"/>
      <c r="IIF197" s="174"/>
      <c r="IIG197" s="174"/>
      <c r="IIH197" s="174"/>
      <c r="III197" s="174"/>
      <c r="IIJ197" s="174"/>
      <c r="IIK197" s="174"/>
      <c r="IIL197" s="174"/>
      <c r="IIM197" s="174"/>
      <c r="IIN197" s="174"/>
      <c r="IIO197" s="174"/>
      <c r="IIP197" s="174"/>
      <c r="IIQ197" s="174"/>
      <c r="IIR197" s="174"/>
      <c r="IIS197" s="174"/>
      <c r="IIT197" s="174"/>
      <c r="IIU197" s="174"/>
      <c r="IIV197" s="174"/>
      <c r="IIW197" s="174"/>
      <c r="IIX197" s="174"/>
      <c r="IIY197" s="174"/>
      <c r="IIZ197" s="174"/>
      <c r="IJA197" s="174"/>
      <c r="IJB197" s="174"/>
      <c r="IJC197" s="174"/>
      <c r="IJD197" s="174"/>
      <c r="IJE197" s="174"/>
      <c r="IJF197" s="174"/>
      <c r="IJG197" s="174"/>
      <c r="IJH197" s="174"/>
      <c r="IJI197" s="174"/>
      <c r="IJJ197" s="174"/>
      <c r="IJK197" s="174"/>
      <c r="IJL197" s="174"/>
      <c r="IJM197" s="174"/>
      <c r="IJN197" s="174"/>
      <c r="IJO197" s="174"/>
      <c r="IJP197" s="174"/>
      <c r="IJQ197" s="174"/>
      <c r="IJR197" s="174"/>
      <c r="IJS197" s="174"/>
      <c r="IJT197" s="174"/>
      <c r="IJU197" s="174"/>
      <c r="IJV197" s="174"/>
      <c r="IJW197" s="174"/>
      <c r="IJX197" s="174"/>
      <c r="IJY197" s="174"/>
      <c r="IJZ197" s="174"/>
      <c r="IKA197" s="174"/>
      <c r="IKB197" s="174"/>
      <c r="IKC197" s="174"/>
      <c r="IKD197" s="174"/>
      <c r="IKE197" s="174"/>
      <c r="IKF197" s="174"/>
      <c r="IKG197" s="174"/>
      <c r="IKH197" s="174"/>
      <c r="IKI197" s="174"/>
      <c r="IKJ197" s="174"/>
      <c r="IKK197" s="174"/>
      <c r="IKL197" s="174"/>
      <c r="IKM197" s="174"/>
      <c r="IKN197" s="174"/>
      <c r="IKO197" s="174"/>
      <c r="IKP197" s="174"/>
      <c r="IKQ197" s="174"/>
      <c r="IKR197" s="174"/>
      <c r="IKS197" s="174"/>
      <c r="IKT197" s="174"/>
      <c r="IKU197" s="174"/>
      <c r="IKV197" s="174"/>
      <c r="IKW197" s="174"/>
      <c r="IKX197" s="174"/>
      <c r="IKY197" s="174"/>
      <c r="IKZ197" s="174"/>
      <c r="ILA197" s="174"/>
      <c r="ILB197" s="174"/>
      <c r="ILC197" s="174"/>
      <c r="ILD197" s="174"/>
      <c r="ILE197" s="174"/>
      <c r="ILF197" s="174"/>
      <c r="ILG197" s="174"/>
      <c r="ILH197" s="174"/>
      <c r="ILI197" s="174"/>
      <c r="ILJ197" s="174"/>
      <c r="ILK197" s="174"/>
      <c r="ILL197" s="174"/>
      <c r="ILM197" s="174"/>
      <c r="ILN197" s="174"/>
      <c r="ILO197" s="174"/>
      <c r="ILP197" s="174"/>
      <c r="ILQ197" s="174"/>
      <c r="ILR197" s="174"/>
      <c r="ILS197" s="174"/>
      <c r="ILT197" s="174"/>
      <c r="ILU197" s="174"/>
      <c r="ILV197" s="174"/>
      <c r="ILW197" s="174"/>
      <c r="ILX197" s="174"/>
      <c r="ILY197" s="174"/>
      <c r="ILZ197" s="174"/>
      <c r="IMA197" s="174"/>
      <c r="IMB197" s="174"/>
      <c r="IMC197" s="174"/>
      <c r="IMD197" s="174"/>
      <c r="IME197" s="174"/>
      <c r="IMF197" s="174"/>
      <c r="IMG197" s="174"/>
      <c r="IMH197" s="174"/>
      <c r="IMI197" s="174"/>
      <c r="IMJ197" s="174"/>
      <c r="IMK197" s="174"/>
      <c r="IML197" s="174"/>
      <c r="IMM197" s="174"/>
      <c r="IMN197" s="174"/>
      <c r="IMO197" s="174"/>
      <c r="IMP197" s="174"/>
      <c r="IMQ197" s="174"/>
      <c r="IMR197" s="174"/>
      <c r="IMS197" s="174"/>
      <c r="IMT197" s="174"/>
      <c r="IMU197" s="174"/>
      <c r="IMV197" s="174"/>
      <c r="IMW197" s="174"/>
      <c r="IMX197" s="174"/>
      <c r="IMY197" s="174"/>
      <c r="IMZ197" s="174"/>
      <c r="INA197" s="174"/>
      <c r="INB197" s="174"/>
      <c r="INC197" s="174"/>
      <c r="IND197" s="174"/>
      <c r="INE197" s="174"/>
      <c r="INF197" s="174"/>
      <c r="ING197" s="174"/>
      <c r="INH197" s="174"/>
      <c r="INI197" s="174"/>
      <c r="INJ197" s="174"/>
      <c r="INK197" s="174"/>
      <c r="INL197" s="174"/>
      <c r="INM197" s="174"/>
      <c r="INN197" s="174"/>
      <c r="INO197" s="174"/>
      <c r="INP197" s="174"/>
      <c r="INQ197" s="174"/>
      <c r="INR197" s="174"/>
      <c r="INS197" s="174"/>
      <c r="INT197" s="174"/>
      <c r="INU197" s="174"/>
      <c r="INV197" s="174"/>
      <c r="INW197" s="174"/>
      <c r="INX197" s="174"/>
      <c r="INY197" s="174"/>
      <c r="INZ197" s="174"/>
      <c r="IOA197" s="174"/>
      <c r="IOB197" s="174"/>
      <c r="IOC197" s="174"/>
      <c r="IOD197" s="174"/>
      <c r="IOE197" s="174"/>
      <c r="IOF197" s="174"/>
      <c r="IOG197" s="174"/>
      <c r="IOH197" s="174"/>
      <c r="IOI197" s="174"/>
      <c r="IOJ197" s="174"/>
      <c r="IOK197" s="174"/>
      <c r="IOL197" s="174"/>
      <c r="IOM197" s="174"/>
      <c r="ION197" s="174"/>
      <c r="IOO197" s="174"/>
      <c r="IOP197" s="174"/>
      <c r="IOQ197" s="174"/>
      <c r="IOR197" s="174"/>
      <c r="IOS197" s="174"/>
      <c r="IOT197" s="174"/>
      <c r="IOU197" s="174"/>
      <c r="IOV197" s="174"/>
      <c r="IOW197" s="174"/>
      <c r="IOX197" s="174"/>
      <c r="IOY197" s="174"/>
      <c r="IOZ197" s="174"/>
      <c r="IPA197" s="174"/>
      <c r="IPB197" s="174"/>
      <c r="IPC197" s="174"/>
      <c r="IPD197" s="174"/>
      <c r="IPE197" s="174"/>
      <c r="IPF197" s="174"/>
      <c r="IPG197" s="174"/>
      <c r="IPH197" s="174"/>
      <c r="IPI197" s="174"/>
      <c r="IPJ197" s="174"/>
      <c r="IPK197" s="174"/>
      <c r="IPL197" s="174"/>
      <c r="IPM197" s="174"/>
      <c r="IPN197" s="174"/>
      <c r="IPO197" s="174"/>
      <c r="IPP197" s="174"/>
      <c r="IPQ197" s="174"/>
      <c r="IPR197" s="174"/>
      <c r="IPS197" s="174"/>
      <c r="IPT197" s="174"/>
      <c r="IPU197" s="174"/>
      <c r="IPV197" s="174"/>
      <c r="IPW197" s="174"/>
      <c r="IPX197" s="174"/>
      <c r="IPY197" s="174"/>
      <c r="IPZ197" s="174"/>
      <c r="IQA197" s="174"/>
      <c r="IQB197" s="174"/>
      <c r="IQC197" s="174"/>
      <c r="IQD197" s="174"/>
      <c r="IQE197" s="174"/>
      <c r="IQF197" s="174"/>
      <c r="IQG197" s="174"/>
      <c r="IQH197" s="174"/>
      <c r="IQI197" s="174"/>
      <c r="IQJ197" s="174"/>
      <c r="IQK197" s="174"/>
      <c r="IQL197" s="174"/>
      <c r="IQM197" s="174"/>
      <c r="IQN197" s="174"/>
      <c r="IQO197" s="174"/>
      <c r="IQP197" s="174"/>
      <c r="IQQ197" s="174"/>
      <c r="IQR197" s="174"/>
      <c r="IQS197" s="174"/>
      <c r="IQT197" s="174"/>
      <c r="IQU197" s="174"/>
      <c r="IQV197" s="174"/>
      <c r="IQW197" s="174"/>
      <c r="IQX197" s="174"/>
      <c r="IQY197" s="174"/>
      <c r="IQZ197" s="174"/>
      <c r="IRA197" s="174"/>
      <c r="IRB197" s="174"/>
      <c r="IRC197" s="174"/>
      <c r="IRD197" s="174"/>
      <c r="IRE197" s="174"/>
      <c r="IRF197" s="174"/>
      <c r="IRG197" s="174"/>
      <c r="IRH197" s="174"/>
      <c r="IRI197" s="174"/>
      <c r="IRJ197" s="174"/>
      <c r="IRK197" s="174"/>
      <c r="IRL197" s="174"/>
      <c r="IRM197" s="174"/>
      <c r="IRN197" s="174"/>
      <c r="IRO197" s="174"/>
      <c r="IRP197" s="174"/>
      <c r="IRQ197" s="174"/>
      <c r="IRR197" s="174"/>
      <c r="IRS197" s="174"/>
      <c r="IRT197" s="174"/>
      <c r="IRU197" s="174"/>
      <c r="IRV197" s="174"/>
      <c r="IRW197" s="174"/>
      <c r="IRX197" s="174"/>
      <c r="IRY197" s="174"/>
      <c r="IRZ197" s="174"/>
      <c r="ISA197" s="174"/>
      <c r="ISB197" s="174"/>
      <c r="ISC197" s="174"/>
      <c r="ISD197" s="174"/>
      <c r="ISE197" s="174"/>
      <c r="ISF197" s="174"/>
      <c r="ISG197" s="174"/>
      <c r="ISH197" s="174"/>
      <c r="ISI197" s="174"/>
      <c r="ISJ197" s="174"/>
      <c r="ISK197" s="174"/>
      <c r="ISL197" s="174"/>
      <c r="ISM197" s="174"/>
      <c r="ISN197" s="174"/>
      <c r="ISO197" s="174"/>
      <c r="ISP197" s="174"/>
      <c r="ISQ197" s="174"/>
      <c r="ISR197" s="174"/>
      <c r="ISS197" s="174"/>
      <c r="IST197" s="174"/>
      <c r="ISU197" s="174"/>
      <c r="ISV197" s="174"/>
      <c r="ISW197" s="174"/>
      <c r="ISX197" s="174"/>
      <c r="ISY197" s="174"/>
      <c r="ISZ197" s="174"/>
      <c r="ITA197" s="174"/>
      <c r="ITB197" s="174"/>
      <c r="ITC197" s="174"/>
      <c r="ITD197" s="174"/>
      <c r="ITE197" s="174"/>
      <c r="ITF197" s="174"/>
      <c r="ITG197" s="174"/>
      <c r="ITH197" s="174"/>
      <c r="ITI197" s="174"/>
      <c r="ITJ197" s="174"/>
      <c r="ITK197" s="174"/>
      <c r="ITL197" s="174"/>
      <c r="ITM197" s="174"/>
      <c r="ITN197" s="174"/>
      <c r="ITO197" s="174"/>
      <c r="ITP197" s="174"/>
      <c r="ITQ197" s="174"/>
      <c r="ITR197" s="174"/>
      <c r="ITS197" s="174"/>
      <c r="ITT197" s="174"/>
      <c r="ITU197" s="174"/>
      <c r="ITV197" s="174"/>
      <c r="ITW197" s="174"/>
      <c r="ITX197" s="174"/>
      <c r="ITY197" s="174"/>
      <c r="ITZ197" s="174"/>
      <c r="IUA197" s="174"/>
      <c r="IUB197" s="174"/>
      <c r="IUC197" s="174"/>
      <c r="IUD197" s="174"/>
      <c r="IUE197" s="174"/>
      <c r="IUF197" s="174"/>
      <c r="IUG197" s="174"/>
      <c r="IUH197" s="174"/>
      <c r="IUI197" s="174"/>
      <c r="IUJ197" s="174"/>
      <c r="IUK197" s="174"/>
      <c r="IUL197" s="174"/>
      <c r="IUM197" s="174"/>
      <c r="IUN197" s="174"/>
      <c r="IUO197" s="174"/>
      <c r="IUP197" s="174"/>
      <c r="IUQ197" s="174"/>
      <c r="IUR197" s="174"/>
      <c r="IUS197" s="174"/>
      <c r="IUT197" s="174"/>
      <c r="IUU197" s="174"/>
      <c r="IUV197" s="174"/>
      <c r="IUW197" s="174"/>
      <c r="IUX197" s="174"/>
      <c r="IUY197" s="174"/>
      <c r="IUZ197" s="174"/>
      <c r="IVA197" s="174"/>
      <c r="IVB197" s="174"/>
      <c r="IVC197" s="174"/>
      <c r="IVD197" s="174"/>
      <c r="IVE197" s="174"/>
      <c r="IVF197" s="174"/>
      <c r="IVG197" s="174"/>
      <c r="IVH197" s="174"/>
      <c r="IVI197" s="174"/>
      <c r="IVJ197" s="174"/>
      <c r="IVK197" s="174"/>
      <c r="IVL197" s="174"/>
      <c r="IVM197" s="174"/>
      <c r="IVN197" s="174"/>
      <c r="IVO197" s="174"/>
      <c r="IVP197" s="174"/>
      <c r="IVQ197" s="174"/>
      <c r="IVR197" s="174"/>
      <c r="IVS197" s="174"/>
      <c r="IVT197" s="174"/>
      <c r="IVU197" s="174"/>
      <c r="IVV197" s="174"/>
      <c r="IVW197" s="174"/>
      <c r="IVX197" s="174"/>
      <c r="IVY197" s="174"/>
      <c r="IVZ197" s="174"/>
      <c r="IWA197" s="174"/>
      <c r="IWB197" s="174"/>
      <c r="IWC197" s="174"/>
      <c r="IWD197" s="174"/>
      <c r="IWE197" s="174"/>
      <c r="IWF197" s="174"/>
      <c r="IWG197" s="174"/>
      <c r="IWH197" s="174"/>
      <c r="IWI197" s="174"/>
      <c r="IWJ197" s="174"/>
      <c r="IWK197" s="174"/>
      <c r="IWL197" s="174"/>
      <c r="IWM197" s="174"/>
      <c r="IWN197" s="174"/>
      <c r="IWO197" s="174"/>
      <c r="IWP197" s="174"/>
      <c r="IWQ197" s="174"/>
      <c r="IWR197" s="174"/>
      <c r="IWS197" s="174"/>
      <c r="IWT197" s="174"/>
      <c r="IWU197" s="174"/>
      <c r="IWV197" s="174"/>
      <c r="IWW197" s="174"/>
      <c r="IWX197" s="174"/>
      <c r="IWY197" s="174"/>
      <c r="IWZ197" s="174"/>
      <c r="IXA197" s="174"/>
      <c r="IXB197" s="174"/>
      <c r="IXC197" s="174"/>
      <c r="IXD197" s="174"/>
      <c r="IXE197" s="174"/>
      <c r="IXF197" s="174"/>
      <c r="IXG197" s="174"/>
      <c r="IXH197" s="174"/>
      <c r="IXI197" s="174"/>
      <c r="IXJ197" s="174"/>
      <c r="IXK197" s="174"/>
      <c r="IXL197" s="174"/>
      <c r="IXM197" s="174"/>
      <c r="IXN197" s="174"/>
      <c r="IXO197" s="174"/>
      <c r="IXP197" s="174"/>
      <c r="IXQ197" s="174"/>
      <c r="IXR197" s="174"/>
      <c r="IXS197" s="174"/>
      <c r="IXT197" s="174"/>
      <c r="IXU197" s="174"/>
      <c r="IXV197" s="174"/>
      <c r="IXW197" s="174"/>
      <c r="IXX197" s="174"/>
      <c r="IXY197" s="174"/>
      <c r="IXZ197" s="174"/>
      <c r="IYA197" s="174"/>
      <c r="IYB197" s="174"/>
      <c r="IYC197" s="174"/>
      <c r="IYD197" s="174"/>
      <c r="IYE197" s="174"/>
      <c r="IYF197" s="174"/>
      <c r="IYG197" s="174"/>
      <c r="IYH197" s="174"/>
      <c r="IYI197" s="174"/>
      <c r="IYJ197" s="174"/>
      <c r="IYK197" s="174"/>
      <c r="IYL197" s="174"/>
      <c r="IYM197" s="174"/>
      <c r="IYN197" s="174"/>
      <c r="IYO197" s="174"/>
      <c r="IYP197" s="174"/>
      <c r="IYQ197" s="174"/>
      <c r="IYR197" s="174"/>
      <c r="IYS197" s="174"/>
      <c r="IYT197" s="174"/>
      <c r="IYU197" s="174"/>
      <c r="IYV197" s="174"/>
      <c r="IYW197" s="174"/>
      <c r="IYX197" s="174"/>
      <c r="IYY197" s="174"/>
      <c r="IYZ197" s="174"/>
      <c r="IZA197" s="174"/>
      <c r="IZB197" s="174"/>
      <c r="IZC197" s="174"/>
      <c r="IZD197" s="174"/>
      <c r="IZE197" s="174"/>
      <c r="IZF197" s="174"/>
      <c r="IZG197" s="174"/>
      <c r="IZH197" s="174"/>
      <c r="IZI197" s="174"/>
      <c r="IZJ197" s="174"/>
      <c r="IZK197" s="174"/>
      <c r="IZL197" s="174"/>
      <c r="IZM197" s="174"/>
      <c r="IZN197" s="174"/>
      <c r="IZO197" s="174"/>
      <c r="IZP197" s="174"/>
      <c r="IZQ197" s="174"/>
      <c r="IZR197" s="174"/>
      <c r="IZS197" s="174"/>
      <c r="IZT197" s="174"/>
      <c r="IZU197" s="174"/>
      <c r="IZV197" s="174"/>
      <c r="IZW197" s="174"/>
      <c r="IZX197" s="174"/>
      <c r="IZY197" s="174"/>
      <c r="IZZ197" s="174"/>
      <c r="JAA197" s="174"/>
      <c r="JAB197" s="174"/>
      <c r="JAC197" s="174"/>
      <c r="JAD197" s="174"/>
      <c r="JAE197" s="174"/>
      <c r="JAF197" s="174"/>
      <c r="JAG197" s="174"/>
      <c r="JAH197" s="174"/>
      <c r="JAI197" s="174"/>
      <c r="JAJ197" s="174"/>
      <c r="JAK197" s="174"/>
      <c r="JAL197" s="174"/>
      <c r="JAM197" s="174"/>
      <c r="JAN197" s="174"/>
      <c r="JAO197" s="174"/>
      <c r="JAP197" s="174"/>
      <c r="JAQ197" s="174"/>
      <c r="JAR197" s="174"/>
      <c r="JAS197" s="174"/>
      <c r="JAT197" s="174"/>
      <c r="JAU197" s="174"/>
      <c r="JAV197" s="174"/>
      <c r="JAW197" s="174"/>
      <c r="JAX197" s="174"/>
      <c r="JAY197" s="174"/>
      <c r="JAZ197" s="174"/>
      <c r="JBA197" s="174"/>
      <c r="JBB197" s="174"/>
      <c r="JBC197" s="174"/>
      <c r="JBD197" s="174"/>
      <c r="JBE197" s="174"/>
      <c r="JBF197" s="174"/>
      <c r="JBG197" s="174"/>
      <c r="JBH197" s="174"/>
      <c r="JBI197" s="174"/>
      <c r="JBJ197" s="174"/>
      <c r="JBK197" s="174"/>
      <c r="JBL197" s="174"/>
      <c r="JBM197" s="174"/>
      <c r="JBN197" s="174"/>
      <c r="JBO197" s="174"/>
      <c r="JBP197" s="174"/>
      <c r="JBQ197" s="174"/>
      <c r="JBR197" s="174"/>
      <c r="JBS197" s="174"/>
      <c r="JBT197" s="174"/>
      <c r="JBU197" s="174"/>
      <c r="JBV197" s="174"/>
      <c r="JBW197" s="174"/>
      <c r="JBX197" s="174"/>
      <c r="JBY197" s="174"/>
      <c r="JBZ197" s="174"/>
      <c r="JCA197" s="174"/>
      <c r="JCB197" s="174"/>
      <c r="JCC197" s="174"/>
      <c r="JCD197" s="174"/>
      <c r="JCE197" s="174"/>
      <c r="JCF197" s="174"/>
      <c r="JCG197" s="174"/>
      <c r="JCH197" s="174"/>
      <c r="JCI197" s="174"/>
      <c r="JCJ197" s="174"/>
      <c r="JCK197" s="174"/>
      <c r="JCL197" s="174"/>
      <c r="JCM197" s="174"/>
      <c r="JCN197" s="174"/>
      <c r="JCO197" s="174"/>
      <c r="JCP197" s="174"/>
      <c r="JCQ197" s="174"/>
      <c r="JCR197" s="174"/>
      <c r="JCS197" s="174"/>
      <c r="JCT197" s="174"/>
      <c r="JCU197" s="174"/>
      <c r="JCV197" s="174"/>
      <c r="JCW197" s="174"/>
      <c r="JCX197" s="174"/>
      <c r="JCY197" s="174"/>
      <c r="JCZ197" s="174"/>
      <c r="JDA197" s="174"/>
      <c r="JDB197" s="174"/>
      <c r="JDC197" s="174"/>
      <c r="JDD197" s="174"/>
      <c r="JDE197" s="174"/>
      <c r="JDF197" s="174"/>
      <c r="JDG197" s="174"/>
      <c r="JDH197" s="174"/>
      <c r="JDI197" s="174"/>
      <c r="JDJ197" s="174"/>
      <c r="JDK197" s="174"/>
      <c r="JDL197" s="174"/>
      <c r="JDM197" s="174"/>
      <c r="JDN197" s="174"/>
      <c r="JDO197" s="174"/>
      <c r="JDP197" s="174"/>
      <c r="JDQ197" s="174"/>
      <c r="JDR197" s="174"/>
      <c r="JDS197" s="174"/>
      <c r="JDT197" s="174"/>
      <c r="JDU197" s="174"/>
      <c r="JDV197" s="174"/>
      <c r="JDW197" s="174"/>
      <c r="JDX197" s="174"/>
      <c r="JDY197" s="174"/>
      <c r="JDZ197" s="174"/>
      <c r="JEA197" s="174"/>
      <c r="JEB197" s="174"/>
      <c r="JEC197" s="174"/>
      <c r="JED197" s="174"/>
      <c r="JEE197" s="174"/>
      <c r="JEF197" s="174"/>
      <c r="JEG197" s="174"/>
      <c r="JEH197" s="174"/>
      <c r="JEI197" s="174"/>
      <c r="JEJ197" s="174"/>
      <c r="JEK197" s="174"/>
      <c r="JEL197" s="174"/>
      <c r="JEM197" s="174"/>
      <c r="JEN197" s="174"/>
      <c r="JEO197" s="174"/>
      <c r="JEP197" s="174"/>
      <c r="JEQ197" s="174"/>
      <c r="JER197" s="174"/>
      <c r="JES197" s="174"/>
      <c r="JET197" s="174"/>
      <c r="JEU197" s="174"/>
      <c r="JEV197" s="174"/>
      <c r="JEW197" s="174"/>
      <c r="JEX197" s="174"/>
      <c r="JEY197" s="174"/>
      <c r="JEZ197" s="174"/>
      <c r="JFA197" s="174"/>
      <c r="JFB197" s="174"/>
      <c r="JFC197" s="174"/>
      <c r="JFD197" s="174"/>
      <c r="JFE197" s="174"/>
      <c r="JFF197" s="174"/>
      <c r="JFG197" s="174"/>
      <c r="JFH197" s="174"/>
      <c r="JFI197" s="174"/>
      <c r="JFJ197" s="174"/>
      <c r="JFK197" s="174"/>
      <c r="JFL197" s="174"/>
      <c r="JFM197" s="174"/>
      <c r="JFN197" s="174"/>
      <c r="JFO197" s="174"/>
      <c r="JFP197" s="174"/>
      <c r="JFQ197" s="174"/>
      <c r="JFR197" s="174"/>
      <c r="JFS197" s="174"/>
      <c r="JFT197" s="174"/>
      <c r="JFU197" s="174"/>
      <c r="JFV197" s="174"/>
      <c r="JFW197" s="174"/>
      <c r="JFX197" s="174"/>
      <c r="JFY197" s="174"/>
      <c r="JFZ197" s="174"/>
      <c r="JGA197" s="174"/>
      <c r="JGB197" s="174"/>
      <c r="JGC197" s="174"/>
      <c r="JGD197" s="174"/>
      <c r="JGE197" s="174"/>
      <c r="JGF197" s="174"/>
      <c r="JGG197" s="174"/>
      <c r="JGH197" s="174"/>
      <c r="JGI197" s="174"/>
      <c r="JGJ197" s="174"/>
      <c r="JGK197" s="174"/>
      <c r="JGL197" s="174"/>
      <c r="JGM197" s="174"/>
      <c r="JGN197" s="174"/>
      <c r="JGO197" s="174"/>
      <c r="JGP197" s="174"/>
      <c r="JGQ197" s="174"/>
      <c r="JGR197" s="174"/>
      <c r="JGS197" s="174"/>
      <c r="JGT197" s="174"/>
      <c r="JGU197" s="174"/>
      <c r="JGV197" s="174"/>
      <c r="JGW197" s="174"/>
      <c r="JGX197" s="174"/>
      <c r="JGY197" s="174"/>
      <c r="JGZ197" s="174"/>
      <c r="JHA197" s="174"/>
      <c r="JHB197" s="174"/>
      <c r="JHC197" s="174"/>
      <c r="JHD197" s="174"/>
      <c r="JHE197" s="174"/>
      <c r="JHF197" s="174"/>
      <c r="JHG197" s="174"/>
      <c r="JHH197" s="174"/>
      <c r="JHI197" s="174"/>
      <c r="JHJ197" s="174"/>
      <c r="JHK197" s="174"/>
      <c r="JHL197" s="174"/>
      <c r="JHM197" s="174"/>
      <c r="JHN197" s="174"/>
      <c r="JHO197" s="174"/>
      <c r="JHP197" s="174"/>
      <c r="JHQ197" s="174"/>
      <c r="JHR197" s="174"/>
      <c r="JHS197" s="174"/>
      <c r="JHT197" s="174"/>
      <c r="JHU197" s="174"/>
      <c r="JHV197" s="174"/>
      <c r="JHW197" s="174"/>
      <c r="JHX197" s="174"/>
      <c r="JHY197" s="174"/>
      <c r="JHZ197" s="174"/>
      <c r="JIA197" s="174"/>
      <c r="JIB197" s="174"/>
      <c r="JIC197" s="174"/>
      <c r="JID197" s="174"/>
      <c r="JIE197" s="174"/>
      <c r="JIF197" s="174"/>
      <c r="JIG197" s="174"/>
      <c r="JIH197" s="174"/>
      <c r="JII197" s="174"/>
      <c r="JIJ197" s="174"/>
      <c r="JIK197" s="174"/>
      <c r="JIL197" s="174"/>
      <c r="JIM197" s="174"/>
      <c r="JIN197" s="174"/>
      <c r="JIO197" s="174"/>
      <c r="JIP197" s="174"/>
      <c r="JIQ197" s="174"/>
      <c r="JIR197" s="174"/>
      <c r="JIS197" s="174"/>
      <c r="JIT197" s="174"/>
      <c r="JIU197" s="174"/>
      <c r="JIV197" s="174"/>
      <c r="JIW197" s="174"/>
      <c r="JIX197" s="174"/>
      <c r="JIY197" s="174"/>
      <c r="JIZ197" s="174"/>
      <c r="JJA197" s="174"/>
      <c r="JJB197" s="174"/>
      <c r="JJC197" s="174"/>
      <c r="JJD197" s="174"/>
      <c r="JJE197" s="174"/>
      <c r="JJF197" s="174"/>
      <c r="JJG197" s="174"/>
      <c r="JJH197" s="174"/>
      <c r="JJI197" s="174"/>
      <c r="JJJ197" s="174"/>
      <c r="JJK197" s="174"/>
      <c r="JJL197" s="174"/>
      <c r="JJM197" s="174"/>
      <c r="JJN197" s="174"/>
      <c r="JJO197" s="174"/>
      <c r="JJP197" s="174"/>
      <c r="JJQ197" s="174"/>
      <c r="JJR197" s="174"/>
      <c r="JJS197" s="174"/>
      <c r="JJT197" s="174"/>
      <c r="JJU197" s="174"/>
      <c r="JJV197" s="174"/>
      <c r="JJW197" s="174"/>
      <c r="JJX197" s="174"/>
      <c r="JJY197" s="174"/>
      <c r="JJZ197" s="174"/>
      <c r="JKA197" s="174"/>
      <c r="JKB197" s="174"/>
      <c r="JKC197" s="174"/>
      <c r="JKD197" s="174"/>
      <c r="JKE197" s="174"/>
      <c r="JKF197" s="174"/>
      <c r="JKG197" s="174"/>
      <c r="JKH197" s="174"/>
      <c r="JKI197" s="174"/>
      <c r="JKJ197" s="174"/>
      <c r="JKK197" s="174"/>
      <c r="JKL197" s="174"/>
      <c r="JKM197" s="174"/>
      <c r="JKN197" s="174"/>
      <c r="JKO197" s="174"/>
      <c r="JKP197" s="174"/>
      <c r="JKQ197" s="174"/>
      <c r="JKR197" s="174"/>
      <c r="JKS197" s="174"/>
      <c r="JKT197" s="174"/>
      <c r="JKU197" s="174"/>
      <c r="JKV197" s="174"/>
      <c r="JKW197" s="174"/>
      <c r="JKX197" s="174"/>
      <c r="JKY197" s="174"/>
      <c r="JKZ197" s="174"/>
      <c r="JLA197" s="174"/>
      <c r="JLB197" s="174"/>
      <c r="JLC197" s="174"/>
      <c r="JLD197" s="174"/>
      <c r="JLE197" s="174"/>
      <c r="JLF197" s="174"/>
      <c r="JLG197" s="174"/>
      <c r="JLH197" s="174"/>
      <c r="JLI197" s="174"/>
      <c r="JLJ197" s="174"/>
      <c r="JLK197" s="174"/>
      <c r="JLL197" s="174"/>
      <c r="JLM197" s="174"/>
      <c r="JLN197" s="174"/>
      <c r="JLO197" s="174"/>
      <c r="JLP197" s="174"/>
      <c r="JLQ197" s="174"/>
      <c r="JLR197" s="174"/>
      <c r="JLS197" s="174"/>
      <c r="JLT197" s="174"/>
      <c r="JLU197" s="174"/>
      <c r="JLV197" s="174"/>
      <c r="JLW197" s="174"/>
      <c r="JLX197" s="174"/>
      <c r="JLY197" s="174"/>
      <c r="JLZ197" s="174"/>
      <c r="JMA197" s="174"/>
      <c r="JMB197" s="174"/>
      <c r="JMC197" s="174"/>
      <c r="JMD197" s="174"/>
      <c r="JME197" s="174"/>
      <c r="JMF197" s="174"/>
      <c r="JMG197" s="174"/>
      <c r="JMH197" s="174"/>
      <c r="JMI197" s="174"/>
      <c r="JMJ197" s="174"/>
      <c r="JMK197" s="174"/>
      <c r="JML197" s="174"/>
      <c r="JMM197" s="174"/>
      <c r="JMN197" s="174"/>
      <c r="JMO197" s="174"/>
      <c r="JMP197" s="174"/>
      <c r="JMQ197" s="174"/>
      <c r="JMR197" s="174"/>
      <c r="JMS197" s="174"/>
      <c r="JMT197" s="174"/>
      <c r="JMU197" s="174"/>
      <c r="JMV197" s="174"/>
      <c r="JMW197" s="174"/>
      <c r="JMX197" s="174"/>
      <c r="JMY197" s="174"/>
      <c r="JMZ197" s="174"/>
      <c r="JNA197" s="174"/>
      <c r="JNB197" s="174"/>
      <c r="JNC197" s="174"/>
      <c r="JND197" s="174"/>
      <c r="JNE197" s="174"/>
      <c r="JNF197" s="174"/>
      <c r="JNG197" s="174"/>
      <c r="JNH197" s="174"/>
      <c r="JNI197" s="174"/>
      <c r="JNJ197" s="174"/>
      <c r="JNK197" s="174"/>
      <c r="JNL197" s="174"/>
      <c r="JNM197" s="174"/>
      <c r="JNN197" s="174"/>
      <c r="JNO197" s="174"/>
      <c r="JNP197" s="174"/>
      <c r="JNQ197" s="174"/>
      <c r="JNR197" s="174"/>
      <c r="JNS197" s="174"/>
      <c r="JNT197" s="174"/>
      <c r="JNU197" s="174"/>
      <c r="JNV197" s="174"/>
      <c r="JNW197" s="174"/>
      <c r="JNX197" s="174"/>
      <c r="JNY197" s="174"/>
      <c r="JNZ197" s="174"/>
      <c r="JOA197" s="174"/>
      <c r="JOB197" s="174"/>
      <c r="JOC197" s="174"/>
      <c r="JOD197" s="174"/>
      <c r="JOE197" s="174"/>
      <c r="JOF197" s="174"/>
      <c r="JOG197" s="174"/>
      <c r="JOH197" s="174"/>
      <c r="JOI197" s="174"/>
      <c r="JOJ197" s="174"/>
      <c r="JOK197" s="174"/>
      <c r="JOL197" s="174"/>
      <c r="JOM197" s="174"/>
      <c r="JON197" s="174"/>
      <c r="JOO197" s="174"/>
      <c r="JOP197" s="174"/>
      <c r="JOQ197" s="174"/>
      <c r="JOR197" s="174"/>
      <c r="JOS197" s="174"/>
      <c r="JOT197" s="174"/>
      <c r="JOU197" s="174"/>
      <c r="JOV197" s="174"/>
      <c r="JOW197" s="174"/>
      <c r="JOX197" s="174"/>
      <c r="JOY197" s="174"/>
      <c r="JOZ197" s="174"/>
      <c r="JPA197" s="174"/>
      <c r="JPB197" s="174"/>
      <c r="JPC197" s="174"/>
      <c r="JPD197" s="174"/>
      <c r="JPE197" s="174"/>
      <c r="JPF197" s="174"/>
      <c r="JPG197" s="174"/>
      <c r="JPH197" s="174"/>
      <c r="JPI197" s="174"/>
      <c r="JPJ197" s="174"/>
      <c r="JPK197" s="174"/>
      <c r="JPL197" s="174"/>
      <c r="JPM197" s="174"/>
      <c r="JPN197" s="174"/>
      <c r="JPO197" s="174"/>
      <c r="JPP197" s="174"/>
      <c r="JPQ197" s="174"/>
      <c r="JPR197" s="174"/>
      <c r="JPS197" s="174"/>
      <c r="JPT197" s="174"/>
      <c r="JPU197" s="174"/>
      <c r="JPV197" s="174"/>
      <c r="JPW197" s="174"/>
      <c r="JPX197" s="174"/>
      <c r="JPY197" s="174"/>
      <c r="JPZ197" s="174"/>
      <c r="JQA197" s="174"/>
      <c r="JQB197" s="174"/>
      <c r="JQC197" s="174"/>
      <c r="JQD197" s="174"/>
      <c r="JQE197" s="174"/>
      <c r="JQF197" s="174"/>
      <c r="JQG197" s="174"/>
      <c r="JQH197" s="174"/>
      <c r="JQI197" s="174"/>
      <c r="JQJ197" s="174"/>
      <c r="JQK197" s="174"/>
      <c r="JQL197" s="174"/>
      <c r="JQM197" s="174"/>
      <c r="JQN197" s="174"/>
      <c r="JQO197" s="174"/>
      <c r="JQP197" s="174"/>
      <c r="JQQ197" s="174"/>
      <c r="JQR197" s="174"/>
      <c r="JQS197" s="174"/>
      <c r="JQT197" s="174"/>
      <c r="JQU197" s="174"/>
      <c r="JQV197" s="174"/>
      <c r="JQW197" s="174"/>
      <c r="JQX197" s="174"/>
      <c r="JQY197" s="174"/>
      <c r="JQZ197" s="174"/>
      <c r="JRA197" s="174"/>
      <c r="JRB197" s="174"/>
      <c r="JRC197" s="174"/>
      <c r="JRD197" s="174"/>
      <c r="JRE197" s="174"/>
      <c r="JRF197" s="174"/>
      <c r="JRG197" s="174"/>
      <c r="JRH197" s="174"/>
      <c r="JRI197" s="174"/>
      <c r="JRJ197" s="174"/>
      <c r="JRK197" s="174"/>
      <c r="JRL197" s="174"/>
      <c r="JRM197" s="174"/>
      <c r="JRN197" s="174"/>
      <c r="JRO197" s="174"/>
      <c r="JRP197" s="174"/>
      <c r="JRQ197" s="174"/>
      <c r="JRR197" s="174"/>
      <c r="JRS197" s="174"/>
      <c r="JRT197" s="174"/>
      <c r="JRU197" s="174"/>
      <c r="JRV197" s="174"/>
      <c r="JRW197" s="174"/>
      <c r="JRX197" s="174"/>
      <c r="JRY197" s="174"/>
      <c r="JRZ197" s="174"/>
      <c r="JSA197" s="174"/>
      <c r="JSB197" s="174"/>
      <c r="JSC197" s="174"/>
      <c r="JSD197" s="174"/>
      <c r="JSE197" s="174"/>
      <c r="JSF197" s="174"/>
      <c r="JSG197" s="174"/>
      <c r="JSH197" s="174"/>
      <c r="JSI197" s="174"/>
      <c r="JSJ197" s="174"/>
      <c r="JSK197" s="174"/>
      <c r="JSL197" s="174"/>
      <c r="JSM197" s="174"/>
      <c r="JSN197" s="174"/>
      <c r="JSO197" s="174"/>
      <c r="JSP197" s="174"/>
      <c r="JSQ197" s="174"/>
      <c r="JSR197" s="174"/>
      <c r="JSS197" s="174"/>
      <c r="JST197" s="174"/>
      <c r="JSU197" s="174"/>
      <c r="JSV197" s="174"/>
      <c r="JSW197" s="174"/>
      <c r="JSX197" s="174"/>
      <c r="JSY197" s="174"/>
      <c r="JSZ197" s="174"/>
      <c r="JTA197" s="174"/>
      <c r="JTB197" s="174"/>
      <c r="JTC197" s="174"/>
      <c r="JTD197" s="174"/>
      <c r="JTE197" s="174"/>
      <c r="JTF197" s="174"/>
      <c r="JTG197" s="174"/>
      <c r="JTH197" s="174"/>
      <c r="JTI197" s="174"/>
      <c r="JTJ197" s="174"/>
      <c r="JTK197" s="174"/>
      <c r="JTL197" s="174"/>
      <c r="JTM197" s="174"/>
      <c r="JTN197" s="174"/>
      <c r="JTO197" s="174"/>
      <c r="JTP197" s="174"/>
      <c r="JTQ197" s="174"/>
      <c r="JTR197" s="174"/>
      <c r="JTS197" s="174"/>
      <c r="JTT197" s="174"/>
      <c r="JTU197" s="174"/>
      <c r="JTV197" s="174"/>
      <c r="JTW197" s="174"/>
      <c r="JTX197" s="174"/>
      <c r="JTY197" s="174"/>
      <c r="JTZ197" s="174"/>
      <c r="JUA197" s="174"/>
      <c r="JUB197" s="174"/>
      <c r="JUC197" s="174"/>
      <c r="JUD197" s="174"/>
      <c r="JUE197" s="174"/>
      <c r="JUF197" s="174"/>
      <c r="JUG197" s="174"/>
      <c r="JUH197" s="174"/>
      <c r="JUI197" s="174"/>
      <c r="JUJ197" s="174"/>
      <c r="JUK197" s="174"/>
      <c r="JUL197" s="174"/>
      <c r="JUM197" s="174"/>
      <c r="JUN197" s="174"/>
      <c r="JUO197" s="174"/>
      <c r="JUP197" s="174"/>
      <c r="JUQ197" s="174"/>
      <c r="JUR197" s="174"/>
      <c r="JUS197" s="174"/>
      <c r="JUT197" s="174"/>
      <c r="JUU197" s="174"/>
      <c r="JUV197" s="174"/>
      <c r="JUW197" s="174"/>
      <c r="JUX197" s="174"/>
      <c r="JUY197" s="174"/>
      <c r="JUZ197" s="174"/>
      <c r="JVA197" s="174"/>
      <c r="JVB197" s="174"/>
      <c r="JVC197" s="174"/>
      <c r="JVD197" s="174"/>
      <c r="JVE197" s="174"/>
      <c r="JVF197" s="174"/>
      <c r="JVG197" s="174"/>
      <c r="JVH197" s="174"/>
      <c r="JVI197" s="174"/>
      <c r="JVJ197" s="174"/>
      <c r="JVK197" s="174"/>
      <c r="JVL197" s="174"/>
      <c r="JVM197" s="174"/>
      <c r="JVN197" s="174"/>
      <c r="JVO197" s="174"/>
      <c r="JVP197" s="174"/>
      <c r="JVQ197" s="174"/>
      <c r="JVR197" s="174"/>
      <c r="JVS197" s="174"/>
      <c r="JVT197" s="174"/>
      <c r="JVU197" s="174"/>
      <c r="JVV197" s="174"/>
      <c r="JVW197" s="174"/>
      <c r="JVX197" s="174"/>
      <c r="JVY197" s="174"/>
      <c r="JVZ197" s="174"/>
      <c r="JWA197" s="174"/>
      <c r="JWB197" s="174"/>
      <c r="JWC197" s="174"/>
      <c r="JWD197" s="174"/>
      <c r="JWE197" s="174"/>
      <c r="JWF197" s="174"/>
      <c r="JWG197" s="174"/>
      <c r="JWH197" s="174"/>
      <c r="JWI197" s="174"/>
      <c r="JWJ197" s="174"/>
      <c r="JWK197" s="174"/>
      <c r="JWL197" s="174"/>
      <c r="JWM197" s="174"/>
      <c r="JWN197" s="174"/>
      <c r="JWO197" s="174"/>
      <c r="JWP197" s="174"/>
      <c r="JWQ197" s="174"/>
      <c r="JWR197" s="174"/>
      <c r="JWS197" s="174"/>
      <c r="JWT197" s="174"/>
      <c r="JWU197" s="174"/>
      <c r="JWV197" s="174"/>
      <c r="JWW197" s="174"/>
      <c r="JWX197" s="174"/>
      <c r="JWY197" s="174"/>
      <c r="JWZ197" s="174"/>
      <c r="JXA197" s="174"/>
      <c r="JXB197" s="174"/>
      <c r="JXC197" s="174"/>
      <c r="JXD197" s="174"/>
      <c r="JXE197" s="174"/>
      <c r="JXF197" s="174"/>
      <c r="JXG197" s="174"/>
      <c r="JXH197" s="174"/>
      <c r="JXI197" s="174"/>
      <c r="JXJ197" s="174"/>
      <c r="JXK197" s="174"/>
      <c r="JXL197" s="174"/>
      <c r="JXM197" s="174"/>
      <c r="JXN197" s="174"/>
      <c r="JXO197" s="174"/>
      <c r="JXP197" s="174"/>
      <c r="JXQ197" s="174"/>
      <c r="JXR197" s="174"/>
      <c r="JXS197" s="174"/>
      <c r="JXT197" s="174"/>
      <c r="JXU197" s="174"/>
      <c r="JXV197" s="174"/>
      <c r="JXW197" s="174"/>
      <c r="JXX197" s="174"/>
      <c r="JXY197" s="174"/>
      <c r="JXZ197" s="174"/>
      <c r="JYA197" s="174"/>
      <c r="JYB197" s="174"/>
      <c r="JYC197" s="174"/>
      <c r="JYD197" s="174"/>
      <c r="JYE197" s="174"/>
      <c r="JYF197" s="174"/>
      <c r="JYG197" s="174"/>
      <c r="JYH197" s="174"/>
      <c r="JYI197" s="174"/>
      <c r="JYJ197" s="174"/>
      <c r="JYK197" s="174"/>
      <c r="JYL197" s="174"/>
      <c r="JYM197" s="174"/>
      <c r="JYN197" s="174"/>
      <c r="JYO197" s="174"/>
      <c r="JYP197" s="174"/>
      <c r="JYQ197" s="174"/>
      <c r="JYR197" s="174"/>
      <c r="JYS197" s="174"/>
      <c r="JYT197" s="174"/>
      <c r="JYU197" s="174"/>
      <c r="JYV197" s="174"/>
      <c r="JYW197" s="174"/>
      <c r="JYX197" s="174"/>
      <c r="JYY197" s="174"/>
      <c r="JYZ197" s="174"/>
      <c r="JZA197" s="174"/>
      <c r="JZB197" s="174"/>
      <c r="JZC197" s="174"/>
      <c r="JZD197" s="174"/>
      <c r="JZE197" s="174"/>
      <c r="JZF197" s="174"/>
      <c r="JZG197" s="174"/>
      <c r="JZH197" s="174"/>
      <c r="JZI197" s="174"/>
      <c r="JZJ197" s="174"/>
      <c r="JZK197" s="174"/>
      <c r="JZL197" s="174"/>
      <c r="JZM197" s="174"/>
      <c r="JZN197" s="174"/>
      <c r="JZO197" s="174"/>
      <c r="JZP197" s="174"/>
      <c r="JZQ197" s="174"/>
      <c r="JZR197" s="174"/>
      <c r="JZS197" s="174"/>
      <c r="JZT197" s="174"/>
      <c r="JZU197" s="174"/>
      <c r="JZV197" s="174"/>
      <c r="JZW197" s="174"/>
      <c r="JZX197" s="174"/>
      <c r="JZY197" s="174"/>
      <c r="JZZ197" s="174"/>
      <c r="KAA197" s="174"/>
      <c r="KAB197" s="174"/>
      <c r="KAC197" s="174"/>
      <c r="KAD197" s="174"/>
      <c r="KAE197" s="174"/>
      <c r="KAF197" s="174"/>
      <c r="KAG197" s="174"/>
      <c r="KAH197" s="174"/>
      <c r="KAI197" s="174"/>
      <c r="KAJ197" s="174"/>
      <c r="KAK197" s="174"/>
      <c r="KAL197" s="174"/>
      <c r="KAM197" s="174"/>
      <c r="KAN197" s="174"/>
      <c r="KAO197" s="174"/>
      <c r="KAP197" s="174"/>
      <c r="KAQ197" s="174"/>
      <c r="KAR197" s="174"/>
      <c r="KAS197" s="174"/>
      <c r="KAT197" s="174"/>
      <c r="KAU197" s="174"/>
      <c r="KAV197" s="174"/>
      <c r="KAW197" s="174"/>
      <c r="KAX197" s="174"/>
      <c r="KAY197" s="174"/>
      <c r="KAZ197" s="174"/>
      <c r="KBA197" s="174"/>
      <c r="KBB197" s="174"/>
      <c r="KBC197" s="174"/>
      <c r="KBD197" s="174"/>
      <c r="KBE197" s="174"/>
      <c r="KBF197" s="174"/>
      <c r="KBG197" s="174"/>
      <c r="KBH197" s="174"/>
      <c r="KBI197" s="174"/>
      <c r="KBJ197" s="174"/>
      <c r="KBK197" s="174"/>
      <c r="KBL197" s="174"/>
      <c r="KBM197" s="174"/>
      <c r="KBN197" s="174"/>
      <c r="KBO197" s="174"/>
      <c r="KBP197" s="174"/>
      <c r="KBQ197" s="174"/>
      <c r="KBR197" s="174"/>
      <c r="KBS197" s="174"/>
      <c r="KBT197" s="174"/>
      <c r="KBU197" s="174"/>
      <c r="KBV197" s="174"/>
      <c r="KBW197" s="174"/>
      <c r="KBX197" s="174"/>
      <c r="KBY197" s="174"/>
      <c r="KBZ197" s="174"/>
      <c r="KCA197" s="174"/>
      <c r="KCB197" s="174"/>
      <c r="KCC197" s="174"/>
      <c r="KCD197" s="174"/>
      <c r="KCE197" s="174"/>
      <c r="KCF197" s="174"/>
      <c r="KCG197" s="174"/>
      <c r="KCH197" s="174"/>
      <c r="KCI197" s="174"/>
      <c r="KCJ197" s="174"/>
      <c r="KCK197" s="174"/>
      <c r="KCL197" s="174"/>
      <c r="KCM197" s="174"/>
      <c r="KCN197" s="174"/>
      <c r="KCO197" s="174"/>
      <c r="KCP197" s="174"/>
      <c r="KCQ197" s="174"/>
      <c r="KCR197" s="174"/>
      <c r="KCS197" s="174"/>
      <c r="KCT197" s="174"/>
      <c r="KCU197" s="174"/>
      <c r="KCV197" s="174"/>
      <c r="KCW197" s="174"/>
      <c r="KCX197" s="174"/>
      <c r="KCY197" s="174"/>
      <c r="KCZ197" s="174"/>
      <c r="KDA197" s="174"/>
      <c r="KDB197" s="174"/>
      <c r="KDC197" s="174"/>
      <c r="KDD197" s="174"/>
      <c r="KDE197" s="174"/>
      <c r="KDF197" s="174"/>
      <c r="KDG197" s="174"/>
      <c r="KDH197" s="174"/>
      <c r="KDI197" s="174"/>
      <c r="KDJ197" s="174"/>
      <c r="KDK197" s="174"/>
      <c r="KDL197" s="174"/>
      <c r="KDM197" s="174"/>
      <c r="KDN197" s="174"/>
      <c r="KDO197" s="174"/>
      <c r="KDP197" s="174"/>
      <c r="KDQ197" s="174"/>
      <c r="KDR197" s="174"/>
      <c r="KDS197" s="174"/>
      <c r="KDT197" s="174"/>
      <c r="KDU197" s="174"/>
      <c r="KDV197" s="174"/>
      <c r="KDW197" s="174"/>
      <c r="KDX197" s="174"/>
      <c r="KDY197" s="174"/>
      <c r="KDZ197" s="174"/>
      <c r="KEA197" s="174"/>
      <c r="KEB197" s="174"/>
      <c r="KEC197" s="174"/>
      <c r="KED197" s="174"/>
      <c r="KEE197" s="174"/>
      <c r="KEF197" s="174"/>
      <c r="KEG197" s="174"/>
      <c r="KEH197" s="174"/>
      <c r="KEI197" s="174"/>
      <c r="KEJ197" s="174"/>
      <c r="KEK197" s="174"/>
      <c r="KEL197" s="174"/>
      <c r="KEM197" s="174"/>
      <c r="KEN197" s="174"/>
      <c r="KEO197" s="174"/>
      <c r="KEP197" s="174"/>
      <c r="KEQ197" s="174"/>
      <c r="KER197" s="174"/>
      <c r="KES197" s="174"/>
      <c r="KET197" s="174"/>
      <c r="KEU197" s="174"/>
      <c r="KEV197" s="174"/>
      <c r="KEW197" s="174"/>
      <c r="KEX197" s="174"/>
      <c r="KEY197" s="174"/>
      <c r="KEZ197" s="174"/>
      <c r="KFA197" s="174"/>
      <c r="KFB197" s="174"/>
      <c r="KFC197" s="174"/>
      <c r="KFD197" s="174"/>
      <c r="KFE197" s="174"/>
      <c r="KFF197" s="174"/>
      <c r="KFG197" s="174"/>
      <c r="KFH197" s="174"/>
      <c r="KFI197" s="174"/>
      <c r="KFJ197" s="174"/>
      <c r="KFK197" s="174"/>
      <c r="KFL197" s="174"/>
      <c r="KFM197" s="174"/>
      <c r="KFN197" s="174"/>
      <c r="KFO197" s="174"/>
      <c r="KFP197" s="174"/>
      <c r="KFQ197" s="174"/>
      <c r="KFR197" s="174"/>
      <c r="KFS197" s="174"/>
      <c r="KFT197" s="174"/>
      <c r="KFU197" s="174"/>
      <c r="KFV197" s="174"/>
      <c r="KFW197" s="174"/>
      <c r="KFX197" s="174"/>
      <c r="KFY197" s="174"/>
      <c r="KFZ197" s="174"/>
      <c r="KGA197" s="174"/>
      <c r="KGB197" s="174"/>
      <c r="KGC197" s="174"/>
      <c r="KGD197" s="174"/>
      <c r="KGE197" s="174"/>
      <c r="KGF197" s="174"/>
      <c r="KGG197" s="174"/>
      <c r="KGH197" s="174"/>
      <c r="KGI197" s="174"/>
      <c r="KGJ197" s="174"/>
      <c r="KGK197" s="174"/>
      <c r="KGL197" s="174"/>
      <c r="KGM197" s="174"/>
      <c r="KGN197" s="174"/>
      <c r="KGO197" s="174"/>
      <c r="KGP197" s="174"/>
      <c r="KGQ197" s="174"/>
      <c r="KGR197" s="174"/>
      <c r="KGS197" s="174"/>
      <c r="KGT197" s="174"/>
      <c r="KGU197" s="174"/>
      <c r="KGV197" s="174"/>
      <c r="KGW197" s="174"/>
      <c r="KGX197" s="174"/>
      <c r="KGY197" s="174"/>
      <c r="KGZ197" s="174"/>
      <c r="KHA197" s="174"/>
      <c r="KHB197" s="174"/>
      <c r="KHC197" s="174"/>
      <c r="KHD197" s="174"/>
      <c r="KHE197" s="174"/>
      <c r="KHF197" s="174"/>
      <c r="KHG197" s="174"/>
      <c r="KHH197" s="174"/>
      <c r="KHI197" s="174"/>
      <c r="KHJ197" s="174"/>
      <c r="KHK197" s="174"/>
      <c r="KHL197" s="174"/>
      <c r="KHM197" s="174"/>
      <c r="KHN197" s="174"/>
      <c r="KHO197" s="174"/>
      <c r="KHP197" s="174"/>
      <c r="KHQ197" s="174"/>
      <c r="KHR197" s="174"/>
      <c r="KHS197" s="174"/>
      <c r="KHT197" s="174"/>
      <c r="KHU197" s="174"/>
      <c r="KHV197" s="174"/>
      <c r="KHW197" s="174"/>
      <c r="KHX197" s="174"/>
      <c r="KHY197" s="174"/>
      <c r="KHZ197" s="174"/>
      <c r="KIA197" s="174"/>
      <c r="KIB197" s="174"/>
      <c r="KIC197" s="174"/>
      <c r="KID197" s="174"/>
      <c r="KIE197" s="174"/>
      <c r="KIF197" s="174"/>
      <c r="KIG197" s="174"/>
      <c r="KIH197" s="174"/>
      <c r="KII197" s="174"/>
      <c r="KIJ197" s="174"/>
      <c r="KIK197" s="174"/>
      <c r="KIL197" s="174"/>
      <c r="KIM197" s="174"/>
      <c r="KIN197" s="174"/>
      <c r="KIO197" s="174"/>
      <c r="KIP197" s="174"/>
      <c r="KIQ197" s="174"/>
      <c r="KIR197" s="174"/>
      <c r="KIS197" s="174"/>
      <c r="KIT197" s="174"/>
      <c r="KIU197" s="174"/>
      <c r="KIV197" s="174"/>
      <c r="KIW197" s="174"/>
      <c r="KIX197" s="174"/>
      <c r="KIY197" s="174"/>
      <c r="KIZ197" s="174"/>
      <c r="KJA197" s="174"/>
      <c r="KJB197" s="174"/>
      <c r="KJC197" s="174"/>
      <c r="KJD197" s="174"/>
      <c r="KJE197" s="174"/>
      <c r="KJF197" s="174"/>
      <c r="KJG197" s="174"/>
      <c r="KJH197" s="174"/>
      <c r="KJI197" s="174"/>
      <c r="KJJ197" s="174"/>
      <c r="KJK197" s="174"/>
      <c r="KJL197" s="174"/>
      <c r="KJM197" s="174"/>
      <c r="KJN197" s="174"/>
      <c r="KJO197" s="174"/>
      <c r="KJP197" s="174"/>
      <c r="KJQ197" s="174"/>
      <c r="KJR197" s="174"/>
      <c r="KJS197" s="174"/>
      <c r="KJT197" s="174"/>
      <c r="KJU197" s="174"/>
      <c r="KJV197" s="174"/>
      <c r="KJW197" s="174"/>
      <c r="KJX197" s="174"/>
      <c r="KJY197" s="174"/>
      <c r="KJZ197" s="174"/>
      <c r="KKA197" s="174"/>
      <c r="KKB197" s="174"/>
      <c r="KKC197" s="174"/>
      <c r="KKD197" s="174"/>
      <c r="KKE197" s="174"/>
      <c r="KKF197" s="174"/>
      <c r="KKG197" s="174"/>
      <c r="KKH197" s="174"/>
      <c r="KKI197" s="174"/>
      <c r="KKJ197" s="174"/>
      <c r="KKK197" s="174"/>
      <c r="KKL197" s="174"/>
      <c r="KKM197" s="174"/>
      <c r="KKN197" s="174"/>
      <c r="KKO197" s="174"/>
      <c r="KKP197" s="174"/>
      <c r="KKQ197" s="174"/>
      <c r="KKR197" s="174"/>
      <c r="KKS197" s="174"/>
      <c r="KKT197" s="174"/>
      <c r="KKU197" s="174"/>
      <c r="KKV197" s="174"/>
      <c r="KKW197" s="174"/>
      <c r="KKX197" s="174"/>
      <c r="KKY197" s="174"/>
      <c r="KKZ197" s="174"/>
      <c r="KLA197" s="174"/>
      <c r="KLB197" s="174"/>
      <c r="KLC197" s="174"/>
      <c r="KLD197" s="174"/>
      <c r="KLE197" s="174"/>
      <c r="KLF197" s="174"/>
      <c r="KLG197" s="174"/>
      <c r="KLH197" s="174"/>
      <c r="KLI197" s="174"/>
      <c r="KLJ197" s="174"/>
      <c r="KLK197" s="174"/>
      <c r="KLL197" s="174"/>
      <c r="KLM197" s="174"/>
      <c r="KLN197" s="174"/>
      <c r="KLO197" s="174"/>
      <c r="KLP197" s="174"/>
      <c r="KLQ197" s="174"/>
      <c r="KLR197" s="174"/>
      <c r="KLS197" s="174"/>
      <c r="KLT197" s="174"/>
      <c r="KLU197" s="174"/>
      <c r="KLV197" s="174"/>
      <c r="KLW197" s="174"/>
      <c r="KLX197" s="174"/>
      <c r="KLY197" s="174"/>
      <c r="KLZ197" s="174"/>
      <c r="KMA197" s="174"/>
      <c r="KMB197" s="174"/>
      <c r="KMC197" s="174"/>
      <c r="KMD197" s="174"/>
      <c r="KME197" s="174"/>
      <c r="KMF197" s="174"/>
      <c r="KMG197" s="174"/>
      <c r="KMH197" s="174"/>
      <c r="KMI197" s="174"/>
      <c r="KMJ197" s="174"/>
      <c r="KMK197" s="174"/>
      <c r="KML197" s="174"/>
      <c r="KMM197" s="174"/>
      <c r="KMN197" s="174"/>
      <c r="KMO197" s="174"/>
      <c r="KMP197" s="174"/>
      <c r="KMQ197" s="174"/>
      <c r="KMR197" s="174"/>
      <c r="KMS197" s="174"/>
      <c r="KMT197" s="174"/>
      <c r="KMU197" s="174"/>
      <c r="KMV197" s="174"/>
      <c r="KMW197" s="174"/>
      <c r="KMX197" s="174"/>
      <c r="KMY197" s="174"/>
      <c r="KMZ197" s="174"/>
      <c r="KNA197" s="174"/>
      <c r="KNB197" s="174"/>
      <c r="KNC197" s="174"/>
      <c r="KND197" s="174"/>
      <c r="KNE197" s="174"/>
      <c r="KNF197" s="174"/>
      <c r="KNG197" s="174"/>
      <c r="KNH197" s="174"/>
      <c r="KNI197" s="174"/>
      <c r="KNJ197" s="174"/>
      <c r="KNK197" s="174"/>
      <c r="KNL197" s="174"/>
      <c r="KNM197" s="174"/>
      <c r="KNN197" s="174"/>
      <c r="KNO197" s="174"/>
      <c r="KNP197" s="174"/>
      <c r="KNQ197" s="174"/>
      <c r="KNR197" s="174"/>
      <c r="KNS197" s="174"/>
      <c r="KNT197" s="174"/>
      <c r="KNU197" s="174"/>
      <c r="KNV197" s="174"/>
      <c r="KNW197" s="174"/>
      <c r="KNX197" s="174"/>
      <c r="KNY197" s="174"/>
      <c r="KNZ197" s="174"/>
      <c r="KOA197" s="174"/>
      <c r="KOB197" s="174"/>
      <c r="KOC197" s="174"/>
      <c r="KOD197" s="174"/>
      <c r="KOE197" s="174"/>
      <c r="KOF197" s="174"/>
      <c r="KOG197" s="174"/>
      <c r="KOH197" s="174"/>
      <c r="KOI197" s="174"/>
      <c r="KOJ197" s="174"/>
      <c r="KOK197" s="174"/>
      <c r="KOL197" s="174"/>
      <c r="KOM197" s="174"/>
      <c r="KON197" s="174"/>
      <c r="KOO197" s="174"/>
      <c r="KOP197" s="174"/>
      <c r="KOQ197" s="174"/>
      <c r="KOR197" s="174"/>
      <c r="KOS197" s="174"/>
      <c r="KOT197" s="174"/>
      <c r="KOU197" s="174"/>
      <c r="KOV197" s="174"/>
      <c r="KOW197" s="174"/>
      <c r="KOX197" s="174"/>
      <c r="KOY197" s="174"/>
      <c r="KOZ197" s="174"/>
      <c r="KPA197" s="174"/>
      <c r="KPB197" s="174"/>
      <c r="KPC197" s="174"/>
      <c r="KPD197" s="174"/>
      <c r="KPE197" s="174"/>
      <c r="KPF197" s="174"/>
      <c r="KPG197" s="174"/>
      <c r="KPH197" s="174"/>
      <c r="KPI197" s="174"/>
      <c r="KPJ197" s="174"/>
      <c r="KPK197" s="174"/>
      <c r="KPL197" s="174"/>
      <c r="KPM197" s="174"/>
      <c r="KPN197" s="174"/>
      <c r="KPO197" s="174"/>
      <c r="KPP197" s="174"/>
      <c r="KPQ197" s="174"/>
      <c r="KPR197" s="174"/>
      <c r="KPS197" s="174"/>
      <c r="KPT197" s="174"/>
      <c r="KPU197" s="174"/>
      <c r="KPV197" s="174"/>
      <c r="KPW197" s="174"/>
      <c r="KPX197" s="174"/>
      <c r="KPY197" s="174"/>
      <c r="KPZ197" s="174"/>
      <c r="KQA197" s="174"/>
      <c r="KQB197" s="174"/>
      <c r="KQC197" s="174"/>
      <c r="KQD197" s="174"/>
      <c r="KQE197" s="174"/>
      <c r="KQF197" s="174"/>
      <c r="KQG197" s="174"/>
      <c r="KQH197" s="174"/>
      <c r="KQI197" s="174"/>
      <c r="KQJ197" s="174"/>
      <c r="KQK197" s="174"/>
      <c r="KQL197" s="174"/>
      <c r="KQM197" s="174"/>
      <c r="KQN197" s="174"/>
      <c r="KQO197" s="174"/>
      <c r="KQP197" s="174"/>
      <c r="KQQ197" s="174"/>
      <c r="KQR197" s="174"/>
      <c r="KQS197" s="174"/>
      <c r="KQT197" s="174"/>
      <c r="KQU197" s="174"/>
      <c r="KQV197" s="174"/>
      <c r="KQW197" s="174"/>
      <c r="KQX197" s="174"/>
      <c r="KQY197" s="174"/>
      <c r="KQZ197" s="174"/>
      <c r="KRA197" s="174"/>
      <c r="KRB197" s="174"/>
      <c r="KRC197" s="174"/>
      <c r="KRD197" s="174"/>
      <c r="KRE197" s="174"/>
      <c r="KRF197" s="174"/>
      <c r="KRG197" s="174"/>
      <c r="KRH197" s="174"/>
      <c r="KRI197" s="174"/>
      <c r="KRJ197" s="174"/>
      <c r="KRK197" s="174"/>
      <c r="KRL197" s="174"/>
      <c r="KRM197" s="174"/>
      <c r="KRN197" s="174"/>
      <c r="KRO197" s="174"/>
      <c r="KRP197" s="174"/>
      <c r="KRQ197" s="174"/>
      <c r="KRR197" s="174"/>
      <c r="KRS197" s="174"/>
      <c r="KRT197" s="174"/>
      <c r="KRU197" s="174"/>
      <c r="KRV197" s="174"/>
      <c r="KRW197" s="174"/>
      <c r="KRX197" s="174"/>
      <c r="KRY197" s="174"/>
      <c r="KRZ197" s="174"/>
      <c r="KSA197" s="174"/>
      <c r="KSB197" s="174"/>
      <c r="KSC197" s="174"/>
      <c r="KSD197" s="174"/>
      <c r="KSE197" s="174"/>
      <c r="KSF197" s="174"/>
      <c r="KSG197" s="174"/>
      <c r="KSH197" s="174"/>
      <c r="KSI197" s="174"/>
      <c r="KSJ197" s="174"/>
      <c r="KSK197" s="174"/>
      <c r="KSL197" s="174"/>
      <c r="KSM197" s="174"/>
      <c r="KSN197" s="174"/>
      <c r="KSO197" s="174"/>
      <c r="KSP197" s="174"/>
      <c r="KSQ197" s="174"/>
      <c r="KSR197" s="174"/>
      <c r="KSS197" s="174"/>
      <c r="KST197" s="174"/>
      <c r="KSU197" s="174"/>
      <c r="KSV197" s="174"/>
      <c r="KSW197" s="174"/>
      <c r="KSX197" s="174"/>
      <c r="KSY197" s="174"/>
      <c r="KSZ197" s="174"/>
      <c r="KTA197" s="174"/>
      <c r="KTB197" s="174"/>
      <c r="KTC197" s="174"/>
      <c r="KTD197" s="174"/>
      <c r="KTE197" s="174"/>
      <c r="KTF197" s="174"/>
      <c r="KTG197" s="174"/>
      <c r="KTH197" s="174"/>
      <c r="KTI197" s="174"/>
      <c r="KTJ197" s="174"/>
      <c r="KTK197" s="174"/>
      <c r="KTL197" s="174"/>
      <c r="KTM197" s="174"/>
      <c r="KTN197" s="174"/>
      <c r="KTO197" s="174"/>
      <c r="KTP197" s="174"/>
      <c r="KTQ197" s="174"/>
      <c r="KTR197" s="174"/>
      <c r="KTS197" s="174"/>
      <c r="KTT197" s="174"/>
      <c r="KTU197" s="174"/>
      <c r="KTV197" s="174"/>
      <c r="KTW197" s="174"/>
      <c r="KTX197" s="174"/>
      <c r="KTY197" s="174"/>
      <c r="KTZ197" s="174"/>
      <c r="KUA197" s="174"/>
      <c r="KUB197" s="174"/>
      <c r="KUC197" s="174"/>
      <c r="KUD197" s="174"/>
      <c r="KUE197" s="174"/>
      <c r="KUF197" s="174"/>
      <c r="KUG197" s="174"/>
      <c r="KUH197" s="174"/>
      <c r="KUI197" s="174"/>
      <c r="KUJ197" s="174"/>
      <c r="KUK197" s="174"/>
      <c r="KUL197" s="174"/>
      <c r="KUM197" s="174"/>
      <c r="KUN197" s="174"/>
      <c r="KUO197" s="174"/>
      <c r="KUP197" s="174"/>
      <c r="KUQ197" s="174"/>
      <c r="KUR197" s="174"/>
      <c r="KUS197" s="174"/>
      <c r="KUT197" s="174"/>
      <c r="KUU197" s="174"/>
      <c r="KUV197" s="174"/>
      <c r="KUW197" s="174"/>
      <c r="KUX197" s="174"/>
      <c r="KUY197" s="174"/>
      <c r="KUZ197" s="174"/>
      <c r="KVA197" s="174"/>
      <c r="KVB197" s="174"/>
      <c r="KVC197" s="174"/>
      <c r="KVD197" s="174"/>
      <c r="KVE197" s="174"/>
      <c r="KVF197" s="174"/>
      <c r="KVG197" s="174"/>
      <c r="KVH197" s="174"/>
      <c r="KVI197" s="174"/>
      <c r="KVJ197" s="174"/>
      <c r="KVK197" s="174"/>
      <c r="KVL197" s="174"/>
      <c r="KVM197" s="174"/>
      <c r="KVN197" s="174"/>
      <c r="KVO197" s="174"/>
      <c r="KVP197" s="174"/>
      <c r="KVQ197" s="174"/>
      <c r="KVR197" s="174"/>
      <c r="KVS197" s="174"/>
      <c r="KVT197" s="174"/>
      <c r="KVU197" s="174"/>
      <c r="KVV197" s="174"/>
      <c r="KVW197" s="174"/>
      <c r="KVX197" s="174"/>
      <c r="KVY197" s="174"/>
      <c r="KVZ197" s="174"/>
      <c r="KWA197" s="174"/>
      <c r="KWB197" s="174"/>
      <c r="KWC197" s="174"/>
      <c r="KWD197" s="174"/>
      <c r="KWE197" s="174"/>
      <c r="KWF197" s="174"/>
      <c r="KWG197" s="174"/>
      <c r="KWH197" s="174"/>
      <c r="KWI197" s="174"/>
      <c r="KWJ197" s="174"/>
      <c r="KWK197" s="174"/>
      <c r="KWL197" s="174"/>
      <c r="KWM197" s="174"/>
      <c r="KWN197" s="174"/>
      <c r="KWO197" s="174"/>
      <c r="KWP197" s="174"/>
      <c r="KWQ197" s="174"/>
      <c r="KWR197" s="174"/>
      <c r="KWS197" s="174"/>
      <c r="KWT197" s="174"/>
      <c r="KWU197" s="174"/>
      <c r="KWV197" s="174"/>
      <c r="KWW197" s="174"/>
      <c r="KWX197" s="174"/>
      <c r="KWY197" s="174"/>
      <c r="KWZ197" s="174"/>
      <c r="KXA197" s="174"/>
      <c r="KXB197" s="174"/>
      <c r="KXC197" s="174"/>
      <c r="KXD197" s="174"/>
      <c r="KXE197" s="174"/>
      <c r="KXF197" s="174"/>
      <c r="KXG197" s="174"/>
      <c r="KXH197" s="174"/>
      <c r="KXI197" s="174"/>
      <c r="KXJ197" s="174"/>
      <c r="KXK197" s="174"/>
      <c r="KXL197" s="174"/>
      <c r="KXM197" s="174"/>
      <c r="KXN197" s="174"/>
      <c r="KXO197" s="174"/>
      <c r="KXP197" s="174"/>
      <c r="KXQ197" s="174"/>
      <c r="KXR197" s="174"/>
      <c r="KXS197" s="174"/>
      <c r="KXT197" s="174"/>
      <c r="KXU197" s="174"/>
      <c r="KXV197" s="174"/>
      <c r="KXW197" s="174"/>
      <c r="KXX197" s="174"/>
      <c r="KXY197" s="174"/>
      <c r="KXZ197" s="174"/>
      <c r="KYA197" s="174"/>
      <c r="KYB197" s="174"/>
      <c r="KYC197" s="174"/>
      <c r="KYD197" s="174"/>
      <c r="KYE197" s="174"/>
      <c r="KYF197" s="174"/>
      <c r="KYG197" s="174"/>
      <c r="KYH197" s="174"/>
      <c r="KYI197" s="174"/>
      <c r="KYJ197" s="174"/>
      <c r="KYK197" s="174"/>
      <c r="KYL197" s="174"/>
      <c r="KYM197" s="174"/>
      <c r="KYN197" s="174"/>
      <c r="KYO197" s="174"/>
      <c r="KYP197" s="174"/>
      <c r="KYQ197" s="174"/>
      <c r="KYR197" s="174"/>
      <c r="KYS197" s="174"/>
      <c r="KYT197" s="174"/>
      <c r="KYU197" s="174"/>
      <c r="KYV197" s="174"/>
      <c r="KYW197" s="174"/>
      <c r="KYX197" s="174"/>
      <c r="KYY197" s="174"/>
      <c r="KYZ197" s="174"/>
      <c r="KZA197" s="174"/>
      <c r="KZB197" s="174"/>
      <c r="KZC197" s="174"/>
      <c r="KZD197" s="174"/>
      <c r="KZE197" s="174"/>
      <c r="KZF197" s="174"/>
      <c r="KZG197" s="174"/>
      <c r="KZH197" s="174"/>
      <c r="KZI197" s="174"/>
      <c r="KZJ197" s="174"/>
      <c r="KZK197" s="174"/>
      <c r="KZL197" s="174"/>
      <c r="KZM197" s="174"/>
      <c r="KZN197" s="174"/>
      <c r="KZO197" s="174"/>
      <c r="KZP197" s="174"/>
      <c r="KZQ197" s="174"/>
      <c r="KZR197" s="174"/>
      <c r="KZS197" s="174"/>
      <c r="KZT197" s="174"/>
      <c r="KZU197" s="174"/>
      <c r="KZV197" s="174"/>
      <c r="KZW197" s="174"/>
      <c r="KZX197" s="174"/>
      <c r="KZY197" s="174"/>
      <c r="KZZ197" s="174"/>
      <c r="LAA197" s="174"/>
      <c r="LAB197" s="174"/>
      <c r="LAC197" s="174"/>
      <c r="LAD197" s="174"/>
      <c r="LAE197" s="174"/>
      <c r="LAF197" s="174"/>
      <c r="LAG197" s="174"/>
      <c r="LAH197" s="174"/>
      <c r="LAI197" s="174"/>
      <c r="LAJ197" s="174"/>
      <c r="LAK197" s="174"/>
      <c r="LAL197" s="174"/>
      <c r="LAM197" s="174"/>
      <c r="LAN197" s="174"/>
      <c r="LAO197" s="174"/>
      <c r="LAP197" s="174"/>
      <c r="LAQ197" s="174"/>
      <c r="LAR197" s="174"/>
      <c r="LAS197" s="174"/>
      <c r="LAT197" s="174"/>
      <c r="LAU197" s="174"/>
      <c r="LAV197" s="174"/>
      <c r="LAW197" s="174"/>
      <c r="LAX197" s="174"/>
      <c r="LAY197" s="174"/>
      <c r="LAZ197" s="174"/>
      <c r="LBA197" s="174"/>
      <c r="LBB197" s="174"/>
      <c r="LBC197" s="174"/>
      <c r="LBD197" s="174"/>
      <c r="LBE197" s="174"/>
      <c r="LBF197" s="174"/>
      <c r="LBG197" s="174"/>
      <c r="LBH197" s="174"/>
      <c r="LBI197" s="174"/>
      <c r="LBJ197" s="174"/>
      <c r="LBK197" s="174"/>
      <c r="LBL197" s="174"/>
      <c r="LBM197" s="174"/>
      <c r="LBN197" s="174"/>
      <c r="LBO197" s="174"/>
      <c r="LBP197" s="174"/>
      <c r="LBQ197" s="174"/>
      <c r="LBR197" s="174"/>
      <c r="LBS197" s="174"/>
      <c r="LBT197" s="174"/>
      <c r="LBU197" s="174"/>
      <c r="LBV197" s="174"/>
      <c r="LBW197" s="174"/>
      <c r="LBX197" s="174"/>
      <c r="LBY197" s="174"/>
      <c r="LBZ197" s="174"/>
      <c r="LCA197" s="174"/>
      <c r="LCB197" s="174"/>
      <c r="LCC197" s="174"/>
      <c r="LCD197" s="174"/>
      <c r="LCE197" s="174"/>
      <c r="LCF197" s="174"/>
      <c r="LCG197" s="174"/>
      <c r="LCH197" s="174"/>
      <c r="LCI197" s="174"/>
      <c r="LCJ197" s="174"/>
      <c r="LCK197" s="174"/>
      <c r="LCL197" s="174"/>
      <c r="LCM197" s="174"/>
      <c r="LCN197" s="174"/>
      <c r="LCO197" s="174"/>
      <c r="LCP197" s="174"/>
      <c r="LCQ197" s="174"/>
      <c r="LCR197" s="174"/>
      <c r="LCS197" s="174"/>
      <c r="LCT197" s="174"/>
      <c r="LCU197" s="174"/>
      <c r="LCV197" s="174"/>
      <c r="LCW197" s="174"/>
      <c r="LCX197" s="174"/>
      <c r="LCY197" s="174"/>
      <c r="LCZ197" s="174"/>
      <c r="LDA197" s="174"/>
      <c r="LDB197" s="174"/>
      <c r="LDC197" s="174"/>
      <c r="LDD197" s="174"/>
      <c r="LDE197" s="174"/>
      <c r="LDF197" s="174"/>
      <c r="LDG197" s="174"/>
      <c r="LDH197" s="174"/>
      <c r="LDI197" s="174"/>
      <c r="LDJ197" s="174"/>
      <c r="LDK197" s="174"/>
      <c r="LDL197" s="174"/>
      <c r="LDM197" s="174"/>
      <c r="LDN197" s="174"/>
      <c r="LDO197" s="174"/>
      <c r="LDP197" s="174"/>
      <c r="LDQ197" s="174"/>
      <c r="LDR197" s="174"/>
      <c r="LDS197" s="174"/>
      <c r="LDT197" s="174"/>
      <c r="LDU197" s="174"/>
      <c r="LDV197" s="174"/>
      <c r="LDW197" s="174"/>
      <c r="LDX197" s="174"/>
      <c r="LDY197" s="174"/>
      <c r="LDZ197" s="174"/>
      <c r="LEA197" s="174"/>
      <c r="LEB197" s="174"/>
      <c r="LEC197" s="174"/>
      <c r="LED197" s="174"/>
      <c r="LEE197" s="174"/>
      <c r="LEF197" s="174"/>
      <c r="LEG197" s="174"/>
      <c r="LEH197" s="174"/>
      <c r="LEI197" s="174"/>
      <c r="LEJ197" s="174"/>
      <c r="LEK197" s="174"/>
      <c r="LEL197" s="174"/>
      <c r="LEM197" s="174"/>
      <c r="LEN197" s="174"/>
      <c r="LEO197" s="174"/>
      <c r="LEP197" s="174"/>
      <c r="LEQ197" s="174"/>
      <c r="LER197" s="174"/>
      <c r="LES197" s="174"/>
      <c r="LET197" s="174"/>
      <c r="LEU197" s="174"/>
      <c r="LEV197" s="174"/>
      <c r="LEW197" s="174"/>
      <c r="LEX197" s="174"/>
      <c r="LEY197" s="174"/>
      <c r="LEZ197" s="174"/>
      <c r="LFA197" s="174"/>
      <c r="LFB197" s="174"/>
      <c r="LFC197" s="174"/>
      <c r="LFD197" s="174"/>
      <c r="LFE197" s="174"/>
      <c r="LFF197" s="174"/>
      <c r="LFG197" s="174"/>
      <c r="LFH197" s="174"/>
      <c r="LFI197" s="174"/>
      <c r="LFJ197" s="174"/>
      <c r="LFK197" s="174"/>
      <c r="LFL197" s="174"/>
      <c r="LFM197" s="174"/>
      <c r="LFN197" s="174"/>
      <c r="LFO197" s="174"/>
      <c r="LFP197" s="174"/>
      <c r="LFQ197" s="174"/>
      <c r="LFR197" s="174"/>
      <c r="LFS197" s="174"/>
      <c r="LFT197" s="174"/>
      <c r="LFU197" s="174"/>
      <c r="LFV197" s="174"/>
      <c r="LFW197" s="174"/>
      <c r="LFX197" s="174"/>
      <c r="LFY197" s="174"/>
      <c r="LFZ197" s="174"/>
      <c r="LGA197" s="174"/>
      <c r="LGB197" s="174"/>
      <c r="LGC197" s="174"/>
      <c r="LGD197" s="174"/>
      <c r="LGE197" s="174"/>
      <c r="LGF197" s="174"/>
      <c r="LGG197" s="174"/>
      <c r="LGH197" s="174"/>
      <c r="LGI197" s="174"/>
      <c r="LGJ197" s="174"/>
      <c r="LGK197" s="174"/>
      <c r="LGL197" s="174"/>
      <c r="LGM197" s="174"/>
      <c r="LGN197" s="174"/>
      <c r="LGO197" s="174"/>
      <c r="LGP197" s="174"/>
      <c r="LGQ197" s="174"/>
      <c r="LGR197" s="174"/>
      <c r="LGS197" s="174"/>
      <c r="LGT197" s="174"/>
      <c r="LGU197" s="174"/>
      <c r="LGV197" s="174"/>
      <c r="LGW197" s="174"/>
      <c r="LGX197" s="174"/>
      <c r="LGY197" s="174"/>
      <c r="LGZ197" s="174"/>
      <c r="LHA197" s="174"/>
      <c r="LHB197" s="174"/>
      <c r="LHC197" s="174"/>
      <c r="LHD197" s="174"/>
      <c r="LHE197" s="174"/>
      <c r="LHF197" s="174"/>
      <c r="LHG197" s="174"/>
      <c r="LHH197" s="174"/>
      <c r="LHI197" s="174"/>
      <c r="LHJ197" s="174"/>
      <c r="LHK197" s="174"/>
      <c r="LHL197" s="174"/>
      <c r="LHM197" s="174"/>
      <c r="LHN197" s="174"/>
      <c r="LHO197" s="174"/>
      <c r="LHP197" s="174"/>
      <c r="LHQ197" s="174"/>
      <c r="LHR197" s="174"/>
      <c r="LHS197" s="174"/>
      <c r="LHT197" s="174"/>
      <c r="LHU197" s="174"/>
      <c r="LHV197" s="174"/>
      <c r="LHW197" s="174"/>
      <c r="LHX197" s="174"/>
      <c r="LHY197" s="174"/>
      <c r="LHZ197" s="174"/>
      <c r="LIA197" s="174"/>
      <c r="LIB197" s="174"/>
      <c r="LIC197" s="174"/>
      <c r="LID197" s="174"/>
      <c r="LIE197" s="174"/>
      <c r="LIF197" s="174"/>
      <c r="LIG197" s="174"/>
      <c r="LIH197" s="174"/>
      <c r="LII197" s="174"/>
      <c r="LIJ197" s="174"/>
      <c r="LIK197" s="174"/>
      <c r="LIL197" s="174"/>
      <c r="LIM197" s="174"/>
      <c r="LIN197" s="174"/>
      <c r="LIO197" s="174"/>
      <c r="LIP197" s="174"/>
      <c r="LIQ197" s="174"/>
      <c r="LIR197" s="174"/>
      <c r="LIS197" s="174"/>
      <c r="LIT197" s="174"/>
      <c r="LIU197" s="174"/>
      <c r="LIV197" s="174"/>
      <c r="LIW197" s="174"/>
      <c r="LIX197" s="174"/>
      <c r="LIY197" s="174"/>
      <c r="LIZ197" s="174"/>
      <c r="LJA197" s="174"/>
      <c r="LJB197" s="174"/>
      <c r="LJC197" s="174"/>
      <c r="LJD197" s="174"/>
      <c r="LJE197" s="174"/>
      <c r="LJF197" s="174"/>
      <c r="LJG197" s="174"/>
      <c r="LJH197" s="174"/>
      <c r="LJI197" s="174"/>
      <c r="LJJ197" s="174"/>
      <c r="LJK197" s="174"/>
      <c r="LJL197" s="174"/>
      <c r="LJM197" s="174"/>
      <c r="LJN197" s="174"/>
      <c r="LJO197" s="174"/>
      <c r="LJP197" s="174"/>
      <c r="LJQ197" s="174"/>
      <c r="LJR197" s="174"/>
      <c r="LJS197" s="174"/>
      <c r="LJT197" s="174"/>
      <c r="LJU197" s="174"/>
      <c r="LJV197" s="174"/>
      <c r="LJW197" s="174"/>
      <c r="LJX197" s="174"/>
      <c r="LJY197" s="174"/>
      <c r="LJZ197" s="174"/>
      <c r="LKA197" s="174"/>
      <c r="LKB197" s="174"/>
      <c r="LKC197" s="174"/>
      <c r="LKD197" s="174"/>
      <c r="LKE197" s="174"/>
      <c r="LKF197" s="174"/>
      <c r="LKG197" s="174"/>
      <c r="LKH197" s="174"/>
      <c r="LKI197" s="174"/>
      <c r="LKJ197" s="174"/>
      <c r="LKK197" s="174"/>
      <c r="LKL197" s="174"/>
      <c r="LKM197" s="174"/>
      <c r="LKN197" s="174"/>
      <c r="LKO197" s="174"/>
      <c r="LKP197" s="174"/>
      <c r="LKQ197" s="174"/>
      <c r="LKR197" s="174"/>
      <c r="LKS197" s="174"/>
      <c r="LKT197" s="174"/>
      <c r="LKU197" s="174"/>
      <c r="LKV197" s="174"/>
      <c r="LKW197" s="174"/>
      <c r="LKX197" s="174"/>
      <c r="LKY197" s="174"/>
      <c r="LKZ197" s="174"/>
      <c r="LLA197" s="174"/>
      <c r="LLB197" s="174"/>
      <c r="LLC197" s="174"/>
      <c r="LLD197" s="174"/>
      <c r="LLE197" s="174"/>
      <c r="LLF197" s="174"/>
      <c r="LLG197" s="174"/>
      <c r="LLH197" s="174"/>
      <c r="LLI197" s="174"/>
      <c r="LLJ197" s="174"/>
      <c r="LLK197" s="174"/>
      <c r="LLL197" s="174"/>
      <c r="LLM197" s="174"/>
      <c r="LLN197" s="174"/>
      <c r="LLO197" s="174"/>
      <c r="LLP197" s="174"/>
      <c r="LLQ197" s="174"/>
      <c r="LLR197" s="174"/>
      <c r="LLS197" s="174"/>
      <c r="LLT197" s="174"/>
      <c r="LLU197" s="174"/>
      <c r="LLV197" s="174"/>
      <c r="LLW197" s="174"/>
      <c r="LLX197" s="174"/>
      <c r="LLY197" s="174"/>
      <c r="LLZ197" s="174"/>
      <c r="LMA197" s="174"/>
      <c r="LMB197" s="174"/>
      <c r="LMC197" s="174"/>
      <c r="LMD197" s="174"/>
      <c r="LME197" s="174"/>
      <c r="LMF197" s="174"/>
      <c r="LMG197" s="174"/>
      <c r="LMH197" s="174"/>
      <c r="LMI197" s="174"/>
      <c r="LMJ197" s="174"/>
      <c r="LMK197" s="174"/>
      <c r="LML197" s="174"/>
      <c r="LMM197" s="174"/>
      <c r="LMN197" s="174"/>
      <c r="LMO197" s="174"/>
      <c r="LMP197" s="174"/>
      <c r="LMQ197" s="174"/>
      <c r="LMR197" s="174"/>
      <c r="LMS197" s="174"/>
      <c r="LMT197" s="174"/>
      <c r="LMU197" s="174"/>
      <c r="LMV197" s="174"/>
      <c r="LMW197" s="174"/>
      <c r="LMX197" s="174"/>
      <c r="LMY197" s="174"/>
      <c r="LMZ197" s="174"/>
      <c r="LNA197" s="174"/>
      <c r="LNB197" s="174"/>
      <c r="LNC197" s="174"/>
      <c r="LND197" s="174"/>
      <c r="LNE197" s="174"/>
      <c r="LNF197" s="174"/>
      <c r="LNG197" s="174"/>
      <c r="LNH197" s="174"/>
      <c r="LNI197" s="174"/>
      <c r="LNJ197" s="174"/>
      <c r="LNK197" s="174"/>
      <c r="LNL197" s="174"/>
      <c r="LNM197" s="174"/>
      <c r="LNN197" s="174"/>
      <c r="LNO197" s="174"/>
      <c r="LNP197" s="174"/>
      <c r="LNQ197" s="174"/>
      <c r="LNR197" s="174"/>
      <c r="LNS197" s="174"/>
      <c r="LNT197" s="174"/>
      <c r="LNU197" s="174"/>
      <c r="LNV197" s="174"/>
      <c r="LNW197" s="174"/>
      <c r="LNX197" s="174"/>
      <c r="LNY197" s="174"/>
      <c r="LNZ197" s="174"/>
      <c r="LOA197" s="174"/>
      <c r="LOB197" s="174"/>
      <c r="LOC197" s="174"/>
      <c r="LOD197" s="174"/>
      <c r="LOE197" s="174"/>
      <c r="LOF197" s="174"/>
      <c r="LOG197" s="174"/>
      <c r="LOH197" s="174"/>
      <c r="LOI197" s="174"/>
      <c r="LOJ197" s="174"/>
      <c r="LOK197" s="174"/>
      <c r="LOL197" s="174"/>
      <c r="LOM197" s="174"/>
      <c r="LON197" s="174"/>
      <c r="LOO197" s="174"/>
      <c r="LOP197" s="174"/>
      <c r="LOQ197" s="174"/>
      <c r="LOR197" s="174"/>
      <c r="LOS197" s="174"/>
      <c r="LOT197" s="174"/>
      <c r="LOU197" s="174"/>
      <c r="LOV197" s="174"/>
      <c r="LOW197" s="174"/>
      <c r="LOX197" s="174"/>
      <c r="LOY197" s="174"/>
      <c r="LOZ197" s="174"/>
      <c r="LPA197" s="174"/>
      <c r="LPB197" s="174"/>
      <c r="LPC197" s="174"/>
      <c r="LPD197" s="174"/>
      <c r="LPE197" s="174"/>
      <c r="LPF197" s="174"/>
      <c r="LPG197" s="174"/>
      <c r="LPH197" s="174"/>
      <c r="LPI197" s="174"/>
      <c r="LPJ197" s="174"/>
      <c r="LPK197" s="174"/>
      <c r="LPL197" s="174"/>
      <c r="LPM197" s="174"/>
      <c r="LPN197" s="174"/>
      <c r="LPO197" s="174"/>
      <c r="LPP197" s="174"/>
      <c r="LPQ197" s="174"/>
      <c r="LPR197" s="174"/>
      <c r="LPS197" s="174"/>
      <c r="LPT197" s="174"/>
      <c r="LPU197" s="174"/>
      <c r="LPV197" s="174"/>
      <c r="LPW197" s="174"/>
      <c r="LPX197" s="174"/>
      <c r="LPY197" s="174"/>
      <c r="LPZ197" s="174"/>
      <c r="LQA197" s="174"/>
      <c r="LQB197" s="174"/>
      <c r="LQC197" s="174"/>
      <c r="LQD197" s="174"/>
      <c r="LQE197" s="174"/>
      <c r="LQF197" s="174"/>
      <c r="LQG197" s="174"/>
      <c r="LQH197" s="174"/>
      <c r="LQI197" s="174"/>
      <c r="LQJ197" s="174"/>
      <c r="LQK197" s="174"/>
      <c r="LQL197" s="174"/>
      <c r="LQM197" s="174"/>
      <c r="LQN197" s="174"/>
      <c r="LQO197" s="174"/>
      <c r="LQP197" s="174"/>
      <c r="LQQ197" s="174"/>
      <c r="LQR197" s="174"/>
      <c r="LQS197" s="174"/>
      <c r="LQT197" s="174"/>
      <c r="LQU197" s="174"/>
      <c r="LQV197" s="174"/>
      <c r="LQW197" s="174"/>
      <c r="LQX197" s="174"/>
      <c r="LQY197" s="174"/>
      <c r="LQZ197" s="174"/>
      <c r="LRA197" s="174"/>
      <c r="LRB197" s="174"/>
      <c r="LRC197" s="174"/>
      <c r="LRD197" s="174"/>
      <c r="LRE197" s="174"/>
      <c r="LRF197" s="174"/>
      <c r="LRG197" s="174"/>
      <c r="LRH197" s="174"/>
      <c r="LRI197" s="174"/>
      <c r="LRJ197" s="174"/>
      <c r="LRK197" s="174"/>
      <c r="LRL197" s="174"/>
      <c r="LRM197" s="174"/>
      <c r="LRN197" s="174"/>
      <c r="LRO197" s="174"/>
      <c r="LRP197" s="174"/>
      <c r="LRQ197" s="174"/>
      <c r="LRR197" s="174"/>
      <c r="LRS197" s="174"/>
      <c r="LRT197" s="174"/>
      <c r="LRU197" s="174"/>
      <c r="LRV197" s="174"/>
      <c r="LRW197" s="174"/>
      <c r="LRX197" s="174"/>
      <c r="LRY197" s="174"/>
      <c r="LRZ197" s="174"/>
      <c r="LSA197" s="174"/>
      <c r="LSB197" s="174"/>
      <c r="LSC197" s="174"/>
      <c r="LSD197" s="174"/>
      <c r="LSE197" s="174"/>
      <c r="LSF197" s="174"/>
      <c r="LSG197" s="174"/>
      <c r="LSH197" s="174"/>
      <c r="LSI197" s="174"/>
      <c r="LSJ197" s="174"/>
      <c r="LSK197" s="174"/>
      <c r="LSL197" s="174"/>
      <c r="LSM197" s="174"/>
      <c r="LSN197" s="174"/>
      <c r="LSO197" s="174"/>
      <c r="LSP197" s="174"/>
      <c r="LSQ197" s="174"/>
      <c r="LSR197" s="174"/>
      <c r="LSS197" s="174"/>
      <c r="LST197" s="174"/>
      <c r="LSU197" s="174"/>
      <c r="LSV197" s="174"/>
      <c r="LSW197" s="174"/>
      <c r="LSX197" s="174"/>
      <c r="LSY197" s="174"/>
      <c r="LSZ197" s="174"/>
      <c r="LTA197" s="174"/>
      <c r="LTB197" s="174"/>
      <c r="LTC197" s="174"/>
      <c r="LTD197" s="174"/>
      <c r="LTE197" s="174"/>
      <c r="LTF197" s="174"/>
      <c r="LTG197" s="174"/>
      <c r="LTH197" s="174"/>
      <c r="LTI197" s="174"/>
      <c r="LTJ197" s="174"/>
      <c r="LTK197" s="174"/>
      <c r="LTL197" s="174"/>
      <c r="LTM197" s="174"/>
      <c r="LTN197" s="174"/>
      <c r="LTO197" s="174"/>
      <c r="LTP197" s="174"/>
      <c r="LTQ197" s="174"/>
      <c r="LTR197" s="174"/>
      <c r="LTS197" s="174"/>
      <c r="LTT197" s="174"/>
      <c r="LTU197" s="174"/>
      <c r="LTV197" s="174"/>
      <c r="LTW197" s="174"/>
      <c r="LTX197" s="174"/>
      <c r="LTY197" s="174"/>
      <c r="LTZ197" s="174"/>
      <c r="LUA197" s="174"/>
      <c r="LUB197" s="174"/>
      <c r="LUC197" s="174"/>
      <c r="LUD197" s="174"/>
      <c r="LUE197" s="174"/>
      <c r="LUF197" s="174"/>
      <c r="LUG197" s="174"/>
      <c r="LUH197" s="174"/>
      <c r="LUI197" s="174"/>
      <c r="LUJ197" s="174"/>
      <c r="LUK197" s="174"/>
      <c r="LUL197" s="174"/>
      <c r="LUM197" s="174"/>
      <c r="LUN197" s="174"/>
      <c r="LUO197" s="174"/>
      <c r="LUP197" s="174"/>
      <c r="LUQ197" s="174"/>
      <c r="LUR197" s="174"/>
      <c r="LUS197" s="174"/>
      <c r="LUT197" s="174"/>
      <c r="LUU197" s="174"/>
      <c r="LUV197" s="174"/>
      <c r="LUW197" s="174"/>
      <c r="LUX197" s="174"/>
      <c r="LUY197" s="174"/>
      <c r="LUZ197" s="174"/>
      <c r="LVA197" s="174"/>
      <c r="LVB197" s="174"/>
      <c r="LVC197" s="174"/>
      <c r="LVD197" s="174"/>
      <c r="LVE197" s="174"/>
      <c r="LVF197" s="174"/>
      <c r="LVG197" s="174"/>
      <c r="LVH197" s="174"/>
      <c r="LVI197" s="174"/>
      <c r="LVJ197" s="174"/>
      <c r="LVK197" s="174"/>
      <c r="LVL197" s="174"/>
      <c r="LVM197" s="174"/>
      <c r="LVN197" s="174"/>
      <c r="LVO197" s="174"/>
      <c r="LVP197" s="174"/>
      <c r="LVQ197" s="174"/>
      <c r="LVR197" s="174"/>
      <c r="LVS197" s="174"/>
      <c r="LVT197" s="174"/>
      <c r="LVU197" s="174"/>
      <c r="LVV197" s="174"/>
      <c r="LVW197" s="174"/>
      <c r="LVX197" s="174"/>
      <c r="LVY197" s="174"/>
      <c r="LVZ197" s="174"/>
      <c r="LWA197" s="174"/>
      <c r="LWB197" s="174"/>
      <c r="LWC197" s="174"/>
      <c r="LWD197" s="174"/>
      <c r="LWE197" s="174"/>
      <c r="LWF197" s="174"/>
      <c r="LWG197" s="174"/>
      <c r="LWH197" s="174"/>
      <c r="LWI197" s="174"/>
      <c r="LWJ197" s="174"/>
      <c r="LWK197" s="174"/>
      <c r="LWL197" s="174"/>
      <c r="LWM197" s="174"/>
      <c r="LWN197" s="174"/>
      <c r="LWO197" s="174"/>
      <c r="LWP197" s="174"/>
      <c r="LWQ197" s="174"/>
      <c r="LWR197" s="174"/>
      <c r="LWS197" s="174"/>
      <c r="LWT197" s="174"/>
      <c r="LWU197" s="174"/>
      <c r="LWV197" s="174"/>
      <c r="LWW197" s="174"/>
      <c r="LWX197" s="174"/>
      <c r="LWY197" s="174"/>
      <c r="LWZ197" s="174"/>
      <c r="LXA197" s="174"/>
      <c r="LXB197" s="174"/>
      <c r="LXC197" s="174"/>
      <c r="LXD197" s="174"/>
      <c r="LXE197" s="174"/>
      <c r="LXF197" s="174"/>
      <c r="LXG197" s="174"/>
      <c r="LXH197" s="174"/>
      <c r="LXI197" s="174"/>
      <c r="LXJ197" s="174"/>
      <c r="LXK197" s="174"/>
      <c r="LXL197" s="174"/>
      <c r="LXM197" s="174"/>
      <c r="LXN197" s="174"/>
      <c r="LXO197" s="174"/>
      <c r="LXP197" s="174"/>
      <c r="LXQ197" s="174"/>
      <c r="LXR197" s="174"/>
      <c r="LXS197" s="174"/>
      <c r="LXT197" s="174"/>
      <c r="LXU197" s="174"/>
      <c r="LXV197" s="174"/>
      <c r="LXW197" s="174"/>
      <c r="LXX197" s="174"/>
      <c r="LXY197" s="174"/>
      <c r="LXZ197" s="174"/>
      <c r="LYA197" s="174"/>
      <c r="LYB197" s="174"/>
      <c r="LYC197" s="174"/>
      <c r="LYD197" s="174"/>
      <c r="LYE197" s="174"/>
      <c r="LYF197" s="174"/>
      <c r="LYG197" s="174"/>
      <c r="LYH197" s="174"/>
      <c r="LYI197" s="174"/>
      <c r="LYJ197" s="174"/>
      <c r="LYK197" s="174"/>
      <c r="LYL197" s="174"/>
      <c r="LYM197" s="174"/>
      <c r="LYN197" s="174"/>
      <c r="LYO197" s="174"/>
      <c r="LYP197" s="174"/>
      <c r="LYQ197" s="174"/>
      <c r="LYR197" s="174"/>
      <c r="LYS197" s="174"/>
      <c r="LYT197" s="174"/>
      <c r="LYU197" s="174"/>
      <c r="LYV197" s="174"/>
      <c r="LYW197" s="174"/>
      <c r="LYX197" s="174"/>
      <c r="LYY197" s="174"/>
      <c r="LYZ197" s="174"/>
      <c r="LZA197" s="174"/>
      <c r="LZB197" s="174"/>
      <c r="LZC197" s="174"/>
      <c r="LZD197" s="174"/>
      <c r="LZE197" s="174"/>
      <c r="LZF197" s="174"/>
      <c r="LZG197" s="174"/>
      <c r="LZH197" s="174"/>
      <c r="LZI197" s="174"/>
      <c r="LZJ197" s="174"/>
      <c r="LZK197" s="174"/>
      <c r="LZL197" s="174"/>
      <c r="LZM197" s="174"/>
      <c r="LZN197" s="174"/>
      <c r="LZO197" s="174"/>
      <c r="LZP197" s="174"/>
      <c r="LZQ197" s="174"/>
      <c r="LZR197" s="174"/>
      <c r="LZS197" s="174"/>
      <c r="LZT197" s="174"/>
      <c r="LZU197" s="174"/>
      <c r="LZV197" s="174"/>
      <c r="LZW197" s="174"/>
      <c r="LZX197" s="174"/>
      <c r="LZY197" s="174"/>
      <c r="LZZ197" s="174"/>
      <c r="MAA197" s="174"/>
      <c r="MAB197" s="174"/>
      <c r="MAC197" s="174"/>
      <c r="MAD197" s="174"/>
      <c r="MAE197" s="174"/>
      <c r="MAF197" s="174"/>
      <c r="MAG197" s="174"/>
      <c r="MAH197" s="174"/>
      <c r="MAI197" s="174"/>
      <c r="MAJ197" s="174"/>
      <c r="MAK197" s="174"/>
      <c r="MAL197" s="174"/>
      <c r="MAM197" s="174"/>
      <c r="MAN197" s="174"/>
      <c r="MAO197" s="174"/>
      <c r="MAP197" s="174"/>
      <c r="MAQ197" s="174"/>
      <c r="MAR197" s="174"/>
      <c r="MAS197" s="174"/>
      <c r="MAT197" s="174"/>
      <c r="MAU197" s="174"/>
      <c r="MAV197" s="174"/>
      <c r="MAW197" s="174"/>
      <c r="MAX197" s="174"/>
      <c r="MAY197" s="174"/>
      <c r="MAZ197" s="174"/>
      <c r="MBA197" s="174"/>
      <c r="MBB197" s="174"/>
      <c r="MBC197" s="174"/>
      <c r="MBD197" s="174"/>
      <c r="MBE197" s="174"/>
      <c r="MBF197" s="174"/>
      <c r="MBG197" s="174"/>
      <c r="MBH197" s="174"/>
      <c r="MBI197" s="174"/>
      <c r="MBJ197" s="174"/>
      <c r="MBK197" s="174"/>
      <c r="MBL197" s="174"/>
      <c r="MBM197" s="174"/>
      <c r="MBN197" s="174"/>
      <c r="MBO197" s="174"/>
      <c r="MBP197" s="174"/>
      <c r="MBQ197" s="174"/>
      <c r="MBR197" s="174"/>
      <c r="MBS197" s="174"/>
      <c r="MBT197" s="174"/>
      <c r="MBU197" s="174"/>
      <c r="MBV197" s="174"/>
      <c r="MBW197" s="174"/>
      <c r="MBX197" s="174"/>
      <c r="MBY197" s="174"/>
      <c r="MBZ197" s="174"/>
      <c r="MCA197" s="174"/>
      <c r="MCB197" s="174"/>
      <c r="MCC197" s="174"/>
      <c r="MCD197" s="174"/>
      <c r="MCE197" s="174"/>
      <c r="MCF197" s="174"/>
      <c r="MCG197" s="174"/>
      <c r="MCH197" s="174"/>
      <c r="MCI197" s="174"/>
      <c r="MCJ197" s="174"/>
      <c r="MCK197" s="174"/>
      <c r="MCL197" s="174"/>
      <c r="MCM197" s="174"/>
      <c r="MCN197" s="174"/>
      <c r="MCO197" s="174"/>
      <c r="MCP197" s="174"/>
      <c r="MCQ197" s="174"/>
      <c r="MCR197" s="174"/>
      <c r="MCS197" s="174"/>
      <c r="MCT197" s="174"/>
      <c r="MCU197" s="174"/>
      <c r="MCV197" s="174"/>
      <c r="MCW197" s="174"/>
      <c r="MCX197" s="174"/>
      <c r="MCY197" s="174"/>
      <c r="MCZ197" s="174"/>
      <c r="MDA197" s="174"/>
      <c r="MDB197" s="174"/>
      <c r="MDC197" s="174"/>
      <c r="MDD197" s="174"/>
      <c r="MDE197" s="174"/>
      <c r="MDF197" s="174"/>
      <c r="MDG197" s="174"/>
      <c r="MDH197" s="174"/>
      <c r="MDI197" s="174"/>
      <c r="MDJ197" s="174"/>
      <c r="MDK197" s="174"/>
      <c r="MDL197" s="174"/>
      <c r="MDM197" s="174"/>
      <c r="MDN197" s="174"/>
      <c r="MDO197" s="174"/>
      <c r="MDP197" s="174"/>
      <c r="MDQ197" s="174"/>
      <c r="MDR197" s="174"/>
      <c r="MDS197" s="174"/>
      <c r="MDT197" s="174"/>
      <c r="MDU197" s="174"/>
      <c r="MDV197" s="174"/>
      <c r="MDW197" s="174"/>
      <c r="MDX197" s="174"/>
      <c r="MDY197" s="174"/>
      <c r="MDZ197" s="174"/>
      <c r="MEA197" s="174"/>
      <c r="MEB197" s="174"/>
      <c r="MEC197" s="174"/>
      <c r="MED197" s="174"/>
      <c r="MEE197" s="174"/>
      <c r="MEF197" s="174"/>
      <c r="MEG197" s="174"/>
      <c r="MEH197" s="174"/>
      <c r="MEI197" s="174"/>
      <c r="MEJ197" s="174"/>
      <c r="MEK197" s="174"/>
      <c r="MEL197" s="174"/>
      <c r="MEM197" s="174"/>
      <c r="MEN197" s="174"/>
      <c r="MEO197" s="174"/>
      <c r="MEP197" s="174"/>
      <c r="MEQ197" s="174"/>
      <c r="MER197" s="174"/>
      <c r="MES197" s="174"/>
      <c r="MET197" s="174"/>
      <c r="MEU197" s="174"/>
      <c r="MEV197" s="174"/>
      <c r="MEW197" s="174"/>
      <c r="MEX197" s="174"/>
      <c r="MEY197" s="174"/>
      <c r="MEZ197" s="174"/>
      <c r="MFA197" s="174"/>
      <c r="MFB197" s="174"/>
      <c r="MFC197" s="174"/>
      <c r="MFD197" s="174"/>
      <c r="MFE197" s="174"/>
      <c r="MFF197" s="174"/>
      <c r="MFG197" s="174"/>
      <c r="MFH197" s="174"/>
      <c r="MFI197" s="174"/>
      <c r="MFJ197" s="174"/>
      <c r="MFK197" s="174"/>
      <c r="MFL197" s="174"/>
      <c r="MFM197" s="174"/>
      <c r="MFN197" s="174"/>
      <c r="MFO197" s="174"/>
      <c r="MFP197" s="174"/>
      <c r="MFQ197" s="174"/>
      <c r="MFR197" s="174"/>
      <c r="MFS197" s="174"/>
      <c r="MFT197" s="174"/>
      <c r="MFU197" s="174"/>
      <c r="MFV197" s="174"/>
      <c r="MFW197" s="174"/>
      <c r="MFX197" s="174"/>
      <c r="MFY197" s="174"/>
      <c r="MFZ197" s="174"/>
      <c r="MGA197" s="174"/>
      <c r="MGB197" s="174"/>
      <c r="MGC197" s="174"/>
      <c r="MGD197" s="174"/>
      <c r="MGE197" s="174"/>
      <c r="MGF197" s="174"/>
      <c r="MGG197" s="174"/>
      <c r="MGH197" s="174"/>
      <c r="MGI197" s="174"/>
      <c r="MGJ197" s="174"/>
      <c r="MGK197" s="174"/>
      <c r="MGL197" s="174"/>
      <c r="MGM197" s="174"/>
      <c r="MGN197" s="174"/>
      <c r="MGO197" s="174"/>
      <c r="MGP197" s="174"/>
      <c r="MGQ197" s="174"/>
      <c r="MGR197" s="174"/>
      <c r="MGS197" s="174"/>
      <c r="MGT197" s="174"/>
      <c r="MGU197" s="174"/>
      <c r="MGV197" s="174"/>
      <c r="MGW197" s="174"/>
      <c r="MGX197" s="174"/>
      <c r="MGY197" s="174"/>
      <c r="MGZ197" s="174"/>
      <c r="MHA197" s="174"/>
      <c r="MHB197" s="174"/>
      <c r="MHC197" s="174"/>
      <c r="MHD197" s="174"/>
      <c r="MHE197" s="174"/>
      <c r="MHF197" s="174"/>
      <c r="MHG197" s="174"/>
      <c r="MHH197" s="174"/>
      <c r="MHI197" s="174"/>
      <c r="MHJ197" s="174"/>
      <c r="MHK197" s="174"/>
      <c r="MHL197" s="174"/>
      <c r="MHM197" s="174"/>
      <c r="MHN197" s="174"/>
      <c r="MHO197" s="174"/>
      <c r="MHP197" s="174"/>
      <c r="MHQ197" s="174"/>
      <c r="MHR197" s="174"/>
      <c r="MHS197" s="174"/>
      <c r="MHT197" s="174"/>
      <c r="MHU197" s="174"/>
      <c r="MHV197" s="174"/>
      <c r="MHW197" s="174"/>
      <c r="MHX197" s="174"/>
      <c r="MHY197" s="174"/>
      <c r="MHZ197" s="174"/>
      <c r="MIA197" s="174"/>
      <c r="MIB197" s="174"/>
      <c r="MIC197" s="174"/>
      <c r="MID197" s="174"/>
      <c r="MIE197" s="174"/>
      <c r="MIF197" s="174"/>
      <c r="MIG197" s="174"/>
      <c r="MIH197" s="174"/>
      <c r="MII197" s="174"/>
      <c r="MIJ197" s="174"/>
      <c r="MIK197" s="174"/>
      <c r="MIL197" s="174"/>
      <c r="MIM197" s="174"/>
      <c r="MIN197" s="174"/>
      <c r="MIO197" s="174"/>
      <c r="MIP197" s="174"/>
      <c r="MIQ197" s="174"/>
      <c r="MIR197" s="174"/>
      <c r="MIS197" s="174"/>
      <c r="MIT197" s="174"/>
      <c r="MIU197" s="174"/>
      <c r="MIV197" s="174"/>
      <c r="MIW197" s="174"/>
      <c r="MIX197" s="174"/>
      <c r="MIY197" s="174"/>
      <c r="MIZ197" s="174"/>
      <c r="MJA197" s="174"/>
      <c r="MJB197" s="174"/>
      <c r="MJC197" s="174"/>
      <c r="MJD197" s="174"/>
      <c r="MJE197" s="174"/>
      <c r="MJF197" s="174"/>
      <c r="MJG197" s="174"/>
      <c r="MJH197" s="174"/>
      <c r="MJI197" s="174"/>
      <c r="MJJ197" s="174"/>
      <c r="MJK197" s="174"/>
      <c r="MJL197" s="174"/>
      <c r="MJM197" s="174"/>
      <c r="MJN197" s="174"/>
      <c r="MJO197" s="174"/>
      <c r="MJP197" s="174"/>
      <c r="MJQ197" s="174"/>
      <c r="MJR197" s="174"/>
      <c r="MJS197" s="174"/>
      <c r="MJT197" s="174"/>
      <c r="MJU197" s="174"/>
      <c r="MJV197" s="174"/>
      <c r="MJW197" s="174"/>
      <c r="MJX197" s="174"/>
      <c r="MJY197" s="174"/>
      <c r="MJZ197" s="174"/>
      <c r="MKA197" s="174"/>
      <c r="MKB197" s="174"/>
      <c r="MKC197" s="174"/>
      <c r="MKD197" s="174"/>
      <c r="MKE197" s="174"/>
      <c r="MKF197" s="174"/>
      <c r="MKG197" s="174"/>
      <c r="MKH197" s="174"/>
      <c r="MKI197" s="174"/>
      <c r="MKJ197" s="174"/>
      <c r="MKK197" s="174"/>
      <c r="MKL197" s="174"/>
      <c r="MKM197" s="174"/>
      <c r="MKN197" s="174"/>
      <c r="MKO197" s="174"/>
      <c r="MKP197" s="174"/>
      <c r="MKQ197" s="174"/>
      <c r="MKR197" s="174"/>
      <c r="MKS197" s="174"/>
      <c r="MKT197" s="174"/>
      <c r="MKU197" s="174"/>
      <c r="MKV197" s="174"/>
      <c r="MKW197" s="174"/>
      <c r="MKX197" s="174"/>
      <c r="MKY197" s="174"/>
      <c r="MKZ197" s="174"/>
      <c r="MLA197" s="174"/>
      <c r="MLB197" s="174"/>
      <c r="MLC197" s="174"/>
      <c r="MLD197" s="174"/>
      <c r="MLE197" s="174"/>
      <c r="MLF197" s="174"/>
      <c r="MLG197" s="174"/>
      <c r="MLH197" s="174"/>
      <c r="MLI197" s="174"/>
      <c r="MLJ197" s="174"/>
      <c r="MLK197" s="174"/>
      <c r="MLL197" s="174"/>
      <c r="MLM197" s="174"/>
      <c r="MLN197" s="174"/>
      <c r="MLO197" s="174"/>
      <c r="MLP197" s="174"/>
      <c r="MLQ197" s="174"/>
      <c r="MLR197" s="174"/>
      <c r="MLS197" s="174"/>
      <c r="MLT197" s="174"/>
      <c r="MLU197" s="174"/>
      <c r="MLV197" s="174"/>
      <c r="MLW197" s="174"/>
      <c r="MLX197" s="174"/>
      <c r="MLY197" s="174"/>
      <c r="MLZ197" s="174"/>
      <c r="MMA197" s="174"/>
      <c r="MMB197" s="174"/>
      <c r="MMC197" s="174"/>
      <c r="MMD197" s="174"/>
      <c r="MME197" s="174"/>
      <c r="MMF197" s="174"/>
      <c r="MMG197" s="174"/>
      <c r="MMH197" s="174"/>
      <c r="MMI197" s="174"/>
      <c r="MMJ197" s="174"/>
      <c r="MMK197" s="174"/>
      <c r="MML197" s="174"/>
      <c r="MMM197" s="174"/>
      <c r="MMN197" s="174"/>
      <c r="MMO197" s="174"/>
      <c r="MMP197" s="174"/>
      <c r="MMQ197" s="174"/>
      <c r="MMR197" s="174"/>
      <c r="MMS197" s="174"/>
      <c r="MMT197" s="174"/>
      <c r="MMU197" s="174"/>
      <c r="MMV197" s="174"/>
      <c r="MMW197" s="174"/>
      <c r="MMX197" s="174"/>
      <c r="MMY197" s="174"/>
      <c r="MMZ197" s="174"/>
      <c r="MNA197" s="174"/>
      <c r="MNB197" s="174"/>
      <c r="MNC197" s="174"/>
      <c r="MND197" s="174"/>
      <c r="MNE197" s="174"/>
      <c r="MNF197" s="174"/>
      <c r="MNG197" s="174"/>
      <c r="MNH197" s="174"/>
      <c r="MNI197" s="174"/>
      <c r="MNJ197" s="174"/>
      <c r="MNK197" s="174"/>
      <c r="MNL197" s="174"/>
      <c r="MNM197" s="174"/>
      <c r="MNN197" s="174"/>
      <c r="MNO197" s="174"/>
      <c r="MNP197" s="174"/>
      <c r="MNQ197" s="174"/>
      <c r="MNR197" s="174"/>
      <c r="MNS197" s="174"/>
      <c r="MNT197" s="174"/>
      <c r="MNU197" s="174"/>
      <c r="MNV197" s="174"/>
      <c r="MNW197" s="174"/>
      <c r="MNX197" s="174"/>
      <c r="MNY197" s="174"/>
      <c r="MNZ197" s="174"/>
      <c r="MOA197" s="174"/>
      <c r="MOB197" s="174"/>
      <c r="MOC197" s="174"/>
      <c r="MOD197" s="174"/>
      <c r="MOE197" s="174"/>
      <c r="MOF197" s="174"/>
      <c r="MOG197" s="174"/>
      <c r="MOH197" s="174"/>
      <c r="MOI197" s="174"/>
      <c r="MOJ197" s="174"/>
      <c r="MOK197" s="174"/>
      <c r="MOL197" s="174"/>
      <c r="MOM197" s="174"/>
      <c r="MON197" s="174"/>
      <c r="MOO197" s="174"/>
      <c r="MOP197" s="174"/>
      <c r="MOQ197" s="174"/>
      <c r="MOR197" s="174"/>
      <c r="MOS197" s="174"/>
      <c r="MOT197" s="174"/>
      <c r="MOU197" s="174"/>
      <c r="MOV197" s="174"/>
      <c r="MOW197" s="174"/>
      <c r="MOX197" s="174"/>
      <c r="MOY197" s="174"/>
      <c r="MOZ197" s="174"/>
      <c r="MPA197" s="174"/>
      <c r="MPB197" s="174"/>
      <c r="MPC197" s="174"/>
      <c r="MPD197" s="174"/>
      <c r="MPE197" s="174"/>
      <c r="MPF197" s="174"/>
      <c r="MPG197" s="174"/>
      <c r="MPH197" s="174"/>
      <c r="MPI197" s="174"/>
      <c r="MPJ197" s="174"/>
      <c r="MPK197" s="174"/>
      <c r="MPL197" s="174"/>
      <c r="MPM197" s="174"/>
      <c r="MPN197" s="174"/>
      <c r="MPO197" s="174"/>
      <c r="MPP197" s="174"/>
      <c r="MPQ197" s="174"/>
      <c r="MPR197" s="174"/>
      <c r="MPS197" s="174"/>
      <c r="MPT197" s="174"/>
      <c r="MPU197" s="174"/>
      <c r="MPV197" s="174"/>
      <c r="MPW197" s="174"/>
      <c r="MPX197" s="174"/>
      <c r="MPY197" s="174"/>
      <c r="MPZ197" s="174"/>
      <c r="MQA197" s="174"/>
      <c r="MQB197" s="174"/>
      <c r="MQC197" s="174"/>
      <c r="MQD197" s="174"/>
      <c r="MQE197" s="174"/>
      <c r="MQF197" s="174"/>
      <c r="MQG197" s="174"/>
      <c r="MQH197" s="174"/>
      <c r="MQI197" s="174"/>
      <c r="MQJ197" s="174"/>
      <c r="MQK197" s="174"/>
      <c r="MQL197" s="174"/>
      <c r="MQM197" s="174"/>
      <c r="MQN197" s="174"/>
      <c r="MQO197" s="174"/>
      <c r="MQP197" s="174"/>
      <c r="MQQ197" s="174"/>
      <c r="MQR197" s="174"/>
      <c r="MQS197" s="174"/>
      <c r="MQT197" s="174"/>
      <c r="MQU197" s="174"/>
      <c r="MQV197" s="174"/>
      <c r="MQW197" s="174"/>
      <c r="MQX197" s="174"/>
      <c r="MQY197" s="174"/>
      <c r="MQZ197" s="174"/>
      <c r="MRA197" s="174"/>
      <c r="MRB197" s="174"/>
      <c r="MRC197" s="174"/>
      <c r="MRD197" s="174"/>
      <c r="MRE197" s="174"/>
      <c r="MRF197" s="174"/>
      <c r="MRG197" s="174"/>
      <c r="MRH197" s="174"/>
      <c r="MRI197" s="174"/>
      <c r="MRJ197" s="174"/>
      <c r="MRK197" s="174"/>
      <c r="MRL197" s="174"/>
      <c r="MRM197" s="174"/>
      <c r="MRN197" s="174"/>
      <c r="MRO197" s="174"/>
      <c r="MRP197" s="174"/>
      <c r="MRQ197" s="174"/>
      <c r="MRR197" s="174"/>
      <c r="MRS197" s="174"/>
      <c r="MRT197" s="174"/>
      <c r="MRU197" s="174"/>
      <c r="MRV197" s="174"/>
      <c r="MRW197" s="174"/>
      <c r="MRX197" s="174"/>
      <c r="MRY197" s="174"/>
      <c r="MRZ197" s="174"/>
      <c r="MSA197" s="174"/>
      <c r="MSB197" s="174"/>
      <c r="MSC197" s="174"/>
      <c r="MSD197" s="174"/>
      <c r="MSE197" s="174"/>
      <c r="MSF197" s="174"/>
      <c r="MSG197" s="174"/>
      <c r="MSH197" s="174"/>
      <c r="MSI197" s="174"/>
      <c r="MSJ197" s="174"/>
      <c r="MSK197" s="174"/>
      <c r="MSL197" s="174"/>
      <c r="MSM197" s="174"/>
      <c r="MSN197" s="174"/>
      <c r="MSO197" s="174"/>
      <c r="MSP197" s="174"/>
      <c r="MSQ197" s="174"/>
      <c r="MSR197" s="174"/>
      <c r="MSS197" s="174"/>
      <c r="MST197" s="174"/>
      <c r="MSU197" s="174"/>
      <c r="MSV197" s="174"/>
      <c r="MSW197" s="174"/>
      <c r="MSX197" s="174"/>
      <c r="MSY197" s="174"/>
      <c r="MSZ197" s="174"/>
      <c r="MTA197" s="174"/>
      <c r="MTB197" s="174"/>
      <c r="MTC197" s="174"/>
      <c r="MTD197" s="174"/>
      <c r="MTE197" s="174"/>
      <c r="MTF197" s="174"/>
      <c r="MTG197" s="174"/>
      <c r="MTH197" s="174"/>
      <c r="MTI197" s="174"/>
      <c r="MTJ197" s="174"/>
      <c r="MTK197" s="174"/>
      <c r="MTL197" s="174"/>
      <c r="MTM197" s="174"/>
      <c r="MTN197" s="174"/>
      <c r="MTO197" s="174"/>
      <c r="MTP197" s="174"/>
      <c r="MTQ197" s="174"/>
      <c r="MTR197" s="174"/>
      <c r="MTS197" s="174"/>
      <c r="MTT197" s="174"/>
      <c r="MTU197" s="174"/>
      <c r="MTV197" s="174"/>
      <c r="MTW197" s="174"/>
      <c r="MTX197" s="174"/>
      <c r="MTY197" s="174"/>
      <c r="MTZ197" s="174"/>
      <c r="MUA197" s="174"/>
      <c r="MUB197" s="174"/>
      <c r="MUC197" s="174"/>
      <c r="MUD197" s="174"/>
      <c r="MUE197" s="174"/>
      <c r="MUF197" s="174"/>
      <c r="MUG197" s="174"/>
      <c r="MUH197" s="174"/>
      <c r="MUI197" s="174"/>
      <c r="MUJ197" s="174"/>
      <c r="MUK197" s="174"/>
      <c r="MUL197" s="174"/>
      <c r="MUM197" s="174"/>
      <c r="MUN197" s="174"/>
      <c r="MUO197" s="174"/>
      <c r="MUP197" s="174"/>
      <c r="MUQ197" s="174"/>
      <c r="MUR197" s="174"/>
      <c r="MUS197" s="174"/>
      <c r="MUT197" s="174"/>
      <c r="MUU197" s="174"/>
      <c r="MUV197" s="174"/>
      <c r="MUW197" s="174"/>
      <c r="MUX197" s="174"/>
      <c r="MUY197" s="174"/>
      <c r="MUZ197" s="174"/>
      <c r="MVA197" s="174"/>
      <c r="MVB197" s="174"/>
      <c r="MVC197" s="174"/>
      <c r="MVD197" s="174"/>
      <c r="MVE197" s="174"/>
      <c r="MVF197" s="174"/>
      <c r="MVG197" s="174"/>
      <c r="MVH197" s="174"/>
      <c r="MVI197" s="174"/>
      <c r="MVJ197" s="174"/>
      <c r="MVK197" s="174"/>
      <c r="MVL197" s="174"/>
      <c r="MVM197" s="174"/>
      <c r="MVN197" s="174"/>
      <c r="MVO197" s="174"/>
      <c r="MVP197" s="174"/>
      <c r="MVQ197" s="174"/>
      <c r="MVR197" s="174"/>
      <c r="MVS197" s="174"/>
      <c r="MVT197" s="174"/>
      <c r="MVU197" s="174"/>
      <c r="MVV197" s="174"/>
      <c r="MVW197" s="174"/>
      <c r="MVX197" s="174"/>
      <c r="MVY197" s="174"/>
      <c r="MVZ197" s="174"/>
      <c r="MWA197" s="174"/>
      <c r="MWB197" s="174"/>
      <c r="MWC197" s="174"/>
      <c r="MWD197" s="174"/>
      <c r="MWE197" s="174"/>
      <c r="MWF197" s="174"/>
      <c r="MWG197" s="174"/>
      <c r="MWH197" s="174"/>
      <c r="MWI197" s="174"/>
      <c r="MWJ197" s="174"/>
      <c r="MWK197" s="174"/>
      <c r="MWL197" s="174"/>
      <c r="MWM197" s="174"/>
      <c r="MWN197" s="174"/>
      <c r="MWO197" s="174"/>
      <c r="MWP197" s="174"/>
      <c r="MWQ197" s="174"/>
      <c r="MWR197" s="174"/>
      <c r="MWS197" s="174"/>
      <c r="MWT197" s="174"/>
      <c r="MWU197" s="174"/>
      <c r="MWV197" s="174"/>
      <c r="MWW197" s="174"/>
      <c r="MWX197" s="174"/>
      <c r="MWY197" s="174"/>
      <c r="MWZ197" s="174"/>
      <c r="MXA197" s="174"/>
      <c r="MXB197" s="174"/>
      <c r="MXC197" s="174"/>
      <c r="MXD197" s="174"/>
      <c r="MXE197" s="174"/>
      <c r="MXF197" s="174"/>
      <c r="MXG197" s="174"/>
      <c r="MXH197" s="174"/>
      <c r="MXI197" s="174"/>
      <c r="MXJ197" s="174"/>
      <c r="MXK197" s="174"/>
      <c r="MXL197" s="174"/>
      <c r="MXM197" s="174"/>
      <c r="MXN197" s="174"/>
      <c r="MXO197" s="174"/>
      <c r="MXP197" s="174"/>
      <c r="MXQ197" s="174"/>
      <c r="MXR197" s="174"/>
      <c r="MXS197" s="174"/>
      <c r="MXT197" s="174"/>
      <c r="MXU197" s="174"/>
      <c r="MXV197" s="174"/>
      <c r="MXW197" s="174"/>
      <c r="MXX197" s="174"/>
      <c r="MXY197" s="174"/>
      <c r="MXZ197" s="174"/>
      <c r="MYA197" s="174"/>
      <c r="MYB197" s="174"/>
      <c r="MYC197" s="174"/>
      <c r="MYD197" s="174"/>
      <c r="MYE197" s="174"/>
      <c r="MYF197" s="174"/>
      <c r="MYG197" s="174"/>
      <c r="MYH197" s="174"/>
      <c r="MYI197" s="174"/>
      <c r="MYJ197" s="174"/>
      <c r="MYK197" s="174"/>
      <c r="MYL197" s="174"/>
      <c r="MYM197" s="174"/>
      <c r="MYN197" s="174"/>
      <c r="MYO197" s="174"/>
      <c r="MYP197" s="174"/>
      <c r="MYQ197" s="174"/>
      <c r="MYR197" s="174"/>
      <c r="MYS197" s="174"/>
      <c r="MYT197" s="174"/>
      <c r="MYU197" s="174"/>
      <c r="MYV197" s="174"/>
      <c r="MYW197" s="174"/>
      <c r="MYX197" s="174"/>
      <c r="MYY197" s="174"/>
      <c r="MYZ197" s="174"/>
      <c r="MZA197" s="174"/>
      <c r="MZB197" s="174"/>
      <c r="MZC197" s="174"/>
      <c r="MZD197" s="174"/>
      <c r="MZE197" s="174"/>
      <c r="MZF197" s="174"/>
      <c r="MZG197" s="174"/>
      <c r="MZH197" s="174"/>
      <c r="MZI197" s="174"/>
      <c r="MZJ197" s="174"/>
      <c r="MZK197" s="174"/>
      <c r="MZL197" s="174"/>
      <c r="MZM197" s="174"/>
      <c r="MZN197" s="174"/>
      <c r="MZO197" s="174"/>
      <c r="MZP197" s="174"/>
      <c r="MZQ197" s="174"/>
      <c r="MZR197" s="174"/>
      <c r="MZS197" s="174"/>
      <c r="MZT197" s="174"/>
      <c r="MZU197" s="174"/>
      <c r="MZV197" s="174"/>
      <c r="MZW197" s="174"/>
      <c r="MZX197" s="174"/>
      <c r="MZY197" s="174"/>
      <c r="MZZ197" s="174"/>
      <c r="NAA197" s="174"/>
      <c r="NAB197" s="174"/>
      <c r="NAC197" s="174"/>
      <c r="NAD197" s="174"/>
      <c r="NAE197" s="174"/>
      <c r="NAF197" s="174"/>
      <c r="NAG197" s="174"/>
      <c r="NAH197" s="174"/>
      <c r="NAI197" s="174"/>
      <c r="NAJ197" s="174"/>
      <c r="NAK197" s="174"/>
      <c r="NAL197" s="174"/>
      <c r="NAM197" s="174"/>
      <c r="NAN197" s="174"/>
      <c r="NAO197" s="174"/>
      <c r="NAP197" s="174"/>
      <c r="NAQ197" s="174"/>
      <c r="NAR197" s="174"/>
      <c r="NAS197" s="174"/>
      <c r="NAT197" s="174"/>
      <c r="NAU197" s="174"/>
      <c r="NAV197" s="174"/>
      <c r="NAW197" s="174"/>
      <c r="NAX197" s="174"/>
      <c r="NAY197" s="174"/>
      <c r="NAZ197" s="174"/>
      <c r="NBA197" s="174"/>
      <c r="NBB197" s="174"/>
      <c r="NBC197" s="174"/>
      <c r="NBD197" s="174"/>
      <c r="NBE197" s="174"/>
      <c r="NBF197" s="174"/>
      <c r="NBG197" s="174"/>
      <c r="NBH197" s="174"/>
      <c r="NBI197" s="174"/>
      <c r="NBJ197" s="174"/>
      <c r="NBK197" s="174"/>
      <c r="NBL197" s="174"/>
      <c r="NBM197" s="174"/>
      <c r="NBN197" s="174"/>
      <c r="NBO197" s="174"/>
      <c r="NBP197" s="174"/>
      <c r="NBQ197" s="174"/>
      <c r="NBR197" s="174"/>
      <c r="NBS197" s="174"/>
      <c r="NBT197" s="174"/>
      <c r="NBU197" s="174"/>
      <c r="NBV197" s="174"/>
      <c r="NBW197" s="174"/>
      <c r="NBX197" s="174"/>
      <c r="NBY197" s="174"/>
      <c r="NBZ197" s="174"/>
      <c r="NCA197" s="174"/>
      <c r="NCB197" s="174"/>
      <c r="NCC197" s="174"/>
      <c r="NCD197" s="174"/>
      <c r="NCE197" s="174"/>
      <c r="NCF197" s="174"/>
      <c r="NCG197" s="174"/>
      <c r="NCH197" s="174"/>
      <c r="NCI197" s="174"/>
      <c r="NCJ197" s="174"/>
      <c r="NCK197" s="174"/>
      <c r="NCL197" s="174"/>
      <c r="NCM197" s="174"/>
      <c r="NCN197" s="174"/>
      <c r="NCO197" s="174"/>
      <c r="NCP197" s="174"/>
      <c r="NCQ197" s="174"/>
      <c r="NCR197" s="174"/>
      <c r="NCS197" s="174"/>
      <c r="NCT197" s="174"/>
      <c r="NCU197" s="174"/>
      <c r="NCV197" s="174"/>
      <c r="NCW197" s="174"/>
      <c r="NCX197" s="174"/>
      <c r="NCY197" s="174"/>
      <c r="NCZ197" s="174"/>
      <c r="NDA197" s="174"/>
      <c r="NDB197" s="174"/>
      <c r="NDC197" s="174"/>
      <c r="NDD197" s="174"/>
      <c r="NDE197" s="174"/>
      <c r="NDF197" s="174"/>
      <c r="NDG197" s="174"/>
      <c r="NDH197" s="174"/>
      <c r="NDI197" s="174"/>
      <c r="NDJ197" s="174"/>
      <c r="NDK197" s="174"/>
      <c r="NDL197" s="174"/>
      <c r="NDM197" s="174"/>
      <c r="NDN197" s="174"/>
      <c r="NDO197" s="174"/>
      <c r="NDP197" s="174"/>
      <c r="NDQ197" s="174"/>
      <c r="NDR197" s="174"/>
      <c r="NDS197" s="174"/>
      <c r="NDT197" s="174"/>
      <c r="NDU197" s="174"/>
      <c r="NDV197" s="174"/>
      <c r="NDW197" s="174"/>
      <c r="NDX197" s="174"/>
      <c r="NDY197" s="174"/>
      <c r="NDZ197" s="174"/>
      <c r="NEA197" s="174"/>
      <c r="NEB197" s="174"/>
      <c r="NEC197" s="174"/>
      <c r="NED197" s="174"/>
      <c r="NEE197" s="174"/>
      <c r="NEF197" s="174"/>
      <c r="NEG197" s="174"/>
      <c r="NEH197" s="174"/>
      <c r="NEI197" s="174"/>
      <c r="NEJ197" s="174"/>
      <c r="NEK197" s="174"/>
      <c r="NEL197" s="174"/>
      <c r="NEM197" s="174"/>
      <c r="NEN197" s="174"/>
      <c r="NEO197" s="174"/>
      <c r="NEP197" s="174"/>
      <c r="NEQ197" s="174"/>
      <c r="NER197" s="174"/>
      <c r="NES197" s="174"/>
      <c r="NET197" s="174"/>
      <c r="NEU197" s="174"/>
      <c r="NEV197" s="174"/>
      <c r="NEW197" s="174"/>
      <c r="NEX197" s="174"/>
      <c r="NEY197" s="174"/>
      <c r="NEZ197" s="174"/>
      <c r="NFA197" s="174"/>
      <c r="NFB197" s="174"/>
      <c r="NFC197" s="174"/>
      <c r="NFD197" s="174"/>
      <c r="NFE197" s="174"/>
      <c r="NFF197" s="174"/>
      <c r="NFG197" s="174"/>
      <c r="NFH197" s="174"/>
      <c r="NFI197" s="174"/>
      <c r="NFJ197" s="174"/>
      <c r="NFK197" s="174"/>
      <c r="NFL197" s="174"/>
      <c r="NFM197" s="174"/>
      <c r="NFN197" s="174"/>
      <c r="NFO197" s="174"/>
      <c r="NFP197" s="174"/>
      <c r="NFQ197" s="174"/>
      <c r="NFR197" s="174"/>
      <c r="NFS197" s="174"/>
      <c r="NFT197" s="174"/>
      <c r="NFU197" s="174"/>
      <c r="NFV197" s="174"/>
      <c r="NFW197" s="174"/>
      <c r="NFX197" s="174"/>
      <c r="NFY197" s="174"/>
      <c r="NFZ197" s="174"/>
      <c r="NGA197" s="174"/>
      <c r="NGB197" s="174"/>
      <c r="NGC197" s="174"/>
      <c r="NGD197" s="174"/>
      <c r="NGE197" s="174"/>
      <c r="NGF197" s="174"/>
      <c r="NGG197" s="174"/>
      <c r="NGH197" s="174"/>
      <c r="NGI197" s="174"/>
      <c r="NGJ197" s="174"/>
      <c r="NGK197" s="174"/>
      <c r="NGL197" s="174"/>
      <c r="NGM197" s="174"/>
      <c r="NGN197" s="174"/>
      <c r="NGO197" s="174"/>
      <c r="NGP197" s="174"/>
      <c r="NGQ197" s="174"/>
      <c r="NGR197" s="174"/>
      <c r="NGS197" s="174"/>
      <c r="NGT197" s="174"/>
      <c r="NGU197" s="174"/>
      <c r="NGV197" s="174"/>
      <c r="NGW197" s="174"/>
      <c r="NGX197" s="174"/>
      <c r="NGY197" s="174"/>
      <c r="NGZ197" s="174"/>
      <c r="NHA197" s="174"/>
      <c r="NHB197" s="174"/>
      <c r="NHC197" s="174"/>
      <c r="NHD197" s="174"/>
      <c r="NHE197" s="174"/>
      <c r="NHF197" s="174"/>
      <c r="NHG197" s="174"/>
      <c r="NHH197" s="174"/>
      <c r="NHI197" s="174"/>
      <c r="NHJ197" s="174"/>
      <c r="NHK197" s="174"/>
      <c r="NHL197" s="174"/>
      <c r="NHM197" s="174"/>
      <c r="NHN197" s="174"/>
      <c r="NHO197" s="174"/>
      <c r="NHP197" s="174"/>
      <c r="NHQ197" s="174"/>
      <c r="NHR197" s="174"/>
      <c r="NHS197" s="174"/>
      <c r="NHT197" s="174"/>
      <c r="NHU197" s="174"/>
      <c r="NHV197" s="174"/>
      <c r="NHW197" s="174"/>
      <c r="NHX197" s="174"/>
      <c r="NHY197" s="174"/>
      <c r="NHZ197" s="174"/>
      <c r="NIA197" s="174"/>
      <c r="NIB197" s="174"/>
      <c r="NIC197" s="174"/>
      <c r="NID197" s="174"/>
      <c r="NIE197" s="174"/>
      <c r="NIF197" s="174"/>
      <c r="NIG197" s="174"/>
      <c r="NIH197" s="174"/>
      <c r="NII197" s="174"/>
      <c r="NIJ197" s="174"/>
      <c r="NIK197" s="174"/>
      <c r="NIL197" s="174"/>
      <c r="NIM197" s="174"/>
      <c r="NIN197" s="174"/>
      <c r="NIO197" s="174"/>
      <c r="NIP197" s="174"/>
      <c r="NIQ197" s="174"/>
      <c r="NIR197" s="174"/>
      <c r="NIS197" s="174"/>
      <c r="NIT197" s="174"/>
      <c r="NIU197" s="174"/>
      <c r="NIV197" s="174"/>
      <c r="NIW197" s="174"/>
      <c r="NIX197" s="174"/>
      <c r="NIY197" s="174"/>
      <c r="NIZ197" s="174"/>
      <c r="NJA197" s="174"/>
      <c r="NJB197" s="174"/>
      <c r="NJC197" s="174"/>
      <c r="NJD197" s="174"/>
      <c r="NJE197" s="174"/>
      <c r="NJF197" s="174"/>
      <c r="NJG197" s="174"/>
      <c r="NJH197" s="174"/>
      <c r="NJI197" s="174"/>
      <c r="NJJ197" s="174"/>
      <c r="NJK197" s="174"/>
      <c r="NJL197" s="174"/>
      <c r="NJM197" s="174"/>
      <c r="NJN197" s="174"/>
      <c r="NJO197" s="174"/>
      <c r="NJP197" s="174"/>
      <c r="NJQ197" s="174"/>
      <c r="NJR197" s="174"/>
      <c r="NJS197" s="174"/>
      <c r="NJT197" s="174"/>
      <c r="NJU197" s="174"/>
      <c r="NJV197" s="174"/>
      <c r="NJW197" s="174"/>
      <c r="NJX197" s="174"/>
      <c r="NJY197" s="174"/>
      <c r="NJZ197" s="174"/>
      <c r="NKA197" s="174"/>
      <c r="NKB197" s="174"/>
      <c r="NKC197" s="174"/>
      <c r="NKD197" s="174"/>
      <c r="NKE197" s="174"/>
      <c r="NKF197" s="174"/>
      <c r="NKG197" s="174"/>
      <c r="NKH197" s="174"/>
      <c r="NKI197" s="174"/>
      <c r="NKJ197" s="174"/>
      <c r="NKK197" s="174"/>
      <c r="NKL197" s="174"/>
      <c r="NKM197" s="174"/>
      <c r="NKN197" s="174"/>
      <c r="NKO197" s="174"/>
      <c r="NKP197" s="174"/>
      <c r="NKQ197" s="174"/>
      <c r="NKR197" s="174"/>
      <c r="NKS197" s="174"/>
      <c r="NKT197" s="174"/>
      <c r="NKU197" s="174"/>
      <c r="NKV197" s="174"/>
      <c r="NKW197" s="174"/>
      <c r="NKX197" s="174"/>
      <c r="NKY197" s="174"/>
      <c r="NKZ197" s="174"/>
      <c r="NLA197" s="174"/>
      <c r="NLB197" s="174"/>
      <c r="NLC197" s="174"/>
      <c r="NLD197" s="174"/>
      <c r="NLE197" s="174"/>
      <c r="NLF197" s="174"/>
      <c r="NLG197" s="174"/>
      <c r="NLH197" s="174"/>
      <c r="NLI197" s="174"/>
      <c r="NLJ197" s="174"/>
      <c r="NLK197" s="174"/>
      <c r="NLL197" s="174"/>
      <c r="NLM197" s="174"/>
      <c r="NLN197" s="174"/>
      <c r="NLO197" s="174"/>
      <c r="NLP197" s="174"/>
      <c r="NLQ197" s="174"/>
      <c r="NLR197" s="174"/>
      <c r="NLS197" s="174"/>
      <c r="NLT197" s="174"/>
      <c r="NLU197" s="174"/>
      <c r="NLV197" s="174"/>
      <c r="NLW197" s="174"/>
      <c r="NLX197" s="174"/>
      <c r="NLY197" s="174"/>
      <c r="NLZ197" s="174"/>
      <c r="NMA197" s="174"/>
      <c r="NMB197" s="174"/>
      <c r="NMC197" s="174"/>
      <c r="NMD197" s="174"/>
      <c r="NME197" s="174"/>
      <c r="NMF197" s="174"/>
      <c r="NMG197" s="174"/>
      <c r="NMH197" s="174"/>
      <c r="NMI197" s="174"/>
      <c r="NMJ197" s="174"/>
      <c r="NMK197" s="174"/>
      <c r="NML197" s="174"/>
      <c r="NMM197" s="174"/>
      <c r="NMN197" s="174"/>
      <c r="NMO197" s="174"/>
      <c r="NMP197" s="174"/>
      <c r="NMQ197" s="174"/>
      <c r="NMR197" s="174"/>
      <c r="NMS197" s="174"/>
      <c r="NMT197" s="174"/>
      <c r="NMU197" s="174"/>
      <c r="NMV197" s="174"/>
      <c r="NMW197" s="174"/>
      <c r="NMX197" s="174"/>
      <c r="NMY197" s="174"/>
      <c r="NMZ197" s="174"/>
      <c r="NNA197" s="174"/>
      <c r="NNB197" s="174"/>
      <c r="NNC197" s="174"/>
      <c r="NND197" s="174"/>
      <c r="NNE197" s="174"/>
      <c r="NNF197" s="174"/>
      <c r="NNG197" s="174"/>
      <c r="NNH197" s="174"/>
      <c r="NNI197" s="174"/>
      <c r="NNJ197" s="174"/>
      <c r="NNK197" s="174"/>
      <c r="NNL197" s="174"/>
      <c r="NNM197" s="174"/>
      <c r="NNN197" s="174"/>
      <c r="NNO197" s="174"/>
      <c r="NNP197" s="174"/>
      <c r="NNQ197" s="174"/>
      <c r="NNR197" s="174"/>
      <c r="NNS197" s="174"/>
      <c r="NNT197" s="174"/>
      <c r="NNU197" s="174"/>
      <c r="NNV197" s="174"/>
      <c r="NNW197" s="174"/>
      <c r="NNX197" s="174"/>
      <c r="NNY197" s="174"/>
      <c r="NNZ197" s="174"/>
      <c r="NOA197" s="174"/>
      <c r="NOB197" s="174"/>
      <c r="NOC197" s="174"/>
      <c r="NOD197" s="174"/>
      <c r="NOE197" s="174"/>
      <c r="NOF197" s="174"/>
      <c r="NOG197" s="174"/>
      <c r="NOH197" s="174"/>
      <c r="NOI197" s="174"/>
      <c r="NOJ197" s="174"/>
      <c r="NOK197" s="174"/>
      <c r="NOL197" s="174"/>
      <c r="NOM197" s="174"/>
      <c r="NON197" s="174"/>
      <c r="NOO197" s="174"/>
      <c r="NOP197" s="174"/>
      <c r="NOQ197" s="174"/>
      <c r="NOR197" s="174"/>
      <c r="NOS197" s="174"/>
      <c r="NOT197" s="174"/>
      <c r="NOU197" s="174"/>
      <c r="NOV197" s="174"/>
      <c r="NOW197" s="174"/>
      <c r="NOX197" s="174"/>
      <c r="NOY197" s="174"/>
      <c r="NOZ197" s="174"/>
      <c r="NPA197" s="174"/>
      <c r="NPB197" s="174"/>
      <c r="NPC197" s="174"/>
      <c r="NPD197" s="174"/>
      <c r="NPE197" s="174"/>
      <c r="NPF197" s="174"/>
      <c r="NPG197" s="174"/>
      <c r="NPH197" s="174"/>
      <c r="NPI197" s="174"/>
      <c r="NPJ197" s="174"/>
      <c r="NPK197" s="174"/>
      <c r="NPL197" s="174"/>
      <c r="NPM197" s="174"/>
      <c r="NPN197" s="174"/>
      <c r="NPO197" s="174"/>
      <c r="NPP197" s="174"/>
      <c r="NPQ197" s="174"/>
      <c r="NPR197" s="174"/>
      <c r="NPS197" s="174"/>
      <c r="NPT197" s="174"/>
      <c r="NPU197" s="174"/>
      <c r="NPV197" s="174"/>
      <c r="NPW197" s="174"/>
      <c r="NPX197" s="174"/>
      <c r="NPY197" s="174"/>
      <c r="NPZ197" s="174"/>
      <c r="NQA197" s="174"/>
      <c r="NQB197" s="174"/>
      <c r="NQC197" s="174"/>
      <c r="NQD197" s="174"/>
      <c r="NQE197" s="174"/>
      <c r="NQF197" s="174"/>
      <c r="NQG197" s="174"/>
      <c r="NQH197" s="174"/>
      <c r="NQI197" s="174"/>
      <c r="NQJ197" s="174"/>
      <c r="NQK197" s="174"/>
      <c r="NQL197" s="174"/>
      <c r="NQM197" s="174"/>
      <c r="NQN197" s="174"/>
      <c r="NQO197" s="174"/>
      <c r="NQP197" s="174"/>
      <c r="NQQ197" s="174"/>
      <c r="NQR197" s="174"/>
      <c r="NQS197" s="174"/>
      <c r="NQT197" s="174"/>
      <c r="NQU197" s="174"/>
      <c r="NQV197" s="174"/>
      <c r="NQW197" s="174"/>
      <c r="NQX197" s="174"/>
      <c r="NQY197" s="174"/>
      <c r="NQZ197" s="174"/>
      <c r="NRA197" s="174"/>
      <c r="NRB197" s="174"/>
      <c r="NRC197" s="174"/>
      <c r="NRD197" s="174"/>
      <c r="NRE197" s="174"/>
      <c r="NRF197" s="174"/>
      <c r="NRG197" s="174"/>
      <c r="NRH197" s="174"/>
      <c r="NRI197" s="174"/>
      <c r="NRJ197" s="174"/>
      <c r="NRK197" s="174"/>
      <c r="NRL197" s="174"/>
      <c r="NRM197" s="174"/>
      <c r="NRN197" s="174"/>
      <c r="NRO197" s="174"/>
      <c r="NRP197" s="174"/>
      <c r="NRQ197" s="174"/>
      <c r="NRR197" s="174"/>
      <c r="NRS197" s="174"/>
      <c r="NRT197" s="174"/>
      <c r="NRU197" s="174"/>
      <c r="NRV197" s="174"/>
      <c r="NRW197" s="174"/>
      <c r="NRX197" s="174"/>
      <c r="NRY197" s="174"/>
      <c r="NRZ197" s="174"/>
      <c r="NSA197" s="174"/>
      <c r="NSB197" s="174"/>
      <c r="NSC197" s="174"/>
      <c r="NSD197" s="174"/>
      <c r="NSE197" s="174"/>
      <c r="NSF197" s="174"/>
      <c r="NSG197" s="174"/>
      <c r="NSH197" s="174"/>
      <c r="NSI197" s="174"/>
      <c r="NSJ197" s="174"/>
      <c r="NSK197" s="174"/>
      <c r="NSL197" s="174"/>
      <c r="NSM197" s="174"/>
      <c r="NSN197" s="174"/>
      <c r="NSO197" s="174"/>
      <c r="NSP197" s="174"/>
      <c r="NSQ197" s="174"/>
      <c r="NSR197" s="174"/>
      <c r="NSS197" s="174"/>
      <c r="NST197" s="174"/>
      <c r="NSU197" s="174"/>
      <c r="NSV197" s="174"/>
      <c r="NSW197" s="174"/>
      <c r="NSX197" s="174"/>
      <c r="NSY197" s="174"/>
      <c r="NSZ197" s="174"/>
      <c r="NTA197" s="174"/>
      <c r="NTB197" s="174"/>
      <c r="NTC197" s="174"/>
      <c r="NTD197" s="174"/>
      <c r="NTE197" s="174"/>
      <c r="NTF197" s="174"/>
      <c r="NTG197" s="174"/>
      <c r="NTH197" s="174"/>
      <c r="NTI197" s="174"/>
      <c r="NTJ197" s="174"/>
      <c r="NTK197" s="174"/>
      <c r="NTL197" s="174"/>
      <c r="NTM197" s="174"/>
      <c r="NTN197" s="174"/>
      <c r="NTO197" s="174"/>
      <c r="NTP197" s="174"/>
      <c r="NTQ197" s="174"/>
      <c r="NTR197" s="174"/>
      <c r="NTS197" s="174"/>
      <c r="NTT197" s="174"/>
      <c r="NTU197" s="174"/>
      <c r="NTV197" s="174"/>
      <c r="NTW197" s="174"/>
      <c r="NTX197" s="174"/>
      <c r="NTY197" s="174"/>
      <c r="NTZ197" s="174"/>
      <c r="NUA197" s="174"/>
      <c r="NUB197" s="174"/>
      <c r="NUC197" s="174"/>
      <c r="NUD197" s="174"/>
      <c r="NUE197" s="174"/>
      <c r="NUF197" s="174"/>
      <c r="NUG197" s="174"/>
      <c r="NUH197" s="174"/>
      <c r="NUI197" s="174"/>
      <c r="NUJ197" s="174"/>
      <c r="NUK197" s="174"/>
      <c r="NUL197" s="174"/>
      <c r="NUM197" s="174"/>
      <c r="NUN197" s="174"/>
      <c r="NUO197" s="174"/>
      <c r="NUP197" s="174"/>
      <c r="NUQ197" s="174"/>
      <c r="NUR197" s="174"/>
      <c r="NUS197" s="174"/>
      <c r="NUT197" s="174"/>
      <c r="NUU197" s="174"/>
      <c r="NUV197" s="174"/>
      <c r="NUW197" s="174"/>
      <c r="NUX197" s="174"/>
      <c r="NUY197" s="174"/>
      <c r="NUZ197" s="174"/>
      <c r="NVA197" s="174"/>
      <c r="NVB197" s="174"/>
      <c r="NVC197" s="174"/>
      <c r="NVD197" s="174"/>
      <c r="NVE197" s="174"/>
      <c r="NVF197" s="174"/>
      <c r="NVG197" s="174"/>
      <c r="NVH197" s="174"/>
      <c r="NVI197" s="174"/>
      <c r="NVJ197" s="174"/>
      <c r="NVK197" s="174"/>
      <c r="NVL197" s="174"/>
      <c r="NVM197" s="174"/>
      <c r="NVN197" s="174"/>
      <c r="NVO197" s="174"/>
      <c r="NVP197" s="174"/>
      <c r="NVQ197" s="174"/>
      <c r="NVR197" s="174"/>
      <c r="NVS197" s="174"/>
      <c r="NVT197" s="174"/>
      <c r="NVU197" s="174"/>
      <c r="NVV197" s="174"/>
      <c r="NVW197" s="174"/>
      <c r="NVX197" s="174"/>
      <c r="NVY197" s="174"/>
      <c r="NVZ197" s="174"/>
      <c r="NWA197" s="174"/>
      <c r="NWB197" s="174"/>
      <c r="NWC197" s="174"/>
      <c r="NWD197" s="174"/>
      <c r="NWE197" s="174"/>
      <c r="NWF197" s="174"/>
      <c r="NWG197" s="174"/>
      <c r="NWH197" s="174"/>
      <c r="NWI197" s="174"/>
      <c r="NWJ197" s="174"/>
      <c r="NWK197" s="174"/>
      <c r="NWL197" s="174"/>
      <c r="NWM197" s="174"/>
      <c r="NWN197" s="174"/>
      <c r="NWO197" s="174"/>
      <c r="NWP197" s="174"/>
      <c r="NWQ197" s="174"/>
      <c r="NWR197" s="174"/>
      <c r="NWS197" s="174"/>
      <c r="NWT197" s="174"/>
      <c r="NWU197" s="174"/>
      <c r="NWV197" s="174"/>
      <c r="NWW197" s="174"/>
      <c r="NWX197" s="174"/>
      <c r="NWY197" s="174"/>
      <c r="NWZ197" s="174"/>
      <c r="NXA197" s="174"/>
      <c r="NXB197" s="174"/>
      <c r="NXC197" s="174"/>
      <c r="NXD197" s="174"/>
      <c r="NXE197" s="174"/>
      <c r="NXF197" s="174"/>
      <c r="NXG197" s="174"/>
      <c r="NXH197" s="174"/>
      <c r="NXI197" s="174"/>
      <c r="NXJ197" s="174"/>
      <c r="NXK197" s="174"/>
      <c r="NXL197" s="174"/>
      <c r="NXM197" s="174"/>
      <c r="NXN197" s="174"/>
      <c r="NXO197" s="174"/>
      <c r="NXP197" s="174"/>
      <c r="NXQ197" s="174"/>
      <c r="NXR197" s="174"/>
      <c r="NXS197" s="174"/>
      <c r="NXT197" s="174"/>
      <c r="NXU197" s="174"/>
      <c r="NXV197" s="174"/>
      <c r="NXW197" s="174"/>
      <c r="NXX197" s="174"/>
      <c r="NXY197" s="174"/>
      <c r="NXZ197" s="174"/>
      <c r="NYA197" s="174"/>
      <c r="NYB197" s="174"/>
      <c r="NYC197" s="174"/>
      <c r="NYD197" s="174"/>
      <c r="NYE197" s="174"/>
      <c r="NYF197" s="174"/>
      <c r="NYG197" s="174"/>
      <c r="NYH197" s="174"/>
      <c r="NYI197" s="174"/>
      <c r="NYJ197" s="174"/>
      <c r="NYK197" s="174"/>
      <c r="NYL197" s="174"/>
      <c r="NYM197" s="174"/>
      <c r="NYN197" s="174"/>
      <c r="NYO197" s="174"/>
      <c r="NYP197" s="174"/>
      <c r="NYQ197" s="174"/>
      <c r="NYR197" s="174"/>
      <c r="NYS197" s="174"/>
      <c r="NYT197" s="174"/>
      <c r="NYU197" s="174"/>
      <c r="NYV197" s="174"/>
      <c r="NYW197" s="174"/>
      <c r="NYX197" s="174"/>
      <c r="NYY197" s="174"/>
      <c r="NYZ197" s="174"/>
      <c r="NZA197" s="174"/>
      <c r="NZB197" s="174"/>
      <c r="NZC197" s="174"/>
      <c r="NZD197" s="174"/>
      <c r="NZE197" s="174"/>
      <c r="NZF197" s="174"/>
      <c r="NZG197" s="174"/>
      <c r="NZH197" s="174"/>
      <c r="NZI197" s="174"/>
      <c r="NZJ197" s="174"/>
      <c r="NZK197" s="174"/>
      <c r="NZL197" s="174"/>
      <c r="NZM197" s="174"/>
      <c r="NZN197" s="174"/>
      <c r="NZO197" s="174"/>
      <c r="NZP197" s="174"/>
      <c r="NZQ197" s="174"/>
      <c r="NZR197" s="174"/>
      <c r="NZS197" s="174"/>
      <c r="NZT197" s="174"/>
      <c r="NZU197" s="174"/>
      <c r="NZV197" s="174"/>
      <c r="NZW197" s="174"/>
      <c r="NZX197" s="174"/>
      <c r="NZY197" s="174"/>
      <c r="NZZ197" s="174"/>
      <c r="OAA197" s="174"/>
      <c r="OAB197" s="174"/>
      <c r="OAC197" s="174"/>
      <c r="OAD197" s="174"/>
      <c r="OAE197" s="174"/>
      <c r="OAF197" s="174"/>
      <c r="OAG197" s="174"/>
      <c r="OAH197" s="174"/>
      <c r="OAI197" s="174"/>
      <c r="OAJ197" s="174"/>
      <c r="OAK197" s="174"/>
      <c r="OAL197" s="174"/>
      <c r="OAM197" s="174"/>
      <c r="OAN197" s="174"/>
      <c r="OAO197" s="174"/>
      <c r="OAP197" s="174"/>
      <c r="OAQ197" s="174"/>
      <c r="OAR197" s="174"/>
      <c r="OAS197" s="174"/>
      <c r="OAT197" s="174"/>
      <c r="OAU197" s="174"/>
      <c r="OAV197" s="174"/>
      <c r="OAW197" s="174"/>
      <c r="OAX197" s="174"/>
      <c r="OAY197" s="174"/>
      <c r="OAZ197" s="174"/>
      <c r="OBA197" s="174"/>
      <c r="OBB197" s="174"/>
      <c r="OBC197" s="174"/>
      <c r="OBD197" s="174"/>
      <c r="OBE197" s="174"/>
      <c r="OBF197" s="174"/>
      <c r="OBG197" s="174"/>
      <c r="OBH197" s="174"/>
      <c r="OBI197" s="174"/>
      <c r="OBJ197" s="174"/>
      <c r="OBK197" s="174"/>
      <c r="OBL197" s="174"/>
      <c r="OBM197" s="174"/>
      <c r="OBN197" s="174"/>
      <c r="OBO197" s="174"/>
      <c r="OBP197" s="174"/>
      <c r="OBQ197" s="174"/>
      <c r="OBR197" s="174"/>
      <c r="OBS197" s="174"/>
      <c r="OBT197" s="174"/>
      <c r="OBU197" s="174"/>
      <c r="OBV197" s="174"/>
      <c r="OBW197" s="174"/>
      <c r="OBX197" s="174"/>
      <c r="OBY197" s="174"/>
      <c r="OBZ197" s="174"/>
      <c r="OCA197" s="174"/>
      <c r="OCB197" s="174"/>
      <c r="OCC197" s="174"/>
      <c r="OCD197" s="174"/>
      <c r="OCE197" s="174"/>
      <c r="OCF197" s="174"/>
      <c r="OCG197" s="174"/>
      <c r="OCH197" s="174"/>
      <c r="OCI197" s="174"/>
      <c r="OCJ197" s="174"/>
      <c r="OCK197" s="174"/>
      <c r="OCL197" s="174"/>
      <c r="OCM197" s="174"/>
      <c r="OCN197" s="174"/>
      <c r="OCO197" s="174"/>
      <c r="OCP197" s="174"/>
      <c r="OCQ197" s="174"/>
      <c r="OCR197" s="174"/>
      <c r="OCS197" s="174"/>
      <c r="OCT197" s="174"/>
      <c r="OCU197" s="174"/>
      <c r="OCV197" s="174"/>
      <c r="OCW197" s="174"/>
      <c r="OCX197" s="174"/>
      <c r="OCY197" s="174"/>
      <c r="OCZ197" s="174"/>
      <c r="ODA197" s="174"/>
      <c r="ODB197" s="174"/>
      <c r="ODC197" s="174"/>
      <c r="ODD197" s="174"/>
      <c r="ODE197" s="174"/>
      <c r="ODF197" s="174"/>
      <c r="ODG197" s="174"/>
      <c r="ODH197" s="174"/>
      <c r="ODI197" s="174"/>
      <c r="ODJ197" s="174"/>
      <c r="ODK197" s="174"/>
      <c r="ODL197" s="174"/>
      <c r="ODM197" s="174"/>
      <c r="ODN197" s="174"/>
      <c r="ODO197" s="174"/>
      <c r="ODP197" s="174"/>
      <c r="ODQ197" s="174"/>
      <c r="ODR197" s="174"/>
      <c r="ODS197" s="174"/>
      <c r="ODT197" s="174"/>
      <c r="ODU197" s="174"/>
      <c r="ODV197" s="174"/>
      <c r="ODW197" s="174"/>
      <c r="ODX197" s="174"/>
      <c r="ODY197" s="174"/>
      <c r="ODZ197" s="174"/>
      <c r="OEA197" s="174"/>
      <c r="OEB197" s="174"/>
      <c r="OEC197" s="174"/>
      <c r="OED197" s="174"/>
      <c r="OEE197" s="174"/>
      <c r="OEF197" s="174"/>
      <c r="OEG197" s="174"/>
      <c r="OEH197" s="174"/>
      <c r="OEI197" s="174"/>
      <c r="OEJ197" s="174"/>
      <c r="OEK197" s="174"/>
      <c r="OEL197" s="174"/>
      <c r="OEM197" s="174"/>
      <c r="OEN197" s="174"/>
      <c r="OEO197" s="174"/>
      <c r="OEP197" s="174"/>
      <c r="OEQ197" s="174"/>
      <c r="OER197" s="174"/>
      <c r="OES197" s="174"/>
      <c r="OET197" s="174"/>
      <c r="OEU197" s="174"/>
      <c r="OEV197" s="174"/>
      <c r="OEW197" s="174"/>
      <c r="OEX197" s="174"/>
      <c r="OEY197" s="174"/>
      <c r="OEZ197" s="174"/>
      <c r="OFA197" s="174"/>
      <c r="OFB197" s="174"/>
      <c r="OFC197" s="174"/>
      <c r="OFD197" s="174"/>
      <c r="OFE197" s="174"/>
      <c r="OFF197" s="174"/>
      <c r="OFG197" s="174"/>
      <c r="OFH197" s="174"/>
      <c r="OFI197" s="174"/>
      <c r="OFJ197" s="174"/>
      <c r="OFK197" s="174"/>
      <c r="OFL197" s="174"/>
      <c r="OFM197" s="174"/>
      <c r="OFN197" s="174"/>
      <c r="OFO197" s="174"/>
      <c r="OFP197" s="174"/>
      <c r="OFQ197" s="174"/>
      <c r="OFR197" s="174"/>
      <c r="OFS197" s="174"/>
      <c r="OFT197" s="174"/>
      <c r="OFU197" s="174"/>
      <c r="OFV197" s="174"/>
      <c r="OFW197" s="174"/>
      <c r="OFX197" s="174"/>
      <c r="OFY197" s="174"/>
      <c r="OFZ197" s="174"/>
      <c r="OGA197" s="174"/>
      <c r="OGB197" s="174"/>
      <c r="OGC197" s="174"/>
      <c r="OGD197" s="174"/>
      <c r="OGE197" s="174"/>
      <c r="OGF197" s="174"/>
      <c r="OGG197" s="174"/>
      <c r="OGH197" s="174"/>
      <c r="OGI197" s="174"/>
      <c r="OGJ197" s="174"/>
      <c r="OGK197" s="174"/>
      <c r="OGL197" s="174"/>
      <c r="OGM197" s="174"/>
      <c r="OGN197" s="174"/>
      <c r="OGO197" s="174"/>
      <c r="OGP197" s="174"/>
      <c r="OGQ197" s="174"/>
      <c r="OGR197" s="174"/>
      <c r="OGS197" s="174"/>
      <c r="OGT197" s="174"/>
      <c r="OGU197" s="174"/>
      <c r="OGV197" s="174"/>
      <c r="OGW197" s="174"/>
      <c r="OGX197" s="174"/>
      <c r="OGY197" s="174"/>
      <c r="OGZ197" s="174"/>
      <c r="OHA197" s="174"/>
      <c r="OHB197" s="174"/>
      <c r="OHC197" s="174"/>
      <c r="OHD197" s="174"/>
      <c r="OHE197" s="174"/>
      <c r="OHF197" s="174"/>
      <c r="OHG197" s="174"/>
      <c r="OHH197" s="174"/>
      <c r="OHI197" s="174"/>
      <c r="OHJ197" s="174"/>
      <c r="OHK197" s="174"/>
      <c r="OHL197" s="174"/>
      <c r="OHM197" s="174"/>
      <c r="OHN197" s="174"/>
      <c r="OHO197" s="174"/>
      <c r="OHP197" s="174"/>
      <c r="OHQ197" s="174"/>
      <c r="OHR197" s="174"/>
      <c r="OHS197" s="174"/>
      <c r="OHT197" s="174"/>
      <c r="OHU197" s="174"/>
      <c r="OHV197" s="174"/>
      <c r="OHW197" s="174"/>
      <c r="OHX197" s="174"/>
      <c r="OHY197" s="174"/>
      <c r="OHZ197" s="174"/>
      <c r="OIA197" s="174"/>
      <c r="OIB197" s="174"/>
      <c r="OIC197" s="174"/>
      <c r="OID197" s="174"/>
      <c r="OIE197" s="174"/>
      <c r="OIF197" s="174"/>
      <c r="OIG197" s="174"/>
      <c r="OIH197" s="174"/>
      <c r="OII197" s="174"/>
      <c r="OIJ197" s="174"/>
      <c r="OIK197" s="174"/>
      <c r="OIL197" s="174"/>
      <c r="OIM197" s="174"/>
      <c r="OIN197" s="174"/>
      <c r="OIO197" s="174"/>
      <c r="OIP197" s="174"/>
      <c r="OIQ197" s="174"/>
      <c r="OIR197" s="174"/>
      <c r="OIS197" s="174"/>
      <c r="OIT197" s="174"/>
      <c r="OIU197" s="174"/>
      <c r="OIV197" s="174"/>
      <c r="OIW197" s="174"/>
      <c r="OIX197" s="174"/>
      <c r="OIY197" s="174"/>
      <c r="OIZ197" s="174"/>
      <c r="OJA197" s="174"/>
      <c r="OJB197" s="174"/>
      <c r="OJC197" s="174"/>
      <c r="OJD197" s="174"/>
      <c r="OJE197" s="174"/>
      <c r="OJF197" s="174"/>
      <c r="OJG197" s="174"/>
      <c r="OJH197" s="174"/>
      <c r="OJI197" s="174"/>
      <c r="OJJ197" s="174"/>
      <c r="OJK197" s="174"/>
      <c r="OJL197" s="174"/>
      <c r="OJM197" s="174"/>
      <c r="OJN197" s="174"/>
      <c r="OJO197" s="174"/>
      <c r="OJP197" s="174"/>
      <c r="OJQ197" s="174"/>
      <c r="OJR197" s="174"/>
      <c r="OJS197" s="174"/>
      <c r="OJT197" s="174"/>
      <c r="OJU197" s="174"/>
      <c r="OJV197" s="174"/>
      <c r="OJW197" s="174"/>
      <c r="OJX197" s="174"/>
      <c r="OJY197" s="174"/>
      <c r="OJZ197" s="174"/>
      <c r="OKA197" s="174"/>
      <c r="OKB197" s="174"/>
      <c r="OKC197" s="174"/>
      <c r="OKD197" s="174"/>
      <c r="OKE197" s="174"/>
      <c r="OKF197" s="174"/>
      <c r="OKG197" s="174"/>
      <c r="OKH197" s="174"/>
      <c r="OKI197" s="174"/>
      <c r="OKJ197" s="174"/>
      <c r="OKK197" s="174"/>
      <c r="OKL197" s="174"/>
      <c r="OKM197" s="174"/>
      <c r="OKN197" s="174"/>
      <c r="OKO197" s="174"/>
      <c r="OKP197" s="174"/>
      <c r="OKQ197" s="174"/>
      <c r="OKR197" s="174"/>
      <c r="OKS197" s="174"/>
      <c r="OKT197" s="174"/>
      <c r="OKU197" s="174"/>
      <c r="OKV197" s="174"/>
      <c r="OKW197" s="174"/>
      <c r="OKX197" s="174"/>
      <c r="OKY197" s="174"/>
      <c r="OKZ197" s="174"/>
      <c r="OLA197" s="174"/>
      <c r="OLB197" s="174"/>
      <c r="OLC197" s="174"/>
      <c r="OLD197" s="174"/>
      <c r="OLE197" s="174"/>
      <c r="OLF197" s="174"/>
      <c r="OLG197" s="174"/>
      <c r="OLH197" s="174"/>
      <c r="OLI197" s="174"/>
      <c r="OLJ197" s="174"/>
      <c r="OLK197" s="174"/>
      <c r="OLL197" s="174"/>
      <c r="OLM197" s="174"/>
      <c r="OLN197" s="174"/>
      <c r="OLO197" s="174"/>
      <c r="OLP197" s="174"/>
      <c r="OLQ197" s="174"/>
      <c r="OLR197" s="174"/>
      <c r="OLS197" s="174"/>
      <c r="OLT197" s="174"/>
      <c r="OLU197" s="174"/>
      <c r="OLV197" s="174"/>
      <c r="OLW197" s="174"/>
      <c r="OLX197" s="174"/>
      <c r="OLY197" s="174"/>
      <c r="OLZ197" s="174"/>
      <c r="OMA197" s="174"/>
      <c r="OMB197" s="174"/>
      <c r="OMC197" s="174"/>
      <c r="OMD197" s="174"/>
      <c r="OME197" s="174"/>
      <c r="OMF197" s="174"/>
      <c r="OMG197" s="174"/>
      <c r="OMH197" s="174"/>
      <c r="OMI197" s="174"/>
      <c r="OMJ197" s="174"/>
      <c r="OMK197" s="174"/>
      <c r="OML197" s="174"/>
      <c r="OMM197" s="174"/>
      <c r="OMN197" s="174"/>
      <c r="OMO197" s="174"/>
      <c r="OMP197" s="174"/>
      <c r="OMQ197" s="174"/>
      <c r="OMR197" s="174"/>
      <c r="OMS197" s="174"/>
      <c r="OMT197" s="174"/>
      <c r="OMU197" s="174"/>
      <c r="OMV197" s="174"/>
      <c r="OMW197" s="174"/>
      <c r="OMX197" s="174"/>
      <c r="OMY197" s="174"/>
      <c r="OMZ197" s="174"/>
      <c r="ONA197" s="174"/>
      <c r="ONB197" s="174"/>
      <c r="ONC197" s="174"/>
      <c r="OND197" s="174"/>
      <c r="ONE197" s="174"/>
      <c r="ONF197" s="174"/>
      <c r="ONG197" s="174"/>
      <c r="ONH197" s="174"/>
      <c r="ONI197" s="174"/>
      <c r="ONJ197" s="174"/>
      <c r="ONK197" s="174"/>
      <c r="ONL197" s="174"/>
      <c r="ONM197" s="174"/>
      <c r="ONN197" s="174"/>
      <c r="ONO197" s="174"/>
      <c r="ONP197" s="174"/>
      <c r="ONQ197" s="174"/>
      <c r="ONR197" s="174"/>
      <c r="ONS197" s="174"/>
      <c r="ONT197" s="174"/>
      <c r="ONU197" s="174"/>
      <c r="ONV197" s="174"/>
      <c r="ONW197" s="174"/>
      <c r="ONX197" s="174"/>
      <c r="ONY197" s="174"/>
      <c r="ONZ197" s="174"/>
      <c r="OOA197" s="174"/>
      <c r="OOB197" s="174"/>
      <c r="OOC197" s="174"/>
      <c r="OOD197" s="174"/>
      <c r="OOE197" s="174"/>
      <c r="OOF197" s="174"/>
      <c r="OOG197" s="174"/>
      <c r="OOH197" s="174"/>
      <c r="OOI197" s="174"/>
      <c r="OOJ197" s="174"/>
      <c r="OOK197" s="174"/>
      <c r="OOL197" s="174"/>
      <c r="OOM197" s="174"/>
      <c r="OON197" s="174"/>
      <c r="OOO197" s="174"/>
      <c r="OOP197" s="174"/>
      <c r="OOQ197" s="174"/>
      <c r="OOR197" s="174"/>
      <c r="OOS197" s="174"/>
      <c r="OOT197" s="174"/>
      <c r="OOU197" s="174"/>
      <c r="OOV197" s="174"/>
      <c r="OOW197" s="174"/>
      <c r="OOX197" s="174"/>
      <c r="OOY197" s="174"/>
      <c r="OOZ197" s="174"/>
      <c r="OPA197" s="174"/>
      <c r="OPB197" s="174"/>
      <c r="OPC197" s="174"/>
      <c r="OPD197" s="174"/>
      <c r="OPE197" s="174"/>
      <c r="OPF197" s="174"/>
      <c r="OPG197" s="174"/>
      <c r="OPH197" s="174"/>
      <c r="OPI197" s="174"/>
      <c r="OPJ197" s="174"/>
      <c r="OPK197" s="174"/>
      <c r="OPL197" s="174"/>
      <c r="OPM197" s="174"/>
      <c r="OPN197" s="174"/>
      <c r="OPO197" s="174"/>
      <c r="OPP197" s="174"/>
      <c r="OPQ197" s="174"/>
      <c r="OPR197" s="174"/>
      <c r="OPS197" s="174"/>
      <c r="OPT197" s="174"/>
      <c r="OPU197" s="174"/>
      <c r="OPV197" s="174"/>
      <c r="OPW197" s="174"/>
      <c r="OPX197" s="174"/>
      <c r="OPY197" s="174"/>
      <c r="OPZ197" s="174"/>
      <c r="OQA197" s="174"/>
      <c r="OQB197" s="174"/>
      <c r="OQC197" s="174"/>
      <c r="OQD197" s="174"/>
      <c r="OQE197" s="174"/>
      <c r="OQF197" s="174"/>
      <c r="OQG197" s="174"/>
      <c r="OQH197" s="174"/>
      <c r="OQI197" s="174"/>
      <c r="OQJ197" s="174"/>
      <c r="OQK197" s="174"/>
      <c r="OQL197" s="174"/>
      <c r="OQM197" s="174"/>
      <c r="OQN197" s="174"/>
      <c r="OQO197" s="174"/>
      <c r="OQP197" s="174"/>
      <c r="OQQ197" s="174"/>
      <c r="OQR197" s="174"/>
      <c r="OQS197" s="174"/>
      <c r="OQT197" s="174"/>
      <c r="OQU197" s="174"/>
      <c r="OQV197" s="174"/>
      <c r="OQW197" s="174"/>
      <c r="OQX197" s="174"/>
      <c r="OQY197" s="174"/>
      <c r="OQZ197" s="174"/>
      <c r="ORA197" s="174"/>
      <c r="ORB197" s="174"/>
      <c r="ORC197" s="174"/>
      <c r="ORD197" s="174"/>
      <c r="ORE197" s="174"/>
      <c r="ORF197" s="174"/>
      <c r="ORG197" s="174"/>
      <c r="ORH197" s="174"/>
      <c r="ORI197" s="174"/>
      <c r="ORJ197" s="174"/>
      <c r="ORK197" s="174"/>
      <c r="ORL197" s="174"/>
      <c r="ORM197" s="174"/>
      <c r="ORN197" s="174"/>
      <c r="ORO197" s="174"/>
      <c r="ORP197" s="174"/>
      <c r="ORQ197" s="174"/>
      <c r="ORR197" s="174"/>
      <c r="ORS197" s="174"/>
      <c r="ORT197" s="174"/>
      <c r="ORU197" s="174"/>
      <c r="ORV197" s="174"/>
      <c r="ORW197" s="174"/>
      <c r="ORX197" s="174"/>
      <c r="ORY197" s="174"/>
      <c r="ORZ197" s="174"/>
      <c r="OSA197" s="174"/>
      <c r="OSB197" s="174"/>
      <c r="OSC197" s="174"/>
      <c r="OSD197" s="174"/>
      <c r="OSE197" s="174"/>
      <c r="OSF197" s="174"/>
      <c r="OSG197" s="174"/>
      <c r="OSH197" s="174"/>
      <c r="OSI197" s="174"/>
      <c r="OSJ197" s="174"/>
      <c r="OSK197" s="174"/>
      <c r="OSL197" s="174"/>
      <c r="OSM197" s="174"/>
      <c r="OSN197" s="174"/>
      <c r="OSO197" s="174"/>
      <c r="OSP197" s="174"/>
      <c r="OSQ197" s="174"/>
      <c r="OSR197" s="174"/>
      <c r="OSS197" s="174"/>
      <c r="OST197" s="174"/>
      <c r="OSU197" s="174"/>
      <c r="OSV197" s="174"/>
      <c r="OSW197" s="174"/>
      <c r="OSX197" s="174"/>
      <c r="OSY197" s="174"/>
      <c r="OSZ197" s="174"/>
      <c r="OTA197" s="174"/>
      <c r="OTB197" s="174"/>
      <c r="OTC197" s="174"/>
      <c r="OTD197" s="174"/>
      <c r="OTE197" s="174"/>
      <c r="OTF197" s="174"/>
      <c r="OTG197" s="174"/>
      <c r="OTH197" s="174"/>
      <c r="OTI197" s="174"/>
      <c r="OTJ197" s="174"/>
      <c r="OTK197" s="174"/>
      <c r="OTL197" s="174"/>
      <c r="OTM197" s="174"/>
      <c r="OTN197" s="174"/>
      <c r="OTO197" s="174"/>
      <c r="OTP197" s="174"/>
      <c r="OTQ197" s="174"/>
      <c r="OTR197" s="174"/>
      <c r="OTS197" s="174"/>
      <c r="OTT197" s="174"/>
      <c r="OTU197" s="174"/>
      <c r="OTV197" s="174"/>
      <c r="OTW197" s="174"/>
      <c r="OTX197" s="174"/>
      <c r="OTY197" s="174"/>
      <c r="OTZ197" s="174"/>
      <c r="OUA197" s="174"/>
      <c r="OUB197" s="174"/>
      <c r="OUC197" s="174"/>
      <c r="OUD197" s="174"/>
      <c r="OUE197" s="174"/>
      <c r="OUF197" s="174"/>
      <c r="OUG197" s="174"/>
      <c r="OUH197" s="174"/>
      <c r="OUI197" s="174"/>
      <c r="OUJ197" s="174"/>
      <c r="OUK197" s="174"/>
      <c r="OUL197" s="174"/>
      <c r="OUM197" s="174"/>
      <c r="OUN197" s="174"/>
      <c r="OUO197" s="174"/>
      <c r="OUP197" s="174"/>
      <c r="OUQ197" s="174"/>
      <c r="OUR197" s="174"/>
      <c r="OUS197" s="174"/>
      <c r="OUT197" s="174"/>
      <c r="OUU197" s="174"/>
      <c r="OUV197" s="174"/>
      <c r="OUW197" s="174"/>
      <c r="OUX197" s="174"/>
      <c r="OUY197" s="174"/>
      <c r="OUZ197" s="174"/>
      <c r="OVA197" s="174"/>
      <c r="OVB197" s="174"/>
      <c r="OVC197" s="174"/>
      <c r="OVD197" s="174"/>
      <c r="OVE197" s="174"/>
      <c r="OVF197" s="174"/>
      <c r="OVG197" s="174"/>
      <c r="OVH197" s="174"/>
      <c r="OVI197" s="174"/>
      <c r="OVJ197" s="174"/>
      <c r="OVK197" s="174"/>
      <c r="OVL197" s="174"/>
      <c r="OVM197" s="174"/>
      <c r="OVN197" s="174"/>
      <c r="OVO197" s="174"/>
      <c r="OVP197" s="174"/>
      <c r="OVQ197" s="174"/>
      <c r="OVR197" s="174"/>
      <c r="OVS197" s="174"/>
      <c r="OVT197" s="174"/>
      <c r="OVU197" s="174"/>
      <c r="OVV197" s="174"/>
      <c r="OVW197" s="174"/>
      <c r="OVX197" s="174"/>
      <c r="OVY197" s="174"/>
      <c r="OVZ197" s="174"/>
      <c r="OWA197" s="174"/>
      <c r="OWB197" s="174"/>
      <c r="OWC197" s="174"/>
      <c r="OWD197" s="174"/>
      <c r="OWE197" s="174"/>
      <c r="OWF197" s="174"/>
      <c r="OWG197" s="174"/>
      <c r="OWH197" s="174"/>
      <c r="OWI197" s="174"/>
      <c r="OWJ197" s="174"/>
      <c r="OWK197" s="174"/>
      <c r="OWL197" s="174"/>
      <c r="OWM197" s="174"/>
      <c r="OWN197" s="174"/>
      <c r="OWO197" s="174"/>
      <c r="OWP197" s="174"/>
      <c r="OWQ197" s="174"/>
      <c r="OWR197" s="174"/>
      <c r="OWS197" s="174"/>
      <c r="OWT197" s="174"/>
      <c r="OWU197" s="174"/>
      <c r="OWV197" s="174"/>
      <c r="OWW197" s="174"/>
      <c r="OWX197" s="174"/>
      <c r="OWY197" s="174"/>
      <c r="OWZ197" s="174"/>
      <c r="OXA197" s="174"/>
      <c r="OXB197" s="174"/>
      <c r="OXC197" s="174"/>
      <c r="OXD197" s="174"/>
      <c r="OXE197" s="174"/>
      <c r="OXF197" s="174"/>
      <c r="OXG197" s="174"/>
      <c r="OXH197" s="174"/>
      <c r="OXI197" s="174"/>
      <c r="OXJ197" s="174"/>
      <c r="OXK197" s="174"/>
      <c r="OXL197" s="174"/>
      <c r="OXM197" s="174"/>
      <c r="OXN197" s="174"/>
      <c r="OXO197" s="174"/>
      <c r="OXP197" s="174"/>
      <c r="OXQ197" s="174"/>
      <c r="OXR197" s="174"/>
      <c r="OXS197" s="174"/>
      <c r="OXT197" s="174"/>
      <c r="OXU197" s="174"/>
      <c r="OXV197" s="174"/>
      <c r="OXW197" s="174"/>
      <c r="OXX197" s="174"/>
      <c r="OXY197" s="174"/>
      <c r="OXZ197" s="174"/>
      <c r="OYA197" s="174"/>
      <c r="OYB197" s="174"/>
      <c r="OYC197" s="174"/>
      <c r="OYD197" s="174"/>
      <c r="OYE197" s="174"/>
      <c r="OYF197" s="174"/>
      <c r="OYG197" s="174"/>
      <c r="OYH197" s="174"/>
      <c r="OYI197" s="174"/>
      <c r="OYJ197" s="174"/>
      <c r="OYK197" s="174"/>
      <c r="OYL197" s="174"/>
      <c r="OYM197" s="174"/>
      <c r="OYN197" s="174"/>
      <c r="OYO197" s="174"/>
      <c r="OYP197" s="174"/>
      <c r="OYQ197" s="174"/>
      <c r="OYR197" s="174"/>
      <c r="OYS197" s="174"/>
      <c r="OYT197" s="174"/>
      <c r="OYU197" s="174"/>
      <c r="OYV197" s="174"/>
      <c r="OYW197" s="174"/>
      <c r="OYX197" s="174"/>
      <c r="OYY197" s="174"/>
      <c r="OYZ197" s="174"/>
      <c r="OZA197" s="174"/>
      <c r="OZB197" s="174"/>
      <c r="OZC197" s="174"/>
      <c r="OZD197" s="174"/>
      <c r="OZE197" s="174"/>
      <c r="OZF197" s="174"/>
      <c r="OZG197" s="174"/>
      <c r="OZH197" s="174"/>
      <c r="OZI197" s="174"/>
      <c r="OZJ197" s="174"/>
      <c r="OZK197" s="174"/>
      <c r="OZL197" s="174"/>
      <c r="OZM197" s="174"/>
      <c r="OZN197" s="174"/>
      <c r="OZO197" s="174"/>
      <c r="OZP197" s="174"/>
      <c r="OZQ197" s="174"/>
      <c r="OZR197" s="174"/>
      <c r="OZS197" s="174"/>
      <c r="OZT197" s="174"/>
      <c r="OZU197" s="174"/>
      <c r="OZV197" s="174"/>
      <c r="OZW197" s="174"/>
      <c r="OZX197" s="174"/>
      <c r="OZY197" s="174"/>
      <c r="OZZ197" s="174"/>
      <c r="PAA197" s="174"/>
      <c r="PAB197" s="174"/>
      <c r="PAC197" s="174"/>
      <c r="PAD197" s="174"/>
      <c r="PAE197" s="174"/>
      <c r="PAF197" s="174"/>
      <c r="PAG197" s="174"/>
      <c r="PAH197" s="174"/>
      <c r="PAI197" s="174"/>
      <c r="PAJ197" s="174"/>
      <c r="PAK197" s="174"/>
      <c r="PAL197" s="174"/>
      <c r="PAM197" s="174"/>
      <c r="PAN197" s="174"/>
      <c r="PAO197" s="174"/>
      <c r="PAP197" s="174"/>
      <c r="PAQ197" s="174"/>
      <c r="PAR197" s="174"/>
      <c r="PAS197" s="174"/>
      <c r="PAT197" s="174"/>
      <c r="PAU197" s="174"/>
      <c r="PAV197" s="174"/>
      <c r="PAW197" s="174"/>
      <c r="PAX197" s="174"/>
      <c r="PAY197" s="174"/>
      <c r="PAZ197" s="174"/>
      <c r="PBA197" s="174"/>
      <c r="PBB197" s="174"/>
      <c r="PBC197" s="174"/>
      <c r="PBD197" s="174"/>
      <c r="PBE197" s="174"/>
      <c r="PBF197" s="174"/>
      <c r="PBG197" s="174"/>
      <c r="PBH197" s="174"/>
      <c r="PBI197" s="174"/>
      <c r="PBJ197" s="174"/>
      <c r="PBK197" s="174"/>
      <c r="PBL197" s="174"/>
      <c r="PBM197" s="174"/>
      <c r="PBN197" s="174"/>
      <c r="PBO197" s="174"/>
      <c r="PBP197" s="174"/>
      <c r="PBQ197" s="174"/>
      <c r="PBR197" s="174"/>
      <c r="PBS197" s="174"/>
      <c r="PBT197" s="174"/>
      <c r="PBU197" s="174"/>
      <c r="PBV197" s="174"/>
      <c r="PBW197" s="174"/>
      <c r="PBX197" s="174"/>
      <c r="PBY197" s="174"/>
      <c r="PBZ197" s="174"/>
      <c r="PCA197" s="174"/>
      <c r="PCB197" s="174"/>
      <c r="PCC197" s="174"/>
      <c r="PCD197" s="174"/>
      <c r="PCE197" s="174"/>
      <c r="PCF197" s="174"/>
      <c r="PCG197" s="174"/>
      <c r="PCH197" s="174"/>
      <c r="PCI197" s="174"/>
      <c r="PCJ197" s="174"/>
      <c r="PCK197" s="174"/>
      <c r="PCL197" s="174"/>
      <c r="PCM197" s="174"/>
      <c r="PCN197" s="174"/>
      <c r="PCO197" s="174"/>
      <c r="PCP197" s="174"/>
      <c r="PCQ197" s="174"/>
      <c r="PCR197" s="174"/>
      <c r="PCS197" s="174"/>
      <c r="PCT197" s="174"/>
      <c r="PCU197" s="174"/>
      <c r="PCV197" s="174"/>
      <c r="PCW197" s="174"/>
      <c r="PCX197" s="174"/>
      <c r="PCY197" s="174"/>
      <c r="PCZ197" s="174"/>
      <c r="PDA197" s="174"/>
      <c r="PDB197" s="174"/>
      <c r="PDC197" s="174"/>
      <c r="PDD197" s="174"/>
      <c r="PDE197" s="174"/>
      <c r="PDF197" s="174"/>
      <c r="PDG197" s="174"/>
      <c r="PDH197" s="174"/>
      <c r="PDI197" s="174"/>
      <c r="PDJ197" s="174"/>
      <c r="PDK197" s="174"/>
      <c r="PDL197" s="174"/>
      <c r="PDM197" s="174"/>
      <c r="PDN197" s="174"/>
      <c r="PDO197" s="174"/>
      <c r="PDP197" s="174"/>
      <c r="PDQ197" s="174"/>
      <c r="PDR197" s="174"/>
      <c r="PDS197" s="174"/>
      <c r="PDT197" s="174"/>
      <c r="PDU197" s="174"/>
      <c r="PDV197" s="174"/>
      <c r="PDW197" s="174"/>
      <c r="PDX197" s="174"/>
      <c r="PDY197" s="174"/>
      <c r="PDZ197" s="174"/>
      <c r="PEA197" s="174"/>
      <c r="PEB197" s="174"/>
      <c r="PEC197" s="174"/>
      <c r="PED197" s="174"/>
      <c r="PEE197" s="174"/>
      <c r="PEF197" s="174"/>
      <c r="PEG197" s="174"/>
      <c r="PEH197" s="174"/>
      <c r="PEI197" s="174"/>
      <c r="PEJ197" s="174"/>
      <c r="PEK197" s="174"/>
      <c r="PEL197" s="174"/>
      <c r="PEM197" s="174"/>
      <c r="PEN197" s="174"/>
      <c r="PEO197" s="174"/>
      <c r="PEP197" s="174"/>
      <c r="PEQ197" s="174"/>
      <c r="PER197" s="174"/>
      <c r="PES197" s="174"/>
      <c r="PET197" s="174"/>
      <c r="PEU197" s="174"/>
      <c r="PEV197" s="174"/>
      <c r="PEW197" s="174"/>
      <c r="PEX197" s="174"/>
      <c r="PEY197" s="174"/>
      <c r="PEZ197" s="174"/>
      <c r="PFA197" s="174"/>
      <c r="PFB197" s="174"/>
      <c r="PFC197" s="174"/>
      <c r="PFD197" s="174"/>
      <c r="PFE197" s="174"/>
      <c r="PFF197" s="174"/>
      <c r="PFG197" s="174"/>
      <c r="PFH197" s="174"/>
      <c r="PFI197" s="174"/>
      <c r="PFJ197" s="174"/>
      <c r="PFK197" s="174"/>
      <c r="PFL197" s="174"/>
      <c r="PFM197" s="174"/>
      <c r="PFN197" s="174"/>
      <c r="PFO197" s="174"/>
      <c r="PFP197" s="174"/>
      <c r="PFQ197" s="174"/>
      <c r="PFR197" s="174"/>
      <c r="PFS197" s="174"/>
      <c r="PFT197" s="174"/>
      <c r="PFU197" s="174"/>
      <c r="PFV197" s="174"/>
      <c r="PFW197" s="174"/>
      <c r="PFX197" s="174"/>
      <c r="PFY197" s="174"/>
      <c r="PFZ197" s="174"/>
      <c r="PGA197" s="174"/>
      <c r="PGB197" s="174"/>
      <c r="PGC197" s="174"/>
      <c r="PGD197" s="174"/>
      <c r="PGE197" s="174"/>
      <c r="PGF197" s="174"/>
      <c r="PGG197" s="174"/>
      <c r="PGH197" s="174"/>
      <c r="PGI197" s="174"/>
      <c r="PGJ197" s="174"/>
      <c r="PGK197" s="174"/>
      <c r="PGL197" s="174"/>
      <c r="PGM197" s="174"/>
      <c r="PGN197" s="174"/>
      <c r="PGO197" s="174"/>
      <c r="PGP197" s="174"/>
      <c r="PGQ197" s="174"/>
      <c r="PGR197" s="174"/>
      <c r="PGS197" s="174"/>
      <c r="PGT197" s="174"/>
      <c r="PGU197" s="174"/>
      <c r="PGV197" s="174"/>
      <c r="PGW197" s="174"/>
      <c r="PGX197" s="174"/>
      <c r="PGY197" s="174"/>
      <c r="PGZ197" s="174"/>
      <c r="PHA197" s="174"/>
      <c r="PHB197" s="174"/>
      <c r="PHC197" s="174"/>
      <c r="PHD197" s="174"/>
      <c r="PHE197" s="174"/>
      <c r="PHF197" s="174"/>
      <c r="PHG197" s="174"/>
      <c r="PHH197" s="174"/>
      <c r="PHI197" s="174"/>
      <c r="PHJ197" s="174"/>
      <c r="PHK197" s="174"/>
      <c r="PHL197" s="174"/>
      <c r="PHM197" s="174"/>
      <c r="PHN197" s="174"/>
      <c r="PHO197" s="174"/>
      <c r="PHP197" s="174"/>
      <c r="PHQ197" s="174"/>
      <c r="PHR197" s="174"/>
      <c r="PHS197" s="174"/>
      <c r="PHT197" s="174"/>
      <c r="PHU197" s="174"/>
      <c r="PHV197" s="174"/>
      <c r="PHW197" s="174"/>
      <c r="PHX197" s="174"/>
      <c r="PHY197" s="174"/>
      <c r="PHZ197" s="174"/>
      <c r="PIA197" s="174"/>
      <c r="PIB197" s="174"/>
      <c r="PIC197" s="174"/>
      <c r="PID197" s="174"/>
      <c r="PIE197" s="174"/>
      <c r="PIF197" s="174"/>
      <c r="PIG197" s="174"/>
      <c r="PIH197" s="174"/>
      <c r="PII197" s="174"/>
      <c r="PIJ197" s="174"/>
      <c r="PIK197" s="174"/>
      <c r="PIL197" s="174"/>
      <c r="PIM197" s="174"/>
      <c r="PIN197" s="174"/>
      <c r="PIO197" s="174"/>
      <c r="PIP197" s="174"/>
      <c r="PIQ197" s="174"/>
      <c r="PIR197" s="174"/>
      <c r="PIS197" s="174"/>
      <c r="PIT197" s="174"/>
      <c r="PIU197" s="174"/>
      <c r="PIV197" s="174"/>
      <c r="PIW197" s="174"/>
      <c r="PIX197" s="174"/>
      <c r="PIY197" s="174"/>
      <c r="PIZ197" s="174"/>
      <c r="PJA197" s="174"/>
      <c r="PJB197" s="174"/>
      <c r="PJC197" s="174"/>
      <c r="PJD197" s="174"/>
      <c r="PJE197" s="174"/>
      <c r="PJF197" s="174"/>
      <c r="PJG197" s="174"/>
      <c r="PJH197" s="174"/>
      <c r="PJI197" s="174"/>
      <c r="PJJ197" s="174"/>
      <c r="PJK197" s="174"/>
      <c r="PJL197" s="174"/>
      <c r="PJM197" s="174"/>
      <c r="PJN197" s="174"/>
      <c r="PJO197" s="174"/>
      <c r="PJP197" s="174"/>
      <c r="PJQ197" s="174"/>
      <c r="PJR197" s="174"/>
      <c r="PJS197" s="174"/>
      <c r="PJT197" s="174"/>
      <c r="PJU197" s="174"/>
      <c r="PJV197" s="174"/>
      <c r="PJW197" s="174"/>
      <c r="PJX197" s="174"/>
      <c r="PJY197" s="174"/>
      <c r="PJZ197" s="174"/>
      <c r="PKA197" s="174"/>
      <c r="PKB197" s="174"/>
      <c r="PKC197" s="174"/>
      <c r="PKD197" s="174"/>
      <c r="PKE197" s="174"/>
      <c r="PKF197" s="174"/>
      <c r="PKG197" s="174"/>
      <c r="PKH197" s="174"/>
      <c r="PKI197" s="174"/>
      <c r="PKJ197" s="174"/>
      <c r="PKK197" s="174"/>
      <c r="PKL197" s="174"/>
      <c r="PKM197" s="174"/>
      <c r="PKN197" s="174"/>
      <c r="PKO197" s="174"/>
      <c r="PKP197" s="174"/>
      <c r="PKQ197" s="174"/>
      <c r="PKR197" s="174"/>
      <c r="PKS197" s="174"/>
      <c r="PKT197" s="174"/>
      <c r="PKU197" s="174"/>
      <c r="PKV197" s="174"/>
      <c r="PKW197" s="174"/>
      <c r="PKX197" s="174"/>
      <c r="PKY197" s="174"/>
      <c r="PKZ197" s="174"/>
      <c r="PLA197" s="174"/>
      <c r="PLB197" s="174"/>
      <c r="PLC197" s="174"/>
      <c r="PLD197" s="174"/>
      <c r="PLE197" s="174"/>
      <c r="PLF197" s="174"/>
      <c r="PLG197" s="174"/>
      <c r="PLH197" s="174"/>
      <c r="PLI197" s="174"/>
      <c r="PLJ197" s="174"/>
      <c r="PLK197" s="174"/>
      <c r="PLL197" s="174"/>
      <c r="PLM197" s="174"/>
      <c r="PLN197" s="174"/>
      <c r="PLO197" s="174"/>
      <c r="PLP197" s="174"/>
      <c r="PLQ197" s="174"/>
      <c r="PLR197" s="174"/>
      <c r="PLS197" s="174"/>
      <c r="PLT197" s="174"/>
      <c r="PLU197" s="174"/>
      <c r="PLV197" s="174"/>
      <c r="PLW197" s="174"/>
      <c r="PLX197" s="174"/>
      <c r="PLY197" s="174"/>
      <c r="PLZ197" s="174"/>
      <c r="PMA197" s="174"/>
      <c r="PMB197" s="174"/>
      <c r="PMC197" s="174"/>
      <c r="PMD197" s="174"/>
      <c r="PME197" s="174"/>
      <c r="PMF197" s="174"/>
      <c r="PMG197" s="174"/>
      <c r="PMH197" s="174"/>
      <c r="PMI197" s="174"/>
      <c r="PMJ197" s="174"/>
      <c r="PMK197" s="174"/>
      <c r="PML197" s="174"/>
      <c r="PMM197" s="174"/>
      <c r="PMN197" s="174"/>
      <c r="PMO197" s="174"/>
      <c r="PMP197" s="174"/>
      <c r="PMQ197" s="174"/>
      <c r="PMR197" s="174"/>
      <c r="PMS197" s="174"/>
      <c r="PMT197" s="174"/>
      <c r="PMU197" s="174"/>
      <c r="PMV197" s="174"/>
      <c r="PMW197" s="174"/>
      <c r="PMX197" s="174"/>
      <c r="PMY197" s="174"/>
      <c r="PMZ197" s="174"/>
      <c r="PNA197" s="174"/>
      <c r="PNB197" s="174"/>
      <c r="PNC197" s="174"/>
      <c r="PND197" s="174"/>
      <c r="PNE197" s="174"/>
      <c r="PNF197" s="174"/>
      <c r="PNG197" s="174"/>
      <c r="PNH197" s="174"/>
      <c r="PNI197" s="174"/>
      <c r="PNJ197" s="174"/>
      <c r="PNK197" s="174"/>
      <c r="PNL197" s="174"/>
      <c r="PNM197" s="174"/>
      <c r="PNN197" s="174"/>
      <c r="PNO197" s="174"/>
      <c r="PNP197" s="174"/>
      <c r="PNQ197" s="174"/>
      <c r="PNR197" s="174"/>
      <c r="PNS197" s="174"/>
      <c r="PNT197" s="174"/>
      <c r="PNU197" s="174"/>
      <c r="PNV197" s="174"/>
      <c r="PNW197" s="174"/>
      <c r="PNX197" s="174"/>
      <c r="PNY197" s="174"/>
      <c r="PNZ197" s="174"/>
      <c r="POA197" s="174"/>
      <c r="POB197" s="174"/>
      <c r="POC197" s="174"/>
      <c r="POD197" s="174"/>
      <c r="POE197" s="174"/>
      <c r="POF197" s="174"/>
      <c r="POG197" s="174"/>
      <c r="POH197" s="174"/>
      <c r="POI197" s="174"/>
      <c r="POJ197" s="174"/>
      <c r="POK197" s="174"/>
      <c r="POL197" s="174"/>
      <c r="POM197" s="174"/>
      <c r="PON197" s="174"/>
      <c r="POO197" s="174"/>
      <c r="POP197" s="174"/>
      <c r="POQ197" s="174"/>
      <c r="POR197" s="174"/>
      <c r="POS197" s="174"/>
      <c r="POT197" s="174"/>
      <c r="POU197" s="174"/>
      <c r="POV197" s="174"/>
      <c r="POW197" s="174"/>
      <c r="POX197" s="174"/>
      <c r="POY197" s="174"/>
      <c r="POZ197" s="174"/>
      <c r="PPA197" s="174"/>
      <c r="PPB197" s="174"/>
      <c r="PPC197" s="174"/>
      <c r="PPD197" s="174"/>
      <c r="PPE197" s="174"/>
      <c r="PPF197" s="174"/>
      <c r="PPG197" s="174"/>
      <c r="PPH197" s="174"/>
      <c r="PPI197" s="174"/>
      <c r="PPJ197" s="174"/>
      <c r="PPK197" s="174"/>
      <c r="PPL197" s="174"/>
      <c r="PPM197" s="174"/>
      <c r="PPN197" s="174"/>
      <c r="PPO197" s="174"/>
      <c r="PPP197" s="174"/>
      <c r="PPQ197" s="174"/>
      <c r="PPR197" s="174"/>
      <c r="PPS197" s="174"/>
      <c r="PPT197" s="174"/>
      <c r="PPU197" s="174"/>
      <c r="PPV197" s="174"/>
      <c r="PPW197" s="174"/>
      <c r="PPX197" s="174"/>
      <c r="PPY197" s="174"/>
      <c r="PPZ197" s="174"/>
      <c r="PQA197" s="174"/>
      <c r="PQB197" s="174"/>
      <c r="PQC197" s="174"/>
      <c r="PQD197" s="174"/>
      <c r="PQE197" s="174"/>
      <c r="PQF197" s="174"/>
      <c r="PQG197" s="174"/>
      <c r="PQH197" s="174"/>
      <c r="PQI197" s="174"/>
      <c r="PQJ197" s="174"/>
      <c r="PQK197" s="174"/>
      <c r="PQL197" s="174"/>
      <c r="PQM197" s="174"/>
      <c r="PQN197" s="174"/>
      <c r="PQO197" s="174"/>
      <c r="PQP197" s="174"/>
      <c r="PQQ197" s="174"/>
      <c r="PQR197" s="174"/>
      <c r="PQS197" s="174"/>
      <c r="PQT197" s="174"/>
      <c r="PQU197" s="174"/>
      <c r="PQV197" s="174"/>
      <c r="PQW197" s="174"/>
      <c r="PQX197" s="174"/>
      <c r="PQY197" s="174"/>
      <c r="PQZ197" s="174"/>
      <c r="PRA197" s="174"/>
      <c r="PRB197" s="174"/>
      <c r="PRC197" s="174"/>
      <c r="PRD197" s="174"/>
      <c r="PRE197" s="174"/>
      <c r="PRF197" s="174"/>
      <c r="PRG197" s="174"/>
      <c r="PRH197" s="174"/>
      <c r="PRI197" s="174"/>
      <c r="PRJ197" s="174"/>
      <c r="PRK197" s="174"/>
      <c r="PRL197" s="174"/>
      <c r="PRM197" s="174"/>
      <c r="PRN197" s="174"/>
      <c r="PRO197" s="174"/>
      <c r="PRP197" s="174"/>
      <c r="PRQ197" s="174"/>
      <c r="PRR197" s="174"/>
      <c r="PRS197" s="174"/>
      <c r="PRT197" s="174"/>
      <c r="PRU197" s="174"/>
      <c r="PRV197" s="174"/>
      <c r="PRW197" s="174"/>
      <c r="PRX197" s="174"/>
      <c r="PRY197" s="174"/>
      <c r="PRZ197" s="174"/>
      <c r="PSA197" s="174"/>
      <c r="PSB197" s="174"/>
      <c r="PSC197" s="174"/>
      <c r="PSD197" s="174"/>
      <c r="PSE197" s="174"/>
      <c r="PSF197" s="174"/>
      <c r="PSG197" s="174"/>
      <c r="PSH197" s="174"/>
      <c r="PSI197" s="174"/>
      <c r="PSJ197" s="174"/>
      <c r="PSK197" s="174"/>
      <c r="PSL197" s="174"/>
      <c r="PSM197" s="174"/>
      <c r="PSN197" s="174"/>
      <c r="PSO197" s="174"/>
      <c r="PSP197" s="174"/>
      <c r="PSQ197" s="174"/>
      <c r="PSR197" s="174"/>
      <c r="PSS197" s="174"/>
      <c r="PST197" s="174"/>
      <c r="PSU197" s="174"/>
      <c r="PSV197" s="174"/>
      <c r="PSW197" s="174"/>
      <c r="PSX197" s="174"/>
      <c r="PSY197" s="174"/>
      <c r="PSZ197" s="174"/>
      <c r="PTA197" s="174"/>
      <c r="PTB197" s="174"/>
      <c r="PTC197" s="174"/>
      <c r="PTD197" s="174"/>
      <c r="PTE197" s="174"/>
      <c r="PTF197" s="174"/>
      <c r="PTG197" s="174"/>
      <c r="PTH197" s="174"/>
      <c r="PTI197" s="174"/>
      <c r="PTJ197" s="174"/>
      <c r="PTK197" s="174"/>
      <c r="PTL197" s="174"/>
      <c r="PTM197" s="174"/>
      <c r="PTN197" s="174"/>
      <c r="PTO197" s="174"/>
      <c r="PTP197" s="174"/>
      <c r="PTQ197" s="174"/>
      <c r="PTR197" s="174"/>
      <c r="PTS197" s="174"/>
      <c r="PTT197" s="174"/>
      <c r="PTU197" s="174"/>
      <c r="PTV197" s="174"/>
      <c r="PTW197" s="174"/>
      <c r="PTX197" s="174"/>
      <c r="PTY197" s="174"/>
      <c r="PTZ197" s="174"/>
      <c r="PUA197" s="174"/>
      <c r="PUB197" s="174"/>
      <c r="PUC197" s="174"/>
      <c r="PUD197" s="174"/>
      <c r="PUE197" s="174"/>
      <c r="PUF197" s="174"/>
      <c r="PUG197" s="174"/>
      <c r="PUH197" s="174"/>
      <c r="PUI197" s="174"/>
      <c r="PUJ197" s="174"/>
      <c r="PUK197" s="174"/>
      <c r="PUL197" s="174"/>
      <c r="PUM197" s="174"/>
      <c r="PUN197" s="174"/>
      <c r="PUO197" s="174"/>
      <c r="PUP197" s="174"/>
      <c r="PUQ197" s="174"/>
      <c r="PUR197" s="174"/>
      <c r="PUS197" s="174"/>
      <c r="PUT197" s="174"/>
      <c r="PUU197" s="174"/>
      <c r="PUV197" s="174"/>
      <c r="PUW197" s="174"/>
      <c r="PUX197" s="174"/>
      <c r="PUY197" s="174"/>
      <c r="PUZ197" s="174"/>
      <c r="PVA197" s="174"/>
      <c r="PVB197" s="174"/>
      <c r="PVC197" s="174"/>
      <c r="PVD197" s="174"/>
      <c r="PVE197" s="174"/>
      <c r="PVF197" s="174"/>
      <c r="PVG197" s="174"/>
      <c r="PVH197" s="174"/>
      <c r="PVI197" s="174"/>
      <c r="PVJ197" s="174"/>
      <c r="PVK197" s="174"/>
      <c r="PVL197" s="174"/>
      <c r="PVM197" s="174"/>
      <c r="PVN197" s="174"/>
      <c r="PVO197" s="174"/>
      <c r="PVP197" s="174"/>
      <c r="PVQ197" s="174"/>
      <c r="PVR197" s="174"/>
      <c r="PVS197" s="174"/>
      <c r="PVT197" s="174"/>
      <c r="PVU197" s="174"/>
      <c r="PVV197" s="174"/>
      <c r="PVW197" s="174"/>
      <c r="PVX197" s="174"/>
      <c r="PVY197" s="174"/>
      <c r="PVZ197" s="174"/>
      <c r="PWA197" s="174"/>
      <c r="PWB197" s="174"/>
      <c r="PWC197" s="174"/>
      <c r="PWD197" s="174"/>
      <c r="PWE197" s="174"/>
      <c r="PWF197" s="174"/>
      <c r="PWG197" s="174"/>
      <c r="PWH197" s="174"/>
      <c r="PWI197" s="174"/>
      <c r="PWJ197" s="174"/>
      <c r="PWK197" s="174"/>
      <c r="PWL197" s="174"/>
      <c r="PWM197" s="174"/>
      <c r="PWN197" s="174"/>
      <c r="PWO197" s="174"/>
      <c r="PWP197" s="174"/>
      <c r="PWQ197" s="174"/>
      <c r="PWR197" s="174"/>
      <c r="PWS197" s="174"/>
      <c r="PWT197" s="174"/>
      <c r="PWU197" s="174"/>
      <c r="PWV197" s="174"/>
      <c r="PWW197" s="174"/>
      <c r="PWX197" s="174"/>
      <c r="PWY197" s="174"/>
      <c r="PWZ197" s="174"/>
      <c r="PXA197" s="174"/>
      <c r="PXB197" s="174"/>
      <c r="PXC197" s="174"/>
      <c r="PXD197" s="174"/>
      <c r="PXE197" s="174"/>
      <c r="PXF197" s="174"/>
      <c r="PXG197" s="174"/>
      <c r="PXH197" s="174"/>
      <c r="PXI197" s="174"/>
      <c r="PXJ197" s="174"/>
      <c r="PXK197" s="174"/>
      <c r="PXL197" s="174"/>
      <c r="PXM197" s="174"/>
      <c r="PXN197" s="174"/>
      <c r="PXO197" s="174"/>
      <c r="PXP197" s="174"/>
      <c r="PXQ197" s="174"/>
      <c r="PXR197" s="174"/>
      <c r="PXS197" s="174"/>
      <c r="PXT197" s="174"/>
      <c r="PXU197" s="174"/>
      <c r="PXV197" s="174"/>
      <c r="PXW197" s="174"/>
      <c r="PXX197" s="174"/>
      <c r="PXY197" s="174"/>
      <c r="PXZ197" s="174"/>
      <c r="PYA197" s="174"/>
      <c r="PYB197" s="174"/>
      <c r="PYC197" s="174"/>
      <c r="PYD197" s="174"/>
      <c r="PYE197" s="174"/>
      <c r="PYF197" s="174"/>
      <c r="PYG197" s="174"/>
      <c r="PYH197" s="174"/>
      <c r="PYI197" s="174"/>
      <c r="PYJ197" s="174"/>
      <c r="PYK197" s="174"/>
      <c r="PYL197" s="174"/>
      <c r="PYM197" s="174"/>
      <c r="PYN197" s="174"/>
      <c r="PYO197" s="174"/>
      <c r="PYP197" s="174"/>
      <c r="PYQ197" s="174"/>
      <c r="PYR197" s="174"/>
      <c r="PYS197" s="174"/>
      <c r="PYT197" s="174"/>
      <c r="PYU197" s="174"/>
      <c r="PYV197" s="174"/>
      <c r="PYW197" s="174"/>
      <c r="PYX197" s="174"/>
      <c r="PYY197" s="174"/>
      <c r="PYZ197" s="174"/>
      <c r="PZA197" s="174"/>
      <c r="PZB197" s="174"/>
      <c r="PZC197" s="174"/>
      <c r="PZD197" s="174"/>
      <c r="PZE197" s="174"/>
      <c r="PZF197" s="174"/>
      <c r="PZG197" s="174"/>
      <c r="PZH197" s="174"/>
      <c r="PZI197" s="174"/>
      <c r="PZJ197" s="174"/>
      <c r="PZK197" s="174"/>
      <c r="PZL197" s="174"/>
      <c r="PZM197" s="174"/>
      <c r="PZN197" s="174"/>
      <c r="PZO197" s="174"/>
      <c r="PZP197" s="174"/>
      <c r="PZQ197" s="174"/>
      <c r="PZR197" s="174"/>
      <c r="PZS197" s="174"/>
      <c r="PZT197" s="174"/>
      <c r="PZU197" s="174"/>
      <c r="PZV197" s="174"/>
      <c r="PZW197" s="174"/>
      <c r="PZX197" s="174"/>
      <c r="PZY197" s="174"/>
      <c r="PZZ197" s="174"/>
      <c r="QAA197" s="174"/>
      <c r="QAB197" s="174"/>
      <c r="QAC197" s="174"/>
      <c r="QAD197" s="174"/>
      <c r="QAE197" s="174"/>
      <c r="QAF197" s="174"/>
      <c r="QAG197" s="174"/>
      <c r="QAH197" s="174"/>
      <c r="QAI197" s="174"/>
      <c r="QAJ197" s="174"/>
      <c r="QAK197" s="174"/>
      <c r="QAL197" s="174"/>
      <c r="QAM197" s="174"/>
      <c r="QAN197" s="174"/>
      <c r="QAO197" s="174"/>
      <c r="QAP197" s="174"/>
      <c r="QAQ197" s="174"/>
      <c r="QAR197" s="174"/>
      <c r="QAS197" s="174"/>
      <c r="QAT197" s="174"/>
      <c r="QAU197" s="174"/>
      <c r="QAV197" s="174"/>
      <c r="QAW197" s="174"/>
      <c r="QAX197" s="174"/>
      <c r="QAY197" s="174"/>
      <c r="QAZ197" s="174"/>
      <c r="QBA197" s="174"/>
      <c r="QBB197" s="174"/>
      <c r="QBC197" s="174"/>
      <c r="QBD197" s="174"/>
      <c r="QBE197" s="174"/>
      <c r="QBF197" s="174"/>
      <c r="QBG197" s="174"/>
      <c r="QBH197" s="174"/>
      <c r="QBI197" s="174"/>
      <c r="QBJ197" s="174"/>
      <c r="QBK197" s="174"/>
      <c r="QBL197" s="174"/>
      <c r="QBM197" s="174"/>
      <c r="QBN197" s="174"/>
      <c r="QBO197" s="174"/>
      <c r="QBP197" s="174"/>
      <c r="QBQ197" s="174"/>
      <c r="QBR197" s="174"/>
      <c r="QBS197" s="174"/>
      <c r="QBT197" s="174"/>
      <c r="QBU197" s="174"/>
      <c r="QBV197" s="174"/>
      <c r="QBW197" s="174"/>
      <c r="QBX197" s="174"/>
      <c r="QBY197" s="174"/>
      <c r="QBZ197" s="174"/>
      <c r="QCA197" s="174"/>
      <c r="QCB197" s="174"/>
      <c r="QCC197" s="174"/>
      <c r="QCD197" s="174"/>
      <c r="QCE197" s="174"/>
      <c r="QCF197" s="174"/>
      <c r="QCG197" s="174"/>
      <c r="QCH197" s="174"/>
      <c r="QCI197" s="174"/>
      <c r="QCJ197" s="174"/>
      <c r="QCK197" s="174"/>
      <c r="QCL197" s="174"/>
      <c r="QCM197" s="174"/>
      <c r="QCN197" s="174"/>
      <c r="QCO197" s="174"/>
      <c r="QCP197" s="174"/>
      <c r="QCQ197" s="174"/>
      <c r="QCR197" s="174"/>
      <c r="QCS197" s="174"/>
      <c r="QCT197" s="174"/>
      <c r="QCU197" s="174"/>
      <c r="QCV197" s="174"/>
      <c r="QCW197" s="174"/>
      <c r="QCX197" s="174"/>
      <c r="QCY197" s="174"/>
      <c r="QCZ197" s="174"/>
      <c r="QDA197" s="174"/>
      <c r="QDB197" s="174"/>
      <c r="QDC197" s="174"/>
      <c r="QDD197" s="174"/>
      <c r="QDE197" s="174"/>
      <c r="QDF197" s="174"/>
      <c r="QDG197" s="174"/>
      <c r="QDH197" s="174"/>
      <c r="QDI197" s="174"/>
      <c r="QDJ197" s="174"/>
      <c r="QDK197" s="174"/>
      <c r="QDL197" s="174"/>
      <c r="QDM197" s="174"/>
      <c r="QDN197" s="174"/>
      <c r="QDO197" s="174"/>
      <c r="QDP197" s="174"/>
      <c r="QDQ197" s="174"/>
      <c r="QDR197" s="174"/>
      <c r="QDS197" s="174"/>
      <c r="QDT197" s="174"/>
      <c r="QDU197" s="174"/>
      <c r="QDV197" s="174"/>
      <c r="QDW197" s="174"/>
      <c r="QDX197" s="174"/>
      <c r="QDY197" s="174"/>
      <c r="QDZ197" s="174"/>
      <c r="QEA197" s="174"/>
      <c r="QEB197" s="174"/>
      <c r="QEC197" s="174"/>
      <c r="QED197" s="174"/>
      <c r="QEE197" s="174"/>
      <c r="QEF197" s="174"/>
      <c r="QEG197" s="174"/>
      <c r="QEH197" s="174"/>
      <c r="QEI197" s="174"/>
      <c r="QEJ197" s="174"/>
      <c r="QEK197" s="174"/>
      <c r="QEL197" s="174"/>
      <c r="QEM197" s="174"/>
      <c r="QEN197" s="174"/>
      <c r="QEO197" s="174"/>
      <c r="QEP197" s="174"/>
      <c r="QEQ197" s="174"/>
      <c r="QER197" s="174"/>
      <c r="QES197" s="174"/>
      <c r="QET197" s="174"/>
      <c r="QEU197" s="174"/>
      <c r="QEV197" s="174"/>
      <c r="QEW197" s="174"/>
      <c r="QEX197" s="174"/>
      <c r="QEY197" s="174"/>
      <c r="QEZ197" s="174"/>
      <c r="QFA197" s="174"/>
      <c r="QFB197" s="174"/>
      <c r="QFC197" s="174"/>
      <c r="QFD197" s="174"/>
      <c r="QFE197" s="174"/>
      <c r="QFF197" s="174"/>
      <c r="QFG197" s="174"/>
      <c r="QFH197" s="174"/>
      <c r="QFI197" s="174"/>
      <c r="QFJ197" s="174"/>
      <c r="QFK197" s="174"/>
      <c r="QFL197" s="174"/>
      <c r="QFM197" s="174"/>
      <c r="QFN197" s="174"/>
      <c r="QFO197" s="174"/>
      <c r="QFP197" s="174"/>
      <c r="QFQ197" s="174"/>
      <c r="QFR197" s="174"/>
      <c r="QFS197" s="174"/>
      <c r="QFT197" s="174"/>
      <c r="QFU197" s="174"/>
      <c r="QFV197" s="174"/>
      <c r="QFW197" s="174"/>
      <c r="QFX197" s="174"/>
      <c r="QFY197" s="174"/>
      <c r="QFZ197" s="174"/>
      <c r="QGA197" s="174"/>
      <c r="QGB197" s="174"/>
      <c r="QGC197" s="174"/>
      <c r="QGD197" s="174"/>
      <c r="QGE197" s="174"/>
      <c r="QGF197" s="174"/>
      <c r="QGG197" s="174"/>
      <c r="QGH197" s="174"/>
      <c r="QGI197" s="174"/>
      <c r="QGJ197" s="174"/>
      <c r="QGK197" s="174"/>
      <c r="QGL197" s="174"/>
      <c r="QGM197" s="174"/>
      <c r="QGN197" s="174"/>
      <c r="QGO197" s="174"/>
      <c r="QGP197" s="174"/>
      <c r="QGQ197" s="174"/>
      <c r="QGR197" s="174"/>
      <c r="QGS197" s="174"/>
      <c r="QGT197" s="174"/>
      <c r="QGU197" s="174"/>
      <c r="QGV197" s="174"/>
      <c r="QGW197" s="174"/>
      <c r="QGX197" s="174"/>
      <c r="QGY197" s="174"/>
      <c r="QGZ197" s="174"/>
      <c r="QHA197" s="174"/>
      <c r="QHB197" s="174"/>
      <c r="QHC197" s="174"/>
      <c r="QHD197" s="174"/>
      <c r="QHE197" s="174"/>
      <c r="QHF197" s="174"/>
      <c r="QHG197" s="174"/>
      <c r="QHH197" s="174"/>
      <c r="QHI197" s="174"/>
      <c r="QHJ197" s="174"/>
      <c r="QHK197" s="174"/>
      <c r="QHL197" s="174"/>
      <c r="QHM197" s="174"/>
      <c r="QHN197" s="174"/>
      <c r="QHO197" s="174"/>
      <c r="QHP197" s="174"/>
      <c r="QHQ197" s="174"/>
      <c r="QHR197" s="174"/>
      <c r="QHS197" s="174"/>
      <c r="QHT197" s="174"/>
      <c r="QHU197" s="174"/>
      <c r="QHV197" s="174"/>
      <c r="QHW197" s="174"/>
      <c r="QHX197" s="174"/>
      <c r="QHY197" s="174"/>
      <c r="QHZ197" s="174"/>
      <c r="QIA197" s="174"/>
      <c r="QIB197" s="174"/>
      <c r="QIC197" s="174"/>
      <c r="QID197" s="174"/>
      <c r="QIE197" s="174"/>
      <c r="QIF197" s="174"/>
      <c r="QIG197" s="174"/>
      <c r="QIH197" s="174"/>
      <c r="QII197" s="174"/>
      <c r="QIJ197" s="174"/>
      <c r="QIK197" s="174"/>
      <c r="QIL197" s="174"/>
      <c r="QIM197" s="174"/>
      <c r="QIN197" s="174"/>
      <c r="QIO197" s="174"/>
      <c r="QIP197" s="174"/>
      <c r="QIQ197" s="174"/>
      <c r="QIR197" s="174"/>
      <c r="QIS197" s="174"/>
      <c r="QIT197" s="174"/>
      <c r="QIU197" s="174"/>
      <c r="QIV197" s="174"/>
      <c r="QIW197" s="174"/>
      <c r="QIX197" s="174"/>
      <c r="QIY197" s="174"/>
      <c r="QIZ197" s="174"/>
      <c r="QJA197" s="174"/>
      <c r="QJB197" s="174"/>
      <c r="QJC197" s="174"/>
      <c r="QJD197" s="174"/>
      <c r="QJE197" s="174"/>
      <c r="QJF197" s="174"/>
      <c r="QJG197" s="174"/>
      <c r="QJH197" s="174"/>
      <c r="QJI197" s="174"/>
      <c r="QJJ197" s="174"/>
      <c r="QJK197" s="174"/>
      <c r="QJL197" s="174"/>
      <c r="QJM197" s="174"/>
      <c r="QJN197" s="174"/>
      <c r="QJO197" s="174"/>
      <c r="QJP197" s="174"/>
      <c r="QJQ197" s="174"/>
      <c r="QJR197" s="174"/>
      <c r="QJS197" s="174"/>
      <c r="QJT197" s="174"/>
      <c r="QJU197" s="174"/>
      <c r="QJV197" s="174"/>
      <c r="QJW197" s="174"/>
      <c r="QJX197" s="174"/>
      <c r="QJY197" s="174"/>
      <c r="QJZ197" s="174"/>
      <c r="QKA197" s="174"/>
      <c r="QKB197" s="174"/>
      <c r="QKC197" s="174"/>
      <c r="QKD197" s="174"/>
      <c r="QKE197" s="174"/>
      <c r="QKF197" s="174"/>
      <c r="QKG197" s="174"/>
      <c r="QKH197" s="174"/>
      <c r="QKI197" s="174"/>
      <c r="QKJ197" s="174"/>
      <c r="QKK197" s="174"/>
      <c r="QKL197" s="174"/>
      <c r="QKM197" s="174"/>
      <c r="QKN197" s="174"/>
      <c r="QKO197" s="174"/>
      <c r="QKP197" s="174"/>
      <c r="QKQ197" s="174"/>
      <c r="QKR197" s="174"/>
      <c r="QKS197" s="174"/>
      <c r="QKT197" s="174"/>
      <c r="QKU197" s="174"/>
      <c r="QKV197" s="174"/>
      <c r="QKW197" s="174"/>
      <c r="QKX197" s="174"/>
      <c r="QKY197" s="174"/>
      <c r="QKZ197" s="174"/>
      <c r="QLA197" s="174"/>
      <c r="QLB197" s="174"/>
      <c r="QLC197" s="174"/>
      <c r="QLD197" s="174"/>
      <c r="QLE197" s="174"/>
      <c r="QLF197" s="174"/>
      <c r="QLG197" s="174"/>
      <c r="QLH197" s="174"/>
      <c r="QLI197" s="174"/>
      <c r="QLJ197" s="174"/>
      <c r="QLK197" s="174"/>
      <c r="QLL197" s="174"/>
      <c r="QLM197" s="174"/>
      <c r="QLN197" s="174"/>
      <c r="QLO197" s="174"/>
      <c r="QLP197" s="174"/>
      <c r="QLQ197" s="174"/>
      <c r="QLR197" s="174"/>
      <c r="QLS197" s="174"/>
      <c r="QLT197" s="174"/>
      <c r="QLU197" s="174"/>
      <c r="QLV197" s="174"/>
      <c r="QLW197" s="174"/>
      <c r="QLX197" s="174"/>
      <c r="QLY197" s="174"/>
      <c r="QLZ197" s="174"/>
      <c r="QMA197" s="174"/>
      <c r="QMB197" s="174"/>
      <c r="QMC197" s="174"/>
      <c r="QMD197" s="174"/>
      <c r="QME197" s="174"/>
      <c r="QMF197" s="174"/>
      <c r="QMG197" s="174"/>
      <c r="QMH197" s="174"/>
      <c r="QMI197" s="174"/>
      <c r="QMJ197" s="174"/>
      <c r="QMK197" s="174"/>
      <c r="QML197" s="174"/>
      <c r="QMM197" s="174"/>
      <c r="QMN197" s="174"/>
      <c r="QMO197" s="174"/>
      <c r="QMP197" s="174"/>
      <c r="QMQ197" s="174"/>
      <c r="QMR197" s="174"/>
      <c r="QMS197" s="174"/>
      <c r="QMT197" s="174"/>
      <c r="QMU197" s="174"/>
      <c r="QMV197" s="174"/>
      <c r="QMW197" s="174"/>
      <c r="QMX197" s="174"/>
      <c r="QMY197" s="174"/>
      <c r="QMZ197" s="174"/>
      <c r="QNA197" s="174"/>
      <c r="QNB197" s="174"/>
      <c r="QNC197" s="174"/>
      <c r="QND197" s="174"/>
      <c r="QNE197" s="174"/>
      <c r="QNF197" s="174"/>
      <c r="QNG197" s="174"/>
      <c r="QNH197" s="174"/>
      <c r="QNI197" s="174"/>
      <c r="QNJ197" s="174"/>
      <c r="QNK197" s="174"/>
      <c r="QNL197" s="174"/>
      <c r="QNM197" s="174"/>
      <c r="QNN197" s="174"/>
      <c r="QNO197" s="174"/>
      <c r="QNP197" s="174"/>
      <c r="QNQ197" s="174"/>
      <c r="QNR197" s="174"/>
      <c r="QNS197" s="174"/>
      <c r="QNT197" s="174"/>
      <c r="QNU197" s="174"/>
      <c r="QNV197" s="174"/>
      <c r="QNW197" s="174"/>
      <c r="QNX197" s="174"/>
      <c r="QNY197" s="174"/>
      <c r="QNZ197" s="174"/>
      <c r="QOA197" s="174"/>
      <c r="QOB197" s="174"/>
      <c r="QOC197" s="174"/>
      <c r="QOD197" s="174"/>
      <c r="QOE197" s="174"/>
      <c r="QOF197" s="174"/>
      <c r="QOG197" s="174"/>
      <c r="QOH197" s="174"/>
      <c r="QOI197" s="174"/>
      <c r="QOJ197" s="174"/>
      <c r="QOK197" s="174"/>
      <c r="QOL197" s="174"/>
      <c r="QOM197" s="174"/>
      <c r="QON197" s="174"/>
      <c r="QOO197" s="174"/>
      <c r="QOP197" s="174"/>
      <c r="QOQ197" s="174"/>
      <c r="QOR197" s="174"/>
      <c r="QOS197" s="174"/>
      <c r="QOT197" s="174"/>
      <c r="QOU197" s="174"/>
      <c r="QOV197" s="174"/>
      <c r="QOW197" s="174"/>
      <c r="QOX197" s="174"/>
      <c r="QOY197" s="174"/>
      <c r="QOZ197" s="174"/>
      <c r="QPA197" s="174"/>
      <c r="QPB197" s="174"/>
      <c r="QPC197" s="174"/>
      <c r="QPD197" s="174"/>
      <c r="QPE197" s="174"/>
      <c r="QPF197" s="174"/>
      <c r="QPG197" s="174"/>
      <c r="QPH197" s="174"/>
      <c r="QPI197" s="174"/>
      <c r="QPJ197" s="174"/>
      <c r="QPK197" s="174"/>
      <c r="QPL197" s="174"/>
      <c r="QPM197" s="174"/>
      <c r="QPN197" s="174"/>
      <c r="QPO197" s="174"/>
      <c r="QPP197" s="174"/>
      <c r="QPQ197" s="174"/>
      <c r="QPR197" s="174"/>
      <c r="QPS197" s="174"/>
      <c r="QPT197" s="174"/>
      <c r="QPU197" s="174"/>
      <c r="QPV197" s="174"/>
      <c r="QPW197" s="174"/>
      <c r="QPX197" s="174"/>
      <c r="QPY197" s="174"/>
      <c r="QPZ197" s="174"/>
      <c r="QQA197" s="174"/>
      <c r="QQB197" s="174"/>
      <c r="QQC197" s="174"/>
      <c r="QQD197" s="174"/>
      <c r="QQE197" s="174"/>
      <c r="QQF197" s="174"/>
      <c r="QQG197" s="174"/>
      <c r="QQH197" s="174"/>
      <c r="QQI197" s="174"/>
      <c r="QQJ197" s="174"/>
      <c r="QQK197" s="174"/>
      <c r="QQL197" s="174"/>
      <c r="QQM197" s="174"/>
      <c r="QQN197" s="174"/>
      <c r="QQO197" s="174"/>
      <c r="QQP197" s="174"/>
      <c r="QQQ197" s="174"/>
      <c r="QQR197" s="174"/>
      <c r="QQS197" s="174"/>
      <c r="QQT197" s="174"/>
      <c r="QQU197" s="174"/>
      <c r="QQV197" s="174"/>
      <c r="QQW197" s="174"/>
      <c r="QQX197" s="174"/>
      <c r="QQY197" s="174"/>
      <c r="QQZ197" s="174"/>
      <c r="QRA197" s="174"/>
      <c r="QRB197" s="174"/>
      <c r="QRC197" s="174"/>
      <c r="QRD197" s="174"/>
      <c r="QRE197" s="174"/>
      <c r="QRF197" s="174"/>
      <c r="QRG197" s="174"/>
      <c r="QRH197" s="174"/>
      <c r="QRI197" s="174"/>
      <c r="QRJ197" s="174"/>
      <c r="QRK197" s="174"/>
      <c r="QRL197" s="174"/>
      <c r="QRM197" s="174"/>
      <c r="QRN197" s="174"/>
      <c r="QRO197" s="174"/>
      <c r="QRP197" s="174"/>
      <c r="QRQ197" s="174"/>
      <c r="QRR197" s="174"/>
      <c r="QRS197" s="174"/>
      <c r="QRT197" s="174"/>
      <c r="QRU197" s="174"/>
      <c r="QRV197" s="174"/>
      <c r="QRW197" s="174"/>
      <c r="QRX197" s="174"/>
      <c r="QRY197" s="174"/>
      <c r="QRZ197" s="174"/>
      <c r="QSA197" s="174"/>
      <c r="QSB197" s="174"/>
      <c r="QSC197" s="174"/>
      <c r="QSD197" s="174"/>
      <c r="QSE197" s="174"/>
      <c r="QSF197" s="174"/>
      <c r="QSG197" s="174"/>
      <c r="QSH197" s="174"/>
      <c r="QSI197" s="174"/>
      <c r="QSJ197" s="174"/>
      <c r="QSK197" s="174"/>
      <c r="QSL197" s="174"/>
      <c r="QSM197" s="174"/>
      <c r="QSN197" s="174"/>
      <c r="QSO197" s="174"/>
      <c r="QSP197" s="174"/>
      <c r="QSQ197" s="174"/>
      <c r="QSR197" s="174"/>
      <c r="QSS197" s="174"/>
      <c r="QST197" s="174"/>
      <c r="QSU197" s="174"/>
      <c r="QSV197" s="174"/>
      <c r="QSW197" s="174"/>
      <c r="QSX197" s="174"/>
      <c r="QSY197" s="174"/>
      <c r="QSZ197" s="174"/>
      <c r="QTA197" s="174"/>
      <c r="QTB197" s="174"/>
      <c r="QTC197" s="174"/>
      <c r="QTD197" s="174"/>
      <c r="QTE197" s="174"/>
      <c r="QTF197" s="174"/>
      <c r="QTG197" s="174"/>
      <c r="QTH197" s="174"/>
      <c r="QTI197" s="174"/>
      <c r="QTJ197" s="174"/>
      <c r="QTK197" s="174"/>
      <c r="QTL197" s="174"/>
      <c r="QTM197" s="174"/>
      <c r="QTN197" s="174"/>
      <c r="QTO197" s="174"/>
      <c r="QTP197" s="174"/>
      <c r="QTQ197" s="174"/>
      <c r="QTR197" s="174"/>
      <c r="QTS197" s="174"/>
      <c r="QTT197" s="174"/>
      <c r="QTU197" s="174"/>
      <c r="QTV197" s="174"/>
      <c r="QTW197" s="174"/>
      <c r="QTX197" s="174"/>
      <c r="QTY197" s="174"/>
      <c r="QTZ197" s="174"/>
      <c r="QUA197" s="174"/>
      <c r="QUB197" s="174"/>
      <c r="QUC197" s="174"/>
      <c r="QUD197" s="174"/>
      <c r="QUE197" s="174"/>
      <c r="QUF197" s="174"/>
      <c r="QUG197" s="174"/>
      <c r="QUH197" s="174"/>
      <c r="QUI197" s="174"/>
      <c r="QUJ197" s="174"/>
      <c r="QUK197" s="174"/>
      <c r="QUL197" s="174"/>
      <c r="QUM197" s="174"/>
      <c r="QUN197" s="174"/>
      <c r="QUO197" s="174"/>
      <c r="QUP197" s="174"/>
      <c r="QUQ197" s="174"/>
      <c r="QUR197" s="174"/>
      <c r="QUS197" s="174"/>
      <c r="QUT197" s="174"/>
      <c r="QUU197" s="174"/>
      <c r="QUV197" s="174"/>
      <c r="QUW197" s="174"/>
      <c r="QUX197" s="174"/>
      <c r="QUY197" s="174"/>
      <c r="QUZ197" s="174"/>
      <c r="QVA197" s="174"/>
      <c r="QVB197" s="174"/>
      <c r="QVC197" s="174"/>
      <c r="QVD197" s="174"/>
      <c r="QVE197" s="174"/>
      <c r="QVF197" s="174"/>
      <c r="QVG197" s="174"/>
      <c r="QVH197" s="174"/>
      <c r="QVI197" s="174"/>
      <c r="QVJ197" s="174"/>
      <c r="QVK197" s="174"/>
      <c r="QVL197" s="174"/>
      <c r="QVM197" s="174"/>
      <c r="QVN197" s="174"/>
      <c r="QVO197" s="174"/>
      <c r="QVP197" s="174"/>
      <c r="QVQ197" s="174"/>
      <c r="QVR197" s="174"/>
      <c r="QVS197" s="174"/>
      <c r="QVT197" s="174"/>
      <c r="QVU197" s="174"/>
      <c r="QVV197" s="174"/>
      <c r="QVW197" s="174"/>
      <c r="QVX197" s="174"/>
      <c r="QVY197" s="174"/>
      <c r="QVZ197" s="174"/>
      <c r="QWA197" s="174"/>
      <c r="QWB197" s="174"/>
      <c r="QWC197" s="174"/>
      <c r="QWD197" s="174"/>
      <c r="QWE197" s="174"/>
      <c r="QWF197" s="174"/>
      <c r="QWG197" s="174"/>
      <c r="QWH197" s="174"/>
      <c r="QWI197" s="174"/>
      <c r="QWJ197" s="174"/>
      <c r="QWK197" s="174"/>
      <c r="QWL197" s="174"/>
      <c r="QWM197" s="174"/>
      <c r="QWN197" s="174"/>
      <c r="QWO197" s="174"/>
      <c r="QWP197" s="174"/>
      <c r="QWQ197" s="174"/>
      <c r="QWR197" s="174"/>
      <c r="QWS197" s="174"/>
      <c r="QWT197" s="174"/>
      <c r="QWU197" s="174"/>
      <c r="QWV197" s="174"/>
      <c r="QWW197" s="174"/>
      <c r="QWX197" s="174"/>
      <c r="QWY197" s="174"/>
      <c r="QWZ197" s="174"/>
      <c r="QXA197" s="174"/>
      <c r="QXB197" s="174"/>
      <c r="QXC197" s="174"/>
      <c r="QXD197" s="174"/>
      <c r="QXE197" s="174"/>
      <c r="QXF197" s="174"/>
      <c r="QXG197" s="174"/>
      <c r="QXH197" s="174"/>
      <c r="QXI197" s="174"/>
      <c r="QXJ197" s="174"/>
      <c r="QXK197" s="174"/>
      <c r="QXL197" s="174"/>
      <c r="QXM197" s="174"/>
      <c r="QXN197" s="174"/>
      <c r="QXO197" s="174"/>
      <c r="QXP197" s="174"/>
      <c r="QXQ197" s="174"/>
      <c r="QXR197" s="174"/>
      <c r="QXS197" s="174"/>
      <c r="QXT197" s="174"/>
      <c r="QXU197" s="174"/>
      <c r="QXV197" s="174"/>
      <c r="QXW197" s="174"/>
      <c r="QXX197" s="174"/>
      <c r="QXY197" s="174"/>
      <c r="QXZ197" s="174"/>
      <c r="QYA197" s="174"/>
      <c r="QYB197" s="174"/>
      <c r="QYC197" s="174"/>
      <c r="QYD197" s="174"/>
      <c r="QYE197" s="174"/>
      <c r="QYF197" s="174"/>
      <c r="QYG197" s="174"/>
      <c r="QYH197" s="174"/>
      <c r="QYI197" s="174"/>
      <c r="QYJ197" s="174"/>
      <c r="QYK197" s="174"/>
      <c r="QYL197" s="174"/>
      <c r="QYM197" s="174"/>
      <c r="QYN197" s="174"/>
      <c r="QYO197" s="174"/>
      <c r="QYP197" s="174"/>
      <c r="QYQ197" s="174"/>
      <c r="QYR197" s="174"/>
      <c r="QYS197" s="174"/>
      <c r="QYT197" s="174"/>
      <c r="QYU197" s="174"/>
      <c r="QYV197" s="174"/>
      <c r="QYW197" s="174"/>
      <c r="QYX197" s="174"/>
      <c r="QYY197" s="174"/>
      <c r="QYZ197" s="174"/>
      <c r="QZA197" s="174"/>
      <c r="QZB197" s="174"/>
      <c r="QZC197" s="174"/>
      <c r="QZD197" s="174"/>
      <c r="QZE197" s="174"/>
      <c r="QZF197" s="174"/>
      <c r="QZG197" s="174"/>
      <c r="QZH197" s="174"/>
      <c r="QZI197" s="174"/>
      <c r="QZJ197" s="174"/>
      <c r="QZK197" s="174"/>
      <c r="QZL197" s="174"/>
      <c r="QZM197" s="174"/>
      <c r="QZN197" s="174"/>
      <c r="QZO197" s="174"/>
      <c r="QZP197" s="174"/>
      <c r="QZQ197" s="174"/>
      <c r="QZR197" s="174"/>
      <c r="QZS197" s="174"/>
      <c r="QZT197" s="174"/>
      <c r="QZU197" s="174"/>
      <c r="QZV197" s="174"/>
      <c r="QZW197" s="174"/>
      <c r="QZX197" s="174"/>
      <c r="QZY197" s="174"/>
      <c r="QZZ197" s="174"/>
      <c r="RAA197" s="174"/>
      <c r="RAB197" s="174"/>
      <c r="RAC197" s="174"/>
      <c r="RAD197" s="174"/>
      <c r="RAE197" s="174"/>
      <c r="RAF197" s="174"/>
      <c r="RAG197" s="174"/>
      <c r="RAH197" s="174"/>
      <c r="RAI197" s="174"/>
      <c r="RAJ197" s="174"/>
      <c r="RAK197" s="174"/>
      <c r="RAL197" s="174"/>
      <c r="RAM197" s="174"/>
      <c r="RAN197" s="174"/>
      <c r="RAO197" s="174"/>
      <c r="RAP197" s="174"/>
      <c r="RAQ197" s="174"/>
      <c r="RAR197" s="174"/>
      <c r="RAS197" s="174"/>
      <c r="RAT197" s="174"/>
      <c r="RAU197" s="174"/>
      <c r="RAV197" s="174"/>
      <c r="RAW197" s="174"/>
      <c r="RAX197" s="174"/>
      <c r="RAY197" s="174"/>
      <c r="RAZ197" s="174"/>
      <c r="RBA197" s="174"/>
      <c r="RBB197" s="174"/>
      <c r="RBC197" s="174"/>
      <c r="RBD197" s="174"/>
      <c r="RBE197" s="174"/>
      <c r="RBF197" s="174"/>
      <c r="RBG197" s="174"/>
      <c r="RBH197" s="174"/>
      <c r="RBI197" s="174"/>
      <c r="RBJ197" s="174"/>
      <c r="RBK197" s="174"/>
      <c r="RBL197" s="174"/>
      <c r="RBM197" s="174"/>
      <c r="RBN197" s="174"/>
      <c r="RBO197" s="174"/>
      <c r="RBP197" s="174"/>
      <c r="RBQ197" s="174"/>
      <c r="RBR197" s="174"/>
      <c r="RBS197" s="174"/>
      <c r="RBT197" s="174"/>
      <c r="RBU197" s="174"/>
      <c r="RBV197" s="174"/>
      <c r="RBW197" s="174"/>
      <c r="RBX197" s="174"/>
      <c r="RBY197" s="174"/>
      <c r="RBZ197" s="174"/>
      <c r="RCA197" s="174"/>
      <c r="RCB197" s="174"/>
      <c r="RCC197" s="174"/>
      <c r="RCD197" s="174"/>
      <c r="RCE197" s="174"/>
      <c r="RCF197" s="174"/>
      <c r="RCG197" s="174"/>
      <c r="RCH197" s="174"/>
      <c r="RCI197" s="174"/>
      <c r="RCJ197" s="174"/>
      <c r="RCK197" s="174"/>
      <c r="RCL197" s="174"/>
      <c r="RCM197" s="174"/>
      <c r="RCN197" s="174"/>
      <c r="RCO197" s="174"/>
      <c r="RCP197" s="174"/>
      <c r="RCQ197" s="174"/>
      <c r="RCR197" s="174"/>
      <c r="RCS197" s="174"/>
      <c r="RCT197" s="174"/>
      <c r="RCU197" s="174"/>
      <c r="RCV197" s="174"/>
      <c r="RCW197" s="174"/>
      <c r="RCX197" s="174"/>
      <c r="RCY197" s="174"/>
      <c r="RCZ197" s="174"/>
      <c r="RDA197" s="174"/>
      <c r="RDB197" s="174"/>
      <c r="RDC197" s="174"/>
      <c r="RDD197" s="174"/>
      <c r="RDE197" s="174"/>
      <c r="RDF197" s="174"/>
      <c r="RDG197" s="174"/>
      <c r="RDH197" s="174"/>
      <c r="RDI197" s="174"/>
      <c r="RDJ197" s="174"/>
      <c r="RDK197" s="174"/>
      <c r="RDL197" s="174"/>
      <c r="RDM197" s="174"/>
      <c r="RDN197" s="174"/>
      <c r="RDO197" s="174"/>
      <c r="RDP197" s="174"/>
      <c r="RDQ197" s="174"/>
      <c r="RDR197" s="174"/>
      <c r="RDS197" s="174"/>
      <c r="RDT197" s="174"/>
      <c r="RDU197" s="174"/>
      <c r="RDV197" s="174"/>
      <c r="RDW197" s="174"/>
      <c r="RDX197" s="174"/>
      <c r="RDY197" s="174"/>
      <c r="RDZ197" s="174"/>
      <c r="REA197" s="174"/>
      <c r="REB197" s="174"/>
      <c r="REC197" s="174"/>
      <c r="RED197" s="174"/>
      <c r="REE197" s="174"/>
      <c r="REF197" s="174"/>
      <c r="REG197" s="174"/>
      <c r="REH197" s="174"/>
      <c r="REI197" s="174"/>
      <c r="REJ197" s="174"/>
      <c r="REK197" s="174"/>
      <c r="REL197" s="174"/>
      <c r="REM197" s="174"/>
      <c r="REN197" s="174"/>
      <c r="REO197" s="174"/>
      <c r="REP197" s="174"/>
      <c r="REQ197" s="174"/>
      <c r="RER197" s="174"/>
      <c r="RES197" s="174"/>
      <c r="RET197" s="174"/>
      <c r="REU197" s="174"/>
      <c r="REV197" s="174"/>
      <c r="REW197" s="174"/>
      <c r="REX197" s="174"/>
      <c r="REY197" s="174"/>
      <c r="REZ197" s="174"/>
      <c r="RFA197" s="174"/>
      <c r="RFB197" s="174"/>
      <c r="RFC197" s="174"/>
      <c r="RFD197" s="174"/>
      <c r="RFE197" s="174"/>
      <c r="RFF197" s="174"/>
      <c r="RFG197" s="174"/>
      <c r="RFH197" s="174"/>
      <c r="RFI197" s="174"/>
      <c r="RFJ197" s="174"/>
      <c r="RFK197" s="174"/>
      <c r="RFL197" s="174"/>
      <c r="RFM197" s="174"/>
      <c r="RFN197" s="174"/>
      <c r="RFO197" s="174"/>
      <c r="RFP197" s="174"/>
      <c r="RFQ197" s="174"/>
      <c r="RFR197" s="174"/>
      <c r="RFS197" s="174"/>
      <c r="RFT197" s="174"/>
      <c r="RFU197" s="174"/>
      <c r="RFV197" s="174"/>
      <c r="RFW197" s="174"/>
      <c r="RFX197" s="174"/>
      <c r="RFY197" s="174"/>
      <c r="RFZ197" s="174"/>
      <c r="RGA197" s="174"/>
      <c r="RGB197" s="174"/>
      <c r="RGC197" s="174"/>
      <c r="RGD197" s="174"/>
      <c r="RGE197" s="174"/>
      <c r="RGF197" s="174"/>
      <c r="RGG197" s="174"/>
      <c r="RGH197" s="174"/>
      <c r="RGI197" s="174"/>
      <c r="RGJ197" s="174"/>
      <c r="RGK197" s="174"/>
      <c r="RGL197" s="174"/>
      <c r="RGM197" s="174"/>
      <c r="RGN197" s="174"/>
      <c r="RGO197" s="174"/>
      <c r="RGP197" s="174"/>
      <c r="RGQ197" s="174"/>
      <c r="RGR197" s="174"/>
      <c r="RGS197" s="174"/>
      <c r="RGT197" s="174"/>
      <c r="RGU197" s="174"/>
      <c r="RGV197" s="174"/>
      <c r="RGW197" s="174"/>
      <c r="RGX197" s="174"/>
      <c r="RGY197" s="174"/>
      <c r="RGZ197" s="174"/>
      <c r="RHA197" s="174"/>
      <c r="RHB197" s="174"/>
      <c r="RHC197" s="174"/>
      <c r="RHD197" s="174"/>
      <c r="RHE197" s="174"/>
      <c r="RHF197" s="174"/>
      <c r="RHG197" s="174"/>
      <c r="RHH197" s="174"/>
      <c r="RHI197" s="174"/>
      <c r="RHJ197" s="174"/>
      <c r="RHK197" s="174"/>
      <c r="RHL197" s="174"/>
      <c r="RHM197" s="174"/>
      <c r="RHN197" s="174"/>
      <c r="RHO197" s="174"/>
      <c r="RHP197" s="174"/>
      <c r="RHQ197" s="174"/>
      <c r="RHR197" s="174"/>
      <c r="RHS197" s="174"/>
      <c r="RHT197" s="174"/>
      <c r="RHU197" s="174"/>
      <c r="RHV197" s="174"/>
      <c r="RHW197" s="174"/>
      <c r="RHX197" s="174"/>
      <c r="RHY197" s="174"/>
      <c r="RHZ197" s="174"/>
      <c r="RIA197" s="174"/>
      <c r="RIB197" s="174"/>
      <c r="RIC197" s="174"/>
      <c r="RID197" s="174"/>
      <c r="RIE197" s="174"/>
      <c r="RIF197" s="174"/>
      <c r="RIG197" s="174"/>
      <c r="RIH197" s="174"/>
      <c r="RII197" s="174"/>
      <c r="RIJ197" s="174"/>
      <c r="RIK197" s="174"/>
      <c r="RIL197" s="174"/>
      <c r="RIM197" s="174"/>
      <c r="RIN197" s="174"/>
      <c r="RIO197" s="174"/>
      <c r="RIP197" s="174"/>
      <c r="RIQ197" s="174"/>
      <c r="RIR197" s="174"/>
      <c r="RIS197" s="174"/>
      <c r="RIT197" s="174"/>
      <c r="RIU197" s="174"/>
      <c r="RIV197" s="174"/>
      <c r="RIW197" s="174"/>
      <c r="RIX197" s="174"/>
      <c r="RIY197" s="174"/>
      <c r="RIZ197" s="174"/>
      <c r="RJA197" s="174"/>
      <c r="RJB197" s="174"/>
      <c r="RJC197" s="174"/>
      <c r="RJD197" s="174"/>
      <c r="RJE197" s="174"/>
      <c r="RJF197" s="174"/>
      <c r="RJG197" s="174"/>
      <c r="RJH197" s="174"/>
      <c r="RJI197" s="174"/>
      <c r="RJJ197" s="174"/>
      <c r="RJK197" s="174"/>
      <c r="RJL197" s="174"/>
      <c r="RJM197" s="174"/>
      <c r="RJN197" s="174"/>
      <c r="RJO197" s="174"/>
      <c r="RJP197" s="174"/>
      <c r="RJQ197" s="174"/>
      <c r="RJR197" s="174"/>
      <c r="RJS197" s="174"/>
      <c r="RJT197" s="174"/>
      <c r="RJU197" s="174"/>
      <c r="RJV197" s="174"/>
      <c r="RJW197" s="174"/>
      <c r="RJX197" s="174"/>
      <c r="RJY197" s="174"/>
      <c r="RJZ197" s="174"/>
      <c r="RKA197" s="174"/>
      <c r="RKB197" s="174"/>
      <c r="RKC197" s="174"/>
      <c r="RKD197" s="174"/>
      <c r="RKE197" s="174"/>
      <c r="RKF197" s="174"/>
      <c r="RKG197" s="174"/>
      <c r="RKH197" s="174"/>
      <c r="RKI197" s="174"/>
      <c r="RKJ197" s="174"/>
      <c r="RKK197" s="174"/>
      <c r="RKL197" s="174"/>
      <c r="RKM197" s="174"/>
      <c r="RKN197" s="174"/>
      <c r="RKO197" s="174"/>
      <c r="RKP197" s="174"/>
      <c r="RKQ197" s="174"/>
      <c r="RKR197" s="174"/>
      <c r="RKS197" s="174"/>
      <c r="RKT197" s="174"/>
      <c r="RKU197" s="174"/>
      <c r="RKV197" s="174"/>
      <c r="RKW197" s="174"/>
      <c r="RKX197" s="174"/>
      <c r="RKY197" s="174"/>
      <c r="RKZ197" s="174"/>
      <c r="RLA197" s="174"/>
      <c r="RLB197" s="174"/>
      <c r="RLC197" s="174"/>
      <c r="RLD197" s="174"/>
      <c r="RLE197" s="174"/>
      <c r="RLF197" s="174"/>
      <c r="RLG197" s="174"/>
      <c r="RLH197" s="174"/>
      <c r="RLI197" s="174"/>
      <c r="RLJ197" s="174"/>
      <c r="RLK197" s="174"/>
      <c r="RLL197" s="174"/>
      <c r="RLM197" s="174"/>
      <c r="RLN197" s="174"/>
      <c r="RLO197" s="174"/>
      <c r="RLP197" s="174"/>
      <c r="RLQ197" s="174"/>
      <c r="RLR197" s="174"/>
      <c r="RLS197" s="174"/>
      <c r="RLT197" s="174"/>
      <c r="RLU197" s="174"/>
      <c r="RLV197" s="174"/>
      <c r="RLW197" s="174"/>
      <c r="RLX197" s="174"/>
      <c r="RLY197" s="174"/>
      <c r="RLZ197" s="174"/>
      <c r="RMA197" s="174"/>
      <c r="RMB197" s="174"/>
      <c r="RMC197" s="174"/>
      <c r="RMD197" s="174"/>
      <c r="RME197" s="174"/>
      <c r="RMF197" s="174"/>
      <c r="RMG197" s="174"/>
      <c r="RMH197" s="174"/>
      <c r="RMI197" s="174"/>
      <c r="RMJ197" s="174"/>
      <c r="RMK197" s="174"/>
      <c r="RML197" s="174"/>
      <c r="RMM197" s="174"/>
      <c r="RMN197" s="174"/>
      <c r="RMO197" s="174"/>
      <c r="RMP197" s="174"/>
      <c r="RMQ197" s="174"/>
      <c r="RMR197" s="174"/>
      <c r="RMS197" s="174"/>
      <c r="RMT197" s="174"/>
      <c r="RMU197" s="174"/>
      <c r="RMV197" s="174"/>
      <c r="RMW197" s="174"/>
      <c r="RMX197" s="174"/>
      <c r="RMY197" s="174"/>
      <c r="RMZ197" s="174"/>
      <c r="RNA197" s="174"/>
      <c r="RNB197" s="174"/>
      <c r="RNC197" s="174"/>
      <c r="RND197" s="174"/>
      <c r="RNE197" s="174"/>
      <c r="RNF197" s="174"/>
      <c r="RNG197" s="174"/>
      <c r="RNH197" s="174"/>
      <c r="RNI197" s="174"/>
      <c r="RNJ197" s="174"/>
      <c r="RNK197" s="174"/>
      <c r="RNL197" s="174"/>
      <c r="RNM197" s="174"/>
      <c r="RNN197" s="174"/>
      <c r="RNO197" s="174"/>
      <c r="RNP197" s="174"/>
      <c r="RNQ197" s="174"/>
      <c r="RNR197" s="174"/>
      <c r="RNS197" s="174"/>
      <c r="RNT197" s="174"/>
      <c r="RNU197" s="174"/>
      <c r="RNV197" s="174"/>
      <c r="RNW197" s="174"/>
      <c r="RNX197" s="174"/>
      <c r="RNY197" s="174"/>
      <c r="RNZ197" s="174"/>
      <c r="ROA197" s="174"/>
      <c r="ROB197" s="174"/>
      <c r="ROC197" s="174"/>
      <c r="ROD197" s="174"/>
      <c r="ROE197" s="174"/>
      <c r="ROF197" s="174"/>
      <c r="ROG197" s="174"/>
      <c r="ROH197" s="174"/>
      <c r="ROI197" s="174"/>
      <c r="ROJ197" s="174"/>
      <c r="ROK197" s="174"/>
      <c r="ROL197" s="174"/>
      <c r="ROM197" s="174"/>
      <c r="RON197" s="174"/>
      <c r="ROO197" s="174"/>
      <c r="ROP197" s="174"/>
      <c r="ROQ197" s="174"/>
      <c r="ROR197" s="174"/>
      <c r="ROS197" s="174"/>
      <c r="ROT197" s="174"/>
      <c r="ROU197" s="174"/>
      <c r="ROV197" s="174"/>
      <c r="ROW197" s="174"/>
      <c r="ROX197" s="174"/>
      <c r="ROY197" s="174"/>
      <c r="ROZ197" s="174"/>
      <c r="RPA197" s="174"/>
      <c r="RPB197" s="174"/>
      <c r="RPC197" s="174"/>
      <c r="RPD197" s="174"/>
      <c r="RPE197" s="174"/>
      <c r="RPF197" s="174"/>
      <c r="RPG197" s="174"/>
      <c r="RPH197" s="174"/>
      <c r="RPI197" s="174"/>
      <c r="RPJ197" s="174"/>
      <c r="RPK197" s="174"/>
      <c r="RPL197" s="174"/>
      <c r="RPM197" s="174"/>
      <c r="RPN197" s="174"/>
      <c r="RPO197" s="174"/>
      <c r="RPP197" s="174"/>
      <c r="RPQ197" s="174"/>
      <c r="RPR197" s="174"/>
      <c r="RPS197" s="174"/>
      <c r="RPT197" s="174"/>
      <c r="RPU197" s="174"/>
      <c r="RPV197" s="174"/>
      <c r="RPW197" s="174"/>
      <c r="RPX197" s="174"/>
      <c r="RPY197" s="174"/>
      <c r="RPZ197" s="174"/>
      <c r="RQA197" s="174"/>
      <c r="RQB197" s="174"/>
      <c r="RQC197" s="174"/>
      <c r="RQD197" s="174"/>
      <c r="RQE197" s="174"/>
      <c r="RQF197" s="174"/>
      <c r="RQG197" s="174"/>
      <c r="RQH197" s="174"/>
      <c r="RQI197" s="174"/>
      <c r="RQJ197" s="174"/>
      <c r="RQK197" s="174"/>
      <c r="RQL197" s="174"/>
      <c r="RQM197" s="174"/>
      <c r="RQN197" s="174"/>
      <c r="RQO197" s="174"/>
      <c r="RQP197" s="174"/>
      <c r="RQQ197" s="174"/>
      <c r="RQR197" s="174"/>
      <c r="RQS197" s="174"/>
      <c r="RQT197" s="174"/>
      <c r="RQU197" s="174"/>
      <c r="RQV197" s="174"/>
      <c r="RQW197" s="174"/>
      <c r="RQX197" s="174"/>
      <c r="RQY197" s="174"/>
      <c r="RQZ197" s="174"/>
      <c r="RRA197" s="174"/>
      <c r="RRB197" s="174"/>
      <c r="RRC197" s="174"/>
      <c r="RRD197" s="174"/>
      <c r="RRE197" s="174"/>
      <c r="RRF197" s="174"/>
      <c r="RRG197" s="174"/>
      <c r="RRH197" s="174"/>
      <c r="RRI197" s="174"/>
      <c r="RRJ197" s="174"/>
      <c r="RRK197" s="174"/>
      <c r="RRL197" s="174"/>
      <c r="RRM197" s="174"/>
      <c r="RRN197" s="174"/>
      <c r="RRO197" s="174"/>
      <c r="RRP197" s="174"/>
      <c r="RRQ197" s="174"/>
      <c r="RRR197" s="174"/>
      <c r="RRS197" s="174"/>
      <c r="RRT197" s="174"/>
      <c r="RRU197" s="174"/>
      <c r="RRV197" s="174"/>
      <c r="RRW197" s="174"/>
      <c r="RRX197" s="174"/>
      <c r="RRY197" s="174"/>
      <c r="RRZ197" s="174"/>
      <c r="RSA197" s="174"/>
      <c r="RSB197" s="174"/>
      <c r="RSC197" s="174"/>
      <c r="RSD197" s="174"/>
      <c r="RSE197" s="174"/>
      <c r="RSF197" s="174"/>
      <c r="RSG197" s="174"/>
      <c r="RSH197" s="174"/>
      <c r="RSI197" s="174"/>
      <c r="RSJ197" s="174"/>
      <c r="RSK197" s="174"/>
      <c r="RSL197" s="174"/>
      <c r="RSM197" s="174"/>
      <c r="RSN197" s="174"/>
      <c r="RSO197" s="174"/>
      <c r="RSP197" s="174"/>
      <c r="RSQ197" s="174"/>
      <c r="RSR197" s="174"/>
      <c r="RSS197" s="174"/>
      <c r="RST197" s="174"/>
      <c r="RSU197" s="174"/>
      <c r="RSV197" s="174"/>
      <c r="RSW197" s="174"/>
      <c r="RSX197" s="174"/>
      <c r="RSY197" s="174"/>
      <c r="RSZ197" s="174"/>
      <c r="RTA197" s="174"/>
      <c r="RTB197" s="174"/>
      <c r="RTC197" s="174"/>
      <c r="RTD197" s="174"/>
      <c r="RTE197" s="174"/>
      <c r="RTF197" s="174"/>
      <c r="RTG197" s="174"/>
      <c r="RTH197" s="174"/>
      <c r="RTI197" s="174"/>
      <c r="RTJ197" s="174"/>
      <c r="RTK197" s="174"/>
      <c r="RTL197" s="174"/>
      <c r="RTM197" s="174"/>
      <c r="RTN197" s="174"/>
      <c r="RTO197" s="174"/>
      <c r="RTP197" s="174"/>
      <c r="RTQ197" s="174"/>
      <c r="RTR197" s="174"/>
      <c r="RTS197" s="174"/>
      <c r="RTT197" s="174"/>
      <c r="RTU197" s="174"/>
      <c r="RTV197" s="174"/>
      <c r="RTW197" s="174"/>
      <c r="RTX197" s="174"/>
      <c r="RTY197" s="174"/>
      <c r="RTZ197" s="174"/>
      <c r="RUA197" s="174"/>
      <c r="RUB197" s="174"/>
      <c r="RUC197" s="174"/>
      <c r="RUD197" s="174"/>
      <c r="RUE197" s="174"/>
      <c r="RUF197" s="174"/>
      <c r="RUG197" s="174"/>
      <c r="RUH197" s="174"/>
      <c r="RUI197" s="174"/>
      <c r="RUJ197" s="174"/>
      <c r="RUK197" s="174"/>
      <c r="RUL197" s="174"/>
      <c r="RUM197" s="174"/>
      <c r="RUN197" s="174"/>
      <c r="RUO197" s="174"/>
      <c r="RUP197" s="174"/>
      <c r="RUQ197" s="174"/>
      <c r="RUR197" s="174"/>
      <c r="RUS197" s="174"/>
      <c r="RUT197" s="174"/>
      <c r="RUU197" s="174"/>
      <c r="RUV197" s="174"/>
      <c r="RUW197" s="174"/>
      <c r="RUX197" s="174"/>
      <c r="RUY197" s="174"/>
      <c r="RUZ197" s="174"/>
      <c r="RVA197" s="174"/>
      <c r="RVB197" s="174"/>
      <c r="RVC197" s="174"/>
      <c r="RVD197" s="174"/>
      <c r="RVE197" s="174"/>
      <c r="RVF197" s="174"/>
      <c r="RVG197" s="174"/>
      <c r="RVH197" s="174"/>
      <c r="RVI197" s="174"/>
      <c r="RVJ197" s="174"/>
      <c r="RVK197" s="174"/>
      <c r="RVL197" s="174"/>
      <c r="RVM197" s="174"/>
      <c r="RVN197" s="174"/>
      <c r="RVO197" s="174"/>
      <c r="RVP197" s="174"/>
      <c r="RVQ197" s="174"/>
      <c r="RVR197" s="174"/>
      <c r="RVS197" s="174"/>
      <c r="RVT197" s="174"/>
      <c r="RVU197" s="174"/>
      <c r="RVV197" s="174"/>
      <c r="RVW197" s="174"/>
      <c r="RVX197" s="174"/>
      <c r="RVY197" s="174"/>
      <c r="RVZ197" s="174"/>
      <c r="RWA197" s="174"/>
      <c r="RWB197" s="174"/>
      <c r="RWC197" s="174"/>
      <c r="RWD197" s="174"/>
      <c r="RWE197" s="174"/>
      <c r="RWF197" s="174"/>
      <c r="RWG197" s="174"/>
      <c r="RWH197" s="174"/>
      <c r="RWI197" s="174"/>
      <c r="RWJ197" s="174"/>
      <c r="RWK197" s="174"/>
      <c r="RWL197" s="174"/>
      <c r="RWM197" s="174"/>
      <c r="RWN197" s="174"/>
      <c r="RWO197" s="174"/>
      <c r="RWP197" s="174"/>
      <c r="RWQ197" s="174"/>
      <c r="RWR197" s="174"/>
      <c r="RWS197" s="174"/>
      <c r="RWT197" s="174"/>
      <c r="RWU197" s="174"/>
      <c r="RWV197" s="174"/>
      <c r="RWW197" s="174"/>
      <c r="RWX197" s="174"/>
      <c r="RWY197" s="174"/>
      <c r="RWZ197" s="174"/>
      <c r="RXA197" s="174"/>
      <c r="RXB197" s="174"/>
      <c r="RXC197" s="174"/>
      <c r="RXD197" s="174"/>
      <c r="RXE197" s="174"/>
      <c r="RXF197" s="174"/>
      <c r="RXG197" s="174"/>
      <c r="RXH197" s="174"/>
      <c r="RXI197" s="174"/>
      <c r="RXJ197" s="174"/>
      <c r="RXK197" s="174"/>
      <c r="RXL197" s="174"/>
      <c r="RXM197" s="174"/>
      <c r="RXN197" s="174"/>
      <c r="RXO197" s="174"/>
      <c r="RXP197" s="174"/>
      <c r="RXQ197" s="174"/>
      <c r="RXR197" s="174"/>
      <c r="RXS197" s="174"/>
      <c r="RXT197" s="174"/>
      <c r="RXU197" s="174"/>
      <c r="RXV197" s="174"/>
      <c r="RXW197" s="174"/>
      <c r="RXX197" s="174"/>
      <c r="RXY197" s="174"/>
      <c r="RXZ197" s="174"/>
      <c r="RYA197" s="174"/>
      <c r="RYB197" s="174"/>
      <c r="RYC197" s="174"/>
      <c r="RYD197" s="174"/>
      <c r="RYE197" s="174"/>
      <c r="RYF197" s="174"/>
      <c r="RYG197" s="174"/>
      <c r="RYH197" s="174"/>
      <c r="RYI197" s="174"/>
      <c r="RYJ197" s="174"/>
      <c r="RYK197" s="174"/>
      <c r="RYL197" s="174"/>
      <c r="RYM197" s="174"/>
      <c r="RYN197" s="174"/>
      <c r="RYO197" s="174"/>
      <c r="RYP197" s="174"/>
      <c r="RYQ197" s="174"/>
      <c r="RYR197" s="174"/>
      <c r="RYS197" s="174"/>
      <c r="RYT197" s="174"/>
      <c r="RYU197" s="174"/>
      <c r="RYV197" s="174"/>
      <c r="RYW197" s="174"/>
      <c r="RYX197" s="174"/>
      <c r="RYY197" s="174"/>
      <c r="RYZ197" s="174"/>
      <c r="RZA197" s="174"/>
      <c r="RZB197" s="174"/>
      <c r="RZC197" s="174"/>
      <c r="RZD197" s="174"/>
      <c r="RZE197" s="174"/>
      <c r="RZF197" s="174"/>
      <c r="RZG197" s="174"/>
      <c r="RZH197" s="174"/>
      <c r="RZI197" s="174"/>
      <c r="RZJ197" s="174"/>
      <c r="RZK197" s="174"/>
      <c r="RZL197" s="174"/>
      <c r="RZM197" s="174"/>
      <c r="RZN197" s="174"/>
      <c r="RZO197" s="174"/>
      <c r="RZP197" s="174"/>
      <c r="RZQ197" s="174"/>
      <c r="RZR197" s="174"/>
      <c r="RZS197" s="174"/>
      <c r="RZT197" s="174"/>
      <c r="RZU197" s="174"/>
      <c r="RZV197" s="174"/>
      <c r="RZW197" s="174"/>
      <c r="RZX197" s="174"/>
      <c r="RZY197" s="174"/>
      <c r="RZZ197" s="174"/>
      <c r="SAA197" s="174"/>
      <c r="SAB197" s="174"/>
      <c r="SAC197" s="174"/>
      <c r="SAD197" s="174"/>
      <c r="SAE197" s="174"/>
      <c r="SAF197" s="174"/>
      <c r="SAG197" s="174"/>
      <c r="SAH197" s="174"/>
      <c r="SAI197" s="174"/>
      <c r="SAJ197" s="174"/>
      <c r="SAK197" s="174"/>
      <c r="SAL197" s="174"/>
      <c r="SAM197" s="174"/>
      <c r="SAN197" s="174"/>
      <c r="SAO197" s="174"/>
      <c r="SAP197" s="174"/>
      <c r="SAQ197" s="174"/>
      <c r="SAR197" s="174"/>
      <c r="SAS197" s="174"/>
      <c r="SAT197" s="174"/>
      <c r="SAU197" s="174"/>
      <c r="SAV197" s="174"/>
      <c r="SAW197" s="174"/>
      <c r="SAX197" s="174"/>
      <c r="SAY197" s="174"/>
      <c r="SAZ197" s="174"/>
      <c r="SBA197" s="174"/>
      <c r="SBB197" s="174"/>
      <c r="SBC197" s="174"/>
      <c r="SBD197" s="174"/>
      <c r="SBE197" s="174"/>
      <c r="SBF197" s="174"/>
      <c r="SBG197" s="174"/>
      <c r="SBH197" s="174"/>
      <c r="SBI197" s="174"/>
      <c r="SBJ197" s="174"/>
      <c r="SBK197" s="174"/>
      <c r="SBL197" s="174"/>
      <c r="SBM197" s="174"/>
      <c r="SBN197" s="174"/>
      <c r="SBO197" s="174"/>
      <c r="SBP197" s="174"/>
      <c r="SBQ197" s="174"/>
      <c r="SBR197" s="174"/>
      <c r="SBS197" s="174"/>
      <c r="SBT197" s="174"/>
      <c r="SBU197" s="174"/>
      <c r="SBV197" s="174"/>
      <c r="SBW197" s="174"/>
      <c r="SBX197" s="174"/>
      <c r="SBY197" s="174"/>
      <c r="SBZ197" s="174"/>
      <c r="SCA197" s="174"/>
      <c r="SCB197" s="174"/>
      <c r="SCC197" s="174"/>
      <c r="SCD197" s="174"/>
      <c r="SCE197" s="174"/>
      <c r="SCF197" s="174"/>
      <c r="SCG197" s="174"/>
      <c r="SCH197" s="174"/>
      <c r="SCI197" s="174"/>
      <c r="SCJ197" s="174"/>
      <c r="SCK197" s="174"/>
      <c r="SCL197" s="174"/>
      <c r="SCM197" s="174"/>
      <c r="SCN197" s="174"/>
      <c r="SCO197" s="174"/>
      <c r="SCP197" s="174"/>
      <c r="SCQ197" s="174"/>
      <c r="SCR197" s="174"/>
      <c r="SCS197" s="174"/>
      <c r="SCT197" s="174"/>
      <c r="SCU197" s="174"/>
      <c r="SCV197" s="174"/>
      <c r="SCW197" s="174"/>
      <c r="SCX197" s="174"/>
      <c r="SCY197" s="174"/>
      <c r="SCZ197" s="174"/>
      <c r="SDA197" s="174"/>
      <c r="SDB197" s="174"/>
      <c r="SDC197" s="174"/>
      <c r="SDD197" s="174"/>
      <c r="SDE197" s="174"/>
      <c r="SDF197" s="174"/>
      <c r="SDG197" s="174"/>
      <c r="SDH197" s="174"/>
      <c r="SDI197" s="174"/>
      <c r="SDJ197" s="174"/>
      <c r="SDK197" s="174"/>
      <c r="SDL197" s="174"/>
      <c r="SDM197" s="174"/>
      <c r="SDN197" s="174"/>
      <c r="SDO197" s="174"/>
      <c r="SDP197" s="174"/>
      <c r="SDQ197" s="174"/>
      <c r="SDR197" s="174"/>
      <c r="SDS197" s="174"/>
      <c r="SDT197" s="174"/>
      <c r="SDU197" s="174"/>
      <c r="SDV197" s="174"/>
      <c r="SDW197" s="174"/>
      <c r="SDX197" s="174"/>
      <c r="SDY197" s="174"/>
      <c r="SDZ197" s="174"/>
      <c r="SEA197" s="174"/>
      <c r="SEB197" s="174"/>
      <c r="SEC197" s="174"/>
      <c r="SED197" s="174"/>
      <c r="SEE197" s="174"/>
      <c r="SEF197" s="174"/>
      <c r="SEG197" s="174"/>
      <c r="SEH197" s="174"/>
      <c r="SEI197" s="174"/>
      <c r="SEJ197" s="174"/>
      <c r="SEK197" s="174"/>
      <c r="SEL197" s="174"/>
      <c r="SEM197" s="174"/>
      <c r="SEN197" s="174"/>
      <c r="SEO197" s="174"/>
      <c r="SEP197" s="174"/>
      <c r="SEQ197" s="174"/>
      <c r="SER197" s="174"/>
      <c r="SES197" s="174"/>
      <c r="SET197" s="174"/>
      <c r="SEU197" s="174"/>
      <c r="SEV197" s="174"/>
      <c r="SEW197" s="174"/>
      <c r="SEX197" s="174"/>
      <c r="SEY197" s="174"/>
      <c r="SEZ197" s="174"/>
      <c r="SFA197" s="174"/>
      <c r="SFB197" s="174"/>
      <c r="SFC197" s="174"/>
      <c r="SFD197" s="174"/>
      <c r="SFE197" s="174"/>
      <c r="SFF197" s="174"/>
      <c r="SFG197" s="174"/>
      <c r="SFH197" s="174"/>
      <c r="SFI197" s="174"/>
      <c r="SFJ197" s="174"/>
      <c r="SFK197" s="174"/>
      <c r="SFL197" s="174"/>
      <c r="SFM197" s="174"/>
      <c r="SFN197" s="174"/>
      <c r="SFO197" s="174"/>
      <c r="SFP197" s="174"/>
      <c r="SFQ197" s="174"/>
      <c r="SFR197" s="174"/>
      <c r="SFS197" s="174"/>
      <c r="SFT197" s="174"/>
      <c r="SFU197" s="174"/>
      <c r="SFV197" s="174"/>
      <c r="SFW197" s="174"/>
      <c r="SFX197" s="174"/>
      <c r="SFY197" s="174"/>
      <c r="SFZ197" s="174"/>
      <c r="SGA197" s="174"/>
      <c r="SGB197" s="174"/>
      <c r="SGC197" s="174"/>
      <c r="SGD197" s="174"/>
      <c r="SGE197" s="174"/>
      <c r="SGF197" s="174"/>
      <c r="SGG197" s="174"/>
      <c r="SGH197" s="174"/>
      <c r="SGI197" s="174"/>
      <c r="SGJ197" s="174"/>
      <c r="SGK197" s="174"/>
      <c r="SGL197" s="174"/>
      <c r="SGM197" s="174"/>
      <c r="SGN197" s="174"/>
      <c r="SGO197" s="174"/>
      <c r="SGP197" s="174"/>
      <c r="SGQ197" s="174"/>
      <c r="SGR197" s="174"/>
      <c r="SGS197" s="174"/>
      <c r="SGT197" s="174"/>
      <c r="SGU197" s="174"/>
      <c r="SGV197" s="174"/>
      <c r="SGW197" s="174"/>
      <c r="SGX197" s="174"/>
      <c r="SGY197" s="174"/>
      <c r="SGZ197" s="174"/>
      <c r="SHA197" s="174"/>
      <c r="SHB197" s="174"/>
      <c r="SHC197" s="174"/>
      <c r="SHD197" s="174"/>
      <c r="SHE197" s="174"/>
      <c r="SHF197" s="174"/>
      <c r="SHG197" s="174"/>
      <c r="SHH197" s="174"/>
      <c r="SHI197" s="174"/>
      <c r="SHJ197" s="174"/>
      <c r="SHK197" s="174"/>
      <c r="SHL197" s="174"/>
      <c r="SHM197" s="174"/>
      <c r="SHN197" s="174"/>
      <c r="SHO197" s="174"/>
      <c r="SHP197" s="174"/>
      <c r="SHQ197" s="174"/>
      <c r="SHR197" s="174"/>
      <c r="SHS197" s="174"/>
      <c r="SHT197" s="174"/>
      <c r="SHU197" s="174"/>
      <c r="SHV197" s="174"/>
      <c r="SHW197" s="174"/>
      <c r="SHX197" s="174"/>
      <c r="SHY197" s="174"/>
      <c r="SHZ197" s="174"/>
      <c r="SIA197" s="174"/>
      <c r="SIB197" s="174"/>
      <c r="SIC197" s="174"/>
      <c r="SID197" s="174"/>
      <c r="SIE197" s="174"/>
      <c r="SIF197" s="174"/>
      <c r="SIG197" s="174"/>
      <c r="SIH197" s="174"/>
      <c r="SII197" s="174"/>
      <c r="SIJ197" s="174"/>
      <c r="SIK197" s="174"/>
      <c r="SIL197" s="174"/>
      <c r="SIM197" s="174"/>
      <c r="SIN197" s="174"/>
      <c r="SIO197" s="174"/>
      <c r="SIP197" s="174"/>
      <c r="SIQ197" s="174"/>
      <c r="SIR197" s="174"/>
      <c r="SIS197" s="174"/>
      <c r="SIT197" s="174"/>
      <c r="SIU197" s="174"/>
      <c r="SIV197" s="174"/>
      <c r="SIW197" s="174"/>
      <c r="SIX197" s="174"/>
      <c r="SIY197" s="174"/>
      <c r="SIZ197" s="174"/>
      <c r="SJA197" s="174"/>
      <c r="SJB197" s="174"/>
      <c r="SJC197" s="174"/>
      <c r="SJD197" s="174"/>
      <c r="SJE197" s="174"/>
      <c r="SJF197" s="174"/>
      <c r="SJG197" s="174"/>
      <c r="SJH197" s="174"/>
      <c r="SJI197" s="174"/>
      <c r="SJJ197" s="174"/>
      <c r="SJK197" s="174"/>
      <c r="SJL197" s="174"/>
      <c r="SJM197" s="174"/>
      <c r="SJN197" s="174"/>
      <c r="SJO197" s="174"/>
      <c r="SJP197" s="174"/>
      <c r="SJQ197" s="174"/>
      <c r="SJR197" s="174"/>
      <c r="SJS197" s="174"/>
      <c r="SJT197" s="174"/>
      <c r="SJU197" s="174"/>
      <c r="SJV197" s="174"/>
      <c r="SJW197" s="174"/>
      <c r="SJX197" s="174"/>
      <c r="SJY197" s="174"/>
      <c r="SJZ197" s="174"/>
      <c r="SKA197" s="174"/>
      <c r="SKB197" s="174"/>
      <c r="SKC197" s="174"/>
      <c r="SKD197" s="174"/>
      <c r="SKE197" s="174"/>
      <c r="SKF197" s="174"/>
      <c r="SKG197" s="174"/>
      <c r="SKH197" s="174"/>
      <c r="SKI197" s="174"/>
      <c r="SKJ197" s="174"/>
      <c r="SKK197" s="174"/>
      <c r="SKL197" s="174"/>
      <c r="SKM197" s="174"/>
      <c r="SKN197" s="174"/>
      <c r="SKO197" s="174"/>
      <c r="SKP197" s="174"/>
      <c r="SKQ197" s="174"/>
      <c r="SKR197" s="174"/>
      <c r="SKS197" s="174"/>
      <c r="SKT197" s="174"/>
      <c r="SKU197" s="174"/>
      <c r="SKV197" s="174"/>
      <c r="SKW197" s="174"/>
      <c r="SKX197" s="174"/>
      <c r="SKY197" s="174"/>
      <c r="SKZ197" s="174"/>
      <c r="SLA197" s="174"/>
      <c r="SLB197" s="174"/>
      <c r="SLC197" s="174"/>
      <c r="SLD197" s="174"/>
      <c r="SLE197" s="174"/>
      <c r="SLF197" s="174"/>
      <c r="SLG197" s="174"/>
      <c r="SLH197" s="174"/>
      <c r="SLI197" s="174"/>
      <c r="SLJ197" s="174"/>
      <c r="SLK197" s="174"/>
      <c r="SLL197" s="174"/>
      <c r="SLM197" s="174"/>
      <c r="SLN197" s="174"/>
      <c r="SLO197" s="174"/>
      <c r="SLP197" s="174"/>
      <c r="SLQ197" s="174"/>
      <c r="SLR197" s="174"/>
      <c r="SLS197" s="174"/>
      <c r="SLT197" s="174"/>
      <c r="SLU197" s="174"/>
      <c r="SLV197" s="174"/>
      <c r="SLW197" s="174"/>
      <c r="SLX197" s="174"/>
      <c r="SLY197" s="174"/>
      <c r="SLZ197" s="174"/>
      <c r="SMA197" s="174"/>
      <c r="SMB197" s="174"/>
      <c r="SMC197" s="174"/>
      <c r="SMD197" s="174"/>
      <c r="SME197" s="174"/>
      <c r="SMF197" s="174"/>
      <c r="SMG197" s="174"/>
      <c r="SMH197" s="174"/>
      <c r="SMI197" s="174"/>
      <c r="SMJ197" s="174"/>
      <c r="SMK197" s="174"/>
      <c r="SML197" s="174"/>
      <c r="SMM197" s="174"/>
      <c r="SMN197" s="174"/>
      <c r="SMO197" s="174"/>
      <c r="SMP197" s="174"/>
      <c r="SMQ197" s="174"/>
      <c r="SMR197" s="174"/>
      <c r="SMS197" s="174"/>
      <c r="SMT197" s="174"/>
      <c r="SMU197" s="174"/>
      <c r="SMV197" s="174"/>
      <c r="SMW197" s="174"/>
      <c r="SMX197" s="174"/>
      <c r="SMY197" s="174"/>
      <c r="SMZ197" s="174"/>
      <c r="SNA197" s="174"/>
      <c r="SNB197" s="174"/>
      <c r="SNC197" s="174"/>
      <c r="SND197" s="174"/>
      <c r="SNE197" s="174"/>
      <c r="SNF197" s="174"/>
      <c r="SNG197" s="174"/>
      <c r="SNH197" s="174"/>
      <c r="SNI197" s="174"/>
      <c r="SNJ197" s="174"/>
      <c r="SNK197" s="174"/>
      <c r="SNL197" s="174"/>
      <c r="SNM197" s="174"/>
      <c r="SNN197" s="174"/>
      <c r="SNO197" s="174"/>
      <c r="SNP197" s="174"/>
      <c r="SNQ197" s="174"/>
      <c r="SNR197" s="174"/>
      <c r="SNS197" s="174"/>
      <c r="SNT197" s="174"/>
      <c r="SNU197" s="174"/>
      <c r="SNV197" s="174"/>
      <c r="SNW197" s="174"/>
      <c r="SNX197" s="174"/>
      <c r="SNY197" s="174"/>
      <c r="SNZ197" s="174"/>
      <c r="SOA197" s="174"/>
      <c r="SOB197" s="174"/>
      <c r="SOC197" s="174"/>
      <c r="SOD197" s="174"/>
      <c r="SOE197" s="174"/>
      <c r="SOF197" s="174"/>
      <c r="SOG197" s="174"/>
      <c r="SOH197" s="174"/>
      <c r="SOI197" s="174"/>
      <c r="SOJ197" s="174"/>
      <c r="SOK197" s="174"/>
      <c r="SOL197" s="174"/>
      <c r="SOM197" s="174"/>
      <c r="SON197" s="174"/>
      <c r="SOO197" s="174"/>
      <c r="SOP197" s="174"/>
      <c r="SOQ197" s="174"/>
      <c r="SOR197" s="174"/>
      <c r="SOS197" s="174"/>
      <c r="SOT197" s="174"/>
      <c r="SOU197" s="174"/>
      <c r="SOV197" s="174"/>
      <c r="SOW197" s="174"/>
      <c r="SOX197" s="174"/>
      <c r="SOY197" s="174"/>
      <c r="SOZ197" s="174"/>
      <c r="SPA197" s="174"/>
      <c r="SPB197" s="174"/>
      <c r="SPC197" s="174"/>
      <c r="SPD197" s="174"/>
      <c r="SPE197" s="174"/>
      <c r="SPF197" s="174"/>
      <c r="SPG197" s="174"/>
      <c r="SPH197" s="174"/>
      <c r="SPI197" s="174"/>
      <c r="SPJ197" s="174"/>
      <c r="SPK197" s="174"/>
      <c r="SPL197" s="174"/>
      <c r="SPM197" s="174"/>
      <c r="SPN197" s="174"/>
      <c r="SPO197" s="174"/>
      <c r="SPP197" s="174"/>
      <c r="SPQ197" s="174"/>
      <c r="SPR197" s="174"/>
      <c r="SPS197" s="174"/>
      <c r="SPT197" s="174"/>
      <c r="SPU197" s="174"/>
      <c r="SPV197" s="174"/>
      <c r="SPW197" s="174"/>
      <c r="SPX197" s="174"/>
      <c r="SPY197" s="174"/>
      <c r="SPZ197" s="174"/>
      <c r="SQA197" s="174"/>
      <c r="SQB197" s="174"/>
      <c r="SQC197" s="174"/>
      <c r="SQD197" s="174"/>
      <c r="SQE197" s="174"/>
      <c r="SQF197" s="174"/>
      <c r="SQG197" s="174"/>
      <c r="SQH197" s="174"/>
      <c r="SQI197" s="174"/>
      <c r="SQJ197" s="174"/>
      <c r="SQK197" s="174"/>
      <c r="SQL197" s="174"/>
      <c r="SQM197" s="174"/>
      <c r="SQN197" s="174"/>
      <c r="SQO197" s="174"/>
      <c r="SQP197" s="174"/>
      <c r="SQQ197" s="174"/>
      <c r="SQR197" s="174"/>
      <c r="SQS197" s="174"/>
      <c r="SQT197" s="174"/>
      <c r="SQU197" s="174"/>
      <c r="SQV197" s="174"/>
      <c r="SQW197" s="174"/>
      <c r="SQX197" s="174"/>
      <c r="SQY197" s="174"/>
      <c r="SQZ197" s="174"/>
      <c r="SRA197" s="174"/>
      <c r="SRB197" s="174"/>
      <c r="SRC197" s="174"/>
      <c r="SRD197" s="174"/>
      <c r="SRE197" s="174"/>
      <c r="SRF197" s="174"/>
      <c r="SRG197" s="174"/>
      <c r="SRH197" s="174"/>
      <c r="SRI197" s="174"/>
      <c r="SRJ197" s="174"/>
      <c r="SRK197" s="174"/>
      <c r="SRL197" s="174"/>
      <c r="SRM197" s="174"/>
      <c r="SRN197" s="174"/>
      <c r="SRO197" s="174"/>
      <c r="SRP197" s="174"/>
      <c r="SRQ197" s="174"/>
      <c r="SRR197" s="174"/>
      <c r="SRS197" s="174"/>
      <c r="SRT197" s="174"/>
      <c r="SRU197" s="174"/>
      <c r="SRV197" s="174"/>
      <c r="SRW197" s="174"/>
      <c r="SRX197" s="174"/>
      <c r="SRY197" s="174"/>
      <c r="SRZ197" s="174"/>
      <c r="SSA197" s="174"/>
      <c r="SSB197" s="174"/>
      <c r="SSC197" s="174"/>
      <c r="SSD197" s="174"/>
      <c r="SSE197" s="174"/>
      <c r="SSF197" s="174"/>
      <c r="SSG197" s="174"/>
      <c r="SSH197" s="174"/>
      <c r="SSI197" s="174"/>
      <c r="SSJ197" s="174"/>
      <c r="SSK197" s="174"/>
      <c r="SSL197" s="174"/>
      <c r="SSM197" s="174"/>
      <c r="SSN197" s="174"/>
      <c r="SSO197" s="174"/>
      <c r="SSP197" s="174"/>
      <c r="SSQ197" s="174"/>
      <c r="SSR197" s="174"/>
      <c r="SSS197" s="174"/>
      <c r="SST197" s="174"/>
      <c r="SSU197" s="174"/>
      <c r="SSV197" s="174"/>
      <c r="SSW197" s="174"/>
      <c r="SSX197" s="174"/>
      <c r="SSY197" s="174"/>
      <c r="SSZ197" s="174"/>
      <c r="STA197" s="174"/>
      <c r="STB197" s="174"/>
      <c r="STC197" s="174"/>
      <c r="STD197" s="174"/>
      <c r="STE197" s="174"/>
      <c r="STF197" s="174"/>
      <c r="STG197" s="174"/>
      <c r="STH197" s="174"/>
      <c r="STI197" s="174"/>
      <c r="STJ197" s="174"/>
      <c r="STK197" s="174"/>
      <c r="STL197" s="174"/>
      <c r="STM197" s="174"/>
      <c r="STN197" s="174"/>
      <c r="STO197" s="174"/>
      <c r="STP197" s="174"/>
      <c r="STQ197" s="174"/>
      <c r="STR197" s="174"/>
      <c r="STS197" s="174"/>
      <c r="STT197" s="174"/>
      <c r="STU197" s="174"/>
      <c r="STV197" s="174"/>
      <c r="STW197" s="174"/>
      <c r="STX197" s="174"/>
      <c r="STY197" s="174"/>
      <c r="STZ197" s="174"/>
      <c r="SUA197" s="174"/>
      <c r="SUB197" s="174"/>
      <c r="SUC197" s="174"/>
      <c r="SUD197" s="174"/>
      <c r="SUE197" s="174"/>
      <c r="SUF197" s="174"/>
      <c r="SUG197" s="174"/>
      <c r="SUH197" s="174"/>
      <c r="SUI197" s="174"/>
      <c r="SUJ197" s="174"/>
      <c r="SUK197" s="174"/>
      <c r="SUL197" s="174"/>
      <c r="SUM197" s="174"/>
      <c r="SUN197" s="174"/>
      <c r="SUO197" s="174"/>
      <c r="SUP197" s="174"/>
      <c r="SUQ197" s="174"/>
      <c r="SUR197" s="174"/>
      <c r="SUS197" s="174"/>
      <c r="SUT197" s="174"/>
      <c r="SUU197" s="174"/>
      <c r="SUV197" s="174"/>
      <c r="SUW197" s="174"/>
      <c r="SUX197" s="174"/>
      <c r="SUY197" s="174"/>
      <c r="SUZ197" s="174"/>
      <c r="SVA197" s="174"/>
      <c r="SVB197" s="174"/>
      <c r="SVC197" s="174"/>
      <c r="SVD197" s="174"/>
      <c r="SVE197" s="174"/>
      <c r="SVF197" s="174"/>
      <c r="SVG197" s="174"/>
      <c r="SVH197" s="174"/>
      <c r="SVI197" s="174"/>
      <c r="SVJ197" s="174"/>
      <c r="SVK197" s="174"/>
      <c r="SVL197" s="174"/>
      <c r="SVM197" s="174"/>
      <c r="SVN197" s="174"/>
      <c r="SVO197" s="174"/>
      <c r="SVP197" s="174"/>
      <c r="SVQ197" s="174"/>
      <c r="SVR197" s="174"/>
      <c r="SVS197" s="174"/>
      <c r="SVT197" s="174"/>
      <c r="SVU197" s="174"/>
      <c r="SVV197" s="174"/>
      <c r="SVW197" s="174"/>
      <c r="SVX197" s="174"/>
      <c r="SVY197" s="174"/>
      <c r="SVZ197" s="174"/>
      <c r="SWA197" s="174"/>
      <c r="SWB197" s="174"/>
      <c r="SWC197" s="174"/>
      <c r="SWD197" s="174"/>
      <c r="SWE197" s="174"/>
      <c r="SWF197" s="174"/>
      <c r="SWG197" s="174"/>
      <c r="SWH197" s="174"/>
      <c r="SWI197" s="174"/>
      <c r="SWJ197" s="174"/>
      <c r="SWK197" s="174"/>
      <c r="SWL197" s="174"/>
      <c r="SWM197" s="174"/>
      <c r="SWN197" s="174"/>
      <c r="SWO197" s="174"/>
      <c r="SWP197" s="174"/>
      <c r="SWQ197" s="174"/>
      <c r="SWR197" s="174"/>
      <c r="SWS197" s="174"/>
      <c r="SWT197" s="174"/>
      <c r="SWU197" s="174"/>
      <c r="SWV197" s="174"/>
      <c r="SWW197" s="174"/>
      <c r="SWX197" s="174"/>
      <c r="SWY197" s="174"/>
      <c r="SWZ197" s="174"/>
      <c r="SXA197" s="174"/>
      <c r="SXB197" s="174"/>
      <c r="SXC197" s="174"/>
      <c r="SXD197" s="174"/>
      <c r="SXE197" s="174"/>
      <c r="SXF197" s="174"/>
      <c r="SXG197" s="174"/>
      <c r="SXH197" s="174"/>
      <c r="SXI197" s="174"/>
      <c r="SXJ197" s="174"/>
      <c r="SXK197" s="174"/>
      <c r="SXL197" s="174"/>
      <c r="SXM197" s="174"/>
      <c r="SXN197" s="174"/>
      <c r="SXO197" s="174"/>
      <c r="SXP197" s="174"/>
      <c r="SXQ197" s="174"/>
      <c r="SXR197" s="174"/>
      <c r="SXS197" s="174"/>
      <c r="SXT197" s="174"/>
      <c r="SXU197" s="174"/>
      <c r="SXV197" s="174"/>
      <c r="SXW197" s="174"/>
      <c r="SXX197" s="174"/>
      <c r="SXY197" s="174"/>
      <c r="SXZ197" s="174"/>
      <c r="SYA197" s="174"/>
      <c r="SYB197" s="174"/>
      <c r="SYC197" s="174"/>
      <c r="SYD197" s="174"/>
      <c r="SYE197" s="174"/>
      <c r="SYF197" s="174"/>
      <c r="SYG197" s="174"/>
      <c r="SYH197" s="174"/>
      <c r="SYI197" s="174"/>
      <c r="SYJ197" s="174"/>
      <c r="SYK197" s="174"/>
      <c r="SYL197" s="174"/>
      <c r="SYM197" s="174"/>
      <c r="SYN197" s="174"/>
      <c r="SYO197" s="174"/>
      <c r="SYP197" s="174"/>
      <c r="SYQ197" s="174"/>
      <c r="SYR197" s="174"/>
      <c r="SYS197" s="174"/>
      <c r="SYT197" s="174"/>
      <c r="SYU197" s="174"/>
      <c r="SYV197" s="174"/>
      <c r="SYW197" s="174"/>
      <c r="SYX197" s="174"/>
      <c r="SYY197" s="174"/>
      <c r="SYZ197" s="174"/>
      <c r="SZA197" s="174"/>
      <c r="SZB197" s="174"/>
      <c r="SZC197" s="174"/>
      <c r="SZD197" s="174"/>
      <c r="SZE197" s="174"/>
      <c r="SZF197" s="174"/>
      <c r="SZG197" s="174"/>
      <c r="SZH197" s="174"/>
      <c r="SZI197" s="174"/>
      <c r="SZJ197" s="174"/>
      <c r="SZK197" s="174"/>
      <c r="SZL197" s="174"/>
      <c r="SZM197" s="174"/>
      <c r="SZN197" s="174"/>
      <c r="SZO197" s="174"/>
      <c r="SZP197" s="174"/>
      <c r="SZQ197" s="174"/>
      <c r="SZR197" s="174"/>
      <c r="SZS197" s="174"/>
      <c r="SZT197" s="174"/>
      <c r="SZU197" s="174"/>
      <c r="SZV197" s="174"/>
      <c r="SZW197" s="174"/>
      <c r="SZX197" s="174"/>
      <c r="SZY197" s="174"/>
      <c r="SZZ197" s="174"/>
      <c r="TAA197" s="174"/>
      <c r="TAB197" s="174"/>
      <c r="TAC197" s="174"/>
      <c r="TAD197" s="174"/>
      <c r="TAE197" s="174"/>
      <c r="TAF197" s="174"/>
      <c r="TAG197" s="174"/>
      <c r="TAH197" s="174"/>
      <c r="TAI197" s="174"/>
      <c r="TAJ197" s="174"/>
      <c r="TAK197" s="174"/>
      <c r="TAL197" s="174"/>
      <c r="TAM197" s="174"/>
      <c r="TAN197" s="174"/>
      <c r="TAO197" s="174"/>
      <c r="TAP197" s="174"/>
      <c r="TAQ197" s="174"/>
      <c r="TAR197" s="174"/>
      <c r="TAS197" s="174"/>
      <c r="TAT197" s="174"/>
      <c r="TAU197" s="174"/>
      <c r="TAV197" s="174"/>
      <c r="TAW197" s="174"/>
      <c r="TAX197" s="174"/>
      <c r="TAY197" s="174"/>
      <c r="TAZ197" s="174"/>
      <c r="TBA197" s="174"/>
      <c r="TBB197" s="174"/>
      <c r="TBC197" s="174"/>
      <c r="TBD197" s="174"/>
      <c r="TBE197" s="174"/>
      <c r="TBF197" s="174"/>
      <c r="TBG197" s="174"/>
      <c r="TBH197" s="174"/>
      <c r="TBI197" s="174"/>
      <c r="TBJ197" s="174"/>
      <c r="TBK197" s="174"/>
      <c r="TBL197" s="174"/>
      <c r="TBM197" s="174"/>
      <c r="TBN197" s="174"/>
      <c r="TBO197" s="174"/>
      <c r="TBP197" s="174"/>
      <c r="TBQ197" s="174"/>
      <c r="TBR197" s="174"/>
      <c r="TBS197" s="174"/>
      <c r="TBT197" s="174"/>
      <c r="TBU197" s="174"/>
      <c r="TBV197" s="174"/>
      <c r="TBW197" s="174"/>
      <c r="TBX197" s="174"/>
      <c r="TBY197" s="174"/>
      <c r="TBZ197" s="174"/>
      <c r="TCA197" s="174"/>
      <c r="TCB197" s="174"/>
      <c r="TCC197" s="174"/>
      <c r="TCD197" s="174"/>
      <c r="TCE197" s="174"/>
      <c r="TCF197" s="174"/>
      <c r="TCG197" s="174"/>
      <c r="TCH197" s="174"/>
      <c r="TCI197" s="174"/>
      <c r="TCJ197" s="174"/>
      <c r="TCK197" s="174"/>
      <c r="TCL197" s="174"/>
      <c r="TCM197" s="174"/>
      <c r="TCN197" s="174"/>
      <c r="TCO197" s="174"/>
      <c r="TCP197" s="174"/>
      <c r="TCQ197" s="174"/>
      <c r="TCR197" s="174"/>
      <c r="TCS197" s="174"/>
      <c r="TCT197" s="174"/>
      <c r="TCU197" s="174"/>
      <c r="TCV197" s="174"/>
      <c r="TCW197" s="174"/>
      <c r="TCX197" s="174"/>
      <c r="TCY197" s="174"/>
      <c r="TCZ197" s="174"/>
      <c r="TDA197" s="174"/>
      <c r="TDB197" s="174"/>
      <c r="TDC197" s="174"/>
      <c r="TDD197" s="174"/>
      <c r="TDE197" s="174"/>
      <c r="TDF197" s="174"/>
      <c r="TDG197" s="174"/>
      <c r="TDH197" s="174"/>
      <c r="TDI197" s="174"/>
      <c r="TDJ197" s="174"/>
      <c r="TDK197" s="174"/>
      <c r="TDL197" s="174"/>
      <c r="TDM197" s="174"/>
      <c r="TDN197" s="174"/>
      <c r="TDO197" s="174"/>
      <c r="TDP197" s="174"/>
      <c r="TDQ197" s="174"/>
      <c r="TDR197" s="174"/>
      <c r="TDS197" s="174"/>
      <c r="TDT197" s="174"/>
      <c r="TDU197" s="174"/>
      <c r="TDV197" s="174"/>
      <c r="TDW197" s="174"/>
      <c r="TDX197" s="174"/>
      <c r="TDY197" s="174"/>
      <c r="TDZ197" s="174"/>
      <c r="TEA197" s="174"/>
      <c r="TEB197" s="174"/>
      <c r="TEC197" s="174"/>
      <c r="TED197" s="174"/>
      <c r="TEE197" s="174"/>
      <c r="TEF197" s="174"/>
      <c r="TEG197" s="174"/>
      <c r="TEH197" s="174"/>
      <c r="TEI197" s="174"/>
      <c r="TEJ197" s="174"/>
      <c r="TEK197" s="174"/>
      <c r="TEL197" s="174"/>
      <c r="TEM197" s="174"/>
      <c r="TEN197" s="174"/>
      <c r="TEO197" s="174"/>
      <c r="TEP197" s="174"/>
      <c r="TEQ197" s="174"/>
      <c r="TER197" s="174"/>
      <c r="TES197" s="174"/>
      <c r="TET197" s="174"/>
      <c r="TEU197" s="174"/>
      <c r="TEV197" s="174"/>
      <c r="TEW197" s="174"/>
      <c r="TEX197" s="174"/>
      <c r="TEY197" s="174"/>
      <c r="TEZ197" s="174"/>
      <c r="TFA197" s="174"/>
      <c r="TFB197" s="174"/>
      <c r="TFC197" s="174"/>
      <c r="TFD197" s="174"/>
      <c r="TFE197" s="174"/>
      <c r="TFF197" s="174"/>
      <c r="TFG197" s="174"/>
      <c r="TFH197" s="174"/>
      <c r="TFI197" s="174"/>
      <c r="TFJ197" s="174"/>
      <c r="TFK197" s="174"/>
      <c r="TFL197" s="174"/>
      <c r="TFM197" s="174"/>
      <c r="TFN197" s="174"/>
      <c r="TFO197" s="174"/>
      <c r="TFP197" s="174"/>
      <c r="TFQ197" s="174"/>
      <c r="TFR197" s="174"/>
      <c r="TFS197" s="174"/>
      <c r="TFT197" s="174"/>
      <c r="TFU197" s="174"/>
      <c r="TFV197" s="174"/>
      <c r="TFW197" s="174"/>
      <c r="TFX197" s="174"/>
      <c r="TFY197" s="174"/>
      <c r="TFZ197" s="174"/>
      <c r="TGA197" s="174"/>
      <c r="TGB197" s="174"/>
      <c r="TGC197" s="174"/>
      <c r="TGD197" s="174"/>
      <c r="TGE197" s="174"/>
      <c r="TGF197" s="174"/>
      <c r="TGG197" s="174"/>
      <c r="TGH197" s="174"/>
      <c r="TGI197" s="174"/>
      <c r="TGJ197" s="174"/>
      <c r="TGK197" s="174"/>
      <c r="TGL197" s="174"/>
      <c r="TGM197" s="174"/>
      <c r="TGN197" s="174"/>
      <c r="TGO197" s="174"/>
      <c r="TGP197" s="174"/>
      <c r="TGQ197" s="174"/>
      <c r="TGR197" s="174"/>
      <c r="TGS197" s="174"/>
      <c r="TGT197" s="174"/>
      <c r="TGU197" s="174"/>
      <c r="TGV197" s="174"/>
      <c r="TGW197" s="174"/>
      <c r="TGX197" s="174"/>
      <c r="TGY197" s="174"/>
      <c r="TGZ197" s="174"/>
      <c r="THA197" s="174"/>
      <c r="THB197" s="174"/>
      <c r="THC197" s="174"/>
      <c r="THD197" s="174"/>
      <c r="THE197" s="174"/>
      <c r="THF197" s="174"/>
      <c r="THG197" s="174"/>
      <c r="THH197" s="174"/>
      <c r="THI197" s="174"/>
      <c r="THJ197" s="174"/>
      <c r="THK197" s="174"/>
      <c r="THL197" s="174"/>
      <c r="THM197" s="174"/>
      <c r="THN197" s="174"/>
      <c r="THO197" s="174"/>
      <c r="THP197" s="174"/>
      <c r="THQ197" s="174"/>
      <c r="THR197" s="174"/>
      <c r="THS197" s="174"/>
      <c r="THT197" s="174"/>
      <c r="THU197" s="174"/>
      <c r="THV197" s="174"/>
      <c r="THW197" s="174"/>
      <c r="THX197" s="174"/>
      <c r="THY197" s="174"/>
      <c r="THZ197" s="174"/>
      <c r="TIA197" s="174"/>
      <c r="TIB197" s="174"/>
      <c r="TIC197" s="174"/>
      <c r="TID197" s="174"/>
      <c r="TIE197" s="174"/>
      <c r="TIF197" s="174"/>
      <c r="TIG197" s="174"/>
      <c r="TIH197" s="174"/>
      <c r="TII197" s="174"/>
      <c r="TIJ197" s="174"/>
      <c r="TIK197" s="174"/>
      <c r="TIL197" s="174"/>
      <c r="TIM197" s="174"/>
      <c r="TIN197" s="174"/>
      <c r="TIO197" s="174"/>
      <c r="TIP197" s="174"/>
      <c r="TIQ197" s="174"/>
      <c r="TIR197" s="174"/>
      <c r="TIS197" s="174"/>
      <c r="TIT197" s="174"/>
      <c r="TIU197" s="174"/>
      <c r="TIV197" s="174"/>
      <c r="TIW197" s="174"/>
      <c r="TIX197" s="174"/>
      <c r="TIY197" s="174"/>
      <c r="TIZ197" s="174"/>
      <c r="TJA197" s="174"/>
      <c r="TJB197" s="174"/>
      <c r="TJC197" s="174"/>
      <c r="TJD197" s="174"/>
      <c r="TJE197" s="174"/>
      <c r="TJF197" s="174"/>
      <c r="TJG197" s="174"/>
      <c r="TJH197" s="174"/>
      <c r="TJI197" s="174"/>
      <c r="TJJ197" s="174"/>
      <c r="TJK197" s="174"/>
      <c r="TJL197" s="174"/>
      <c r="TJM197" s="174"/>
      <c r="TJN197" s="174"/>
      <c r="TJO197" s="174"/>
      <c r="TJP197" s="174"/>
      <c r="TJQ197" s="174"/>
      <c r="TJR197" s="174"/>
      <c r="TJS197" s="174"/>
      <c r="TJT197" s="174"/>
      <c r="TJU197" s="174"/>
      <c r="TJV197" s="174"/>
      <c r="TJW197" s="174"/>
      <c r="TJX197" s="174"/>
      <c r="TJY197" s="174"/>
      <c r="TJZ197" s="174"/>
      <c r="TKA197" s="174"/>
      <c r="TKB197" s="174"/>
      <c r="TKC197" s="174"/>
      <c r="TKD197" s="174"/>
      <c r="TKE197" s="174"/>
      <c r="TKF197" s="174"/>
      <c r="TKG197" s="174"/>
      <c r="TKH197" s="174"/>
      <c r="TKI197" s="174"/>
      <c r="TKJ197" s="174"/>
      <c r="TKK197" s="174"/>
      <c r="TKL197" s="174"/>
      <c r="TKM197" s="174"/>
      <c r="TKN197" s="174"/>
      <c r="TKO197" s="174"/>
      <c r="TKP197" s="174"/>
      <c r="TKQ197" s="174"/>
      <c r="TKR197" s="174"/>
      <c r="TKS197" s="174"/>
      <c r="TKT197" s="174"/>
      <c r="TKU197" s="174"/>
      <c r="TKV197" s="174"/>
      <c r="TKW197" s="174"/>
      <c r="TKX197" s="174"/>
      <c r="TKY197" s="174"/>
      <c r="TKZ197" s="174"/>
      <c r="TLA197" s="174"/>
      <c r="TLB197" s="174"/>
      <c r="TLC197" s="174"/>
      <c r="TLD197" s="174"/>
      <c r="TLE197" s="174"/>
      <c r="TLF197" s="174"/>
      <c r="TLG197" s="174"/>
      <c r="TLH197" s="174"/>
      <c r="TLI197" s="174"/>
      <c r="TLJ197" s="174"/>
      <c r="TLK197" s="174"/>
      <c r="TLL197" s="174"/>
      <c r="TLM197" s="174"/>
      <c r="TLN197" s="174"/>
      <c r="TLO197" s="174"/>
      <c r="TLP197" s="174"/>
      <c r="TLQ197" s="174"/>
      <c r="TLR197" s="174"/>
      <c r="TLS197" s="174"/>
      <c r="TLT197" s="174"/>
      <c r="TLU197" s="174"/>
      <c r="TLV197" s="174"/>
      <c r="TLW197" s="174"/>
      <c r="TLX197" s="174"/>
      <c r="TLY197" s="174"/>
      <c r="TLZ197" s="174"/>
      <c r="TMA197" s="174"/>
      <c r="TMB197" s="174"/>
      <c r="TMC197" s="174"/>
      <c r="TMD197" s="174"/>
      <c r="TME197" s="174"/>
      <c r="TMF197" s="174"/>
      <c r="TMG197" s="174"/>
      <c r="TMH197" s="174"/>
      <c r="TMI197" s="174"/>
      <c r="TMJ197" s="174"/>
      <c r="TMK197" s="174"/>
      <c r="TML197" s="174"/>
      <c r="TMM197" s="174"/>
      <c r="TMN197" s="174"/>
      <c r="TMO197" s="174"/>
      <c r="TMP197" s="174"/>
      <c r="TMQ197" s="174"/>
      <c r="TMR197" s="174"/>
      <c r="TMS197" s="174"/>
      <c r="TMT197" s="174"/>
      <c r="TMU197" s="174"/>
      <c r="TMV197" s="174"/>
      <c r="TMW197" s="174"/>
      <c r="TMX197" s="174"/>
      <c r="TMY197" s="174"/>
      <c r="TMZ197" s="174"/>
      <c r="TNA197" s="174"/>
      <c r="TNB197" s="174"/>
      <c r="TNC197" s="174"/>
      <c r="TND197" s="174"/>
      <c r="TNE197" s="174"/>
      <c r="TNF197" s="174"/>
      <c r="TNG197" s="174"/>
      <c r="TNH197" s="174"/>
      <c r="TNI197" s="174"/>
      <c r="TNJ197" s="174"/>
      <c r="TNK197" s="174"/>
      <c r="TNL197" s="174"/>
      <c r="TNM197" s="174"/>
      <c r="TNN197" s="174"/>
      <c r="TNO197" s="174"/>
      <c r="TNP197" s="174"/>
      <c r="TNQ197" s="174"/>
      <c r="TNR197" s="174"/>
      <c r="TNS197" s="174"/>
      <c r="TNT197" s="174"/>
      <c r="TNU197" s="174"/>
      <c r="TNV197" s="174"/>
      <c r="TNW197" s="174"/>
      <c r="TNX197" s="174"/>
      <c r="TNY197" s="174"/>
      <c r="TNZ197" s="174"/>
      <c r="TOA197" s="174"/>
      <c r="TOB197" s="174"/>
      <c r="TOC197" s="174"/>
      <c r="TOD197" s="174"/>
      <c r="TOE197" s="174"/>
      <c r="TOF197" s="174"/>
      <c r="TOG197" s="174"/>
      <c r="TOH197" s="174"/>
      <c r="TOI197" s="174"/>
      <c r="TOJ197" s="174"/>
      <c r="TOK197" s="174"/>
      <c r="TOL197" s="174"/>
      <c r="TOM197" s="174"/>
      <c r="TON197" s="174"/>
      <c r="TOO197" s="174"/>
      <c r="TOP197" s="174"/>
      <c r="TOQ197" s="174"/>
      <c r="TOR197" s="174"/>
      <c r="TOS197" s="174"/>
      <c r="TOT197" s="174"/>
      <c r="TOU197" s="174"/>
      <c r="TOV197" s="174"/>
      <c r="TOW197" s="174"/>
      <c r="TOX197" s="174"/>
      <c r="TOY197" s="174"/>
      <c r="TOZ197" s="174"/>
      <c r="TPA197" s="174"/>
      <c r="TPB197" s="174"/>
      <c r="TPC197" s="174"/>
      <c r="TPD197" s="174"/>
      <c r="TPE197" s="174"/>
      <c r="TPF197" s="174"/>
      <c r="TPG197" s="174"/>
      <c r="TPH197" s="174"/>
      <c r="TPI197" s="174"/>
      <c r="TPJ197" s="174"/>
      <c r="TPK197" s="174"/>
      <c r="TPL197" s="174"/>
      <c r="TPM197" s="174"/>
      <c r="TPN197" s="174"/>
      <c r="TPO197" s="174"/>
      <c r="TPP197" s="174"/>
      <c r="TPQ197" s="174"/>
      <c r="TPR197" s="174"/>
      <c r="TPS197" s="174"/>
      <c r="TPT197" s="174"/>
      <c r="TPU197" s="174"/>
      <c r="TPV197" s="174"/>
      <c r="TPW197" s="174"/>
      <c r="TPX197" s="174"/>
      <c r="TPY197" s="174"/>
      <c r="TPZ197" s="174"/>
      <c r="TQA197" s="174"/>
      <c r="TQB197" s="174"/>
      <c r="TQC197" s="174"/>
      <c r="TQD197" s="174"/>
      <c r="TQE197" s="174"/>
      <c r="TQF197" s="174"/>
      <c r="TQG197" s="174"/>
      <c r="TQH197" s="174"/>
      <c r="TQI197" s="174"/>
      <c r="TQJ197" s="174"/>
      <c r="TQK197" s="174"/>
      <c r="TQL197" s="174"/>
      <c r="TQM197" s="174"/>
      <c r="TQN197" s="174"/>
      <c r="TQO197" s="174"/>
      <c r="TQP197" s="174"/>
      <c r="TQQ197" s="174"/>
      <c r="TQR197" s="174"/>
      <c r="TQS197" s="174"/>
      <c r="TQT197" s="174"/>
      <c r="TQU197" s="174"/>
      <c r="TQV197" s="174"/>
      <c r="TQW197" s="174"/>
      <c r="TQX197" s="174"/>
      <c r="TQY197" s="174"/>
      <c r="TQZ197" s="174"/>
      <c r="TRA197" s="174"/>
      <c r="TRB197" s="174"/>
      <c r="TRC197" s="174"/>
      <c r="TRD197" s="174"/>
      <c r="TRE197" s="174"/>
      <c r="TRF197" s="174"/>
      <c r="TRG197" s="174"/>
      <c r="TRH197" s="174"/>
      <c r="TRI197" s="174"/>
      <c r="TRJ197" s="174"/>
      <c r="TRK197" s="174"/>
      <c r="TRL197" s="174"/>
      <c r="TRM197" s="174"/>
      <c r="TRN197" s="174"/>
      <c r="TRO197" s="174"/>
      <c r="TRP197" s="174"/>
      <c r="TRQ197" s="174"/>
      <c r="TRR197" s="174"/>
      <c r="TRS197" s="174"/>
      <c r="TRT197" s="174"/>
      <c r="TRU197" s="174"/>
      <c r="TRV197" s="174"/>
      <c r="TRW197" s="174"/>
      <c r="TRX197" s="174"/>
      <c r="TRY197" s="174"/>
      <c r="TRZ197" s="174"/>
      <c r="TSA197" s="174"/>
      <c r="TSB197" s="174"/>
      <c r="TSC197" s="174"/>
      <c r="TSD197" s="174"/>
      <c r="TSE197" s="174"/>
      <c r="TSF197" s="174"/>
      <c r="TSG197" s="174"/>
      <c r="TSH197" s="174"/>
      <c r="TSI197" s="174"/>
      <c r="TSJ197" s="174"/>
      <c r="TSK197" s="174"/>
      <c r="TSL197" s="174"/>
      <c r="TSM197" s="174"/>
      <c r="TSN197" s="174"/>
      <c r="TSO197" s="174"/>
      <c r="TSP197" s="174"/>
      <c r="TSQ197" s="174"/>
      <c r="TSR197" s="174"/>
      <c r="TSS197" s="174"/>
      <c r="TST197" s="174"/>
      <c r="TSU197" s="174"/>
      <c r="TSV197" s="174"/>
      <c r="TSW197" s="174"/>
      <c r="TSX197" s="174"/>
      <c r="TSY197" s="174"/>
      <c r="TSZ197" s="174"/>
      <c r="TTA197" s="174"/>
      <c r="TTB197" s="174"/>
      <c r="TTC197" s="174"/>
      <c r="TTD197" s="174"/>
      <c r="TTE197" s="174"/>
      <c r="TTF197" s="174"/>
      <c r="TTG197" s="174"/>
      <c r="TTH197" s="174"/>
      <c r="TTI197" s="174"/>
      <c r="TTJ197" s="174"/>
      <c r="TTK197" s="174"/>
      <c r="TTL197" s="174"/>
      <c r="TTM197" s="174"/>
      <c r="TTN197" s="174"/>
      <c r="TTO197" s="174"/>
      <c r="TTP197" s="174"/>
      <c r="TTQ197" s="174"/>
      <c r="TTR197" s="174"/>
      <c r="TTS197" s="174"/>
      <c r="TTT197" s="174"/>
      <c r="TTU197" s="174"/>
      <c r="TTV197" s="174"/>
      <c r="TTW197" s="174"/>
      <c r="TTX197" s="174"/>
      <c r="TTY197" s="174"/>
      <c r="TTZ197" s="174"/>
      <c r="TUA197" s="174"/>
      <c r="TUB197" s="174"/>
      <c r="TUC197" s="174"/>
      <c r="TUD197" s="174"/>
      <c r="TUE197" s="174"/>
      <c r="TUF197" s="174"/>
      <c r="TUG197" s="174"/>
      <c r="TUH197" s="174"/>
      <c r="TUI197" s="174"/>
      <c r="TUJ197" s="174"/>
      <c r="TUK197" s="174"/>
      <c r="TUL197" s="174"/>
      <c r="TUM197" s="174"/>
      <c r="TUN197" s="174"/>
      <c r="TUO197" s="174"/>
      <c r="TUP197" s="174"/>
      <c r="TUQ197" s="174"/>
      <c r="TUR197" s="174"/>
      <c r="TUS197" s="174"/>
      <c r="TUT197" s="174"/>
      <c r="TUU197" s="174"/>
      <c r="TUV197" s="174"/>
      <c r="TUW197" s="174"/>
      <c r="TUX197" s="174"/>
      <c r="TUY197" s="174"/>
      <c r="TUZ197" s="174"/>
      <c r="TVA197" s="174"/>
      <c r="TVB197" s="174"/>
      <c r="TVC197" s="174"/>
      <c r="TVD197" s="174"/>
      <c r="TVE197" s="174"/>
      <c r="TVF197" s="174"/>
      <c r="TVG197" s="174"/>
      <c r="TVH197" s="174"/>
      <c r="TVI197" s="174"/>
      <c r="TVJ197" s="174"/>
      <c r="TVK197" s="174"/>
      <c r="TVL197" s="174"/>
      <c r="TVM197" s="174"/>
      <c r="TVN197" s="174"/>
      <c r="TVO197" s="174"/>
      <c r="TVP197" s="174"/>
      <c r="TVQ197" s="174"/>
      <c r="TVR197" s="174"/>
      <c r="TVS197" s="174"/>
      <c r="TVT197" s="174"/>
      <c r="TVU197" s="174"/>
      <c r="TVV197" s="174"/>
      <c r="TVW197" s="174"/>
      <c r="TVX197" s="174"/>
      <c r="TVY197" s="174"/>
      <c r="TVZ197" s="174"/>
      <c r="TWA197" s="174"/>
      <c r="TWB197" s="174"/>
      <c r="TWC197" s="174"/>
      <c r="TWD197" s="174"/>
      <c r="TWE197" s="174"/>
      <c r="TWF197" s="174"/>
      <c r="TWG197" s="174"/>
      <c r="TWH197" s="174"/>
      <c r="TWI197" s="174"/>
      <c r="TWJ197" s="174"/>
      <c r="TWK197" s="174"/>
      <c r="TWL197" s="174"/>
      <c r="TWM197" s="174"/>
      <c r="TWN197" s="174"/>
      <c r="TWO197" s="174"/>
      <c r="TWP197" s="174"/>
      <c r="TWQ197" s="174"/>
      <c r="TWR197" s="174"/>
      <c r="TWS197" s="174"/>
      <c r="TWT197" s="174"/>
      <c r="TWU197" s="174"/>
      <c r="TWV197" s="174"/>
      <c r="TWW197" s="174"/>
      <c r="TWX197" s="174"/>
      <c r="TWY197" s="174"/>
      <c r="TWZ197" s="174"/>
      <c r="TXA197" s="174"/>
      <c r="TXB197" s="174"/>
      <c r="TXC197" s="174"/>
      <c r="TXD197" s="174"/>
      <c r="TXE197" s="174"/>
      <c r="TXF197" s="174"/>
      <c r="TXG197" s="174"/>
      <c r="TXH197" s="174"/>
      <c r="TXI197" s="174"/>
      <c r="TXJ197" s="174"/>
      <c r="TXK197" s="174"/>
      <c r="TXL197" s="174"/>
      <c r="TXM197" s="174"/>
      <c r="TXN197" s="174"/>
      <c r="TXO197" s="174"/>
      <c r="TXP197" s="174"/>
      <c r="TXQ197" s="174"/>
      <c r="TXR197" s="174"/>
      <c r="TXS197" s="174"/>
      <c r="TXT197" s="174"/>
      <c r="TXU197" s="174"/>
      <c r="TXV197" s="174"/>
      <c r="TXW197" s="174"/>
      <c r="TXX197" s="174"/>
      <c r="TXY197" s="174"/>
      <c r="TXZ197" s="174"/>
      <c r="TYA197" s="174"/>
      <c r="TYB197" s="174"/>
      <c r="TYC197" s="174"/>
      <c r="TYD197" s="174"/>
      <c r="TYE197" s="174"/>
      <c r="TYF197" s="174"/>
      <c r="TYG197" s="174"/>
      <c r="TYH197" s="174"/>
      <c r="TYI197" s="174"/>
      <c r="TYJ197" s="174"/>
      <c r="TYK197" s="174"/>
      <c r="TYL197" s="174"/>
      <c r="TYM197" s="174"/>
      <c r="TYN197" s="174"/>
      <c r="TYO197" s="174"/>
      <c r="TYP197" s="174"/>
      <c r="TYQ197" s="174"/>
      <c r="TYR197" s="174"/>
      <c r="TYS197" s="174"/>
      <c r="TYT197" s="174"/>
      <c r="TYU197" s="174"/>
      <c r="TYV197" s="174"/>
      <c r="TYW197" s="174"/>
      <c r="TYX197" s="174"/>
      <c r="TYY197" s="174"/>
      <c r="TYZ197" s="174"/>
      <c r="TZA197" s="174"/>
      <c r="TZB197" s="174"/>
      <c r="TZC197" s="174"/>
      <c r="TZD197" s="174"/>
      <c r="TZE197" s="174"/>
      <c r="TZF197" s="174"/>
      <c r="TZG197" s="174"/>
      <c r="TZH197" s="174"/>
      <c r="TZI197" s="174"/>
      <c r="TZJ197" s="174"/>
      <c r="TZK197" s="174"/>
      <c r="TZL197" s="174"/>
      <c r="TZM197" s="174"/>
      <c r="TZN197" s="174"/>
      <c r="TZO197" s="174"/>
      <c r="TZP197" s="174"/>
      <c r="TZQ197" s="174"/>
      <c r="TZR197" s="174"/>
      <c r="TZS197" s="174"/>
      <c r="TZT197" s="174"/>
      <c r="TZU197" s="174"/>
      <c r="TZV197" s="174"/>
      <c r="TZW197" s="174"/>
      <c r="TZX197" s="174"/>
      <c r="TZY197" s="174"/>
      <c r="TZZ197" s="174"/>
      <c r="UAA197" s="174"/>
      <c r="UAB197" s="174"/>
      <c r="UAC197" s="174"/>
      <c r="UAD197" s="174"/>
      <c r="UAE197" s="174"/>
      <c r="UAF197" s="174"/>
      <c r="UAG197" s="174"/>
      <c r="UAH197" s="174"/>
      <c r="UAI197" s="174"/>
      <c r="UAJ197" s="174"/>
      <c r="UAK197" s="174"/>
      <c r="UAL197" s="174"/>
      <c r="UAM197" s="174"/>
      <c r="UAN197" s="174"/>
      <c r="UAO197" s="174"/>
      <c r="UAP197" s="174"/>
      <c r="UAQ197" s="174"/>
      <c r="UAR197" s="174"/>
      <c r="UAS197" s="174"/>
      <c r="UAT197" s="174"/>
      <c r="UAU197" s="174"/>
      <c r="UAV197" s="174"/>
      <c r="UAW197" s="174"/>
      <c r="UAX197" s="174"/>
      <c r="UAY197" s="174"/>
      <c r="UAZ197" s="174"/>
      <c r="UBA197" s="174"/>
      <c r="UBB197" s="174"/>
      <c r="UBC197" s="174"/>
      <c r="UBD197" s="174"/>
      <c r="UBE197" s="174"/>
      <c r="UBF197" s="174"/>
      <c r="UBG197" s="174"/>
      <c r="UBH197" s="174"/>
      <c r="UBI197" s="174"/>
      <c r="UBJ197" s="174"/>
      <c r="UBK197" s="174"/>
      <c r="UBL197" s="174"/>
      <c r="UBM197" s="174"/>
      <c r="UBN197" s="174"/>
      <c r="UBO197" s="174"/>
      <c r="UBP197" s="174"/>
      <c r="UBQ197" s="174"/>
      <c r="UBR197" s="174"/>
      <c r="UBS197" s="174"/>
      <c r="UBT197" s="174"/>
      <c r="UBU197" s="174"/>
      <c r="UBV197" s="174"/>
      <c r="UBW197" s="174"/>
      <c r="UBX197" s="174"/>
      <c r="UBY197" s="174"/>
      <c r="UBZ197" s="174"/>
      <c r="UCA197" s="174"/>
      <c r="UCB197" s="174"/>
      <c r="UCC197" s="174"/>
      <c r="UCD197" s="174"/>
      <c r="UCE197" s="174"/>
      <c r="UCF197" s="174"/>
      <c r="UCG197" s="174"/>
      <c r="UCH197" s="174"/>
      <c r="UCI197" s="174"/>
      <c r="UCJ197" s="174"/>
      <c r="UCK197" s="174"/>
      <c r="UCL197" s="174"/>
      <c r="UCM197" s="174"/>
      <c r="UCN197" s="174"/>
      <c r="UCO197" s="174"/>
      <c r="UCP197" s="174"/>
      <c r="UCQ197" s="174"/>
      <c r="UCR197" s="174"/>
      <c r="UCS197" s="174"/>
      <c r="UCT197" s="174"/>
      <c r="UCU197" s="174"/>
      <c r="UCV197" s="174"/>
      <c r="UCW197" s="174"/>
      <c r="UCX197" s="174"/>
      <c r="UCY197" s="174"/>
      <c r="UCZ197" s="174"/>
      <c r="UDA197" s="174"/>
      <c r="UDB197" s="174"/>
      <c r="UDC197" s="174"/>
      <c r="UDD197" s="174"/>
      <c r="UDE197" s="174"/>
      <c r="UDF197" s="174"/>
      <c r="UDG197" s="174"/>
      <c r="UDH197" s="174"/>
      <c r="UDI197" s="174"/>
      <c r="UDJ197" s="174"/>
      <c r="UDK197" s="174"/>
      <c r="UDL197" s="174"/>
      <c r="UDM197" s="174"/>
      <c r="UDN197" s="174"/>
      <c r="UDO197" s="174"/>
      <c r="UDP197" s="174"/>
      <c r="UDQ197" s="174"/>
      <c r="UDR197" s="174"/>
      <c r="UDS197" s="174"/>
      <c r="UDT197" s="174"/>
      <c r="UDU197" s="174"/>
      <c r="UDV197" s="174"/>
      <c r="UDW197" s="174"/>
      <c r="UDX197" s="174"/>
      <c r="UDY197" s="174"/>
      <c r="UDZ197" s="174"/>
      <c r="UEA197" s="174"/>
      <c r="UEB197" s="174"/>
      <c r="UEC197" s="174"/>
      <c r="UED197" s="174"/>
      <c r="UEE197" s="174"/>
      <c r="UEF197" s="174"/>
      <c r="UEG197" s="174"/>
      <c r="UEH197" s="174"/>
      <c r="UEI197" s="174"/>
      <c r="UEJ197" s="174"/>
      <c r="UEK197" s="174"/>
      <c r="UEL197" s="174"/>
      <c r="UEM197" s="174"/>
      <c r="UEN197" s="174"/>
      <c r="UEO197" s="174"/>
      <c r="UEP197" s="174"/>
      <c r="UEQ197" s="174"/>
      <c r="UER197" s="174"/>
      <c r="UES197" s="174"/>
      <c r="UET197" s="174"/>
      <c r="UEU197" s="174"/>
      <c r="UEV197" s="174"/>
      <c r="UEW197" s="174"/>
      <c r="UEX197" s="174"/>
      <c r="UEY197" s="174"/>
      <c r="UEZ197" s="174"/>
      <c r="UFA197" s="174"/>
      <c r="UFB197" s="174"/>
      <c r="UFC197" s="174"/>
      <c r="UFD197" s="174"/>
      <c r="UFE197" s="174"/>
      <c r="UFF197" s="174"/>
      <c r="UFG197" s="174"/>
      <c r="UFH197" s="174"/>
      <c r="UFI197" s="174"/>
      <c r="UFJ197" s="174"/>
      <c r="UFK197" s="174"/>
      <c r="UFL197" s="174"/>
      <c r="UFM197" s="174"/>
      <c r="UFN197" s="174"/>
      <c r="UFO197" s="174"/>
      <c r="UFP197" s="174"/>
      <c r="UFQ197" s="174"/>
      <c r="UFR197" s="174"/>
      <c r="UFS197" s="174"/>
      <c r="UFT197" s="174"/>
      <c r="UFU197" s="174"/>
      <c r="UFV197" s="174"/>
      <c r="UFW197" s="174"/>
      <c r="UFX197" s="174"/>
      <c r="UFY197" s="174"/>
      <c r="UFZ197" s="174"/>
      <c r="UGA197" s="174"/>
      <c r="UGB197" s="174"/>
      <c r="UGC197" s="174"/>
      <c r="UGD197" s="174"/>
      <c r="UGE197" s="174"/>
      <c r="UGF197" s="174"/>
      <c r="UGG197" s="174"/>
      <c r="UGH197" s="174"/>
      <c r="UGI197" s="174"/>
      <c r="UGJ197" s="174"/>
      <c r="UGK197" s="174"/>
      <c r="UGL197" s="174"/>
      <c r="UGM197" s="174"/>
      <c r="UGN197" s="174"/>
      <c r="UGO197" s="174"/>
      <c r="UGP197" s="174"/>
      <c r="UGQ197" s="174"/>
      <c r="UGR197" s="174"/>
      <c r="UGS197" s="174"/>
      <c r="UGT197" s="174"/>
      <c r="UGU197" s="174"/>
      <c r="UGV197" s="174"/>
      <c r="UGW197" s="174"/>
      <c r="UGX197" s="174"/>
      <c r="UGY197" s="174"/>
      <c r="UGZ197" s="174"/>
      <c r="UHA197" s="174"/>
      <c r="UHB197" s="174"/>
      <c r="UHC197" s="174"/>
      <c r="UHD197" s="174"/>
      <c r="UHE197" s="174"/>
      <c r="UHF197" s="174"/>
      <c r="UHG197" s="174"/>
      <c r="UHH197" s="174"/>
      <c r="UHI197" s="174"/>
      <c r="UHJ197" s="174"/>
      <c r="UHK197" s="174"/>
      <c r="UHL197" s="174"/>
      <c r="UHM197" s="174"/>
      <c r="UHN197" s="174"/>
      <c r="UHO197" s="174"/>
      <c r="UHP197" s="174"/>
      <c r="UHQ197" s="174"/>
      <c r="UHR197" s="174"/>
      <c r="UHS197" s="174"/>
      <c r="UHT197" s="174"/>
      <c r="UHU197" s="174"/>
      <c r="UHV197" s="174"/>
      <c r="UHW197" s="174"/>
      <c r="UHX197" s="174"/>
      <c r="UHY197" s="174"/>
      <c r="UHZ197" s="174"/>
      <c r="UIA197" s="174"/>
      <c r="UIB197" s="174"/>
      <c r="UIC197" s="174"/>
      <c r="UID197" s="174"/>
      <c r="UIE197" s="174"/>
      <c r="UIF197" s="174"/>
      <c r="UIG197" s="174"/>
      <c r="UIH197" s="174"/>
      <c r="UII197" s="174"/>
      <c r="UIJ197" s="174"/>
      <c r="UIK197" s="174"/>
      <c r="UIL197" s="174"/>
      <c r="UIM197" s="174"/>
      <c r="UIN197" s="174"/>
      <c r="UIO197" s="174"/>
      <c r="UIP197" s="174"/>
      <c r="UIQ197" s="174"/>
      <c r="UIR197" s="174"/>
      <c r="UIS197" s="174"/>
      <c r="UIT197" s="174"/>
      <c r="UIU197" s="174"/>
      <c r="UIV197" s="174"/>
      <c r="UIW197" s="174"/>
      <c r="UIX197" s="174"/>
      <c r="UIY197" s="174"/>
      <c r="UIZ197" s="174"/>
      <c r="UJA197" s="174"/>
      <c r="UJB197" s="174"/>
      <c r="UJC197" s="174"/>
      <c r="UJD197" s="174"/>
      <c r="UJE197" s="174"/>
      <c r="UJF197" s="174"/>
      <c r="UJG197" s="174"/>
      <c r="UJH197" s="174"/>
      <c r="UJI197" s="174"/>
      <c r="UJJ197" s="174"/>
      <c r="UJK197" s="174"/>
      <c r="UJL197" s="174"/>
      <c r="UJM197" s="174"/>
      <c r="UJN197" s="174"/>
      <c r="UJO197" s="174"/>
      <c r="UJP197" s="174"/>
      <c r="UJQ197" s="174"/>
      <c r="UJR197" s="174"/>
      <c r="UJS197" s="174"/>
      <c r="UJT197" s="174"/>
      <c r="UJU197" s="174"/>
      <c r="UJV197" s="174"/>
      <c r="UJW197" s="174"/>
      <c r="UJX197" s="174"/>
      <c r="UJY197" s="174"/>
      <c r="UJZ197" s="174"/>
      <c r="UKA197" s="174"/>
      <c r="UKB197" s="174"/>
      <c r="UKC197" s="174"/>
      <c r="UKD197" s="174"/>
      <c r="UKE197" s="174"/>
      <c r="UKF197" s="174"/>
      <c r="UKG197" s="174"/>
      <c r="UKH197" s="174"/>
      <c r="UKI197" s="174"/>
      <c r="UKJ197" s="174"/>
      <c r="UKK197" s="174"/>
      <c r="UKL197" s="174"/>
      <c r="UKM197" s="174"/>
      <c r="UKN197" s="174"/>
      <c r="UKO197" s="174"/>
      <c r="UKP197" s="174"/>
      <c r="UKQ197" s="174"/>
      <c r="UKR197" s="174"/>
      <c r="UKS197" s="174"/>
      <c r="UKT197" s="174"/>
      <c r="UKU197" s="174"/>
      <c r="UKV197" s="174"/>
      <c r="UKW197" s="174"/>
      <c r="UKX197" s="174"/>
      <c r="UKY197" s="174"/>
      <c r="UKZ197" s="174"/>
      <c r="ULA197" s="174"/>
      <c r="ULB197" s="174"/>
      <c r="ULC197" s="174"/>
      <c r="ULD197" s="174"/>
      <c r="ULE197" s="174"/>
      <c r="ULF197" s="174"/>
      <c r="ULG197" s="174"/>
      <c r="ULH197" s="174"/>
      <c r="ULI197" s="174"/>
      <c r="ULJ197" s="174"/>
      <c r="ULK197" s="174"/>
      <c r="ULL197" s="174"/>
      <c r="ULM197" s="174"/>
      <c r="ULN197" s="174"/>
      <c r="ULO197" s="174"/>
      <c r="ULP197" s="174"/>
      <c r="ULQ197" s="174"/>
      <c r="ULR197" s="174"/>
      <c r="ULS197" s="174"/>
      <c r="ULT197" s="174"/>
      <c r="ULU197" s="174"/>
      <c r="ULV197" s="174"/>
      <c r="ULW197" s="174"/>
      <c r="ULX197" s="174"/>
      <c r="ULY197" s="174"/>
      <c r="ULZ197" s="174"/>
      <c r="UMA197" s="174"/>
      <c r="UMB197" s="174"/>
      <c r="UMC197" s="174"/>
      <c r="UMD197" s="174"/>
      <c r="UME197" s="174"/>
      <c r="UMF197" s="174"/>
      <c r="UMG197" s="174"/>
      <c r="UMH197" s="174"/>
      <c r="UMI197" s="174"/>
      <c r="UMJ197" s="174"/>
      <c r="UMK197" s="174"/>
      <c r="UML197" s="174"/>
      <c r="UMM197" s="174"/>
      <c r="UMN197" s="174"/>
      <c r="UMO197" s="174"/>
      <c r="UMP197" s="174"/>
      <c r="UMQ197" s="174"/>
      <c r="UMR197" s="174"/>
      <c r="UMS197" s="174"/>
      <c r="UMT197" s="174"/>
      <c r="UMU197" s="174"/>
      <c r="UMV197" s="174"/>
      <c r="UMW197" s="174"/>
      <c r="UMX197" s="174"/>
      <c r="UMY197" s="174"/>
      <c r="UMZ197" s="174"/>
      <c r="UNA197" s="174"/>
      <c r="UNB197" s="174"/>
      <c r="UNC197" s="174"/>
      <c r="UND197" s="174"/>
      <c r="UNE197" s="174"/>
      <c r="UNF197" s="174"/>
      <c r="UNG197" s="174"/>
      <c r="UNH197" s="174"/>
      <c r="UNI197" s="174"/>
      <c r="UNJ197" s="174"/>
      <c r="UNK197" s="174"/>
      <c r="UNL197" s="174"/>
      <c r="UNM197" s="174"/>
      <c r="UNN197" s="174"/>
      <c r="UNO197" s="174"/>
      <c r="UNP197" s="174"/>
      <c r="UNQ197" s="174"/>
      <c r="UNR197" s="174"/>
      <c r="UNS197" s="174"/>
      <c r="UNT197" s="174"/>
      <c r="UNU197" s="174"/>
      <c r="UNV197" s="174"/>
      <c r="UNW197" s="174"/>
      <c r="UNX197" s="174"/>
      <c r="UNY197" s="174"/>
      <c r="UNZ197" s="174"/>
      <c r="UOA197" s="174"/>
      <c r="UOB197" s="174"/>
      <c r="UOC197" s="174"/>
      <c r="UOD197" s="174"/>
      <c r="UOE197" s="174"/>
      <c r="UOF197" s="174"/>
      <c r="UOG197" s="174"/>
      <c r="UOH197" s="174"/>
      <c r="UOI197" s="174"/>
      <c r="UOJ197" s="174"/>
      <c r="UOK197" s="174"/>
      <c r="UOL197" s="174"/>
      <c r="UOM197" s="174"/>
      <c r="UON197" s="174"/>
      <c r="UOO197" s="174"/>
      <c r="UOP197" s="174"/>
      <c r="UOQ197" s="174"/>
      <c r="UOR197" s="174"/>
      <c r="UOS197" s="174"/>
      <c r="UOT197" s="174"/>
      <c r="UOU197" s="174"/>
      <c r="UOV197" s="174"/>
      <c r="UOW197" s="174"/>
      <c r="UOX197" s="174"/>
      <c r="UOY197" s="174"/>
      <c r="UOZ197" s="174"/>
      <c r="UPA197" s="174"/>
      <c r="UPB197" s="174"/>
      <c r="UPC197" s="174"/>
      <c r="UPD197" s="174"/>
      <c r="UPE197" s="174"/>
      <c r="UPF197" s="174"/>
      <c r="UPG197" s="174"/>
      <c r="UPH197" s="174"/>
      <c r="UPI197" s="174"/>
      <c r="UPJ197" s="174"/>
      <c r="UPK197" s="174"/>
      <c r="UPL197" s="174"/>
      <c r="UPM197" s="174"/>
      <c r="UPN197" s="174"/>
      <c r="UPO197" s="174"/>
      <c r="UPP197" s="174"/>
      <c r="UPQ197" s="174"/>
      <c r="UPR197" s="174"/>
      <c r="UPS197" s="174"/>
      <c r="UPT197" s="174"/>
      <c r="UPU197" s="174"/>
      <c r="UPV197" s="174"/>
      <c r="UPW197" s="174"/>
      <c r="UPX197" s="174"/>
      <c r="UPY197" s="174"/>
      <c r="UPZ197" s="174"/>
      <c r="UQA197" s="174"/>
      <c r="UQB197" s="174"/>
      <c r="UQC197" s="174"/>
      <c r="UQD197" s="174"/>
      <c r="UQE197" s="174"/>
      <c r="UQF197" s="174"/>
      <c r="UQG197" s="174"/>
      <c r="UQH197" s="174"/>
      <c r="UQI197" s="174"/>
      <c r="UQJ197" s="174"/>
      <c r="UQK197" s="174"/>
      <c r="UQL197" s="174"/>
      <c r="UQM197" s="174"/>
      <c r="UQN197" s="174"/>
      <c r="UQO197" s="174"/>
      <c r="UQP197" s="174"/>
      <c r="UQQ197" s="174"/>
      <c r="UQR197" s="174"/>
      <c r="UQS197" s="174"/>
      <c r="UQT197" s="174"/>
      <c r="UQU197" s="174"/>
      <c r="UQV197" s="174"/>
      <c r="UQW197" s="174"/>
      <c r="UQX197" s="174"/>
      <c r="UQY197" s="174"/>
      <c r="UQZ197" s="174"/>
      <c r="URA197" s="174"/>
      <c r="URB197" s="174"/>
      <c r="URC197" s="174"/>
      <c r="URD197" s="174"/>
      <c r="URE197" s="174"/>
      <c r="URF197" s="174"/>
      <c r="URG197" s="174"/>
      <c r="URH197" s="174"/>
      <c r="URI197" s="174"/>
      <c r="URJ197" s="174"/>
      <c r="URK197" s="174"/>
      <c r="URL197" s="174"/>
      <c r="URM197" s="174"/>
      <c r="URN197" s="174"/>
      <c r="URO197" s="174"/>
      <c r="URP197" s="174"/>
      <c r="URQ197" s="174"/>
      <c r="URR197" s="174"/>
      <c r="URS197" s="174"/>
      <c r="URT197" s="174"/>
      <c r="URU197" s="174"/>
      <c r="URV197" s="174"/>
      <c r="URW197" s="174"/>
      <c r="URX197" s="174"/>
      <c r="URY197" s="174"/>
      <c r="URZ197" s="174"/>
      <c r="USA197" s="174"/>
      <c r="USB197" s="174"/>
      <c r="USC197" s="174"/>
      <c r="USD197" s="174"/>
      <c r="USE197" s="174"/>
      <c r="USF197" s="174"/>
      <c r="USG197" s="174"/>
      <c r="USH197" s="174"/>
      <c r="USI197" s="174"/>
      <c r="USJ197" s="174"/>
      <c r="USK197" s="174"/>
      <c r="USL197" s="174"/>
      <c r="USM197" s="174"/>
      <c r="USN197" s="174"/>
      <c r="USO197" s="174"/>
      <c r="USP197" s="174"/>
      <c r="USQ197" s="174"/>
      <c r="USR197" s="174"/>
      <c r="USS197" s="174"/>
      <c r="UST197" s="174"/>
      <c r="USU197" s="174"/>
      <c r="USV197" s="174"/>
      <c r="USW197" s="174"/>
      <c r="USX197" s="174"/>
      <c r="USY197" s="174"/>
      <c r="USZ197" s="174"/>
      <c r="UTA197" s="174"/>
      <c r="UTB197" s="174"/>
      <c r="UTC197" s="174"/>
      <c r="UTD197" s="174"/>
      <c r="UTE197" s="174"/>
      <c r="UTF197" s="174"/>
      <c r="UTG197" s="174"/>
      <c r="UTH197" s="174"/>
      <c r="UTI197" s="174"/>
      <c r="UTJ197" s="174"/>
      <c r="UTK197" s="174"/>
      <c r="UTL197" s="174"/>
      <c r="UTM197" s="174"/>
      <c r="UTN197" s="174"/>
      <c r="UTO197" s="174"/>
      <c r="UTP197" s="174"/>
      <c r="UTQ197" s="174"/>
      <c r="UTR197" s="174"/>
      <c r="UTS197" s="174"/>
      <c r="UTT197" s="174"/>
      <c r="UTU197" s="174"/>
      <c r="UTV197" s="174"/>
      <c r="UTW197" s="174"/>
      <c r="UTX197" s="174"/>
      <c r="UTY197" s="174"/>
      <c r="UTZ197" s="174"/>
      <c r="UUA197" s="174"/>
      <c r="UUB197" s="174"/>
      <c r="UUC197" s="174"/>
      <c r="UUD197" s="174"/>
      <c r="UUE197" s="174"/>
      <c r="UUF197" s="174"/>
      <c r="UUG197" s="174"/>
      <c r="UUH197" s="174"/>
      <c r="UUI197" s="174"/>
      <c r="UUJ197" s="174"/>
      <c r="UUK197" s="174"/>
      <c r="UUL197" s="174"/>
      <c r="UUM197" s="174"/>
      <c r="UUN197" s="174"/>
      <c r="UUO197" s="174"/>
      <c r="UUP197" s="174"/>
      <c r="UUQ197" s="174"/>
      <c r="UUR197" s="174"/>
      <c r="UUS197" s="174"/>
      <c r="UUT197" s="174"/>
      <c r="UUU197" s="174"/>
      <c r="UUV197" s="174"/>
      <c r="UUW197" s="174"/>
      <c r="UUX197" s="174"/>
      <c r="UUY197" s="174"/>
      <c r="UUZ197" s="174"/>
      <c r="UVA197" s="174"/>
      <c r="UVB197" s="174"/>
      <c r="UVC197" s="174"/>
      <c r="UVD197" s="174"/>
      <c r="UVE197" s="174"/>
      <c r="UVF197" s="174"/>
      <c r="UVG197" s="174"/>
      <c r="UVH197" s="174"/>
      <c r="UVI197" s="174"/>
      <c r="UVJ197" s="174"/>
      <c r="UVK197" s="174"/>
      <c r="UVL197" s="174"/>
      <c r="UVM197" s="174"/>
      <c r="UVN197" s="174"/>
      <c r="UVO197" s="174"/>
      <c r="UVP197" s="174"/>
      <c r="UVQ197" s="174"/>
      <c r="UVR197" s="174"/>
      <c r="UVS197" s="174"/>
      <c r="UVT197" s="174"/>
      <c r="UVU197" s="174"/>
      <c r="UVV197" s="174"/>
      <c r="UVW197" s="174"/>
      <c r="UVX197" s="174"/>
      <c r="UVY197" s="174"/>
      <c r="UVZ197" s="174"/>
      <c r="UWA197" s="174"/>
      <c r="UWB197" s="174"/>
      <c r="UWC197" s="174"/>
      <c r="UWD197" s="174"/>
      <c r="UWE197" s="174"/>
      <c r="UWF197" s="174"/>
      <c r="UWG197" s="174"/>
      <c r="UWH197" s="174"/>
      <c r="UWI197" s="174"/>
      <c r="UWJ197" s="174"/>
      <c r="UWK197" s="174"/>
      <c r="UWL197" s="174"/>
      <c r="UWM197" s="174"/>
      <c r="UWN197" s="174"/>
      <c r="UWO197" s="174"/>
      <c r="UWP197" s="174"/>
      <c r="UWQ197" s="174"/>
      <c r="UWR197" s="174"/>
      <c r="UWS197" s="174"/>
      <c r="UWT197" s="174"/>
      <c r="UWU197" s="174"/>
      <c r="UWV197" s="174"/>
      <c r="UWW197" s="174"/>
      <c r="UWX197" s="174"/>
      <c r="UWY197" s="174"/>
      <c r="UWZ197" s="174"/>
      <c r="UXA197" s="174"/>
      <c r="UXB197" s="174"/>
      <c r="UXC197" s="174"/>
      <c r="UXD197" s="174"/>
      <c r="UXE197" s="174"/>
      <c r="UXF197" s="174"/>
      <c r="UXG197" s="174"/>
      <c r="UXH197" s="174"/>
      <c r="UXI197" s="174"/>
      <c r="UXJ197" s="174"/>
      <c r="UXK197" s="174"/>
      <c r="UXL197" s="174"/>
      <c r="UXM197" s="174"/>
      <c r="UXN197" s="174"/>
      <c r="UXO197" s="174"/>
      <c r="UXP197" s="174"/>
      <c r="UXQ197" s="174"/>
      <c r="UXR197" s="174"/>
      <c r="UXS197" s="174"/>
      <c r="UXT197" s="174"/>
      <c r="UXU197" s="174"/>
      <c r="UXV197" s="174"/>
      <c r="UXW197" s="174"/>
      <c r="UXX197" s="174"/>
      <c r="UXY197" s="174"/>
      <c r="UXZ197" s="174"/>
      <c r="UYA197" s="174"/>
      <c r="UYB197" s="174"/>
      <c r="UYC197" s="174"/>
      <c r="UYD197" s="174"/>
      <c r="UYE197" s="174"/>
      <c r="UYF197" s="174"/>
      <c r="UYG197" s="174"/>
      <c r="UYH197" s="174"/>
      <c r="UYI197" s="174"/>
      <c r="UYJ197" s="174"/>
      <c r="UYK197" s="174"/>
      <c r="UYL197" s="174"/>
      <c r="UYM197" s="174"/>
      <c r="UYN197" s="174"/>
      <c r="UYO197" s="174"/>
      <c r="UYP197" s="174"/>
      <c r="UYQ197" s="174"/>
      <c r="UYR197" s="174"/>
      <c r="UYS197" s="174"/>
      <c r="UYT197" s="174"/>
      <c r="UYU197" s="174"/>
      <c r="UYV197" s="174"/>
      <c r="UYW197" s="174"/>
      <c r="UYX197" s="174"/>
      <c r="UYY197" s="174"/>
      <c r="UYZ197" s="174"/>
      <c r="UZA197" s="174"/>
      <c r="UZB197" s="174"/>
      <c r="UZC197" s="174"/>
      <c r="UZD197" s="174"/>
      <c r="UZE197" s="174"/>
      <c r="UZF197" s="174"/>
      <c r="UZG197" s="174"/>
      <c r="UZH197" s="174"/>
      <c r="UZI197" s="174"/>
      <c r="UZJ197" s="174"/>
      <c r="UZK197" s="174"/>
      <c r="UZL197" s="174"/>
      <c r="UZM197" s="174"/>
      <c r="UZN197" s="174"/>
      <c r="UZO197" s="174"/>
      <c r="UZP197" s="174"/>
      <c r="UZQ197" s="174"/>
      <c r="UZR197" s="174"/>
      <c r="UZS197" s="174"/>
      <c r="UZT197" s="174"/>
      <c r="UZU197" s="174"/>
      <c r="UZV197" s="174"/>
      <c r="UZW197" s="174"/>
      <c r="UZX197" s="174"/>
      <c r="UZY197" s="174"/>
      <c r="UZZ197" s="174"/>
      <c r="VAA197" s="174"/>
      <c r="VAB197" s="174"/>
      <c r="VAC197" s="174"/>
      <c r="VAD197" s="174"/>
      <c r="VAE197" s="174"/>
      <c r="VAF197" s="174"/>
      <c r="VAG197" s="174"/>
      <c r="VAH197" s="174"/>
      <c r="VAI197" s="174"/>
      <c r="VAJ197" s="174"/>
      <c r="VAK197" s="174"/>
      <c r="VAL197" s="174"/>
      <c r="VAM197" s="174"/>
      <c r="VAN197" s="174"/>
      <c r="VAO197" s="174"/>
      <c r="VAP197" s="174"/>
      <c r="VAQ197" s="174"/>
      <c r="VAR197" s="174"/>
      <c r="VAS197" s="174"/>
      <c r="VAT197" s="174"/>
      <c r="VAU197" s="174"/>
      <c r="VAV197" s="174"/>
      <c r="VAW197" s="174"/>
      <c r="VAX197" s="174"/>
      <c r="VAY197" s="174"/>
      <c r="VAZ197" s="174"/>
      <c r="VBA197" s="174"/>
      <c r="VBB197" s="174"/>
      <c r="VBC197" s="174"/>
      <c r="VBD197" s="174"/>
      <c r="VBE197" s="174"/>
      <c r="VBF197" s="174"/>
      <c r="VBG197" s="174"/>
      <c r="VBH197" s="174"/>
      <c r="VBI197" s="174"/>
      <c r="VBJ197" s="174"/>
      <c r="VBK197" s="174"/>
      <c r="VBL197" s="174"/>
      <c r="VBM197" s="174"/>
      <c r="VBN197" s="174"/>
      <c r="VBO197" s="174"/>
      <c r="VBP197" s="174"/>
      <c r="VBQ197" s="174"/>
      <c r="VBR197" s="174"/>
      <c r="VBS197" s="174"/>
      <c r="VBT197" s="174"/>
      <c r="VBU197" s="174"/>
      <c r="VBV197" s="174"/>
      <c r="VBW197" s="174"/>
      <c r="VBX197" s="174"/>
      <c r="VBY197" s="174"/>
      <c r="VBZ197" s="174"/>
      <c r="VCA197" s="174"/>
      <c r="VCB197" s="174"/>
      <c r="VCC197" s="174"/>
      <c r="VCD197" s="174"/>
      <c r="VCE197" s="174"/>
      <c r="VCF197" s="174"/>
      <c r="VCG197" s="174"/>
      <c r="VCH197" s="174"/>
      <c r="VCI197" s="174"/>
      <c r="VCJ197" s="174"/>
      <c r="VCK197" s="174"/>
      <c r="VCL197" s="174"/>
      <c r="VCM197" s="174"/>
      <c r="VCN197" s="174"/>
      <c r="VCO197" s="174"/>
      <c r="VCP197" s="174"/>
      <c r="VCQ197" s="174"/>
      <c r="VCR197" s="174"/>
      <c r="VCS197" s="174"/>
      <c r="VCT197" s="174"/>
      <c r="VCU197" s="174"/>
      <c r="VCV197" s="174"/>
      <c r="VCW197" s="174"/>
      <c r="VCX197" s="174"/>
      <c r="VCY197" s="174"/>
      <c r="VCZ197" s="174"/>
      <c r="VDA197" s="174"/>
      <c r="VDB197" s="174"/>
      <c r="VDC197" s="174"/>
      <c r="VDD197" s="174"/>
      <c r="VDE197" s="174"/>
      <c r="VDF197" s="174"/>
      <c r="VDG197" s="174"/>
      <c r="VDH197" s="174"/>
      <c r="VDI197" s="174"/>
      <c r="VDJ197" s="174"/>
      <c r="VDK197" s="174"/>
      <c r="VDL197" s="174"/>
      <c r="VDM197" s="174"/>
      <c r="VDN197" s="174"/>
      <c r="VDO197" s="174"/>
      <c r="VDP197" s="174"/>
      <c r="VDQ197" s="174"/>
      <c r="VDR197" s="174"/>
      <c r="VDS197" s="174"/>
      <c r="VDT197" s="174"/>
      <c r="VDU197" s="174"/>
      <c r="VDV197" s="174"/>
      <c r="VDW197" s="174"/>
      <c r="VDX197" s="174"/>
      <c r="VDY197" s="174"/>
      <c r="VDZ197" s="174"/>
      <c r="VEA197" s="174"/>
      <c r="VEB197" s="174"/>
      <c r="VEC197" s="174"/>
      <c r="VED197" s="174"/>
      <c r="VEE197" s="174"/>
      <c r="VEF197" s="174"/>
      <c r="VEG197" s="174"/>
      <c r="VEH197" s="174"/>
      <c r="VEI197" s="174"/>
      <c r="VEJ197" s="174"/>
      <c r="VEK197" s="174"/>
      <c r="VEL197" s="174"/>
      <c r="VEM197" s="174"/>
      <c r="VEN197" s="174"/>
      <c r="VEO197" s="174"/>
      <c r="VEP197" s="174"/>
      <c r="VEQ197" s="174"/>
      <c r="VER197" s="174"/>
      <c r="VES197" s="174"/>
      <c r="VET197" s="174"/>
      <c r="VEU197" s="174"/>
      <c r="VEV197" s="174"/>
      <c r="VEW197" s="174"/>
      <c r="VEX197" s="174"/>
      <c r="VEY197" s="174"/>
      <c r="VEZ197" s="174"/>
      <c r="VFA197" s="174"/>
      <c r="VFB197" s="174"/>
      <c r="VFC197" s="174"/>
      <c r="VFD197" s="174"/>
      <c r="VFE197" s="174"/>
      <c r="VFF197" s="174"/>
      <c r="VFG197" s="174"/>
      <c r="VFH197" s="174"/>
      <c r="VFI197" s="174"/>
      <c r="VFJ197" s="174"/>
      <c r="VFK197" s="174"/>
      <c r="VFL197" s="174"/>
      <c r="VFM197" s="174"/>
      <c r="VFN197" s="174"/>
      <c r="VFO197" s="174"/>
      <c r="VFP197" s="174"/>
      <c r="VFQ197" s="174"/>
      <c r="VFR197" s="174"/>
      <c r="VFS197" s="174"/>
      <c r="VFT197" s="174"/>
      <c r="VFU197" s="174"/>
      <c r="VFV197" s="174"/>
      <c r="VFW197" s="174"/>
      <c r="VFX197" s="174"/>
      <c r="VFY197" s="174"/>
      <c r="VFZ197" s="174"/>
      <c r="VGA197" s="174"/>
      <c r="VGB197" s="174"/>
      <c r="VGC197" s="174"/>
      <c r="VGD197" s="174"/>
      <c r="VGE197" s="174"/>
      <c r="VGF197" s="174"/>
      <c r="VGG197" s="174"/>
      <c r="VGH197" s="174"/>
      <c r="VGI197" s="174"/>
      <c r="VGJ197" s="174"/>
      <c r="VGK197" s="174"/>
      <c r="VGL197" s="174"/>
      <c r="VGM197" s="174"/>
      <c r="VGN197" s="174"/>
      <c r="VGO197" s="174"/>
      <c r="VGP197" s="174"/>
      <c r="VGQ197" s="174"/>
      <c r="VGR197" s="174"/>
      <c r="VGS197" s="174"/>
      <c r="VGT197" s="174"/>
      <c r="VGU197" s="174"/>
      <c r="VGV197" s="174"/>
      <c r="VGW197" s="174"/>
      <c r="VGX197" s="174"/>
      <c r="VGY197" s="174"/>
      <c r="VGZ197" s="174"/>
      <c r="VHA197" s="174"/>
      <c r="VHB197" s="174"/>
      <c r="VHC197" s="174"/>
      <c r="VHD197" s="174"/>
      <c r="VHE197" s="174"/>
      <c r="VHF197" s="174"/>
      <c r="VHG197" s="174"/>
      <c r="VHH197" s="174"/>
      <c r="VHI197" s="174"/>
      <c r="VHJ197" s="174"/>
      <c r="VHK197" s="174"/>
      <c r="VHL197" s="174"/>
      <c r="VHM197" s="174"/>
      <c r="VHN197" s="174"/>
      <c r="VHO197" s="174"/>
      <c r="VHP197" s="174"/>
      <c r="VHQ197" s="174"/>
      <c r="VHR197" s="174"/>
      <c r="VHS197" s="174"/>
      <c r="VHT197" s="174"/>
      <c r="VHU197" s="174"/>
      <c r="VHV197" s="174"/>
      <c r="VHW197" s="174"/>
      <c r="VHX197" s="174"/>
      <c r="VHY197" s="174"/>
      <c r="VHZ197" s="174"/>
      <c r="VIA197" s="174"/>
      <c r="VIB197" s="174"/>
      <c r="VIC197" s="174"/>
      <c r="VID197" s="174"/>
      <c r="VIE197" s="174"/>
      <c r="VIF197" s="174"/>
      <c r="VIG197" s="174"/>
      <c r="VIH197" s="174"/>
      <c r="VII197" s="174"/>
      <c r="VIJ197" s="174"/>
      <c r="VIK197" s="174"/>
      <c r="VIL197" s="174"/>
      <c r="VIM197" s="174"/>
      <c r="VIN197" s="174"/>
      <c r="VIO197" s="174"/>
      <c r="VIP197" s="174"/>
      <c r="VIQ197" s="174"/>
      <c r="VIR197" s="174"/>
      <c r="VIS197" s="174"/>
      <c r="VIT197" s="174"/>
      <c r="VIU197" s="174"/>
      <c r="VIV197" s="174"/>
      <c r="VIW197" s="174"/>
      <c r="VIX197" s="174"/>
      <c r="VIY197" s="174"/>
      <c r="VIZ197" s="174"/>
      <c r="VJA197" s="174"/>
      <c r="VJB197" s="174"/>
      <c r="VJC197" s="174"/>
      <c r="VJD197" s="174"/>
      <c r="VJE197" s="174"/>
      <c r="VJF197" s="174"/>
      <c r="VJG197" s="174"/>
      <c r="VJH197" s="174"/>
      <c r="VJI197" s="174"/>
      <c r="VJJ197" s="174"/>
      <c r="VJK197" s="174"/>
      <c r="VJL197" s="174"/>
      <c r="VJM197" s="174"/>
      <c r="VJN197" s="174"/>
      <c r="VJO197" s="174"/>
      <c r="VJP197" s="174"/>
      <c r="VJQ197" s="174"/>
      <c r="VJR197" s="174"/>
      <c r="VJS197" s="174"/>
      <c r="VJT197" s="174"/>
      <c r="VJU197" s="174"/>
      <c r="VJV197" s="174"/>
      <c r="VJW197" s="174"/>
      <c r="VJX197" s="174"/>
      <c r="VJY197" s="174"/>
      <c r="VJZ197" s="174"/>
      <c r="VKA197" s="174"/>
      <c r="VKB197" s="174"/>
      <c r="VKC197" s="174"/>
      <c r="VKD197" s="174"/>
      <c r="VKE197" s="174"/>
      <c r="VKF197" s="174"/>
      <c r="VKG197" s="174"/>
      <c r="VKH197" s="174"/>
      <c r="VKI197" s="174"/>
      <c r="VKJ197" s="174"/>
      <c r="VKK197" s="174"/>
      <c r="VKL197" s="174"/>
      <c r="VKM197" s="174"/>
      <c r="VKN197" s="174"/>
      <c r="VKO197" s="174"/>
      <c r="VKP197" s="174"/>
      <c r="VKQ197" s="174"/>
      <c r="VKR197" s="174"/>
      <c r="VKS197" s="174"/>
      <c r="VKT197" s="174"/>
      <c r="VKU197" s="174"/>
      <c r="VKV197" s="174"/>
      <c r="VKW197" s="174"/>
      <c r="VKX197" s="174"/>
      <c r="VKY197" s="174"/>
      <c r="VKZ197" s="174"/>
      <c r="VLA197" s="174"/>
      <c r="VLB197" s="174"/>
      <c r="VLC197" s="174"/>
      <c r="VLD197" s="174"/>
      <c r="VLE197" s="174"/>
      <c r="VLF197" s="174"/>
      <c r="VLG197" s="174"/>
      <c r="VLH197" s="174"/>
      <c r="VLI197" s="174"/>
      <c r="VLJ197" s="174"/>
      <c r="VLK197" s="174"/>
      <c r="VLL197" s="174"/>
      <c r="VLM197" s="174"/>
      <c r="VLN197" s="174"/>
      <c r="VLO197" s="174"/>
      <c r="VLP197" s="174"/>
      <c r="VLQ197" s="174"/>
      <c r="VLR197" s="174"/>
      <c r="VLS197" s="174"/>
      <c r="VLT197" s="174"/>
      <c r="VLU197" s="174"/>
      <c r="VLV197" s="174"/>
      <c r="VLW197" s="174"/>
      <c r="VLX197" s="174"/>
      <c r="VLY197" s="174"/>
      <c r="VLZ197" s="174"/>
      <c r="VMA197" s="174"/>
      <c r="VMB197" s="174"/>
      <c r="VMC197" s="174"/>
      <c r="VMD197" s="174"/>
      <c r="VME197" s="174"/>
      <c r="VMF197" s="174"/>
      <c r="VMG197" s="174"/>
      <c r="VMH197" s="174"/>
      <c r="VMI197" s="174"/>
      <c r="VMJ197" s="174"/>
      <c r="VMK197" s="174"/>
      <c r="VML197" s="174"/>
      <c r="VMM197" s="174"/>
      <c r="VMN197" s="174"/>
      <c r="VMO197" s="174"/>
      <c r="VMP197" s="174"/>
      <c r="VMQ197" s="174"/>
      <c r="VMR197" s="174"/>
      <c r="VMS197" s="174"/>
      <c r="VMT197" s="174"/>
      <c r="VMU197" s="174"/>
      <c r="VMV197" s="174"/>
      <c r="VMW197" s="174"/>
      <c r="VMX197" s="174"/>
      <c r="VMY197" s="174"/>
      <c r="VMZ197" s="174"/>
      <c r="VNA197" s="174"/>
      <c r="VNB197" s="174"/>
      <c r="VNC197" s="174"/>
      <c r="VND197" s="174"/>
      <c r="VNE197" s="174"/>
      <c r="VNF197" s="174"/>
      <c r="VNG197" s="174"/>
      <c r="VNH197" s="174"/>
      <c r="VNI197" s="174"/>
      <c r="VNJ197" s="174"/>
      <c r="VNK197" s="174"/>
      <c r="VNL197" s="174"/>
      <c r="VNM197" s="174"/>
      <c r="VNN197" s="174"/>
      <c r="VNO197" s="174"/>
      <c r="VNP197" s="174"/>
      <c r="VNQ197" s="174"/>
      <c r="VNR197" s="174"/>
      <c r="VNS197" s="174"/>
      <c r="VNT197" s="174"/>
      <c r="VNU197" s="174"/>
      <c r="VNV197" s="174"/>
      <c r="VNW197" s="174"/>
      <c r="VNX197" s="174"/>
      <c r="VNY197" s="174"/>
      <c r="VNZ197" s="174"/>
      <c r="VOA197" s="174"/>
      <c r="VOB197" s="174"/>
      <c r="VOC197" s="174"/>
      <c r="VOD197" s="174"/>
      <c r="VOE197" s="174"/>
      <c r="VOF197" s="174"/>
      <c r="VOG197" s="174"/>
      <c r="VOH197" s="174"/>
      <c r="VOI197" s="174"/>
      <c r="VOJ197" s="174"/>
      <c r="VOK197" s="174"/>
      <c r="VOL197" s="174"/>
      <c r="VOM197" s="174"/>
      <c r="VON197" s="174"/>
      <c r="VOO197" s="174"/>
      <c r="VOP197" s="174"/>
      <c r="VOQ197" s="174"/>
      <c r="VOR197" s="174"/>
      <c r="VOS197" s="174"/>
      <c r="VOT197" s="174"/>
      <c r="VOU197" s="174"/>
      <c r="VOV197" s="174"/>
      <c r="VOW197" s="174"/>
      <c r="VOX197" s="174"/>
      <c r="VOY197" s="174"/>
      <c r="VOZ197" s="174"/>
      <c r="VPA197" s="174"/>
      <c r="VPB197" s="174"/>
      <c r="VPC197" s="174"/>
      <c r="VPD197" s="174"/>
      <c r="VPE197" s="174"/>
      <c r="VPF197" s="174"/>
      <c r="VPG197" s="174"/>
      <c r="VPH197" s="174"/>
      <c r="VPI197" s="174"/>
      <c r="VPJ197" s="174"/>
      <c r="VPK197" s="174"/>
      <c r="VPL197" s="174"/>
      <c r="VPM197" s="174"/>
      <c r="VPN197" s="174"/>
      <c r="VPO197" s="174"/>
      <c r="VPP197" s="174"/>
      <c r="VPQ197" s="174"/>
      <c r="VPR197" s="174"/>
      <c r="VPS197" s="174"/>
      <c r="VPT197" s="174"/>
      <c r="VPU197" s="174"/>
      <c r="VPV197" s="174"/>
      <c r="VPW197" s="174"/>
      <c r="VPX197" s="174"/>
      <c r="VPY197" s="174"/>
      <c r="VPZ197" s="174"/>
      <c r="VQA197" s="174"/>
      <c r="VQB197" s="174"/>
      <c r="VQC197" s="174"/>
      <c r="VQD197" s="174"/>
      <c r="VQE197" s="174"/>
      <c r="VQF197" s="174"/>
      <c r="VQG197" s="174"/>
      <c r="VQH197" s="174"/>
      <c r="VQI197" s="174"/>
      <c r="VQJ197" s="174"/>
      <c r="VQK197" s="174"/>
      <c r="VQL197" s="174"/>
      <c r="VQM197" s="174"/>
      <c r="VQN197" s="174"/>
      <c r="VQO197" s="174"/>
      <c r="VQP197" s="174"/>
      <c r="VQQ197" s="174"/>
      <c r="VQR197" s="174"/>
      <c r="VQS197" s="174"/>
      <c r="VQT197" s="174"/>
      <c r="VQU197" s="174"/>
      <c r="VQV197" s="174"/>
      <c r="VQW197" s="174"/>
      <c r="VQX197" s="174"/>
      <c r="VQY197" s="174"/>
      <c r="VQZ197" s="174"/>
      <c r="VRA197" s="174"/>
      <c r="VRB197" s="174"/>
      <c r="VRC197" s="174"/>
      <c r="VRD197" s="174"/>
      <c r="VRE197" s="174"/>
      <c r="VRF197" s="174"/>
      <c r="VRG197" s="174"/>
      <c r="VRH197" s="174"/>
      <c r="VRI197" s="174"/>
      <c r="VRJ197" s="174"/>
      <c r="VRK197" s="174"/>
      <c r="VRL197" s="174"/>
      <c r="VRM197" s="174"/>
      <c r="VRN197" s="174"/>
      <c r="VRO197" s="174"/>
      <c r="VRP197" s="174"/>
      <c r="VRQ197" s="174"/>
      <c r="VRR197" s="174"/>
      <c r="VRS197" s="174"/>
      <c r="VRT197" s="174"/>
      <c r="VRU197" s="174"/>
      <c r="VRV197" s="174"/>
      <c r="VRW197" s="174"/>
      <c r="VRX197" s="174"/>
      <c r="VRY197" s="174"/>
      <c r="VRZ197" s="174"/>
      <c r="VSA197" s="174"/>
      <c r="VSB197" s="174"/>
      <c r="VSC197" s="174"/>
      <c r="VSD197" s="174"/>
      <c r="VSE197" s="174"/>
      <c r="VSF197" s="174"/>
      <c r="VSG197" s="174"/>
      <c r="VSH197" s="174"/>
      <c r="VSI197" s="174"/>
      <c r="VSJ197" s="174"/>
      <c r="VSK197" s="174"/>
      <c r="VSL197" s="174"/>
      <c r="VSM197" s="174"/>
      <c r="VSN197" s="174"/>
      <c r="VSO197" s="174"/>
      <c r="VSP197" s="174"/>
      <c r="VSQ197" s="174"/>
      <c r="VSR197" s="174"/>
      <c r="VSS197" s="174"/>
      <c r="VST197" s="174"/>
      <c r="VSU197" s="174"/>
      <c r="VSV197" s="174"/>
      <c r="VSW197" s="174"/>
      <c r="VSX197" s="174"/>
      <c r="VSY197" s="174"/>
      <c r="VSZ197" s="174"/>
      <c r="VTA197" s="174"/>
      <c r="VTB197" s="174"/>
      <c r="VTC197" s="174"/>
      <c r="VTD197" s="174"/>
      <c r="VTE197" s="174"/>
      <c r="VTF197" s="174"/>
      <c r="VTG197" s="174"/>
      <c r="VTH197" s="174"/>
      <c r="VTI197" s="174"/>
      <c r="VTJ197" s="174"/>
      <c r="VTK197" s="174"/>
      <c r="VTL197" s="174"/>
      <c r="VTM197" s="174"/>
      <c r="VTN197" s="174"/>
      <c r="VTO197" s="174"/>
      <c r="VTP197" s="174"/>
      <c r="VTQ197" s="174"/>
      <c r="VTR197" s="174"/>
      <c r="VTS197" s="174"/>
      <c r="VTT197" s="174"/>
      <c r="VTU197" s="174"/>
      <c r="VTV197" s="174"/>
      <c r="VTW197" s="174"/>
      <c r="VTX197" s="174"/>
      <c r="VTY197" s="174"/>
      <c r="VTZ197" s="174"/>
      <c r="VUA197" s="174"/>
      <c r="VUB197" s="174"/>
      <c r="VUC197" s="174"/>
      <c r="VUD197" s="174"/>
      <c r="VUE197" s="174"/>
      <c r="VUF197" s="174"/>
      <c r="VUG197" s="174"/>
      <c r="VUH197" s="174"/>
      <c r="VUI197" s="174"/>
      <c r="VUJ197" s="174"/>
      <c r="VUK197" s="174"/>
      <c r="VUL197" s="174"/>
      <c r="VUM197" s="174"/>
      <c r="VUN197" s="174"/>
      <c r="VUO197" s="174"/>
      <c r="VUP197" s="174"/>
      <c r="VUQ197" s="174"/>
      <c r="VUR197" s="174"/>
      <c r="VUS197" s="174"/>
      <c r="VUT197" s="174"/>
      <c r="VUU197" s="174"/>
      <c r="VUV197" s="174"/>
      <c r="VUW197" s="174"/>
      <c r="VUX197" s="174"/>
      <c r="VUY197" s="174"/>
      <c r="VUZ197" s="174"/>
      <c r="VVA197" s="174"/>
      <c r="VVB197" s="174"/>
      <c r="VVC197" s="174"/>
      <c r="VVD197" s="174"/>
      <c r="VVE197" s="174"/>
      <c r="VVF197" s="174"/>
      <c r="VVG197" s="174"/>
      <c r="VVH197" s="174"/>
      <c r="VVI197" s="174"/>
      <c r="VVJ197" s="174"/>
      <c r="VVK197" s="174"/>
      <c r="VVL197" s="174"/>
      <c r="VVM197" s="174"/>
      <c r="VVN197" s="174"/>
      <c r="VVO197" s="174"/>
      <c r="VVP197" s="174"/>
      <c r="VVQ197" s="174"/>
      <c r="VVR197" s="174"/>
      <c r="VVS197" s="174"/>
      <c r="VVT197" s="174"/>
      <c r="VVU197" s="174"/>
      <c r="VVV197" s="174"/>
      <c r="VVW197" s="174"/>
      <c r="VVX197" s="174"/>
      <c r="VVY197" s="174"/>
      <c r="VVZ197" s="174"/>
      <c r="VWA197" s="174"/>
      <c r="VWB197" s="174"/>
      <c r="VWC197" s="174"/>
      <c r="VWD197" s="174"/>
      <c r="VWE197" s="174"/>
      <c r="VWF197" s="174"/>
      <c r="VWG197" s="174"/>
      <c r="VWH197" s="174"/>
      <c r="VWI197" s="174"/>
      <c r="VWJ197" s="174"/>
      <c r="VWK197" s="174"/>
      <c r="VWL197" s="174"/>
      <c r="VWM197" s="174"/>
      <c r="VWN197" s="174"/>
      <c r="VWO197" s="174"/>
      <c r="VWP197" s="174"/>
      <c r="VWQ197" s="174"/>
      <c r="VWR197" s="174"/>
      <c r="VWS197" s="174"/>
      <c r="VWT197" s="174"/>
      <c r="VWU197" s="174"/>
      <c r="VWV197" s="174"/>
      <c r="VWW197" s="174"/>
      <c r="VWX197" s="174"/>
      <c r="VWY197" s="174"/>
      <c r="VWZ197" s="174"/>
      <c r="VXA197" s="174"/>
      <c r="VXB197" s="174"/>
      <c r="VXC197" s="174"/>
      <c r="VXD197" s="174"/>
      <c r="VXE197" s="174"/>
      <c r="VXF197" s="174"/>
      <c r="VXG197" s="174"/>
      <c r="VXH197" s="174"/>
      <c r="VXI197" s="174"/>
      <c r="VXJ197" s="174"/>
      <c r="VXK197" s="174"/>
      <c r="VXL197" s="174"/>
      <c r="VXM197" s="174"/>
      <c r="VXN197" s="174"/>
      <c r="VXO197" s="174"/>
      <c r="VXP197" s="174"/>
      <c r="VXQ197" s="174"/>
      <c r="VXR197" s="174"/>
      <c r="VXS197" s="174"/>
      <c r="VXT197" s="174"/>
      <c r="VXU197" s="174"/>
      <c r="VXV197" s="174"/>
      <c r="VXW197" s="174"/>
      <c r="VXX197" s="174"/>
      <c r="VXY197" s="174"/>
      <c r="VXZ197" s="174"/>
      <c r="VYA197" s="174"/>
      <c r="VYB197" s="174"/>
      <c r="VYC197" s="174"/>
      <c r="VYD197" s="174"/>
      <c r="VYE197" s="174"/>
      <c r="VYF197" s="174"/>
      <c r="VYG197" s="174"/>
      <c r="VYH197" s="174"/>
      <c r="VYI197" s="174"/>
      <c r="VYJ197" s="174"/>
      <c r="VYK197" s="174"/>
      <c r="VYL197" s="174"/>
      <c r="VYM197" s="174"/>
      <c r="VYN197" s="174"/>
      <c r="VYO197" s="174"/>
      <c r="VYP197" s="174"/>
      <c r="VYQ197" s="174"/>
      <c r="VYR197" s="174"/>
      <c r="VYS197" s="174"/>
      <c r="VYT197" s="174"/>
      <c r="VYU197" s="174"/>
      <c r="VYV197" s="174"/>
      <c r="VYW197" s="174"/>
      <c r="VYX197" s="174"/>
      <c r="VYY197" s="174"/>
      <c r="VYZ197" s="174"/>
      <c r="VZA197" s="174"/>
      <c r="VZB197" s="174"/>
      <c r="VZC197" s="174"/>
      <c r="VZD197" s="174"/>
      <c r="VZE197" s="174"/>
      <c r="VZF197" s="174"/>
      <c r="VZG197" s="174"/>
      <c r="VZH197" s="174"/>
      <c r="VZI197" s="174"/>
      <c r="VZJ197" s="174"/>
      <c r="VZK197" s="174"/>
      <c r="VZL197" s="174"/>
      <c r="VZM197" s="174"/>
      <c r="VZN197" s="174"/>
      <c r="VZO197" s="174"/>
      <c r="VZP197" s="174"/>
      <c r="VZQ197" s="174"/>
      <c r="VZR197" s="174"/>
      <c r="VZS197" s="174"/>
      <c r="VZT197" s="174"/>
      <c r="VZU197" s="174"/>
      <c r="VZV197" s="174"/>
      <c r="VZW197" s="174"/>
      <c r="VZX197" s="174"/>
      <c r="VZY197" s="174"/>
      <c r="VZZ197" s="174"/>
      <c r="WAA197" s="174"/>
      <c r="WAB197" s="174"/>
      <c r="WAC197" s="174"/>
      <c r="WAD197" s="174"/>
      <c r="WAE197" s="174"/>
      <c r="WAF197" s="174"/>
      <c r="WAG197" s="174"/>
      <c r="WAH197" s="174"/>
      <c r="WAI197" s="174"/>
      <c r="WAJ197" s="174"/>
      <c r="WAK197" s="174"/>
      <c r="WAL197" s="174"/>
      <c r="WAM197" s="174"/>
      <c r="WAN197" s="174"/>
      <c r="WAO197" s="174"/>
      <c r="WAP197" s="174"/>
      <c r="WAQ197" s="174"/>
      <c r="WAR197" s="174"/>
      <c r="WAS197" s="174"/>
      <c r="WAT197" s="174"/>
      <c r="WAU197" s="174"/>
      <c r="WAV197" s="174"/>
      <c r="WAW197" s="174"/>
      <c r="WAX197" s="174"/>
      <c r="WAY197" s="174"/>
      <c r="WAZ197" s="174"/>
      <c r="WBA197" s="174"/>
      <c r="WBB197" s="174"/>
      <c r="WBC197" s="174"/>
      <c r="WBD197" s="174"/>
      <c r="WBE197" s="174"/>
      <c r="WBF197" s="174"/>
      <c r="WBG197" s="174"/>
      <c r="WBH197" s="174"/>
      <c r="WBI197" s="174"/>
      <c r="WBJ197" s="174"/>
      <c r="WBK197" s="174"/>
      <c r="WBL197" s="174"/>
      <c r="WBM197" s="174"/>
      <c r="WBN197" s="174"/>
      <c r="WBO197" s="174"/>
      <c r="WBP197" s="174"/>
      <c r="WBQ197" s="174"/>
      <c r="WBR197" s="174"/>
      <c r="WBS197" s="174"/>
      <c r="WBT197" s="174"/>
      <c r="WBU197" s="174"/>
      <c r="WBV197" s="174"/>
      <c r="WBW197" s="174"/>
      <c r="WBX197" s="174"/>
      <c r="WBY197" s="174"/>
      <c r="WBZ197" s="174"/>
      <c r="WCA197" s="174"/>
      <c r="WCB197" s="174"/>
      <c r="WCC197" s="174"/>
      <c r="WCD197" s="174"/>
      <c r="WCE197" s="174"/>
      <c r="WCF197" s="174"/>
      <c r="WCG197" s="174"/>
      <c r="WCH197" s="174"/>
      <c r="WCI197" s="174"/>
      <c r="WCJ197" s="174"/>
      <c r="WCK197" s="174"/>
      <c r="WCL197" s="174"/>
      <c r="WCM197" s="174"/>
      <c r="WCN197" s="174"/>
      <c r="WCO197" s="174"/>
      <c r="WCP197" s="174"/>
      <c r="WCQ197" s="174"/>
      <c r="WCR197" s="174"/>
      <c r="WCS197" s="174"/>
      <c r="WCT197" s="174"/>
      <c r="WCU197" s="174"/>
      <c r="WCV197" s="174"/>
      <c r="WCW197" s="174"/>
      <c r="WCX197" s="174"/>
      <c r="WCY197" s="174"/>
      <c r="WCZ197" s="174"/>
      <c r="WDA197" s="174"/>
      <c r="WDB197" s="174"/>
      <c r="WDC197" s="174"/>
      <c r="WDD197" s="174"/>
      <c r="WDE197" s="174"/>
      <c r="WDF197" s="174"/>
      <c r="WDG197" s="174"/>
      <c r="WDH197" s="174"/>
      <c r="WDI197" s="174"/>
      <c r="WDJ197" s="174"/>
      <c r="WDK197" s="174"/>
      <c r="WDL197" s="174"/>
      <c r="WDM197" s="174"/>
      <c r="WDN197" s="174"/>
      <c r="WDO197" s="174"/>
      <c r="WDP197" s="174"/>
      <c r="WDQ197" s="174"/>
      <c r="WDR197" s="174"/>
      <c r="WDS197" s="174"/>
      <c r="WDT197" s="174"/>
      <c r="WDU197" s="174"/>
      <c r="WDV197" s="174"/>
      <c r="WDW197" s="174"/>
      <c r="WDX197" s="174"/>
      <c r="WDY197" s="174"/>
      <c r="WDZ197" s="174"/>
      <c r="WEA197" s="174"/>
      <c r="WEB197" s="174"/>
      <c r="WEC197" s="174"/>
      <c r="WED197" s="174"/>
      <c r="WEE197" s="174"/>
      <c r="WEF197" s="174"/>
      <c r="WEG197" s="174"/>
      <c r="WEH197" s="174"/>
      <c r="WEI197" s="174"/>
      <c r="WEJ197" s="174"/>
      <c r="WEK197" s="174"/>
      <c r="WEL197" s="174"/>
      <c r="WEM197" s="174"/>
      <c r="WEN197" s="174"/>
      <c r="WEO197" s="174"/>
      <c r="WEP197" s="174"/>
      <c r="WEQ197" s="174"/>
      <c r="WER197" s="174"/>
      <c r="WES197" s="174"/>
      <c r="WET197" s="174"/>
      <c r="WEU197" s="174"/>
      <c r="WEV197" s="174"/>
      <c r="WEW197" s="174"/>
      <c r="WEX197" s="174"/>
      <c r="WEY197" s="174"/>
      <c r="WEZ197" s="174"/>
      <c r="WFA197" s="174"/>
      <c r="WFB197" s="174"/>
      <c r="WFC197" s="174"/>
      <c r="WFD197" s="174"/>
      <c r="WFE197" s="174"/>
      <c r="WFF197" s="174"/>
      <c r="WFG197" s="174"/>
      <c r="WFH197" s="174"/>
      <c r="WFI197" s="174"/>
      <c r="WFJ197" s="174"/>
      <c r="WFK197" s="174"/>
      <c r="WFL197" s="174"/>
      <c r="WFM197" s="174"/>
      <c r="WFN197" s="174"/>
      <c r="WFO197" s="174"/>
      <c r="WFP197" s="174"/>
      <c r="WFQ197" s="174"/>
      <c r="WFR197" s="174"/>
      <c r="WFS197" s="174"/>
      <c r="WFT197" s="174"/>
      <c r="WFU197" s="174"/>
      <c r="WFV197" s="174"/>
      <c r="WFW197" s="174"/>
      <c r="WFX197" s="174"/>
      <c r="WFY197" s="174"/>
      <c r="WFZ197" s="174"/>
      <c r="WGA197" s="174"/>
      <c r="WGB197" s="174"/>
      <c r="WGC197" s="174"/>
      <c r="WGD197" s="174"/>
      <c r="WGE197" s="174"/>
      <c r="WGF197" s="174"/>
      <c r="WGG197" s="174"/>
      <c r="WGH197" s="174"/>
      <c r="WGI197" s="174"/>
      <c r="WGJ197" s="174"/>
      <c r="WGK197" s="174"/>
      <c r="WGL197" s="174"/>
      <c r="WGM197" s="174"/>
      <c r="WGN197" s="174"/>
      <c r="WGO197" s="174"/>
      <c r="WGP197" s="174"/>
      <c r="WGQ197" s="174"/>
      <c r="WGR197" s="174"/>
      <c r="WGS197" s="174"/>
      <c r="WGT197" s="174"/>
      <c r="WGU197" s="174"/>
      <c r="WGV197" s="174"/>
      <c r="WGW197" s="174"/>
      <c r="WGX197" s="174"/>
      <c r="WGY197" s="174"/>
      <c r="WGZ197" s="174"/>
      <c r="WHA197" s="174"/>
      <c r="WHB197" s="174"/>
      <c r="WHC197" s="174"/>
      <c r="WHD197" s="174"/>
      <c r="WHE197" s="174"/>
      <c r="WHF197" s="174"/>
      <c r="WHG197" s="174"/>
      <c r="WHH197" s="174"/>
      <c r="WHI197" s="174"/>
      <c r="WHJ197" s="174"/>
      <c r="WHK197" s="174"/>
      <c r="WHL197" s="174"/>
      <c r="WHM197" s="174"/>
      <c r="WHN197" s="174"/>
      <c r="WHO197" s="174"/>
      <c r="WHP197" s="174"/>
      <c r="WHQ197" s="174"/>
      <c r="WHR197" s="174"/>
      <c r="WHS197" s="174"/>
      <c r="WHT197" s="174"/>
      <c r="WHU197" s="174"/>
      <c r="WHV197" s="174"/>
      <c r="WHW197" s="174"/>
      <c r="WHX197" s="174"/>
      <c r="WHY197" s="174"/>
      <c r="WHZ197" s="174"/>
      <c r="WIA197" s="174"/>
      <c r="WIB197" s="174"/>
      <c r="WIC197" s="174"/>
      <c r="WID197" s="174"/>
      <c r="WIE197" s="174"/>
      <c r="WIF197" s="174"/>
      <c r="WIG197" s="174"/>
      <c r="WIH197" s="174"/>
      <c r="WII197" s="174"/>
      <c r="WIJ197" s="174"/>
      <c r="WIK197" s="174"/>
      <c r="WIL197" s="174"/>
      <c r="WIM197" s="174"/>
      <c r="WIN197" s="174"/>
      <c r="WIO197" s="174"/>
      <c r="WIP197" s="174"/>
      <c r="WIQ197" s="174"/>
      <c r="WIR197" s="174"/>
      <c r="WIS197" s="174"/>
      <c r="WIT197" s="174"/>
      <c r="WIU197" s="174"/>
      <c r="WIV197" s="174"/>
      <c r="WIW197" s="174"/>
      <c r="WIX197" s="174"/>
      <c r="WIY197" s="174"/>
      <c r="WIZ197" s="174"/>
      <c r="WJA197" s="174"/>
      <c r="WJB197" s="174"/>
      <c r="WJC197" s="174"/>
      <c r="WJD197" s="174"/>
      <c r="WJE197" s="174"/>
      <c r="WJF197" s="174"/>
      <c r="WJG197" s="174"/>
      <c r="WJH197" s="174"/>
      <c r="WJI197" s="174"/>
      <c r="WJJ197" s="174"/>
      <c r="WJK197" s="174"/>
      <c r="WJL197" s="174"/>
      <c r="WJM197" s="174"/>
      <c r="WJN197" s="174"/>
      <c r="WJO197" s="174"/>
      <c r="WJP197" s="174"/>
      <c r="WJQ197" s="174"/>
      <c r="WJR197" s="174"/>
      <c r="WJS197" s="174"/>
      <c r="WJT197" s="174"/>
      <c r="WJU197" s="174"/>
      <c r="WJV197" s="174"/>
      <c r="WJW197" s="174"/>
      <c r="WJX197" s="174"/>
      <c r="WJY197" s="174"/>
      <c r="WJZ197" s="174"/>
      <c r="WKA197" s="174"/>
      <c r="WKB197" s="174"/>
      <c r="WKC197" s="174"/>
      <c r="WKD197" s="174"/>
      <c r="WKE197" s="174"/>
      <c r="WKF197" s="174"/>
      <c r="WKG197" s="174"/>
      <c r="WKH197" s="174"/>
      <c r="WKI197" s="174"/>
      <c r="WKJ197" s="174"/>
      <c r="WKK197" s="174"/>
      <c r="WKL197" s="174"/>
      <c r="WKM197" s="174"/>
      <c r="WKN197" s="174"/>
      <c r="WKO197" s="174"/>
      <c r="WKP197" s="174"/>
      <c r="WKQ197" s="174"/>
      <c r="WKR197" s="174"/>
      <c r="WKS197" s="174"/>
      <c r="WKT197" s="174"/>
      <c r="WKU197" s="174"/>
      <c r="WKV197" s="174"/>
      <c r="WKW197" s="174"/>
      <c r="WKX197" s="174"/>
      <c r="WKY197" s="174"/>
      <c r="WKZ197" s="174"/>
      <c r="WLA197" s="174"/>
      <c r="WLB197" s="174"/>
      <c r="WLC197" s="174"/>
      <c r="WLD197" s="174"/>
      <c r="WLE197" s="174"/>
      <c r="WLF197" s="174"/>
      <c r="WLG197" s="174"/>
      <c r="WLH197" s="174"/>
      <c r="WLI197" s="174"/>
      <c r="WLJ197" s="174"/>
      <c r="WLK197" s="174"/>
      <c r="WLL197" s="174"/>
      <c r="WLM197" s="174"/>
      <c r="WLN197" s="174"/>
      <c r="WLO197" s="174"/>
      <c r="WLP197" s="174"/>
      <c r="WLQ197" s="174"/>
      <c r="WLR197" s="174"/>
      <c r="WLS197" s="174"/>
      <c r="WLT197" s="174"/>
      <c r="WLU197" s="174"/>
      <c r="WLV197" s="174"/>
      <c r="WLW197" s="174"/>
      <c r="WLX197" s="174"/>
      <c r="WLY197" s="174"/>
      <c r="WLZ197" s="174"/>
      <c r="WMA197" s="174"/>
      <c r="WMB197" s="174"/>
      <c r="WMC197" s="174"/>
      <c r="WMD197" s="174"/>
      <c r="WME197" s="174"/>
      <c r="WMF197" s="174"/>
      <c r="WMG197" s="174"/>
      <c r="WMH197" s="174"/>
      <c r="WMI197" s="174"/>
      <c r="WMJ197" s="174"/>
      <c r="WMK197" s="174"/>
      <c r="WML197" s="174"/>
      <c r="WMM197" s="174"/>
      <c r="WMN197" s="174"/>
      <c r="WMO197" s="174"/>
      <c r="WMP197" s="174"/>
      <c r="WMQ197" s="174"/>
      <c r="WMR197" s="174"/>
      <c r="WMS197" s="174"/>
      <c r="WMT197" s="174"/>
      <c r="WMU197" s="174"/>
      <c r="WMV197" s="174"/>
      <c r="WMW197" s="174"/>
      <c r="WMX197" s="174"/>
      <c r="WMY197" s="174"/>
      <c r="WMZ197" s="174"/>
      <c r="WNA197" s="174"/>
      <c r="WNB197" s="174"/>
      <c r="WNC197" s="174"/>
      <c r="WND197" s="174"/>
      <c r="WNE197" s="174"/>
      <c r="WNF197" s="174"/>
      <c r="WNG197" s="174"/>
      <c r="WNH197" s="174"/>
      <c r="WNI197" s="174"/>
      <c r="WNJ197" s="174"/>
      <c r="WNK197" s="174"/>
      <c r="WNL197" s="174"/>
      <c r="WNM197" s="174"/>
      <c r="WNN197" s="174"/>
      <c r="WNO197" s="174"/>
      <c r="WNP197" s="174"/>
      <c r="WNQ197" s="174"/>
      <c r="WNR197" s="174"/>
      <c r="WNS197" s="174"/>
      <c r="WNT197" s="174"/>
      <c r="WNU197" s="174"/>
      <c r="WNV197" s="174"/>
      <c r="WNW197" s="174"/>
      <c r="WNX197" s="174"/>
      <c r="WNY197" s="174"/>
      <c r="WNZ197" s="174"/>
      <c r="WOA197" s="174"/>
      <c r="WOB197" s="174"/>
      <c r="WOC197" s="174"/>
      <c r="WOD197" s="174"/>
      <c r="WOE197" s="174"/>
      <c r="WOF197" s="174"/>
      <c r="WOG197" s="174"/>
      <c r="WOH197" s="174"/>
      <c r="WOI197" s="174"/>
      <c r="WOJ197" s="174"/>
      <c r="WOK197" s="174"/>
      <c r="WOL197" s="174"/>
      <c r="WOM197" s="174"/>
      <c r="WON197" s="174"/>
      <c r="WOO197" s="174"/>
      <c r="WOP197" s="174"/>
      <c r="WOQ197" s="174"/>
      <c r="WOR197" s="174"/>
      <c r="WOS197" s="174"/>
      <c r="WOT197" s="174"/>
      <c r="WOU197" s="174"/>
      <c r="WOV197" s="174"/>
      <c r="WOW197" s="174"/>
      <c r="WOX197" s="174"/>
      <c r="WOY197" s="174"/>
      <c r="WOZ197" s="174"/>
      <c r="WPA197" s="174"/>
      <c r="WPB197" s="174"/>
      <c r="WPC197" s="174"/>
      <c r="WPD197" s="174"/>
      <c r="WPE197" s="174"/>
      <c r="WPF197" s="174"/>
      <c r="WPG197" s="174"/>
      <c r="WPH197" s="174"/>
      <c r="WPI197" s="174"/>
      <c r="WPJ197" s="174"/>
      <c r="WPK197" s="174"/>
      <c r="WPL197" s="174"/>
      <c r="WPM197" s="174"/>
      <c r="WPN197" s="174"/>
      <c r="WPO197" s="174"/>
      <c r="WPP197" s="174"/>
      <c r="WPQ197" s="174"/>
      <c r="WPR197" s="174"/>
      <c r="WPS197" s="174"/>
      <c r="WPT197" s="174"/>
      <c r="WPU197" s="174"/>
      <c r="WPV197" s="174"/>
      <c r="WPW197" s="174"/>
      <c r="WPX197" s="174"/>
      <c r="WPY197" s="174"/>
      <c r="WPZ197" s="174"/>
      <c r="WQA197" s="174"/>
      <c r="WQB197" s="174"/>
      <c r="WQC197" s="174"/>
      <c r="WQD197" s="174"/>
      <c r="WQE197" s="174"/>
      <c r="WQF197" s="174"/>
      <c r="WQG197" s="174"/>
      <c r="WQH197" s="174"/>
      <c r="WQI197" s="174"/>
      <c r="WQJ197" s="174"/>
      <c r="WQK197" s="174"/>
      <c r="WQL197" s="174"/>
      <c r="WQM197" s="174"/>
      <c r="WQN197" s="174"/>
      <c r="WQO197" s="174"/>
      <c r="WQP197" s="174"/>
      <c r="WQQ197" s="174"/>
      <c r="WQR197" s="174"/>
      <c r="WQS197" s="174"/>
      <c r="WQT197" s="174"/>
      <c r="WQU197" s="174"/>
      <c r="WQV197" s="174"/>
      <c r="WQW197" s="174"/>
      <c r="WQX197" s="174"/>
      <c r="WQY197" s="174"/>
      <c r="WQZ197" s="174"/>
      <c r="WRA197" s="174"/>
      <c r="WRB197" s="174"/>
      <c r="WRC197" s="174"/>
      <c r="WRD197" s="174"/>
      <c r="WRE197" s="174"/>
      <c r="WRF197" s="174"/>
      <c r="WRG197" s="174"/>
      <c r="WRH197" s="174"/>
      <c r="WRI197" s="174"/>
      <c r="WRJ197" s="174"/>
      <c r="WRK197" s="174"/>
      <c r="WRL197" s="174"/>
      <c r="WRM197" s="174"/>
      <c r="WRN197" s="174"/>
      <c r="WRO197" s="174"/>
      <c r="WRP197" s="174"/>
      <c r="WRQ197" s="174"/>
      <c r="WRR197" s="174"/>
      <c r="WRS197" s="174"/>
      <c r="WRT197" s="174"/>
      <c r="WRU197" s="174"/>
      <c r="WRV197" s="174"/>
      <c r="WRW197" s="174"/>
      <c r="WRX197" s="174"/>
      <c r="WRY197" s="174"/>
      <c r="WRZ197" s="174"/>
      <c r="WSA197" s="174"/>
      <c r="WSB197" s="174"/>
      <c r="WSC197" s="174"/>
      <c r="WSD197" s="174"/>
      <c r="WSE197" s="174"/>
      <c r="WSF197" s="174"/>
      <c r="WSG197" s="174"/>
      <c r="WSH197" s="174"/>
      <c r="WSI197" s="174"/>
      <c r="WSJ197" s="174"/>
      <c r="WSK197" s="174"/>
      <c r="WSL197" s="174"/>
      <c r="WSM197" s="174"/>
      <c r="WSN197" s="174"/>
      <c r="WSO197" s="174"/>
      <c r="WSP197" s="174"/>
      <c r="WSQ197" s="174"/>
      <c r="WSR197" s="174"/>
      <c r="WSS197" s="174"/>
      <c r="WST197" s="174"/>
      <c r="WSU197" s="174"/>
      <c r="WSV197" s="174"/>
      <c r="WSW197" s="174"/>
      <c r="WSX197" s="174"/>
      <c r="WSY197" s="174"/>
      <c r="WSZ197" s="174"/>
      <c r="WTA197" s="174"/>
      <c r="WTB197" s="174"/>
      <c r="WTC197" s="174"/>
      <c r="WTD197" s="174"/>
      <c r="WTE197" s="174"/>
      <c r="WTF197" s="174"/>
      <c r="WTG197" s="174"/>
      <c r="WTH197" s="174"/>
      <c r="WTI197" s="174"/>
      <c r="WTJ197" s="174"/>
      <c r="WTK197" s="174"/>
      <c r="WTL197" s="174"/>
      <c r="WTM197" s="174"/>
      <c r="WTN197" s="174"/>
      <c r="WTO197" s="174"/>
      <c r="WTP197" s="174"/>
      <c r="WTQ197" s="174"/>
      <c r="WTR197" s="174"/>
      <c r="WTS197" s="174"/>
      <c r="WTT197" s="174"/>
      <c r="WTU197" s="174"/>
      <c r="WTV197" s="174"/>
      <c r="WTW197" s="174"/>
      <c r="WTX197" s="174"/>
      <c r="WTY197" s="174"/>
      <c r="WTZ197" s="174"/>
      <c r="WUA197" s="174"/>
      <c r="WUB197" s="174"/>
      <c r="WUC197" s="174"/>
      <c r="WUD197" s="174"/>
      <c r="WUE197" s="174"/>
      <c r="WUF197" s="174"/>
      <c r="WUG197" s="174"/>
      <c r="WUH197" s="174"/>
      <c r="WUI197" s="174"/>
      <c r="WUJ197" s="174"/>
      <c r="WUK197" s="174"/>
      <c r="WUL197" s="174"/>
      <c r="WUM197" s="174"/>
      <c r="WUN197" s="174"/>
      <c r="WUO197" s="174"/>
      <c r="WUP197" s="174"/>
      <c r="WUQ197" s="174"/>
      <c r="WUR197" s="174"/>
      <c r="WUS197" s="174"/>
      <c r="WUT197" s="174"/>
      <c r="WUU197" s="174"/>
      <c r="WUV197" s="174"/>
      <c r="WUW197" s="174"/>
      <c r="WUX197" s="174"/>
      <c r="WUY197" s="174"/>
      <c r="WUZ197" s="174"/>
      <c r="WVA197" s="174"/>
      <c r="WVB197" s="174"/>
      <c r="WVC197" s="174"/>
      <c r="WVD197" s="174"/>
      <c r="WVE197" s="174"/>
      <c r="WVF197" s="174"/>
      <c r="WVG197" s="174"/>
      <c r="WVH197" s="174"/>
      <c r="WVI197" s="174"/>
      <c r="WVJ197" s="174"/>
      <c r="WVK197" s="174"/>
      <c r="WVL197" s="174"/>
      <c r="WVM197" s="174"/>
      <c r="WVN197" s="174"/>
      <c r="WVO197" s="174"/>
      <c r="WVP197" s="174"/>
      <c r="WVQ197" s="174"/>
      <c r="WVR197" s="174"/>
      <c r="WVS197" s="174"/>
      <c r="WVT197" s="174"/>
      <c r="WVU197" s="174"/>
      <c r="WVV197" s="174"/>
      <c r="WVW197" s="174"/>
      <c r="WVX197" s="174"/>
      <c r="WVY197" s="174"/>
      <c r="WVZ197" s="174"/>
      <c r="WWA197" s="174"/>
      <c r="WWB197" s="174"/>
      <c r="WWC197" s="174"/>
      <c r="WWD197" s="174"/>
      <c r="WWE197" s="174"/>
      <c r="WWF197" s="174"/>
      <c r="WWG197" s="174"/>
      <c r="WWH197" s="174"/>
      <c r="WWI197" s="174"/>
      <c r="WWJ197" s="174"/>
      <c r="WWK197" s="174"/>
      <c r="WWL197" s="174"/>
      <c r="WWM197" s="174"/>
      <c r="WWN197" s="174"/>
      <c r="WWO197" s="174"/>
      <c r="WWP197" s="174"/>
      <c r="WWQ197" s="174"/>
      <c r="WWR197" s="174"/>
      <c r="WWS197" s="174"/>
      <c r="WWT197" s="174"/>
      <c r="WWU197" s="174"/>
      <c r="WWV197" s="174"/>
      <c r="WWW197" s="174"/>
      <c r="WWX197" s="174"/>
      <c r="WWY197" s="174"/>
      <c r="WWZ197" s="174"/>
      <c r="WXA197" s="174"/>
      <c r="WXB197" s="174"/>
      <c r="WXC197" s="174"/>
      <c r="WXD197" s="174"/>
      <c r="WXE197" s="174"/>
      <c r="WXF197" s="174"/>
      <c r="WXG197" s="174"/>
      <c r="WXH197" s="174"/>
      <c r="WXI197" s="174"/>
      <c r="WXJ197" s="174"/>
      <c r="WXK197" s="174"/>
      <c r="WXL197" s="174"/>
      <c r="WXM197" s="174"/>
      <c r="WXN197" s="174"/>
      <c r="WXO197" s="174"/>
      <c r="WXP197" s="174"/>
      <c r="WXQ197" s="174"/>
      <c r="WXR197" s="174"/>
      <c r="WXS197" s="174"/>
      <c r="WXT197" s="174"/>
      <c r="WXU197" s="174"/>
      <c r="WXV197" s="174"/>
      <c r="WXW197" s="174"/>
      <c r="WXX197" s="174"/>
      <c r="WXY197" s="174"/>
      <c r="WXZ197" s="174"/>
      <c r="WYA197" s="174"/>
      <c r="WYB197" s="174"/>
      <c r="WYC197" s="174"/>
      <c r="WYD197" s="174"/>
      <c r="WYE197" s="174"/>
      <c r="WYF197" s="174"/>
      <c r="WYG197" s="174"/>
      <c r="WYH197" s="174"/>
      <c r="WYI197" s="174"/>
      <c r="WYJ197" s="174"/>
      <c r="WYK197" s="174"/>
      <c r="WYL197" s="174"/>
      <c r="WYM197" s="174"/>
      <c r="WYN197" s="174"/>
      <c r="WYO197" s="174"/>
      <c r="WYP197" s="174"/>
      <c r="WYQ197" s="174"/>
      <c r="WYR197" s="174"/>
      <c r="WYS197" s="174"/>
      <c r="WYT197" s="174"/>
      <c r="WYU197" s="174"/>
      <c r="WYV197" s="174"/>
      <c r="WYW197" s="174"/>
      <c r="WYX197" s="174"/>
      <c r="WYY197" s="174"/>
      <c r="WYZ197" s="174"/>
      <c r="WZA197" s="174"/>
      <c r="WZB197" s="174"/>
      <c r="WZC197" s="174"/>
      <c r="WZD197" s="174"/>
      <c r="WZE197" s="174"/>
      <c r="WZF197" s="174"/>
      <c r="WZG197" s="174"/>
      <c r="WZH197" s="174"/>
      <c r="WZI197" s="174"/>
      <c r="WZJ197" s="174"/>
      <c r="WZK197" s="174"/>
      <c r="WZL197" s="174"/>
      <c r="WZM197" s="174"/>
      <c r="WZN197" s="174"/>
      <c r="WZO197" s="174"/>
      <c r="WZP197" s="174"/>
      <c r="WZQ197" s="174"/>
      <c r="WZR197" s="174"/>
      <c r="WZS197" s="174"/>
      <c r="WZT197" s="174"/>
      <c r="WZU197" s="174"/>
      <c r="WZV197" s="174"/>
      <c r="WZW197" s="174"/>
      <c r="WZX197" s="174"/>
      <c r="WZY197" s="174"/>
      <c r="WZZ197" s="174"/>
      <c r="XAA197" s="174"/>
      <c r="XAB197" s="174"/>
      <c r="XAC197" s="174"/>
      <c r="XAD197" s="174"/>
      <c r="XAE197" s="174"/>
      <c r="XAF197" s="174"/>
      <c r="XAG197" s="174"/>
      <c r="XAH197" s="174"/>
      <c r="XAI197" s="174"/>
      <c r="XAJ197" s="174"/>
      <c r="XAK197" s="174"/>
      <c r="XAL197" s="174"/>
      <c r="XAM197" s="174"/>
      <c r="XAN197" s="174"/>
      <c r="XAO197" s="174"/>
      <c r="XAP197" s="174"/>
      <c r="XAQ197" s="174"/>
      <c r="XAR197" s="174"/>
      <c r="XAS197" s="174"/>
      <c r="XAT197" s="174"/>
      <c r="XAU197" s="174"/>
      <c r="XAV197" s="174"/>
      <c r="XAW197" s="174"/>
      <c r="XAX197" s="174"/>
      <c r="XAY197" s="174"/>
      <c r="XAZ197" s="174"/>
      <c r="XBA197" s="174"/>
      <c r="XBB197" s="174"/>
      <c r="XBC197" s="174"/>
      <c r="XBD197" s="174"/>
      <c r="XBE197" s="174"/>
      <c r="XBF197" s="174"/>
      <c r="XBG197" s="174"/>
      <c r="XBH197" s="174"/>
      <c r="XBI197" s="174"/>
      <c r="XBJ197" s="174"/>
      <c r="XBK197" s="174"/>
      <c r="XBL197" s="174"/>
      <c r="XBM197" s="174"/>
      <c r="XBN197" s="174"/>
      <c r="XBO197" s="174"/>
      <c r="XBP197" s="174"/>
      <c r="XBQ197" s="174"/>
      <c r="XBR197" s="174"/>
      <c r="XBS197" s="174"/>
      <c r="XBT197" s="174"/>
      <c r="XBU197" s="174"/>
      <c r="XBV197" s="174"/>
      <c r="XBW197" s="174"/>
      <c r="XBX197" s="174"/>
      <c r="XBY197" s="174"/>
      <c r="XBZ197" s="174"/>
      <c r="XCA197" s="174"/>
      <c r="XCB197" s="174"/>
      <c r="XCC197" s="174"/>
      <c r="XCD197" s="174"/>
      <c r="XCE197" s="174"/>
      <c r="XCF197" s="174"/>
      <c r="XCG197" s="174"/>
      <c r="XCH197" s="174"/>
      <c r="XCI197" s="174"/>
      <c r="XCJ197" s="174"/>
      <c r="XCK197" s="174"/>
      <c r="XCL197" s="174"/>
      <c r="XCM197" s="174"/>
      <c r="XCN197" s="174"/>
      <c r="XCO197" s="174"/>
      <c r="XCP197" s="174"/>
      <c r="XCQ197" s="174"/>
      <c r="XCR197" s="174"/>
      <c r="XCS197" s="174"/>
      <c r="XCT197" s="174"/>
      <c r="XCU197" s="174"/>
      <c r="XCV197" s="174"/>
      <c r="XCW197" s="174"/>
      <c r="XCX197" s="174"/>
      <c r="XCY197" s="174"/>
      <c r="XCZ197" s="174"/>
      <c r="XDA197" s="174"/>
      <c r="XDB197" s="174"/>
      <c r="XDC197" s="174"/>
      <c r="XDD197" s="174"/>
      <c r="XDE197" s="174"/>
      <c r="XDF197" s="174"/>
      <c r="XDG197" s="174"/>
      <c r="XDH197" s="174"/>
      <c r="XDI197" s="174"/>
      <c r="XDJ197" s="174"/>
      <c r="XDK197" s="174"/>
      <c r="XDL197" s="174"/>
      <c r="XDM197" s="174"/>
      <c r="XDN197" s="174"/>
      <c r="XDO197" s="174"/>
      <c r="XDP197" s="174"/>
      <c r="XDQ197" s="174"/>
      <c r="XDR197" s="174"/>
      <c r="XDS197" s="174"/>
      <c r="XDT197" s="174"/>
      <c r="XDU197" s="174"/>
      <c r="XDV197" s="174"/>
      <c r="XDW197" s="174"/>
      <c r="XDX197" s="174"/>
      <c r="XDY197" s="174"/>
      <c r="XDZ197" s="174"/>
      <c r="XEA197" s="174"/>
      <c r="XEB197" s="174"/>
      <c r="XEC197" s="174"/>
      <c r="XED197" s="174"/>
      <c r="XEE197" s="174"/>
      <c r="XEF197" s="174"/>
      <c r="XEG197" s="174"/>
      <c r="XEH197" s="174"/>
      <c r="XEI197" s="174"/>
      <c r="XEJ197" s="174"/>
      <c r="XEK197" s="174"/>
      <c r="XEL197" s="174"/>
      <c r="XEM197" s="174"/>
      <c r="XEN197" s="174"/>
      <c r="XEO197" s="174"/>
      <c r="XEP197" s="174"/>
      <c r="XEQ197" s="174"/>
      <c r="XER197" s="174"/>
      <c r="XES197" s="174"/>
      <c r="XET197" s="174"/>
      <c r="XEU197" s="174"/>
      <c r="XEV197" s="174"/>
      <c r="XEW197" s="174"/>
      <c r="XEX197" s="174"/>
      <c r="XEY197" s="174"/>
      <c r="XEZ197" s="174"/>
      <c r="XFA197" s="174"/>
      <c r="XFB197" s="174"/>
      <c r="XFC197" s="174"/>
      <c r="XFD197" s="174"/>
    </row>
    <row r="198" spans="1:16384" s="7" customFormat="1" ht="14.25">
      <c r="A198" s="313"/>
      <c r="B198" s="313"/>
      <c r="C198" s="1416" t="s">
        <v>1033</v>
      </c>
      <c r="D198" s="165"/>
      <c r="E198" s="165"/>
      <c r="F198" s="165"/>
      <c r="G198" s="1045"/>
      <c r="H198" s="1045"/>
      <c r="I198" s="1045"/>
      <c r="J198" s="505">
        <f>IF('1.GeneralProjectInfo'!L71="yes",'1.GeneralProjectInfo'!$G$75,0)</f>
        <v>0</v>
      </c>
      <c r="K198" s="505"/>
      <c r="L198" s="505"/>
      <c r="M198" s="505">
        <f>J198</f>
        <v>0</v>
      </c>
      <c r="N198" s="505"/>
      <c r="O198" s="505"/>
      <c r="P198" s="505">
        <f t="shared" ref="P198:BO198" si="224">M198</f>
        <v>0</v>
      </c>
      <c r="Q198" s="505">
        <f t="shared" si="224"/>
        <v>0</v>
      </c>
      <c r="R198" s="505">
        <f t="shared" si="224"/>
        <v>0</v>
      </c>
      <c r="S198" s="505">
        <f t="shared" si="224"/>
        <v>0</v>
      </c>
      <c r="T198" s="505">
        <f t="shared" si="224"/>
        <v>0</v>
      </c>
      <c r="U198" s="505">
        <f t="shared" si="224"/>
        <v>0</v>
      </c>
      <c r="V198" s="505">
        <f t="shared" si="224"/>
        <v>0</v>
      </c>
      <c r="W198" s="505">
        <f t="shared" si="224"/>
        <v>0</v>
      </c>
      <c r="X198" s="505">
        <f t="shared" si="224"/>
        <v>0</v>
      </c>
      <c r="Y198" s="505">
        <f t="shared" si="224"/>
        <v>0</v>
      </c>
      <c r="Z198" s="505">
        <f t="shared" si="224"/>
        <v>0</v>
      </c>
      <c r="AA198" s="505">
        <f t="shared" si="224"/>
        <v>0</v>
      </c>
      <c r="AB198" s="505">
        <f t="shared" si="224"/>
        <v>0</v>
      </c>
      <c r="AC198" s="505">
        <f t="shared" si="224"/>
        <v>0</v>
      </c>
      <c r="AD198" s="505">
        <f t="shared" si="224"/>
        <v>0</v>
      </c>
      <c r="AE198" s="505">
        <f t="shared" si="224"/>
        <v>0</v>
      </c>
      <c r="AF198" s="505">
        <f t="shared" si="224"/>
        <v>0</v>
      </c>
      <c r="AG198" s="505">
        <f t="shared" si="224"/>
        <v>0</v>
      </c>
      <c r="AH198" s="505">
        <f t="shared" si="224"/>
        <v>0</v>
      </c>
      <c r="AI198" s="505">
        <f t="shared" si="224"/>
        <v>0</v>
      </c>
      <c r="AJ198" s="505">
        <f t="shared" si="224"/>
        <v>0</v>
      </c>
      <c r="AK198" s="505">
        <f t="shared" si="224"/>
        <v>0</v>
      </c>
      <c r="AL198" s="505">
        <f t="shared" si="224"/>
        <v>0</v>
      </c>
      <c r="AM198" s="505">
        <f t="shared" si="224"/>
        <v>0</v>
      </c>
      <c r="AN198" s="505">
        <f t="shared" si="224"/>
        <v>0</v>
      </c>
      <c r="AO198" s="505">
        <f t="shared" si="224"/>
        <v>0</v>
      </c>
      <c r="AP198" s="505">
        <f t="shared" si="224"/>
        <v>0</v>
      </c>
      <c r="AQ198" s="505">
        <f t="shared" si="224"/>
        <v>0</v>
      </c>
      <c r="AR198" s="505">
        <f t="shared" si="224"/>
        <v>0</v>
      </c>
      <c r="AS198" s="505">
        <f t="shared" si="224"/>
        <v>0</v>
      </c>
      <c r="AT198" s="505">
        <f t="shared" si="224"/>
        <v>0</v>
      </c>
      <c r="AU198" s="505">
        <f t="shared" si="224"/>
        <v>0</v>
      </c>
      <c r="AV198" s="505">
        <f t="shared" si="224"/>
        <v>0</v>
      </c>
      <c r="AW198" s="505">
        <f t="shared" si="224"/>
        <v>0</v>
      </c>
      <c r="AX198" s="505">
        <f t="shared" si="224"/>
        <v>0</v>
      </c>
      <c r="AY198" s="505">
        <f t="shared" si="224"/>
        <v>0</v>
      </c>
      <c r="AZ198" s="505">
        <f t="shared" si="224"/>
        <v>0</v>
      </c>
      <c r="BA198" s="505">
        <f t="shared" si="224"/>
        <v>0</v>
      </c>
      <c r="BB198" s="505">
        <f t="shared" si="224"/>
        <v>0</v>
      </c>
      <c r="BC198" s="505">
        <f t="shared" si="224"/>
        <v>0</v>
      </c>
      <c r="BD198" s="505">
        <f t="shared" si="224"/>
        <v>0</v>
      </c>
      <c r="BE198" s="505">
        <f t="shared" si="224"/>
        <v>0</v>
      </c>
      <c r="BF198" s="505">
        <f t="shared" si="224"/>
        <v>0</v>
      </c>
      <c r="BG198" s="505">
        <f t="shared" si="224"/>
        <v>0</v>
      </c>
      <c r="BH198" s="505">
        <f t="shared" si="224"/>
        <v>0</v>
      </c>
      <c r="BI198" s="505">
        <f t="shared" si="224"/>
        <v>0</v>
      </c>
      <c r="BJ198" s="505">
        <f t="shared" si="224"/>
        <v>0</v>
      </c>
      <c r="BK198" s="505">
        <f t="shared" si="224"/>
        <v>0</v>
      </c>
      <c r="BL198" s="505">
        <f t="shared" si="224"/>
        <v>0</v>
      </c>
      <c r="BM198" s="505">
        <f t="shared" si="224"/>
        <v>0</v>
      </c>
      <c r="BN198" s="505">
        <f t="shared" si="224"/>
        <v>0</v>
      </c>
      <c r="BO198" s="505">
        <f t="shared" si="224"/>
        <v>0</v>
      </c>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c r="JY198" s="174"/>
      <c r="JZ198" s="174"/>
      <c r="KA198" s="174"/>
      <c r="KB198" s="174"/>
      <c r="KC198" s="174"/>
      <c r="KD198" s="174"/>
      <c r="KE198" s="174"/>
      <c r="KF198" s="174"/>
      <c r="KG198" s="174"/>
      <c r="KH198" s="174"/>
      <c r="KI198" s="174"/>
      <c r="KJ198" s="174"/>
      <c r="KK198" s="174"/>
      <c r="KL198" s="174"/>
      <c r="KM198" s="174"/>
      <c r="KN198" s="174"/>
      <c r="KO198" s="174"/>
      <c r="KP198" s="174"/>
      <c r="KQ198" s="174"/>
      <c r="KR198" s="174"/>
      <c r="KS198" s="174"/>
      <c r="KT198" s="174"/>
      <c r="KU198" s="174"/>
      <c r="KV198" s="174"/>
      <c r="KW198" s="174"/>
      <c r="KX198" s="174"/>
      <c r="KY198" s="174"/>
      <c r="KZ198" s="174"/>
      <c r="LA198" s="174"/>
      <c r="LB198" s="174"/>
      <c r="LC198" s="174"/>
      <c r="LD198" s="174"/>
      <c r="LE198" s="174"/>
      <c r="LF198" s="174"/>
      <c r="LG198" s="174"/>
      <c r="LH198" s="174"/>
      <c r="LI198" s="174"/>
      <c r="LJ198" s="174"/>
      <c r="LK198" s="174"/>
      <c r="LL198" s="174"/>
      <c r="LM198" s="174"/>
      <c r="LN198" s="174"/>
      <c r="LO198" s="174"/>
      <c r="LP198" s="174"/>
      <c r="LQ198" s="174"/>
      <c r="LR198" s="174"/>
      <c r="LS198" s="174"/>
      <c r="LT198" s="174"/>
      <c r="LU198" s="174"/>
      <c r="LV198" s="174"/>
      <c r="LW198" s="174"/>
      <c r="LX198" s="174"/>
      <c r="LY198" s="174"/>
      <c r="LZ198" s="174"/>
      <c r="MA198" s="174"/>
      <c r="MB198" s="174"/>
      <c r="MC198" s="174"/>
      <c r="MD198" s="174"/>
      <c r="ME198" s="174"/>
      <c r="MF198" s="174"/>
      <c r="MG198" s="174"/>
      <c r="MH198" s="174"/>
      <c r="MI198" s="174"/>
      <c r="MJ198" s="174"/>
      <c r="MK198" s="174"/>
      <c r="ML198" s="174"/>
      <c r="MM198" s="174"/>
      <c r="MN198" s="174"/>
      <c r="MO198" s="174"/>
      <c r="MP198" s="174"/>
      <c r="MQ198" s="174"/>
      <c r="MR198" s="174"/>
      <c r="MS198" s="174"/>
      <c r="MT198" s="174"/>
      <c r="MU198" s="174"/>
      <c r="MV198" s="174"/>
      <c r="MW198" s="174"/>
      <c r="MX198" s="174"/>
      <c r="MY198" s="174"/>
      <c r="MZ198" s="174"/>
      <c r="NA198" s="174"/>
      <c r="NB198" s="174"/>
      <c r="NC198" s="174"/>
      <c r="ND198" s="174"/>
      <c r="NE198" s="174"/>
      <c r="NF198" s="174"/>
      <c r="NG198" s="174"/>
      <c r="NH198" s="174"/>
      <c r="NI198" s="174"/>
      <c r="NJ198" s="174"/>
      <c r="NK198" s="174"/>
      <c r="NL198" s="174"/>
      <c r="NM198" s="174"/>
      <c r="NN198" s="174"/>
      <c r="NO198" s="174"/>
      <c r="NP198" s="174"/>
      <c r="NQ198" s="174"/>
      <c r="NR198" s="174"/>
      <c r="NS198" s="174"/>
      <c r="NT198" s="174"/>
      <c r="NU198" s="174"/>
      <c r="NV198" s="174"/>
      <c r="NW198" s="174"/>
      <c r="NX198" s="174"/>
      <c r="NY198" s="174"/>
      <c r="NZ198" s="174"/>
      <c r="OA198" s="174"/>
      <c r="OB198" s="174"/>
      <c r="OC198" s="174"/>
      <c r="OD198" s="174"/>
      <c r="OE198" s="174"/>
      <c r="OF198" s="174"/>
      <c r="OG198" s="174"/>
      <c r="OH198" s="174"/>
      <c r="OI198" s="174"/>
      <c r="OJ198" s="174"/>
      <c r="OK198" s="174"/>
      <c r="OL198" s="174"/>
      <c r="OM198" s="174"/>
      <c r="ON198" s="174"/>
      <c r="OO198" s="174"/>
      <c r="OP198" s="174"/>
      <c r="OQ198" s="174"/>
      <c r="OR198" s="174"/>
      <c r="OS198" s="174"/>
      <c r="OT198" s="174"/>
      <c r="OU198" s="174"/>
      <c r="OV198" s="174"/>
      <c r="OW198" s="174"/>
      <c r="OX198" s="174"/>
      <c r="OY198" s="174"/>
      <c r="OZ198" s="174"/>
      <c r="PA198" s="174"/>
      <c r="PB198" s="174"/>
      <c r="PC198" s="174"/>
      <c r="PD198" s="174"/>
      <c r="PE198" s="174"/>
      <c r="PF198" s="174"/>
      <c r="PG198" s="174"/>
      <c r="PH198" s="174"/>
      <c r="PI198" s="174"/>
      <c r="PJ198" s="174"/>
      <c r="PK198" s="174"/>
      <c r="PL198" s="174"/>
      <c r="PM198" s="174"/>
      <c r="PN198" s="174"/>
      <c r="PO198" s="174"/>
      <c r="PP198" s="174"/>
      <c r="PQ198" s="174"/>
      <c r="PR198" s="174"/>
      <c r="PS198" s="174"/>
      <c r="PT198" s="174"/>
      <c r="PU198" s="174"/>
      <c r="PV198" s="174"/>
      <c r="PW198" s="174"/>
      <c r="PX198" s="174"/>
      <c r="PY198" s="174"/>
      <c r="PZ198" s="174"/>
      <c r="QA198" s="174"/>
      <c r="QB198" s="174"/>
      <c r="QC198" s="174"/>
      <c r="QD198" s="174"/>
      <c r="QE198" s="174"/>
      <c r="QF198" s="174"/>
      <c r="QG198" s="174"/>
      <c r="QH198" s="174"/>
      <c r="QI198" s="174"/>
      <c r="QJ198" s="174"/>
      <c r="QK198" s="174"/>
      <c r="QL198" s="174"/>
      <c r="QM198" s="174"/>
      <c r="QN198" s="174"/>
      <c r="QO198" s="174"/>
      <c r="QP198" s="174"/>
      <c r="QQ198" s="174"/>
      <c r="QR198" s="174"/>
      <c r="QS198" s="174"/>
      <c r="QT198" s="174"/>
      <c r="QU198" s="174"/>
      <c r="QV198" s="174"/>
      <c r="QW198" s="174"/>
      <c r="QX198" s="174"/>
      <c r="QY198" s="174"/>
      <c r="QZ198" s="174"/>
      <c r="RA198" s="174"/>
      <c r="RB198" s="174"/>
      <c r="RC198" s="174"/>
      <c r="RD198" s="174"/>
      <c r="RE198" s="174"/>
      <c r="RF198" s="174"/>
      <c r="RG198" s="174"/>
      <c r="RH198" s="174"/>
      <c r="RI198" s="174"/>
      <c r="RJ198" s="174"/>
      <c r="RK198" s="174"/>
      <c r="RL198" s="174"/>
      <c r="RM198" s="174"/>
      <c r="RN198" s="174"/>
      <c r="RO198" s="174"/>
      <c r="RP198" s="174"/>
      <c r="RQ198" s="174"/>
      <c r="RR198" s="174"/>
      <c r="RS198" s="174"/>
      <c r="RT198" s="174"/>
      <c r="RU198" s="174"/>
      <c r="RV198" s="174"/>
      <c r="RW198" s="174"/>
      <c r="RX198" s="174"/>
      <c r="RY198" s="174"/>
      <c r="RZ198" s="174"/>
      <c r="SA198" s="174"/>
      <c r="SB198" s="174"/>
      <c r="SC198" s="174"/>
      <c r="SD198" s="174"/>
      <c r="SE198" s="174"/>
      <c r="SF198" s="174"/>
      <c r="SG198" s="174"/>
      <c r="SH198" s="174"/>
      <c r="SI198" s="174"/>
      <c r="SJ198" s="174"/>
      <c r="SK198" s="174"/>
      <c r="SL198" s="174"/>
      <c r="SM198" s="174"/>
      <c r="SN198" s="174"/>
      <c r="SO198" s="174"/>
      <c r="SP198" s="174"/>
      <c r="SQ198" s="174"/>
      <c r="SR198" s="174"/>
      <c r="SS198" s="174"/>
      <c r="ST198" s="174"/>
      <c r="SU198" s="174"/>
      <c r="SV198" s="174"/>
      <c r="SW198" s="174"/>
      <c r="SX198" s="174"/>
      <c r="SY198" s="174"/>
      <c r="SZ198" s="174"/>
      <c r="TA198" s="174"/>
      <c r="TB198" s="174"/>
      <c r="TC198" s="174"/>
      <c r="TD198" s="174"/>
      <c r="TE198" s="174"/>
      <c r="TF198" s="174"/>
      <c r="TG198" s="174"/>
      <c r="TH198" s="174"/>
      <c r="TI198" s="174"/>
      <c r="TJ198" s="174"/>
      <c r="TK198" s="174"/>
      <c r="TL198" s="174"/>
      <c r="TM198" s="174"/>
      <c r="TN198" s="174"/>
      <c r="TO198" s="174"/>
      <c r="TP198" s="174"/>
      <c r="TQ198" s="174"/>
      <c r="TR198" s="174"/>
      <c r="TS198" s="174"/>
      <c r="TT198" s="174"/>
      <c r="TU198" s="174"/>
      <c r="TV198" s="174"/>
      <c r="TW198" s="174"/>
      <c r="TX198" s="174"/>
      <c r="TY198" s="174"/>
      <c r="TZ198" s="174"/>
      <c r="UA198" s="174"/>
      <c r="UB198" s="174"/>
      <c r="UC198" s="174"/>
      <c r="UD198" s="174"/>
      <c r="UE198" s="174"/>
      <c r="UF198" s="174"/>
      <c r="UG198" s="174"/>
      <c r="UH198" s="174"/>
      <c r="UI198" s="174"/>
      <c r="UJ198" s="174"/>
      <c r="UK198" s="174"/>
      <c r="UL198" s="174"/>
      <c r="UM198" s="174"/>
      <c r="UN198" s="174"/>
      <c r="UO198" s="174"/>
      <c r="UP198" s="174"/>
      <c r="UQ198" s="174"/>
      <c r="UR198" s="174"/>
      <c r="US198" s="174"/>
      <c r="UT198" s="174"/>
      <c r="UU198" s="174"/>
      <c r="UV198" s="174"/>
      <c r="UW198" s="174"/>
      <c r="UX198" s="174"/>
      <c r="UY198" s="174"/>
      <c r="UZ198" s="174"/>
      <c r="VA198" s="174"/>
      <c r="VB198" s="174"/>
      <c r="VC198" s="174"/>
      <c r="VD198" s="174"/>
      <c r="VE198" s="174"/>
      <c r="VF198" s="174"/>
      <c r="VG198" s="174"/>
      <c r="VH198" s="174"/>
      <c r="VI198" s="174"/>
      <c r="VJ198" s="174"/>
      <c r="VK198" s="174"/>
      <c r="VL198" s="174"/>
      <c r="VM198" s="174"/>
      <c r="VN198" s="174"/>
      <c r="VO198" s="174"/>
      <c r="VP198" s="174"/>
      <c r="VQ198" s="174"/>
      <c r="VR198" s="174"/>
      <c r="VS198" s="174"/>
      <c r="VT198" s="174"/>
      <c r="VU198" s="174"/>
      <c r="VV198" s="174"/>
      <c r="VW198" s="174"/>
      <c r="VX198" s="174"/>
      <c r="VY198" s="174"/>
      <c r="VZ198" s="174"/>
      <c r="WA198" s="174"/>
      <c r="WB198" s="174"/>
      <c r="WC198" s="174"/>
      <c r="WD198" s="174"/>
      <c r="WE198" s="174"/>
      <c r="WF198" s="174"/>
      <c r="WG198" s="174"/>
      <c r="WH198" s="174"/>
      <c r="WI198" s="174"/>
      <c r="WJ198" s="174"/>
      <c r="WK198" s="174"/>
      <c r="WL198" s="174"/>
      <c r="WM198" s="174"/>
      <c r="WN198" s="174"/>
      <c r="WO198" s="174"/>
      <c r="WP198" s="174"/>
      <c r="WQ198" s="174"/>
      <c r="WR198" s="174"/>
      <c r="WS198" s="174"/>
      <c r="WT198" s="174"/>
      <c r="WU198" s="174"/>
      <c r="WV198" s="174"/>
      <c r="WW198" s="174"/>
      <c r="WX198" s="174"/>
      <c r="WY198" s="174"/>
      <c r="WZ198" s="174"/>
      <c r="XA198" s="174"/>
      <c r="XB198" s="174"/>
      <c r="XC198" s="174"/>
      <c r="XD198" s="174"/>
      <c r="XE198" s="174"/>
      <c r="XF198" s="174"/>
      <c r="XG198" s="174"/>
      <c r="XH198" s="174"/>
      <c r="XI198" s="174"/>
      <c r="XJ198" s="174"/>
      <c r="XK198" s="174"/>
      <c r="XL198" s="174"/>
      <c r="XM198" s="174"/>
      <c r="XN198" s="174"/>
      <c r="XO198" s="174"/>
      <c r="XP198" s="174"/>
      <c r="XQ198" s="174"/>
      <c r="XR198" s="174"/>
      <c r="XS198" s="174"/>
      <c r="XT198" s="174"/>
      <c r="XU198" s="174"/>
      <c r="XV198" s="174"/>
      <c r="XW198" s="174"/>
      <c r="XX198" s="174"/>
      <c r="XY198" s="174"/>
      <c r="XZ198" s="174"/>
      <c r="YA198" s="174"/>
      <c r="YB198" s="174"/>
      <c r="YC198" s="174"/>
      <c r="YD198" s="174"/>
      <c r="YE198" s="174"/>
      <c r="YF198" s="174"/>
      <c r="YG198" s="174"/>
      <c r="YH198" s="174"/>
      <c r="YI198" s="174"/>
      <c r="YJ198" s="174"/>
      <c r="YK198" s="174"/>
      <c r="YL198" s="174"/>
      <c r="YM198" s="174"/>
      <c r="YN198" s="174"/>
      <c r="YO198" s="174"/>
      <c r="YP198" s="174"/>
      <c r="YQ198" s="174"/>
      <c r="YR198" s="174"/>
      <c r="YS198" s="174"/>
      <c r="YT198" s="174"/>
      <c r="YU198" s="174"/>
      <c r="YV198" s="174"/>
      <c r="YW198" s="174"/>
      <c r="YX198" s="174"/>
      <c r="YY198" s="174"/>
      <c r="YZ198" s="174"/>
      <c r="ZA198" s="174"/>
      <c r="ZB198" s="174"/>
      <c r="ZC198" s="174"/>
      <c r="ZD198" s="174"/>
      <c r="ZE198" s="174"/>
      <c r="ZF198" s="174"/>
      <c r="ZG198" s="174"/>
      <c r="ZH198" s="174"/>
      <c r="ZI198" s="174"/>
      <c r="ZJ198" s="174"/>
      <c r="ZK198" s="174"/>
      <c r="ZL198" s="174"/>
      <c r="ZM198" s="174"/>
      <c r="ZN198" s="174"/>
      <c r="ZO198" s="174"/>
      <c r="ZP198" s="174"/>
      <c r="ZQ198" s="174"/>
      <c r="ZR198" s="174"/>
      <c r="ZS198" s="174"/>
      <c r="ZT198" s="174"/>
      <c r="ZU198" s="174"/>
      <c r="ZV198" s="174"/>
      <c r="ZW198" s="174"/>
      <c r="ZX198" s="174"/>
      <c r="ZY198" s="174"/>
      <c r="ZZ198" s="174"/>
      <c r="AAA198" s="174"/>
      <c r="AAB198" s="174"/>
      <c r="AAC198" s="174"/>
      <c r="AAD198" s="174"/>
      <c r="AAE198" s="174"/>
      <c r="AAF198" s="174"/>
      <c r="AAG198" s="174"/>
      <c r="AAH198" s="174"/>
      <c r="AAI198" s="174"/>
      <c r="AAJ198" s="174"/>
      <c r="AAK198" s="174"/>
      <c r="AAL198" s="174"/>
      <c r="AAM198" s="174"/>
      <c r="AAN198" s="174"/>
      <c r="AAO198" s="174"/>
      <c r="AAP198" s="174"/>
      <c r="AAQ198" s="174"/>
      <c r="AAR198" s="174"/>
      <c r="AAS198" s="174"/>
      <c r="AAT198" s="174"/>
      <c r="AAU198" s="174"/>
      <c r="AAV198" s="174"/>
      <c r="AAW198" s="174"/>
      <c r="AAX198" s="174"/>
      <c r="AAY198" s="174"/>
      <c r="AAZ198" s="174"/>
      <c r="ABA198" s="174"/>
      <c r="ABB198" s="174"/>
      <c r="ABC198" s="174"/>
      <c r="ABD198" s="174"/>
      <c r="ABE198" s="174"/>
      <c r="ABF198" s="174"/>
      <c r="ABG198" s="174"/>
      <c r="ABH198" s="174"/>
      <c r="ABI198" s="174"/>
      <c r="ABJ198" s="174"/>
      <c r="ABK198" s="174"/>
      <c r="ABL198" s="174"/>
      <c r="ABM198" s="174"/>
      <c r="ABN198" s="174"/>
      <c r="ABO198" s="174"/>
      <c r="ABP198" s="174"/>
      <c r="ABQ198" s="174"/>
      <c r="ABR198" s="174"/>
      <c r="ABS198" s="174"/>
      <c r="ABT198" s="174"/>
      <c r="ABU198" s="174"/>
      <c r="ABV198" s="174"/>
      <c r="ABW198" s="174"/>
      <c r="ABX198" s="174"/>
      <c r="ABY198" s="174"/>
      <c r="ABZ198" s="174"/>
      <c r="ACA198" s="174"/>
      <c r="ACB198" s="174"/>
      <c r="ACC198" s="174"/>
      <c r="ACD198" s="174"/>
      <c r="ACE198" s="174"/>
      <c r="ACF198" s="174"/>
      <c r="ACG198" s="174"/>
      <c r="ACH198" s="174"/>
      <c r="ACI198" s="174"/>
      <c r="ACJ198" s="174"/>
      <c r="ACK198" s="174"/>
      <c r="ACL198" s="174"/>
      <c r="ACM198" s="174"/>
      <c r="ACN198" s="174"/>
      <c r="ACO198" s="174"/>
      <c r="ACP198" s="174"/>
      <c r="ACQ198" s="174"/>
      <c r="ACR198" s="174"/>
      <c r="ACS198" s="174"/>
      <c r="ACT198" s="174"/>
      <c r="ACU198" s="174"/>
      <c r="ACV198" s="174"/>
      <c r="ACW198" s="174"/>
      <c r="ACX198" s="174"/>
      <c r="ACY198" s="174"/>
      <c r="ACZ198" s="174"/>
      <c r="ADA198" s="174"/>
      <c r="ADB198" s="174"/>
      <c r="ADC198" s="174"/>
      <c r="ADD198" s="174"/>
      <c r="ADE198" s="174"/>
      <c r="ADF198" s="174"/>
      <c r="ADG198" s="174"/>
      <c r="ADH198" s="174"/>
      <c r="ADI198" s="174"/>
      <c r="ADJ198" s="174"/>
      <c r="ADK198" s="174"/>
      <c r="ADL198" s="174"/>
      <c r="ADM198" s="174"/>
      <c r="ADN198" s="174"/>
      <c r="ADO198" s="174"/>
      <c r="ADP198" s="174"/>
      <c r="ADQ198" s="174"/>
      <c r="ADR198" s="174"/>
      <c r="ADS198" s="174"/>
      <c r="ADT198" s="174"/>
      <c r="ADU198" s="174"/>
      <c r="ADV198" s="174"/>
      <c r="ADW198" s="174"/>
      <c r="ADX198" s="174"/>
      <c r="ADY198" s="174"/>
      <c r="ADZ198" s="174"/>
      <c r="AEA198" s="174"/>
      <c r="AEB198" s="174"/>
      <c r="AEC198" s="174"/>
      <c r="AED198" s="174"/>
      <c r="AEE198" s="174"/>
      <c r="AEF198" s="174"/>
      <c r="AEG198" s="174"/>
      <c r="AEH198" s="174"/>
      <c r="AEI198" s="174"/>
      <c r="AEJ198" s="174"/>
      <c r="AEK198" s="174"/>
      <c r="AEL198" s="174"/>
      <c r="AEM198" s="174"/>
      <c r="AEN198" s="174"/>
      <c r="AEO198" s="174"/>
      <c r="AEP198" s="174"/>
      <c r="AEQ198" s="174"/>
      <c r="AER198" s="174"/>
      <c r="AES198" s="174"/>
      <c r="AET198" s="174"/>
      <c r="AEU198" s="174"/>
      <c r="AEV198" s="174"/>
      <c r="AEW198" s="174"/>
      <c r="AEX198" s="174"/>
      <c r="AEY198" s="174"/>
      <c r="AEZ198" s="174"/>
      <c r="AFA198" s="174"/>
      <c r="AFB198" s="174"/>
      <c r="AFC198" s="174"/>
      <c r="AFD198" s="174"/>
      <c r="AFE198" s="174"/>
      <c r="AFF198" s="174"/>
      <c r="AFG198" s="174"/>
      <c r="AFH198" s="174"/>
      <c r="AFI198" s="174"/>
      <c r="AFJ198" s="174"/>
      <c r="AFK198" s="174"/>
      <c r="AFL198" s="174"/>
      <c r="AFM198" s="174"/>
      <c r="AFN198" s="174"/>
      <c r="AFO198" s="174"/>
      <c r="AFP198" s="174"/>
      <c r="AFQ198" s="174"/>
      <c r="AFR198" s="174"/>
      <c r="AFS198" s="174"/>
      <c r="AFT198" s="174"/>
      <c r="AFU198" s="174"/>
      <c r="AFV198" s="174"/>
      <c r="AFW198" s="174"/>
      <c r="AFX198" s="174"/>
      <c r="AFY198" s="174"/>
      <c r="AFZ198" s="174"/>
      <c r="AGA198" s="174"/>
      <c r="AGB198" s="174"/>
      <c r="AGC198" s="174"/>
      <c r="AGD198" s="174"/>
      <c r="AGE198" s="174"/>
      <c r="AGF198" s="174"/>
      <c r="AGG198" s="174"/>
      <c r="AGH198" s="174"/>
      <c r="AGI198" s="174"/>
      <c r="AGJ198" s="174"/>
      <c r="AGK198" s="174"/>
      <c r="AGL198" s="174"/>
      <c r="AGM198" s="174"/>
      <c r="AGN198" s="174"/>
      <c r="AGO198" s="174"/>
      <c r="AGP198" s="174"/>
      <c r="AGQ198" s="174"/>
      <c r="AGR198" s="174"/>
      <c r="AGS198" s="174"/>
      <c r="AGT198" s="174"/>
      <c r="AGU198" s="174"/>
      <c r="AGV198" s="174"/>
      <c r="AGW198" s="174"/>
      <c r="AGX198" s="174"/>
      <c r="AGY198" s="174"/>
      <c r="AGZ198" s="174"/>
      <c r="AHA198" s="174"/>
      <c r="AHB198" s="174"/>
      <c r="AHC198" s="174"/>
      <c r="AHD198" s="174"/>
      <c r="AHE198" s="174"/>
      <c r="AHF198" s="174"/>
      <c r="AHG198" s="174"/>
      <c r="AHH198" s="174"/>
      <c r="AHI198" s="174"/>
      <c r="AHJ198" s="174"/>
      <c r="AHK198" s="174"/>
      <c r="AHL198" s="174"/>
      <c r="AHM198" s="174"/>
      <c r="AHN198" s="174"/>
      <c r="AHO198" s="174"/>
      <c r="AHP198" s="174"/>
      <c r="AHQ198" s="174"/>
      <c r="AHR198" s="174"/>
      <c r="AHS198" s="174"/>
      <c r="AHT198" s="174"/>
      <c r="AHU198" s="174"/>
      <c r="AHV198" s="174"/>
      <c r="AHW198" s="174"/>
      <c r="AHX198" s="174"/>
      <c r="AHY198" s="174"/>
      <c r="AHZ198" s="174"/>
      <c r="AIA198" s="174"/>
      <c r="AIB198" s="174"/>
      <c r="AIC198" s="174"/>
      <c r="AID198" s="174"/>
      <c r="AIE198" s="174"/>
      <c r="AIF198" s="174"/>
      <c r="AIG198" s="174"/>
      <c r="AIH198" s="174"/>
      <c r="AII198" s="174"/>
      <c r="AIJ198" s="174"/>
      <c r="AIK198" s="174"/>
      <c r="AIL198" s="174"/>
      <c r="AIM198" s="174"/>
      <c r="AIN198" s="174"/>
      <c r="AIO198" s="174"/>
      <c r="AIP198" s="174"/>
      <c r="AIQ198" s="174"/>
      <c r="AIR198" s="174"/>
      <c r="AIS198" s="174"/>
      <c r="AIT198" s="174"/>
      <c r="AIU198" s="174"/>
      <c r="AIV198" s="174"/>
      <c r="AIW198" s="174"/>
      <c r="AIX198" s="174"/>
      <c r="AIY198" s="174"/>
      <c r="AIZ198" s="174"/>
      <c r="AJA198" s="174"/>
      <c r="AJB198" s="174"/>
      <c r="AJC198" s="174"/>
      <c r="AJD198" s="174"/>
      <c r="AJE198" s="174"/>
      <c r="AJF198" s="174"/>
      <c r="AJG198" s="174"/>
      <c r="AJH198" s="174"/>
      <c r="AJI198" s="174"/>
      <c r="AJJ198" s="174"/>
      <c r="AJK198" s="174"/>
      <c r="AJL198" s="174"/>
      <c r="AJM198" s="174"/>
      <c r="AJN198" s="174"/>
      <c r="AJO198" s="174"/>
      <c r="AJP198" s="174"/>
      <c r="AJQ198" s="174"/>
      <c r="AJR198" s="174"/>
      <c r="AJS198" s="174"/>
      <c r="AJT198" s="174"/>
      <c r="AJU198" s="174"/>
      <c r="AJV198" s="174"/>
      <c r="AJW198" s="174"/>
      <c r="AJX198" s="174"/>
      <c r="AJY198" s="174"/>
      <c r="AJZ198" s="174"/>
      <c r="AKA198" s="174"/>
      <c r="AKB198" s="174"/>
      <c r="AKC198" s="174"/>
      <c r="AKD198" s="174"/>
      <c r="AKE198" s="174"/>
      <c r="AKF198" s="174"/>
      <c r="AKG198" s="174"/>
      <c r="AKH198" s="174"/>
      <c r="AKI198" s="174"/>
      <c r="AKJ198" s="174"/>
      <c r="AKK198" s="174"/>
      <c r="AKL198" s="174"/>
      <c r="AKM198" s="174"/>
      <c r="AKN198" s="174"/>
      <c r="AKO198" s="174"/>
      <c r="AKP198" s="174"/>
      <c r="AKQ198" s="174"/>
      <c r="AKR198" s="174"/>
      <c r="AKS198" s="174"/>
      <c r="AKT198" s="174"/>
      <c r="AKU198" s="174"/>
      <c r="AKV198" s="174"/>
      <c r="AKW198" s="174"/>
      <c r="AKX198" s="174"/>
      <c r="AKY198" s="174"/>
      <c r="AKZ198" s="174"/>
      <c r="ALA198" s="174"/>
      <c r="ALB198" s="174"/>
      <c r="ALC198" s="174"/>
      <c r="ALD198" s="174"/>
      <c r="ALE198" s="174"/>
      <c r="ALF198" s="174"/>
      <c r="ALG198" s="174"/>
      <c r="ALH198" s="174"/>
      <c r="ALI198" s="174"/>
      <c r="ALJ198" s="174"/>
      <c r="ALK198" s="174"/>
      <c r="ALL198" s="174"/>
      <c r="ALM198" s="174"/>
      <c r="ALN198" s="174"/>
      <c r="ALO198" s="174"/>
      <c r="ALP198" s="174"/>
      <c r="ALQ198" s="174"/>
      <c r="ALR198" s="174"/>
      <c r="ALS198" s="174"/>
      <c r="ALT198" s="174"/>
      <c r="ALU198" s="174"/>
      <c r="ALV198" s="174"/>
      <c r="ALW198" s="174"/>
      <c r="ALX198" s="174"/>
      <c r="ALY198" s="174"/>
      <c r="ALZ198" s="174"/>
      <c r="AMA198" s="174"/>
      <c r="AMB198" s="174"/>
      <c r="AMC198" s="174"/>
      <c r="AMD198" s="174"/>
      <c r="AME198" s="174"/>
      <c r="AMF198" s="174"/>
      <c r="AMG198" s="174"/>
      <c r="AMH198" s="174"/>
      <c r="AMI198" s="174"/>
      <c r="AMJ198" s="174"/>
      <c r="AMK198" s="174"/>
      <c r="AML198" s="174"/>
      <c r="AMM198" s="174"/>
      <c r="AMN198" s="174"/>
      <c r="AMO198" s="174"/>
      <c r="AMP198" s="174"/>
      <c r="AMQ198" s="174"/>
      <c r="AMR198" s="174"/>
      <c r="AMS198" s="174"/>
      <c r="AMT198" s="174"/>
      <c r="AMU198" s="174"/>
      <c r="AMV198" s="174"/>
      <c r="AMW198" s="174"/>
      <c r="AMX198" s="174"/>
      <c r="AMY198" s="174"/>
      <c r="AMZ198" s="174"/>
      <c r="ANA198" s="174"/>
      <c r="ANB198" s="174"/>
      <c r="ANC198" s="174"/>
      <c r="AND198" s="174"/>
      <c r="ANE198" s="174"/>
      <c r="ANF198" s="174"/>
      <c r="ANG198" s="174"/>
      <c r="ANH198" s="174"/>
      <c r="ANI198" s="174"/>
      <c r="ANJ198" s="174"/>
      <c r="ANK198" s="174"/>
      <c r="ANL198" s="174"/>
      <c r="ANM198" s="174"/>
      <c r="ANN198" s="174"/>
      <c r="ANO198" s="174"/>
      <c r="ANP198" s="174"/>
      <c r="ANQ198" s="174"/>
      <c r="ANR198" s="174"/>
      <c r="ANS198" s="174"/>
      <c r="ANT198" s="174"/>
      <c r="ANU198" s="174"/>
      <c r="ANV198" s="174"/>
      <c r="ANW198" s="174"/>
      <c r="ANX198" s="174"/>
      <c r="ANY198" s="174"/>
      <c r="ANZ198" s="174"/>
      <c r="AOA198" s="174"/>
      <c r="AOB198" s="174"/>
      <c r="AOC198" s="174"/>
      <c r="AOD198" s="174"/>
      <c r="AOE198" s="174"/>
      <c r="AOF198" s="174"/>
      <c r="AOG198" s="174"/>
      <c r="AOH198" s="174"/>
      <c r="AOI198" s="174"/>
      <c r="AOJ198" s="174"/>
      <c r="AOK198" s="174"/>
      <c r="AOL198" s="174"/>
      <c r="AOM198" s="174"/>
      <c r="AON198" s="174"/>
      <c r="AOO198" s="174"/>
      <c r="AOP198" s="174"/>
      <c r="AOQ198" s="174"/>
      <c r="AOR198" s="174"/>
      <c r="AOS198" s="174"/>
      <c r="AOT198" s="174"/>
      <c r="AOU198" s="174"/>
      <c r="AOV198" s="174"/>
      <c r="AOW198" s="174"/>
      <c r="AOX198" s="174"/>
      <c r="AOY198" s="174"/>
      <c r="AOZ198" s="174"/>
      <c r="APA198" s="174"/>
      <c r="APB198" s="174"/>
      <c r="APC198" s="174"/>
      <c r="APD198" s="174"/>
      <c r="APE198" s="174"/>
      <c r="APF198" s="174"/>
      <c r="APG198" s="174"/>
      <c r="APH198" s="174"/>
      <c r="API198" s="174"/>
      <c r="APJ198" s="174"/>
      <c r="APK198" s="174"/>
      <c r="APL198" s="174"/>
      <c r="APM198" s="174"/>
      <c r="APN198" s="174"/>
      <c r="APO198" s="174"/>
      <c r="APP198" s="174"/>
      <c r="APQ198" s="174"/>
      <c r="APR198" s="174"/>
      <c r="APS198" s="174"/>
      <c r="APT198" s="174"/>
      <c r="APU198" s="174"/>
      <c r="APV198" s="174"/>
      <c r="APW198" s="174"/>
      <c r="APX198" s="174"/>
      <c r="APY198" s="174"/>
      <c r="APZ198" s="174"/>
      <c r="AQA198" s="174"/>
      <c r="AQB198" s="174"/>
      <c r="AQC198" s="174"/>
      <c r="AQD198" s="174"/>
      <c r="AQE198" s="174"/>
      <c r="AQF198" s="174"/>
      <c r="AQG198" s="174"/>
      <c r="AQH198" s="174"/>
      <c r="AQI198" s="174"/>
      <c r="AQJ198" s="174"/>
      <c r="AQK198" s="174"/>
      <c r="AQL198" s="174"/>
      <c r="AQM198" s="174"/>
      <c r="AQN198" s="174"/>
      <c r="AQO198" s="174"/>
      <c r="AQP198" s="174"/>
      <c r="AQQ198" s="174"/>
      <c r="AQR198" s="174"/>
      <c r="AQS198" s="174"/>
      <c r="AQT198" s="174"/>
      <c r="AQU198" s="174"/>
      <c r="AQV198" s="174"/>
      <c r="AQW198" s="174"/>
      <c r="AQX198" s="174"/>
      <c r="AQY198" s="174"/>
      <c r="AQZ198" s="174"/>
      <c r="ARA198" s="174"/>
      <c r="ARB198" s="174"/>
      <c r="ARC198" s="174"/>
      <c r="ARD198" s="174"/>
      <c r="ARE198" s="174"/>
      <c r="ARF198" s="174"/>
      <c r="ARG198" s="174"/>
      <c r="ARH198" s="174"/>
      <c r="ARI198" s="174"/>
      <c r="ARJ198" s="174"/>
      <c r="ARK198" s="174"/>
      <c r="ARL198" s="174"/>
      <c r="ARM198" s="174"/>
      <c r="ARN198" s="174"/>
      <c r="ARO198" s="174"/>
      <c r="ARP198" s="174"/>
      <c r="ARQ198" s="174"/>
      <c r="ARR198" s="174"/>
      <c r="ARS198" s="174"/>
      <c r="ART198" s="174"/>
      <c r="ARU198" s="174"/>
      <c r="ARV198" s="174"/>
      <c r="ARW198" s="174"/>
      <c r="ARX198" s="174"/>
      <c r="ARY198" s="174"/>
      <c r="ARZ198" s="174"/>
      <c r="ASA198" s="174"/>
      <c r="ASB198" s="174"/>
      <c r="ASC198" s="174"/>
      <c r="ASD198" s="174"/>
      <c r="ASE198" s="174"/>
      <c r="ASF198" s="174"/>
      <c r="ASG198" s="174"/>
      <c r="ASH198" s="174"/>
      <c r="ASI198" s="174"/>
      <c r="ASJ198" s="174"/>
      <c r="ASK198" s="174"/>
      <c r="ASL198" s="174"/>
      <c r="ASM198" s="174"/>
      <c r="ASN198" s="174"/>
      <c r="ASO198" s="174"/>
      <c r="ASP198" s="174"/>
      <c r="ASQ198" s="174"/>
      <c r="ASR198" s="174"/>
      <c r="ASS198" s="174"/>
      <c r="AST198" s="174"/>
      <c r="ASU198" s="174"/>
      <c r="ASV198" s="174"/>
      <c r="ASW198" s="174"/>
      <c r="ASX198" s="174"/>
      <c r="ASY198" s="174"/>
      <c r="ASZ198" s="174"/>
      <c r="ATA198" s="174"/>
      <c r="ATB198" s="174"/>
      <c r="ATC198" s="174"/>
      <c r="ATD198" s="174"/>
      <c r="ATE198" s="174"/>
      <c r="ATF198" s="174"/>
      <c r="ATG198" s="174"/>
      <c r="ATH198" s="174"/>
      <c r="ATI198" s="174"/>
      <c r="ATJ198" s="174"/>
      <c r="ATK198" s="174"/>
      <c r="ATL198" s="174"/>
      <c r="ATM198" s="174"/>
      <c r="ATN198" s="174"/>
      <c r="ATO198" s="174"/>
      <c r="ATP198" s="174"/>
      <c r="ATQ198" s="174"/>
      <c r="ATR198" s="174"/>
      <c r="ATS198" s="174"/>
      <c r="ATT198" s="174"/>
      <c r="ATU198" s="174"/>
      <c r="ATV198" s="174"/>
      <c r="ATW198" s="174"/>
      <c r="ATX198" s="174"/>
      <c r="ATY198" s="174"/>
      <c r="ATZ198" s="174"/>
      <c r="AUA198" s="174"/>
      <c r="AUB198" s="174"/>
      <c r="AUC198" s="174"/>
      <c r="AUD198" s="174"/>
      <c r="AUE198" s="174"/>
      <c r="AUF198" s="174"/>
      <c r="AUG198" s="174"/>
      <c r="AUH198" s="174"/>
      <c r="AUI198" s="174"/>
      <c r="AUJ198" s="174"/>
      <c r="AUK198" s="174"/>
      <c r="AUL198" s="174"/>
      <c r="AUM198" s="174"/>
      <c r="AUN198" s="174"/>
      <c r="AUO198" s="174"/>
      <c r="AUP198" s="174"/>
      <c r="AUQ198" s="174"/>
      <c r="AUR198" s="174"/>
      <c r="AUS198" s="174"/>
      <c r="AUT198" s="174"/>
      <c r="AUU198" s="174"/>
      <c r="AUV198" s="174"/>
      <c r="AUW198" s="174"/>
      <c r="AUX198" s="174"/>
      <c r="AUY198" s="174"/>
      <c r="AUZ198" s="174"/>
      <c r="AVA198" s="174"/>
      <c r="AVB198" s="174"/>
      <c r="AVC198" s="174"/>
      <c r="AVD198" s="174"/>
      <c r="AVE198" s="174"/>
      <c r="AVF198" s="174"/>
      <c r="AVG198" s="174"/>
      <c r="AVH198" s="174"/>
      <c r="AVI198" s="174"/>
      <c r="AVJ198" s="174"/>
      <c r="AVK198" s="174"/>
      <c r="AVL198" s="174"/>
      <c r="AVM198" s="174"/>
      <c r="AVN198" s="174"/>
      <c r="AVO198" s="174"/>
      <c r="AVP198" s="174"/>
      <c r="AVQ198" s="174"/>
      <c r="AVR198" s="174"/>
      <c r="AVS198" s="174"/>
      <c r="AVT198" s="174"/>
      <c r="AVU198" s="174"/>
      <c r="AVV198" s="174"/>
      <c r="AVW198" s="174"/>
      <c r="AVX198" s="174"/>
      <c r="AVY198" s="174"/>
      <c r="AVZ198" s="174"/>
      <c r="AWA198" s="174"/>
      <c r="AWB198" s="174"/>
      <c r="AWC198" s="174"/>
      <c r="AWD198" s="174"/>
      <c r="AWE198" s="174"/>
      <c r="AWF198" s="174"/>
      <c r="AWG198" s="174"/>
      <c r="AWH198" s="174"/>
      <c r="AWI198" s="174"/>
      <c r="AWJ198" s="174"/>
      <c r="AWK198" s="174"/>
      <c r="AWL198" s="174"/>
      <c r="AWM198" s="174"/>
      <c r="AWN198" s="174"/>
      <c r="AWO198" s="174"/>
      <c r="AWP198" s="174"/>
      <c r="AWQ198" s="174"/>
      <c r="AWR198" s="174"/>
      <c r="AWS198" s="174"/>
      <c r="AWT198" s="174"/>
      <c r="AWU198" s="174"/>
      <c r="AWV198" s="174"/>
      <c r="AWW198" s="174"/>
      <c r="AWX198" s="174"/>
      <c r="AWY198" s="174"/>
      <c r="AWZ198" s="174"/>
      <c r="AXA198" s="174"/>
      <c r="AXB198" s="174"/>
      <c r="AXC198" s="174"/>
      <c r="AXD198" s="174"/>
      <c r="AXE198" s="174"/>
      <c r="AXF198" s="174"/>
      <c r="AXG198" s="174"/>
      <c r="AXH198" s="174"/>
      <c r="AXI198" s="174"/>
      <c r="AXJ198" s="174"/>
      <c r="AXK198" s="174"/>
      <c r="AXL198" s="174"/>
      <c r="AXM198" s="174"/>
      <c r="AXN198" s="174"/>
      <c r="AXO198" s="174"/>
      <c r="AXP198" s="174"/>
      <c r="AXQ198" s="174"/>
      <c r="AXR198" s="174"/>
      <c r="AXS198" s="174"/>
      <c r="AXT198" s="174"/>
      <c r="AXU198" s="174"/>
      <c r="AXV198" s="174"/>
      <c r="AXW198" s="174"/>
      <c r="AXX198" s="174"/>
      <c r="AXY198" s="174"/>
      <c r="AXZ198" s="174"/>
      <c r="AYA198" s="174"/>
      <c r="AYB198" s="174"/>
      <c r="AYC198" s="174"/>
      <c r="AYD198" s="174"/>
      <c r="AYE198" s="174"/>
      <c r="AYF198" s="174"/>
      <c r="AYG198" s="174"/>
      <c r="AYH198" s="174"/>
      <c r="AYI198" s="174"/>
      <c r="AYJ198" s="174"/>
      <c r="AYK198" s="174"/>
      <c r="AYL198" s="174"/>
      <c r="AYM198" s="174"/>
      <c r="AYN198" s="174"/>
      <c r="AYO198" s="174"/>
      <c r="AYP198" s="174"/>
      <c r="AYQ198" s="174"/>
      <c r="AYR198" s="174"/>
      <c r="AYS198" s="174"/>
      <c r="AYT198" s="174"/>
      <c r="AYU198" s="174"/>
      <c r="AYV198" s="174"/>
      <c r="AYW198" s="174"/>
      <c r="AYX198" s="174"/>
      <c r="AYY198" s="174"/>
      <c r="AYZ198" s="174"/>
      <c r="AZA198" s="174"/>
      <c r="AZB198" s="174"/>
      <c r="AZC198" s="174"/>
      <c r="AZD198" s="174"/>
      <c r="AZE198" s="174"/>
      <c r="AZF198" s="174"/>
      <c r="AZG198" s="174"/>
      <c r="AZH198" s="174"/>
      <c r="AZI198" s="174"/>
      <c r="AZJ198" s="174"/>
      <c r="AZK198" s="174"/>
      <c r="AZL198" s="174"/>
      <c r="AZM198" s="174"/>
      <c r="AZN198" s="174"/>
      <c r="AZO198" s="174"/>
      <c r="AZP198" s="174"/>
      <c r="AZQ198" s="174"/>
      <c r="AZR198" s="174"/>
      <c r="AZS198" s="174"/>
      <c r="AZT198" s="174"/>
      <c r="AZU198" s="174"/>
      <c r="AZV198" s="174"/>
      <c r="AZW198" s="174"/>
      <c r="AZX198" s="174"/>
      <c r="AZY198" s="174"/>
      <c r="AZZ198" s="174"/>
      <c r="BAA198" s="174"/>
      <c r="BAB198" s="174"/>
      <c r="BAC198" s="174"/>
      <c r="BAD198" s="174"/>
      <c r="BAE198" s="174"/>
      <c r="BAF198" s="174"/>
      <c r="BAG198" s="174"/>
      <c r="BAH198" s="174"/>
      <c r="BAI198" s="174"/>
      <c r="BAJ198" s="174"/>
      <c r="BAK198" s="174"/>
      <c r="BAL198" s="174"/>
      <c r="BAM198" s="174"/>
      <c r="BAN198" s="174"/>
      <c r="BAO198" s="174"/>
      <c r="BAP198" s="174"/>
      <c r="BAQ198" s="174"/>
      <c r="BAR198" s="174"/>
      <c r="BAS198" s="174"/>
      <c r="BAT198" s="174"/>
      <c r="BAU198" s="174"/>
      <c r="BAV198" s="174"/>
      <c r="BAW198" s="174"/>
      <c r="BAX198" s="174"/>
      <c r="BAY198" s="174"/>
      <c r="BAZ198" s="174"/>
      <c r="BBA198" s="174"/>
      <c r="BBB198" s="174"/>
      <c r="BBC198" s="174"/>
      <c r="BBD198" s="174"/>
      <c r="BBE198" s="174"/>
      <c r="BBF198" s="174"/>
      <c r="BBG198" s="174"/>
      <c r="BBH198" s="174"/>
      <c r="BBI198" s="174"/>
      <c r="BBJ198" s="174"/>
      <c r="BBK198" s="174"/>
      <c r="BBL198" s="174"/>
      <c r="BBM198" s="174"/>
      <c r="BBN198" s="174"/>
      <c r="BBO198" s="174"/>
      <c r="BBP198" s="174"/>
      <c r="BBQ198" s="174"/>
      <c r="BBR198" s="174"/>
      <c r="BBS198" s="174"/>
      <c r="BBT198" s="174"/>
      <c r="BBU198" s="174"/>
      <c r="BBV198" s="174"/>
      <c r="BBW198" s="174"/>
      <c r="BBX198" s="174"/>
      <c r="BBY198" s="174"/>
      <c r="BBZ198" s="174"/>
      <c r="BCA198" s="174"/>
      <c r="BCB198" s="174"/>
      <c r="BCC198" s="174"/>
      <c r="BCD198" s="174"/>
      <c r="BCE198" s="174"/>
      <c r="BCF198" s="174"/>
      <c r="BCG198" s="174"/>
      <c r="BCH198" s="174"/>
      <c r="BCI198" s="174"/>
      <c r="BCJ198" s="174"/>
      <c r="BCK198" s="174"/>
      <c r="BCL198" s="174"/>
      <c r="BCM198" s="174"/>
      <c r="BCN198" s="174"/>
      <c r="BCO198" s="174"/>
      <c r="BCP198" s="174"/>
      <c r="BCQ198" s="174"/>
      <c r="BCR198" s="174"/>
      <c r="BCS198" s="174"/>
      <c r="BCT198" s="174"/>
      <c r="BCU198" s="174"/>
      <c r="BCV198" s="174"/>
      <c r="BCW198" s="174"/>
      <c r="BCX198" s="174"/>
      <c r="BCY198" s="174"/>
      <c r="BCZ198" s="174"/>
      <c r="BDA198" s="174"/>
      <c r="BDB198" s="174"/>
      <c r="BDC198" s="174"/>
      <c r="BDD198" s="174"/>
      <c r="BDE198" s="174"/>
      <c r="BDF198" s="174"/>
      <c r="BDG198" s="174"/>
      <c r="BDH198" s="174"/>
      <c r="BDI198" s="174"/>
      <c r="BDJ198" s="174"/>
      <c r="BDK198" s="174"/>
      <c r="BDL198" s="174"/>
      <c r="BDM198" s="174"/>
      <c r="BDN198" s="174"/>
      <c r="BDO198" s="174"/>
      <c r="BDP198" s="174"/>
      <c r="BDQ198" s="174"/>
      <c r="BDR198" s="174"/>
      <c r="BDS198" s="174"/>
      <c r="BDT198" s="174"/>
      <c r="BDU198" s="174"/>
      <c r="BDV198" s="174"/>
      <c r="BDW198" s="174"/>
      <c r="BDX198" s="174"/>
      <c r="BDY198" s="174"/>
      <c r="BDZ198" s="174"/>
      <c r="BEA198" s="174"/>
      <c r="BEB198" s="174"/>
      <c r="BEC198" s="174"/>
      <c r="BED198" s="174"/>
      <c r="BEE198" s="174"/>
      <c r="BEF198" s="174"/>
      <c r="BEG198" s="174"/>
      <c r="BEH198" s="174"/>
      <c r="BEI198" s="174"/>
      <c r="BEJ198" s="174"/>
      <c r="BEK198" s="174"/>
      <c r="BEL198" s="174"/>
      <c r="BEM198" s="174"/>
      <c r="BEN198" s="174"/>
      <c r="BEO198" s="174"/>
      <c r="BEP198" s="174"/>
      <c r="BEQ198" s="174"/>
      <c r="BER198" s="174"/>
      <c r="BES198" s="174"/>
      <c r="BET198" s="174"/>
      <c r="BEU198" s="174"/>
      <c r="BEV198" s="174"/>
      <c r="BEW198" s="174"/>
      <c r="BEX198" s="174"/>
      <c r="BEY198" s="174"/>
      <c r="BEZ198" s="174"/>
      <c r="BFA198" s="174"/>
      <c r="BFB198" s="174"/>
      <c r="BFC198" s="174"/>
      <c r="BFD198" s="174"/>
      <c r="BFE198" s="174"/>
      <c r="BFF198" s="174"/>
      <c r="BFG198" s="174"/>
      <c r="BFH198" s="174"/>
      <c r="BFI198" s="174"/>
      <c r="BFJ198" s="174"/>
      <c r="BFK198" s="174"/>
      <c r="BFL198" s="174"/>
      <c r="BFM198" s="174"/>
      <c r="BFN198" s="174"/>
      <c r="BFO198" s="174"/>
      <c r="BFP198" s="174"/>
      <c r="BFQ198" s="174"/>
      <c r="BFR198" s="174"/>
      <c r="BFS198" s="174"/>
      <c r="BFT198" s="174"/>
      <c r="BFU198" s="174"/>
      <c r="BFV198" s="174"/>
      <c r="BFW198" s="174"/>
      <c r="BFX198" s="174"/>
      <c r="BFY198" s="174"/>
      <c r="BFZ198" s="174"/>
      <c r="BGA198" s="174"/>
      <c r="BGB198" s="174"/>
      <c r="BGC198" s="174"/>
      <c r="BGD198" s="174"/>
      <c r="BGE198" s="174"/>
      <c r="BGF198" s="174"/>
      <c r="BGG198" s="174"/>
      <c r="BGH198" s="174"/>
      <c r="BGI198" s="174"/>
      <c r="BGJ198" s="174"/>
      <c r="BGK198" s="174"/>
      <c r="BGL198" s="174"/>
      <c r="BGM198" s="174"/>
      <c r="BGN198" s="174"/>
      <c r="BGO198" s="174"/>
      <c r="BGP198" s="174"/>
      <c r="BGQ198" s="174"/>
      <c r="BGR198" s="174"/>
      <c r="BGS198" s="174"/>
      <c r="BGT198" s="174"/>
      <c r="BGU198" s="174"/>
      <c r="BGV198" s="174"/>
      <c r="BGW198" s="174"/>
      <c r="BGX198" s="174"/>
      <c r="BGY198" s="174"/>
      <c r="BGZ198" s="174"/>
      <c r="BHA198" s="174"/>
      <c r="BHB198" s="174"/>
      <c r="BHC198" s="174"/>
      <c r="BHD198" s="174"/>
      <c r="BHE198" s="174"/>
      <c r="BHF198" s="174"/>
      <c r="BHG198" s="174"/>
      <c r="BHH198" s="174"/>
      <c r="BHI198" s="174"/>
      <c r="BHJ198" s="174"/>
      <c r="BHK198" s="174"/>
      <c r="BHL198" s="174"/>
      <c r="BHM198" s="174"/>
      <c r="BHN198" s="174"/>
      <c r="BHO198" s="174"/>
      <c r="BHP198" s="174"/>
      <c r="BHQ198" s="174"/>
      <c r="BHR198" s="174"/>
      <c r="BHS198" s="174"/>
      <c r="BHT198" s="174"/>
      <c r="BHU198" s="174"/>
      <c r="BHV198" s="174"/>
      <c r="BHW198" s="174"/>
      <c r="BHX198" s="174"/>
      <c r="BHY198" s="174"/>
      <c r="BHZ198" s="174"/>
      <c r="BIA198" s="174"/>
      <c r="BIB198" s="174"/>
      <c r="BIC198" s="174"/>
      <c r="BID198" s="174"/>
      <c r="BIE198" s="174"/>
      <c r="BIF198" s="174"/>
      <c r="BIG198" s="174"/>
      <c r="BIH198" s="174"/>
      <c r="BII198" s="174"/>
      <c r="BIJ198" s="174"/>
      <c r="BIK198" s="174"/>
      <c r="BIL198" s="174"/>
      <c r="BIM198" s="174"/>
      <c r="BIN198" s="174"/>
      <c r="BIO198" s="174"/>
      <c r="BIP198" s="174"/>
      <c r="BIQ198" s="174"/>
      <c r="BIR198" s="174"/>
      <c r="BIS198" s="174"/>
      <c r="BIT198" s="174"/>
      <c r="BIU198" s="174"/>
      <c r="BIV198" s="174"/>
      <c r="BIW198" s="174"/>
      <c r="BIX198" s="174"/>
      <c r="BIY198" s="174"/>
      <c r="BIZ198" s="174"/>
      <c r="BJA198" s="174"/>
      <c r="BJB198" s="174"/>
      <c r="BJC198" s="174"/>
      <c r="BJD198" s="174"/>
      <c r="BJE198" s="174"/>
      <c r="BJF198" s="174"/>
      <c r="BJG198" s="174"/>
      <c r="BJH198" s="174"/>
      <c r="BJI198" s="174"/>
      <c r="BJJ198" s="174"/>
      <c r="BJK198" s="174"/>
      <c r="BJL198" s="174"/>
      <c r="BJM198" s="174"/>
      <c r="BJN198" s="174"/>
      <c r="BJO198" s="174"/>
      <c r="BJP198" s="174"/>
      <c r="BJQ198" s="174"/>
      <c r="BJR198" s="174"/>
      <c r="BJS198" s="174"/>
      <c r="BJT198" s="174"/>
      <c r="BJU198" s="174"/>
      <c r="BJV198" s="174"/>
      <c r="BJW198" s="174"/>
      <c r="BJX198" s="174"/>
      <c r="BJY198" s="174"/>
      <c r="BJZ198" s="174"/>
      <c r="BKA198" s="174"/>
      <c r="BKB198" s="174"/>
      <c r="BKC198" s="174"/>
      <c r="BKD198" s="174"/>
      <c r="BKE198" s="174"/>
      <c r="BKF198" s="174"/>
      <c r="BKG198" s="174"/>
      <c r="BKH198" s="174"/>
      <c r="BKI198" s="174"/>
      <c r="BKJ198" s="174"/>
      <c r="BKK198" s="174"/>
      <c r="BKL198" s="174"/>
      <c r="BKM198" s="174"/>
      <c r="BKN198" s="174"/>
      <c r="BKO198" s="174"/>
      <c r="BKP198" s="174"/>
      <c r="BKQ198" s="174"/>
      <c r="BKR198" s="174"/>
      <c r="BKS198" s="174"/>
      <c r="BKT198" s="174"/>
      <c r="BKU198" s="174"/>
      <c r="BKV198" s="174"/>
      <c r="BKW198" s="174"/>
      <c r="BKX198" s="174"/>
      <c r="BKY198" s="174"/>
      <c r="BKZ198" s="174"/>
      <c r="BLA198" s="174"/>
      <c r="BLB198" s="174"/>
      <c r="BLC198" s="174"/>
      <c r="BLD198" s="174"/>
      <c r="BLE198" s="174"/>
      <c r="BLF198" s="174"/>
      <c r="BLG198" s="174"/>
      <c r="BLH198" s="174"/>
      <c r="BLI198" s="174"/>
      <c r="BLJ198" s="174"/>
      <c r="BLK198" s="174"/>
      <c r="BLL198" s="174"/>
      <c r="BLM198" s="174"/>
      <c r="BLN198" s="174"/>
      <c r="BLO198" s="174"/>
      <c r="BLP198" s="174"/>
      <c r="BLQ198" s="174"/>
      <c r="BLR198" s="174"/>
      <c r="BLS198" s="174"/>
      <c r="BLT198" s="174"/>
      <c r="BLU198" s="174"/>
      <c r="BLV198" s="174"/>
      <c r="BLW198" s="174"/>
      <c r="BLX198" s="174"/>
      <c r="BLY198" s="174"/>
      <c r="BLZ198" s="174"/>
      <c r="BMA198" s="174"/>
      <c r="BMB198" s="174"/>
      <c r="BMC198" s="174"/>
      <c r="BMD198" s="174"/>
      <c r="BME198" s="174"/>
      <c r="BMF198" s="174"/>
      <c r="BMG198" s="174"/>
      <c r="BMH198" s="174"/>
      <c r="BMI198" s="174"/>
      <c r="BMJ198" s="174"/>
      <c r="BMK198" s="174"/>
      <c r="BML198" s="174"/>
      <c r="BMM198" s="174"/>
      <c r="BMN198" s="174"/>
      <c r="BMO198" s="174"/>
      <c r="BMP198" s="174"/>
      <c r="BMQ198" s="174"/>
      <c r="BMR198" s="174"/>
      <c r="BMS198" s="174"/>
      <c r="BMT198" s="174"/>
      <c r="BMU198" s="174"/>
      <c r="BMV198" s="174"/>
      <c r="BMW198" s="174"/>
      <c r="BMX198" s="174"/>
      <c r="BMY198" s="174"/>
      <c r="BMZ198" s="174"/>
      <c r="BNA198" s="174"/>
      <c r="BNB198" s="174"/>
      <c r="BNC198" s="174"/>
      <c r="BND198" s="174"/>
      <c r="BNE198" s="174"/>
      <c r="BNF198" s="174"/>
      <c r="BNG198" s="174"/>
      <c r="BNH198" s="174"/>
      <c r="BNI198" s="174"/>
      <c r="BNJ198" s="174"/>
      <c r="BNK198" s="174"/>
      <c r="BNL198" s="174"/>
      <c r="BNM198" s="174"/>
      <c r="BNN198" s="174"/>
      <c r="BNO198" s="174"/>
      <c r="BNP198" s="174"/>
      <c r="BNQ198" s="174"/>
      <c r="BNR198" s="174"/>
      <c r="BNS198" s="174"/>
      <c r="BNT198" s="174"/>
      <c r="BNU198" s="174"/>
      <c r="BNV198" s="174"/>
      <c r="BNW198" s="174"/>
      <c r="BNX198" s="174"/>
      <c r="BNY198" s="174"/>
      <c r="BNZ198" s="174"/>
      <c r="BOA198" s="174"/>
      <c r="BOB198" s="174"/>
      <c r="BOC198" s="174"/>
      <c r="BOD198" s="174"/>
      <c r="BOE198" s="174"/>
      <c r="BOF198" s="174"/>
      <c r="BOG198" s="174"/>
      <c r="BOH198" s="174"/>
      <c r="BOI198" s="174"/>
      <c r="BOJ198" s="174"/>
      <c r="BOK198" s="174"/>
      <c r="BOL198" s="174"/>
      <c r="BOM198" s="174"/>
      <c r="BON198" s="174"/>
      <c r="BOO198" s="174"/>
      <c r="BOP198" s="174"/>
      <c r="BOQ198" s="174"/>
      <c r="BOR198" s="174"/>
      <c r="BOS198" s="174"/>
      <c r="BOT198" s="174"/>
      <c r="BOU198" s="174"/>
      <c r="BOV198" s="174"/>
      <c r="BOW198" s="174"/>
      <c r="BOX198" s="174"/>
      <c r="BOY198" s="174"/>
      <c r="BOZ198" s="174"/>
      <c r="BPA198" s="174"/>
      <c r="BPB198" s="174"/>
      <c r="BPC198" s="174"/>
      <c r="BPD198" s="174"/>
      <c r="BPE198" s="174"/>
      <c r="BPF198" s="174"/>
      <c r="BPG198" s="174"/>
      <c r="BPH198" s="174"/>
      <c r="BPI198" s="174"/>
      <c r="BPJ198" s="174"/>
      <c r="BPK198" s="174"/>
      <c r="BPL198" s="174"/>
      <c r="BPM198" s="174"/>
      <c r="BPN198" s="174"/>
      <c r="BPO198" s="174"/>
      <c r="BPP198" s="174"/>
      <c r="BPQ198" s="174"/>
      <c r="BPR198" s="174"/>
      <c r="BPS198" s="174"/>
      <c r="BPT198" s="174"/>
      <c r="BPU198" s="174"/>
      <c r="BPV198" s="174"/>
      <c r="BPW198" s="174"/>
      <c r="BPX198" s="174"/>
      <c r="BPY198" s="174"/>
      <c r="BPZ198" s="174"/>
      <c r="BQA198" s="174"/>
      <c r="BQB198" s="174"/>
      <c r="BQC198" s="174"/>
      <c r="BQD198" s="174"/>
      <c r="BQE198" s="174"/>
      <c r="BQF198" s="174"/>
      <c r="BQG198" s="174"/>
      <c r="BQH198" s="174"/>
      <c r="BQI198" s="174"/>
      <c r="BQJ198" s="174"/>
      <c r="BQK198" s="174"/>
      <c r="BQL198" s="174"/>
      <c r="BQM198" s="174"/>
      <c r="BQN198" s="174"/>
      <c r="BQO198" s="174"/>
      <c r="BQP198" s="174"/>
      <c r="BQQ198" s="174"/>
      <c r="BQR198" s="174"/>
      <c r="BQS198" s="174"/>
      <c r="BQT198" s="174"/>
      <c r="BQU198" s="174"/>
      <c r="BQV198" s="174"/>
      <c r="BQW198" s="174"/>
      <c r="BQX198" s="174"/>
      <c r="BQY198" s="174"/>
      <c r="BQZ198" s="174"/>
      <c r="BRA198" s="174"/>
      <c r="BRB198" s="174"/>
      <c r="BRC198" s="174"/>
      <c r="BRD198" s="174"/>
      <c r="BRE198" s="174"/>
      <c r="BRF198" s="174"/>
      <c r="BRG198" s="174"/>
      <c r="BRH198" s="174"/>
      <c r="BRI198" s="174"/>
      <c r="BRJ198" s="174"/>
      <c r="BRK198" s="174"/>
      <c r="BRL198" s="174"/>
      <c r="BRM198" s="174"/>
      <c r="BRN198" s="174"/>
      <c r="BRO198" s="174"/>
      <c r="BRP198" s="174"/>
      <c r="BRQ198" s="174"/>
      <c r="BRR198" s="174"/>
      <c r="BRS198" s="174"/>
      <c r="BRT198" s="174"/>
      <c r="BRU198" s="174"/>
      <c r="BRV198" s="174"/>
      <c r="BRW198" s="174"/>
      <c r="BRX198" s="174"/>
      <c r="BRY198" s="174"/>
      <c r="BRZ198" s="174"/>
      <c r="BSA198" s="174"/>
      <c r="BSB198" s="174"/>
      <c r="BSC198" s="174"/>
      <c r="BSD198" s="174"/>
      <c r="BSE198" s="174"/>
      <c r="BSF198" s="174"/>
      <c r="BSG198" s="174"/>
      <c r="BSH198" s="174"/>
      <c r="BSI198" s="174"/>
      <c r="BSJ198" s="174"/>
      <c r="BSK198" s="174"/>
      <c r="BSL198" s="174"/>
      <c r="BSM198" s="174"/>
      <c r="BSN198" s="174"/>
      <c r="BSO198" s="174"/>
      <c r="BSP198" s="174"/>
      <c r="BSQ198" s="174"/>
      <c r="BSR198" s="174"/>
      <c r="BSS198" s="174"/>
      <c r="BST198" s="174"/>
      <c r="BSU198" s="174"/>
      <c r="BSV198" s="174"/>
      <c r="BSW198" s="174"/>
      <c r="BSX198" s="174"/>
      <c r="BSY198" s="174"/>
      <c r="BSZ198" s="174"/>
      <c r="BTA198" s="174"/>
      <c r="BTB198" s="174"/>
      <c r="BTC198" s="174"/>
      <c r="BTD198" s="174"/>
      <c r="BTE198" s="174"/>
      <c r="BTF198" s="174"/>
      <c r="BTG198" s="174"/>
      <c r="BTH198" s="174"/>
      <c r="BTI198" s="174"/>
      <c r="BTJ198" s="174"/>
      <c r="BTK198" s="174"/>
      <c r="BTL198" s="174"/>
      <c r="BTM198" s="174"/>
      <c r="BTN198" s="174"/>
      <c r="BTO198" s="174"/>
      <c r="BTP198" s="174"/>
      <c r="BTQ198" s="174"/>
      <c r="BTR198" s="174"/>
      <c r="BTS198" s="174"/>
      <c r="BTT198" s="174"/>
      <c r="BTU198" s="174"/>
      <c r="BTV198" s="174"/>
      <c r="BTW198" s="174"/>
      <c r="BTX198" s="174"/>
      <c r="BTY198" s="174"/>
      <c r="BTZ198" s="174"/>
      <c r="BUA198" s="174"/>
      <c r="BUB198" s="174"/>
      <c r="BUC198" s="174"/>
      <c r="BUD198" s="174"/>
      <c r="BUE198" s="174"/>
      <c r="BUF198" s="174"/>
      <c r="BUG198" s="174"/>
      <c r="BUH198" s="174"/>
      <c r="BUI198" s="174"/>
      <c r="BUJ198" s="174"/>
      <c r="BUK198" s="174"/>
      <c r="BUL198" s="174"/>
      <c r="BUM198" s="174"/>
      <c r="BUN198" s="174"/>
      <c r="BUO198" s="174"/>
      <c r="BUP198" s="174"/>
      <c r="BUQ198" s="174"/>
      <c r="BUR198" s="174"/>
      <c r="BUS198" s="174"/>
      <c r="BUT198" s="174"/>
      <c r="BUU198" s="174"/>
      <c r="BUV198" s="174"/>
      <c r="BUW198" s="174"/>
      <c r="BUX198" s="174"/>
      <c r="BUY198" s="174"/>
      <c r="BUZ198" s="174"/>
      <c r="BVA198" s="174"/>
      <c r="BVB198" s="174"/>
      <c r="BVC198" s="174"/>
      <c r="BVD198" s="174"/>
      <c r="BVE198" s="174"/>
      <c r="BVF198" s="174"/>
      <c r="BVG198" s="174"/>
      <c r="BVH198" s="174"/>
      <c r="BVI198" s="174"/>
      <c r="BVJ198" s="174"/>
      <c r="BVK198" s="174"/>
      <c r="BVL198" s="174"/>
      <c r="BVM198" s="174"/>
      <c r="BVN198" s="174"/>
      <c r="BVO198" s="174"/>
      <c r="BVP198" s="174"/>
      <c r="BVQ198" s="174"/>
      <c r="BVR198" s="174"/>
      <c r="BVS198" s="174"/>
      <c r="BVT198" s="174"/>
      <c r="BVU198" s="174"/>
      <c r="BVV198" s="174"/>
      <c r="BVW198" s="174"/>
      <c r="BVX198" s="174"/>
      <c r="BVY198" s="174"/>
      <c r="BVZ198" s="174"/>
      <c r="BWA198" s="174"/>
      <c r="BWB198" s="174"/>
      <c r="BWC198" s="174"/>
      <c r="BWD198" s="174"/>
      <c r="BWE198" s="174"/>
      <c r="BWF198" s="174"/>
      <c r="BWG198" s="174"/>
      <c r="BWH198" s="174"/>
      <c r="BWI198" s="174"/>
      <c r="BWJ198" s="174"/>
      <c r="BWK198" s="174"/>
      <c r="BWL198" s="174"/>
      <c r="BWM198" s="174"/>
      <c r="BWN198" s="174"/>
      <c r="BWO198" s="174"/>
      <c r="BWP198" s="174"/>
      <c r="BWQ198" s="174"/>
      <c r="BWR198" s="174"/>
      <c r="BWS198" s="174"/>
      <c r="BWT198" s="174"/>
      <c r="BWU198" s="174"/>
      <c r="BWV198" s="174"/>
      <c r="BWW198" s="174"/>
      <c r="BWX198" s="174"/>
      <c r="BWY198" s="174"/>
      <c r="BWZ198" s="174"/>
      <c r="BXA198" s="174"/>
      <c r="BXB198" s="174"/>
      <c r="BXC198" s="174"/>
      <c r="BXD198" s="174"/>
      <c r="BXE198" s="174"/>
      <c r="BXF198" s="174"/>
      <c r="BXG198" s="174"/>
      <c r="BXH198" s="174"/>
      <c r="BXI198" s="174"/>
      <c r="BXJ198" s="174"/>
      <c r="BXK198" s="174"/>
      <c r="BXL198" s="174"/>
      <c r="BXM198" s="174"/>
      <c r="BXN198" s="174"/>
      <c r="BXO198" s="174"/>
      <c r="BXP198" s="174"/>
      <c r="BXQ198" s="174"/>
      <c r="BXR198" s="174"/>
      <c r="BXS198" s="174"/>
      <c r="BXT198" s="174"/>
      <c r="BXU198" s="174"/>
      <c r="BXV198" s="174"/>
      <c r="BXW198" s="174"/>
      <c r="BXX198" s="174"/>
      <c r="BXY198" s="174"/>
      <c r="BXZ198" s="174"/>
      <c r="BYA198" s="174"/>
      <c r="BYB198" s="174"/>
      <c r="BYC198" s="174"/>
      <c r="BYD198" s="174"/>
      <c r="BYE198" s="174"/>
      <c r="BYF198" s="174"/>
      <c r="BYG198" s="174"/>
      <c r="BYH198" s="174"/>
      <c r="BYI198" s="174"/>
      <c r="BYJ198" s="174"/>
      <c r="BYK198" s="174"/>
      <c r="BYL198" s="174"/>
      <c r="BYM198" s="174"/>
      <c r="BYN198" s="174"/>
      <c r="BYO198" s="174"/>
      <c r="BYP198" s="174"/>
      <c r="BYQ198" s="174"/>
      <c r="BYR198" s="174"/>
      <c r="BYS198" s="174"/>
      <c r="BYT198" s="174"/>
      <c r="BYU198" s="174"/>
      <c r="BYV198" s="174"/>
      <c r="BYW198" s="174"/>
      <c r="BYX198" s="174"/>
      <c r="BYY198" s="174"/>
      <c r="BYZ198" s="174"/>
      <c r="BZA198" s="174"/>
      <c r="BZB198" s="174"/>
      <c r="BZC198" s="174"/>
      <c r="BZD198" s="174"/>
      <c r="BZE198" s="174"/>
      <c r="BZF198" s="174"/>
      <c r="BZG198" s="174"/>
      <c r="BZH198" s="174"/>
      <c r="BZI198" s="174"/>
      <c r="BZJ198" s="174"/>
      <c r="BZK198" s="174"/>
      <c r="BZL198" s="174"/>
      <c r="BZM198" s="174"/>
      <c r="BZN198" s="174"/>
      <c r="BZO198" s="174"/>
      <c r="BZP198" s="174"/>
      <c r="BZQ198" s="174"/>
      <c r="BZR198" s="174"/>
      <c r="BZS198" s="174"/>
      <c r="BZT198" s="174"/>
      <c r="BZU198" s="174"/>
      <c r="BZV198" s="174"/>
      <c r="BZW198" s="174"/>
      <c r="BZX198" s="174"/>
      <c r="BZY198" s="174"/>
      <c r="BZZ198" s="174"/>
      <c r="CAA198" s="174"/>
      <c r="CAB198" s="174"/>
      <c r="CAC198" s="174"/>
      <c r="CAD198" s="174"/>
      <c r="CAE198" s="174"/>
      <c r="CAF198" s="174"/>
      <c r="CAG198" s="174"/>
      <c r="CAH198" s="174"/>
      <c r="CAI198" s="174"/>
      <c r="CAJ198" s="174"/>
      <c r="CAK198" s="174"/>
      <c r="CAL198" s="174"/>
      <c r="CAM198" s="174"/>
      <c r="CAN198" s="174"/>
      <c r="CAO198" s="174"/>
      <c r="CAP198" s="174"/>
      <c r="CAQ198" s="174"/>
      <c r="CAR198" s="174"/>
      <c r="CAS198" s="174"/>
      <c r="CAT198" s="174"/>
      <c r="CAU198" s="174"/>
      <c r="CAV198" s="174"/>
      <c r="CAW198" s="174"/>
      <c r="CAX198" s="174"/>
      <c r="CAY198" s="174"/>
      <c r="CAZ198" s="174"/>
      <c r="CBA198" s="174"/>
      <c r="CBB198" s="174"/>
      <c r="CBC198" s="174"/>
      <c r="CBD198" s="174"/>
      <c r="CBE198" s="174"/>
      <c r="CBF198" s="174"/>
      <c r="CBG198" s="174"/>
      <c r="CBH198" s="174"/>
      <c r="CBI198" s="174"/>
      <c r="CBJ198" s="174"/>
      <c r="CBK198" s="174"/>
      <c r="CBL198" s="174"/>
      <c r="CBM198" s="174"/>
      <c r="CBN198" s="174"/>
      <c r="CBO198" s="174"/>
      <c r="CBP198" s="174"/>
      <c r="CBQ198" s="174"/>
      <c r="CBR198" s="174"/>
      <c r="CBS198" s="174"/>
      <c r="CBT198" s="174"/>
      <c r="CBU198" s="174"/>
      <c r="CBV198" s="174"/>
      <c r="CBW198" s="174"/>
      <c r="CBX198" s="174"/>
      <c r="CBY198" s="174"/>
      <c r="CBZ198" s="174"/>
      <c r="CCA198" s="174"/>
      <c r="CCB198" s="174"/>
      <c r="CCC198" s="174"/>
      <c r="CCD198" s="174"/>
      <c r="CCE198" s="174"/>
      <c r="CCF198" s="174"/>
      <c r="CCG198" s="174"/>
      <c r="CCH198" s="174"/>
      <c r="CCI198" s="174"/>
      <c r="CCJ198" s="174"/>
      <c r="CCK198" s="174"/>
      <c r="CCL198" s="174"/>
      <c r="CCM198" s="174"/>
      <c r="CCN198" s="174"/>
      <c r="CCO198" s="174"/>
      <c r="CCP198" s="174"/>
      <c r="CCQ198" s="174"/>
      <c r="CCR198" s="174"/>
      <c r="CCS198" s="174"/>
      <c r="CCT198" s="174"/>
      <c r="CCU198" s="174"/>
      <c r="CCV198" s="174"/>
      <c r="CCW198" s="174"/>
      <c r="CCX198" s="174"/>
      <c r="CCY198" s="174"/>
      <c r="CCZ198" s="174"/>
      <c r="CDA198" s="174"/>
      <c r="CDB198" s="174"/>
      <c r="CDC198" s="174"/>
      <c r="CDD198" s="174"/>
      <c r="CDE198" s="174"/>
      <c r="CDF198" s="174"/>
      <c r="CDG198" s="174"/>
      <c r="CDH198" s="174"/>
      <c r="CDI198" s="174"/>
      <c r="CDJ198" s="174"/>
      <c r="CDK198" s="174"/>
      <c r="CDL198" s="174"/>
      <c r="CDM198" s="174"/>
      <c r="CDN198" s="174"/>
      <c r="CDO198" s="174"/>
      <c r="CDP198" s="174"/>
      <c r="CDQ198" s="174"/>
      <c r="CDR198" s="174"/>
      <c r="CDS198" s="174"/>
      <c r="CDT198" s="174"/>
      <c r="CDU198" s="174"/>
      <c r="CDV198" s="174"/>
      <c r="CDW198" s="174"/>
      <c r="CDX198" s="174"/>
      <c r="CDY198" s="174"/>
      <c r="CDZ198" s="174"/>
      <c r="CEA198" s="174"/>
      <c r="CEB198" s="174"/>
      <c r="CEC198" s="174"/>
      <c r="CED198" s="174"/>
      <c r="CEE198" s="174"/>
      <c r="CEF198" s="174"/>
      <c r="CEG198" s="174"/>
      <c r="CEH198" s="174"/>
      <c r="CEI198" s="174"/>
      <c r="CEJ198" s="174"/>
      <c r="CEK198" s="174"/>
      <c r="CEL198" s="174"/>
      <c r="CEM198" s="174"/>
      <c r="CEN198" s="174"/>
      <c r="CEO198" s="174"/>
      <c r="CEP198" s="174"/>
      <c r="CEQ198" s="174"/>
      <c r="CER198" s="174"/>
      <c r="CES198" s="174"/>
      <c r="CET198" s="174"/>
      <c r="CEU198" s="174"/>
      <c r="CEV198" s="174"/>
      <c r="CEW198" s="174"/>
      <c r="CEX198" s="174"/>
      <c r="CEY198" s="174"/>
      <c r="CEZ198" s="174"/>
      <c r="CFA198" s="174"/>
      <c r="CFB198" s="174"/>
      <c r="CFC198" s="174"/>
      <c r="CFD198" s="174"/>
      <c r="CFE198" s="174"/>
      <c r="CFF198" s="174"/>
      <c r="CFG198" s="174"/>
      <c r="CFH198" s="174"/>
      <c r="CFI198" s="174"/>
      <c r="CFJ198" s="174"/>
      <c r="CFK198" s="174"/>
      <c r="CFL198" s="174"/>
      <c r="CFM198" s="174"/>
      <c r="CFN198" s="174"/>
      <c r="CFO198" s="174"/>
      <c r="CFP198" s="174"/>
      <c r="CFQ198" s="174"/>
      <c r="CFR198" s="174"/>
      <c r="CFS198" s="174"/>
      <c r="CFT198" s="174"/>
      <c r="CFU198" s="174"/>
      <c r="CFV198" s="174"/>
      <c r="CFW198" s="174"/>
      <c r="CFX198" s="174"/>
      <c r="CFY198" s="174"/>
      <c r="CFZ198" s="174"/>
      <c r="CGA198" s="174"/>
      <c r="CGB198" s="174"/>
      <c r="CGC198" s="174"/>
      <c r="CGD198" s="174"/>
      <c r="CGE198" s="174"/>
      <c r="CGF198" s="174"/>
      <c r="CGG198" s="174"/>
      <c r="CGH198" s="174"/>
      <c r="CGI198" s="174"/>
      <c r="CGJ198" s="174"/>
      <c r="CGK198" s="174"/>
      <c r="CGL198" s="174"/>
      <c r="CGM198" s="174"/>
      <c r="CGN198" s="174"/>
      <c r="CGO198" s="174"/>
      <c r="CGP198" s="174"/>
      <c r="CGQ198" s="174"/>
      <c r="CGR198" s="174"/>
      <c r="CGS198" s="174"/>
      <c r="CGT198" s="174"/>
      <c r="CGU198" s="174"/>
      <c r="CGV198" s="174"/>
      <c r="CGW198" s="174"/>
      <c r="CGX198" s="174"/>
      <c r="CGY198" s="174"/>
      <c r="CGZ198" s="174"/>
      <c r="CHA198" s="174"/>
      <c r="CHB198" s="174"/>
      <c r="CHC198" s="174"/>
      <c r="CHD198" s="174"/>
      <c r="CHE198" s="174"/>
      <c r="CHF198" s="174"/>
      <c r="CHG198" s="174"/>
      <c r="CHH198" s="174"/>
      <c r="CHI198" s="174"/>
      <c r="CHJ198" s="174"/>
      <c r="CHK198" s="174"/>
      <c r="CHL198" s="174"/>
      <c r="CHM198" s="174"/>
      <c r="CHN198" s="174"/>
      <c r="CHO198" s="174"/>
      <c r="CHP198" s="174"/>
      <c r="CHQ198" s="174"/>
      <c r="CHR198" s="174"/>
      <c r="CHS198" s="174"/>
      <c r="CHT198" s="174"/>
      <c r="CHU198" s="174"/>
      <c r="CHV198" s="174"/>
      <c r="CHW198" s="174"/>
      <c r="CHX198" s="174"/>
      <c r="CHY198" s="174"/>
      <c r="CHZ198" s="174"/>
      <c r="CIA198" s="174"/>
      <c r="CIB198" s="174"/>
      <c r="CIC198" s="174"/>
      <c r="CID198" s="174"/>
      <c r="CIE198" s="174"/>
      <c r="CIF198" s="174"/>
      <c r="CIG198" s="174"/>
      <c r="CIH198" s="174"/>
      <c r="CII198" s="174"/>
      <c r="CIJ198" s="174"/>
      <c r="CIK198" s="174"/>
      <c r="CIL198" s="174"/>
      <c r="CIM198" s="174"/>
      <c r="CIN198" s="174"/>
      <c r="CIO198" s="174"/>
      <c r="CIP198" s="174"/>
      <c r="CIQ198" s="174"/>
      <c r="CIR198" s="174"/>
      <c r="CIS198" s="174"/>
      <c r="CIT198" s="174"/>
      <c r="CIU198" s="174"/>
      <c r="CIV198" s="174"/>
      <c r="CIW198" s="174"/>
      <c r="CIX198" s="174"/>
      <c r="CIY198" s="174"/>
      <c r="CIZ198" s="174"/>
      <c r="CJA198" s="174"/>
      <c r="CJB198" s="174"/>
      <c r="CJC198" s="174"/>
      <c r="CJD198" s="174"/>
      <c r="CJE198" s="174"/>
      <c r="CJF198" s="174"/>
      <c r="CJG198" s="174"/>
      <c r="CJH198" s="174"/>
      <c r="CJI198" s="174"/>
      <c r="CJJ198" s="174"/>
      <c r="CJK198" s="174"/>
      <c r="CJL198" s="174"/>
      <c r="CJM198" s="174"/>
      <c r="CJN198" s="174"/>
      <c r="CJO198" s="174"/>
      <c r="CJP198" s="174"/>
      <c r="CJQ198" s="174"/>
      <c r="CJR198" s="174"/>
      <c r="CJS198" s="174"/>
      <c r="CJT198" s="174"/>
      <c r="CJU198" s="174"/>
      <c r="CJV198" s="174"/>
      <c r="CJW198" s="174"/>
      <c r="CJX198" s="174"/>
      <c r="CJY198" s="174"/>
      <c r="CJZ198" s="174"/>
      <c r="CKA198" s="174"/>
      <c r="CKB198" s="174"/>
      <c r="CKC198" s="174"/>
      <c r="CKD198" s="174"/>
      <c r="CKE198" s="174"/>
      <c r="CKF198" s="174"/>
      <c r="CKG198" s="174"/>
      <c r="CKH198" s="174"/>
      <c r="CKI198" s="174"/>
      <c r="CKJ198" s="174"/>
      <c r="CKK198" s="174"/>
      <c r="CKL198" s="174"/>
      <c r="CKM198" s="174"/>
      <c r="CKN198" s="174"/>
      <c r="CKO198" s="174"/>
      <c r="CKP198" s="174"/>
      <c r="CKQ198" s="174"/>
      <c r="CKR198" s="174"/>
      <c r="CKS198" s="174"/>
      <c r="CKT198" s="174"/>
      <c r="CKU198" s="174"/>
      <c r="CKV198" s="174"/>
      <c r="CKW198" s="174"/>
      <c r="CKX198" s="174"/>
      <c r="CKY198" s="174"/>
      <c r="CKZ198" s="174"/>
      <c r="CLA198" s="174"/>
      <c r="CLB198" s="174"/>
      <c r="CLC198" s="174"/>
      <c r="CLD198" s="174"/>
      <c r="CLE198" s="174"/>
      <c r="CLF198" s="174"/>
      <c r="CLG198" s="174"/>
      <c r="CLH198" s="174"/>
      <c r="CLI198" s="174"/>
      <c r="CLJ198" s="174"/>
      <c r="CLK198" s="174"/>
      <c r="CLL198" s="174"/>
      <c r="CLM198" s="174"/>
      <c r="CLN198" s="174"/>
      <c r="CLO198" s="174"/>
      <c r="CLP198" s="174"/>
      <c r="CLQ198" s="174"/>
      <c r="CLR198" s="174"/>
      <c r="CLS198" s="174"/>
      <c r="CLT198" s="174"/>
      <c r="CLU198" s="174"/>
      <c r="CLV198" s="174"/>
      <c r="CLW198" s="174"/>
      <c r="CLX198" s="174"/>
      <c r="CLY198" s="174"/>
      <c r="CLZ198" s="174"/>
      <c r="CMA198" s="174"/>
      <c r="CMB198" s="174"/>
      <c r="CMC198" s="174"/>
      <c r="CMD198" s="174"/>
      <c r="CME198" s="174"/>
      <c r="CMF198" s="174"/>
      <c r="CMG198" s="174"/>
      <c r="CMH198" s="174"/>
      <c r="CMI198" s="174"/>
      <c r="CMJ198" s="174"/>
      <c r="CMK198" s="174"/>
      <c r="CML198" s="174"/>
      <c r="CMM198" s="174"/>
      <c r="CMN198" s="174"/>
      <c r="CMO198" s="174"/>
      <c r="CMP198" s="174"/>
      <c r="CMQ198" s="174"/>
      <c r="CMR198" s="174"/>
      <c r="CMS198" s="174"/>
      <c r="CMT198" s="174"/>
      <c r="CMU198" s="174"/>
      <c r="CMV198" s="174"/>
      <c r="CMW198" s="174"/>
      <c r="CMX198" s="174"/>
      <c r="CMY198" s="174"/>
      <c r="CMZ198" s="174"/>
      <c r="CNA198" s="174"/>
      <c r="CNB198" s="174"/>
      <c r="CNC198" s="174"/>
      <c r="CND198" s="174"/>
      <c r="CNE198" s="174"/>
      <c r="CNF198" s="174"/>
      <c r="CNG198" s="174"/>
      <c r="CNH198" s="174"/>
      <c r="CNI198" s="174"/>
      <c r="CNJ198" s="174"/>
      <c r="CNK198" s="174"/>
      <c r="CNL198" s="174"/>
      <c r="CNM198" s="174"/>
      <c r="CNN198" s="174"/>
      <c r="CNO198" s="174"/>
      <c r="CNP198" s="174"/>
      <c r="CNQ198" s="174"/>
      <c r="CNR198" s="174"/>
      <c r="CNS198" s="174"/>
      <c r="CNT198" s="174"/>
      <c r="CNU198" s="174"/>
      <c r="CNV198" s="174"/>
      <c r="CNW198" s="174"/>
      <c r="CNX198" s="174"/>
      <c r="CNY198" s="174"/>
      <c r="CNZ198" s="174"/>
      <c r="COA198" s="174"/>
      <c r="COB198" s="174"/>
      <c r="COC198" s="174"/>
      <c r="COD198" s="174"/>
      <c r="COE198" s="174"/>
      <c r="COF198" s="174"/>
      <c r="COG198" s="174"/>
      <c r="COH198" s="174"/>
      <c r="COI198" s="174"/>
      <c r="COJ198" s="174"/>
      <c r="COK198" s="174"/>
      <c r="COL198" s="174"/>
      <c r="COM198" s="174"/>
      <c r="CON198" s="174"/>
      <c r="COO198" s="174"/>
      <c r="COP198" s="174"/>
      <c r="COQ198" s="174"/>
      <c r="COR198" s="174"/>
      <c r="COS198" s="174"/>
      <c r="COT198" s="174"/>
      <c r="COU198" s="174"/>
      <c r="COV198" s="174"/>
      <c r="COW198" s="174"/>
      <c r="COX198" s="174"/>
      <c r="COY198" s="174"/>
      <c r="COZ198" s="174"/>
      <c r="CPA198" s="174"/>
      <c r="CPB198" s="174"/>
      <c r="CPC198" s="174"/>
      <c r="CPD198" s="174"/>
      <c r="CPE198" s="174"/>
      <c r="CPF198" s="174"/>
      <c r="CPG198" s="174"/>
      <c r="CPH198" s="174"/>
      <c r="CPI198" s="174"/>
      <c r="CPJ198" s="174"/>
      <c r="CPK198" s="174"/>
      <c r="CPL198" s="174"/>
      <c r="CPM198" s="174"/>
      <c r="CPN198" s="174"/>
      <c r="CPO198" s="174"/>
      <c r="CPP198" s="174"/>
      <c r="CPQ198" s="174"/>
      <c r="CPR198" s="174"/>
      <c r="CPS198" s="174"/>
      <c r="CPT198" s="174"/>
      <c r="CPU198" s="174"/>
      <c r="CPV198" s="174"/>
      <c r="CPW198" s="174"/>
      <c r="CPX198" s="174"/>
      <c r="CPY198" s="174"/>
      <c r="CPZ198" s="174"/>
      <c r="CQA198" s="174"/>
      <c r="CQB198" s="174"/>
      <c r="CQC198" s="174"/>
      <c r="CQD198" s="174"/>
      <c r="CQE198" s="174"/>
      <c r="CQF198" s="174"/>
      <c r="CQG198" s="174"/>
      <c r="CQH198" s="174"/>
      <c r="CQI198" s="174"/>
      <c r="CQJ198" s="174"/>
      <c r="CQK198" s="174"/>
      <c r="CQL198" s="174"/>
      <c r="CQM198" s="174"/>
      <c r="CQN198" s="174"/>
      <c r="CQO198" s="174"/>
      <c r="CQP198" s="174"/>
      <c r="CQQ198" s="174"/>
      <c r="CQR198" s="174"/>
      <c r="CQS198" s="174"/>
      <c r="CQT198" s="174"/>
      <c r="CQU198" s="174"/>
      <c r="CQV198" s="174"/>
      <c r="CQW198" s="174"/>
      <c r="CQX198" s="174"/>
      <c r="CQY198" s="174"/>
      <c r="CQZ198" s="174"/>
      <c r="CRA198" s="174"/>
      <c r="CRB198" s="174"/>
      <c r="CRC198" s="174"/>
      <c r="CRD198" s="174"/>
      <c r="CRE198" s="174"/>
      <c r="CRF198" s="174"/>
      <c r="CRG198" s="174"/>
      <c r="CRH198" s="174"/>
      <c r="CRI198" s="174"/>
      <c r="CRJ198" s="174"/>
      <c r="CRK198" s="174"/>
      <c r="CRL198" s="174"/>
      <c r="CRM198" s="174"/>
      <c r="CRN198" s="174"/>
      <c r="CRO198" s="174"/>
      <c r="CRP198" s="174"/>
      <c r="CRQ198" s="174"/>
      <c r="CRR198" s="174"/>
      <c r="CRS198" s="174"/>
      <c r="CRT198" s="174"/>
      <c r="CRU198" s="174"/>
      <c r="CRV198" s="174"/>
      <c r="CRW198" s="174"/>
      <c r="CRX198" s="174"/>
      <c r="CRY198" s="174"/>
      <c r="CRZ198" s="174"/>
      <c r="CSA198" s="174"/>
      <c r="CSB198" s="174"/>
      <c r="CSC198" s="174"/>
      <c r="CSD198" s="174"/>
      <c r="CSE198" s="174"/>
      <c r="CSF198" s="174"/>
      <c r="CSG198" s="174"/>
      <c r="CSH198" s="174"/>
      <c r="CSI198" s="174"/>
      <c r="CSJ198" s="174"/>
      <c r="CSK198" s="174"/>
      <c r="CSL198" s="174"/>
      <c r="CSM198" s="174"/>
      <c r="CSN198" s="174"/>
      <c r="CSO198" s="174"/>
      <c r="CSP198" s="174"/>
      <c r="CSQ198" s="174"/>
      <c r="CSR198" s="174"/>
      <c r="CSS198" s="174"/>
      <c r="CST198" s="174"/>
      <c r="CSU198" s="174"/>
      <c r="CSV198" s="174"/>
      <c r="CSW198" s="174"/>
      <c r="CSX198" s="174"/>
      <c r="CSY198" s="174"/>
      <c r="CSZ198" s="174"/>
      <c r="CTA198" s="174"/>
      <c r="CTB198" s="174"/>
      <c r="CTC198" s="174"/>
      <c r="CTD198" s="174"/>
      <c r="CTE198" s="174"/>
      <c r="CTF198" s="174"/>
      <c r="CTG198" s="174"/>
      <c r="CTH198" s="174"/>
      <c r="CTI198" s="174"/>
      <c r="CTJ198" s="174"/>
      <c r="CTK198" s="174"/>
      <c r="CTL198" s="174"/>
      <c r="CTM198" s="174"/>
      <c r="CTN198" s="174"/>
      <c r="CTO198" s="174"/>
      <c r="CTP198" s="174"/>
      <c r="CTQ198" s="174"/>
      <c r="CTR198" s="174"/>
      <c r="CTS198" s="174"/>
      <c r="CTT198" s="174"/>
      <c r="CTU198" s="174"/>
      <c r="CTV198" s="174"/>
      <c r="CTW198" s="174"/>
      <c r="CTX198" s="174"/>
      <c r="CTY198" s="174"/>
      <c r="CTZ198" s="174"/>
      <c r="CUA198" s="174"/>
      <c r="CUB198" s="174"/>
      <c r="CUC198" s="174"/>
      <c r="CUD198" s="174"/>
      <c r="CUE198" s="174"/>
      <c r="CUF198" s="174"/>
      <c r="CUG198" s="174"/>
      <c r="CUH198" s="174"/>
      <c r="CUI198" s="174"/>
      <c r="CUJ198" s="174"/>
      <c r="CUK198" s="174"/>
      <c r="CUL198" s="174"/>
      <c r="CUM198" s="174"/>
      <c r="CUN198" s="174"/>
      <c r="CUO198" s="174"/>
      <c r="CUP198" s="174"/>
      <c r="CUQ198" s="174"/>
      <c r="CUR198" s="174"/>
      <c r="CUS198" s="174"/>
      <c r="CUT198" s="174"/>
      <c r="CUU198" s="174"/>
      <c r="CUV198" s="174"/>
      <c r="CUW198" s="174"/>
      <c r="CUX198" s="174"/>
      <c r="CUY198" s="174"/>
      <c r="CUZ198" s="174"/>
      <c r="CVA198" s="174"/>
      <c r="CVB198" s="174"/>
      <c r="CVC198" s="174"/>
      <c r="CVD198" s="174"/>
      <c r="CVE198" s="174"/>
      <c r="CVF198" s="174"/>
      <c r="CVG198" s="174"/>
      <c r="CVH198" s="174"/>
      <c r="CVI198" s="174"/>
      <c r="CVJ198" s="174"/>
      <c r="CVK198" s="174"/>
      <c r="CVL198" s="174"/>
      <c r="CVM198" s="174"/>
      <c r="CVN198" s="174"/>
      <c r="CVO198" s="174"/>
      <c r="CVP198" s="174"/>
      <c r="CVQ198" s="174"/>
      <c r="CVR198" s="174"/>
      <c r="CVS198" s="174"/>
      <c r="CVT198" s="174"/>
      <c r="CVU198" s="174"/>
      <c r="CVV198" s="174"/>
      <c r="CVW198" s="174"/>
      <c r="CVX198" s="174"/>
      <c r="CVY198" s="174"/>
      <c r="CVZ198" s="174"/>
      <c r="CWA198" s="174"/>
      <c r="CWB198" s="174"/>
      <c r="CWC198" s="174"/>
      <c r="CWD198" s="174"/>
      <c r="CWE198" s="174"/>
      <c r="CWF198" s="174"/>
      <c r="CWG198" s="174"/>
      <c r="CWH198" s="174"/>
      <c r="CWI198" s="174"/>
      <c r="CWJ198" s="174"/>
      <c r="CWK198" s="174"/>
      <c r="CWL198" s="174"/>
      <c r="CWM198" s="174"/>
      <c r="CWN198" s="174"/>
      <c r="CWO198" s="174"/>
      <c r="CWP198" s="174"/>
      <c r="CWQ198" s="174"/>
      <c r="CWR198" s="174"/>
      <c r="CWS198" s="174"/>
      <c r="CWT198" s="174"/>
      <c r="CWU198" s="174"/>
      <c r="CWV198" s="174"/>
      <c r="CWW198" s="174"/>
      <c r="CWX198" s="174"/>
      <c r="CWY198" s="174"/>
      <c r="CWZ198" s="174"/>
      <c r="CXA198" s="174"/>
      <c r="CXB198" s="174"/>
      <c r="CXC198" s="174"/>
      <c r="CXD198" s="174"/>
      <c r="CXE198" s="174"/>
      <c r="CXF198" s="174"/>
      <c r="CXG198" s="174"/>
      <c r="CXH198" s="174"/>
      <c r="CXI198" s="174"/>
      <c r="CXJ198" s="174"/>
      <c r="CXK198" s="174"/>
      <c r="CXL198" s="174"/>
      <c r="CXM198" s="174"/>
      <c r="CXN198" s="174"/>
      <c r="CXO198" s="174"/>
      <c r="CXP198" s="174"/>
      <c r="CXQ198" s="174"/>
      <c r="CXR198" s="174"/>
      <c r="CXS198" s="174"/>
      <c r="CXT198" s="174"/>
      <c r="CXU198" s="174"/>
      <c r="CXV198" s="174"/>
      <c r="CXW198" s="174"/>
      <c r="CXX198" s="174"/>
      <c r="CXY198" s="174"/>
      <c r="CXZ198" s="174"/>
      <c r="CYA198" s="174"/>
      <c r="CYB198" s="174"/>
      <c r="CYC198" s="174"/>
      <c r="CYD198" s="174"/>
      <c r="CYE198" s="174"/>
      <c r="CYF198" s="174"/>
      <c r="CYG198" s="174"/>
      <c r="CYH198" s="174"/>
      <c r="CYI198" s="174"/>
      <c r="CYJ198" s="174"/>
      <c r="CYK198" s="174"/>
      <c r="CYL198" s="174"/>
      <c r="CYM198" s="174"/>
      <c r="CYN198" s="174"/>
      <c r="CYO198" s="174"/>
      <c r="CYP198" s="174"/>
      <c r="CYQ198" s="174"/>
      <c r="CYR198" s="174"/>
      <c r="CYS198" s="174"/>
      <c r="CYT198" s="174"/>
      <c r="CYU198" s="174"/>
      <c r="CYV198" s="174"/>
      <c r="CYW198" s="174"/>
      <c r="CYX198" s="174"/>
      <c r="CYY198" s="174"/>
      <c r="CYZ198" s="174"/>
      <c r="CZA198" s="174"/>
      <c r="CZB198" s="174"/>
      <c r="CZC198" s="174"/>
      <c r="CZD198" s="174"/>
      <c r="CZE198" s="174"/>
      <c r="CZF198" s="174"/>
      <c r="CZG198" s="174"/>
      <c r="CZH198" s="174"/>
      <c r="CZI198" s="174"/>
      <c r="CZJ198" s="174"/>
      <c r="CZK198" s="174"/>
      <c r="CZL198" s="174"/>
      <c r="CZM198" s="174"/>
      <c r="CZN198" s="174"/>
      <c r="CZO198" s="174"/>
      <c r="CZP198" s="174"/>
      <c r="CZQ198" s="174"/>
      <c r="CZR198" s="174"/>
      <c r="CZS198" s="174"/>
      <c r="CZT198" s="174"/>
      <c r="CZU198" s="174"/>
      <c r="CZV198" s="174"/>
      <c r="CZW198" s="174"/>
      <c r="CZX198" s="174"/>
      <c r="CZY198" s="174"/>
      <c r="CZZ198" s="174"/>
      <c r="DAA198" s="174"/>
      <c r="DAB198" s="174"/>
      <c r="DAC198" s="174"/>
      <c r="DAD198" s="174"/>
      <c r="DAE198" s="174"/>
      <c r="DAF198" s="174"/>
      <c r="DAG198" s="174"/>
      <c r="DAH198" s="174"/>
      <c r="DAI198" s="174"/>
      <c r="DAJ198" s="174"/>
      <c r="DAK198" s="174"/>
      <c r="DAL198" s="174"/>
      <c r="DAM198" s="174"/>
      <c r="DAN198" s="174"/>
      <c r="DAO198" s="174"/>
      <c r="DAP198" s="174"/>
      <c r="DAQ198" s="174"/>
      <c r="DAR198" s="174"/>
      <c r="DAS198" s="174"/>
      <c r="DAT198" s="174"/>
      <c r="DAU198" s="174"/>
      <c r="DAV198" s="174"/>
      <c r="DAW198" s="174"/>
      <c r="DAX198" s="174"/>
      <c r="DAY198" s="174"/>
      <c r="DAZ198" s="174"/>
      <c r="DBA198" s="174"/>
      <c r="DBB198" s="174"/>
      <c r="DBC198" s="174"/>
      <c r="DBD198" s="174"/>
      <c r="DBE198" s="174"/>
      <c r="DBF198" s="174"/>
      <c r="DBG198" s="174"/>
      <c r="DBH198" s="174"/>
      <c r="DBI198" s="174"/>
      <c r="DBJ198" s="174"/>
      <c r="DBK198" s="174"/>
      <c r="DBL198" s="174"/>
      <c r="DBM198" s="174"/>
      <c r="DBN198" s="174"/>
      <c r="DBO198" s="174"/>
      <c r="DBP198" s="174"/>
      <c r="DBQ198" s="174"/>
      <c r="DBR198" s="174"/>
      <c r="DBS198" s="174"/>
      <c r="DBT198" s="174"/>
      <c r="DBU198" s="174"/>
      <c r="DBV198" s="174"/>
      <c r="DBW198" s="174"/>
      <c r="DBX198" s="174"/>
      <c r="DBY198" s="174"/>
      <c r="DBZ198" s="174"/>
      <c r="DCA198" s="174"/>
      <c r="DCB198" s="174"/>
      <c r="DCC198" s="174"/>
      <c r="DCD198" s="174"/>
      <c r="DCE198" s="174"/>
      <c r="DCF198" s="174"/>
      <c r="DCG198" s="174"/>
      <c r="DCH198" s="174"/>
      <c r="DCI198" s="174"/>
      <c r="DCJ198" s="174"/>
      <c r="DCK198" s="174"/>
      <c r="DCL198" s="174"/>
      <c r="DCM198" s="174"/>
      <c r="DCN198" s="174"/>
      <c r="DCO198" s="174"/>
      <c r="DCP198" s="174"/>
      <c r="DCQ198" s="174"/>
      <c r="DCR198" s="174"/>
      <c r="DCS198" s="174"/>
      <c r="DCT198" s="174"/>
      <c r="DCU198" s="174"/>
      <c r="DCV198" s="174"/>
      <c r="DCW198" s="174"/>
      <c r="DCX198" s="174"/>
      <c r="DCY198" s="174"/>
      <c r="DCZ198" s="174"/>
      <c r="DDA198" s="174"/>
      <c r="DDB198" s="174"/>
      <c r="DDC198" s="174"/>
      <c r="DDD198" s="174"/>
      <c r="DDE198" s="174"/>
      <c r="DDF198" s="174"/>
      <c r="DDG198" s="174"/>
      <c r="DDH198" s="174"/>
      <c r="DDI198" s="174"/>
      <c r="DDJ198" s="174"/>
      <c r="DDK198" s="174"/>
      <c r="DDL198" s="174"/>
      <c r="DDM198" s="174"/>
      <c r="DDN198" s="174"/>
      <c r="DDO198" s="174"/>
      <c r="DDP198" s="174"/>
      <c r="DDQ198" s="174"/>
      <c r="DDR198" s="174"/>
      <c r="DDS198" s="174"/>
      <c r="DDT198" s="174"/>
      <c r="DDU198" s="174"/>
      <c r="DDV198" s="174"/>
      <c r="DDW198" s="174"/>
      <c r="DDX198" s="174"/>
      <c r="DDY198" s="174"/>
      <c r="DDZ198" s="174"/>
      <c r="DEA198" s="174"/>
      <c r="DEB198" s="174"/>
      <c r="DEC198" s="174"/>
      <c r="DED198" s="174"/>
      <c r="DEE198" s="174"/>
      <c r="DEF198" s="174"/>
      <c r="DEG198" s="174"/>
      <c r="DEH198" s="174"/>
      <c r="DEI198" s="174"/>
      <c r="DEJ198" s="174"/>
      <c r="DEK198" s="174"/>
      <c r="DEL198" s="174"/>
      <c r="DEM198" s="174"/>
      <c r="DEN198" s="174"/>
      <c r="DEO198" s="174"/>
      <c r="DEP198" s="174"/>
      <c r="DEQ198" s="174"/>
      <c r="DER198" s="174"/>
      <c r="DES198" s="174"/>
      <c r="DET198" s="174"/>
      <c r="DEU198" s="174"/>
      <c r="DEV198" s="174"/>
      <c r="DEW198" s="174"/>
      <c r="DEX198" s="174"/>
      <c r="DEY198" s="174"/>
      <c r="DEZ198" s="174"/>
      <c r="DFA198" s="174"/>
      <c r="DFB198" s="174"/>
      <c r="DFC198" s="174"/>
      <c r="DFD198" s="174"/>
      <c r="DFE198" s="174"/>
      <c r="DFF198" s="174"/>
      <c r="DFG198" s="174"/>
      <c r="DFH198" s="174"/>
      <c r="DFI198" s="174"/>
      <c r="DFJ198" s="174"/>
      <c r="DFK198" s="174"/>
      <c r="DFL198" s="174"/>
      <c r="DFM198" s="174"/>
      <c r="DFN198" s="174"/>
      <c r="DFO198" s="174"/>
      <c r="DFP198" s="174"/>
      <c r="DFQ198" s="174"/>
      <c r="DFR198" s="174"/>
      <c r="DFS198" s="174"/>
      <c r="DFT198" s="174"/>
      <c r="DFU198" s="174"/>
      <c r="DFV198" s="174"/>
      <c r="DFW198" s="174"/>
      <c r="DFX198" s="174"/>
      <c r="DFY198" s="174"/>
      <c r="DFZ198" s="174"/>
      <c r="DGA198" s="174"/>
      <c r="DGB198" s="174"/>
      <c r="DGC198" s="174"/>
      <c r="DGD198" s="174"/>
      <c r="DGE198" s="174"/>
      <c r="DGF198" s="174"/>
      <c r="DGG198" s="174"/>
      <c r="DGH198" s="174"/>
      <c r="DGI198" s="174"/>
      <c r="DGJ198" s="174"/>
      <c r="DGK198" s="174"/>
      <c r="DGL198" s="174"/>
      <c r="DGM198" s="174"/>
      <c r="DGN198" s="174"/>
      <c r="DGO198" s="174"/>
      <c r="DGP198" s="174"/>
      <c r="DGQ198" s="174"/>
      <c r="DGR198" s="174"/>
      <c r="DGS198" s="174"/>
      <c r="DGT198" s="174"/>
      <c r="DGU198" s="174"/>
      <c r="DGV198" s="174"/>
      <c r="DGW198" s="174"/>
      <c r="DGX198" s="174"/>
      <c r="DGY198" s="174"/>
      <c r="DGZ198" s="174"/>
      <c r="DHA198" s="174"/>
      <c r="DHB198" s="174"/>
      <c r="DHC198" s="174"/>
      <c r="DHD198" s="174"/>
      <c r="DHE198" s="174"/>
      <c r="DHF198" s="174"/>
      <c r="DHG198" s="174"/>
      <c r="DHH198" s="174"/>
      <c r="DHI198" s="174"/>
      <c r="DHJ198" s="174"/>
      <c r="DHK198" s="174"/>
      <c r="DHL198" s="174"/>
      <c r="DHM198" s="174"/>
      <c r="DHN198" s="174"/>
      <c r="DHO198" s="174"/>
      <c r="DHP198" s="174"/>
      <c r="DHQ198" s="174"/>
      <c r="DHR198" s="174"/>
      <c r="DHS198" s="174"/>
      <c r="DHT198" s="174"/>
      <c r="DHU198" s="174"/>
      <c r="DHV198" s="174"/>
      <c r="DHW198" s="174"/>
      <c r="DHX198" s="174"/>
      <c r="DHY198" s="174"/>
      <c r="DHZ198" s="174"/>
      <c r="DIA198" s="174"/>
      <c r="DIB198" s="174"/>
      <c r="DIC198" s="174"/>
      <c r="DID198" s="174"/>
      <c r="DIE198" s="174"/>
      <c r="DIF198" s="174"/>
      <c r="DIG198" s="174"/>
      <c r="DIH198" s="174"/>
      <c r="DII198" s="174"/>
      <c r="DIJ198" s="174"/>
      <c r="DIK198" s="174"/>
      <c r="DIL198" s="174"/>
      <c r="DIM198" s="174"/>
      <c r="DIN198" s="174"/>
      <c r="DIO198" s="174"/>
      <c r="DIP198" s="174"/>
      <c r="DIQ198" s="174"/>
      <c r="DIR198" s="174"/>
      <c r="DIS198" s="174"/>
      <c r="DIT198" s="174"/>
      <c r="DIU198" s="174"/>
      <c r="DIV198" s="174"/>
      <c r="DIW198" s="174"/>
      <c r="DIX198" s="174"/>
      <c r="DIY198" s="174"/>
      <c r="DIZ198" s="174"/>
      <c r="DJA198" s="174"/>
      <c r="DJB198" s="174"/>
      <c r="DJC198" s="174"/>
      <c r="DJD198" s="174"/>
      <c r="DJE198" s="174"/>
      <c r="DJF198" s="174"/>
      <c r="DJG198" s="174"/>
      <c r="DJH198" s="174"/>
      <c r="DJI198" s="174"/>
      <c r="DJJ198" s="174"/>
      <c r="DJK198" s="174"/>
      <c r="DJL198" s="174"/>
      <c r="DJM198" s="174"/>
      <c r="DJN198" s="174"/>
      <c r="DJO198" s="174"/>
      <c r="DJP198" s="174"/>
      <c r="DJQ198" s="174"/>
      <c r="DJR198" s="174"/>
      <c r="DJS198" s="174"/>
      <c r="DJT198" s="174"/>
      <c r="DJU198" s="174"/>
      <c r="DJV198" s="174"/>
      <c r="DJW198" s="174"/>
      <c r="DJX198" s="174"/>
      <c r="DJY198" s="174"/>
      <c r="DJZ198" s="174"/>
      <c r="DKA198" s="174"/>
      <c r="DKB198" s="174"/>
      <c r="DKC198" s="174"/>
      <c r="DKD198" s="174"/>
      <c r="DKE198" s="174"/>
      <c r="DKF198" s="174"/>
      <c r="DKG198" s="174"/>
      <c r="DKH198" s="174"/>
      <c r="DKI198" s="174"/>
      <c r="DKJ198" s="174"/>
      <c r="DKK198" s="174"/>
      <c r="DKL198" s="174"/>
      <c r="DKM198" s="174"/>
      <c r="DKN198" s="174"/>
      <c r="DKO198" s="174"/>
      <c r="DKP198" s="174"/>
      <c r="DKQ198" s="174"/>
      <c r="DKR198" s="174"/>
      <c r="DKS198" s="174"/>
      <c r="DKT198" s="174"/>
      <c r="DKU198" s="174"/>
      <c r="DKV198" s="174"/>
      <c r="DKW198" s="174"/>
      <c r="DKX198" s="174"/>
      <c r="DKY198" s="174"/>
      <c r="DKZ198" s="174"/>
      <c r="DLA198" s="174"/>
      <c r="DLB198" s="174"/>
      <c r="DLC198" s="174"/>
      <c r="DLD198" s="174"/>
      <c r="DLE198" s="174"/>
      <c r="DLF198" s="174"/>
      <c r="DLG198" s="174"/>
      <c r="DLH198" s="174"/>
      <c r="DLI198" s="174"/>
      <c r="DLJ198" s="174"/>
      <c r="DLK198" s="174"/>
      <c r="DLL198" s="174"/>
      <c r="DLM198" s="174"/>
      <c r="DLN198" s="174"/>
      <c r="DLO198" s="174"/>
      <c r="DLP198" s="174"/>
      <c r="DLQ198" s="174"/>
      <c r="DLR198" s="174"/>
      <c r="DLS198" s="174"/>
      <c r="DLT198" s="174"/>
      <c r="DLU198" s="174"/>
      <c r="DLV198" s="174"/>
      <c r="DLW198" s="174"/>
      <c r="DLX198" s="174"/>
      <c r="DLY198" s="174"/>
      <c r="DLZ198" s="174"/>
      <c r="DMA198" s="174"/>
      <c r="DMB198" s="174"/>
      <c r="DMC198" s="174"/>
      <c r="DMD198" s="174"/>
      <c r="DME198" s="174"/>
      <c r="DMF198" s="174"/>
      <c r="DMG198" s="174"/>
      <c r="DMH198" s="174"/>
      <c r="DMI198" s="174"/>
      <c r="DMJ198" s="174"/>
      <c r="DMK198" s="174"/>
      <c r="DML198" s="174"/>
      <c r="DMM198" s="174"/>
      <c r="DMN198" s="174"/>
      <c r="DMO198" s="174"/>
      <c r="DMP198" s="174"/>
      <c r="DMQ198" s="174"/>
      <c r="DMR198" s="174"/>
      <c r="DMS198" s="174"/>
      <c r="DMT198" s="174"/>
      <c r="DMU198" s="174"/>
      <c r="DMV198" s="174"/>
      <c r="DMW198" s="174"/>
      <c r="DMX198" s="174"/>
      <c r="DMY198" s="174"/>
      <c r="DMZ198" s="174"/>
      <c r="DNA198" s="174"/>
      <c r="DNB198" s="174"/>
      <c r="DNC198" s="174"/>
      <c r="DND198" s="174"/>
      <c r="DNE198" s="174"/>
      <c r="DNF198" s="174"/>
      <c r="DNG198" s="174"/>
      <c r="DNH198" s="174"/>
      <c r="DNI198" s="174"/>
      <c r="DNJ198" s="174"/>
      <c r="DNK198" s="174"/>
      <c r="DNL198" s="174"/>
      <c r="DNM198" s="174"/>
      <c r="DNN198" s="174"/>
      <c r="DNO198" s="174"/>
      <c r="DNP198" s="174"/>
      <c r="DNQ198" s="174"/>
      <c r="DNR198" s="174"/>
      <c r="DNS198" s="174"/>
      <c r="DNT198" s="174"/>
      <c r="DNU198" s="174"/>
      <c r="DNV198" s="174"/>
      <c r="DNW198" s="174"/>
      <c r="DNX198" s="174"/>
      <c r="DNY198" s="174"/>
      <c r="DNZ198" s="174"/>
      <c r="DOA198" s="174"/>
      <c r="DOB198" s="174"/>
      <c r="DOC198" s="174"/>
      <c r="DOD198" s="174"/>
      <c r="DOE198" s="174"/>
      <c r="DOF198" s="174"/>
      <c r="DOG198" s="174"/>
      <c r="DOH198" s="174"/>
      <c r="DOI198" s="174"/>
      <c r="DOJ198" s="174"/>
      <c r="DOK198" s="174"/>
      <c r="DOL198" s="174"/>
      <c r="DOM198" s="174"/>
      <c r="DON198" s="174"/>
      <c r="DOO198" s="174"/>
      <c r="DOP198" s="174"/>
      <c r="DOQ198" s="174"/>
      <c r="DOR198" s="174"/>
      <c r="DOS198" s="174"/>
      <c r="DOT198" s="174"/>
      <c r="DOU198" s="174"/>
      <c r="DOV198" s="174"/>
      <c r="DOW198" s="174"/>
      <c r="DOX198" s="174"/>
      <c r="DOY198" s="174"/>
      <c r="DOZ198" s="174"/>
      <c r="DPA198" s="174"/>
      <c r="DPB198" s="174"/>
      <c r="DPC198" s="174"/>
      <c r="DPD198" s="174"/>
      <c r="DPE198" s="174"/>
      <c r="DPF198" s="174"/>
      <c r="DPG198" s="174"/>
      <c r="DPH198" s="174"/>
      <c r="DPI198" s="174"/>
      <c r="DPJ198" s="174"/>
      <c r="DPK198" s="174"/>
      <c r="DPL198" s="174"/>
      <c r="DPM198" s="174"/>
      <c r="DPN198" s="174"/>
      <c r="DPO198" s="174"/>
      <c r="DPP198" s="174"/>
      <c r="DPQ198" s="174"/>
      <c r="DPR198" s="174"/>
      <c r="DPS198" s="174"/>
      <c r="DPT198" s="174"/>
      <c r="DPU198" s="174"/>
      <c r="DPV198" s="174"/>
      <c r="DPW198" s="174"/>
      <c r="DPX198" s="174"/>
      <c r="DPY198" s="174"/>
      <c r="DPZ198" s="174"/>
      <c r="DQA198" s="174"/>
      <c r="DQB198" s="174"/>
      <c r="DQC198" s="174"/>
      <c r="DQD198" s="174"/>
      <c r="DQE198" s="174"/>
      <c r="DQF198" s="174"/>
      <c r="DQG198" s="174"/>
      <c r="DQH198" s="174"/>
      <c r="DQI198" s="174"/>
      <c r="DQJ198" s="174"/>
      <c r="DQK198" s="174"/>
      <c r="DQL198" s="174"/>
      <c r="DQM198" s="174"/>
      <c r="DQN198" s="174"/>
      <c r="DQO198" s="174"/>
      <c r="DQP198" s="174"/>
      <c r="DQQ198" s="174"/>
      <c r="DQR198" s="174"/>
      <c r="DQS198" s="174"/>
      <c r="DQT198" s="174"/>
      <c r="DQU198" s="174"/>
      <c r="DQV198" s="174"/>
      <c r="DQW198" s="174"/>
      <c r="DQX198" s="174"/>
      <c r="DQY198" s="174"/>
      <c r="DQZ198" s="174"/>
      <c r="DRA198" s="174"/>
      <c r="DRB198" s="174"/>
      <c r="DRC198" s="174"/>
      <c r="DRD198" s="174"/>
      <c r="DRE198" s="174"/>
      <c r="DRF198" s="174"/>
      <c r="DRG198" s="174"/>
      <c r="DRH198" s="174"/>
      <c r="DRI198" s="174"/>
      <c r="DRJ198" s="174"/>
      <c r="DRK198" s="174"/>
      <c r="DRL198" s="174"/>
      <c r="DRM198" s="174"/>
      <c r="DRN198" s="174"/>
      <c r="DRO198" s="174"/>
      <c r="DRP198" s="174"/>
      <c r="DRQ198" s="174"/>
      <c r="DRR198" s="174"/>
      <c r="DRS198" s="174"/>
      <c r="DRT198" s="174"/>
      <c r="DRU198" s="174"/>
      <c r="DRV198" s="174"/>
      <c r="DRW198" s="174"/>
      <c r="DRX198" s="174"/>
      <c r="DRY198" s="174"/>
      <c r="DRZ198" s="174"/>
      <c r="DSA198" s="174"/>
      <c r="DSB198" s="174"/>
      <c r="DSC198" s="174"/>
      <c r="DSD198" s="174"/>
      <c r="DSE198" s="174"/>
      <c r="DSF198" s="174"/>
      <c r="DSG198" s="174"/>
      <c r="DSH198" s="174"/>
      <c r="DSI198" s="174"/>
      <c r="DSJ198" s="174"/>
      <c r="DSK198" s="174"/>
      <c r="DSL198" s="174"/>
      <c r="DSM198" s="174"/>
      <c r="DSN198" s="174"/>
      <c r="DSO198" s="174"/>
      <c r="DSP198" s="174"/>
      <c r="DSQ198" s="174"/>
      <c r="DSR198" s="174"/>
      <c r="DSS198" s="174"/>
      <c r="DST198" s="174"/>
      <c r="DSU198" s="174"/>
      <c r="DSV198" s="174"/>
      <c r="DSW198" s="174"/>
      <c r="DSX198" s="174"/>
      <c r="DSY198" s="174"/>
      <c r="DSZ198" s="174"/>
      <c r="DTA198" s="174"/>
      <c r="DTB198" s="174"/>
      <c r="DTC198" s="174"/>
      <c r="DTD198" s="174"/>
      <c r="DTE198" s="174"/>
      <c r="DTF198" s="174"/>
      <c r="DTG198" s="174"/>
      <c r="DTH198" s="174"/>
      <c r="DTI198" s="174"/>
      <c r="DTJ198" s="174"/>
      <c r="DTK198" s="174"/>
      <c r="DTL198" s="174"/>
      <c r="DTM198" s="174"/>
      <c r="DTN198" s="174"/>
      <c r="DTO198" s="174"/>
      <c r="DTP198" s="174"/>
      <c r="DTQ198" s="174"/>
      <c r="DTR198" s="174"/>
      <c r="DTS198" s="174"/>
      <c r="DTT198" s="174"/>
      <c r="DTU198" s="174"/>
      <c r="DTV198" s="174"/>
      <c r="DTW198" s="174"/>
      <c r="DTX198" s="174"/>
      <c r="DTY198" s="174"/>
      <c r="DTZ198" s="174"/>
      <c r="DUA198" s="174"/>
      <c r="DUB198" s="174"/>
      <c r="DUC198" s="174"/>
      <c r="DUD198" s="174"/>
      <c r="DUE198" s="174"/>
      <c r="DUF198" s="174"/>
      <c r="DUG198" s="174"/>
      <c r="DUH198" s="174"/>
      <c r="DUI198" s="174"/>
      <c r="DUJ198" s="174"/>
      <c r="DUK198" s="174"/>
      <c r="DUL198" s="174"/>
      <c r="DUM198" s="174"/>
      <c r="DUN198" s="174"/>
      <c r="DUO198" s="174"/>
      <c r="DUP198" s="174"/>
      <c r="DUQ198" s="174"/>
      <c r="DUR198" s="174"/>
      <c r="DUS198" s="174"/>
      <c r="DUT198" s="174"/>
      <c r="DUU198" s="174"/>
      <c r="DUV198" s="174"/>
      <c r="DUW198" s="174"/>
      <c r="DUX198" s="174"/>
      <c r="DUY198" s="174"/>
      <c r="DUZ198" s="174"/>
      <c r="DVA198" s="174"/>
      <c r="DVB198" s="174"/>
      <c r="DVC198" s="174"/>
      <c r="DVD198" s="174"/>
      <c r="DVE198" s="174"/>
      <c r="DVF198" s="174"/>
      <c r="DVG198" s="174"/>
      <c r="DVH198" s="174"/>
      <c r="DVI198" s="174"/>
      <c r="DVJ198" s="174"/>
      <c r="DVK198" s="174"/>
      <c r="DVL198" s="174"/>
      <c r="DVM198" s="174"/>
      <c r="DVN198" s="174"/>
      <c r="DVO198" s="174"/>
      <c r="DVP198" s="174"/>
      <c r="DVQ198" s="174"/>
      <c r="DVR198" s="174"/>
      <c r="DVS198" s="174"/>
      <c r="DVT198" s="174"/>
      <c r="DVU198" s="174"/>
      <c r="DVV198" s="174"/>
      <c r="DVW198" s="174"/>
      <c r="DVX198" s="174"/>
      <c r="DVY198" s="174"/>
      <c r="DVZ198" s="174"/>
      <c r="DWA198" s="174"/>
      <c r="DWB198" s="174"/>
      <c r="DWC198" s="174"/>
      <c r="DWD198" s="174"/>
      <c r="DWE198" s="174"/>
      <c r="DWF198" s="174"/>
      <c r="DWG198" s="174"/>
      <c r="DWH198" s="174"/>
      <c r="DWI198" s="174"/>
      <c r="DWJ198" s="174"/>
      <c r="DWK198" s="174"/>
      <c r="DWL198" s="174"/>
      <c r="DWM198" s="174"/>
      <c r="DWN198" s="174"/>
      <c r="DWO198" s="174"/>
      <c r="DWP198" s="174"/>
      <c r="DWQ198" s="174"/>
      <c r="DWR198" s="174"/>
      <c r="DWS198" s="174"/>
      <c r="DWT198" s="174"/>
      <c r="DWU198" s="174"/>
      <c r="DWV198" s="174"/>
      <c r="DWW198" s="174"/>
      <c r="DWX198" s="174"/>
      <c r="DWY198" s="174"/>
      <c r="DWZ198" s="174"/>
      <c r="DXA198" s="174"/>
      <c r="DXB198" s="174"/>
      <c r="DXC198" s="174"/>
      <c r="DXD198" s="174"/>
      <c r="DXE198" s="174"/>
      <c r="DXF198" s="174"/>
      <c r="DXG198" s="174"/>
      <c r="DXH198" s="174"/>
      <c r="DXI198" s="174"/>
      <c r="DXJ198" s="174"/>
      <c r="DXK198" s="174"/>
      <c r="DXL198" s="174"/>
      <c r="DXM198" s="174"/>
      <c r="DXN198" s="174"/>
      <c r="DXO198" s="174"/>
      <c r="DXP198" s="174"/>
      <c r="DXQ198" s="174"/>
      <c r="DXR198" s="174"/>
      <c r="DXS198" s="174"/>
      <c r="DXT198" s="174"/>
      <c r="DXU198" s="174"/>
      <c r="DXV198" s="174"/>
      <c r="DXW198" s="174"/>
      <c r="DXX198" s="174"/>
      <c r="DXY198" s="174"/>
      <c r="DXZ198" s="174"/>
      <c r="DYA198" s="174"/>
      <c r="DYB198" s="174"/>
      <c r="DYC198" s="174"/>
      <c r="DYD198" s="174"/>
      <c r="DYE198" s="174"/>
      <c r="DYF198" s="174"/>
      <c r="DYG198" s="174"/>
      <c r="DYH198" s="174"/>
      <c r="DYI198" s="174"/>
      <c r="DYJ198" s="174"/>
      <c r="DYK198" s="174"/>
      <c r="DYL198" s="174"/>
      <c r="DYM198" s="174"/>
      <c r="DYN198" s="174"/>
      <c r="DYO198" s="174"/>
      <c r="DYP198" s="174"/>
      <c r="DYQ198" s="174"/>
      <c r="DYR198" s="174"/>
      <c r="DYS198" s="174"/>
      <c r="DYT198" s="174"/>
      <c r="DYU198" s="174"/>
      <c r="DYV198" s="174"/>
      <c r="DYW198" s="174"/>
      <c r="DYX198" s="174"/>
      <c r="DYY198" s="174"/>
      <c r="DYZ198" s="174"/>
      <c r="DZA198" s="174"/>
      <c r="DZB198" s="174"/>
      <c r="DZC198" s="174"/>
      <c r="DZD198" s="174"/>
      <c r="DZE198" s="174"/>
      <c r="DZF198" s="174"/>
      <c r="DZG198" s="174"/>
      <c r="DZH198" s="174"/>
      <c r="DZI198" s="174"/>
      <c r="DZJ198" s="174"/>
      <c r="DZK198" s="174"/>
      <c r="DZL198" s="174"/>
      <c r="DZM198" s="174"/>
      <c r="DZN198" s="174"/>
      <c r="DZO198" s="174"/>
      <c r="DZP198" s="174"/>
      <c r="DZQ198" s="174"/>
      <c r="DZR198" s="174"/>
      <c r="DZS198" s="174"/>
      <c r="DZT198" s="174"/>
      <c r="DZU198" s="174"/>
      <c r="DZV198" s="174"/>
      <c r="DZW198" s="174"/>
      <c r="DZX198" s="174"/>
      <c r="DZY198" s="174"/>
      <c r="DZZ198" s="174"/>
      <c r="EAA198" s="174"/>
      <c r="EAB198" s="174"/>
      <c r="EAC198" s="174"/>
      <c r="EAD198" s="174"/>
      <c r="EAE198" s="174"/>
      <c r="EAF198" s="174"/>
      <c r="EAG198" s="174"/>
      <c r="EAH198" s="174"/>
      <c r="EAI198" s="174"/>
      <c r="EAJ198" s="174"/>
      <c r="EAK198" s="174"/>
      <c r="EAL198" s="174"/>
      <c r="EAM198" s="174"/>
      <c r="EAN198" s="174"/>
      <c r="EAO198" s="174"/>
      <c r="EAP198" s="174"/>
      <c r="EAQ198" s="174"/>
      <c r="EAR198" s="174"/>
      <c r="EAS198" s="174"/>
      <c r="EAT198" s="174"/>
      <c r="EAU198" s="174"/>
      <c r="EAV198" s="174"/>
      <c r="EAW198" s="174"/>
      <c r="EAX198" s="174"/>
      <c r="EAY198" s="174"/>
      <c r="EAZ198" s="174"/>
      <c r="EBA198" s="174"/>
      <c r="EBB198" s="174"/>
      <c r="EBC198" s="174"/>
      <c r="EBD198" s="174"/>
      <c r="EBE198" s="174"/>
      <c r="EBF198" s="174"/>
      <c r="EBG198" s="174"/>
      <c r="EBH198" s="174"/>
      <c r="EBI198" s="174"/>
      <c r="EBJ198" s="174"/>
      <c r="EBK198" s="174"/>
      <c r="EBL198" s="174"/>
      <c r="EBM198" s="174"/>
      <c r="EBN198" s="174"/>
      <c r="EBO198" s="174"/>
      <c r="EBP198" s="174"/>
      <c r="EBQ198" s="174"/>
      <c r="EBR198" s="174"/>
      <c r="EBS198" s="174"/>
      <c r="EBT198" s="174"/>
      <c r="EBU198" s="174"/>
      <c r="EBV198" s="174"/>
      <c r="EBW198" s="174"/>
      <c r="EBX198" s="174"/>
      <c r="EBY198" s="174"/>
      <c r="EBZ198" s="174"/>
      <c r="ECA198" s="174"/>
      <c r="ECB198" s="174"/>
      <c r="ECC198" s="174"/>
      <c r="ECD198" s="174"/>
      <c r="ECE198" s="174"/>
      <c r="ECF198" s="174"/>
      <c r="ECG198" s="174"/>
      <c r="ECH198" s="174"/>
      <c r="ECI198" s="174"/>
      <c r="ECJ198" s="174"/>
      <c r="ECK198" s="174"/>
      <c r="ECL198" s="174"/>
      <c r="ECM198" s="174"/>
      <c r="ECN198" s="174"/>
      <c r="ECO198" s="174"/>
      <c r="ECP198" s="174"/>
      <c r="ECQ198" s="174"/>
      <c r="ECR198" s="174"/>
      <c r="ECS198" s="174"/>
      <c r="ECT198" s="174"/>
      <c r="ECU198" s="174"/>
      <c r="ECV198" s="174"/>
      <c r="ECW198" s="174"/>
      <c r="ECX198" s="174"/>
      <c r="ECY198" s="174"/>
      <c r="ECZ198" s="174"/>
      <c r="EDA198" s="174"/>
      <c r="EDB198" s="174"/>
      <c r="EDC198" s="174"/>
      <c r="EDD198" s="174"/>
      <c r="EDE198" s="174"/>
      <c r="EDF198" s="174"/>
      <c r="EDG198" s="174"/>
      <c r="EDH198" s="174"/>
      <c r="EDI198" s="174"/>
      <c r="EDJ198" s="174"/>
      <c r="EDK198" s="174"/>
      <c r="EDL198" s="174"/>
      <c r="EDM198" s="174"/>
      <c r="EDN198" s="174"/>
      <c r="EDO198" s="174"/>
      <c r="EDP198" s="174"/>
      <c r="EDQ198" s="174"/>
      <c r="EDR198" s="174"/>
      <c r="EDS198" s="174"/>
      <c r="EDT198" s="174"/>
      <c r="EDU198" s="174"/>
      <c r="EDV198" s="174"/>
      <c r="EDW198" s="174"/>
      <c r="EDX198" s="174"/>
      <c r="EDY198" s="174"/>
      <c r="EDZ198" s="174"/>
      <c r="EEA198" s="174"/>
      <c r="EEB198" s="174"/>
      <c r="EEC198" s="174"/>
      <c r="EED198" s="174"/>
      <c r="EEE198" s="174"/>
      <c r="EEF198" s="174"/>
      <c r="EEG198" s="174"/>
      <c r="EEH198" s="174"/>
      <c r="EEI198" s="174"/>
      <c r="EEJ198" s="174"/>
      <c r="EEK198" s="174"/>
      <c r="EEL198" s="174"/>
      <c r="EEM198" s="174"/>
      <c r="EEN198" s="174"/>
      <c r="EEO198" s="174"/>
      <c r="EEP198" s="174"/>
      <c r="EEQ198" s="174"/>
      <c r="EER198" s="174"/>
      <c r="EES198" s="174"/>
      <c r="EET198" s="174"/>
      <c r="EEU198" s="174"/>
      <c r="EEV198" s="174"/>
      <c r="EEW198" s="174"/>
      <c r="EEX198" s="174"/>
      <c r="EEY198" s="174"/>
      <c r="EEZ198" s="174"/>
      <c r="EFA198" s="174"/>
      <c r="EFB198" s="174"/>
      <c r="EFC198" s="174"/>
      <c r="EFD198" s="174"/>
      <c r="EFE198" s="174"/>
      <c r="EFF198" s="174"/>
      <c r="EFG198" s="174"/>
      <c r="EFH198" s="174"/>
      <c r="EFI198" s="174"/>
      <c r="EFJ198" s="174"/>
      <c r="EFK198" s="174"/>
      <c r="EFL198" s="174"/>
      <c r="EFM198" s="174"/>
      <c r="EFN198" s="174"/>
      <c r="EFO198" s="174"/>
      <c r="EFP198" s="174"/>
      <c r="EFQ198" s="174"/>
      <c r="EFR198" s="174"/>
      <c r="EFS198" s="174"/>
      <c r="EFT198" s="174"/>
      <c r="EFU198" s="174"/>
      <c r="EFV198" s="174"/>
      <c r="EFW198" s="174"/>
      <c r="EFX198" s="174"/>
      <c r="EFY198" s="174"/>
      <c r="EFZ198" s="174"/>
      <c r="EGA198" s="174"/>
      <c r="EGB198" s="174"/>
      <c r="EGC198" s="174"/>
      <c r="EGD198" s="174"/>
      <c r="EGE198" s="174"/>
      <c r="EGF198" s="174"/>
      <c r="EGG198" s="174"/>
      <c r="EGH198" s="174"/>
      <c r="EGI198" s="174"/>
      <c r="EGJ198" s="174"/>
      <c r="EGK198" s="174"/>
      <c r="EGL198" s="174"/>
      <c r="EGM198" s="174"/>
      <c r="EGN198" s="174"/>
      <c r="EGO198" s="174"/>
      <c r="EGP198" s="174"/>
      <c r="EGQ198" s="174"/>
      <c r="EGR198" s="174"/>
      <c r="EGS198" s="174"/>
      <c r="EGT198" s="174"/>
      <c r="EGU198" s="174"/>
      <c r="EGV198" s="174"/>
      <c r="EGW198" s="174"/>
      <c r="EGX198" s="174"/>
      <c r="EGY198" s="174"/>
      <c r="EGZ198" s="174"/>
      <c r="EHA198" s="174"/>
      <c r="EHB198" s="174"/>
      <c r="EHC198" s="174"/>
      <c r="EHD198" s="174"/>
      <c r="EHE198" s="174"/>
      <c r="EHF198" s="174"/>
      <c r="EHG198" s="174"/>
      <c r="EHH198" s="174"/>
      <c r="EHI198" s="174"/>
      <c r="EHJ198" s="174"/>
      <c r="EHK198" s="174"/>
      <c r="EHL198" s="174"/>
      <c r="EHM198" s="174"/>
      <c r="EHN198" s="174"/>
      <c r="EHO198" s="174"/>
      <c r="EHP198" s="174"/>
      <c r="EHQ198" s="174"/>
      <c r="EHR198" s="174"/>
      <c r="EHS198" s="174"/>
      <c r="EHT198" s="174"/>
      <c r="EHU198" s="174"/>
      <c r="EHV198" s="174"/>
      <c r="EHW198" s="174"/>
      <c r="EHX198" s="174"/>
      <c r="EHY198" s="174"/>
      <c r="EHZ198" s="174"/>
      <c r="EIA198" s="174"/>
      <c r="EIB198" s="174"/>
      <c r="EIC198" s="174"/>
      <c r="EID198" s="174"/>
      <c r="EIE198" s="174"/>
      <c r="EIF198" s="174"/>
      <c r="EIG198" s="174"/>
      <c r="EIH198" s="174"/>
      <c r="EII198" s="174"/>
      <c r="EIJ198" s="174"/>
      <c r="EIK198" s="174"/>
      <c r="EIL198" s="174"/>
      <c r="EIM198" s="174"/>
      <c r="EIN198" s="174"/>
      <c r="EIO198" s="174"/>
      <c r="EIP198" s="174"/>
      <c r="EIQ198" s="174"/>
      <c r="EIR198" s="174"/>
      <c r="EIS198" s="174"/>
      <c r="EIT198" s="174"/>
      <c r="EIU198" s="174"/>
      <c r="EIV198" s="174"/>
      <c r="EIW198" s="174"/>
      <c r="EIX198" s="174"/>
      <c r="EIY198" s="174"/>
      <c r="EIZ198" s="174"/>
      <c r="EJA198" s="174"/>
      <c r="EJB198" s="174"/>
      <c r="EJC198" s="174"/>
      <c r="EJD198" s="174"/>
      <c r="EJE198" s="174"/>
      <c r="EJF198" s="174"/>
      <c r="EJG198" s="174"/>
      <c r="EJH198" s="174"/>
      <c r="EJI198" s="174"/>
      <c r="EJJ198" s="174"/>
      <c r="EJK198" s="174"/>
      <c r="EJL198" s="174"/>
      <c r="EJM198" s="174"/>
      <c r="EJN198" s="174"/>
      <c r="EJO198" s="174"/>
      <c r="EJP198" s="174"/>
      <c r="EJQ198" s="174"/>
      <c r="EJR198" s="174"/>
      <c r="EJS198" s="174"/>
      <c r="EJT198" s="174"/>
      <c r="EJU198" s="174"/>
      <c r="EJV198" s="174"/>
      <c r="EJW198" s="174"/>
      <c r="EJX198" s="174"/>
      <c r="EJY198" s="174"/>
      <c r="EJZ198" s="174"/>
      <c r="EKA198" s="174"/>
      <c r="EKB198" s="174"/>
      <c r="EKC198" s="174"/>
      <c r="EKD198" s="174"/>
      <c r="EKE198" s="174"/>
      <c r="EKF198" s="174"/>
      <c r="EKG198" s="174"/>
      <c r="EKH198" s="174"/>
      <c r="EKI198" s="174"/>
      <c r="EKJ198" s="174"/>
      <c r="EKK198" s="174"/>
      <c r="EKL198" s="174"/>
      <c r="EKM198" s="174"/>
      <c r="EKN198" s="174"/>
      <c r="EKO198" s="174"/>
      <c r="EKP198" s="174"/>
      <c r="EKQ198" s="174"/>
      <c r="EKR198" s="174"/>
      <c r="EKS198" s="174"/>
      <c r="EKT198" s="174"/>
      <c r="EKU198" s="174"/>
      <c r="EKV198" s="174"/>
      <c r="EKW198" s="174"/>
      <c r="EKX198" s="174"/>
      <c r="EKY198" s="174"/>
      <c r="EKZ198" s="174"/>
      <c r="ELA198" s="174"/>
      <c r="ELB198" s="174"/>
      <c r="ELC198" s="174"/>
      <c r="ELD198" s="174"/>
      <c r="ELE198" s="174"/>
      <c r="ELF198" s="174"/>
      <c r="ELG198" s="174"/>
      <c r="ELH198" s="174"/>
      <c r="ELI198" s="174"/>
      <c r="ELJ198" s="174"/>
      <c r="ELK198" s="174"/>
      <c r="ELL198" s="174"/>
      <c r="ELM198" s="174"/>
      <c r="ELN198" s="174"/>
      <c r="ELO198" s="174"/>
      <c r="ELP198" s="174"/>
      <c r="ELQ198" s="174"/>
      <c r="ELR198" s="174"/>
      <c r="ELS198" s="174"/>
      <c r="ELT198" s="174"/>
      <c r="ELU198" s="174"/>
      <c r="ELV198" s="174"/>
      <c r="ELW198" s="174"/>
      <c r="ELX198" s="174"/>
      <c r="ELY198" s="174"/>
      <c r="ELZ198" s="174"/>
      <c r="EMA198" s="174"/>
      <c r="EMB198" s="174"/>
      <c r="EMC198" s="174"/>
      <c r="EMD198" s="174"/>
      <c r="EME198" s="174"/>
      <c r="EMF198" s="174"/>
      <c r="EMG198" s="174"/>
      <c r="EMH198" s="174"/>
      <c r="EMI198" s="174"/>
      <c r="EMJ198" s="174"/>
      <c r="EMK198" s="174"/>
      <c r="EML198" s="174"/>
      <c r="EMM198" s="174"/>
      <c r="EMN198" s="174"/>
      <c r="EMO198" s="174"/>
      <c r="EMP198" s="174"/>
      <c r="EMQ198" s="174"/>
      <c r="EMR198" s="174"/>
      <c r="EMS198" s="174"/>
      <c r="EMT198" s="174"/>
      <c r="EMU198" s="174"/>
      <c r="EMV198" s="174"/>
      <c r="EMW198" s="174"/>
      <c r="EMX198" s="174"/>
      <c r="EMY198" s="174"/>
      <c r="EMZ198" s="174"/>
      <c r="ENA198" s="174"/>
      <c r="ENB198" s="174"/>
      <c r="ENC198" s="174"/>
      <c r="END198" s="174"/>
      <c r="ENE198" s="174"/>
      <c r="ENF198" s="174"/>
      <c r="ENG198" s="174"/>
      <c r="ENH198" s="174"/>
      <c r="ENI198" s="174"/>
      <c r="ENJ198" s="174"/>
      <c r="ENK198" s="174"/>
      <c r="ENL198" s="174"/>
      <c r="ENM198" s="174"/>
      <c r="ENN198" s="174"/>
      <c r="ENO198" s="174"/>
      <c r="ENP198" s="174"/>
      <c r="ENQ198" s="174"/>
      <c r="ENR198" s="174"/>
      <c r="ENS198" s="174"/>
      <c r="ENT198" s="174"/>
      <c r="ENU198" s="174"/>
      <c r="ENV198" s="174"/>
      <c r="ENW198" s="174"/>
      <c r="ENX198" s="174"/>
      <c r="ENY198" s="174"/>
      <c r="ENZ198" s="174"/>
      <c r="EOA198" s="174"/>
      <c r="EOB198" s="174"/>
      <c r="EOC198" s="174"/>
      <c r="EOD198" s="174"/>
      <c r="EOE198" s="174"/>
      <c r="EOF198" s="174"/>
      <c r="EOG198" s="174"/>
      <c r="EOH198" s="174"/>
      <c r="EOI198" s="174"/>
      <c r="EOJ198" s="174"/>
      <c r="EOK198" s="174"/>
      <c r="EOL198" s="174"/>
      <c r="EOM198" s="174"/>
      <c r="EON198" s="174"/>
      <c r="EOO198" s="174"/>
      <c r="EOP198" s="174"/>
      <c r="EOQ198" s="174"/>
      <c r="EOR198" s="174"/>
      <c r="EOS198" s="174"/>
      <c r="EOT198" s="174"/>
      <c r="EOU198" s="174"/>
      <c r="EOV198" s="174"/>
      <c r="EOW198" s="174"/>
      <c r="EOX198" s="174"/>
      <c r="EOY198" s="174"/>
      <c r="EOZ198" s="174"/>
      <c r="EPA198" s="174"/>
      <c r="EPB198" s="174"/>
      <c r="EPC198" s="174"/>
      <c r="EPD198" s="174"/>
      <c r="EPE198" s="174"/>
      <c r="EPF198" s="174"/>
      <c r="EPG198" s="174"/>
      <c r="EPH198" s="174"/>
      <c r="EPI198" s="174"/>
      <c r="EPJ198" s="174"/>
      <c r="EPK198" s="174"/>
      <c r="EPL198" s="174"/>
      <c r="EPM198" s="174"/>
      <c r="EPN198" s="174"/>
      <c r="EPO198" s="174"/>
      <c r="EPP198" s="174"/>
      <c r="EPQ198" s="174"/>
      <c r="EPR198" s="174"/>
      <c r="EPS198" s="174"/>
      <c r="EPT198" s="174"/>
      <c r="EPU198" s="174"/>
      <c r="EPV198" s="174"/>
      <c r="EPW198" s="174"/>
      <c r="EPX198" s="174"/>
      <c r="EPY198" s="174"/>
      <c r="EPZ198" s="174"/>
      <c r="EQA198" s="174"/>
      <c r="EQB198" s="174"/>
      <c r="EQC198" s="174"/>
      <c r="EQD198" s="174"/>
      <c r="EQE198" s="174"/>
      <c r="EQF198" s="174"/>
      <c r="EQG198" s="174"/>
      <c r="EQH198" s="174"/>
      <c r="EQI198" s="174"/>
      <c r="EQJ198" s="174"/>
      <c r="EQK198" s="174"/>
      <c r="EQL198" s="174"/>
      <c r="EQM198" s="174"/>
      <c r="EQN198" s="174"/>
      <c r="EQO198" s="174"/>
      <c r="EQP198" s="174"/>
      <c r="EQQ198" s="174"/>
      <c r="EQR198" s="174"/>
      <c r="EQS198" s="174"/>
      <c r="EQT198" s="174"/>
      <c r="EQU198" s="174"/>
      <c r="EQV198" s="174"/>
      <c r="EQW198" s="174"/>
      <c r="EQX198" s="174"/>
      <c r="EQY198" s="174"/>
      <c r="EQZ198" s="174"/>
      <c r="ERA198" s="174"/>
      <c r="ERB198" s="174"/>
      <c r="ERC198" s="174"/>
      <c r="ERD198" s="174"/>
      <c r="ERE198" s="174"/>
      <c r="ERF198" s="174"/>
      <c r="ERG198" s="174"/>
      <c r="ERH198" s="174"/>
      <c r="ERI198" s="174"/>
      <c r="ERJ198" s="174"/>
      <c r="ERK198" s="174"/>
      <c r="ERL198" s="174"/>
      <c r="ERM198" s="174"/>
      <c r="ERN198" s="174"/>
      <c r="ERO198" s="174"/>
      <c r="ERP198" s="174"/>
      <c r="ERQ198" s="174"/>
      <c r="ERR198" s="174"/>
      <c r="ERS198" s="174"/>
      <c r="ERT198" s="174"/>
      <c r="ERU198" s="174"/>
      <c r="ERV198" s="174"/>
      <c r="ERW198" s="174"/>
      <c r="ERX198" s="174"/>
      <c r="ERY198" s="174"/>
      <c r="ERZ198" s="174"/>
      <c r="ESA198" s="174"/>
      <c r="ESB198" s="174"/>
      <c r="ESC198" s="174"/>
      <c r="ESD198" s="174"/>
      <c r="ESE198" s="174"/>
      <c r="ESF198" s="174"/>
      <c r="ESG198" s="174"/>
      <c r="ESH198" s="174"/>
      <c r="ESI198" s="174"/>
      <c r="ESJ198" s="174"/>
      <c r="ESK198" s="174"/>
      <c r="ESL198" s="174"/>
      <c r="ESM198" s="174"/>
      <c r="ESN198" s="174"/>
      <c r="ESO198" s="174"/>
      <c r="ESP198" s="174"/>
      <c r="ESQ198" s="174"/>
      <c r="ESR198" s="174"/>
      <c r="ESS198" s="174"/>
      <c r="EST198" s="174"/>
      <c r="ESU198" s="174"/>
      <c r="ESV198" s="174"/>
      <c r="ESW198" s="174"/>
      <c r="ESX198" s="174"/>
      <c r="ESY198" s="174"/>
      <c r="ESZ198" s="174"/>
      <c r="ETA198" s="174"/>
      <c r="ETB198" s="174"/>
      <c r="ETC198" s="174"/>
      <c r="ETD198" s="174"/>
      <c r="ETE198" s="174"/>
      <c r="ETF198" s="174"/>
      <c r="ETG198" s="174"/>
      <c r="ETH198" s="174"/>
      <c r="ETI198" s="174"/>
      <c r="ETJ198" s="174"/>
      <c r="ETK198" s="174"/>
      <c r="ETL198" s="174"/>
      <c r="ETM198" s="174"/>
      <c r="ETN198" s="174"/>
      <c r="ETO198" s="174"/>
      <c r="ETP198" s="174"/>
      <c r="ETQ198" s="174"/>
      <c r="ETR198" s="174"/>
      <c r="ETS198" s="174"/>
      <c r="ETT198" s="174"/>
      <c r="ETU198" s="174"/>
      <c r="ETV198" s="174"/>
      <c r="ETW198" s="174"/>
      <c r="ETX198" s="174"/>
      <c r="ETY198" s="174"/>
      <c r="ETZ198" s="174"/>
      <c r="EUA198" s="174"/>
      <c r="EUB198" s="174"/>
      <c r="EUC198" s="174"/>
      <c r="EUD198" s="174"/>
      <c r="EUE198" s="174"/>
      <c r="EUF198" s="174"/>
      <c r="EUG198" s="174"/>
      <c r="EUH198" s="174"/>
      <c r="EUI198" s="174"/>
      <c r="EUJ198" s="174"/>
      <c r="EUK198" s="174"/>
      <c r="EUL198" s="174"/>
      <c r="EUM198" s="174"/>
      <c r="EUN198" s="174"/>
      <c r="EUO198" s="174"/>
      <c r="EUP198" s="174"/>
      <c r="EUQ198" s="174"/>
      <c r="EUR198" s="174"/>
      <c r="EUS198" s="174"/>
      <c r="EUT198" s="174"/>
      <c r="EUU198" s="174"/>
      <c r="EUV198" s="174"/>
      <c r="EUW198" s="174"/>
      <c r="EUX198" s="174"/>
      <c r="EUY198" s="174"/>
      <c r="EUZ198" s="174"/>
      <c r="EVA198" s="174"/>
      <c r="EVB198" s="174"/>
      <c r="EVC198" s="174"/>
      <c r="EVD198" s="174"/>
      <c r="EVE198" s="174"/>
      <c r="EVF198" s="174"/>
      <c r="EVG198" s="174"/>
      <c r="EVH198" s="174"/>
      <c r="EVI198" s="174"/>
      <c r="EVJ198" s="174"/>
      <c r="EVK198" s="174"/>
      <c r="EVL198" s="174"/>
      <c r="EVM198" s="174"/>
      <c r="EVN198" s="174"/>
      <c r="EVO198" s="174"/>
      <c r="EVP198" s="174"/>
      <c r="EVQ198" s="174"/>
      <c r="EVR198" s="174"/>
      <c r="EVS198" s="174"/>
      <c r="EVT198" s="174"/>
      <c r="EVU198" s="174"/>
      <c r="EVV198" s="174"/>
      <c r="EVW198" s="174"/>
      <c r="EVX198" s="174"/>
      <c r="EVY198" s="174"/>
      <c r="EVZ198" s="174"/>
      <c r="EWA198" s="174"/>
      <c r="EWB198" s="174"/>
      <c r="EWC198" s="174"/>
      <c r="EWD198" s="174"/>
      <c r="EWE198" s="174"/>
      <c r="EWF198" s="174"/>
      <c r="EWG198" s="174"/>
      <c r="EWH198" s="174"/>
      <c r="EWI198" s="174"/>
      <c r="EWJ198" s="174"/>
      <c r="EWK198" s="174"/>
      <c r="EWL198" s="174"/>
      <c r="EWM198" s="174"/>
      <c r="EWN198" s="174"/>
      <c r="EWO198" s="174"/>
      <c r="EWP198" s="174"/>
      <c r="EWQ198" s="174"/>
      <c r="EWR198" s="174"/>
      <c r="EWS198" s="174"/>
      <c r="EWT198" s="174"/>
      <c r="EWU198" s="174"/>
      <c r="EWV198" s="174"/>
      <c r="EWW198" s="174"/>
      <c r="EWX198" s="174"/>
      <c r="EWY198" s="174"/>
      <c r="EWZ198" s="174"/>
      <c r="EXA198" s="174"/>
      <c r="EXB198" s="174"/>
      <c r="EXC198" s="174"/>
      <c r="EXD198" s="174"/>
      <c r="EXE198" s="174"/>
      <c r="EXF198" s="174"/>
      <c r="EXG198" s="174"/>
      <c r="EXH198" s="174"/>
      <c r="EXI198" s="174"/>
      <c r="EXJ198" s="174"/>
      <c r="EXK198" s="174"/>
      <c r="EXL198" s="174"/>
      <c r="EXM198" s="174"/>
      <c r="EXN198" s="174"/>
      <c r="EXO198" s="174"/>
      <c r="EXP198" s="174"/>
      <c r="EXQ198" s="174"/>
      <c r="EXR198" s="174"/>
      <c r="EXS198" s="174"/>
      <c r="EXT198" s="174"/>
      <c r="EXU198" s="174"/>
      <c r="EXV198" s="174"/>
      <c r="EXW198" s="174"/>
      <c r="EXX198" s="174"/>
      <c r="EXY198" s="174"/>
      <c r="EXZ198" s="174"/>
      <c r="EYA198" s="174"/>
      <c r="EYB198" s="174"/>
      <c r="EYC198" s="174"/>
      <c r="EYD198" s="174"/>
      <c r="EYE198" s="174"/>
      <c r="EYF198" s="174"/>
      <c r="EYG198" s="174"/>
      <c r="EYH198" s="174"/>
      <c r="EYI198" s="174"/>
      <c r="EYJ198" s="174"/>
      <c r="EYK198" s="174"/>
      <c r="EYL198" s="174"/>
      <c r="EYM198" s="174"/>
      <c r="EYN198" s="174"/>
      <c r="EYO198" s="174"/>
      <c r="EYP198" s="174"/>
      <c r="EYQ198" s="174"/>
      <c r="EYR198" s="174"/>
      <c r="EYS198" s="174"/>
      <c r="EYT198" s="174"/>
      <c r="EYU198" s="174"/>
      <c r="EYV198" s="174"/>
      <c r="EYW198" s="174"/>
      <c r="EYX198" s="174"/>
      <c r="EYY198" s="174"/>
      <c r="EYZ198" s="174"/>
      <c r="EZA198" s="174"/>
      <c r="EZB198" s="174"/>
      <c r="EZC198" s="174"/>
      <c r="EZD198" s="174"/>
      <c r="EZE198" s="174"/>
      <c r="EZF198" s="174"/>
      <c r="EZG198" s="174"/>
      <c r="EZH198" s="174"/>
      <c r="EZI198" s="174"/>
      <c r="EZJ198" s="174"/>
      <c r="EZK198" s="174"/>
      <c r="EZL198" s="174"/>
      <c r="EZM198" s="174"/>
      <c r="EZN198" s="174"/>
      <c r="EZO198" s="174"/>
      <c r="EZP198" s="174"/>
      <c r="EZQ198" s="174"/>
      <c r="EZR198" s="174"/>
      <c r="EZS198" s="174"/>
      <c r="EZT198" s="174"/>
      <c r="EZU198" s="174"/>
      <c r="EZV198" s="174"/>
      <c r="EZW198" s="174"/>
      <c r="EZX198" s="174"/>
      <c r="EZY198" s="174"/>
      <c r="EZZ198" s="174"/>
      <c r="FAA198" s="174"/>
      <c r="FAB198" s="174"/>
      <c r="FAC198" s="174"/>
      <c r="FAD198" s="174"/>
      <c r="FAE198" s="174"/>
      <c r="FAF198" s="174"/>
      <c r="FAG198" s="174"/>
      <c r="FAH198" s="174"/>
      <c r="FAI198" s="174"/>
      <c r="FAJ198" s="174"/>
      <c r="FAK198" s="174"/>
      <c r="FAL198" s="174"/>
      <c r="FAM198" s="174"/>
      <c r="FAN198" s="174"/>
      <c r="FAO198" s="174"/>
      <c r="FAP198" s="174"/>
      <c r="FAQ198" s="174"/>
      <c r="FAR198" s="174"/>
      <c r="FAS198" s="174"/>
      <c r="FAT198" s="174"/>
      <c r="FAU198" s="174"/>
      <c r="FAV198" s="174"/>
      <c r="FAW198" s="174"/>
      <c r="FAX198" s="174"/>
      <c r="FAY198" s="174"/>
      <c r="FAZ198" s="174"/>
      <c r="FBA198" s="174"/>
      <c r="FBB198" s="174"/>
      <c r="FBC198" s="174"/>
      <c r="FBD198" s="174"/>
      <c r="FBE198" s="174"/>
      <c r="FBF198" s="174"/>
      <c r="FBG198" s="174"/>
      <c r="FBH198" s="174"/>
      <c r="FBI198" s="174"/>
      <c r="FBJ198" s="174"/>
      <c r="FBK198" s="174"/>
      <c r="FBL198" s="174"/>
      <c r="FBM198" s="174"/>
      <c r="FBN198" s="174"/>
      <c r="FBO198" s="174"/>
      <c r="FBP198" s="174"/>
      <c r="FBQ198" s="174"/>
      <c r="FBR198" s="174"/>
      <c r="FBS198" s="174"/>
      <c r="FBT198" s="174"/>
      <c r="FBU198" s="174"/>
      <c r="FBV198" s="174"/>
      <c r="FBW198" s="174"/>
      <c r="FBX198" s="174"/>
      <c r="FBY198" s="174"/>
      <c r="FBZ198" s="174"/>
      <c r="FCA198" s="174"/>
      <c r="FCB198" s="174"/>
      <c r="FCC198" s="174"/>
      <c r="FCD198" s="174"/>
      <c r="FCE198" s="174"/>
      <c r="FCF198" s="174"/>
      <c r="FCG198" s="174"/>
      <c r="FCH198" s="174"/>
      <c r="FCI198" s="174"/>
      <c r="FCJ198" s="174"/>
      <c r="FCK198" s="174"/>
      <c r="FCL198" s="174"/>
      <c r="FCM198" s="174"/>
      <c r="FCN198" s="174"/>
      <c r="FCO198" s="174"/>
      <c r="FCP198" s="174"/>
      <c r="FCQ198" s="174"/>
      <c r="FCR198" s="174"/>
      <c r="FCS198" s="174"/>
      <c r="FCT198" s="174"/>
      <c r="FCU198" s="174"/>
      <c r="FCV198" s="174"/>
      <c r="FCW198" s="174"/>
      <c r="FCX198" s="174"/>
      <c r="FCY198" s="174"/>
      <c r="FCZ198" s="174"/>
      <c r="FDA198" s="174"/>
      <c r="FDB198" s="174"/>
      <c r="FDC198" s="174"/>
      <c r="FDD198" s="174"/>
      <c r="FDE198" s="174"/>
      <c r="FDF198" s="174"/>
      <c r="FDG198" s="174"/>
      <c r="FDH198" s="174"/>
      <c r="FDI198" s="174"/>
      <c r="FDJ198" s="174"/>
      <c r="FDK198" s="174"/>
      <c r="FDL198" s="174"/>
      <c r="FDM198" s="174"/>
      <c r="FDN198" s="174"/>
      <c r="FDO198" s="174"/>
      <c r="FDP198" s="174"/>
      <c r="FDQ198" s="174"/>
      <c r="FDR198" s="174"/>
      <c r="FDS198" s="174"/>
      <c r="FDT198" s="174"/>
      <c r="FDU198" s="174"/>
      <c r="FDV198" s="174"/>
      <c r="FDW198" s="174"/>
      <c r="FDX198" s="174"/>
      <c r="FDY198" s="174"/>
      <c r="FDZ198" s="174"/>
      <c r="FEA198" s="174"/>
      <c r="FEB198" s="174"/>
      <c r="FEC198" s="174"/>
      <c r="FED198" s="174"/>
      <c r="FEE198" s="174"/>
      <c r="FEF198" s="174"/>
      <c r="FEG198" s="174"/>
      <c r="FEH198" s="174"/>
      <c r="FEI198" s="174"/>
      <c r="FEJ198" s="174"/>
      <c r="FEK198" s="174"/>
      <c r="FEL198" s="174"/>
      <c r="FEM198" s="174"/>
      <c r="FEN198" s="174"/>
      <c r="FEO198" s="174"/>
      <c r="FEP198" s="174"/>
      <c r="FEQ198" s="174"/>
      <c r="FER198" s="174"/>
      <c r="FES198" s="174"/>
      <c r="FET198" s="174"/>
      <c r="FEU198" s="174"/>
      <c r="FEV198" s="174"/>
      <c r="FEW198" s="174"/>
      <c r="FEX198" s="174"/>
      <c r="FEY198" s="174"/>
      <c r="FEZ198" s="174"/>
      <c r="FFA198" s="174"/>
      <c r="FFB198" s="174"/>
      <c r="FFC198" s="174"/>
      <c r="FFD198" s="174"/>
      <c r="FFE198" s="174"/>
      <c r="FFF198" s="174"/>
      <c r="FFG198" s="174"/>
      <c r="FFH198" s="174"/>
      <c r="FFI198" s="174"/>
      <c r="FFJ198" s="174"/>
      <c r="FFK198" s="174"/>
      <c r="FFL198" s="174"/>
      <c r="FFM198" s="174"/>
      <c r="FFN198" s="174"/>
      <c r="FFO198" s="174"/>
      <c r="FFP198" s="174"/>
      <c r="FFQ198" s="174"/>
      <c r="FFR198" s="174"/>
      <c r="FFS198" s="174"/>
      <c r="FFT198" s="174"/>
      <c r="FFU198" s="174"/>
      <c r="FFV198" s="174"/>
      <c r="FFW198" s="174"/>
      <c r="FFX198" s="174"/>
      <c r="FFY198" s="174"/>
      <c r="FFZ198" s="174"/>
      <c r="FGA198" s="174"/>
      <c r="FGB198" s="174"/>
      <c r="FGC198" s="174"/>
      <c r="FGD198" s="174"/>
      <c r="FGE198" s="174"/>
      <c r="FGF198" s="174"/>
      <c r="FGG198" s="174"/>
      <c r="FGH198" s="174"/>
      <c r="FGI198" s="174"/>
      <c r="FGJ198" s="174"/>
      <c r="FGK198" s="174"/>
      <c r="FGL198" s="174"/>
      <c r="FGM198" s="174"/>
      <c r="FGN198" s="174"/>
      <c r="FGO198" s="174"/>
      <c r="FGP198" s="174"/>
      <c r="FGQ198" s="174"/>
      <c r="FGR198" s="174"/>
      <c r="FGS198" s="174"/>
      <c r="FGT198" s="174"/>
      <c r="FGU198" s="174"/>
      <c r="FGV198" s="174"/>
      <c r="FGW198" s="174"/>
      <c r="FGX198" s="174"/>
      <c r="FGY198" s="174"/>
      <c r="FGZ198" s="174"/>
      <c r="FHA198" s="174"/>
      <c r="FHB198" s="174"/>
      <c r="FHC198" s="174"/>
      <c r="FHD198" s="174"/>
      <c r="FHE198" s="174"/>
      <c r="FHF198" s="174"/>
      <c r="FHG198" s="174"/>
      <c r="FHH198" s="174"/>
      <c r="FHI198" s="174"/>
      <c r="FHJ198" s="174"/>
      <c r="FHK198" s="174"/>
      <c r="FHL198" s="174"/>
      <c r="FHM198" s="174"/>
      <c r="FHN198" s="174"/>
      <c r="FHO198" s="174"/>
      <c r="FHP198" s="174"/>
      <c r="FHQ198" s="174"/>
      <c r="FHR198" s="174"/>
      <c r="FHS198" s="174"/>
      <c r="FHT198" s="174"/>
      <c r="FHU198" s="174"/>
      <c r="FHV198" s="174"/>
      <c r="FHW198" s="174"/>
      <c r="FHX198" s="174"/>
      <c r="FHY198" s="174"/>
      <c r="FHZ198" s="174"/>
      <c r="FIA198" s="174"/>
      <c r="FIB198" s="174"/>
      <c r="FIC198" s="174"/>
      <c r="FID198" s="174"/>
      <c r="FIE198" s="174"/>
      <c r="FIF198" s="174"/>
      <c r="FIG198" s="174"/>
      <c r="FIH198" s="174"/>
      <c r="FII198" s="174"/>
      <c r="FIJ198" s="174"/>
      <c r="FIK198" s="174"/>
      <c r="FIL198" s="174"/>
      <c r="FIM198" s="174"/>
      <c r="FIN198" s="174"/>
      <c r="FIO198" s="174"/>
      <c r="FIP198" s="174"/>
      <c r="FIQ198" s="174"/>
      <c r="FIR198" s="174"/>
      <c r="FIS198" s="174"/>
      <c r="FIT198" s="174"/>
      <c r="FIU198" s="174"/>
      <c r="FIV198" s="174"/>
      <c r="FIW198" s="174"/>
      <c r="FIX198" s="174"/>
      <c r="FIY198" s="174"/>
      <c r="FIZ198" s="174"/>
      <c r="FJA198" s="174"/>
      <c r="FJB198" s="174"/>
      <c r="FJC198" s="174"/>
      <c r="FJD198" s="174"/>
      <c r="FJE198" s="174"/>
      <c r="FJF198" s="174"/>
      <c r="FJG198" s="174"/>
      <c r="FJH198" s="174"/>
      <c r="FJI198" s="174"/>
      <c r="FJJ198" s="174"/>
      <c r="FJK198" s="174"/>
      <c r="FJL198" s="174"/>
      <c r="FJM198" s="174"/>
      <c r="FJN198" s="174"/>
      <c r="FJO198" s="174"/>
      <c r="FJP198" s="174"/>
      <c r="FJQ198" s="174"/>
      <c r="FJR198" s="174"/>
      <c r="FJS198" s="174"/>
      <c r="FJT198" s="174"/>
      <c r="FJU198" s="174"/>
      <c r="FJV198" s="174"/>
      <c r="FJW198" s="174"/>
      <c r="FJX198" s="174"/>
      <c r="FJY198" s="174"/>
      <c r="FJZ198" s="174"/>
      <c r="FKA198" s="174"/>
      <c r="FKB198" s="174"/>
      <c r="FKC198" s="174"/>
      <c r="FKD198" s="174"/>
      <c r="FKE198" s="174"/>
      <c r="FKF198" s="174"/>
      <c r="FKG198" s="174"/>
      <c r="FKH198" s="174"/>
      <c r="FKI198" s="174"/>
      <c r="FKJ198" s="174"/>
      <c r="FKK198" s="174"/>
      <c r="FKL198" s="174"/>
      <c r="FKM198" s="174"/>
      <c r="FKN198" s="174"/>
      <c r="FKO198" s="174"/>
      <c r="FKP198" s="174"/>
      <c r="FKQ198" s="174"/>
      <c r="FKR198" s="174"/>
      <c r="FKS198" s="174"/>
      <c r="FKT198" s="174"/>
      <c r="FKU198" s="174"/>
      <c r="FKV198" s="174"/>
      <c r="FKW198" s="174"/>
      <c r="FKX198" s="174"/>
      <c r="FKY198" s="174"/>
      <c r="FKZ198" s="174"/>
      <c r="FLA198" s="174"/>
      <c r="FLB198" s="174"/>
      <c r="FLC198" s="174"/>
      <c r="FLD198" s="174"/>
      <c r="FLE198" s="174"/>
      <c r="FLF198" s="174"/>
      <c r="FLG198" s="174"/>
      <c r="FLH198" s="174"/>
      <c r="FLI198" s="174"/>
      <c r="FLJ198" s="174"/>
      <c r="FLK198" s="174"/>
      <c r="FLL198" s="174"/>
      <c r="FLM198" s="174"/>
      <c r="FLN198" s="174"/>
      <c r="FLO198" s="174"/>
      <c r="FLP198" s="174"/>
      <c r="FLQ198" s="174"/>
      <c r="FLR198" s="174"/>
      <c r="FLS198" s="174"/>
      <c r="FLT198" s="174"/>
      <c r="FLU198" s="174"/>
      <c r="FLV198" s="174"/>
      <c r="FLW198" s="174"/>
      <c r="FLX198" s="174"/>
      <c r="FLY198" s="174"/>
      <c r="FLZ198" s="174"/>
      <c r="FMA198" s="174"/>
      <c r="FMB198" s="174"/>
      <c r="FMC198" s="174"/>
      <c r="FMD198" s="174"/>
      <c r="FME198" s="174"/>
      <c r="FMF198" s="174"/>
      <c r="FMG198" s="174"/>
      <c r="FMH198" s="174"/>
      <c r="FMI198" s="174"/>
      <c r="FMJ198" s="174"/>
      <c r="FMK198" s="174"/>
      <c r="FML198" s="174"/>
      <c r="FMM198" s="174"/>
      <c r="FMN198" s="174"/>
      <c r="FMO198" s="174"/>
      <c r="FMP198" s="174"/>
      <c r="FMQ198" s="174"/>
      <c r="FMR198" s="174"/>
      <c r="FMS198" s="174"/>
      <c r="FMT198" s="174"/>
      <c r="FMU198" s="174"/>
      <c r="FMV198" s="174"/>
      <c r="FMW198" s="174"/>
      <c r="FMX198" s="174"/>
      <c r="FMY198" s="174"/>
      <c r="FMZ198" s="174"/>
      <c r="FNA198" s="174"/>
      <c r="FNB198" s="174"/>
      <c r="FNC198" s="174"/>
      <c r="FND198" s="174"/>
      <c r="FNE198" s="174"/>
      <c r="FNF198" s="174"/>
      <c r="FNG198" s="174"/>
      <c r="FNH198" s="174"/>
      <c r="FNI198" s="174"/>
      <c r="FNJ198" s="174"/>
      <c r="FNK198" s="174"/>
      <c r="FNL198" s="174"/>
      <c r="FNM198" s="174"/>
      <c r="FNN198" s="174"/>
      <c r="FNO198" s="174"/>
      <c r="FNP198" s="174"/>
      <c r="FNQ198" s="174"/>
      <c r="FNR198" s="174"/>
      <c r="FNS198" s="174"/>
      <c r="FNT198" s="174"/>
      <c r="FNU198" s="174"/>
      <c r="FNV198" s="174"/>
      <c r="FNW198" s="174"/>
      <c r="FNX198" s="174"/>
      <c r="FNY198" s="174"/>
      <c r="FNZ198" s="174"/>
      <c r="FOA198" s="174"/>
      <c r="FOB198" s="174"/>
      <c r="FOC198" s="174"/>
      <c r="FOD198" s="174"/>
      <c r="FOE198" s="174"/>
      <c r="FOF198" s="174"/>
      <c r="FOG198" s="174"/>
      <c r="FOH198" s="174"/>
      <c r="FOI198" s="174"/>
      <c r="FOJ198" s="174"/>
      <c r="FOK198" s="174"/>
      <c r="FOL198" s="174"/>
      <c r="FOM198" s="174"/>
      <c r="FON198" s="174"/>
      <c r="FOO198" s="174"/>
      <c r="FOP198" s="174"/>
      <c r="FOQ198" s="174"/>
      <c r="FOR198" s="174"/>
      <c r="FOS198" s="174"/>
      <c r="FOT198" s="174"/>
      <c r="FOU198" s="174"/>
      <c r="FOV198" s="174"/>
      <c r="FOW198" s="174"/>
      <c r="FOX198" s="174"/>
      <c r="FOY198" s="174"/>
      <c r="FOZ198" s="174"/>
      <c r="FPA198" s="174"/>
      <c r="FPB198" s="174"/>
      <c r="FPC198" s="174"/>
      <c r="FPD198" s="174"/>
      <c r="FPE198" s="174"/>
      <c r="FPF198" s="174"/>
      <c r="FPG198" s="174"/>
      <c r="FPH198" s="174"/>
      <c r="FPI198" s="174"/>
      <c r="FPJ198" s="174"/>
      <c r="FPK198" s="174"/>
      <c r="FPL198" s="174"/>
      <c r="FPM198" s="174"/>
      <c r="FPN198" s="174"/>
      <c r="FPO198" s="174"/>
      <c r="FPP198" s="174"/>
      <c r="FPQ198" s="174"/>
      <c r="FPR198" s="174"/>
      <c r="FPS198" s="174"/>
      <c r="FPT198" s="174"/>
      <c r="FPU198" s="174"/>
      <c r="FPV198" s="174"/>
      <c r="FPW198" s="174"/>
      <c r="FPX198" s="174"/>
      <c r="FPY198" s="174"/>
      <c r="FPZ198" s="174"/>
      <c r="FQA198" s="174"/>
      <c r="FQB198" s="174"/>
      <c r="FQC198" s="174"/>
      <c r="FQD198" s="174"/>
      <c r="FQE198" s="174"/>
      <c r="FQF198" s="174"/>
      <c r="FQG198" s="174"/>
      <c r="FQH198" s="174"/>
      <c r="FQI198" s="174"/>
      <c r="FQJ198" s="174"/>
      <c r="FQK198" s="174"/>
      <c r="FQL198" s="174"/>
      <c r="FQM198" s="174"/>
      <c r="FQN198" s="174"/>
      <c r="FQO198" s="174"/>
      <c r="FQP198" s="174"/>
      <c r="FQQ198" s="174"/>
      <c r="FQR198" s="174"/>
      <c r="FQS198" s="174"/>
      <c r="FQT198" s="174"/>
      <c r="FQU198" s="174"/>
      <c r="FQV198" s="174"/>
      <c r="FQW198" s="174"/>
      <c r="FQX198" s="174"/>
      <c r="FQY198" s="174"/>
      <c r="FQZ198" s="174"/>
      <c r="FRA198" s="174"/>
      <c r="FRB198" s="174"/>
      <c r="FRC198" s="174"/>
      <c r="FRD198" s="174"/>
      <c r="FRE198" s="174"/>
      <c r="FRF198" s="174"/>
      <c r="FRG198" s="174"/>
      <c r="FRH198" s="174"/>
      <c r="FRI198" s="174"/>
      <c r="FRJ198" s="174"/>
      <c r="FRK198" s="174"/>
      <c r="FRL198" s="174"/>
      <c r="FRM198" s="174"/>
      <c r="FRN198" s="174"/>
      <c r="FRO198" s="174"/>
      <c r="FRP198" s="174"/>
      <c r="FRQ198" s="174"/>
      <c r="FRR198" s="174"/>
      <c r="FRS198" s="174"/>
      <c r="FRT198" s="174"/>
      <c r="FRU198" s="174"/>
      <c r="FRV198" s="174"/>
      <c r="FRW198" s="174"/>
      <c r="FRX198" s="174"/>
      <c r="FRY198" s="174"/>
      <c r="FRZ198" s="174"/>
      <c r="FSA198" s="174"/>
      <c r="FSB198" s="174"/>
      <c r="FSC198" s="174"/>
      <c r="FSD198" s="174"/>
      <c r="FSE198" s="174"/>
      <c r="FSF198" s="174"/>
      <c r="FSG198" s="174"/>
      <c r="FSH198" s="174"/>
      <c r="FSI198" s="174"/>
      <c r="FSJ198" s="174"/>
      <c r="FSK198" s="174"/>
      <c r="FSL198" s="174"/>
      <c r="FSM198" s="174"/>
      <c r="FSN198" s="174"/>
      <c r="FSO198" s="174"/>
      <c r="FSP198" s="174"/>
      <c r="FSQ198" s="174"/>
      <c r="FSR198" s="174"/>
      <c r="FSS198" s="174"/>
      <c r="FST198" s="174"/>
      <c r="FSU198" s="174"/>
      <c r="FSV198" s="174"/>
      <c r="FSW198" s="174"/>
      <c r="FSX198" s="174"/>
      <c r="FSY198" s="174"/>
      <c r="FSZ198" s="174"/>
      <c r="FTA198" s="174"/>
      <c r="FTB198" s="174"/>
      <c r="FTC198" s="174"/>
      <c r="FTD198" s="174"/>
      <c r="FTE198" s="174"/>
      <c r="FTF198" s="174"/>
      <c r="FTG198" s="174"/>
      <c r="FTH198" s="174"/>
      <c r="FTI198" s="174"/>
      <c r="FTJ198" s="174"/>
      <c r="FTK198" s="174"/>
      <c r="FTL198" s="174"/>
      <c r="FTM198" s="174"/>
      <c r="FTN198" s="174"/>
      <c r="FTO198" s="174"/>
      <c r="FTP198" s="174"/>
      <c r="FTQ198" s="174"/>
      <c r="FTR198" s="174"/>
      <c r="FTS198" s="174"/>
      <c r="FTT198" s="174"/>
      <c r="FTU198" s="174"/>
      <c r="FTV198" s="174"/>
      <c r="FTW198" s="174"/>
      <c r="FTX198" s="174"/>
      <c r="FTY198" s="174"/>
      <c r="FTZ198" s="174"/>
      <c r="FUA198" s="174"/>
      <c r="FUB198" s="174"/>
      <c r="FUC198" s="174"/>
      <c r="FUD198" s="174"/>
      <c r="FUE198" s="174"/>
      <c r="FUF198" s="174"/>
      <c r="FUG198" s="174"/>
      <c r="FUH198" s="174"/>
      <c r="FUI198" s="174"/>
      <c r="FUJ198" s="174"/>
      <c r="FUK198" s="174"/>
      <c r="FUL198" s="174"/>
      <c r="FUM198" s="174"/>
      <c r="FUN198" s="174"/>
      <c r="FUO198" s="174"/>
      <c r="FUP198" s="174"/>
      <c r="FUQ198" s="174"/>
      <c r="FUR198" s="174"/>
      <c r="FUS198" s="174"/>
      <c r="FUT198" s="174"/>
      <c r="FUU198" s="174"/>
      <c r="FUV198" s="174"/>
      <c r="FUW198" s="174"/>
      <c r="FUX198" s="174"/>
      <c r="FUY198" s="174"/>
      <c r="FUZ198" s="174"/>
      <c r="FVA198" s="174"/>
      <c r="FVB198" s="174"/>
      <c r="FVC198" s="174"/>
      <c r="FVD198" s="174"/>
      <c r="FVE198" s="174"/>
      <c r="FVF198" s="174"/>
      <c r="FVG198" s="174"/>
      <c r="FVH198" s="174"/>
      <c r="FVI198" s="174"/>
      <c r="FVJ198" s="174"/>
      <c r="FVK198" s="174"/>
      <c r="FVL198" s="174"/>
      <c r="FVM198" s="174"/>
      <c r="FVN198" s="174"/>
      <c r="FVO198" s="174"/>
      <c r="FVP198" s="174"/>
      <c r="FVQ198" s="174"/>
      <c r="FVR198" s="174"/>
      <c r="FVS198" s="174"/>
      <c r="FVT198" s="174"/>
      <c r="FVU198" s="174"/>
      <c r="FVV198" s="174"/>
      <c r="FVW198" s="174"/>
      <c r="FVX198" s="174"/>
      <c r="FVY198" s="174"/>
      <c r="FVZ198" s="174"/>
      <c r="FWA198" s="174"/>
      <c r="FWB198" s="174"/>
      <c r="FWC198" s="174"/>
      <c r="FWD198" s="174"/>
      <c r="FWE198" s="174"/>
      <c r="FWF198" s="174"/>
      <c r="FWG198" s="174"/>
      <c r="FWH198" s="174"/>
      <c r="FWI198" s="174"/>
      <c r="FWJ198" s="174"/>
      <c r="FWK198" s="174"/>
      <c r="FWL198" s="174"/>
      <c r="FWM198" s="174"/>
      <c r="FWN198" s="174"/>
      <c r="FWO198" s="174"/>
      <c r="FWP198" s="174"/>
      <c r="FWQ198" s="174"/>
      <c r="FWR198" s="174"/>
      <c r="FWS198" s="174"/>
      <c r="FWT198" s="174"/>
      <c r="FWU198" s="174"/>
      <c r="FWV198" s="174"/>
      <c r="FWW198" s="174"/>
      <c r="FWX198" s="174"/>
      <c r="FWY198" s="174"/>
      <c r="FWZ198" s="174"/>
      <c r="FXA198" s="174"/>
      <c r="FXB198" s="174"/>
      <c r="FXC198" s="174"/>
      <c r="FXD198" s="174"/>
      <c r="FXE198" s="174"/>
      <c r="FXF198" s="174"/>
      <c r="FXG198" s="174"/>
      <c r="FXH198" s="174"/>
      <c r="FXI198" s="174"/>
      <c r="FXJ198" s="174"/>
      <c r="FXK198" s="174"/>
      <c r="FXL198" s="174"/>
      <c r="FXM198" s="174"/>
      <c r="FXN198" s="174"/>
      <c r="FXO198" s="174"/>
      <c r="FXP198" s="174"/>
      <c r="FXQ198" s="174"/>
      <c r="FXR198" s="174"/>
      <c r="FXS198" s="174"/>
      <c r="FXT198" s="174"/>
      <c r="FXU198" s="174"/>
      <c r="FXV198" s="174"/>
      <c r="FXW198" s="174"/>
      <c r="FXX198" s="174"/>
      <c r="FXY198" s="174"/>
      <c r="FXZ198" s="174"/>
      <c r="FYA198" s="174"/>
      <c r="FYB198" s="174"/>
      <c r="FYC198" s="174"/>
      <c r="FYD198" s="174"/>
      <c r="FYE198" s="174"/>
      <c r="FYF198" s="174"/>
      <c r="FYG198" s="174"/>
      <c r="FYH198" s="174"/>
      <c r="FYI198" s="174"/>
      <c r="FYJ198" s="174"/>
      <c r="FYK198" s="174"/>
      <c r="FYL198" s="174"/>
      <c r="FYM198" s="174"/>
      <c r="FYN198" s="174"/>
      <c r="FYO198" s="174"/>
      <c r="FYP198" s="174"/>
      <c r="FYQ198" s="174"/>
      <c r="FYR198" s="174"/>
      <c r="FYS198" s="174"/>
      <c r="FYT198" s="174"/>
      <c r="FYU198" s="174"/>
      <c r="FYV198" s="174"/>
      <c r="FYW198" s="174"/>
      <c r="FYX198" s="174"/>
      <c r="FYY198" s="174"/>
      <c r="FYZ198" s="174"/>
      <c r="FZA198" s="174"/>
      <c r="FZB198" s="174"/>
      <c r="FZC198" s="174"/>
      <c r="FZD198" s="174"/>
      <c r="FZE198" s="174"/>
      <c r="FZF198" s="174"/>
      <c r="FZG198" s="174"/>
      <c r="FZH198" s="174"/>
      <c r="FZI198" s="174"/>
      <c r="FZJ198" s="174"/>
      <c r="FZK198" s="174"/>
      <c r="FZL198" s="174"/>
      <c r="FZM198" s="174"/>
      <c r="FZN198" s="174"/>
      <c r="FZO198" s="174"/>
      <c r="FZP198" s="174"/>
      <c r="FZQ198" s="174"/>
      <c r="FZR198" s="174"/>
      <c r="FZS198" s="174"/>
      <c r="FZT198" s="174"/>
      <c r="FZU198" s="174"/>
      <c r="FZV198" s="174"/>
      <c r="FZW198" s="174"/>
      <c r="FZX198" s="174"/>
      <c r="FZY198" s="174"/>
      <c r="FZZ198" s="174"/>
      <c r="GAA198" s="174"/>
      <c r="GAB198" s="174"/>
      <c r="GAC198" s="174"/>
      <c r="GAD198" s="174"/>
      <c r="GAE198" s="174"/>
      <c r="GAF198" s="174"/>
      <c r="GAG198" s="174"/>
      <c r="GAH198" s="174"/>
      <c r="GAI198" s="174"/>
      <c r="GAJ198" s="174"/>
      <c r="GAK198" s="174"/>
      <c r="GAL198" s="174"/>
      <c r="GAM198" s="174"/>
      <c r="GAN198" s="174"/>
      <c r="GAO198" s="174"/>
      <c r="GAP198" s="174"/>
      <c r="GAQ198" s="174"/>
      <c r="GAR198" s="174"/>
      <c r="GAS198" s="174"/>
      <c r="GAT198" s="174"/>
      <c r="GAU198" s="174"/>
      <c r="GAV198" s="174"/>
      <c r="GAW198" s="174"/>
      <c r="GAX198" s="174"/>
      <c r="GAY198" s="174"/>
      <c r="GAZ198" s="174"/>
      <c r="GBA198" s="174"/>
      <c r="GBB198" s="174"/>
      <c r="GBC198" s="174"/>
      <c r="GBD198" s="174"/>
      <c r="GBE198" s="174"/>
      <c r="GBF198" s="174"/>
      <c r="GBG198" s="174"/>
      <c r="GBH198" s="174"/>
      <c r="GBI198" s="174"/>
      <c r="GBJ198" s="174"/>
      <c r="GBK198" s="174"/>
      <c r="GBL198" s="174"/>
      <c r="GBM198" s="174"/>
      <c r="GBN198" s="174"/>
      <c r="GBO198" s="174"/>
      <c r="GBP198" s="174"/>
      <c r="GBQ198" s="174"/>
      <c r="GBR198" s="174"/>
      <c r="GBS198" s="174"/>
      <c r="GBT198" s="174"/>
      <c r="GBU198" s="174"/>
      <c r="GBV198" s="174"/>
      <c r="GBW198" s="174"/>
      <c r="GBX198" s="174"/>
      <c r="GBY198" s="174"/>
      <c r="GBZ198" s="174"/>
      <c r="GCA198" s="174"/>
      <c r="GCB198" s="174"/>
      <c r="GCC198" s="174"/>
      <c r="GCD198" s="174"/>
      <c r="GCE198" s="174"/>
      <c r="GCF198" s="174"/>
      <c r="GCG198" s="174"/>
      <c r="GCH198" s="174"/>
      <c r="GCI198" s="174"/>
      <c r="GCJ198" s="174"/>
      <c r="GCK198" s="174"/>
      <c r="GCL198" s="174"/>
      <c r="GCM198" s="174"/>
      <c r="GCN198" s="174"/>
      <c r="GCO198" s="174"/>
      <c r="GCP198" s="174"/>
      <c r="GCQ198" s="174"/>
      <c r="GCR198" s="174"/>
      <c r="GCS198" s="174"/>
      <c r="GCT198" s="174"/>
      <c r="GCU198" s="174"/>
      <c r="GCV198" s="174"/>
      <c r="GCW198" s="174"/>
      <c r="GCX198" s="174"/>
      <c r="GCY198" s="174"/>
      <c r="GCZ198" s="174"/>
      <c r="GDA198" s="174"/>
      <c r="GDB198" s="174"/>
      <c r="GDC198" s="174"/>
      <c r="GDD198" s="174"/>
      <c r="GDE198" s="174"/>
      <c r="GDF198" s="174"/>
      <c r="GDG198" s="174"/>
      <c r="GDH198" s="174"/>
      <c r="GDI198" s="174"/>
      <c r="GDJ198" s="174"/>
      <c r="GDK198" s="174"/>
      <c r="GDL198" s="174"/>
      <c r="GDM198" s="174"/>
      <c r="GDN198" s="174"/>
      <c r="GDO198" s="174"/>
      <c r="GDP198" s="174"/>
      <c r="GDQ198" s="174"/>
      <c r="GDR198" s="174"/>
      <c r="GDS198" s="174"/>
      <c r="GDT198" s="174"/>
      <c r="GDU198" s="174"/>
      <c r="GDV198" s="174"/>
      <c r="GDW198" s="174"/>
      <c r="GDX198" s="174"/>
      <c r="GDY198" s="174"/>
      <c r="GDZ198" s="174"/>
      <c r="GEA198" s="174"/>
      <c r="GEB198" s="174"/>
      <c r="GEC198" s="174"/>
      <c r="GED198" s="174"/>
      <c r="GEE198" s="174"/>
      <c r="GEF198" s="174"/>
      <c r="GEG198" s="174"/>
      <c r="GEH198" s="174"/>
      <c r="GEI198" s="174"/>
      <c r="GEJ198" s="174"/>
      <c r="GEK198" s="174"/>
      <c r="GEL198" s="174"/>
      <c r="GEM198" s="174"/>
      <c r="GEN198" s="174"/>
      <c r="GEO198" s="174"/>
      <c r="GEP198" s="174"/>
      <c r="GEQ198" s="174"/>
      <c r="GER198" s="174"/>
      <c r="GES198" s="174"/>
      <c r="GET198" s="174"/>
      <c r="GEU198" s="174"/>
      <c r="GEV198" s="174"/>
      <c r="GEW198" s="174"/>
      <c r="GEX198" s="174"/>
      <c r="GEY198" s="174"/>
      <c r="GEZ198" s="174"/>
      <c r="GFA198" s="174"/>
      <c r="GFB198" s="174"/>
      <c r="GFC198" s="174"/>
      <c r="GFD198" s="174"/>
      <c r="GFE198" s="174"/>
      <c r="GFF198" s="174"/>
      <c r="GFG198" s="174"/>
      <c r="GFH198" s="174"/>
      <c r="GFI198" s="174"/>
      <c r="GFJ198" s="174"/>
      <c r="GFK198" s="174"/>
      <c r="GFL198" s="174"/>
      <c r="GFM198" s="174"/>
      <c r="GFN198" s="174"/>
      <c r="GFO198" s="174"/>
      <c r="GFP198" s="174"/>
      <c r="GFQ198" s="174"/>
      <c r="GFR198" s="174"/>
      <c r="GFS198" s="174"/>
      <c r="GFT198" s="174"/>
      <c r="GFU198" s="174"/>
      <c r="GFV198" s="174"/>
      <c r="GFW198" s="174"/>
      <c r="GFX198" s="174"/>
      <c r="GFY198" s="174"/>
      <c r="GFZ198" s="174"/>
      <c r="GGA198" s="174"/>
      <c r="GGB198" s="174"/>
      <c r="GGC198" s="174"/>
      <c r="GGD198" s="174"/>
      <c r="GGE198" s="174"/>
      <c r="GGF198" s="174"/>
      <c r="GGG198" s="174"/>
      <c r="GGH198" s="174"/>
      <c r="GGI198" s="174"/>
      <c r="GGJ198" s="174"/>
      <c r="GGK198" s="174"/>
      <c r="GGL198" s="174"/>
      <c r="GGM198" s="174"/>
      <c r="GGN198" s="174"/>
      <c r="GGO198" s="174"/>
      <c r="GGP198" s="174"/>
      <c r="GGQ198" s="174"/>
      <c r="GGR198" s="174"/>
      <c r="GGS198" s="174"/>
      <c r="GGT198" s="174"/>
      <c r="GGU198" s="174"/>
      <c r="GGV198" s="174"/>
      <c r="GGW198" s="174"/>
      <c r="GGX198" s="174"/>
      <c r="GGY198" s="174"/>
      <c r="GGZ198" s="174"/>
      <c r="GHA198" s="174"/>
      <c r="GHB198" s="174"/>
      <c r="GHC198" s="174"/>
      <c r="GHD198" s="174"/>
      <c r="GHE198" s="174"/>
      <c r="GHF198" s="174"/>
      <c r="GHG198" s="174"/>
      <c r="GHH198" s="174"/>
      <c r="GHI198" s="174"/>
      <c r="GHJ198" s="174"/>
      <c r="GHK198" s="174"/>
      <c r="GHL198" s="174"/>
      <c r="GHM198" s="174"/>
      <c r="GHN198" s="174"/>
      <c r="GHO198" s="174"/>
      <c r="GHP198" s="174"/>
      <c r="GHQ198" s="174"/>
      <c r="GHR198" s="174"/>
      <c r="GHS198" s="174"/>
      <c r="GHT198" s="174"/>
      <c r="GHU198" s="174"/>
      <c r="GHV198" s="174"/>
      <c r="GHW198" s="174"/>
      <c r="GHX198" s="174"/>
      <c r="GHY198" s="174"/>
      <c r="GHZ198" s="174"/>
      <c r="GIA198" s="174"/>
      <c r="GIB198" s="174"/>
      <c r="GIC198" s="174"/>
      <c r="GID198" s="174"/>
      <c r="GIE198" s="174"/>
      <c r="GIF198" s="174"/>
      <c r="GIG198" s="174"/>
      <c r="GIH198" s="174"/>
      <c r="GII198" s="174"/>
      <c r="GIJ198" s="174"/>
      <c r="GIK198" s="174"/>
      <c r="GIL198" s="174"/>
      <c r="GIM198" s="174"/>
      <c r="GIN198" s="174"/>
      <c r="GIO198" s="174"/>
      <c r="GIP198" s="174"/>
      <c r="GIQ198" s="174"/>
      <c r="GIR198" s="174"/>
      <c r="GIS198" s="174"/>
      <c r="GIT198" s="174"/>
      <c r="GIU198" s="174"/>
      <c r="GIV198" s="174"/>
      <c r="GIW198" s="174"/>
      <c r="GIX198" s="174"/>
      <c r="GIY198" s="174"/>
      <c r="GIZ198" s="174"/>
      <c r="GJA198" s="174"/>
      <c r="GJB198" s="174"/>
      <c r="GJC198" s="174"/>
      <c r="GJD198" s="174"/>
      <c r="GJE198" s="174"/>
      <c r="GJF198" s="174"/>
      <c r="GJG198" s="174"/>
      <c r="GJH198" s="174"/>
      <c r="GJI198" s="174"/>
      <c r="GJJ198" s="174"/>
      <c r="GJK198" s="174"/>
      <c r="GJL198" s="174"/>
      <c r="GJM198" s="174"/>
      <c r="GJN198" s="174"/>
      <c r="GJO198" s="174"/>
      <c r="GJP198" s="174"/>
      <c r="GJQ198" s="174"/>
      <c r="GJR198" s="174"/>
      <c r="GJS198" s="174"/>
      <c r="GJT198" s="174"/>
      <c r="GJU198" s="174"/>
      <c r="GJV198" s="174"/>
      <c r="GJW198" s="174"/>
      <c r="GJX198" s="174"/>
      <c r="GJY198" s="174"/>
      <c r="GJZ198" s="174"/>
      <c r="GKA198" s="174"/>
      <c r="GKB198" s="174"/>
      <c r="GKC198" s="174"/>
      <c r="GKD198" s="174"/>
      <c r="GKE198" s="174"/>
      <c r="GKF198" s="174"/>
      <c r="GKG198" s="174"/>
      <c r="GKH198" s="174"/>
      <c r="GKI198" s="174"/>
      <c r="GKJ198" s="174"/>
      <c r="GKK198" s="174"/>
      <c r="GKL198" s="174"/>
      <c r="GKM198" s="174"/>
      <c r="GKN198" s="174"/>
      <c r="GKO198" s="174"/>
      <c r="GKP198" s="174"/>
      <c r="GKQ198" s="174"/>
      <c r="GKR198" s="174"/>
      <c r="GKS198" s="174"/>
      <c r="GKT198" s="174"/>
      <c r="GKU198" s="174"/>
      <c r="GKV198" s="174"/>
      <c r="GKW198" s="174"/>
      <c r="GKX198" s="174"/>
      <c r="GKY198" s="174"/>
      <c r="GKZ198" s="174"/>
      <c r="GLA198" s="174"/>
      <c r="GLB198" s="174"/>
      <c r="GLC198" s="174"/>
      <c r="GLD198" s="174"/>
      <c r="GLE198" s="174"/>
      <c r="GLF198" s="174"/>
      <c r="GLG198" s="174"/>
      <c r="GLH198" s="174"/>
      <c r="GLI198" s="174"/>
      <c r="GLJ198" s="174"/>
      <c r="GLK198" s="174"/>
      <c r="GLL198" s="174"/>
      <c r="GLM198" s="174"/>
      <c r="GLN198" s="174"/>
      <c r="GLO198" s="174"/>
      <c r="GLP198" s="174"/>
      <c r="GLQ198" s="174"/>
      <c r="GLR198" s="174"/>
      <c r="GLS198" s="174"/>
      <c r="GLT198" s="174"/>
      <c r="GLU198" s="174"/>
      <c r="GLV198" s="174"/>
      <c r="GLW198" s="174"/>
      <c r="GLX198" s="174"/>
      <c r="GLY198" s="174"/>
      <c r="GLZ198" s="174"/>
      <c r="GMA198" s="174"/>
      <c r="GMB198" s="174"/>
      <c r="GMC198" s="174"/>
      <c r="GMD198" s="174"/>
      <c r="GME198" s="174"/>
      <c r="GMF198" s="174"/>
      <c r="GMG198" s="174"/>
      <c r="GMH198" s="174"/>
      <c r="GMI198" s="174"/>
      <c r="GMJ198" s="174"/>
      <c r="GMK198" s="174"/>
      <c r="GML198" s="174"/>
      <c r="GMM198" s="174"/>
      <c r="GMN198" s="174"/>
      <c r="GMO198" s="174"/>
      <c r="GMP198" s="174"/>
      <c r="GMQ198" s="174"/>
      <c r="GMR198" s="174"/>
      <c r="GMS198" s="174"/>
      <c r="GMT198" s="174"/>
      <c r="GMU198" s="174"/>
      <c r="GMV198" s="174"/>
      <c r="GMW198" s="174"/>
      <c r="GMX198" s="174"/>
      <c r="GMY198" s="174"/>
      <c r="GMZ198" s="174"/>
      <c r="GNA198" s="174"/>
      <c r="GNB198" s="174"/>
      <c r="GNC198" s="174"/>
      <c r="GND198" s="174"/>
      <c r="GNE198" s="174"/>
      <c r="GNF198" s="174"/>
      <c r="GNG198" s="174"/>
      <c r="GNH198" s="174"/>
      <c r="GNI198" s="174"/>
      <c r="GNJ198" s="174"/>
      <c r="GNK198" s="174"/>
      <c r="GNL198" s="174"/>
      <c r="GNM198" s="174"/>
      <c r="GNN198" s="174"/>
      <c r="GNO198" s="174"/>
      <c r="GNP198" s="174"/>
      <c r="GNQ198" s="174"/>
      <c r="GNR198" s="174"/>
      <c r="GNS198" s="174"/>
      <c r="GNT198" s="174"/>
      <c r="GNU198" s="174"/>
      <c r="GNV198" s="174"/>
      <c r="GNW198" s="174"/>
      <c r="GNX198" s="174"/>
      <c r="GNY198" s="174"/>
      <c r="GNZ198" s="174"/>
      <c r="GOA198" s="174"/>
      <c r="GOB198" s="174"/>
      <c r="GOC198" s="174"/>
      <c r="GOD198" s="174"/>
      <c r="GOE198" s="174"/>
      <c r="GOF198" s="174"/>
      <c r="GOG198" s="174"/>
      <c r="GOH198" s="174"/>
      <c r="GOI198" s="174"/>
      <c r="GOJ198" s="174"/>
      <c r="GOK198" s="174"/>
      <c r="GOL198" s="174"/>
      <c r="GOM198" s="174"/>
      <c r="GON198" s="174"/>
      <c r="GOO198" s="174"/>
      <c r="GOP198" s="174"/>
      <c r="GOQ198" s="174"/>
      <c r="GOR198" s="174"/>
      <c r="GOS198" s="174"/>
      <c r="GOT198" s="174"/>
      <c r="GOU198" s="174"/>
      <c r="GOV198" s="174"/>
      <c r="GOW198" s="174"/>
      <c r="GOX198" s="174"/>
      <c r="GOY198" s="174"/>
      <c r="GOZ198" s="174"/>
      <c r="GPA198" s="174"/>
      <c r="GPB198" s="174"/>
      <c r="GPC198" s="174"/>
      <c r="GPD198" s="174"/>
      <c r="GPE198" s="174"/>
      <c r="GPF198" s="174"/>
      <c r="GPG198" s="174"/>
      <c r="GPH198" s="174"/>
      <c r="GPI198" s="174"/>
      <c r="GPJ198" s="174"/>
      <c r="GPK198" s="174"/>
      <c r="GPL198" s="174"/>
      <c r="GPM198" s="174"/>
      <c r="GPN198" s="174"/>
      <c r="GPO198" s="174"/>
      <c r="GPP198" s="174"/>
      <c r="GPQ198" s="174"/>
      <c r="GPR198" s="174"/>
      <c r="GPS198" s="174"/>
      <c r="GPT198" s="174"/>
      <c r="GPU198" s="174"/>
      <c r="GPV198" s="174"/>
      <c r="GPW198" s="174"/>
      <c r="GPX198" s="174"/>
      <c r="GPY198" s="174"/>
      <c r="GPZ198" s="174"/>
      <c r="GQA198" s="174"/>
      <c r="GQB198" s="174"/>
      <c r="GQC198" s="174"/>
      <c r="GQD198" s="174"/>
      <c r="GQE198" s="174"/>
      <c r="GQF198" s="174"/>
      <c r="GQG198" s="174"/>
      <c r="GQH198" s="174"/>
      <c r="GQI198" s="174"/>
      <c r="GQJ198" s="174"/>
      <c r="GQK198" s="174"/>
      <c r="GQL198" s="174"/>
      <c r="GQM198" s="174"/>
      <c r="GQN198" s="174"/>
      <c r="GQO198" s="174"/>
      <c r="GQP198" s="174"/>
      <c r="GQQ198" s="174"/>
      <c r="GQR198" s="174"/>
      <c r="GQS198" s="174"/>
      <c r="GQT198" s="174"/>
      <c r="GQU198" s="174"/>
      <c r="GQV198" s="174"/>
      <c r="GQW198" s="174"/>
      <c r="GQX198" s="174"/>
      <c r="GQY198" s="174"/>
      <c r="GQZ198" s="174"/>
      <c r="GRA198" s="174"/>
      <c r="GRB198" s="174"/>
      <c r="GRC198" s="174"/>
      <c r="GRD198" s="174"/>
      <c r="GRE198" s="174"/>
      <c r="GRF198" s="174"/>
      <c r="GRG198" s="174"/>
      <c r="GRH198" s="174"/>
      <c r="GRI198" s="174"/>
      <c r="GRJ198" s="174"/>
      <c r="GRK198" s="174"/>
      <c r="GRL198" s="174"/>
      <c r="GRM198" s="174"/>
      <c r="GRN198" s="174"/>
      <c r="GRO198" s="174"/>
      <c r="GRP198" s="174"/>
      <c r="GRQ198" s="174"/>
      <c r="GRR198" s="174"/>
      <c r="GRS198" s="174"/>
      <c r="GRT198" s="174"/>
      <c r="GRU198" s="174"/>
      <c r="GRV198" s="174"/>
      <c r="GRW198" s="174"/>
      <c r="GRX198" s="174"/>
      <c r="GRY198" s="174"/>
      <c r="GRZ198" s="174"/>
      <c r="GSA198" s="174"/>
      <c r="GSB198" s="174"/>
      <c r="GSC198" s="174"/>
      <c r="GSD198" s="174"/>
      <c r="GSE198" s="174"/>
      <c r="GSF198" s="174"/>
      <c r="GSG198" s="174"/>
      <c r="GSH198" s="174"/>
      <c r="GSI198" s="174"/>
      <c r="GSJ198" s="174"/>
      <c r="GSK198" s="174"/>
      <c r="GSL198" s="174"/>
      <c r="GSM198" s="174"/>
      <c r="GSN198" s="174"/>
      <c r="GSO198" s="174"/>
      <c r="GSP198" s="174"/>
      <c r="GSQ198" s="174"/>
      <c r="GSR198" s="174"/>
      <c r="GSS198" s="174"/>
      <c r="GST198" s="174"/>
      <c r="GSU198" s="174"/>
      <c r="GSV198" s="174"/>
      <c r="GSW198" s="174"/>
      <c r="GSX198" s="174"/>
      <c r="GSY198" s="174"/>
      <c r="GSZ198" s="174"/>
      <c r="GTA198" s="174"/>
      <c r="GTB198" s="174"/>
      <c r="GTC198" s="174"/>
      <c r="GTD198" s="174"/>
      <c r="GTE198" s="174"/>
      <c r="GTF198" s="174"/>
      <c r="GTG198" s="174"/>
      <c r="GTH198" s="174"/>
      <c r="GTI198" s="174"/>
      <c r="GTJ198" s="174"/>
      <c r="GTK198" s="174"/>
      <c r="GTL198" s="174"/>
      <c r="GTM198" s="174"/>
      <c r="GTN198" s="174"/>
      <c r="GTO198" s="174"/>
      <c r="GTP198" s="174"/>
      <c r="GTQ198" s="174"/>
      <c r="GTR198" s="174"/>
      <c r="GTS198" s="174"/>
      <c r="GTT198" s="174"/>
      <c r="GTU198" s="174"/>
      <c r="GTV198" s="174"/>
      <c r="GTW198" s="174"/>
      <c r="GTX198" s="174"/>
      <c r="GTY198" s="174"/>
      <c r="GTZ198" s="174"/>
      <c r="GUA198" s="174"/>
      <c r="GUB198" s="174"/>
      <c r="GUC198" s="174"/>
      <c r="GUD198" s="174"/>
      <c r="GUE198" s="174"/>
      <c r="GUF198" s="174"/>
      <c r="GUG198" s="174"/>
      <c r="GUH198" s="174"/>
      <c r="GUI198" s="174"/>
      <c r="GUJ198" s="174"/>
      <c r="GUK198" s="174"/>
      <c r="GUL198" s="174"/>
      <c r="GUM198" s="174"/>
      <c r="GUN198" s="174"/>
      <c r="GUO198" s="174"/>
      <c r="GUP198" s="174"/>
      <c r="GUQ198" s="174"/>
      <c r="GUR198" s="174"/>
      <c r="GUS198" s="174"/>
      <c r="GUT198" s="174"/>
      <c r="GUU198" s="174"/>
      <c r="GUV198" s="174"/>
      <c r="GUW198" s="174"/>
      <c r="GUX198" s="174"/>
      <c r="GUY198" s="174"/>
      <c r="GUZ198" s="174"/>
      <c r="GVA198" s="174"/>
      <c r="GVB198" s="174"/>
      <c r="GVC198" s="174"/>
      <c r="GVD198" s="174"/>
      <c r="GVE198" s="174"/>
      <c r="GVF198" s="174"/>
      <c r="GVG198" s="174"/>
      <c r="GVH198" s="174"/>
      <c r="GVI198" s="174"/>
      <c r="GVJ198" s="174"/>
      <c r="GVK198" s="174"/>
      <c r="GVL198" s="174"/>
      <c r="GVM198" s="174"/>
      <c r="GVN198" s="174"/>
      <c r="GVO198" s="174"/>
      <c r="GVP198" s="174"/>
      <c r="GVQ198" s="174"/>
      <c r="GVR198" s="174"/>
      <c r="GVS198" s="174"/>
      <c r="GVT198" s="174"/>
      <c r="GVU198" s="174"/>
      <c r="GVV198" s="174"/>
      <c r="GVW198" s="174"/>
      <c r="GVX198" s="174"/>
      <c r="GVY198" s="174"/>
      <c r="GVZ198" s="174"/>
      <c r="GWA198" s="174"/>
      <c r="GWB198" s="174"/>
      <c r="GWC198" s="174"/>
      <c r="GWD198" s="174"/>
      <c r="GWE198" s="174"/>
      <c r="GWF198" s="174"/>
      <c r="GWG198" s="174"/>
      <c r="GWH198" s="174"/>
      <c r="GWI198" s="174"/>
      <c r="GWJ198" s="174"/>
      <c r="GWK198" s="174"/>
      <c r="GWL198" s="174"/>
      <c r="GWM198" s="174"/>
      <c r="GWN198" s="174"/>
      <c r="GWO198" s="174"/>
      <c r="GWP198" s="174"/>
      <c r="GWQ198" s="174"/>
      <c r="GWR198" s="174"/>
      <c r="GWS198" s="174"/>
      <c r="GWT198" s="174"/>
      <c r="GWU198" s="174"/>
      <c r="GWV198" s="174"/>
      <c r="GWW198" s="174"/>
      <c r="GWX198" s="174"/>
      <c r="GWY198" s="174"/>
      <c r="GWZ198" s="174"/>
      <c r="GXA198" s="174"/>
      <c r="GXB198" s="174"/>
      <c r="GXC198" s="174"/>
      <c r="GXD198" s="174"/>
      <c r="GXE198" s="174"/>
      <c r="GXF198" s="174"/>
      <c r="GXG198" s="174"/>
      <c r="GXH198" s="174"/>
      <c r="GXI198" s="174"/>
      <c r="GXJ198" s="174"/>
      <c r="GXK198" s="174"/>
      <c r="GXL198" s="174"/>
      <c r="GXM198" s="174"/>
      <c r="GXN198" s="174"/>
      <c r="GXO198" s="174"/>
      <c r="GXP198" s="174"/>
      <c r="GXQ198" s="174"/>
      <c r="GXR198" s="174"/>
      <c r="GXS198" s="174"/>
      <c r="GXT198" s="174"/>
      <c r="GXU198" s="174"/>
      <c r="GXV198" s="174"/>
      <c r="GXW198" s="174"/>
      <c r="GXX198" s="174"/>
      <c r="GXY198" s="174"/>
      <c r="GXZ198" s="174"/>
      <c r="GYA198" s="174"/>
      <c r="GYB198" s="174"/>
      <c r="GYC198" s="174"/>
      <c r="GYD198" s="174"/>
      <c r="GYE198" s="174"/>
      <c r="GYF198" s="174"/>
      <c r="GYG198" s="174"/>
      <c r="GYH198" s="174"/>
      <c r="GYI198" s="174"/>
      <c r="GYJ198" s="174"/>
      <c r="GYK198" s="174"/>
      <c r="GYL198" s="174"/>
      <c r="GYM198" s="174"/>
      <c r="GYN198" s="174"/>
      <c r="GYO198" s="174"/>
      <c r="GYP198" s="174"/>
      <c r="GYQ198" s="174"/>
      <c r="GYR198" s="174"/>
      <c r="GYS198" s="174"/>
      <c r="GYT198" s="174"/>
      <c r="GYU198" s="174"/>
      <c r="GYV198" s="174"/>
      <c r="GYW198" s="174"/>
      <c r="GYX198" s="174"/>
      <c r="GYY198" s="174"/>
      <c r="GYZ198" s="174"/>
      <c r="GZA198" s="174"/>
      <c r="GZB198" s="174"/>
      <c r="GZC198" s="174"/>
      <c r="GZD198" s="174"/>
      <c r="GZE198" s="174"/>
      <c r="GZF198" s="174"/>
      <c r="GZG198" s="174"/>
      <c r="GZH198" s="174"/>
      <c r="GZI198" s="174"/>
      <c r="GZJ198" s="174"/>
      <c r="GZK198" s="174"/>
      <c r="GZL198" s="174"/>
      <c r="GZM198" s="174"/>
      <c r="GZN198" s="174"/>
      <c r="GZO198" s="174"/>
      <c r="GZP198" s="174"/>
      <c r="GZQ198" s="174"/>
      <c r="GZR198" s="174"/>
      <c r="GZS198" s="174"/>
      <c r="GZT198" s="174"/>
      <c r="GZU198" s="174"/>
      <c r="GZV198" s="174"/>
      <c r="GZW198" s="174"/>
      <c r="GZX198" s="174"/>
      <c r="GZY198" s="174"/>
      <c r="GZZ198" s="174"/>
      <c r="HAA198" s="174"/>
      <c r="HAB198" s="174"/>
      <c r="HAC198" s="174"/>
      <c r="HAD198" s="174"/>
      <c r="HAE198" s="174"/>
      <c r="HAF198" s="174"/>
      <c r="HAG198" s="174"/>
      <c r="HAH198" s="174"/>
      <c r="HAI198" s="174"/>
      <c r="HAJ198" s="174"/>
      <c r="HAK198" s="174"/>
      <c r="HAL198" s="174"/>
      <c r="HAM198" s="174"/>
      <c r="HAN198" s="174"/>
      <c r="HAO198" s="174"/>
      <c r="HAP198" s="174"/>
      <c r="HAQ198" s="174"/>
      <c r="HAR198" s="174"/>
      <c r="HAS198" s="174"/>
      <c r="HAT198" s="174"/>
      <c r="HAU198" s="174"/>
      <c r="HAV198" s="174"/>
      <c r="HAW198" s="174"/>
      <c r="HAX198" s="174"/>
      <c r="HAY198" s="174"/>
      <c r="HAZ198" s="174"/>
      <c r="HBA198" s="174"/>
      <c r="HBB198" s="174"/>
      <c r="HBC198" s="174"/>
      <c r="HBD198" s="174"/>
      <c r="HBE198" s="174"/>
      <c r="HBF198" s="174"/>
      <c r="HBG198" s="174"/>
      <c r="HBH198" s="174"/>
      <c r="HBI198" s="174"/>
      <c r="HBJ198" s="174"/>
      <c r="HBK198" s="174"/>
      <c r="HBL198" s="174"/>
      <c r="HBM198" s="174"/>
      <c r="HBN198" s="174"/>
      <c r="HBO198" s="174"/>
      <c r="HBP198" s="174"/>
      <c r="HBQ198" s="174"/>
      <c r="HBR198" s="174"/>
      <c r="HBS198" s="174"/>
      <c r="HBT198" s="174"/>
      <c r="HBU198" s="174"/>
      <c r="HBV198" s="174"/>
      <c r="HBW198" s="174"/>
      <c r="HBX198" s="174"/>
      <c r="HBY198" s="174"/>
      <c r="HBZ198" s="174"/>
      <c r="HCA198" s="174"/>
      <c r="HCB198" s="174"/>
      <c r="HCC198" s="174"/>
      <c r="HCD198" s="174"/>
      <c r="HCE198" s="174"/>
      <c r="HCF198" s="174"/>
      <c r="HCG198" s="174"/>
      <c r="HCH198" s="174"/>
      <c r="HCI198" s="174"/>
      <c r="HCJ198" s="174"/>
      <c r="HCK198" s="174"/>
      <c r="HCL198" s="174"/>
      <c r="HCM198" s="174"/>
      <c r="HCN198" s="174"/>
      <c r="HCO198" s="174"/>
      <c r="HCP198" s="174"/>
      <c r="HCQ198" s="174"/>
      <c r="HCR198" s="174"/>
      <c r="HCS198" s="174"/>
      <c r="HCT198" s="174"/>
      <c r="HCU198" s="174"/>
      <c r="HCV198" s="174"/>
      <c r="HCW198" s="174"/>
      <c r="HCX198" s="174"/>
      <c r="HCY198" s="174"/>
      <c r="HCZ198" s="174"/>
      <c r="HDA198" s="174"/>
      <c r="HDB198" s="174"/>
      <c r="HDC198" s="174"/>
      <c r="HDD198" s="174"/>
      <c r="HDE198" s="174"/>
      <c r="HDF198" s="174"/>
      <c r="HDG198" s="174"/>
      <c r="HDH198" s="174"/>
      <c r="HDI198" s="174"/>
      <c r="HDJ198" s="174"/>
      <c r="HDK198" s="174"/>
      <c r="HDL198" s="174"/>
      <c r="HDM198" s="174"/>
      <c r="HDN198" s="174"/>
      <c r="HDO198" s="174"/>
      <c r="HDP198" s="174"/>
      <c r="HDQ198" s="174"/>
      <c r="HDR198" s="174"/>
      <c r="HDS198" s="174"/>
      <c r="HDT198" s="174"/>
      <c r="HDU198" s="174"/>
      <c r="HDV198" s="174"/>
      <c r="HDW198" s="174"/>
      <c r="HDX198" s="174"/>
      <c r="HDY198" s="174"/>
      <c r="HDZ198" s="174"/>
      <c r="HEA198" s="174"/>
      <c r="HEB198" s="174"/>
      <c r="HEC198" s="174"/>
      <c r="HED198" s="174"/>
      <c r="HEE198" s="174"/>
      <c r="HEF198" s="174"/>
      <c r="HEG198" s="174"/>
      <c r="HEH198" s="174"/>
      <c r="HEI198" s="174"/>
      <c r="HEJ198" s="174"/>
      <c r="HEK198" s="174"/>
      <c r="HEL198" s="174"/>
      <c r="HEM198" s="174"/>
      <c r="HEN198" s="174"/>
      <c r="HEO198" s="174"/>
      <c r="HEP198" s="174"/>
      <c r="HEQ198" s="174"/>
      <c r="HER198" s="174"/>
      <c r="HES198" s="174"/>
      <c r="HET198" s="174"/>
      <c r="HEU198" s="174"/>
      <c r="HEV198" s="174"/>
      <c r="HEW198" s="174"/>
      <c r="HEX198" s="174"/>
      <c r="HEY198" s="174"/>
      <c r="HEZ198" s="174"/>
      <c r="HFA198" s="174"/>
      <c r="HFB198" s="174"/>
      <c r="HFC198" s="174"/>
      <c r="HFD198" s="174"/>
      <c r="HFE198" s="174"/>
      <c r="HFF198" s="174"/>
      <c r="HFG198" s="174"/>
      <c r="HFH198" s="174"/>
      <c r="HFI198" s="174"/>
      <c r="HFJ198" s="174"/>
      <c r="HFK198" s="174"/>
      <c r="HFL198" s="174"/>
      <c r="HFM198" s="174"/>
      <c r="HFN198" s="174"/>
      <c r="HFO198" s="174"/>
      <c r="HFP198" s="174"/>
      <c r="HFQ198" s="174"/>
      <c r="HFR198" s="174"/>
      <c r="HFS198" s="174"/>
      <c r="HFT198" s="174"/>
      <c r="HFU198" s="174"/>
      <c r="HFV198" s="174"/>
      <c r="HFW198" s="174"/>
      <c r="HFX198" s="174"/>
      <c r="HFY198" s="174"/>
      <c r="HFZ198" s="174"/>
      <c r="HGA198" s="174"/>
      <c r="HGB198" s="174"/>
      <c r="HGC198" s="174"/>
      <c r="HGD198" s="174"/>
      <c r="HGE198" s="174"/>
      <c r="HGF198" s="174"/>
      <c r="HGG198" s="174"/>
      <c r="HGH198" s="174"/>
      <c r="HGI198" s="174"/>
      <c r="HGJ198" s="174"/>
      <c r="HGK198" s="174"/>
      <c r="HGL198" s="174"/>
      <c r="HGM198" s="174"/>
      <c r="HGN198" s="174"/>
      <c r="HGO198" s="174"/>
      <c r="HGP198" s="174"/>
      <c r="HGQ198" s="174"/>
      <c r="HGR198" s="174"/>
      <c r="HGS198" s="174"/>
      <c r="HGT198" s="174"/>
      <c r="HGU198" s="174"/>
      <c r="HGV198" s="174"/>
      <c r="HGW198" s="174"/>
      <c r="HGX198" s="174"/>
      <c r="HGY198" s="174"/>
      <c r="HGZ198" s="174"/>
      <c r="HHA198" s="174"/>
      <c r="HHB198" s="174"/>
      <c r="HHC198" s="174"/>
      <c r="HHD198" s="174"/>
      <c r="HHE198" s="174"/>
      <c r="HHF198" s="174"/>
      <c r="HHG198" s="174"/>
      <c r="HHH198" s="174"/>
      <c r="HHI198" s="174"/>
      <c r="HHJ198" s="174"/>
      <c r="HHK198" s="174"/>
      <c r="HHL198" s="174"/>
      <c r="HHM198" s="174"/>
      <c r="HHN198" s="174"/>
      <c r="HHO198" s="174"/>
      <c r="HHP198" s="174"/>
      <c r="HHQ198" s="174"/>
      <c r="HHR198" s="174"/>
      <c r="HHS198" s="174"/>
      <c r="HHT198" s="174"/>
      <c r="HHU198" s="174"/>
      <c r="HHV198" s="174"/>
      <c r="HHW198" s="174"/>
      <c r="HHX198" s="174"/>
      <c r="HHY198" s="174"/>
      <c r="HHZ198" s="174"/>
      <c r="HIA198" s="174"/>
      <c r="HIB198" s="174"/>
      <c r="HIC198" s="174"/>
      <c r="HID198" s="174"/>
      <c r="HIE198" s="174"/>
      <c r="HIF198" s="174"/>
      <c r="HIG198" s="174"/>
      <c r="HIH198" s="174"/>
      <c r="HII198" s="174"/>
      <c r="HIJ198" s="174"/>
      <c r="HIK198" s="174"/>
      <c r="HIL198" s="174"/>
      <c r="HIM198" s="174"/>
      <c r="HIN198" s="174"/>
      <c r="HIO198" s="174"/>
      <c r="HIP198" s="174"/>
      <c r="HIQ198" s="174"/>
      <c r="HIR198" s="174"/>
      <c r="HIS198" s="174"/>
      <c r="HIT198" s="174"/>
      <c r="HIU198" s="174"/>
      <c r="HIV198" s="174"/>
      <c r="HIW198" s="174"/>
      <c r="HIX198" s="174"/>
      <c r="HIY198" s="174"/>
      <c r="HIZ198" s="174"/>
      <c r="HJA198" s="174"/>
      <c r="HJB198" s="174"/>
      <c r="HJC198" s="174"/>
      <c r="HJD198" s="174"/>
      <c r="HJE198" s="174"/>
      <c r="HJF198" s="174"/>
      <c r="HJG198" s="174"/>
      <c r="HJH198" s="174"/>
      <c r="HJI198" s="174"/>
      <c r="HJJ198" s="174"/>
      <c r="HJK198" s="174"/>
      <c r="HJL198" s="174"/>
      <c r="HJM198" s="174"/>
      <c r="HJN198" s="174"/>
      <c r="HJO198" s="174"/>
      <c r="HJP198" s="174"/>
      <c r="HJQ198" s="174"/>
      <c r="HJR198" s="174"/>
      <c r="HJS198" s="174"/>
      <c r="HJT198" s="174"/>
      <c r="HJU198" s="174"/>
      <c r="HJV198" s="174"/>
      <c r="HJW198" s="174"/>
      <c r="HJX198" s="174"/>
      <c r="HJY198" s="174"/>
      <c r="HJZ198" s="174"/>
      <c r="HKA198" s="174"/>
      <c r="HKB198" s="174"/>
      <c r="HKC198" s="174"/>
      <c r="HKD198" s="174"/>
      <c r="HKE198" s="174"/>
      <c r="HKF198" s="174"/>
      <c r="HKG198" s="174"/>
      <c r="HKH198" s="174"/>
      <c r="HKI198" s="174"/>
      <c r="HKJ198" s="174"/>
      <c r="HKK198" s="174"/>
      <c r="HKL198" s="174"/>
      <c r="HKM198" s="174"/>
      <c r="HKN198" s="174"/>
      <c r="HKO198" s="174"/>
      <c r="HKP198" s="174"/>
      <c r="HKQ198" s="174"/>
      <c r="HKR198" s="174"/>
      <c r="HKS198" s="174"/>
      <c r="HKT198" s="174"/>
      <c r="HKU198" s="174"/>
      <c r="HKV198" s="174"/>
      <c r="HKW198" s="174"/>
      <c r="HKX198" s="174"/>
      <c r="HKY198" s="174"/>
      <c r="HKZ198" s="174"/>
      <c r="HLA198" s="174"/>
      <c r="HLB198" s="174"/>
      <c r="HLC198" s="174"/>
      <c r="HLD198" s="174"/>
      <c r="HLE198" s="174"/>
      <c r="HLF198" s="174"/>
      <c r="HLG198" s="174"/>
      <c r="HLH198" s="174"/>
      <c r="HLI198" s="174"/>
      <c r="HLJ198" s="174"/>
      <c r="HLK198" s="174"/>
      <c r="HLL198" s="174"/>
      <c r="HLM198" s="174"/>
      <c r="HLN198" s="174"/>
      <c r="HLO198" s="174"/>
      <c r="HLP198" s="174"/>
      <c r="HLQ198" s="174"/>
      <c r="HLR198" s="174"/>
      <c r="HLS198" s="174"/>
      <c r="HLT198" s="174"/>
      <c r="HLU198" s="174"/>
      <c r="HLV198" s="174"/>
      <c r="HLW198" s="174"/>
      <c r="HLX198" s="174"/>
      <c r="HLY198" s="174"/>
      <c r="HLZ198" s="174"/>
      <c r="HMA198" s="174"/>
      <c r="HMB198" s="174"/>
      <c r="HMC198" s="174"/>
      <c r="HMD198" s="174"/>
      <c r="HME198" s="174"/>
      <c r="HMF198" s="174"/>
      <c r="HMG198" s="174"/>
      <c r="HMH198" s="174"/>
      <c r="HMI198" s="174"/>
      <c r="HMJ198" s="174"/>
      <c r="HMK198" s="174"/>
      <c r="HML198" s="174"/>
      <c r="HMM198" s="174"/>
      <c r="HMN198" s="174"/>
      <c r="HMO198" s="174"/>
      <c r="HMP198" s="174"/>
      <c r="HMQ198" s="174"/>
      <c r="HMR198" s="174"/>
      <c r="HMS198" s="174"/>
      <c r="HMT198" s="174"/>
      <c r="HMU198" s="174"/>
      <c r="HMV198" s="174"/>
      <c r="HMW198" s="174"/>
      <c r="HMX198" s="174"/>
      <c r="HMY198" s="174"/>
      <c r="HMZ198" s="174"/>
      <c r="HNA198" s="174"/>
      <c r="HNB198" s="174"/>
      <c r="HNC198" s="174"/>
      <c r="HND198" s="174"/>
      <c r="HNE198" s="174"/>
      <c r="HNF198" s="174"/>
      <c r="HNG198" s="174"/>
      <c r="HNH198" s="174"/>
      <c r="HNI198" s="174"/>
      <c r="HNJ198" s="174"/>
      <c r="HNK198" s="174"/>
      <c r="HNL198" s="174"/>
      <c r="HNM198" s="174"/>
      <c r="HNN198" s="174"/>
      <c r="HNO198" s="174"/>
      <c r="HNP198" s="174"/>
      <c r="HNQ198" s="174"/>
      <c r="HNR198" s="174"/>
      <c r="HNS198" s="174"/>
      <c r="HNT198" s="174"/>
      <c r="HNU198" s="174"/>
      <c r="HNV198" s="174"/>
      <c r="HNW198" s="174"/>
      <c r="HNX198" s="174"/>
      <c r="HNY198" s="174"/>
      <c r="HNZ198" s="174"/>
      <c r="HOA198" s="174"/>
      <c r="HOB198" s="174"/>
      <c r="HOC198" s="174"/>
      <c r="HOD198" s="174"/>
      <c r="HOE198" s="174"/>
      <c r="HOF198" s="174"/>
      <c r="HOG198" s="174"/>
      <c r="HOH198" s="174"/>
      <c r="HOI198" s="174"/>
      <c r="HOJ198" s="174"/>
      <c r="HOK198" s="174"/>
      <c r="HOL198" s="174"/>
      <c r="HOM198" s="174"/>
      <c r="HON198" s="174"/>
      <c r="HOO198" s="174"/>
      <c r="HOP198" s="174"/>
      <c r="HOQ198" s="174"/>
      <c r="HOR198" s="174"/>
      <c r="HOS198" s="174"/>
      <c r="HOT198" s="174"/>
      <c r="HOU198" s="174"/>
      <c r="HOV198" s="174"/>
      <c r="HOW198" s="174"/>
      <c r="HOX198" s="174"/>
      <c r="HOY198" s="174"/>
      <c r="HOZ198" s="174"/>
      <c r="HPA198" s="174"/>
      <c r="HPB198" s="174"/>
      <c r="HPC198" s="174"/>
      <c r="HPD198" s="174"/>
      <c r="HPE198" s="174"/>
      <c r="HPF198" s="174"/>
      <c r="HPG198" s="174"/>
      <c r="HPH198" s="174"/>
      <c r="HPI198" s="174"/>
      <c r="HPJ198" s="174"/>
      <c r="HPK198" s="174"/>
      <c r="HPL198" s="174"/>
      <c r="HPM198" s="174"/>
      <c r="HPN198" s="174"/>
      <c r="HPO198" s="174"/>
      <c r="HPP198" s="174"/>
      <c r="HPQ198" s="174"/>
      <c r="HPR198" s="174"/>
      <c r="HPS198" s="174"/>
      <c r="HPT198" s="174"/>
      <c r="HPU198" s="174"/>
      <c r="HPV198" s="174"/>
      <c r="HPW198" s="174"/>
      <c r="HPX198" s="174"/>
      <c r="HPY198" s="174"/>
      <c r="HPZ198" s="174"/>
      <c r="HQA198" s="174"/>
      <c r="HQB198" s="174"/>
      <c r="HQC198" s="174"/>
      <c r="HQD198" s="174"/>
      <c r="HQE198" s="174"/>
      <c r="HQF198" s="174"/>
      <c r="HQG198" s="174"/>
      <c r="HQH198" s="174"/>
      <c r="HQI198" s="174"/>
      <c r="HQJ198" s="174"/>
      <c r="HQK198" s="174"/>
      <c r="HQL198" s="174"/>
      <c r="HQM198" s="174"/>
      <c r="HQN198" s="174"/>
      <c r="HQO198" s="174"/>
      <c r="HQP198" s="174"/>
      <c r="HQQ198" s="174"/>
      <c r="HQR198" s="174"/>
      <c r="HQS198" s="174"/>
      <c r="HQT198" s="174"/>
      <c r="HQU198" s="174"/>
      <c r="HQV198" s="174"/>
      <c r="HQW198" s="174"/>
      <c r="HQX198" s="174"/>
      <c r="HQY198" s="174"/>
      <c r="HQZ198" s="174"/>
      <c r="HRA198" s="174"/>
      <c r="HRB198" s="174"/>
      <c r="HRC198" s="174"/>
      <c r="HRD198" s="174"/>
      <c r="HRE198" s="174"/>
      <c r="HRF198" s="174"/>
      <c r="HRG198" s="174"/>
      <c r="HRH198" s="174"/>
      <c r="HRI198" s="174"/>
      <c r="HRJ198" s="174"/>
      <c r="HRK198" s="174"/>
      <c r="HRL198" s="174"/>
      <c r="HRM198" s="174"/>
      <c r="HRN198" s="174"/>
      <c r="HRO198" s="174"/>
      <c r="HRP198" s="174"/>
      <c r="HRQ198" s="174"/>
      <c r="HRR198" s="174"/>
      <c r="HRS198" s="174"/>
      <c r="HRT198" s="174"/>
      <c r="HRU198" s="174"/>
      <c r="HRV198" s="174"/>
      <c r="HRW198" s="174"/>
      <c r="HRX198" s="174"/>
      <c r="HRY198" s="174"/>
      <c r="HRZ198" s="174"/>
      <c r="HSA198" s="174"/>
      <c r="HSB198" s="174"/>
      <c r="HSC198" s="174"/>
      <c r="HSD198" s="174"/>
      <c r="HSE198" s="174"/>
      <c r="HSF198" s="174"/>
      <c r="HSG198" s="174"/>
      <c r="HSH198" s="174"/>
      <c r="HSI198" s="174"/>
      <c r="HSJ198" s="174"/>
      <c r="HSK198" s="174"/>
      <c r="HSL198" s="174"/>
      <c r="HSM198" s="174"/>
      <c r="HSN198" s="174"/>
      <c r="HSO198" s="174"/>
      <c r="HSP198" s="174"/>
      <c r="HSQ198" s="174"/>
      <c r="HSR198" s="174"/>
      <c r="HSS198" s="174"/>
      <c r="HST198" s="174"/>
      <c r="HSU198" s="174"/>
      <c r="HSV198" s="174"/>
      <c r="HSW198" s="174"/>
      <c r="HSX198" s="174"/>
      <c r="HSY198" s="174"/>
      <c r="HSZ198" s="174"/>
      <c r="HTA198" s="174"/>
      <c r="HTB198" s="174"/>
      <c r="HTC198" s="174"/>
      <c r="HTD198" s="174"/>
      <c r="HTE198" s="174"/>
      <c r="HTF198" s="174"/>
      <c r="HTG198" s="174"/>
      <c r="HTH198" s="174"/>
      <c r="HTI198" s="174"/>
      <c r="HTJ198" s="174"/>
      <c r="HTK198" s="174"/>
      <c r="HTL198" s="174"/>
      <c r="HTM198" s="174"/>
      <c r="HTN198" s="174"/>
      <c r="HTO198" s="174"/>
      <c r="HTP198" s="174"/>
      <c r="HTQ198" s="174"/>
      <c r="HTR198" s="174"/>
      <c r="HTS198" s="174"/>
      <c r="HTT198" s="174"/>
      <c r="HTU198" s="174"/>
      <c r="HTV198" s="174"/>
      <c r="HTW198" s="174"/>
      <c r="HTX198" s="174"/>
      <c r="HTY198" s="174"/>
      <c r="HTZ198" s="174"/>
      <c r="HUA198" s="174"/>
      <c r="HUB198" s="174"/>
      <c r="HUC198" s="174"/>
      <c r="HUD198" s="174"/>
      <c r="HUE198" s="174"/>
      <c r="HUF198" s="174"/>
      <c r="HUG198" s="174"/>
      <c r="HUH198" s="174"/>
      <c r="HUI198" s="174"/>
      <c r="HUJ198" s="174"/>
      <c r="HUK198" s="174"/>
      <c r="HUL198" s="174"/>
      <c r="HUM198" s="174"/>
      <c r="HUN198" s="174"/>
      <c r="HUO198" s="174"/>
      <c r="HUP198" s="174"/>
      <c r="HUQ198" s="174"/>
      <c r="HUR198" s="174"/>
      <c r="HUS198" s="174"/>
      <c r="HUT198" s="174"/>
      <c r="HUU198" s="174"/>
      <c r="HUV198" s="174"/>
      <c r="HUW198" s="174"/>
      <c r="HUX198" s="174"/>
      <c r="HUY198" s="174"/>
      <c r="HUZ198" s="174"/>
      <c r="HVA198" s="174"/>
      <c r="HVB198" s="174"/>
      <c r="HVC198" s="174"/>
      <c r="HVD198" s="174"/>
      <c r="HVE198" s="174"/>
      <c r="HVF198" s="174"/>
      <c r="HVG198" s="174"/>
      <c r="HVH198" s="174"/>
      <c r="HVI198" s="174"/>
      <c r="HVJ198" s="174"/>
      <c r="HVK198" s="174"/>
      <c r="HVL198" s="174"/>
      <c r="HVM198" s="174"/>
      <c r="HVN198" s="174"/>
      <c r="HVO198" s="174"/>
      <c r="HVP198" s="174"/>
      <c r="HVQ198" s="174"/>
      <c r="HVR198" s="174"/>
      <c r="HVS198" s="174"/>
      <c r="HVT198" s="174"/>
      <c r="HVU198" s="174"/>
      <c r="HVV198" s="174"/>
      <c r="HVW198" s="174"/>
      <c r="HVX198" s="174"/>
      <c r="HVY198" s="174"/>
      <c r="HVZ198" s="174"/>
      <c r="HWA198" s="174"/>
      <c r="HWB198" s="174"/>
      <c r="HWC198" s="174"/>
      <c r="HWD198" s="174"/>
      <c r="HWE198" s="174"/>
      <c r="HWF198" s="174"/>
      <c r="HWG198" s="174"/>
      <c r="HWH198" s="174"/>
      <c r="HWI198" s="174"/>
      <c r="HWJ198" s="174"/>
      <c r="HWK198" s="174"/>
      <c r="HWL198" s="174"/>
      <c r="HWM198" s="174"/>
      <c r="HWN198" s="174"/>
      <c r="HWO198" s="174"/>
      <c r="HWP198" s="174"/>
      <c r="HWQ198" s="174"/>
      <c r="HWR198" s="174"/>
      <c r="HWS198" s="174"/>
      <c r="HWT198" s="174"/>
      <c r="HWU198" s="174"/>
      <c r="HWV198" s="174"/>
      <c r="HWW198" s="174"/>
      <c r="HWX198" s="174"/>
      <c r="HWY198" s="174"/>
      <c r="HWZ198" s="174"/>
      <c r="HXA198" s="174"/>
      <c r="HXB198" s="174"/>
      <c r="HXC198" s="174"/>
      <c r="HXD198" s="174"/>
      <c r="HXE198" s="174"/>
      <c r="HXF198" s="174"/>
      <c r="HXG198" s="174"/>
      <c r="HXH198" s="174"/>
      <c r="HXI198" s="174"/>
      <c r="HXJ198" s="174"/>
      <c r="HXK198" s="174"/>
      <c r="HXL198" s="174"/>
      <c r="HXM198" s="174"/>
      <c r="HXN198" s="174"/>
      <c r="HXO198" s="174"/>
      <c r="HXP198" s="174"/>
      <c r="HXQ198" s="174"/>
      <c r="HXR198" s="174"/>
      <c r="HXS198" s="174"/>
      <c r="HXT198" s="174"/>
      <c r="HXU198" s="174"/>
      <c r="HXV198" s="174"/>
      <c r="HXW198" s="174"/>
      <c r="HXX198" s="174"/>
      <c r="HXY198" s="174"/>
      <c r="HXZ198" s="174"/>
      <c r="HYA198" s="174"/>
      <c r="HYB198" s="174"/>
      <c r="HYC198" s="174"/>
      <c r="HYD198" s="174"/>
      <c r="HYE198" s="174"/>
      <c r="HYF198" s="174"/>
      <c r="HYG198" s="174"/>
      <c r="HYH198" s="174"/>
      <c r="HYI198" s="174"/>
      <c r="HYJ198" s="174"/>
      <c r="HYK198" s="174"/>
      <c r="HYL198" s="174"/>
      <c r="HYM198" s="174"/>
      <c r="HYN198" s="174"/>
      <c r="HYO198" s="174"/>
      <c r="HYP198" s="174"/>
      <c r="HYQ198" s="174"/>
      <c r="HYR198" s="174"/>
      <c r="HYS198" s="174"/>
      <c r="HYT198" s="174"/>
      <c r="HYU198" s="174"/>
      <c r="HYV198" s="174"/>
      <c r="HYW198" s="174"/>
      <c r="HYX198" s="174"/>
      <c r="HYY198" s="174"/>
      <c r="HYZ198" s="174"/>
      <c r="HZA198" s="174"/>
      <c r="HZB198" s="174"/>
      <c r="HZC198" s="174"/>
      <c r="HZD198" s="174"/>
      <c r="HZE198" s="174"/>
      <c r="HZF198" s="174"/>
      <c r="HZG198" s="174"/>
      <c r="HZH198" s="174"/>
      <c r="HZI198" s="174"/>
      <c r="HZJ198" s="174"/>
      <c r="HZK198" s="174"/>
      <c r="HZL198" s="174"/>
      <c r="HZM198" s="174"/>
      <c r="HZN198" s="174"/>
      <c r="HZO198" s="174"/>
      <c r="HZP198" s="174"/>
      <c r="HZQ198" s="174"/>
      <c r="HZR198" s="174"/>
      <c r="HZS198" s="174"/>
      <c r="HZT198" s="174"/>
      <c r="HZU198" s="174"/>
      <c r="HZV198" s="174"/>
      <c r="HZW198" s="174"/>
      <c r="HZX198" s="174"/>
      <c r="HZY198" s="174"/>
      <c r="HZZ198" s="174"/>
      <c r="IAA198" s="174"/>
      <c r="IAB198" s="174"/>
      <c r="IAC198" s="174"/>
      <c r="IAD198" s="174"/>
      <c r="IAE198" s="174"/>
      <c r="IAF198" s="174"/>
      <c r="IAG198" s="174"/>
      <c r="IAH198" s="174"/>
      <c r="IAI198" s="174"/>
      <c r="IAJ198" s="174"/>
      <c r="IAK198" s="174"/>
      <c r="IAL198" s="174"/>
      <c r="IAM198" s="174"/>
      <c r="IAN198" s="174"/>
      <c r="IAO198" s="174"/>
      <c r="IAP198" s="174"/>
      <c r="IAQ198" s="174"/>
      <c r="IAR198" s="174"/>
      <c r="IAS198" s="174"/>
      <c r="IAT198" s="174"/>
      <c r="IAU198" s="174"/>
      <c r="IAV198" s="174"/>
      <c r="IAW198" s="174"/>
      <c r="IAX198" s="174"/>
      <c r="IAY198" s="174"/>
      <c r="IAZ198" s="174"/>
      <c r="IBA198" s="174"/>
      <c r="IBB198" s="174"/>
      <c r="IBC198" s="174"/>
      <c r="IBD198" s="174"/>
      <c r="IBE198" s="174"/>
      <c r="IBF198" s="174"/>
      <c r="IBG198" s="174"/>
      <c r="IBH198" s="174"/>
      <c r="IBI198" s="174"/>
      <c r="IBJ198" s="174"/>
      <c r="IBK198" s="174"/>
      <c r="IBL198" s="174"/>
      <c r="IBM198" s="174"/>
      <c r="IBN198" s="174"/>
      <c r="IBO198" s="174"/>
      <c r="IBP198" s="174"/>
      <c r="IBQ198" s="174"/>
      <c r="IBR198" s="174"/>
      <c r="IBS198" s="174"/>
      <c r="IBT198" s="174"/>
      <c r="IBU198" s="174"/>
      <c r="IBV198" s="174"/>
      <c r="IBW198" s="174"/>
      <c r="IBX198" s="174"/>
      <c r="IBY198" s="174"/>
      <c r="IBZ198" s="174"/>
      <c r="ICA198" s="174"/>
      <c r="ICB198" s="174"/>
      <c r="ICC198" s="174"/>
      <c r="ICD198" s="174"/>
      <c r="ICE198" s="174"/>
      <c r="ICF198" s="174"/>
      <c r="ICG198" s="174"/>
      <c r="ICH198" s="174"/>
      <c r="ICI198" s="174"/>
      <c r="ICJ198" s="174"/>
      <c r="ICK198" s="174"/>
      <c r="ICL198" s="174"/>
      <c r="ICM198" s="174"/>
      <c r="ICN198" s="174"/>
      <c r="ICO198" s="174"/>
      <c r="ICP198" s="174"/>
      <c r="ICQ198" s="174"/>
      <c r="ICR198" s="174"/>
      <c r="ICS198" s="174"/>
      <c r="ICT198" s="174"/>
      <c r="ICU198" s="174"/>
      <c r="ICV198" s="174"/>
      <c r="ICW198" s="174"/>
      <c r="ICX198" s="174"/>
      <c r="ICY198" s="174"/>
      <c r="ICZ198" s="174"/>
      <c r="IDA198" s="174"/>
      <c r="IDB198" s="174"/>
      <c r="IDC198" s="174"/>
      <c r="IDD198" s="174"/>
      <c r="IDE198" s="174"/>
      <c r="IDF198" s="174"/>
      <c r="IDG198" s="174"/>
      <c r="IDH198" s="174"/>
      <c r="IDI198" s="174"/>
      <c r="IDJ198" s="174"/>
      <c r="IDK198" s="174"/>
      <c r="IDL198" s="174"/>
      <c r="IDM198" s="174"/>
      <c r="IDN198" s="174"/>
      <c r="IDO198" s="174"/>
      <c r="IDP198" s="174"/>
      <c r="IDQ198" s="174"/>
      <c r="IDR198" s="174"/>
      <c r="IDS198" s="174"/>
      <c r="IDT198" s="174"/>
      <c r="IDU198" s="174"/>
      <c r="IDV198" s="174"/>
      <c r="IDW198" s="174"/>
      <c r="IDX198" s="174"/>
      <c r="IDY198" s="174"/>
      <c r="IDZ198" s="174"/>
      <c r="IEA198" s="174"/>
      <c r="IEB198" s="174"/>
      <c r="IEC198" s="174"/>
      <c r="IED198" s="174"/>
      <c r="IEE198" s="174"/>
      <c r="IEF198" s="174"/>
      <c r="IEG198" s="174"/>
      <c r="IEH198" s="174"/>
      <c r="IEI198" s="174"/>
      <c r="IEJ198" s="174"/>
      <c r="IEK198" s="174"/>
      <c r="IEL198" s="174"/>
      <c r="IEM198" s="174"/>
      <c r="IEN198" s="174"/>
      <c r="IEO198" s="174"/>
      <c r="IEP198" s="174"/>
      <c r="IEQ198" s="174"/>
      <c r="IER198" s="174"/>
      <c r="IES198" s="174"/>
      <c r="IET198" s="174"/>
      <c r="IEU198" s="174"/>
      <c r="IEV198" s="174"/>
      <c r="IEW198" s="174"/>
      <c r="IEX198" s="174"/>
      <c r="IEY198" s="174"/>
      <c r="IEZ198" s="174"/>
      <c r="IFA198" s="174"/>
      <c r="IFB198" s="174"/>
      <c r="IFC198" s="174"/>
      <c r="IFD198" s="174"/>
      <c r="IFE198" s="174"/>
      <c r="IFF198" s="174"/>
      <c r="IFG198" s="174"/>
      <c r="IFH198" s="174"/>
      <c r="IFI198" s="174"/>
      <c r="IFJ198" s="174"/>
      <c r="IFK198" s="174"/>
      <c r="IFL198" s="174"/>
      <c r="IFM198" s="174"/>
      <c r="IFN198" s="174"/>
      <c r="IFO198" s="174"/>
      <c r="IFP198" s="174"/>
      <c r="IFQ198" s="174"/>
      <c r="IFR198" s="174"/>
      <c r="IFS198" s="174"/>
      <c r="IFT198" s="174"/>
      <c r="IFU198" s="174"/>
      <c r="IFV198" s="174"/>
      <c r="IFW198" s="174"/>
      <c r="IFX198" s="174"/>
      <c r="IFY198" s="174"/>
      <c r="IFZ198" s="174"/>
      <c r="IGA198" s="174"/>
      <c r="IGB198" s="174"/>
      <c r="IGC198" s="174"/>
      <c r="IGD198" s="174"/>
      <c r="IGE198" s="174"/>
      <c r="IGF198" s="174"/>
      <c r="IGG198" s="174"/>
      <c r="IGH198" s="174"/>
      <c r="IGI198" s="174"/>
      <c r="IGJ198" s="174"/>
      <c r="IGK198" s="174"/>
      <c r="IGL198" s="174"/>
      <c r="IGM198" s="174"/>
      <c r="IGN198" s="174"/>
      <c r="IGO198" s="174"/>
      <c r="IGP198" s="174"/>
      <c r="IGQ198" s="174"/>
      <c r="IGR198" s="174"/>
      <c r="IGS198" s="174"/>
      <c r="IGT198" s="174"/>
      <c r="IGU198" s="174"/>
      <c r="IGV198" s="174"/>
      <c r="IGW198" s="174"/>
      <c r="IGX198" s="174"/>
      <c r="IGY198" s="174"/>
      <c r="IGZ198" s="174"/>
      <c r="IHA198" s="174"/>
      <c r="IHB198" s="174"/>
      <c r="IHC198" s="174"/>
      <c r="IHD198" s="174"/>
      <c r="IHE198" s="174"/>
      <c r="IHF198" s="174"/>
      <c r="IHG198" s="174"/>
      <c r="IHH198" s="174"/>
      <c r="IHI198" s="174"/>
      <c r="IHJ198" s="174"/>
      <c r="IHK198" s="174"/>
      <c r="IHL198" s="174"/>
      <c r="IHM198" s="174"/>
      <c r="IHN198" s="174"/>
      <c r="IHO198" s="174"/>
      <c r="IHP198" s="174"/>
      <c r="IHQ198" s="174"/>
      <c r="IHR198" s="174"/>
      <c r="IHS198" s="174"/>
      <c r="IHT198" s="174"/>
      <c r="IHU198" s="174"/>
      <c r="IHV198" s="174"/>
      <c r="IHW198" s="174"/>
      <c r="IHX198" s="174"/>
      <c r="IHY198" s="174"/>
      <c r="IHZ198" s="174"/>
      <c r="IIA198" s="174"/>
      <c r="IIB198" s="174"/>
      <c r="IIC198" s="174"/>
      <c r="IID198" s="174"/>
      <c r="IIE198" s="174"/>
      <c r="IIF198" s="174"/>
      <c r="IIG198" s="174"/>
      <c r="IIH198" s="174"/>
      <c r="III198" s="174"/>
      <c r="IIJ198" s="174"/>
      <c r="IIK198" s="174"/>
      <c r="IIL198" s="174"/>
      <c r="IIM198" s="174"/>
      <c r="IIN198" s="174"/>
      <c r="IIO198" s="174"/>
      <c r="IIP198" s="174"/>
      <c r="IIQ198" s="174"/>
      <c r="IIR198" s="174"/>
      <c r="IIS198" s="174"/>
      <c r="IIT198" s="174"/>
      <c r="IIU198" s="174"/>
      <c r="IIV198" s="174"/>
      <c r="IIW198" s="174"/>
      <c r="IIX198" s="174"/>
      <c r="IIY198" s="174"/>
      <c r="IIZ198" s="174"/>
      <c r="IJA198" s="174"/>
      <c r="IJB198" s="174"/>
      <c r="IJC198" s="174"/>
      <c r="IJD198" s="174"/>
      <c r="IJE198" s="174"/>
      <c r="IJF198" s="174"/>
      <c r="IJG198" s="174"/>
      <c r="IJH198" s="174"/>
      <c r="IJI198" s="174"/>
      <c r="IJJ198" s="174"/>
      <c r="IJK198" s="174"/>
      <c r="IJL198" s="174"/>
      <c r="IJM198" s="174"/>
      <c r="IJN198" s="174"/>
      <c r="IJO198" s="174"/>
      <c r="IJP198" s="174"/>
      <c r="IJQ198" s="174"/>
      <c r="IJR198" s="174"/>
      <c r="IJS198" s="174"/>
      <c r="IJT198" s="174"/>
      <c r="IJU198" s="174"/>
      <c r="IJV198" s="174"/>
      <c r="IJW198" s="174"/>
      <c r="IJX198" s="174"/>
      <c r="IJY198" s="174"/>
      <c r="IJZ198" s="174"/>
      <c r="IKA198" s="174"/>
      <c r="IKB198" s="174"/>
      <c r="IKC198" s="174"/>
      <c r="IKD198" s="174"/>
      <c r="IKE198" s="174"/>
      <c r="IKF198" s="174"/>
      <c r="IKG198" s="174"/>
      <c r="IKH198" s="174"/>
      <c r="IKI198" s="174"/>
      <c r="IKJ198" s="174"/>
      <c r="IKK198" s="174"/>
      <c r="IKL198" s="174"/>
      <c r="IKM198" s="174"/>
      <c r="IKN198" s="174"/>
      <c r="IKO198" s="174"/>
      <c r="IKP198" s="174"/>
      <c r="IKQ198" s="174"/>
      <c r="IKR198" s="174"/>
      <c r="IKS198" s="174"/>
      <c r="IKT198" s="174"/>
      <c r="IKU198" s="174"/>
      <c r="IKV198" s="174"/>
      <c r="IKW198" s="174"/>
      <c r="IKX198" s="174"/>
      <c r="IKY198" s="174"/>
      <c r="IKZ198" s="174"/>
      <c r="ILA198" s="174"/>
      <c r="ILB198" s="174"/>
      <c r="ILC198" s="174"/>
      <c r="ILD198" s="174"/>
      <c r="ILE198" s="174"/>
      <c r="ILF198" s="174"/>
      <c r="ILG198" s="174"/>
      <c r="ILH198" s="174"/>
      <c r="ILI198" s="174"/>
      <c r="ILJ198" s="174"/>
      <c r="ILK198" s="174"/>
      <c r="ILL198" s="174"/>
      <c r="ILM198" s="174"/>
      <c r="ILN198" s="174"/>
      <c r="ILO198" s="174"/>
      <c r="ILP198" s="174"/>
      <c r="ILQ198" s="174"/>
      <c r="ILR198" s="174"/>
      <c r="ILS198" s="174"/>
      <c r="ILT198" s="174"/>
      <c r="ILU198" s="174"/>
      <c r="ILV198" s="174"/>
      <c r="ILW198" s="174"/>
      <c r="ILX198" s="174"/>
      <c r="ILY198" s="174"/>
      <c r="ILZ198" s="174"/>
      <c r="IMA198" s="174"/>
      <c r="IMB198" s="174"/>
      <c r="IMC198" s="174"/>
      <c r="IMD198" s="174"/>
      <c r="IME198" s="174"/>
      <c r="IMF198" s="174"/>
      <c r="IMG198" s="174"/>
      <c r="IMH198" s="174"/>
      <c r="IMI198" s="174"/>
      <c r="IMJ198" s="174"/>
      <c r="IMK198" s="174"/>
      <c r="IML198" s="174"/>
      <c r="IMM198" s="174"/>
      <c r="IMN198" s="174"/>
      <c r="IMO198" s="174"/>
      <c r="IMP198" s="174"/>
      <c r="IMQ198" s="174"/>
      <c r="IMR198" s="174"/>
      <c r="IMS198" s="174"/>
      <c r="IMT198" s="174"/>
      <c r="IMU198" s="174"/>
      <c r="IMV198" s="174"/>
      <c r="IMW198" s="174"/>
      <c r="IMX198" s="174"/>
      <c r="IMY198" s="174"/>
      <c r="IMZ198" s="174"/>
      <c r="INA198" s="174"/>
      <c r="INB198" s="174"/>
      <c r="INC198" s="174"/>
      <c r="IND198" s="174"/>
      <c r="INE198" s="174"/>
      <c r="INF198" s="174"/>
      <c r="ING198" s="174"/>
      <c r="INH198" s="174"/>
      <c r="INI198" s="174"/>
      <c r="INJ198" s="174"/>
      <c r="INK198" s="174"/>
      <c r="INL198" s="174"/>
      <c r="INM198" s="174"/>
      <c r="INN198" s="174"/>
      <c r="INO198" s="174"/>
      <c r="INP198" s="174"/>
      <c r="INQ198" s="174"/>
      <c r="INR198" s="174"/>
      <c r="INS198" s="174"/>
      <c r="INT198" s="174"/>
      <c r="INU198" s="174"/>
      <c r="INV198" s="174"/>
      <c r="INW198" s="174"/>
      <c r="INX198" s="174"/>
      <c r="INY198" s="174"/>
      <c r="INZ198" s="174"/>
      <c r="IOA198" s="174"/>
      <c r="IOB198" s="174"/>
      <c r="IOC198" s="174"/>
      <c r="IOD198" s="174"/>
      <c r="IOE198" s="174"/>
      <c r="IOF198" s="174"/>
      <c r="IOG198" s="174"/>
      <c r="IOH198" s="174"/>
      <c r="IOI198" s="174"/>
      <c r="IOJ198" s="174"/>
      <c r="IOK198" s="174"/>
      <c r="IOL198" s="174"/>
      <c r="IOM198" s="174"/>
      <c r="ION198" s="174"/>
      <c r="IOO198" s="174"/>
      <c r="IOP198" s="174"/>
      <c r="IOQ198" s="174"/>
      <c r="IOR198" s="174"/>
      <c r="IOS198" s="174"/>
      <c r="IOT198" s="174"/>
      <c r="IOU198" s="174"/>
      <c r="IOV198" s="174"/>
      <c r="IOW198" s="174"/>
      <c r="IOX198" s="174"/>
      <c r="IOY198" s="174"/>
      <c r="IOZ198" s="174"/>
      <c r="IPA198" s="174"/>
      <c r="IPB198" s="174"/>
      <c r="IPC198" s="174"/>
      <c r="IPD198" s="174"/>
      <c r="IPE198" s="174"/>
      <c r="IPF198" s="174"/>
      <c r="IPG198" s="174"/>
      <c r="IPH198" s="174"/>
      <c r="IPI198" s="174"/>
      <c r="IPJ198" s="174"/>
      <c r="IPK198" s="174"/>
      <c r="IPL198" s="174"/>
      <c r="IPM198" s="174"/>
      <c r="IPN198" s="174"/>
      <c r="IPO198" s="174"/>
      <c r="IPP198" s="174"/>
      <c r="IPQ198" s="174"/>
      <c r="IPR198" s="174"/>
      <c r="IPS198" s="174"/>
      <c r="IPT198" s="174"/>
      <c r="IPU198" s="174"/>
      <c r="IPV198" s="174"/>
      <c r="IPW198" s="174"/>
      <c r="IPX198" s="174"/>
      <c r="IPY198" s="174"/>
      <c r="IPZ198" s="174"/>
      <c r="IQA198" s="174"/>
      <c r="IQB198" s="174"/>
      <c r="IQC198" s="174"/>
      <c r="IQD198" s="174"/>
      <c r="IQE198" s="174"/>
      <c r="IQF198" s="174"/>
      <c r="IQG198" s="174"/>
      <c r="IQH198" s="174"/>
      <c r="IQI198" s="174"/>
      <c r="IQJ198" s="174"/>
      <c r="IQK198" s="174"/>
      <c r="IQL198" s="174"/>
      <c r="IQM198" s="174"/>
      <c r="IQN198" s="174"/>
      <c r="IQO198" s="174"/>
      <c r="IQP198" s="174"/>
      <c r="IQQ198" s="174"/>
      <c r="IQR198" s="174"/>
      <c r="IQS198" s="174"/>
      <c r="IQT198" s="174"/>
      <c r="IQU198" s="174"/>
      <c r="IQV198" s="174"/>
      <c r="IQW198" s="174"/>
      <c r="IQX198" s="174"/>
      <c r="IQY198" s="174"/>
      <c r="IQZ198" s="174"/>
      <c r="IRA198" s="174"/>
      <c r="IRB198" s="174"/>
      <c r="IRC198" s="174"/>
      <c r="IRD198" s="174"/>
      <c r="IRE198" s="174"/>
      <c r="IRF198" s="174"/>
      <c r="IRG198" s="174"/>
      <c r="IRH198" s="174"/>
      <c r="IRI198" s="174"/>
      <c r="IRJ198" s="174"/>
      <c r="IRK198" s="174"/>
      <c r="IRL198" s="174"/>
      <c r="IRM198" s="174"/>
      <c r="IRN198" s="174"/>
      <c r="IRO198" s="174"/>
      <c r="IRP198" s="174"/>
      <c r="IRQ198" s="174"/>
      <c r="IRR198" s="174"/>
      <c r="IRS198" s="174"/>
      <c r="IRT198" s="174"/>
      <c r="IRU198" s="174"/>
      <c r="IRV198" s="174"/>
      <c r="IRW198" s="174"/>
      <c r="IRX198" s="174"/>
      <c r="IRY198" s="174"/>
      <c r="IRZ198" s="174"/>
      <c r="ISA198" s="174"/>
      <c r="ISB198" s="174"/>
      <c r="ISC198" s="174"/>
      <c r="ISD198" s="174"/>
      <c r="ISE198" s="174"/>
      <c r="ISF198" s="174"/>
      <c r="ISG198" s="174"/>
      <c r="ISH198" s="174"/>
      <c r="ISI198" s="174"/>
      <c r="ISJ198" s="174"/>
      <c r="ISK198" s="174"/>
      <c r="ISL198" s="174"/>
      <c r="ISM198" s="174"/>
      <c r="ISN198" s="174"/>
      <c r="ISO198" s="174"/>
      <c r="ISP198" s="174"/>
      <c r="ISQ198" s="174"/>
      <c r="ISR198" s="174"/>
      <c r="ISS198" s="174"/>
      <c r="IST198" s="174"/>
      <c r="ISU198" s="174"/>
      <c r="ISV198" s="174"/>
      <c r="ISW198" s="174"/>
      <c r="ISX198" s="174"/>
      <c r="ISY198" s="174"/>
      <c r="ISZ198" s="174"/>
      <c r="ITA198" s="174"/>
      <c r="ITB198" s="174"/>
      <c r="ITC198" s="174"/>
      <c r="ITD198" s="174"/>
      <c r="ITE198" s="174"/>
      <c r="ITF198" s="174"/>
      <c r="ITG198" s="174"/>
      <c r="ITH198" s="174"/>
      <c r="ITI198" s="174"/>
      <c r="ITJ198" s="174"/>
      <c r="ITK198" s="174"/>
      <c r="ITL198" s="174"/>
      <c r="ITM198" s="174"/>
      <c r="ITN198" s="174"/>
      <c r="ITO198" s="174"/>
      <c r="ITP198" s="174"/>
      <c r="ITQ198" s="174"/>
      <c r="ITR198" s="174"/>
      <c r="ITS198" s="174"/>
      <c r="ITT198" s="174"/>
      <c r="ITU198" s="174"/>
      <c r="ITV198" s="174"/>
      <c r="ITW198" s="174"/>
      <c r="ITX198" s="174"/>
      <c r="ITY198" s="174"/>
      <c r="ITZ198" s="174"/>
      <c r="IUA198" s="174"/>
      <c r="IUB198" s="174"/>
      <c r="IUC198" s="174"/>
      <c r="IUD198" s="174"/>
      <c r="IUE198" s="174"/>
      <c r="IUF198" s="174"/>
      <c r="IUG198" s="174"/>
      <c r="IUH198" s="174"/>
      <c r="IUI198" s="174"/>
      <c r="IUJ198" s="174"/>
      <c r="IUK198" s="174"/>
      <c r="IUL198" s="174"/>
      <c r="IUM198" s="174"/>
      <c r="IUN198" s="174"/>
      <c r="IUO198" s="174"/>
      <c r="IUP198" s="174"/>
      <c r="IUQ198" s="174"/>
      <c r="IUR198" s="174"/>
      <c r="IUS198" s="174"/>
      <c r="IUT198" s="174"/>
      <c r="IUU198" s="174"/>
      <c r="IUV198" s="174"/>
      <c r="IUW198" s="174"/>
      <c r="IUX198" s="174"/>
      <c r="IUY198" s="174"/>
      <c r="IUZ198" s="174"/>
      <c r="IVA198" s="174"/>
      <c r="IVB198" s="174"/>
      <c r="IVC198" s="174"/>
      <c r="IVD198" s="174"/>
      <c r="IVE198" s="174"/>
      <c r="IVF198" s="174"/>
      <c r="IVG198" s="174"/>
      <c r="IVH198" s="174"/>
      <c r="IVI198" s="174"/>
      <c r="IVJ198" s="174"/>
      <c r="IVK198" s="174"/>
      <c r="IVL198" s="174"/>
      <c r="IVM198" s="174"/>
      <c r="IVN198" s="174"/>
      <c r="IVO198" s="174"/>
      <c r="IVP198" s="174"/>
      <c r="IVQ198" s="174"/>
      <c r="IVR198" s="174"/>
      <c r="IVS198" s="174"/>
      <c r="IVT198" s="174"/>
      <c r="IVU198" s="174"/>
      <c r="IVV198" s="174"/>
      <c r="IVW198" s="174"/>
      <c r="IVX198" s="174"/>
      <c r="IVY198" s="174"/>
      <c r="IVZ198" s="174"/>
      <c r="IWA198" s="174"/>
      <c r="IWB198" s="174"/>
      <c r="IWC198" s="174"/>
      <c r="IWD198" s="174"/>
      <c r="IWE198" s="174"/>
      <c r="IWF198" s="174"/>
      <c r="IWG198" s="174"/>
      <c r="IWH198" s="174"/>
      <c r="IWI198" s="174"/>
      <c r="IWJ198" s="174"/>
      <c r="IWK198" s="174"/>
      <c r="IWL198" s="174"/>
      <c r="IWM198" s="174"/>
      <c r="IWN198" s="174"/>
      <c r="IWO198" s="174"/>
      <c r="IWP198" s="174"/>
      <c r="IWQ198" s="174"/>
      <c r="IWR198" s="174"/>
      <c r="IWS198" s="174"/>
      <c r="IWT198" s="174"/>
      <c r="IWU198" s="174"/>
      <c r="IWV198" s="174"/>
      <c r="IWW198" s="174"/>
      <c r="IWX198" s="174"/>
      <c r="IWY198" s="174"/>
      <c r="IWZ198" s="174"/>
      <c r="IXA198" s="174"/>
      <c r="IXB198" s="174"/>
      <c r="IXC198" s="174"/>
      <c r="IXD198" s="174"/>
      <c r="IXE198" s="174"/>
      <c r="IXF198" s="174"/>
      <c r="IXG198" s="174"/>
      <c r="IXH198" s="174"/>
      <c r="IXI198" s="174"/>
      <c r="IXJ198" s="174"/>
      <c r="IXK198" s="174"/>
      <c r="IXL198" s="174"/>
      <c r="IXM198" s="174"/>
      <c r="IXN198" s="174"/>
      <c r="IXO198" s="174"/>
      <c r="IXP198" s="174"/>
      <c r="IXQ198" s="174"/>
      <c r="IXR198" s="174"/>
      <c r="IXS198" s="174"/>
      <c r="IXT198" s="174"/>
      <c r="IXU198" s="174"/>
      <c r="IXV198" s="174"/>
      <c r="IXW198" s="174"/>
      <c r="IXX198" s="174"/>
      <c r="IXY198" s="174"/>
      <c r="IXZ198" s="174"/>
      <c r="IYA198" s="174"/>
      <c r="IYB198" s="174"/>
      <c r="IYC198" s="174"/>
      <c r="IYD198" s="174"/>
      <c r="IYE198" s="174"/>
      <c r="IYF198" s="174"/>
      <c r="IYG198" s="174"/>
      <c r="IYH198" s="174"/>
      <c r="IYI198" s="174"/>
      <c r="IYJ198" s="174"/>
      <c r="IYK198" s="174"/>
      <c r="IYL198" s="174"/>
      <c r="IYM198" s="174"/>
      <c r="IYN198" s="174"/>
      <c r="IYO198" s="174"/>
      <c r="IYP198" s="174"/>
      <c r="IYQ198" s="174"/>
      <c r="IYR198" s="174"/>
      <c r="IYS198" s="174"/>
      <c r="IYT198" s="174"/>
      <c r="IYU198" s="174"/>
      <c r="IYV198" s="174"/>
      <c r="IYW198" s="174"/>
      <c r="IYX198" s="174"/>
      <c r="IYY198" s="174"/>
      <c r="IYZ198" s="174"/>
      <c r="IZA198" s="174"/>
      <c r="IZB198" s="174"/>
      <c r="IZC198" s="174"/>
      <c r="IZD198" s="174"/>
      <c r="IZE198" s="174"/>
      <c r="IZF198" s="174"/>
      <c r="IZG198" s="174"/>
      <c r="IZH198" s="174"/>
      <c r="IZI198" s="174"/>
      <c r="IZJ198" s="174"/>
      <c r="IZK198" s="174"/>
      <c r="IZL198" s="174"/>
      <c r="IZM198" s="174"/>
      <c r="IZN198" s="174"/>
      <c r="IZO198" s="174"/>
      <c r="IZP198" s="174"/>
      <c r="IZQ198" s="174"/>
      <c r="IZR198" s="174"/>
      <c r="IZS198" s="174"/>
      <c r="IZT198" s="174"/>
      <c r="IZU198" s="174"/>
      <c r="IZV198" s="174"/>
      <c r="IZW198" s="174"/>
      <c r="IZX198" s="174"/>
      <c r="IZY198" s="174"/>
      <c r="IZZ198" s="174"/>
      <c r="JAA198" s="174"/>
      <c r="JAB198" s="174"/>
      <c r="JAC198" s="174"/>
      <c r="JAD198" s="174"/>
      <c r="JAE198" s="174"/>
      <c r="JAF198" s="174"/>
      <c r="JAG198" s="174"/>
      <c r="JAH198" s="174"/>
      <c r="JAI198" s="174"/>
      <c r="JAJ198" s="174"/>
      <c r="JAK198" s="174"/>
      <c r="JAL198" s="174"/>
      <c r="JAM198" s="174"/>
      <c r="JAN198" s="174"/>
      <c r="JAO198" s="174"/>
      <c r="JAP198" s="174"/>
      <c r="JAQ198" s="174"/>
      <c r="JAR198" s="174"/>
      <c r="JAS198" s="174"/>
      <c r="JAT198" s="174"/>
      <c r="JAU198" s="174"/>
      <c r="JAV198" s="174"/>
      <c r="JAW198" s="174"/>
      <c r="JAX198" s="174"/>
      <c r="JAY198" s="174"/>
      <c r="JAZ198" s="174"/>
      <c r="JBA198" s="174"/>
      <c r="JBB198" s="174"/>
      <c r="JBC198" s="174"/>
      <c r="JBD198" s="174"/>
      <c r="JBE198" s="174"/>
      <c r="JBF198" s="174"/>
      <c r="JBG198" s="174"/>
      <c r="JBH198" s="174"/>
      <c r="JBI198" s="174"/>
      <c r="JBJ198" s="174"/>
      <c r="JBK198" s="174"/>
      <c r="JBL198" s="174"/>
      <c r="JBM198" s="174"/>
      <c r="JBN198" s="174"/>
      <c r="JBO198" s="174"/>
      <c r="JBP198" s="174"/>
      <c r="JBQ198" s="174"/>
      <c r="JBR198" s="174"/>
      <c r="JBS198" s="174"/>
      <c r="JBT198" s="174"/>
      <c r="JBU198" s="174"/>
      <c r="JBV198" s="174"/>
      <c r="JBW198" s="174"/>
      <c r="JBX198" s="174"/>
      <c r="JBY198" s="174"/>
      <c r="JBZ198" s="174"/>
      <c r="JCA198" s="174"/>
      <c r="JCB198" s="174"/>
      <c r="JCC198" s="174"/>
      <c r="JCD198" s="174"/>
      <c r="JCE198" s="174"/>
      <c r="JCF198" s="174"/>
      <c r="JCG198" s="174"/>
      <c r="JCH198" s="174"/>
      <c r="JCI198" s="174"/>
      <c r="JCJ198" s="174"/>
      <c r="JCK198" s="174"/>
      <c r="JCL198" s="174"/>
      <c r="JCM198" s="174"/>
      <c r="JCN198" s="174"/>
      <c r="JCO198" s="174"/>
      <c r="JCP198" s="174"/>
      <c r="JCQ198" s="174"/>
      <c r="JCR198" s="174"/>
      <c r="JCS198" s="174"/>
      <c r="JCT198" s="174"/>
      <c r="JCU198" s="174"/>
      <c r="JCV198" s="174"/>
      <c r="JCW198" s="174"/>
      <c r="JCX198" s="174"/>
      <c r="JCY198" s="174"/>
      <c r="JCZ198" s="174"/>
      <c r="JDA198" s="174"/>
      <c r="JDB198" s="174"/>
      <c r="JDC198" s="174"/>
      <c r="JDD198" s="174"/>
      <c r="JDE198" s="174"/>
      <c r="JDF198" s="174"/>
      <c r="JDG198" s="174"/>
      <c r="JDH198" s="174"/>
      <c r="JDI198" s="174"/>
      <c r="JDJ198" s="174"/>
      <c r="JDK198" s="174"/>
      <c r="JDL198" s="174"/>
      <c r="JDM198" s="174"/>
      <c r="JDN198" s="174"/>
      <c r="JDO198" s="174"/>
      <c r="JDP198" s="174"/>
      <c r="JDQ198" s="174"/>
      <c r="JDR198" s="174"/>
      <c r="JDS198" s="174"/>
      <c r="JDT198" s="174"/>
      <c r="JDU198" s="174"/>
      <c r="JDV198" s="174"/>
      <c r="JDW198" s="174"/>
      <c r="JDX198" s="174"/>
      <c r="JDY198" s="174"/>
      <c r="JDZ198" s="174"/>
      <c r="JEA198" s="174"/>
      <c r="JEB198" s="174"/>
      <c r="JEC198" s="174"/>
      <c r="JED198" s="174"/>
      <c r="JEE198" s="174"/>
      <c r="JEF198" s="174"/>
      <c r="JEG198" s="174"/>
      <c r="JEH198" s="174"/>
      <c r="JEI198" s="174"/>
      <c r="JEJ198" s="174"/>
      <c r="JEK198" s="174"/>
      <c r="JEL198" s="174"/>
      <c r="JEM198" s="174"/>
      <c r="JEN198" s="174"/>
      <c r="JEO198" s="174"/>
      <c r="JEP198" s="174"/>
      <c r="JEQ198" s="174"/>
      <c r="JER198" s="174"/>
      <c r="JES198" s="174"/>
      <c r="JET198" s="174"/>
      <c r="JEU198" s="174"/>
      <c r="JEV198" s="174"/>
      <c r="JEW198" s="174"/>
      <c r="JEX198" s="174"/>
      <c r="JEY198" s="174"/>
      <c r="JEZ198" s="174"/>
      <c r="JFA198" s="174"/>
      <c r="JFB198" s="174"/>
      <c r="JFC198" s="174"/>
      <c r="JFD198" s="174"/>
      <c r="JFE198" s="174"/>
      <c r="JFF198" s="174"/>
      <c r="JFG198" s="174"/>
      <c r="JFH198" s="174"/>
      <c r="JFI198" s="174"/>
      <c r="JFJ198" s="174"/>
      <c r="JFK198" s="174"/>
      <c r="JFL198" s="174"/>
      <c r="JFM198" s="174"/>
      <c r="JFN198" s="174"/>
      <c r="JFO198" s="174"/>
      <c r="JFP198" s="174"/>
      <c r="JFQ198" s="174"/>
      <c r="JFR198" s="174"/>
      <c r="JFS198" s="174"/>
      <c r="JFT198" s="174"/>
      <c r="JFU198" s="174"/>
      <c r="JFV198" s="174"/>
      <c r="JFW198" s="174"/>
      <c r="JFX198" s="174"/>
      <c r="JFY198" s="174"/>
      <c r="JFZ198" s="174"/>
      <c r="JGA198" s="174"/>
      <c r="JGB198" s="174"/>
      <c r="JGC198" s="174"/>
      <c r="JGD198" s="174"/>
      <c r="JGE198" s="174"/>
      <c r="JGF198" s="174"/>
      <c r="JGG198" s="174"/>
      <c r="JGH198" s="174"/>
      <c r="JGI198" s="174"/>
      <c r="JGJ198" s="174"/>
      <c r="JGK198" s="174"/>
      <c r="JGL198" s="174"/>
      <c r="JGM198" s="174"/>
      <c r="JGN198" s="174"/>
      <c r="JGO198" s="174"/>
      <c r="JGP198" s="174"/>
      <c r="JGQ198" s="174"/>
      <c r="JGR198" s="174"/>
      <c r="JGS198" s="174"/>
      <c r="JGT198" s="174"/>
      <c r="JGU198" s="174"/>
      <c r="JGV198" s="174"/>
      <c r="JGW198" s="174"/>
      <c r="JGX198" s="174"/>
      <c r="JGY198" s="174"/>
      <c r="JGZ198" s="174"/>
      <c r="JHA198" s="174"/>
      <c r="JHB198" s="174"/>
      <c r="JHC198" s="174"/>
      <c r="JHD198" s="174"/>
      <c r="JHE198" s="174"/>
      <c r="JHF198" s="174"/>
      <c r="JHG198" s="174"/>
      <c r="JHH198" s="174"/>
      <c r="JHI198" s="174"/>
      <c r="JHJ198" s="174"/>
      <c r="JHK198" s="174"/>
      <c r="JHL198" s="174"/>
      <c r="JHM198" s="174"/>
      <c r="JHN198" s="174"/>
      <c r="JHO198" s="174"/>
      <c r="JHP198" s="174"/>
      <c r="JHQ198" s="174"/>
      <c r="JHR198" s="174"/>
      <c r="JHS198" s="174"/>
      <c r="JHT198" s="174"/>
      <c r="JHU198" s="174"/>
      <c r="JHV198" s="174"/>
      <c r="JHW198" s="174"/>
      <c r="JHX198" s="174"/>
      <c r="JHY198" s="174"/>
      <c r="JHZ198" s="174"/>
      <c r="JIA198" s="174"/>
      <c r="JIB198" s="174"/>
      <c r="JIC198" s="174"/>
      <c r="JID198" s="174"/>
      <c r="JIE198" s="174"/>
      <c r="JIF198" s="174"/>
      <c r="JIG198" s="174"/>
      <c r="JIH198" s="174"/>
      <c r="JII198" s="174"/>
      <c r="JIJ198" s="174"/>
      <c r="JIK198" s="174"/>
      <c r="JIL198" s="174"/>
      <c r="JIM198" s="174"/>
      <c r="JIN198" s="174"/>
      <c r="JIO198" s="174"/>
      <c r="JIP198" s="174"/>
      <c r="JIQ198" s="174"/>
      <c r="JIR198" s="174"/>
      <c r="JIS198" s="174"/>
      <c r="JIT198" s="174"/>
      <c r="JIU198" s="174"/>
      <c r="JIV198" s="174"/>
      <c r="JIW198" s="174"/>
      <c r="JIX198" s="174"/>
      <c r="JIY198" s="174"/>
      <c r="JIZ198" s="174"/>
      <c r="JJA198" s="174"/>
      <c r="JJB198" s="174"/>
      <c r="JJC198" s="174"/>
      <c r="JJD198" s="174"/>
      <c r="JJE198" s="174"/>
      <c r="JJF198" s="174"/>
      <c r="JJG198" s="174"/>
      <c r="JJH198" s="174"/>
      <c r="JJI198" s="174"/>
      <c r="JJJ198" s="174"/>
      <c r="JJK198" s="174"/>
      <c r="JJL198" s="174"/>
      <c r="JJM198" s="174"/>
      <c r="JJN198" s="174"/>
      <c r="JJO198" s="174"/>
      <c r="JJP198" s="174"/>
      <c r="JJQ198" s="174"/>
      <c r="JJR198" s="174"/>
      <c r="JJS198" s="174"/>
      <c r="JJT198" s="174"/>
      <c r="JJU198" s="174"/>
      <c r="JJV198" s="174"/>
      <c r="JJW198" s="174"/>
      <c r="JJX198" s="174"/>
      <c r="JJY198" s="174"/>
      <c r="JJZ198" s="174"/>
      <c r="JKA198" s="174"/>
      <c r="JKB198" s="174"/>
      <c r="JKC198" s="174"/>
      <c r="JKD198" s="174"/>
      <c r="JKE198" s="174"/>
      <c r="JKF198" s="174"/>
      <c r="JKG198" s="174"/>
      <c r="JKH198" s="174"/>
      <c r="JKI198" s="174"/>
      <c r="JKJ198" s="174"/>
      <c r="JKK198" s="174"/>
      <c r="JKL198" s="174"/>
      <c r="JKM198" s="174"/>
      <c r="JKN198" s="174"/>
      <c r="JKO198" s="174"/>
      <c r="JKP198" s="174"/>
      <c r="JKQ198" s="174"/>
      <c r="JKR198" s="174"/>
      <c r="JKS198" s="174"/>
      <c r="JKT198" s="174"/>
      <c r="JKU198" s="174"/>
      <c r="JKV198" s="174"/>
      <c r="JKW198" s="174"/>
      <c r="JKX198" s="174"/>
      <c r="JKY198" s="174"/>
      <c r="JKZ198" s="174"/>
      <c r="JLA198" s="174"/>
      <c r="JLB198" s="174"/>
      <c r="JLC198" s="174"/>
      <c r="JLD198" s="174"/>
      <c r="JLE198" s="174"/>
      <c r="JLF198" s="174"/>
      <c r="JLG198" s="174"/>
      <c r="JLH198" s="174"/>
      <c r="JLI198" s="174"/>
      <c r="JLJ198" s="174"/>
      <c r="JLK198" s="174"/>
      <c r="JLL198" s="174"/>
      <c r="JLM198" s="174"/>
      <c r="JLN198" s="174"/>
      <c r="JLO198" s="174"/>
      <c r="JLP198" s="174"/>
      <c r="JLQ198" s="174"/>
      <c r="JLR198" s="174"/>
      <c r="JLS198" s="174"/>
      <c r="JLT198" s="174"/>
      <c r="JLU198" s="174"/>
      <c r="JLV198" s="174"/>
      <c r="JLW198" s="174"/>
      <c r="JLX198" s="174"/>
      <c r="JLY198" s="174"/>
      <c r="JLZ198" s="174"/>
      <c r="JMA198" s="174"/>
      <c r="JMB198" s="174"/>
      <c r="JMC198" s="174"/>
      <c r="JMD198" s="174"/>
      <c r="JME198" s="174"/>
      <c r="JMF198" s="174"/>
      <c r="JMG198" s="174"/>
      <c r="JMH198" s="174"/>
      <c r="JMI198" s="174"/>
      <c r="JMJ198" s="174"/>
      <c r="JMK198" s="174"/>
      <c r="JML198" s="174"/>
      <c r="JMM198" s="174"/>
      <c r="JMN198" s="174"/>
      <c r="JMO198" s="174"/>
      <c r="JMP198" s="174"/>
      <c r="JMQ198" s="174"/>
      <c r="JMR198" s="174"/>
      <c r="JMS198" s="174"/>
      <c r="JMT198" s="174"/>
      <c r="JMU198" s="174"/>
      <c r="JMV198" s="174"/>
      <c r="JMW198" s="174"/>
      <c r="JMX198" s="174"/>
      <c r="JMY198" s="174"/>
      <c r="JMZ198" s="174"/>
      <c r="JNA198" s="174"/>
      <c r="JNB198" s="174"/>
      <c r="JNC198" s="174"/>
      <c r="JND198" s="174"/>
      <c r="JNE198" s="174"/>
      <c r="JNF198" s="174"/>
      <c r="JNG198" s="174"/>
      <c r="JNH198" s="174"/>
      <c r="JNI198" s="174"/>
      <c r="JNJ198" s="174"/>
      <c r="JNK198" s="174"/>
      <c r="JNL198" s="174"/>
      <c r="JNM198" s="174"/>
      <c r="JNN198" s="174"/>
      <c r="JNO198" s="174"/>
      <c r="JNP198" s="174"/>
      <c r="JNQ198" s="174"/>
      <c r="JNR198" s="174"/>
      <c r="JNS198" s="174"/>
      <c r="JNT198" s="174"/>
      <c r="JNU198" s="174"/>
      <c r="JNV198" s="174"/>
      <c r="JNW198" s="174"/>
      <c r="JNX198" s="174"/>
      <c r="JNY198" s="174"/>
      <c r="JNZ198" s="174"/>
      <c r="JOA198" s="174"/>
      <c r="JOB198" s="174"/>
      <c r="JOC198" s="174"/>
      <c r="JOD198" s="174"/>
      <c r="JOE198" s="174"/>
      <c r="JOF198" s="174"/>
      <c r="JOG198" s="174"/>
      <c r="JOH198" s="174"/>
      <c r="JOI198" s="174"/>
      <c r="JOJ198" s="174"/>
      <c r="JOK198" s="174"/>
      <c r="JOL198" s="174"/>
      <c r="JOM198" s="174"/>
      <c r="JON198" s="174"/>
      <c r="JOO198" s="174"/>
      <c r="JOP198" s="174"/>
      <c r="JOQ198" s="174"/>
      <c r="JOR198" s="174"/>
      <c r="JOS198" s="174"/>
      <c r="JOT198" s="174"/>
      <c r="JOU198" s="174"/>
      <c r="JOV198" s="174"/>
      <c r="JOW198" s="174"/>
      <c r="JOX198" s="174"/>
      <c r="JOY198" s="174"/>
      <c r="JOZ198" s="174"/>
      <c r="JPA198" s="174"/>
      <c r="JPB198" s="174"/>
      <c r="JPC198" s="174"/>
      <c r="JPD198" s="174"/>
      <c r="JPE198" s="174"/>
      <c r="JPF198" s="174"/>
      <c r="JPG198" s="174"/>
      <c r="JPH198" s="174"/>
      <c r="JPI198" s="174"/>
      <c r="JPJ198" s="174"/>
      <c r="JPK198" s="174"/>
      <c r="JPL198" s="174"/>
      <c r="JPM198" s="174"/>
      <c r="JPN198" s="174"/>
      <c r="JPO198" s="174"/>
      <c r="JPP198" s="174"/>
      <c r="JPQ198" s="174"/>
      <c r="JPR198" s="174"/>
      <c r="JPS198" s="174"/>
      <c r="JPT198" s="174"/>
      <c r="JPU198" s="174"/>
      <c r="JPV198" s="174"/>
      <c r="JPW198" s="174"/>
      <c r="JPX198" s="174"/>
      <c r="JPY198" s="174"/>
      <c r="JPZ198" s="174"/>
      <c r="JQA198" s="174"/>
      <c r="JQB198" s="174"/>
      <c r="JQC198" s="174"/>
      <c r="JQD198" s="174"/>
      <c r="JQE198" s="174"/>
      <c r="JQF198" s="174"/>
      <c r="JQG198" s="174"/>
      <c r="JQH198" s="174"/>
      <c r="JQI198" s="174"/>
      <c r="JQJ198" s="174"/>
      <c r="JQK198" s="174"/>
      <c r="JQL198" s="174"/>
      <c r="JQM198" s="174"/>
      <c r="JQN198" s="174"/>
      <c r="JQO198" s="174"/>
      <c r="JQP198" s="174"/>
      <c r="JQQ198" s="174"/>
      <c r="JQR198" s="174"/>
      <c r="JQS198" s="174"/>
      <c r="JQT198" s="174"/>
      <c r="JQU198" s="174"/>
      <c r="JQV198" s="174"/>
      <c r="JQW198" s="174"/>
      <c r="JQX198" s="174"/>
      <c r="JQY198" s="174"/>
      <c r="JQZ198" s="174"/>
      <c r="JRA198" s="174"/>
      <c r="JRB198" s="174"/>
      <c r="JRC198" s="174"/>
      <c r="JRD198" s="174"/>
      <c r="JRE198" s="174"/>
      <c r="JRF198" s="174"/>
      <c r="JRG198" s="174"/>
      <c r="JRH198" s="174"/>
      <c r="JRI198" s="174"/>
      <c r="JRJ198" s="174"/>
      <c r="JRK198" s="174"/>
      <c r="JRL198" s="174"/>
      <c r="JRM198" s="174"/>
      <c r="JRN198" s="174"/>
      <c r="JRO198" s="174"/>
      <c r="JRP198" s="174"/>
      <c r="JRQ198" s="174"/>
      <c r="JRR198" s="174"/>
      <c r="JRS198" s="174"/>
      <c r="JRT198" s="174"/>
      <c r="JRU198" s="174"/>
      <c r="JRV198" s="174"/>
      <c r="JRW198" s="174"/>
      <c r="JRX198" s="174"/>
      <c r="JRY198" s="174"/>
      <c r="JRZ198" s="174"/>
      <c r="JSA198" s="174"/>
      <c r="JSB198" s="174"/>
      <c r="JSC198" s="174"/>
      <c r="JSD198" s="174"/>
      <c r="JSE198" s="174"/>
      <c r="JSF198" s="174"/>
      <c r="JSG198" s="174"/>
      <c r="JSH198" s="174"/>
      <c r="JSI198" s="174"/>
      <c r="JSJ198" s="174"/>
      <c r="JSK198" s="174"/>
      <c r="JSL198" s="174"/>
      <c r="JSM198" s="174"/>
      <c r="JSN198" s="174"/>
      <c r="JSO198" s="174"/>
      <c r="JSP198" s="174"/>
      <c r="JSQ198" s="174"/>
      <c r="JSR198" s="174"/>
      <c r="JSS198" s="174"/>
      <c r="JST198" s="174"/>
      <c r="JSU198" s="174"/>
      <c r="JSV198" s="174"/>
      <c r="JSW198" s="174"/>
      <c r="JSX198" s="174"/>
      <c r="JSY198" s="174"/>
      <c r="JSZ198" s="174"/>
      <c r="JTA198" s="174"/>
      <c r="JTB198" s="174"/>
      <c r="JTC198" s="174"/>
      <c r="JTD198" s="174"/>
      <c r="JTE198" s="174"/>
      <c r="JTF198" s="174"/>
      <c r="JTG198" s="174"/>
      <c r="JTH198" s="174"/>
      <c r="JTI198" s="174"/>
      <c r="JTJ198" s="174"/>
      <c r="JTK198" s="174"/>
      <c r="JTL198" s="174"/>
      <c r="JTM198" s="174"/>
      <c r="JTN198" s="174"/>
      <c r="JTO198" s="174"/>
      <c r="JTP198" s="174"/>
      <c r="JTQ198" s="174"/>
      <c r="JTR198" s="174"/>
      <c r="JTS198" s="174"/>
      <c r="JTT198" s="174"/>
      <c r="JTU198" s="174"/>
      <c r="JTV198" s="174"/>
      <c r="JTW198" s="174"/>
      <c r="JTX198" s="174"/>
      <c r="JTY198" s="174"/>
      <c r="JTZ198" s="174"/>
      <c r="JUA198" s="174"/>
      <c r="JUB198" s="174"/>
      <c r="JUC198" s="174"/>
      <c r="JUD198" s="174"/>
      <c r="JUE198" s="174"/>
      <c r="JUF198" s="174"/>
      <c r="JUG198" s="174"/>
      <c r="JUH198" s="174"/>
      <c r="JUI198" s="174"/>
      <c r="JUJ198" s="174"/>
      <c r="JUK198" s="174"/>
      <c r="JUL198" s="174"/>
      <c r="JUM198" s="174"/>
      <c r="JUN198" s="174"/>
      <c r="JUO198" s="174"/>
      <c r="JUP198" s="174"/>
      <c r="JUQ198" s="174"/>
      <c r="JUR198" s="174"/>
      <c r="JUS198" s="174"/>
      <c r="JUT198" s="174"/>
      <c r="JUU198" s="174"/>
      <c r="JUV198" s="174"/>
      <c r="JUW198" s="174"/>
      <c r="JUX198" s="174"/>
      <c r="JUY198" s="174"/>
      <c r="JUZ198" s="174"/>
      <c r="JVA198" s="174"/>
      <c r="JVB198" s="174"/>
      <c r="JVC198" s="174"/>
      <c r="JVD198" s="174"/>
      <c r="JVE198" s="174"/>
      <c r="JVF198" s="174"/>
      <c r="JVG198" s="174"/>
      <c r="JVH198" s="174"/>
      <c r="JVI198" s="174"/>
      <c r="JVJ198" s="174"/>
      <c r="JVK198" s="174"/>
      <c r="JVL198" s="174"/>
      <c r="JVM198" s="174"/>
      <c r="JVN198" s="174"/>
      <c r="JVO198" s="174"/>
      <c r="JVP198" s="174"/>
      <c r="JVQ198" s="174"/>
      <c r="JVR198" s="174"/>
      <c r="JVS198" s="174"/>
      <c r="JVT198" s="174"/>
      <c r="JVU198" s="174"/>
      <c r="JVV198" s="174"/>
      <c r="JVW198" s="174"/>
      <c r="JVX198" s="174"/>
      <c r="JVY198" s="174"/>
      <c r="JVZ198" s="174"/>
      <c r="JWA198" s="174"/>
      <c r="JWB198" s="174"/>
      <c r="JWC198" s="174"/>
      <c r="JWD198" s="174"/>
      <c r="JWE198" s="174"/>
      <c r="JWF198" s="174"/>
      <c r="JWG198" s="174"/>
      <c r="JWH198" s="174"/>
      <c r="JWI198" s="174"/>
      <c r="JWJ198" s="174"/>
      <c r="JWK198" s="174"/>
      <c r="JWL198" s="174"/>
      <c r="JWM198" s="174"/>
      <c r="JWN198" s="174"/>
      <c r="JWO198" s="174"/>
      <c r="JWP198" s="174"/>
      <c r="JWQ198" s="174"/>
      <c r="JWR198" s="174"/>
      <c r="JWS198" s="174"/>
      <c r="JWT198" s="174"/>
      <c r="JWU198" s="174"/>
      <c r="JWV198" s="174"/>
      <c r="JWW198" s="174"/>
      <c r="JWX198" s="174"/>
      <c r="JWY198" s="174"/>
      <c r="JWZ198" s="174"/>
      <c r="JXA198" s="174"/>
      <c r="JXB198" s="174"/>
      <c r="JXC198" s="174"/>
      <c r="JXD198" s="174"/>
      <c r="JXE198" s="174"/>
      <c r="JXF198" s="174"/>
      <c r="JXG198" s="174"/>
      <c r="JXH198" s="174"/>
      <c r="JXI198" s="174"/>
      <c r="JXJ198" s="174"/>
      <c r="JXK198" s="174"/>
      <c r="JXL198" s="174"/>
      <c r="JXM198" s="174"/>
      <c r="JXN198" s="174"/>
      <c r="JXO198" s="174"/>
      <c r="JXP198" s="174"/>
      <c r="JXQ198" s="174"/>
      <c r="JXR198" s="174"/>
      <c r="JXS198" s="174"/>
      <c r="JXT198" s="174"/>
      <c r="JXU198" s="174"/>
      <c r="JXV198" s="174"/>
      <c r="JXW198" s="174"/>
      <c r="JXX198" s="174"/>
      <c r="JXY198" s="174"/>
      <c r="JXZ198" s="174"/>
      <c r="JYA198" s="174"/>
      <c r="JYB198" s="174"/>
      <c r="JYC198" s="174"/>
      <c r="JYD198" s="174"/>
      <c r="JYE198" s="174"/>
      <c r="JYF198" s="174"/>
      <c r="JYG198" s="174"/>
      <c r="JYH198" s="174"/>
      <c r="JYI198" s="174"/>
      <c r="JYJ198" s="174"/>
      <c r="JYK198" s="174"/>
      <c r="JYL198" s="174"/>
      <c r="JYM198" s="174"/>
      <c r="JYN198" s="174"/>
      <c r="JYO198" s="174"/>
      <c r="JYP198" s="174"/>
      <c r="JYQ198" s="174"/>
      <c r="JYR198" s="174"/>
      <c r="JYS198" s="174"/>
      <c r="JYT198" s="174"/>
      <c r="JYU198" s="174"/>
      <c r="JYV198" s="174"/>
      <c r="JYW198" s="174"/>
      <c r="JYX198" s="174"/>
      <c r="JYY198" s="174"/>
      <c r="JYZ198" s="174"/>
      <c r="JZA198" s="174"/>
      <c r="JZB198" s="174"/>
      <c r="JZC198" s="174"/>
      <c r="JZD198" s="174"/>
      <c r="JZE198" s="174"/>
      <c r="JZF198" s="174"/>
      <c r="JZG198" s="174"/>
      <c r="JZH198" s="174"/>
      <c r="JZI198" s="174"/>
      <c r="JZJ198" s="174"/>
      <c r="JZK198" s="174"/>
      <c r="JZL198" s="174"/>
      <c r="JZM198" s="174"/>
      <c r="JZN198" s="174"/>
      <c r="JZO198" s="174"/>
      <c r="JZP198" s="174"/>
      <c r="JZQ198" s="174"/>
      <c r="JZR198" s="174"/>
      <c r="JZS198" s="174"/>
      <c r="JZT198" s="174"/>
      <c r="JZU198" s="174"/>
      <c r="JZV198" s="174"/>
      <c r="JZW198" s="174"/>
      <c r="JZX198" s="174"/>
      <c r="JZY198" s="174"/>
      <c r="JZZ198" s="174"/>
      <c r="KAA198" s="174"/>
      <c r="KAB198" s="174"/>
      <c r="KAC198" s="174"/>
      <c r="KAD198" s="174"/>
      <c r="KAE198" s="174"/>
      <c r="KAF198" s="174"/>
      <c r="KAG198" s="174"/>
      <c r="KAH198" s="174"/>
      <c r="KAI198" s="174"/>
      <c r="KAJ198" s="174"/>
      <c r="KAK198" s="174"/>
      <c r="KAL198" s="174"/>
      <c r="KAM198" s="174"/>
      <c r="KAN198" s="174"/>
      <c r="KAO198" s="174"/>
      <c r="KAP198" s="174"/>
      <c r="KAQ198" s="174"/>
      <c r="KAR198" s="174"/>
      <c r="KAS198" s="174"/>
      <c r="KAT198" s="174"/>
      <c r="KAU198" s="174"/>
      <c r="KAV198" s="174"/>
      <c r="KAW198" s="174"/>
      <c r="KAX198" s="174"/>
      <c r="KAY198" s="174"/>
      <c r="KAZ198" s="174"/>
      <c r="KBA198" s="174"/>
      <c r="KBB198" s="174"/>
      <c r="KBC198" s="174"/>
      <c r="KBD198" s="174"/>
      <c r="KBE198" s="174"/>
      <c r="KBF198" s="174"/>
      <c r="KBG198" s="174"/>
      <c r="KBH198" s="174"/>
      <c r="KBI198" s="174"/>
      <c r="KBJ198" s="174"/>
      <c r="KBK198" s="174"/>
      <c r="KBL198" s="174"/>
      <c r="KBM198" s="174"/>
      <c r="KBN198" s="174"/>
      <c r="KBO198" s="174"/>
      <c r="KBP198" s="174"/>
      <c r="KBQ198" s="174"/>
      <c r="KBR198" s="174"/>
      <c r="KBS198" s="174"/>
      <c r="KBT198" s="174"/>
      <c r="KBU198" s="174"/>
      <c r="KBV198" s="174"/>
      <c r="KBW198" s="174"/>
      <c r="KBX198" s="174"/>
      <c r="KBY198" s="174"/>
      <c r="KBZ198" s="174"/>
      <c r="KCA198" s="174"/>
      <c r="KCB198" s="174"/>
      <c r="KCC198" s="174"/>
      <c r="KCD198" s="174"/>
      <c r="KCE198" s="174"/>
      <c r="KCF198" s="174"/>
      <c r="KCG198" s="174"/>
      <c r="KCH198" s="174"/>
      <c r="KCI198" s="174"/>
      <c r="KCJ198" s="174"/>
      <c r="KCK198" s="174"/>
      <c r="KCL198" s="174"/>
      <c r="KCM198" s="174"/>
      <c r="KCN198" s="174"/>
      <c r="KCO198" s="174"/>
      <c r="KCP198" s="174"/>
      <c r="KCQ198" s="174"/>
      <c r="KCR198" s="174"/>
      <c r="KCS198" s="174"/>
      <c r="KCT198" s="174"/>
      <c r="KCU198" s="174"/>
      <c r="KCV198" s="174"/>
      <c r="KCW198" s="174"/>
      <c r="KCX198" s="174"/>
      <c r="KCY198" s="174"/>
      <c r="KCZ198" s="174"/>
      <c r="KDA198" s="174"/>
      <c r="KDB198" s="174"/>
      <c r="KDC198" s="174"/>
      <c r="KDD198" s="174"/>
      <c r="KDE198" s="174"/>
      <c r="KDF198" s="174"/>
      <c r="KDG198" s="174"/>
      <c r="KDH198" s="174"/>
      <c r="KDI198" s="174"/>
      <c r="KDJ198" s="174"/>
      <c r="KDK198" s="174"/>
      <c r="KDL198" s="174"/>
      <c r="KDM198" s="174"/>
      <c r="KDN198" s="174"/>
      <c r="KDO198" s="174"/>
      <c r="KDP198" s="174"/>
      <c r="KDQ198" s="174"/>
      <c r="KDR198" s="174"/>
      <c r="KDS198" s="174"/>
      <c r="KDT198" s="174"/>
      <c r="KDU198" s="174"/>
      <c r="KDV198" s="174"/>
      <c r="KDW198" s="174"/>
      <c r="KDX198" s="174"/>
      <c r="KDY198" s="174"/>
      <c r="KDZ198" s="174"/>
      <c r="KEA198" s="174"/>
      <c r="KEB198" s="174"/>
      <c r="KEC198" s="174"/>
      <c r="KED198" s="174"/>
      <c r="KEE198" s="174"/>
      <c r="KEF198" s="174"/>
      <c r="KEG198" s="174"/>
      <c r="KEH198" s="174"/>
      <c r="KEI198" s="174"/>
      <c r="KEJ198" s="174"/>
      <c r="KEK198" s="174"/>
      <c r="KEL198" s="174"/>
      <c r="KEM198" s="174"/>
      <c r="KEN198" s="174"/>
      <c r="KEO198" s="174"/>
      <c r="KEP198" s="174"/>
      <c r="KEQ198" s="174"/>
      <c r="KER198" s="174"/>
      <c r="KES198" s="174"/>
      <c r="KET198" s="174"/>
      <c r="KEU198" s="174"/>
      <c r="KEV198" s="174"/>
      <c r="KEW198" s="174"/>
      <c r="KEX198" s="174"/>
      <c r="KEY198" s="174"/>
      <c r="KEZ198" s="174"/>
      <c r="KFA198" s="174"/>
      <c r="KFB198" s="174"/>
      <c r="KFC198" s="174"/>
      <c r="KFD198" s="174"/>
      <c r="KFE198" s="174"/>
      <c r="KFF198" s="174"/>
      <c r="KFG198" s="174"/>
      <c r="KFH198" s="174"/>
      <c r="KFI198" s="174"/>
      <c r="KFJ198" s="174"/>
      <c r="KFK198" s="174"/>
      <c r="KFL198" s="174"/>
      <c r="KFM198" s="174"/>
      <c r="KFN198" s="174"/>
      <c r="KFO198" s="174"/>
      <c r="KFP198" s="174"/>
      <c r="KFQ198" s="174"/>
      <c r="KFR198" s="174"/>
      <c r="KFS198" s="174"/>
      <c r="KFT198" s="174"/>
      <c r="KFU198" s="174"/>
      <c r="KFV198" s="174"/>
      <c r="KFW198" s="174"/>
      <c r="KFX198" s="174"/>
      <c r="KFY198" s="174"/>
      <c r="KFZ198" s="174"/>
      <c r="KGA198" s="174"/>
      <c r="KGB198" s="174"/>
      <c r="KGC198" s="174"/>
      <c r="KGD198" s="174"/>
      <c r="KGE198" s="174"/>
      <c r="KGF198" s="174"/>
      <c r="KGG198" s="174"/>
      <c r="KGH198" s="174"/>
      <c r="KGI198" s="174"/>
      <c r="KGJ198" s="174"/>
      <c r="KGK198" s="174"/>
      <c r="KGL198" s="174"/>
      <c r="KGM198" s="174"/>
      <c r="KGN198" s="174"/>
      <c r="KGO198" s="174"/>
      <c r="KGP198" s="174"/>
      <c r="KGQ198" s="174"/>
      <c r="KGR198" s="174"/>
      <c r="KGS198" s="174"/>
      <c r="KGT198" s="174"/>
      <c r="KGU198" s="174"/>
      <c r="KGV198" s="174"/>
      <c r="KGW198" s="174"/>
      <c r="KGX198" s="174"/>
      <c r="KGY198" s="174"/>
      <c r="KGZ198" s="174"/>
      <c r="KHA198" s="174"/>
      <c r="KHB198" s="174"/>
      <c r="KHC198" s="174"/>
      <c r="KHD198" s="174"/>
      <c r="KHE198" s="174"/>
      <c r="KHF198" s="174"/>
      <c r="KHG198" s="174"/>
      <c r="KHH198" s="174"/>
      <c r="KHI198" s="174"/>
      <c r="KHJ198" s="174"/>
      <c r="KHK198" s="174"/>
      <c r="KHL198" s="174"/>
      <c r="KHM198" s="174"/>
      <c r="KHN198" s="174"/>
      <c r="KHO198" s="174"/>
      <c r="KHP198" s="174"/>
      <c r="KHQ198" s="174"/>
      <c r="KHR198" s="174"/>
      <c r="KHS198" s="174"/>
      <c r="KHT198" s="174"/>
      <c r="KHU198" s="174"/>
      <c r="KHV198" s="174"/>
      <c r="KHW198" s="174"/>
      <c r="KHX198" s="174"/>
      <c r="KHY198" s="174"/>
      <c r="KHZ198" s="174"/>
      <c r="KIA198" s="174"/>
      <c r="KIB198" s="174"/>
      <c r="KIC198" s="174"/>
      <c r="KID198" s="174"/>
      <c r="KIE198" s="174"/>
      <c r="KIF198" s="174"/>
      <c r="KIG198" s="174"/>
      <c r="KIH198" s="174"/>
      <c r="KII198" s="174"/>
      <c r="KIJ198" s="174"/>
      <c r="KIK198" s="174"/>
      <c r="KIL198" s="174"/>
      <c r="KIM198" s="174"/>
      <c r="KIN198" s="174"/>
      <c r="KIO198" s="174"/>
      <c r="KIP198" s="174"/>
      <c r="KIQ198" s="174"/>
      <c r="KIR198" s="174"/>
      <c r="KIS198" s="174"/>
      <c r="KIT198" s="174"/>
      <c r="KIU198" s="174"/>
      <c r="KIV198" s="174"/>
      <c r="KIW198" s="174"/>
      <c r="KIX198" s="174"/>
      <c r="KIY198" s="174"/>
      <c r="KIZ198" s="174"/>
      <c r="KJA198" s="174"/>
      <c r="KJB198" s="174"/>
      <c r="KJC198" s="174"/>
      <c r="KJD198" s="174"/>
      <c r="KJE198" s="174"/>
      <c r="KJF198" s="174"/>
      <c r="KJG198" s="174"/>
      <c r="KJH198" s="174"/>
      <c r="KJI198" s="174"/>
      <c r="KJJ198" s="174"/>
      <c r="KJK198" s="174"/>
      <c r="KJL198" s="174"/>
      <c r="KJM198" s="174"/>
      <c r="KJN198" s="174"/>
      <c r="KJO198" s="174"/>
      <c r="KJP198" s="174"/>
      <c r="KJQ198" s="174"/>
      <c r="KJR198" s="174"/>
      <c r="KJS198" s="174"/>
      <c r="KJT198" s="174"/>
      <c r="KJU198" s="174"/>
      <c r="KJV198" s="174"/>
      <c r="KJW198" s="174"/>
      <c r="KJX198" s="174"/>
      <c r="KJY198" s="174"/>
      <c r="KJZ198" s="174"/>
      <c r="KKA198" s="174"/>
      <c r="KKB198" s="174"/>
      <c r="KKC198" s="174"/>
      <c r="KKD198" s="174"/>
      <c r="KKE198" s="174"/>
      <c r="KKF198" s="174"/>
      <c r="KKG198" s="174"/>
      <c r="KKH198" s="174"/>
      <c r="KKI198" s="174"/>
      <c r="KKJ198" s="174"/>
      <c r="KKK198" s="174"/>
      <c r="KKL198" s="174"/>
      <c r="KKM198" s="174"/>
      <c r="KKN198" s="174"/>
      <c r="KKO198" s="174"/>
      <c r="KKP198" s="174"/>
      <c r="KKQ198" s="174"/>
      <c r="KKR198" s="174"/>
      <c r="KKS198" s="174"/>
      <c r="KKT198" s="174"/>
      <c r="KKU198" s="174"/>
      <c r="KKV198" s="174"/>
      <c r="KKW198" s="174"/>
      <c r="KKX198" s="174"/>
      <c r="KKY198" s="174"/>
      <c r="KKZ198" s="174"/>
      <c r="KLA198" s="174"/>
      <c r="KLB198" s="174"/>
      <c r="KLC198" s="174"/>
      <c r="KLD198" s="174"/>
      <c r="KLE198" s="174"/>
      <c r="KLF198" s="174"/>
      <c r="KLG198" s="174"/>
      <c r="KLH198" s="174"/>
      <c r="KLI198" s="174"/>
      <c r="KLJ198" s="174"/>
      <c r="KLK198" s="174"/>
      <c r="KLL198" s="174"/>
      <c r="KLM198" s="174"/>
      <c r="KLN198" s="174"/>
      <c r="KLO198" s="174"/>
      <c r="KLP198" s="174"/>
      <c r="KLQ198" s="174"/>
      <c r="KLR198" s="174"/>
      <c r="KLS198" s="174"/>
      <c r="KLT198" s="174"/>
      <c r="KLU198" s="174"/>
      <c r="KLV198" s="174"/>
      <c r="KLW198" s="174"/>
      <c r="KLX198" s="174"/>
      <c r="KLY198" s="174"/>
      <c r="KLZ198" s="174"/>
      <c r="KMA198" s="174"/>
      <c r="KMB198" s="174"/>
      <c r="KMC198" s="174"/>
      <c r="KMD198" s="174"/>
      <c r="KME198" s="174"/>
      <c r="KMF198" s="174"/>
      <c r="KMG198" s="174"/>
      <c r="KMH198" s="174"/>
      <c r="KMI198" s="174"/>
      <c r="KMJ198" s="174"/>
      <c r="KMK198" s="174"/>
      <c r="KML198" s="174"/>
      <c r="KMM198" s="174"/>
      <c r="KMN198" s="174"/>
      <c r="KMO198" s="174"/>
      <c r="KMP198" s="174"/>
      <c r="KMQ198" s="174"/>
      <c r="KMR198" s="174"/>
      <c r="KMS198" s="174"/>
      <c r="KMT198" s="174"/>
      <c r="KMU198" s="174"/>
      <c r="KMV198" s="174"/>
      <c r="KMW198" s="174"/>
      <c r="KMX198" s="174"/>
      <c r="KMY198" s="174"/>
      <c r="KMZ198" s="174"/>
      <c r="KNA198" s="174"/>
      <c r="KNB198" s="174"/>
      <c r="KNC198" s="174"/>
      <c r="KND198" s="174"/>
      <c r="KNE198" s="174"/>
      <c r="KNF198" s="174"/>
      <c r="KNG198" s="174"/>
      <c r="KNH198" s="174"/>
      <c r="KNI198" s="174"/>
      <c r="KNJ198" s="174"/>
      <c r="KNK198" s="174"/>
      <c r="KNL198" s="174"/>
      <c r="KNM198" s="174"/>
      <c r="KNN198" s="174"/>
      <c r="KNO198" s="174"/>
      <c r="KNP198" s="174"/>
      <c r="KNQ198" s="174"/>
      <c r="KNR198" s="174"/>
      <c r="KNS198" s="174"/>
      <c r="KNT198" s="174"/>
      <c r="KNU198" s="174"/>
      <c r="KNV198" s="174"/>
      <c r="KNW198" s="174"/>
      <c r="KNX198" s="174"/>
      <c r="KNY198" s="174"/>
      <c r="KNZ198" s="174"/>
      <c r="KOA198" s="174"/>
      <c r="KOB198" s="174"/>
      <c r="KOC198" s="174"/>
      <c r="KOD198" s="174"/>
      <c r="KOE198" s="174"/>
      <c r="KOF198" s="174"/>
      <c r="KOG198" s="174"/>
      <c r="KOH198" s="174"/>
      <c r="KOI198" s="174"/>
      <c r="KOJ198" s="174"/>
      <c r="KOK198" s="174"/>
      <c r="KOL198" s="174"/>
      <c r="KOM198" s="174"/>
      <c r="KON198" s="174"/>
      <c r="KOO198" s="174"/>
      <c r="KOP198" s="174"/>
      <c r="KOQ198" s="174"/>
      <c r="KOR198" s="174"/>
      <c r="KOS198" s="174"/>
      <c r="KOT198" s="174"/>
      <c r="KOU198" s="174"/>
      <c r="KOV198" s="174"/>
      <c r="KOW198" s="174"/>
      <c r="KOX198" s="174"/>
      <c r="KOY198" s="174"/>
      <c r="KOZ198" s="174"/>
      <c r="KPA198" s="174"/>
      <c r="KPB198" s="174"/>
      <c r="KPC198" s="174"/>
      <c r="KPD198" s="174"/>
      <c r="KPE198" s="174"/>
      <c r="KPF198" s="174"/>
      <c r="KPG198" s="174"/>
      <c r="KPH198" s="174"/>
      <c r="KPI198" s="174"/>
      <c r="KPJ198" s="174"/>
      <c r="KPK198" s="174"/>
      <c r="KPL198" s="174"/>
      <c r="KPM198" s="174"/>
      <c r="KPN198" s="174"/>
      <c r="KPO198" s="174"/>
      <c r="KPP198" s="174"/>
      <c r="KPQ198" s="174"/>
      <c r="KPR198" s="174"/>
      <c r="KPS198" s="174"/>
      <c r="KPT198" s="174"/>
      <c r="KPU198" s="174"/>
      <c r="KPV198" s="174"/>
      <c r="KPW198" s="174"/>
      <c r="KPX198" s="174"/>
      <c r="KPY198" s="174"/>
      <c r="KPZ198" s="174"/>
      <c r="KQA198" s="174"/>
      <c r="KQB198" s="174"/>
      <c r="KQC198" s="174"/>
      <c r="KQD198" s="174"/>
      <c r="KQE198" s="174"/>
      <c r="KQF198" s="174"/>
      <c r="KQG198" s="174"/>
      <c r="KQH198" s="174"/>
      <c r="KQI198" s="174"/>
      <c r="KQJ198" s="174"/>
      <c r="KQK198" s="174"/>
      <c r="KQL198" s="174"/>
      <c r="KQM198" s="174"/>
      <c r="KQN198" s="174"/>
      <c r="KQO198" s="174"/>
      <c r="KQP198" s="174"/>
      <c r="KQQ198" s="174"/>
      <c r="KQR198" s="174"/>
      <c r="KQS198" s="174"/>
      <c r="KQT198" s="174"/>
      <c r="KQU198" s="174"/>
      <c r="KQV198" s="174"/>
      <c r="KQW198" s="174"/>
      <c r="KQX198" s="174"/>
      <c r="KQY198" s="174"/>
      <c r="KQZ198" s="174"/>
      <c r="KRA198" s="174"/>
      <c r="KRB198" s="174"/>
      <c r="KRC198" s="174"/>
      <c r="KRD198" s="174"/>
      <c r="KRE198" s="174"/>
      <c r="KRF198" s="174"/>
      <c r="KRG198" s="174"/>
      <c r="KRH198" s="174"/>
      <c r="KRI198" s="174"/>
      <c r="KRJ198" s="174"/>
      <c r="KRK198" s="174"/>
      <c r="KRL198" s="174"/>
      <c r="KRM198" s="174"/>
      <c r="KRN198" s="174"/>
      <c r="KRO198" s="174"/>
      <c r="KRP198" s="174"/>
      <c r="KRQ198" s="174"/>
      <c r="KRR198" s="174"/>
      <c r="KRS198" s="174"/>
      <c r="KRT198" s="174"/>
      <c r="KRU198" s="174"/>
      <c r="KRV198" s="174"/>
      <c r="KRW198" s="174"/>
      <c r="KRX198" s="174"/>
      <c r="KRY198" s="174"/>
      <c r="KRZ198" s="174"/>
      <c r="KSA198" s="174"/>
      <c r="KSB198" s="174"/>
      <c r="KSC198" s="174"/>
      <c r="KSD198" s="174"/>
      <c r="KSE198" s="174"/>
      <c r="KSF198" s="174"/>
      <c r="KSG198" s="174"/>
      <c r="KSH198" s="174"/>
      <c r="KSI198" s="174"/>
      <c r="KSJ198" s="174"/>
      <c r="KSK198" s="174"/>
      <c r="KSL198" s="174"/>
      <c r="KSM198" s="174"/>
      <c r="KSN198" s="174"/>
      <c r="KSO198" s="174"/>
      <c r="KSP198" s="174"/>
      <c r="KSQ198" s="174"/>
      <c r="KSR198" s="174"/>
      <c r="KSS198" s="174"/>
      <c r="KST198" s="174"/>
      <c r="KSU198" s="174"/>
      <c r="KSV198" s="174"/>
      <c r="KSW198" s="174"/>
      <c r="KSX198" s="174"/>
      <c r="KSY198" s="174"/>
      <c r="KSZ198" s="174"/>
      <c r="KTA198" s="174"/>
      <c r="KTB198" s="174"/>
      <c r="KTC198" s="174"/>
      <c r="KTD198" s="174"/>
      <c r="KTE198" s="174"/>
      <c r="KTF198" s="174"/>
      <c r="KTG198" s="174"/>
      <c r="KTH198" s="174"/>
      <c r="KTI198" s="174"/>
      <c r="KTJ198" s="174"/>
      <c r="KTK198" s="174"/>
      <c r="KTL198" s="174"/>
      <c r="KTM198" s="174"/>
      <c r="KTN198" s="174"/>
      <c r="KTO198" s="174"/>
      <c r="KTP198" s="174"/>
      <c r="KTQ198" s="174"/>
      <c r="KTR198" s="174"/>
      <c r="KTS198" s="174"/>
      <c r="KTT198" s="174"/>
      <c r="KTU198" s="174"/>
      <c r="KTV198" s="174"/>
      <c r="KTW198" s="174"/>
      <c r="KTX198" s="174"/>
      <c r="KTY198" s="174"/>
      <c r="KTZ198" s="174"/>
      <c r="KUA198" s="174"/>
      <c r="KUB198" s="174"/>
      <c r="KUC198" s="174"/>
      <c r="KUD198" s="174"/>
      <c r="KUE198" s="174"/>
      <c r="KUF198" s="174"/>
      <c r="KUG198" s="174"/>
      <c r="KUH198" s="174"/>
      <c r="KUI198" s="174"/>
      <c r="KUJ198" s="174"/>
      <c r="KUK198" s="174"/>
      <c r="KUL198" s="174"/>
      <c r="KUM198" s="174"/>
      <c r="KUN198" s="174"/>
      <c r="KUO198" s="174"/>
      <c r="KUP198" s="174"/>
      <c r="KUQ198" s="174"/>
      <c r="KUR198" s="174"/>
      <c r="KUS198" s="174"/>
      <c r="KUT198" s="174"/>
      <c r="KUU198" s="174"/>
      <c r="KUV198" s="174"/>
      <c r="KUW198" s="174"/>
      <c r="KUX198" s="174"/>
      <c r="KUY198" s="174"/>
      <c r="KUZ198" s="174"/>
      <c r="KVA198" s="174"/>
      <c r="KVB198" s="174"/>
      <c r="KVC198" s="174"/>
      <c r="KVD198" s="174"/>
      <c r="KVE198" s="174"/>
      <c r="KVF198" s="174"/>
      <c r="KVG198" s="174"/>
      <c r="KVH198" s="174"/>
      <c r="KVI198" s="174"/>
      <c r="KVJ198" s="174"/>
      <c r="KVK198" s="174"/>
      <c r="KVL198" s="174"/>
      <c r="KVM198" s="174"/>
      <c r="KVN198" s="174"/>
      <c r="KVO198" s="174"/>
      <c r="KVP198" s="174"/>
      <c r="KVQ198" s="174"/>
      <c r="KVR198" s="174"/>
      <c r="KVS198" s="174"/>
      <c r="KVT198" s="174"/>
      <c r="KVU198" s="174"/>
      <c r="KVV198" s="174"/>
      <c r="KVW198" s="174"/>
      <c r="KVX198" s="174"/>
      <c r="KVY198" s="174"/>
      <c r="KVZ198" s="174"/>
      <c r="KWA198" s="174"/>
      <c r="KWB198" s="174"/>
      <c r="KWC198" s="174"/>
      <c r="KWD198" s="174"/>
      <c r="KWE198" s="174"/>
      <c r="KWF198" s="174"/>
      <c r="KWG198" s="174"/>
      <c r="KWH198" s="174"/>
      <c r="KWI198" s="174"/>
      <c r="KWJ198" s="174"/>
      <c r="KWK198" s="174"/>
      <c r="KWL198" s="174"/>
      <c r="KWM198" s="174"/>
      <c r="KWN198" s="174"/>
      <c r="KWO198" s="174"/>
      <c r="KWP198" s="174"/>
      <c r="KWQ198" s="174"/>
      <c r="KWR198" s="174"/>
      <c r="KWS198" s="174"/>
      <c r="KWT198" s="174"/>
      <c r="KWU198" s="174"/>
      <c r="KWV198" s="174"/>
      <c r="KWW198" s="174"/>
      <c r="KWX198" s="174"/>
      <c r="KWY198" s="174"/>
      <c r="KWZ198" s="174"/>
      <c r="KXA198" s="174"/>
      <c r="KXB198" s="174"/>
      <c r="KXC198" s="174"/>
      <c r="KXD198" s="174"/>
      <c r="KXE198" s="174"/>
      <c r="KXF198" s="174"/>
      <c r="KXG198" s="174"/>
      <c r="KXH198" s="174"/>
      <c r="KXI198" s="174"/>
      <c r="KXJ198" s="174"/>
      <c r="KXK198" s="174"/>
      <c r="KXL198" s="174"/>
      <c r="KXM198" s="174"/>
      <c r="KXN198" s="174"/>
      <c r="KXO198" s="174"/>
      <c r="KXP198" s="174"/>
      <c r="KXQ198" s="174"/>
      <c r="KXR198" s="174"/>
      <c r="KXS198" s="174"/>
      <c r="KXT198" s="174"/>
      <c r="KXU198" s="174"/>
      <c r="KXV198" s="174"/>
      <c r="KXW198" s="174"/>
      <c r="KXX198" s="174"/>
      <c r="KXY198" s="174"/>
      <c r="KXZ198" s="174"/>
      <c r="KYA198" s="174"/>
      <c r="KYB198" s="174"/>
      <c r="KYC198" s="174"/>
      <c r="KYD198" s="174"/>
      <c r="KYE198" s="174"/>
      <c r="KYF198" s="174"/>
      <c r="KYG198" s="174"/>
      <c r="KYH198" s="174"/>
      <c r="KYI198" s="174"/>
      <c r="KYJ198" s="174"/>
      <c r="KYK198" s="174"/>
      <c r="KYL198" s="174"/>
      <c r="KYM198" s="174"/>
      <c r="KYN198" s="174"/>
      <c r="KYO198" s="174"/>
      <c r="KYP198" s="174"/>
      <c r="KYQ198" s="174"/>
      <c r="KYR198" s="174"/>
      <c r="KYS198" s="174"/>
      <c r="KYT198" s="174"/>
      <c r="KYU198" s="174"/>
      <c r="KYV198" s="174"/>
      <c r="KYW198" s="174"/>
      <c r="KYX198" s="174"/>
      <c r="KYY198" s="174"/>
      <c r="KYZ198" s="174"/>
      <c r="KZA198" s="174"/>
      <c r="KZB198" s="174"/>
      <c r="KZC198" s="174"/>
      <c r="KZD198" s="174"/>
      <c r="KZE198" s="174"/>
      <c r="KZF198" s="174"/>
      <c r="KZG198" s="174"/>
      <c r="KZH198" s="174"/>
      <c r="KZI198" s="174"/>
      <c r="KZJ198" s="174"/>
      <c r="KZK198" s="174"/>
      <c r="KZL198" s="174"/>
      <c r="KZM198" s="174"/>
      <c r="KZN198" s="174"/>
      <c r="KZO198" s="174"/>
      <c r="KZP198" s="174"/>
      <c r="KZQ198" s="174"/>
      <c r="KZR198" s="174"/>
      <c r="KZS198" s="174"/>
      <c r="KZT198" s="174"/>
      <c r="KZU198" s="174"/>
      <c r="KZV198" s="174"/>
      <c r="KZW198" s="174"/>
      <c r="KZX198" s="174"/>
      <c r="KZY198" s="174"/>
      <c r="KZZ198" s="174"/>
      <c r="LAA198" s="174"/>
      <c r="LAB198" s="174"/>
      <c r="LAC198" s="174"/>
      <c r="LAD198" s="174"/>
      <c r="LAE198" s="174"/>
      <c r="LAF198" s="174"/>
      <c r="LAG198" s="174"/>
      <c r="LAH198" s="174"/>
      <c r="LAI198" s="174"/>
      <c r="LAJ198" s="174"/>
      <c r="LAK198" s="174"/>
      <c r="LAL198" s="174"/>
      <c r="LAM198" s="174"/>
      <c r="LAN198" s="174"/>
      <c r="LAO198" s="174"/>
      <c r="LAP198" s="174"/>
      <c r="LAQ198" s="174"/>
      <c r="LAR198" s="174"/>
      <c r="LAS198" s="174"/>
      <c r="LAT198" s="174"/>
      <c r="LAU198" s="174"/>
      <c r="LAV198" s="174"/>
      <c r="LAW198" s="174"/>
      <c r="LAX198" s="174"/>
      <c r="LAY198" s="174"/>
      <c r="LAZ198" s="174"/>
      <c r="LBA198" s="174"/>
      <c r="LBB198" s="174"/>
      <c r="LBC198" s="174"/>
      <c r="LBD198" s="174"/>
      <c r="LBE198" s="174"/>
      <c r="LBF198" s="174"/>
      <c r="LBG198" s="174"/>
      <c r="LBH198" s="174"/>
      <c r="LBI198" s="174"/>
      <c r="LBJ198" s="174"/>
      <c r="LBK198" s="174"/>
      <c r="LBL198" s="174"/>
      <c r="LBM198" s="174"/>
      <c r="LBN198" s="174"/>
      <c r="LBO198" s="174"/>
      <c r="LBP198" s="174"/>
      <c r="LBQ198" s="174"/>
      <c r="LBR198" s="174"/>
      <c r="LBS198" s="174"/>
      <c r="LBT198" s="174"/>
      <c r="LBU198" s="174"/>
      <c r="LBV198" s="174"/>
      <c r="LBW198" s="174"/>
      <c r="LBX198" s="174"/>
      <c r="LBY198" s="174"/>
      <c r="LBZ198" s="174"/>
      <c r="LCA198" s="174"/>
      <c r="LCB198" s="174"/>
      <c r="LCC198" s="174"/>
      <c r="LCD198" s="174"/>
      <c r="LCE198" s="174"/>
      <c r="LCF198" s="174"/>
      <c r="LCG198" s="174"/>
      <c r="LCH198" s="174"/>
      <c r="LCI198" s="174"/>
      <c r="LCJ198" s="174"/>
      <c r="LCK198" s="174"/>
      <c r="LCL198" s="174"/>
      <c r="LCM198" s="174"/>
      <c r="LCN198" s="174"/>
      <c r="LCO198" s="174"/>
      <c r="LCP198" s="174"/>
      <c r="LCQ198" s="174"/>
      <c r="LCR198" s="174"/>
      <c r="LCS198" s="174"/>
      <c r="LCT198" s="174"/>
      <c r="LCU198" s="174"/>
      <c r="LCV198" s="174"/>
      <c r="LCW198" s="174"/>
      <c r="LCX198" s="174"/>
      <c r="LCY198" s="174"/>
      <c r="LCZ198" s="174"/>
      <c r="LDA198" s="174"/>
      <c r="LDB198" s="174"/>
      <c r="LDC198" s="174"/>
      <c r="LDD198" s="174"/>
      <c r="LDE198" s="174"/>
      <c r="LDF198" s="174"/>
      <c r="LDG198" s="174"/>
      <c r="LDH198" s="174"/>
      <c r="LDI198" s="174"/>
      <c r="LDJ198" s="174"/>
      <c r="LDK198" s="174"/>
      <c r="LDL198" s="174"/>
      <c r="LDM198" s="174"/>
      <c r="LDN198" s="174"/>
      <c r="LDO198" s="174"/>
      <c r="LDP198" s="174"/>
      <c r="LDQ198" s="174"/>
      <c r="LDR198" s="174"/>
      <c r="LDS198" s="174"/>
      <c r="LDT198" s="174"/>
      <c r="LDU198" s="174"/>
      <c r="LDV198" s="174"/>
      <c r="LDW198" s="174"/>
      <c r="LDX198" s="174"/>
      <c r="LDY198" s="174"/>
      <c r="LDZ198" s="174"/>
      <c r="LEA198" s="174"/>
      <c r="LEB198" s="174"/>
      <c r="LEC198" s="174"/>
      <c r="LED198" s="174"/>
      <c r="LEE198" s="174"/>
      <c r="LEF198" s="174"/>
      <c r="LEG198" s="174"/>
      <c r="LEH198" s="174"/>
      <c r="LEI198" s="174"/>
      <c r="LEJ198" s="174"/>
      <c r="LEK198" s="174"/>
      <c r="LEL198" s="174"/>
      <c r="LEM198" s="174"/>
      <c r="LEN198" s="174"/>
      <c r="LEO198" s="174"/>
      <c r="LEP198" s="174"/>
      <c r="LEQ198" s="174"/>
      <c r="LER198" s="174"/>
      <c r="LES198" s="174"/>
      <c r="LET198" s="174"/>
      <c r="LEU198" s="174"/>
      <c r="LEV198" s="174"/>
      <c r="LEW198" s="174"/>
      <c r="LEX198" s="174"/>
      <c r="LEY198" s="174"/>
      <c r="LEZ198" s="174"/>
      <c r="LFA198" s="174"/>
      <c r="LFB198" s="174"/>
      <c r="LFC198" s="174"/>
      <c r="LFD198" s="174"/>
      <c r="LFE198" s="174"/>
      <c r="LFF198" s="174"/>
      <c r="LFG198" s="174"/>
      <c r="LFH198" s="174"/>
      <c r="LFI198" s="174"/>
      <c r="LFJ198" s="174"/>
      <c r="LFK198" s="174"/>
      <c r="LFL198" s="174"/>
      <c r="LFM198" s="174"/>
      <c r="LFN198" s="174"/>
      <c r="LFO198" s="174"/>
      <c r="LFP198" s="174"/>
      <c r="LFQ198" s="174"/>
      <c r="LFR198" s="174"/>
      <c r="LFS198" s="174"/>
      <c r="LFT198" s="174"/>
      <c r="LFU198" s="174"/>
      <c r="LFV198" s="174"/>
      <c r="LFW198" s="174"/>
      <c r="LFX198" s="174"/>
      <c r="LFY198" s="174"/>
      <c r="LFZ198" s="174"/>
      <c r="LGA198" s="174"/>
      <c r="LGB198" s="174"/>
      <c r="LGC198" s="174"/>
      <c r="LGD198" s="174"/>
      <c r="LGE198" s="174"/>
      <c r="LGF198" s="174"/>
      <c r="LGG198" s="174"/>
      <c r="LGH198" s="174"/>
      <c r="LGI198" s="174"/>
      <c r="LGJ198" s="174"/>
      <c r="LGK198" s="174"/>
      <c r="LGL198" s="174"/>
      <c r="LGM198" s="174"/>
      <c r="LGN198" s="174"/>
      <c r="LGO198" s="174"/>
      <c r="LGP198" s="174"/>
      <c r="LGQ198" s="174"/>
      <c r="LGR198" s="174"/>
      <c r="LGS198" s="174"/>
      <c r="LGT198" s="174"/>
      <c r="LGU198" s="174"/>
      <c r="LGV198" s="174"/>
      <c r="LGW198" s="174"/>
      <c r="LGX198" s="174"/>
      <c r="LGY198" s="174"/>
      <c r="LGZ198" s="174"/>
      <c r="LHA198" s="174"/>
      <c r="LHB198" s="174"/>
      <c r="LHC198" s="174"/>
      <c r="LHD198" s="174"/>
      <c r="LHE198" s="174"/>
      <c r="LHF198" s="174"/>
      <c r="LHG198" s="174"/>
      <c r="LHH198" s="174"/>
      <c r="LHI198" s="174"/>
      <c r="LHJ198" s="174"/>
      <c r="LHK198" s="174"/>
      <c r="LHL198" s="174"/>
      <c r="LHM198" s="174"/>
      <c r="LHN198" s="174"/>
      <c r="LHO198" s="174"/>
      <c r="LHP198" s="174"/>
      <c r="LHQ198" s="174"/>
      <c r="LHR198" s="174"/>
      <c r="LHS198" s="174"/>
      <c r="LHT198" s="174"/>
      <c r="LHU198" s="174"/>
      <c r="LHV198" s="174"/>
      <c r="LHW198" s="174"/>
      <c r="LHX198" s="174"/>
      <c r="LHY198" s="174"/>
      <c r="LHZ198" s="174"/>
      <c r="LIA198" s="174"/>
      <c r="LIB198" s="174"/>
      <c r="LIC198" s="174"/>
      <c r="LID198" s="174"/>
      <c r="LIE198" s="174"/>
      <c r="LIF198" s="174"/>
      <c r="LIG198" s="174"/>
      <c r="LIH198" s="174"/>
      <c r="LII198" s="174"/>
      <c r="LIJ198" s="174"/>
      <c r="LIK198" s="174"/>
      <c r="LIL198" s="174"/>
      <c r="LIM198" s="174"/>
      <c r="LIN198" s="174"/>
      <c r="LIO198" s="174"/>
      <c r="LIP198" s="174"/>
      <c r="LIQ198" s="174"/>
      <c r="LIR198" s="174"/>
      <c r="LIS198" s="174"/>
      <c r="LIT198" s="174"/>
      <c r="LIU198" s="174"/>
      <c r="LIV198" s="174"/>
      <c r="LIW198" s="174"/>
      <c r="LIX198" s="174"/>
      <c r="LIY198" s="174"/>
      <c r="LIZ198" s="174"/>
      <c r="LJA198" s="174"/>
      <c r="LJB198" s="174"/>
      <c r="LJC198" s="174"/>
      <c r="LJD198" s="174"/>
      <c r="LJE198" s="174"/>
      <c r="LJF198" s="174"/>
      <c r="LJG198" s="174"/>
      <c r="LJH198" s="174"/>
      <c r="LJI198" s="174"/>
      <c r="LJJ198" s="174"/>
      <c r="LJK198" s="174"/>
      <c r="LJL198" s="174"/>
      <c r="LJM198" s="174"/>
      <c r="LJN198" s="174"/>
      <c r="LJO198" s="174"/>
      <c r="LJP198" s="174"/>
      <c r="LJQ198" s="174"/>
      <c r="LJR198" s="174"/>
      <c r="LJS198" s="174"/>
      <c r="LJT198" s="174"/>
      <c r="LJU198" s="174"/>
      <c r="LJV198" s="174"/>
      <c r="LJW198" s="174"/>
      <c r="LJX198" s="174"/>
      <c r="LJY198" s="174"/>
      <c r="LJZ198" s="174"/>
      <c r="LKA198" s="174"/>
      <c r="LKB198" s="174"/>
      <c r="LKC198" s="174"/>
      <c r="LKD198" s="174"/>
      <c r="LKE198" s="174"/>
      <c r="LKF198" s="174"/>
      <c r="LKG198" s="174"/>
      <c r="LKH198" s="174"/>
      <c r="LKI198" s="174"/>
      <c r="LKJ198" s="174"/>
      <c r="LKK198" s="174"/>
      <c r="LKL198" s="174"/>
      <c r="LKM198" s="174"/>
      <c r="LKN198" s="174"/>
      <c r="LKO198" s="174"/>
      <c r="LKP198" s="174"/>
      <c r="LKQ198" s="174"/>
      <c r="LKR198" s="174"/>
      <c r="LKS198" s="174"/>
      <c r="LKT198" s="174"/>
      <c r="LKU198" s="174"/>
      <c r="LKV198" s="174"/>
      <c r="LKW198" s="174"/>
      <c r="LKX198" s="174"/>
      <c r="LKY198" s="174"/>
      <c r="LKZ198" s="174"/>
      <c r="LLA198" s="174"/>
      <c r="LLB198" s="174"/>
      <c r="LLC198" s="174"/>
      <c r="LLD198" s="174"/>
      <c r="LLE198" s="174"/>
      <c r="LLF198" s="174"/>
      <c r="LLG198" s="174"/>
      <c r="LLH198" s="174"/>
      <c r="LLI198" s="174"/>
      <c r="LLJ198" s="174"/>
      <c r="LLK198" s="174"/>
      <c r="LLL198" s="174"/>
      <c r="LLM198" s="174"/>
      <c r="LLN198" s="174"/>
      <c r="LLO198" s="174"/>
      <c r="LLP198" s="174"/>
      <c r="LLQ198" s="174"/>
      <c r="LLR198" s="174"/>
      <c r="LLS198" s="174"/>
      <c r="LLT198" s="174"/>
      <c r="LLU198" s="174"/>
      <c r="LLV198" s="174"/>
      <c r="LLW198" s="174"/>
      <c r="LLX198" s="174"/>
      <c r="LLY198" s="174"/>
      <c r="LLZ198" s="174"/>
      <c r="LMA198" s="174"/>
      <c r="LMB198" s="174"/>
      <c r="LMC198" s="174"/>
      <c r="LMD198" s="174"/>
      <c r="LME198" s="174"/>
      <c r="LMF198" s="174"/>
      <c r="LMG198" s="174"/>
      <c r="LMH198" s="174"/>
      <c r="LMI198" s="174"/>
      <c r="LMJ198" s="174"/>
      <c r="LMK198" s="174"/>
      <c r="LML198" s="174"/>
      <c r="LMM198" s="174"/>
      <c r="LMN198" s="174"/>
      <c r="LMO198" s="174"/>
      <c r="LMP198" s="174"/>
      <c r="LMQ198" s="174"/>
      <c r="LMR198" s="174"/>
      <c r="LMS198" s="174"/>
      <c r="LMT198" s="174"/>
      <c r="LMU198" s="174"/>
      <c r="LMV198" s="174"/>
      <c r="LMW198" s="174"/>
      <c r="LMX198" s="174"/>
      <c r="LMY198" s="174"/>
      <c r="LMZ198" s="174"/>
      <c r="LNA198" s="174"/>
      <c r="LNB198" s="174"/>
      <c r="LNC198" s="174"/>
      <c r="LND198" s="174"/>
      <c r="LNE198" s="174"/>
      <c r="LNF198" s="174"/>
      <c r="LNG198" s="174"/>
      <c r="LNH198" s="174"/>
      <c r="LNI198" s="174"/>
      <c r="LNJ198" s="174"/>
      <c r="LNK198" s="174"/>
      <c r="LNL198" s="174"/>
      <c r="LNM198" s="174"/>
      <c r="LNN198" s="174"/>
      <c r="LNO198" s="174"/>
      <c r="LNP198" s="174"/>
      <c r="LNQ198" s="174"/>
      <c r="LNR198" s="174"/>
      <c r="LNS198" s="174"/>
      <c r="LNT198" s="174"/>
      <c r="LNU198" s="174"/>
      <c r="LNV198" s="174"/>
      <c r="LNW198" s="174"/>
      <c r="LNX198" s="174"/>
      <c r="LNY198" s="174"/>
      <c r="LNZ198" s="174"/>
      <c r="LOA198" s="174"/>
      <c r="LOB198" s="174"/>
      <c r="LOC198" s="174"/>
      <c r="LOD198" s="174"/>
      <c r="LOE198" s="174"/>
      <c r="LOF198" s="174"/>
      <c r="LOG198" s="174"/>
      <c r="LOH198" s="174"/>
      <c r="LOI198" s="174"/>
      <c r="LOJ198" s="174"/>
      <c r="LOK198" s="174"/>
      <c r="LOL198" s="174"/>
      <c r="LOM198" s="174"/>
      <c r="LON198" s="174"/>
      <c r="LOO198" s="174"/>
      <c r="LOP198" s="174"/>
      <c r="LOQ198" s="174"/>
      <c r="LOR198" s="174"/>
      <c r="LOS198" s="174"/>
      <c r="LOT198" s="174"/>
      <c r="LOU198" s="174"/>
      <c r="LOV198" s="174"/>
      <c r="LOW198" s="174"/>
      <c r="LOX198" s="174"/>
      <c r="LOY198" s="174"/>
      <c r="LOZ198" s="174"/>
      <c r="LPA198" s="174"/>
      <c r="LPB198" s="174"/>
      <c r="LPC198" s="174"/>
      <c r="LPD198" s="174"/>
      <c r="LPE198" s="174"/>
      <c r="LPF198" s="174"/>
      <c r="LPG198" s="174"/>
      <c r="LPH198" s="174"/>
      <c r="LPI198" s="174"/>
      <c r="LPJ198" s="174"/>
      <c r="LPK198" s="174"/>
      <c r="LPL198" s="174"/>
      <c r="LPM198" s="174"/>
      <c r="LPN198" s="174"/>
      <c r="LPO198" s="174"/>
      <c r="LPP198" s="174"/>
      <c r="LPQ198" s="174"/>
      <c r="LPR198" s="174"/>
      <c r="LPS198" s="174"/>
      <c r="LPT198" s="174"/>
      <c r="LPU198" s="174"/>
      <c r="LPV198" s="174"/>
      <c r="LPW198" s="174"/>
      <c r="LPX198" s="174"/>
      <c r="LPY198" s="174"/>
      <c r="LPZ198" s="174"/>
      <c r="LQA198" s="174"/>
      <c r="LQB198" s="174"/>
      <c r="LQC198" s="174"/>
      <c r="LQD198" s="174"/>
      <c r="LQE198" s="174"/>
      <c r="LQF198" s="174"/>
      <c r="LQG198" s="174"/>
      <c r="LQH198" s="174"/>
      <c r="LQI198" s="174"/>
      <c r="LQJ198" s="174"/>
      <c r="LQK198" s="174"/>
      <c r="LQL198" s="174"/>
      <c r="LQM198" s="174"/>
      <c r="LQN198" s="174"/>
      <c r="LQO198" s="174"/>
      <c r="LQP198" s="174"/>
      <c r="LQQ198" s="174"/>
      <c r="LQR198" s="174"/>
      <c r="LQS198" s="174"/>
      <c r="LQT198" s="174"/>
      <c r="LQU198" s="174"/>
      <c r="LQV198" s="174"/>
      <c r="LQW198" s="174"/>
      <c r="LQX198" s="174"/>
      <c r="LQY198" s="174"/>
      <c r="LQZ198" s="174"/>
      <c r="LRA198" s="174"/>
      <c r="LRB198" s="174"/>
      <c r="LRC198" s="174"/>
      <c r="LRD198" s="174"/>
      <c r="LRE198" s="174"/>
      <c r="LRF198" s="174"/>
      <c r="LRG198" s="174"/>
      <c r="LRH198" s="174"/>
      <c r="LRI198" s="174"/>
      <c r="LRJ198" s="174"/>
      <c r="LRK198" s="174"/>
      <c r="LRL198" s="174"/>
      <c r="LRM198" s="174"/>
      <c r="LRN198" s="174"/>
      <c r="LRO198" s="174"/>
      <c r="LRP198" s="174"/>
      <c r="LRQ198" s="174"/>
      <c r="LRR198" s="174"/>
      <c r="LRS198" s="174"/>
      <c r="LRT198" s="174"/>
      <c r="LRU198" s="174"/>
      <c r="LRV198" s="174"/>
      <c r="LRW198" s="174"/>
      <c r="LRX198" s="174"/>
      <c r="LRY198" s="174"/>
      <c r="LRZ198" s="174"/>
      <c r="LSA198" s="174"/>
      <c r="LSB198" s="174"/>
      <c r="LSC198" s="174"/>
      <c r="LSD198" s="174"/>
      <c r="LSE198" s="174"/>
      <c r="LSF198" s="174"/>
      <c r="LSG198" s="174"/>
      <c r="LSH198" s="174"/>
      <c r="LSI198" s="174"/>
      <c r="LSJ198" s="174"/>
      <c r="LSK198" s="174"/>
      <c r="LSL198" s="174"/>
      <c r="LSM198" s="174"/>
      <c r="LSN198" s="174"/>
      <c r="LSO198" s="174"/>
      <c r="LSP198" s="174"/>
      <c r="LSQ198" s="174"/>
      <c r="LSR198" s="174"/>
      <c r="LSS198" s="174"/>
      <c r="LST198" s="174"/>
      <c r="LSU198" s="174"/>
      <c r="LSV198" s="174"/>
      <c r="LSW198" s="174"/>
      <c r="LSX198" s="174"/>
      <c r="LSY198" s="174"/>
      <c r="LSZ198" s="174"/>
      <c r="LTA198" s="174"/>
      <c r="LTB198" s="174"/>
      <c r="LTC198" s="174"/>
      <c r="LTD198" s="174"/>
      <c r="LTE198" s="174"/>
      <c r="LTF198" s="174"/>
      <c r="LTG198" s="174"/>
      <c r="LTH198" s="174"/>
      <c r="LTI198" s="174"/>
      <c r="LTJ198" s="174"/>
      <c r="LTK198" s="174"/>
      <c r="LTL198" s="174"/>
      <c r="LTM198" s="174"/>
      <c r="LTN198" s="174"/>
      <c r="LTO198" s="174"/>
      <c r="LTP198" s="174"/>
      <c r="LTQ198" s="174"/>
      <c r="LTR198" s="174"/>
      <c r="LTS198" s="174"/>
      <c r="LTT198" s="174"/>
      <c r="LTU198" s="174"/>
      <c r="LTV198" s="174"/>
      <c r="LTW198" s="174"/>
      <c r="LTX198" s="174"/>
      <c r="LTY198" s="174"/>
      <c r="LTZ198" s="174"/>
      <c r="LUA198" s="174"/>
      <c r="LUB198" s="174"/>
      <c r="LUC198" s="174"/>
      <c r="LUD198" s="174"/>
      <c r="LUE198" s="174"/>
      <c r="LUF198" s="174"/>
      <c r="LUG198" s="174"/>
      <c r="LUH198" s="174"/>
      <c r="LUI198" s="174"/>
      <c r="LUJ198" s="174"/>
      <c r="LUK198" s="174"/>
      <c r="LUL198" s="174"/>
      <c r="LUM198" s="174"/>
      <c r="LUN198" s="174"/>
      <c r="LUO198" s="174"/>
      <c r="LUP198" s="174"/>
      <c r="LUQ198" s="174"/>
      <c r="LUR198" s="174"/>
      <c r="LUS198" s="174"/>
      <c r="LUT198" s="174"/>
      <c r="LUU198" s="174"/>
      <c r="LUV198" s="174"/>
      <c r="LUW198" s="174"/>
      <c r="LUX198" s="174"/>
      <c r="LUY198" s="174"/>
      <c r="LUZ198" s="174"/>
      <c r="LVA198" s="174"/>
      <c r="LVB198" s="174"/>
      <c r="LVC198" s="174"/>
      <c r="LVD198" s="174"/>
      <c r="LVE198" s="174"/>
      <c r="LVF198" s="174"/>
      <c r="LVG198" s="174"/>
      <c r="LVH198" s="174"/>
      <c r="LVI198" s="174"/>
      <c r="LVJ198" s="174"/>
      <c r="LVK198" s="174"/>
      <c r="LVL198" s="174"/>
      <c r="LVM198" s="174"/>
      <c r="LVN198" s="174"/>
      <c r="LVO198" s="174"/>
      <c r="LVP198" s="174"/>
      <c r="LVQ198" s="174"/>
      <c r="LVR198" s="174"/>
      <c r="LVS198" s="174"/>
      <c r="LVT198" s="174"/>
      <c r="LVU198" s="174"/>
      <c r="LVV198" s="174"/>
      <c r="LVW198" s="174"/>
      <c r="LVX198" s="174"/>
      <c r="LVY198" s="174"/>
      <c r="LVZ198" s="174"/>
      <c r="LWA198" s="174"/>
      <c r="LWB198" s="174"/>
      <c r="LWC198" s="174"/>
      <c r="LWD198" s="174"/>
      <c r="LWE198" s="174"/>
      <c r="LWF198" s="174"/>
      <c r="LWG198" s="174"/>
      <c r="LWH198" s="174"/>
      <c r="LWI198" s="174"/>
      <c r="LWJ198" s="174"/>
      <c r="LWK198" s="174"/>
      <c r="LWL198" s="174"/>
      <c r="LWM198" s="174"/>
      <c r="LWN198" s="174"/>
      <c r="LWO198" s="174"/>
      <c r="LWP198" s="174"/>
      <c r="LWQ198" s="174"/>
      <c r="LWR198" s="174"/>
      <c r="LWS198" s="174"/>
      <c r="LWT198" s="174"/>
      <c r="LWU198" s="174"/>
      <c r="LWV198" s="174"/>
      <c r="LWW198" s="174"/>
      <c r="LWX198" s="174"/>
      <c r="LWY198" s="174"/>
      <c r="LWZ198" s="174"/>
      <c r="LXA198" s="174"/>
      <c r="LXB198" s="174"/>
      <c r="LXC198" s="174"/>
      <c r="LXD198" s="174"/>
      <c r="LXE198" s="174"/>
      <c r="LXF198" s="174"/>
      <c r="LXG198" s="174"/>
      <c r="LXH198" s="174"/>
      <c r="LXI198" s="174"/>
      <c r="LXJ198" s="174"/>
      <c r="LXK198" s="174"/>
      <c r="LXL198" s="174"/>
      <c r="LXM198" s="174"/>
      <c r="LXN198" s="174"/>
      <c r="LXO198" s="174"/>
      <c r="LXP198" s="174"/>
      <c r="LXQ198" s="174"/>
      <c r="LXR198" s="174"/>
      <c r="LXS198" s="174"/>
      <c r="LXT198" s="174"/>
      <c r="LXU198" s="174"/>
      <c r="LXV198" s="174"/>
      <c r="LXW198" s="174"/>
      <c r="LXX198" s="174"/>
      <c r="LXY198" s="174"/>
      <c r="LXZ198" s="174"/>
      <c r="LYA198" s="174"/>
      <c r="LYB198" s="174"/>
      <c r="LYC198" s="174"/>
      <c r="LYD198" s="174"/>
      <c r="LYE198" s="174"/>
      <c r="LYF198" s="174"/>
      <c r="LYG198" s="174"/>
      <c r="LYH198" s="174"/>
      <c r="LYI198" s="174"/>
      <c r="LYJ198" s="174"/>
      <c r="LYK198" s="174"/>
      <c r="LYL198" s="174"/>
      <c r="LYM198" s="174"/>
      <c r="LYN198" s="174"/>
      <c r="LYO198" s="174"/>
      <c r="LYP198" s="174"/>
      <c r="LYQ198" s="174"/>
      <c r="LYR198" s="174"/>
      <c r="LYS198" s="174"/>
      <c r="LYT198" s="174"/>
      <c r="LYU198" s="174"/>
      <c r="LYV198" s="174"/>
      <c r="LYW198" s="174"/>
      <c r="LYX198" s="174"/>
      <c r="LYY198" s="174"/>
      <c r="LYZ198" s="174"/>
      <c r="LZA198" s="174"/>
      <c r="LZB198" s="174"/>
      <c r="LZC198" s="174"/>
      <c r="LZD198" s="174"/>
      <c r="LZE198" s="174"/>
      <c r="LZF198" s="174"/>
      <c r="LZG198" s="174"/>
      <c r="LZH198" s="174"/>
      <c r="LZI198" s="174"/>
      <c r="LZJ198" s="174"/>
      <c r="LZK198" s="174"/>
      <c r="LZL198" s="174"/>
      <c r="LZM198" s="174"/>
      <c r="LZN198" s="174"/>
      <c r="LZO198" s="174"/>
      <c r="LZP198" s="174"/>
      <c r="LZQ198" s="174"/>
      <c r="LZR198" s="174"/>
      <c r="LZS198" s="174"/>
      <c r="LZT198" s="174"/>
      <c r="LZU198" s="174"/>
      <c r="LZV198" s="174"/>
      <c r="LZW198" s="174"/>
      <c r="LZX198" s="174"/>
      <c r="LZY198" s="174"/>
      <c r="LZZ198" s="174"/>
      <c r="MAA198" s="174"/>
      <c r="MAB198" s="174"/>
      <c r="MAC198" s="174"/>
      <c r="MAD198" s="174"/>
      <c r="MAE198" s="174"/>
      <c r="MAF198" s="174"/>
      <c r="MAG198" s="174"/>
      <c r="MAH198" s="174"/>
      <c r="MAI198" s="174"/>
      <c r="MAJ198" s="174"/>
      <c r="MAK198" s="174"/>
      <c r="MAL198" s="174"/>
      <c r="MAM198" s="174"/>
      <c r="MAN198" s="174"/>
      <c r="MAO198" s="174"/>
      <c r="MAP198" s="174"/>
      <c r="MAQ198" s="174"/>
      <c r="MAR198" s="174"/>
      <c r="MAS198" s="174"/>
      <c r="MAT198" s="174"/>
      <c r="MAU198" s="174"/>
      <c r="MAV198" s="174"/>
      <c r="MAW198" s="174"/>
      <c r="MAX198" s="174"/>
      <c r="MAY198" s="174"/>
      <c r="MAZ198" s="174"/>
      <c r="MBA198" s="174"/>
      <c r="MBB198" s="174"/>
      <c r="MBC198" s="174"/>
      <c r="MBD198" s="174"/>
      <c r="MBE198" s="174"/>
      <c r="MBF198" s="174"/>
      <c r="MBG198" s="174"/>
      <c r="MBH198" s="174"/>
      <c r="MBI198" s="174"/>
      <c r="MBJ198" s="174"/>
      <c r="MBK198" s="174"/>
      <c r="MBL198" s="174"/>
      <c r="MBM198" s="174"/>
      <c r="MBN198" s="174"/>
      <c r="MBO198" s="174"/>
      <c r="MBP198" s="174"/>
      <c r="MBQ198" s="174"/>
      <c r="MBR198" s="174"/>
      <c r="MBS198" s="174"/>
      <c r="MBT198" s="174"/>
      <c r="MBU198" s="174"/>
      <c r="MBV198" s="174"/>
      <c r="MBW198" s="174"/>
      <c r="MBX198" s="174"/>
      <c r="MBY198" s="174"/>
      <c r="MBZ198" s="174"/>
      <c r="MCA198" s="174"/>
      <c r="MCB198" s="174"/>
      <c r="MCC198" s="174"/>
      <c r="MCD198" s="174"/>
      <c r="MCE198" s="174"/>
      <c r="MCF198" s="174"/>
      <c r="MCG198" s="174"/>
      <c r="MCH198" s="174"/>
      <c r="MCI198" s="174"/>
      <c r="MCJ198" s="174"/>
      <c r="MCK198" s="174"/>
      <c r="MCL198" s="174"/>
      <c r="MCM198" s="174"/>
      <c r="MCN198" s="174"/>
      <c r="MCO198" s="174"/>
      <c r="MCP198" s="174"/>
      <c r="MCQ198" s="174"/>
      <c r="MCR198" s="174"/>
      <c r="MCS198" s="174"/>
      <c r="MCT198" s="174"/>
      <c r="MCU198" s="174"/>
      <c r="MCV198" s="174"/>
      <c r="MCW198" s="174"/>
      <c r="MCX198" s="174"/>
      <c r="MCY198" s="174"/>
      <c r="MCZ198" s="174"/>
      <c r="MDA198" s="174"/>
      <c r="MDB198" s="174"/>
      <c r="MDC198" s="174"/>
      <c r="MDD198" s="174"/>
      <c r="MDE198" s="174"/>
      <c r="MDF198" s="174"/>
      <c r="MDG198" s="174"/>
      <c r="MDH198" s="174"/>
      <c r="MDI198" s="174"/>
      <c r="MDJ198" s="174"/>
      <c r="MDK198" s="174"/>
      <c r="MDL198" s="174"/>
      <c r="MDM198" s="174"/>
      <c r="MDN198" s="174"/>
      <c r="MDO198" s="174"/>
      <c r="MDP198" s="174"/>
      <c r="MDQ198" s="174"/>
      <c r="MDR198" s="174"/>
      <c r="MDS198" s="174"/>
      <c r="MDT198" s="174"/>
      <c r="MDU198" s="174"/>
      <c r="MDV198" s="174"/>
      <c r="MDW198" s="174"/>
      <c r="MDX198" s="174"/>
      <c r="MDY198" s="174"/>
      <c r="MDZ198" s="174"/>
      <c r="MEA198" s="174"/>
      <c r="MEB198" s="174"/>
      <c r="MEC198" s="174"/>
      <c r="MED198" s="174"/>
      <c r="MEE198" s="174"/>
      <c r="MEF198" s="174"/>
      <c r="MEG198" s="174"/>
      <c r="MEH198" s="174"/>
      <c r="MEI198" s="174"/>
      <c r="MEJ198" s="174"/>
      <c r="MEK198" s="174"/>
      <c r="MEL198" s="174"/>
      <c r="MEM198" s="174"/>
      <c r="MEN198" s="174"/>
      <c r="MEO198" s="174"/>
      <c r="MEP198" s="174"/>
      <c r="MEQ198" s="174"/>
      <c r="MER198" s="174"/>
      <c r="MES198" s="174"/>
      <c r="MET198" s="174"/>
      <c r="MEU198" s="174"/>
      <c r="MEV198" s="174"/>
      <c r="MEW198" s="174"/>
      <c r="MEX198" s="174"/>
      <c r="MEY198" s="174"/>
      <c r="MEZ198" s="174"/>
      <c r="MFA198" s="174"/>
      <c r="MFB198" s="174"/>
      <c r="MFC198" s="174"/>
      <c r="MFD198" s="174"/>
      <c r="MFE198" s="174"/>
      <c r="MFF198" s="174"/>
      <c r="MFG198" s="174"/>
      <c r="MFH198" s="174"/>
      <c r="MFI198" s="174"/>
      <c r="MFJ198" s="174"/>
      <c r="MFK198" s="174"/>
      <c r="MFL198" s="174"/>
      <c r="MFM198" s="174"/>
      <c r="MFN198" s="174"/>
      <c r="MFO198" s="174"/>
      <c r="MFP198" s="174"/>
      <c r="MFQ198" s="174"/>
      <c r="MFR198" s="174"/>
      <c r="MFS198" s="174"/>
      <c r="MFT198" s="174"/>
      <c r="MFU198" s="174"/>
      <c r="MFV198" s="174"/>
      <c r="MFW198" s="174"/>
      <c r="MFX198" s="174"/>
      <c r="MFY198" s="174"/>
      <c r="MFZ198" s="174"/>
      <c r="MGA198" s="174"/>
      <c r="MGB198" s="174"/>
      <c r="MGC198" s="174"/>
      <c r="MGD198" s="174"/>
      <c r="MGE198" s="174"/>
      <c r="MGF198" s="174"/>
      <c r="MGG198" s="174"/>
      <c r="MGH198" s="174"/>
      <c r="MGI198" s="174"/>
      <c r="MGJ198" s="174"/>
      <c r="MGK198" s="174"/>
      <c r="MGL198" s="174"/>
      <c r="MGM198" s="174"/>
      <c r="MGN198" s="174"/>
      <c r="MGO198" s="174"/>
      <c r="MGP198" s="174"/>
      <c r="MGQ198" s="174"/>
      <c r="MGR198" s="174"/>
      <c r="MGS198" s="174"/>
      <c r="MGT198" s="174"/>
      <c r="MGU198" s="174"/>
      <c r="MGV198" s="174"/>
      <c r="MGW198" s="174"/>
      <c r="MGX198" s="174"/>
      <c r="MGY198" s="174"/>
      <c r="MGZ198" s="174"/>
      <c r="MHA198" s="174"/>
      <c r="MHB198" s="174"/>
      <c r="MHC198" s="174"/>
      <c r="MHD198" s="174"/>
      <c r="MHE198" s="174"/>
      <c r="MHF198" s="174"/>
      <c r="MHG198" s="174"/>
      <c r="MHH198" s="174"/>
      <c r="MHI198" s="174"/>
      <c r="MHJ198" s="174"/>
      <c r="MHK198" s="174"/>
      <c r="MHL198" s="174"/>
      <c r="MHM198" s="174"/>
      <c r="MHN198" s="174"/>
      <c r="MHO198" s="174"/>
      <c r="MHP198" s="174"/>
      <c r="MHQ198" s="174"/>
      <c r="MHR198" s="174"/>
      <c r="MHS198" s="174"/>
      <c r="MHT198" s="174"/>
      <c r="MHU198" s="174"/>
      <c r="MHV198" s="174"/>
      <c r="MHW198" s="174"/>
      <c r="MHX198" s="174"/>
      <c r="MHY198" s="174"/>
      <c r="MHZ198" s="174"/>
      <c r="MIA198" s="174"/>
      <c r="MIB198" s="174"/>
      <c r="MIC198" s="174"/>
      <c r="MID198" s="174"/>
      <c r="MIE198" s="174"/>
      <c r="MIF198" s="174"/>
      <c r="MIG198" s="174"/>
      <c r="MIH198" s="174"/>
      <c r="MII198" s="174"/>
      <c r="MIJ198" s="174"/>
      <c r="MIK198" s="174"/>
      <c r="MIL198" s="174"/>
      <c r="MIM198" s="174"/>
      <c r="MIN198" s="174"/>
      <c r="MIO198" s="174"/>
      <c r="MIP198" s="174"/>
      <c r="MIQ198" s="174"/>
      <c r="MIR198" s="174"/>
      <c r="MIS198" s="174"/>
      <c r="MIT198" s="174"/>
      <c r="MIU198" s="174"/>
      <c r="MIV198" s="174"/>
      <c r="MIW198" s="174"/>
      <c r="MIX198" s="174"/>
      <c r="MIY198" s="174"/>
      <c r="MIZ198" s="174"/>
      <c r="MJA198" s="174"/>
      <c r="MJB198" s="174"/>
      <c r="MJC198" s="174"/>
      <c r="MJD198" s="174"/>
      <c r="MJE198" s="174"/>
      <c r="MJF198" s="174"/>
      <c r="MJG198" s="174"/>
      <c r="MJH198" s="174"/>
      <c r="MJI198" s="174"/>
      <c r="MJJ198" s="174"/>
      <c r="MJK198" s="174"/>
      <c r="MJL198" s="174"/>
      <c r="MJM198" s="174"/>
      <c r="MJN198" s="174"/>
      <c r="MJO198" s="174"/>
      <c r="MJP198" s="174"/>
      <c r="MJQ198" s="174"/>
      <c r="MJR198" s="174"/>
      <c r="MJS198" s="174"/>
      <c r="MJT198" s="174"/>
      <c r="MJU198" s="174"/>
      <c r="MJV198" s="174"/>
      <c r="MJW198" s="174"/>
      <c r="MJX198" s="174"/>
      <c r="MJY198" s="174"/>
      <c r="MJZ198" s="174"/>
      <c r="MKA198" s="174"/>
      <c r="MKB198" s="174"/>
      <c r="MKC198" s="174"/>
      <c r="MKD198" s="174"/>
      <c r="MKE198" s="174"/>
      <c r="MKF198" s="174"/>
      <c r="MKG198" s="174"/>
      <c r="MKH198" s="174"/>
      <c r="MKI198" s="174"/>
      <c r="MKJ198" s="174"/>
      <c r="MKK198" s="174"/>
      <c r="MKL198" s="174"/>
      <c r="MKM198" s="174"/>
      <c r="MKN198" s="174"/>
      <c r="MKO198" s="174"/>
      <c r="MKP198" s="174"/>
      <c r="MKQ198" s="174"/>
      <c r="MKR198" s="174"/>
      <c r="MKS198" s="174"/>
      <c r="MKT198" s="174"/>
      <c r="MKU198" s="174"/>
      <c r="MKV198" s="174"/>
      <c r="MKW198" s="174"/>
      <c r="MKX198" s="174"/>
      <c r="MKY198" s="174"/>
      <c r="MKZ198" s="174"/>
      <c r="MLA198" s="174"/>
      <c r="MLB198" s="174"/>
      <c r="MLC198" s="174"/>
      <c r="MLD198" s="174"/>
      <c r="MLE198" s="174"/>
      <c r="MLF198" s="174"/>
      <c r="MLG198" s="174"/>
      <c r="MLH198" s="174"/>
      <c r="MLI198" s="174"/>
      <c r="MLJ198" s="174"/>
      <c r="MLK198" s="174"/>
      <c r="MLL198" s="174"/>
      <c r="MLM198" s="174"/>
      <c r="MLN198" s="174"/>
      <c r="MLO198" s="174"/>
      <c r="MLP198" s="174"/>
      <c r="MLQ198" s="174"/>
      <c r="MLR198" s="174"/>
      <c r="MLS198" s="174"/>
      <c r="MLT198" s="174"/>
      <c r="MLU198" s="174"/>
      <c r="MLV198" s="174"/>
      <c r="MLW198" s="174"/>
      <c r="MLX198" s="174"/>
      <c r="MLY198" s="174"/>
      <c r="MLZ198" s="174"/>
      <c r="MMA198" s="174"/>
      <c r="MMB198" s="174"/>
      <c r="MMC198" s="174"/>
      <c r="MMD198" s="174"/>
      <c r="MME198" s="174"/>
      <c r="MMF198" s="174"/>
      <c r="MMG198" s="174"/>
      <c r="MMH198" s="174"/>
      <c r="MMI198" s="174"/>
      <c r="MMJ198" s="174"/>
      <c r="MMK198" s="174"/>
      <c r="MML198" s="174"/>
      <c r="MMM198" s="174"/>
      <c r="MMN198" s="174"/>
      <c r="MMO198" s="174"/>
      <c r="MMP198" s="174"/>
      <c r="MMQ198" s="174"/>
      <c r="MMR198" s="174"/>
      <c r="MMS198" s="174"/>
      <c r="MMT198" s="174"/>
      <c r="MMU198" s="174"/>
      <c r="MMV198" s="174"/>
      <c r="MMW198" s="174"/>
      <c r="MMX198" s="174"/>
      <c r="MMY198" s="174"/>
      <c r="MMZ198" s="174"/>
      <c r="MNA198" s="174"/>
      <c r="MNB198" s="174"/>
      <c r="MNC198" s="174"/>
      <c r="MND198" s="174"/>
      <c r="MNE198" s="174"/>
      <c r="MNF198" s="174"/>
      <c r="MNG198" s="174"/>
      <c r="MNH198" s="174"/>
      <c r="MNI198" s="174"/>
      <c r="MNJ198" s="174"/>
      <c r="MNK198" s="174"/>
      <c r="MNL198" s="174"/>
      <c r="MNM198" s="174"/>
      <c r="MNN198" s="174"/>
      <c r="MNO198" s="174"/>
      <c r="MNP198" s="174"/>
      <c r="MNQ198" s="174"/>
      <c r="MNR198" s="174"/>
      <c r="MNS198" s="174"/>
      <c r="MNT198" s="174"/>
      <c r="MNU198" s="174"/>
      <c r="MNV198" s="174"/>
      <c r="MNW198" s="174"/>
      <c r="MNX198" s="174"/>
      <c r="MNY198" s="174"/>
      <c r="MNZ198" s="174"/>
      <c r="MOA198" s="174"/>
      <c r="MOB198" s="174"/>
      <c r="MOC198" s="174"/>
      <c r="MOD198" s="174"/>
      <c r="MOE198" s="174"/>
      <c r="MOF198" s="174"/>
      <c r="MOG198" s="174"/>
      <c r="MOH198" s="174"/>
      <c r="MOI198" s="174"/>
      <c r="MOJ198" s="174"/>
      <c r="MOK198" s="174"/>
      <c r="MOL198" s="174"/>
      <c r="MOM198" s="174"/>
      <c r="MON198" s="174"/>
      <c r="MOO198" s="174"/>
      <c r="MOP198" s="174"/>
      <c r="MOQ198" s="174"/>
      <c r="MOR198" s="174"/>
      <c r="MOS198" s="174"/>
      <c r="MOT198" s="174"/>
      <c r="MOU198" s="174"/>
      <c r="MOV198" s="174"/>
      <c r="MOW198" s="174"/>
      <c r="MOX198" s="174"/>
      <c r="MOY198" s="174"/>
      <c r="MOZ198" s="174"/>
      <c r="MPA198" s="174"/>
      <c r="MPB198" s="174"/>
      <c r="MPC198" s="174"/>
      <c r="MPD198" s="174"/>
      <c r="MPE198" s="174"/>
      <c r="MPF198" s="174"/>
      <c r="MPG198" s="174"/>
      <c r="MPH198" s="174"/>
      <c r="MPI198" s="174"/>
      <c r="MPJ198" s="174"/>
      <c r="MPK198" s="174"/>
      <c r="MPL198" s="174"/>
      <c r="MPM198" s="174"/>
      <c r="MPN198" s="174"/>
      <c r="MPO198" s="174"/>
      <c r="MPP198" s="174"/>
      <c r="MPQ198" s="174"/>
      <c r="MPR198" s="174"/>
      <c r="MPS198" s="174"/>
      <c r="MPT198" s="174"/>
      <c r="MPU198" s="174"/>
      <c r="MPV198" s="174"/>
      <c r="MPW198" s="174"/>
      <c r="MPX198" s="174"/>
      <c r="MPY198" s="174"/>
      <c r="MPZ198" s="174"/>
      <c r="MQA198" s="174"/>
      <c r="MQB198" s="174"/>
      <c r="MQC198" s="174"/>
      <c r="MQD198" s="174"/>
      <c r="MQE198" s="174"/>
      <c r="MQF198" s="174"/>
      <c r="MQG198" s="174"/>
      <c r="MQH198" s="174"/>
      <c r="MQI198" s="174"/>
      <c r="MQJ198" s="174"/>
      <c r="MQK198" s="174"/>
      <c r="MQL198" s="174"/>
      <c r="MQM198" s="174"/>
      <c r="MQN198" s="174"/>
      <c r="MQO198" s="174"/>
      <c r="MQP198" s="174"/>
      <c r="MQQ198" s="174"/>
      <c r="MQR198" s="174"/>
      <c r="MQS198" s="174"/>
      <c r="MQT198" s="174"/>
      <c r="MQU198" s="174"/>
      <c r="MQV198" s="174"/>
      <c r="MQW198" s="174"/>
      <c r="MQX198" s="174"/>
      <c r="MQY198" s="174"/>
      <c r="MQZ198" s="174"/>
      <c r="MRA198" s="174"/>
      <c r="MRB198" s="174"/>
      <c r="MRC198" s="174"/>
      <c r="MRD198" s="174"/>
      <c r="MRE198" s="174"/>
      <c r="MRF198" s="174"/>
      <c r="MRG198" s="174"/>
      <c r="MRH198" s="174"/>
      <c r="MRI198" s="174"/>
      <c r="MRJ198" s="174"/>
      <c r="MRK198" s="174"/>
      <c r="MRL198" s="174"/>
      <c r="MRM198" s="174"/>
      <c r="MRN198" s="174"/>
      <c r="MRO198" s="174"/>
      <c r="MRP198" s="174"/>
      <c r="MRQ198" s="174"/>
      <c r="MRR198" s="174"/>
      <c r="MRS198" s="174"/>
      <c r="MRT198" s="174"/>
      <c r="MRU198" s="174"/>
      <c r="MRV198" s="174"/>
      <c r="MRW198" s="174"/>
      <c r="MRX198" s="174"/>
      <c r="MRY198" s="174"/>
      <c r="MRZ198" s="174"/>
      <c r="MSA198" s="174"/>
      <c r="MSB198" s="174"/>
      <c r="MSC198" s="174"/>
      <c r="MSD198" s="174"/>
      <c r="MSE198" s="174"/>
      <c r="MSF198" s="174"/>
      <c r="MSG198" s="174"/>
      <c r="MSH198" s="174"/>
      <c r="MSI198" s="174"/>
      <c r="MSJ198" s="174"/>
      <c r="MSK198" s="174"/>
      <c r="MSL198" s="174"/>
      <c r="MSM198" s="174"/>
      <c r="MSN198" s="174"/>
      <c r="MSO198" s="174"/>
      <c r="MSP198" s="174"/>
      <c r="MSQ198" s="174"/>
      <c r="MSR198" s="174"/>
      <c r="MSS198" s="174"/>
      <c r="MST198" s="174"/>
      <c r="MSU198" s="174"/>
      <c r="MSV198" s="174"/>
      <c r="MSW198" s="174"/>
      <c r="MSX198" s="174"/>
      <c r="MSY198" s="174"/>
      <c r="MSZ198" s="174"/>
      <c r="MTA198" s="174"/>
      <c r="MTB198" s="174"/>
      <c r="MTC198" s="174"/>
      <c r="MTD198" s="174"/>
      <c r="MTE198" s="174"/>
      <c r="MTF198" s="174"/>
      <c r="MTG198" s="174"/>
      <c r="MTH198" s="174"/>
      <c r="MTI198" s="174"/>
      <c r="MTJ198" s="174"/>
      <c r="MTK198" s="174"/>
      <c r="MTL198" s="174"/>
      <c r="MTM198" s="174"/>
      <c r="MTN198" s="174"/>
      <c r="MTO198" s="174"/>
      <c r="MTP198" s="174"/>
      <c r="MTQ198" s="174"/>
      <c r="MTR198" s="174"/>
      <c r="MTS198" s="174"/>
      <c r="MTT198" s="174"/>
      <c r="MTU198" s="174"/>
      <c r="MTV198" s="174"/>
      <c r="MTW198" s="174"/>
      <c r="MTX198" s="174"/>
      <c r="MTY198" s="174"/>
      <c r="MTZ198" s="174"/>
      <c r="MUA198" s="174"/>
      <c r="MUB198" s="174"/>
      <c r="MUC198" s="174"/>
      <c r="MUD198" s="174"/>
      <c r="MUE198" s="174"/>
      <c r="MUF198" s="174"/>
      <c r="MUG198" s="174"/>
      <c r="MUH198" s="174"/>
      <c r="MUI198" s="174"/>
      <c r="MUJ198" s="174"/>
      <c r="MUK198" s="174"/>
      <c r="MUL198" s="174"/>
      <c r="MUM198" s="174"/>
      <c r="MUN198" s="174"/>
      <c r="MUO198" s="174"/>
      <c r="MUP198" s="174"/>
      <c r="MUQ198" s="174"/>
      <c r="MUR198" s="174"/>
      <c r="MUS198" s="174"/>
      <c r="MUT198" s="174"/>
      <c r="MUU198" s="174"/>
      <c r="MUV198" s="174"/>
      <c r="MUW198" s="174"/>
      <c r="MUX198" s="174"/>
      <c r="MUY198" s="174"/>
      <c r="MUZ198" s="174"/>
      <c r="MVA198" s="174"/>
      <c r="MVB198" s="174"/>
      <c r="MVC198" s="174"/>
      <c r="MVD198" s="174"/>
      <c r="MVE198" s="174"/>
      <c r="MVF198" s="174"/>
      <c r="MVG198" s="174"/>
      <c r="MVH198" s="174"/>
      <c r="MVI198" s="174"/>
      <c r="MVJ198" s="174"/>
      <c r="MVK198" s="174"/>
      <c r="MVL198" s="174"/>
      <c r="MVM198" s="174"/>
      <c r="MVN198" s="174"/>
      <c r="MVO198" s="174"/>
      <c r="MVP198" s="174"/>
      <c r="MVQ198" s="174"/>
      <c r="MVR198" s="174"/>
      <c r="MVS198" s="174"/>
      <c r="MVT198" s="174"/>
      <c r="MVU198" s="174"/>
      <c r="MVV198" s="174"/>
      <c r="MVW198" s="174"/>
      <c r="MVX198" s="174"/>
      <c r="MVY198" s="174"/>
      <c r="MVZ198" s="174"/>
      <c r="MWA198" s="174"/>
      <c r="MWB198" s="174"/>
      <c r="MWC198" s="174"/>
      <c r="MWD198" s="174"/>
      <c r="MWE198" s="174"/>
      <c r="MWF198" s="174"/>
      <c r="MWG198" s="174"/>
      <c r="MWH198" s="174"/>
      <c r="MWI198" s="174"/>
      <c r="MWJ198" s="174"/>
      <c r="MWK198" s="174"/>
      <c r="MWL198" s="174"/>
      <c r="MWM198" s="174"/>
      <c r="MWN198" s="174"/>
      <c r="MWO198" s="174"/>
      <c r="MWP198" s="174"/>
      <c r="MWQ198" s="174"/>
      <c r="MWR198" s="174"/>
      <c r="MWS198" s="174"/>
      <c r="MWT198" s="174"/>
      <c r="MWU198" s="174"/>
      <c r="MWV198" s="174"/>
      <c r="MWW198" s="174"/>
      <c r="MWX198" s="174"/>
      <c r="MWY198" s="174"/>
      <c r="MWZ198" s="174"/>
      <c r="MXA198" s="174"/>
      <c r="MXB198" s="174"/>
      <c r="MXC198" s="174"/>
      <c r="MXD198" s="174"/>
      <c r="MXE198" s="174"/>
      <c r="MXF198" s="174"/>
      <c r="MXG198" s="174"/>
      <c r="MXH198" s="174"/>
      <c r="MXI198" s="174"/>
      <c r="MXJ198" s="174"/>
      <c r="MXK198" s="174"/>
      <c r="MXL198" s="174"/>
      <c r="MXM198" s="174"/>
      <c r="MXN198" s="174"/>
      <c r="MXO198" s="174"/>
      <c r="MXP198" s="174"/>
      <c r="MXQ198" s="174"/>
      <c r="MXR198" s="174"/>
      <c r="MXS198" s="174"/>
      <c r="MXT198" s="174"/>
      <c r="MXU198" s="174"/>
      <c r="MXV198" s="174"/>
      <c r="MXW198" s="174"/>
      <c r="MXX198" s="174"/>
      <c r="MXY198" s="174"/>
      <c r="MXZ198" s="174"/>
      <c r="MYA198" s="174"/>
      <c r="MYB198" s="174"/>
      <c r="MYC198" s="174"/>
      <c r="MYD198" s="174"/>
      <c r="MYE198" s="174"/>
      <c r="MYF198" s="174"/>
      <c r="MYG198" s="174"/>
      <c r="MYH198" s="174"/>
      <c r="MYI198" s="174"/>
      <c r="MYJ198" s="174"/>
      <c r="MYK198" s="174"/>
      <c r="MYL198" s="174"/>
      <c r="MYM198" s="174"/>
      <c r="MYN198" s="174"/>
      <c r="MYO198" s="174"/>
      <c r="MYP198" s="174"/>
      <c r="MYQ198" s="174"/>
      <c r="MYR198" s="174"/>
      <c r="MYS198" s="174"/>
      <c r="MYT198" s="174"/>
      <c r="MYU198" s="174"/>
      <c r="MYV198" s="174"/>
      <c r="MYW198" s="174"/>
      <c r="MYX198" s="174"/>
      <c r="MYY198" s="174"/>
      <c r="MYZ198" s="174"/>
      <c r="MZA198" s="174"/>
      <c r="MZB198" s="174"/>
      <c r="MZC198" s="174"/>
      <c r="MZD198" s="174"/>
      <c r="MZE198" s="174"/>
      <c r="MZF198" s="174"/>
      <c r="MZG198" s="174"/>
      <c r="MZH198" s="174"/>
      <c r="MZI198" s="174"/>
      <c r="MZJ198" s="174"/>
      <c r="MZK198" s="174"/>
      <c r="MZL198" s="174"/>
      <c r="MZM198" s="174"/>
      <c r="MZN198" s="174"/>
      <c r="MZO198" s="174"/>
      <c r="MZP198" s="174"/>
      <c r="MZQ198" s="174"/>
      <c r="MZR198" s="174"/>
      <c r="MZS198" s="174"/>
      <c r="MZT198" s="174"/>
      <c r="MZU198" s="174"/>
      <c r="MZV198" s="174"/>
      <c r="MZW198" s="174"/>
      <c r="MZX198" s="174"/>
      <c r="MZY198" s="174"/>
      <c r="MZZ198" s="174"/>
      <c r="NAA198" s="174"/>
      <c r="NAB198" s="174"/>
      <c r="NAC198" s="174"/>
      <c r="NAD198" s="174"/>
      <c r="NAE198" s="174"/>
      <c r="NAF198" s="174"/>
      <c r="NAG198" s="174"/>
      <c r="NAH198" s="174"/>
      <c r="NAI198" s="174"/>
      <c r="NAJ198" s="174"/>
      <c r="NAK198" s="174"/>
      <c r="NAL198" s="174"/>
      <c r="NAM198" s="174"/>
      <c r="NAN198" s="174"/>
      <c r="NAO198" s="174"/>
      <c r="NAP198" s="174"/>
      <c r="NAQ198" s="174"/>
      <c r="NAR198" s="174"/>
      <c r="NAS198" s="174"/>
      <c r="NAT198" s="174"/>
      <c r="NAU198" s="174"/>
      <c r="NAV198" s="174"/>
      <c r="NAW198" s="174"/>
      <c r="NAX198" s="174"/>
      <c r="NAY198" s="174"/>
      <c r="NAZ198" s="174"/>
      <c r="NBA198" s="174"/>
      <c r="NBB198" s="174"/>
      <c r="NBC198" s="174"/>
      <c r="NBD198" s="174"/>
      <c r="NBE198" s="174"/>
      <c r="NBF198" s="174"/>
      <c r="NBG198" s="174"/>
      <c r="NBH198" s="174"/>
      <c r="NBI198" s="174"/>
      <c r="NBJ198" s="174"/>
      <c r="NBK198" s="174"/>
      <c r="NBL198" s="174"/>
      <c r="NBM198" s="174"/>
      <c r="NBN198" s="174"/>
      <c r="NBO198" s="174"/>
      <c r="NBP198" s="174"/>
      <c r="NBQ198" s="174"/>
      <c r="NBR198" s="174"/>
      <c r="NBS198" s="174"/>
      <c r="NBT198" s="174"/>
      <c r="NBU198" s="174"/>
      <c r="NBV198" s="174"/>
      <c r="NBW198" s="174"/>
      <c r="NBX198" s="174"/>
      <c r="NBY198" s="174"/>
      <c r="NBZ198" s="174"/>
      <c r="NCA198" s="174"/>
      <c r="NCB198" s="174"/>
      <c r="NCC198" s="174"/>
      <c r="NCD198" s="174"/>
      <c r="NCE198" s="174"/>
      <c r="NCF198" s="174"/>
      <c r="NCG198" s="174"/>
      <c r="NCH198" s="174"/>
      <c r="NCI198" s="174"/>
      <c r="NCJ198" s="174"/>
      <c r="NCK198" s="174"/>
      <c r="NCL198" s="174"/>
      <c r="NCM198" s="174"/>
      <c r="NCN198" s="174"/>
      <c r="NCO198" s="174"/>
      <c r="NCP198" s="174"/>
      <c r="NCQ198" s="174"/>
      <c r="NCR198" s="174"/>
      <c r="NCS198" s="174"/>
      <c r="NCT198" s="174"/>
      <c r="NCU198" s="174"/>
      <c r="NCV198" s="174"/>
      <c r="NCW198" s="174"/>
      <c r="NCX198" s="174"/>
      <c r="NCY198" s="174"/>
      <c r="NCZ198" s="174"/>
      <c r="NDA198" s="174"/>
      <c r="NDB198" s="174"/>
      <c r="NDC198" s="174"/>
      <c r="NDD198" s="174"/>
      <c r="NDE198" s="174"/>
      <c r="NDF198" s="174"/>
      <c r="NDG198" s="174"/>
      <c r="NDH198" s="174"/>
      <c r="NDI198" s="174"/>
      <c r="NDJ198" s="174"/>
      <c r="NDK198" s="174"/>
      <c r="NDL198" s="174"/>
      <c r="NDM198" s="174"/>
      <c r="NDN198" s="174"/>
      <c r="NDO198" s="174"/>
      <c r="NDP198" s="174"/>
      <c r="NDQ198" s="174"/>
      <c r="NDR198" s="174"/>
      <c r="NDS198" s="174"/>
      <c r="NDT198" s="174"/>
      <c r="NDU198" s="174"/>
      <c r="NDV198" s="174"/>
      <c r="NDW198" s="174"/>
      <c r="NDX198" s="174"/>
      <c r="NDY198" s="174"/>
      <c r="NDZ198" s="174"/>
      <c r="NEA198" s="174"/>
      <c r="NEB198" s="174"/>
      <c r="NEC198" s="174"/>
      <c r="NED198" s="174"/>
      <c r="NEE198" s="174"/>
      <c r="NEF198" s="174"/>
      <c r="NEG198" s="174"/>
      <c r="NEH198" s="174"/>
      <c r="NEI198" s="174"/>
      <c r="NEJ198" s="174"/>
      <c r="NEK198" s="174"/>
      <c r="NEL198" s="174"/>
      <c r="NEM198" s="174"/>
      <c r="NEN198" s="174"/>
      <c r="NEO198" s="174"/>
      <c r="NEP198" s="174"/>
      <c r="NEQ198" s="174"/>
      <c r="NER198" s="174"/>
      <c r="NES198" s="174"/>
      <c r="NET198" s="174"/>
      <c r="NEU198" s="174"/>
      <c r="NEV198" s="174"/>
      <c r="NEW198" s="174"/>
      <c r="NEX198" s="174"/>
      <c r="NEY198" s="174"/>
      <c r="NEZ198" s="174"/>
      <c r="NFA198" s="174"/>
      <c r="NFB198" s="174"/>
      <c r="NFC198" s="174"/>
      <c r="NFD198" s="174"/>
      <c r="NFE198" s="174"/>
      <c r="NFF198" s="174"/>
      <c r="NFG198" s="174"/>
      <c r="NFH198" s="174"/>
      <c r="NFI198" s="174"/>
      <c r="NFJ198" s="174"/>
      <c r="NFK198" s="174"/>
      <c r="NFL198" s="174"/>
      <c r="NFM198" s="174"/>
      <c r="NFN198" s="174"/>
      <c r="NFO198" s="174"/>
      <c r="NFP198" s="174"/>
      <c r="NFQ198" s="174"/>
      <c r="NFR198" s="174"/>
      <c r="NFS198" s="174"/>
      <c r="NFT198" s="174"/>
      <c r="NFU198" s="174"/>
      <c r="NFV198" s="174"/>
      <c r="NFW198" s="174"/>
      <c r="NFX198" s="174"/>
      <c r="NFY198" s="174"/>
      <c r="NFZ198" s="174"/>
      <c r="NGA198" s="174"/>
      <c r="NGB198" s="174"/>
      <c r="NGC198" s="174"/>
      <c r="NGD198" s="174"/>
      <c r="NGE198" s="174"/>
      <c r="NGF198" s="174"/>
      <c r="NGG198" s="174"/>
      <c r="NGH198" s="174"/>
      <c r="NGI198" s="174"/>
      <c r="NGJ198" s="174"/>
      <c r="NGK198" s="174"/>
      <c r="NGL198" s="174"/>
      <c r="NGM198" s="174"/>
      <c r="NGN198" s="174"/>
      <c r="NGO198" s="174"/>
      <c r="NGP198" s="174"/>
      <c r="NGQ198" s="174"/>
      <c r="NGR198" s="174"/>
      <c r="NGS198" s="174"/>
      <c r="NGT198" s="174"/>
      <c r="NGU198" s="174"/>
      <c r="NGV198" s="174"/>
      <c r="NGW198" s="174"/>
      <c r="NGX198" s="174"/>
      <c r="NGY198" s="174"/>
      <c r="NGZ198" s="174"/>
      <c r="NHA198" s="174"/>
      <c r="NHB198" s="174"/>
      <c r="NHC198" s="174"/>
      <c r="NHD198" s="174"/>
      <c r="NHE198" s="174"/>
      <c r="NHF198" s="174"/>
      <c r="NHG198" s="174"/>
      <c r="NHH198" s="174"/>
      <c r="NHI198" s="174"/>
      <c r="NHJ198" s="174"/>
      <c r="NHK198" s="174"/>
      <c r="NHL198" s="174"/>
      <c r="NHM198" s="174"/>
      <c r="NHN198" s="174"/>
      <c r="NHO198" s="174"/>
      <c r="NHP198" s="174"/>
      <c r="NHQ198" s="174"/>
      <c r="NHR198" s="174"/>
      <c r="NHS198" s="174"/>
      <c r="NHT198" s="174"/>
      <c r="NHU198" s="174"/>
      <c r="NHV198" s="174"/>
      <c r="NHW198" s="174"/>
      <c r="NHX198" s="174"/>
      <c r="NHY198" s="174"/>
      <c r="NHZ198" s="174"/>
      <c r="NIA198" s="174"/>
      <c r="NIB198" s="174"/>
      <c r="NIC198" s="174"/>
      <c r="NID198" s="174"/>
      <c r="NIE198" s="174"/>
      <c r="NIF198" s="174"/>
      <c r="NIG198" s="174"/>
      <c r="NIH198" s="174"/>
      <c r="NII198" s="174"/>
      <c r="NIJ198" s="174"/>
      <c r="NIK198" s="174"/>
      <c r="NIL198" s="174"/>
      <c r="NIM198" s="174"/>
      <c r="NIN198" s="174"/>
      <c r="NIO198" s="174"/>
      <c r="NIP198" s="174"/>
      <c r="NIQ198" s="174"/>
      <c r="NIR198" s="174"/>
      <c r="NIS198" s="174"/>
      <c r="NIT198" s="174"/>
      <c r="NIU198" s="174"/>
      <c r="NIV198" s="174"/>
      <c r="NIW198" s="174"/>
      <c r="NIX198" s="174"/>
      <c r="NIY198" s="174"/>
      <c r="NIZ198" s="174"/>
      <c r="NJA198" s="174"/>
      <c r="NJB198" s="174"/>
      <c r="NJC198" s="174"/>
      <c r="NJD198" s="174"/>
      <c r="NJE198" s="174"/>
      <c r="NJF198" s="174"/>
      <c r="NJG198" s="174"/>
      <c r="NJH198" s="174"/>
      <c r="NJI198" s="174"/>
      <c r="NJJ198" s="174"/>
      <c r="NJK198" s="174"/>
      <c r="NJL198" s="174"/>
      <c r="NJM198" s="174"/>
      <c r="NJN198" s="174"/>
      <c r="NJO198" s="174"/>
      <c r="NJP198" s="174"/>
      <c r="NJQ198" s="174"/>
      <c r="NJR198" s="174"/>
      <c r="NJS198" s="174"/>
      <c r="NJT198" s="174"/>
      <c r="NJU198" s="174"/>
      <c r="NJV198" s="174"/>
      <c r="NJW198" s="174"/>
      <c r="NJX198" s="174"/>
      <c r="NJY198" s="174"/>
      <c r="NJZ198" s="174"/>
      <c r="NKA198" s="174"/>
      <c r="NKB198" s="174"/>
      <c r="NKC198" s="174"/>
      <c r="NKD198" s="174"/>
      <c r="NKE198" s="174"/>
      <c r="NKF198" s="174"/>
      <c r="NKG198" s="174"/>
      <c r="NKH198" s="174"/>
      <c r="NKI198" s="174"/>
      <c r="NKJ198" s="174"/>
      <c r="NKK198" s="174"/>
      <c r="NKL198" s="174"/>
      <c r="NKM198" s="174"/>
      <c r="NKN198" s="174"/>
      <c r="NKO198" s="174"/>
      <c r="NKP198" s="174"/>
      <c r="NKQ198" s="174"/>
      <c r="NKR198" s="174"/>
      <c r="NKS198" s="174"/>
      <c r="NKT198" s="174"/>
      <c r="NKU198" s="174"/>
      <c r="NKV198" s="174"/>
      <c r="NKW198" s="174"/>
      <c r="NKX198" s="174"/>
      <c r="NKY198" s="174"/>
      <c r="NKZ198" s="174"/>
      <c r="NLA198" s="174"/>
      <c r="NLB198" s="174"/>
      <c r="NLC198" s="174"/>
      <c r="NLD198" s="174"/>
      <c r="NLE198" s="174"/>
      <c r="NLF198" s="174"/>
      <c r="NLG198" s="174"/>
      <c r="NLH198" s="174"/>
      <c r="NLI198" s="174"/>
      <c r="NLJ198" s="174"/>
      <c r="NLK198" s="174"/>
      <c r="NLL198" s="174"/>
      <c r="NLM198" s="174"/>
      <c r="NLN198" s="174"/>
      <c r="NLO198" s="174"/>
      <c r="NLP198" s="174"/>
      <c r="NLQ198" s="174"/>
      <c r="NLR198" s="174"/>
      <c r="NLS198" s="174"/>
      <c r="NLT198" s="174"/>
      <c r="NLU198" s="174"/>
      <c r="NLV198" s="174"/>
      <c r="NLW198" s="174"/>
      <c r="NLX198" s="174"/>
      <c r="NLY198" s="174"/>
      <c r="NLZ198" s="174"/>
      <c r="NMA198" s="174"/>
      <c r="NMB198" s="174"/>
      <c r="NMC198" s="174"/>
      <c r="NMD198" s="174"/>
      <c r="NME198" s="174"/>
      <c r="NMF198" s="174"/>
      <c r="NMG198" s="174"/>
      <c r="NMH198" s="174"/>
      <c r="NMI198" s="174"/>
      <c r="NMJ198" s="174"/>
      <c r="NMK198" s="174"/>
      <c r="NML198" s="174"/>
      <c r="NMM198" s="174"/>
      <c r="NMN198" s="174"/>
      <c r="NMO198" s="174"/>
      <c r="NMP198" s="174"/>
      <c r="NMQ198" s="174"/>
      <c r="NMR198" s="174"/>
      <c r="NMS198" s="174"/>
      <c r="NMT198" s="174"/>
      <c r="NMU198" s="174"/>
      <c r="NMV198" s="174"/>
      <c r="NMW198" s="174"/>
      <c r="NMX198" s="174"/>
      <c r="NMY198" s="174"/>
      <c r="NMZ198" s="174"/>
      <c r="NNA198" s="174"/>
      <c r="NNB198" s="174"/>
      <c r="NNC198" s="174"/>
      <c r="NND198" s="174"/>
      <c r="NNE198" s="174"/>
      <c r="NNF198" s="174"/>
      <c r="NNG198" s="174"/>
      <c r="NNH198" s="174"/>
      <c r="NNI198" s="174"/>
      <c r="NNJ198" s="174"/>
      <c r="NNK198" s="174"/>
      <c r="NNL198" s="174"/>
      <c r="NNM198" s="174"/>
      <c r="NNN198" s="174"/>
      <c r="NNO198" s="174"/>
      <c r="NNP198" s="174"/>
      <c r="NNQ198" s="174"/>
      <c r="NNR198" s="174"/>
      <c r="NNS198" s="174"/>
      <c r="NNT198" s="174"/>
      <c r="NNU198" s="174"/>
      <c r="NNV198" s="174"/>
      <c r="NNW198" s="174"/>
      <c r="NNX198" s="174"/>
      <c r="NNY198" s="174"/>
      <c r="NNZ198" s="174"/>
      <c r="NOA198" s="174"/>
      <c r="NOB198" s="174"/>
      <c r="NOC198" s="174"/>
      <c r="NOD198" s="174"/>
      <c r="NOE198" s="174"/>
      <c r="NOF198" s="174"/>
      <c r="NOG198" s="174"/>
      <c r="NOH198" s="174"/>
      <c r="NOI198" s="174"/>
      <c r="NOJ198" s="174"/>
      <c r="NOK198" s="174"/>
      <c r="NOL198" s="174"/>
      <c r="NOM198" s="174"/>
      <c r="NON198" s="174"/>
      <c r="NOO198" s="174"/>
      <c r="NOP198" s="174"/>
      <c r="NOQ198" s="174"/>
      <c r="NOR198" s="174"/>
      <c r="NOS198" s="174"/>
      <c r="NOT198" s="174"/>
      <c r="NOU198" s="174"/>
      <c r="NOV198" s="174"/>
      <c r="NOW198" s="174"/>
      <c r="NOX198" s="174"/>
      <c r="NOY198" s="174"/>
      <c r="NOZ198" s="174"/>
      <c r="NPA198" s="174"/>
      <c r="NPB198" s="174"/>
      <c r="NPC198" s="174"/>
      <c r="NPD198" s="174"/>
      <c r="NPE198" s="174"/>
      <c r="NPF198" s="174"/>
      <c r="NPG198" s="174"/>
      <c r="NPH198" s="174"/>
      <c r="NPI198" s="174"/>
      <c r="NPJ198" s="174"/>
      <c r="NPK198" s="174"/>
      <c r="NPL198" s="174"/>
      <c r="NPM198" s="174"/>
      <c r="NPN198" s="174"/>
      <c r="NPO198" s="174"/>
      <c r="NPP198" s="174"/>
      <c r="NPQ198" s="174"/>
      <c r="NPR198" s="174"/>
      <c r="NPS198" s="174"/>
      <c r="NPT198" s="174"/>
      <c r="NPU198" s="174"/>
      <c r="NPV198" s="174"/>
      <c r="NPW198" s="174"/>
      <c r="NPX198" s="174"/>
      <c r="NPY198" s="174"/>
      <c r="NPZ198" s="174"/>
      <c r="NQA198" s="174"/>
      <c r="NQB198" s="174"/>
      <c r="NQC198" s="174"/>
      <c r="NQD198" s="174"/>
      <c r="NQE198" s="174"/>
      <c r="NQF198" s="174"/>
      <c r="NQG198" s="174"/>
      <c r="NQH198" s="174"/>
      <c r="NQI198" s="174"/>
      <c r="NQJ198" s="174"/>
      <c r="NQK198" s="174"/>
      <c r="NQL198" s="174"/>
      <c r="NQM198" s="174"/>
      <c r="NQN198" s="174"/>
      <c r="NQO198" s="174"/>
      <c r="NQP198" s="174"/>
      <c r="NQQ198" s="174"/>
      <c r="NQR198" s="174"/>
      <c r="NQS198" s="174"/>
      <c r="NQT198" s="174"/>
      <c r="NQU198" s="174"/>
      <c r="NQV198" s="174"/>
      <c r="NQW198" s="174"/>
      <c r="NQX198" s="174"/>
      <c r="NQY198" s="174"/>
      <c r="NQZ198" s="174"/>
      <c r="NRA198" s="174"/>
      <c r="NRB198" s="174"/>
      <c r="NRC198" s="174"/>
      <c r="NRD198" s="174"/>
      <c r="NRE198" s="174"/>
      <c r="NRF198" s="174"/>
      <c r="NRG198" s="174"/>
      <c r="NRH198" s="174"/>
      <c r="NRI198" s="174"/>
      <c r="NRJ198" s="174"/>
      <c r="NRK198" s="174"/>
      <c r="NRL198" s="174"/>
      <c r="NRM198" s="174"/>
      <c r="NRN198" s="174"/>
      <c r="NRO198" s="174"/>
      <c r="NRP198" s="174"/>
      <c r="NRQ198" s="174"/>
      <c r="NRR198" s="174"/>
      <c r="NRS198" s="174"/>
      <c r="NRT198" s="174"/>
      <c r="NRU198" s="174"/>
      <c r="NRV198" s="174"/>
      <c r="NRW198" s="174"/>
      <c r="NRX198" s="174"/>
      <c r="NRY198" s="174"/>
      <c r="NRZ198" s="174"/>
      <c r="NSA198" s="174"/>
      <c r="NSB198" s="174"/>
      <c r="NSC198" s="174"/>
      <c r="NSD198" s="174"/>
      <c r="NSE198" s="174"/>
      <c r="NSF198" s="174"/>
      <c r="NSG198" s="174"/>
      <c r="NSH198" s="174"/>
      <c r="NSI198" s="174"/>
      <c r="NSJ198" s="174"/>
      <c r="NSK198" s="174"/>
      <c r="NSL198" s="174"/>
      <c r="NSM198" s="174"/>
      <c r="NSN198" s="174"/>
      <c r="NSO198" s="174"/>
      <c r="NSP198" s="174"/>
      <c r="NSQ198" s="174"/>
      <c r="NSR198" s="174"/>
      <c r="NSS198" s="174"/>
      <c r="NST198" s="174"/>
      <c r="NSU198" s="174"/>
      <c r="NSV198" s="174"/>
      <c r="NSW198" s="174"/>
      <c r="NSX198" s="174"/>
      <c r="NSY198" s="174"/>
      <c r="NSZ198" s="174"/>
      <c r="NTA198" s="174"/>
      <c r="NTB198" s="174"/>
      <c r="NTC198" s="174"/>
      <c r="NTD198" s="174"/>
      <c r="NTE198" s="174"/>
      <c r="NTF198" s="174"/>
      <c r="NTG198" s="174"/>
      <c r="NTH198" s="174"/>
      <c r="NTI198" s="174"/>
      <c r="NTJ198" s="174"/>
      <c r="NTK198" s="174"/>
      <c r="NTL198" s="174"/>
      <c r="NTM198" s="174"/>
      <c r="NTN198" s="174"/>
      <c r="NTO198" s="174"/>
      <c r="NTP198" s="174"/>
      <c r="NTQ198" s="174"/>
      <c r="NTR198" s="174"/>
      <c r="NTS198" s="174"/>
      <c r="NTT198" s="174"/>
      <c r="NTU198" s="174"/>
      <c r="NTV198" s="174"/>
      <c r="NTW198" s="174"/>
      <c r="NTX198" s="174"/>
      <c r="NTY198" s="174"/>
      <c r="NTZ198" s="174"/>
      <c r="NUA198" s="174"/>
      <c r="NUB198" s="174"/>
      <c r="NUC198" s="174"/>
      <c r="NUD198" s="174"/>
      <c r="NUE198" s="174"/>
      <c r="NUF198" s="174"/>
      <c r="NUG198" s="174"/>
      <c r="NUH198" s="174"/>
      <c r="NUI198" s="174"/>
      <c r="NUJ198" s="174"/>
      <c r="NUK198" s="174"/>
      <c r="NUL198" s="174"/>
      <c r="NUM198" s="174"/>
      <c r="NUN198" s="174"/>
      <c r="NUO198" s="174"/>
      <c r="NUP198" s="174"/>
      <c r="NUQ198" s="174"/>
      <c r="NUR198" s="174"/>
      <c r="NUS198" s="174"/>
      <c r="NUT198" s="174"/>
      <c r="NUU198" s="174"/>
      <c r="NUV198" s="174"/>
      <c r="NUW198" s="174"/>
      <c r="NUX198" s="174"/>
      <c r="NUY198" s="174"/>
      <c r="NUZ198" s="174"/>
      <c r="NVA198" s="174"/>
      <c r="NVB198" s="174"/>
      <c r="NVC198" s="174"/>
      <c r="NVD198" s="174"/>
      <c r="NVE198" s="174"/>
      <c r="NVF198" s="174"/>
      <c r="NVG198" s="174"/>
      <c r="NVH198" s="174"/>
      <c r="NVI198" s="174"/>
      <c r="NVJ198" s="174"/>
      <c r="NVK198" s="174"/>
      <c r="NVL198" s="174"/>
      <c r="NVM198" s="174"/>
      <c r="NVN198" s="174"/>
      <c r="NVO198" s="174"/>
      <c r="NVP198" s="174"/>
      <c r="NVQ198" s="174"/>
      <c r="NVR198" s="174"/>
      <c r="NVS198" s="174"/>
      <c r="NVT198" s="174"/>
      <c r="NVU198" s="174"/>
      <c r="NVV198" s="174"/>
      <c r="NVW198" s="174"/>
      <c r="NVX198" s="174"/>
      <c r="NVY198" s="174"/>
      <c r="NVZ198" s="174"/>
      <c r="NWA198" s="174"/>
      <c r="NWB198" s="174"/>
      <c r="NWC198" s="174"/>
      <c r="NWD198" s="174"/>
      <c r="NWE198" s="174"/>
      <c r="NWF198" s="174"/>
      <c r="NWG198" s="174"/>
      <c r="NWH198" s="174"/>
      <c r="NWI198" s="174"/>
      <c r="NWJ198" s="174"/>
      <c r="NWK198" s="174"/>
      <c r="NWL198" s="174"/>
      <c r="NWM198" s="174"/>
      <c r="NWN198" s="174"/>
      <c r="NWO198" s="174"/>
      <c r="NWP198" s="174"/>
      <c r="NWQ198" s="174"/>
      <c r="NWR198" s="174"/>
      <c r="NWS198" s="174"/>
      <c r="NWT198" s="174"/>
      <c r="NWU198" s="174"/>
      <c r="NWV198" s="174"/>
      <c r="NWW198" s="174"/>
      <c r="NWX198" s="174"/>
      <c r="NWY198" s="174"/>
      <c r="NWZ198" s="174"/>
      <c r="NXA198" s="174"/>
      <c r="NXB198" s="174"/>
      <c r="NXC198" s="174"/>
      <c r="NXD198" s="174"/>
      <c r="NXE198" s="174"/>
      <c r="NXF198" s="174"/>
      <c r="NXG198" s="174"/>
      <c r="NXH198" s="174"/>
      <c r="NXI198" s="174"/>
      <c r="NXJ198" s="174"/>
      <c r="NXK198" s="174"/>
      <c r="NXL198" s="174"/>
      <c r="NXM198" s="174"/>
      <c r="NXN198" s="174"/>
      <c r="NXO198" s="174"/>
      <c r="NXP198" s="174"/>
      <c r="NXQ198" s="174"/>
      <c r="NXR198" s="174"/>
      <c r="NXS198" s="174"/>
      <c r="NXT198" s="174"/>
      <c r="NXU198" s="174"/>
      <c r="NXV198" s="174"/>
      <c r="NXW198" s="174"/>
      <c r="NXX198" s="174"/>
      <c r="NXY198" s="174"/>
      <c r="NXZ198" s="174"/>
      <c r="NYA198" s="174"/>
      <c r="NYB198" s="174"/>
      <c r="NYC198" s="174"/>
      <c r="NYD198" s="174"/>
      <c r="NYE198" s="174"/>
      <c r="NYF198" s="174"/>
      <c r="NYG198" s="174"/>
      <c r="NYH198" s="174"/>
      <c r="NYI198" s="174"/>
      <c r="NYJ198" s="174"/>
      <c r="NYK198" s="174"/>
      <c r="NYL198" s="174"/>
      <c r="NYM198" s="174"/>
      <c r="NYN198" s="174"/>
      <c r="NYO198" s="174"/>
      <c r="NYP198" s="174"/>
      <c r="NYQ198" s="174"/>
      <c r="NYR198" s="174"/>
      <c r="NYS198" s="174"/>
      <c r="NYT198" s="174"/>
      <c r="NYU198" s="174"/>
      <c r="NYV198" s="174"/>
      <c r="NYW198" s="174"/>
      <c r="NYX198" s="174"/>
      <c r="NYY198" s="174"/>
      <c r="NYZ198" s="174"/>
      <c r="NZA198" s="174"/>
      <c r="NZB198" s="174"/>
      <c r="NZC198" s="174"/>
      <c r="NZD198" s="174"/>
      <c r="NZE198" s="174"/>
      <c r="NZF198" s="174"/>
      <c r="NZG198" s="174"/>
      <c r="NZH198" s="174"/>
      <c r="NZI198" s="174"/>
      <c r="NZJ198" s="174"/>
      <c r="NZK198" s="174"/>
      <c r="NZL198" s="174"/>
      <c r="NZM198" s="174"/>
      <c r="NZN198" s="174"/>
      <c r="NZO198" s="174"/>
      <c r="NZP198" s="174"/>
      <c r="NZQ198" s="174"/>
      <c r="NZR198" s="174"/>
      <c r="NZS198" s="174"/>
      <c r="NZT198" s="174"/>
      <c r="NZU198" s="174"/>
      <c r="NZV198" s="174"/>
      <c r="NZW198" s="174"/>
      <c r="NZX198" s="174"/>
      <c r="NZY198" s="174"/>
      <c r="NZZ198" s="174"/>
      <c r="OAA198" s="174"/>
      <c r="OAB198" s="174"/>
      <c r="OAC198" s="174"/>
      <c r="OAD198" s="174"/>
      <c r="OAE198" s="174"/>
      <c r="OAF198" s="174"/>
      <c r="OAG198" s="174"/>
      <c r="OAH198" s="174"/>
      <c r="OAI198" s="174"/>
      <c r="OAJ198" s="174"/>
      <c r="OAK198" s="174"/>
      <c r="OAL198" s="174"/>
      <c r="OAM198" s="174"/>
      <c r="OAN198" s="174"/>
      <c r="OAO198" s="174"/>
      <c r="OAP198" s="174"/>
      <c r="OAQ198" s="174"/>
      <c r="OAR198" s="174"/>
      <c r="OAS198" s="174"/>
      <c r="OAT198" s="174"/>
      <c r="OAU198" s="174"/>
      <c r="OAV198" s="174"/>
      <c r="OAW198" s="174"/>
      <c r="OAX198" s="174"/>
      <c r="OAY198" s="174"/>
      <c r="OAZ198" s="174"/>
      <c r="OBA198" s="174"/>
      <c r="OBB198" s="174"/>
      <c r="OBC198" s="174"/>
      <c r="OBD198" s="174"/>
      <c r="OBE198" s="174"/>
      <c r="OBF198" s="174"/>
      <c r="OBG198" s="174"/>
      <c r="OBH198" s="174"/>
      <c r="OBI198" s="174"/>
      <c r="OBJ198" s="174"/>
      <c r="OBK198" s="174"/>
      <c r="OBL198" s="174"/>
      <c r="OBM198" s="174"/>
      <c r="OBN198" s="174"/>
      <c r="OBO198" s="174"/>
      <c r="OBP198" s="174"/>
      <c r="OBQ198" s="174"/>
      <c r="OBR198" s="174"/>
      <c r="OBS198" s="174"/>
      <c r="OBT198" s="174"/>
      <c r="OBU198" s="174"/>
      <c r="OBV198" s="174"/>
      <c r="OBW198" s="174"/>
      <c r="OBX198" s="174"/>
      <c r="OBY198" s="174"/>
      <c r="OBZ198" s="174"/>
      <c r="OCA198" s="174"/>
      <c r="OCB198" s="174"/>
      <c r="OCC198" s="174"/>
      <c r="OCD198" s="174"/>
      <c r="OCE198" s="174"/>
      <c r="OCF198" s="174"/>
      <c r="OCG198" s="174"/>
      <c r="OCH198" s="174"/>
      <c r="OCI198" s="174"/>
      <c r="OCJ198" s="174"/>
      <c r="OCK198" s="174"/>
      <c r="OCL198" s="174"/>
      <c r="OCM198" s="174"/>
      <c r="OCN198" s="174"/>
      <c r="OCO198" s="174"/>
      <c r="OCP198" s="174"/>
      <c r="OCQ198" s="174"/>
      <c r="OCR198" s="174"/>
      <c r="OCS198" s="174"/>
      <c r="OCT198" s="174"/>
      <c r="OCU198" s="174"/>
      <c r="OCV198" s="174"/>
      <c r="OCW198" s="174"/>
      <c r="OCX198" s="174"/>
      <c r="OCY198" s="174"/>
      <c r="OCZ198" s="174"/>
      <c r="ODA198" s="174"/>
      <c r="ODB198" s="174"/>
      <c r="ODC198" s="174"/>
      <c r="ODD198" s="174"/>
      <c r="ODE198" s="174"/>
      <c r="ODF198" s="174"/>
      <c r="ODG198" s="174"/>
      <c r="ODH198" s="174"/>
      <c r="ODI198" s="174"/>
      <c r="ODJ198" s="174"/>
      <c r="ODK198" s="174"/>
      <c r="ODL198" s="174"/>
      <c r="ODM198" s="174"/>
      <c r="ODN198" s="174"/>
      <c r="ODO198" s="174"/>
      <c r="ODP198" s="174"/>
      <c r="ODQ198" s="174"/>
      <c r="ODR198" s="174"/>
      <c r="ODS198" s="174"/>
      <c r="ODT198" s="174"/>
      <c r="ODU198" s="174"/>
      <c r="ODV198" s="174"/>
      <c r="ODW198" s="174"/>
      <c r="ODX198" s="174"/>
      <c r="ODY198" s="174"/>
      <c r="ODZ198" s="174"/>
      <c r="OEA198" s="174"/>
      <c r="OEB198" s="174"/>
      <c r="OEC198" s="174"/>
      <c r="OED198" s="174"/>
      <c r="OEE198" s="174"/>
      <c r="OEF198" s="174"/>
      <c r="OEG198" s="174"/>
      <c r="OEH198" s="174"/>
      <c r="OEI198" s="174"/>
      <c r="OEJ198" s="174"/>
      <c r="OEK198" s="174"/>
      <c r="OEL198" s="174"/>
      <c r="OEM198" s="174"/>
      <c r="OEN198" s="174"/>
      <c r="OEO198" s="174"/>
      <c r="OEP198" s="174"/>
      <c r="OEQ198" s="174"/>
      <c r="OER198" s="174"/>
      <c r="OES198" s="174"/>
      <c r="OET198" s="174"/>
      <c r="OEU198" s="174"/>
      <c r="OEV198" s="174"/>
      <c r="OEW198" s="174"/>
      <c r="OEX198" s="174"/>
      <c r="OEY198" s="174"/>
      <c r="OEZ198" s="174"/>
      <c r="OFA198" s="174"/>
      <c r="OFB198" s="174"/>
      <c r="OFC198" s="174"/>
      <c r="OFD198" s="174"/>
      <c r="OFE198" s="174"/>
      <c r="OFF198" s="174"/>
      <c r="OFG198" s="174"/>
      <c r="OFH198" s="174"/>
      <c r="OFI198" s="174"/>
      <c r="OFJ198" s="174"/>
      <c r="OFK198" s="174"/>
      <c r="OFL198" s="174"/>
      <c r="OFM198" s="174"/>
      <c r="OFN198" s="174"/>
      <c r="OFO198" s="174"/>
      <c r="OFP198" s="174"/>
      <c r="OFQ198" s="174"/>
      <c r="OFR198" s="174"/>
      <c r="OFS198" s="174"/>
      <c r="OFT198" s="174"/>
      <c r="OFU198" s="174"/>
      <c r="OFV198" s="174"/>
      <c r="OFW198" s="174"/>
      <c r="OFX198" s="174"/>
      <c r="OFY198" s="174"/>
      <c r="OFZ198" s="174"/>
      <c r="OGA198" s="174"/>
      <c r="OGB198" s="174"/>
      <c r="OGC198" s="174"/>
      <c r="OGD198" s="174"/>
      <c r="OGE198" s="174"/>
      <c r="OGF198" s="174"/>
      <c r="OGG198" s="174"/>
      <c r="OGH198" s="174"/>
      <c r="OGI198" s="174"/>
      <c r="OGJ198" s="174"/>
      <c r="OGK198" s="174"/>
      <c r="OGL198" s="174"/>
      <c r="OGM198" s="174"/>
      <c r="OGN198" s="174"/>
      <c r="OGO198" s="174"/>
      <c r="OGP198" s="174"/>
      <c r="OGQ198" s="174"/>
      <c r="OGR198" s="174"/>
      <c r="OGS198" s="174"/>
      <c r="OGT198" s="174"/>
      <c r="OGU198" s="174"/>
      <c r="OGV198" s="174"/>
      <c r="OGW198" s="174"/>
      <c r="OGX198" s="174"/>
      <c r="OGY198" s="174"/>
      <c r="OGZ198" s="174"/>
      <c r="OHA198" s="174"/>
      <c r="OHB198" s="174"/>
      <c r="OHC198" s="174"/>
      <c r="OHD198" s="174"/>
      <c r="OHE198" s="174"/>
      <c r="OHF198" s="174"/>
      <c r="OHG198" s="174"/>
      <c r="OHH198" s="174"/>
      <c r="OHI198" s="174"/>
      <c r="OHJ198" s="174"/>
      <c r="OHK198" s="174"/>
      <c r="OHL198" s="174"/>
      <c r="OHM198" s="174"/>
      <c r="OHN198" s="174"/>
      <c r="OHO198" s="174"/>
      <c r="OHP198" s="174"/>
      <c r="OHQ198" s="174"/>
      <c r="OHR198" s="174"/>
      <c r="OHS198" s="174"/>
      <c r="OHT198" s="174"/>
      <c r="OHU198" s="174"/>
      <c r="OHV198" s="174"/>
      <c r="OHW198" s="174"/>
      <c r="OHX198" s="174"/>
      <c r="OHY198" s="174"/>
      <c r="OHZ198" s="174"/>
      <c r="OIA198" s="174"/>
      <c r="OIB198" s="174"/>
      <c r="OIC198" s="174"/>
      <c r="OID198" s="174"/>
      <c r="OIE198" s="174"/>
      <c r="OIF198" s="174"/>
      <c r="OIG198" s="174"/>
      <c r="OIH198" s="174"/>
      <c r="OII198" s="174"/>
      <c r="OIJ198" s="174"/>
      <c r="OIK198" s="174"/>
      <c r="OIL198" s="174"/>
      <c r="OIM198" s="174"/>
      <c r="OIN198" s="174"/>
      <c r="OIO198" s="174"/>
      <c r="OIP198" s="174"/>
      <c r="OIQ198" s="174"/>
      <c r="OIR198" s="174"/>
      <c r="OIS198" s="174"/>
      <c r="OIT198" s="174"/>
      <c r="OIU198" s="174"/>
      <c r="OIV198" s="174"/>
      <c r="OIW198" s="174"/>
      <c r="OIX198" s="174"/>
      <c r="OIY198" s="174"/>
      <c r="OIZ198" s="174"/>
      <c r="OJA198" s="174"/>
      <c r="OJB198" s="174"/>
      <c r="OJC198" s="174"/>
      <c r="OJD198" s="174"/>
      <c r="OJE198" s="174"/>
      <c r="OJF198" s="174"/>
      <c r="OJG198" s="174"/>
      <c r="OJH198" s="174"/>
      <c r="OJI198" s="174"/>
      <c r="OJJ198" s="174"/>
      <c r="OJK198" s="174"/>
      <c r="OJL198" s="174"/>
      <c r="OJM198" s="174"/>
      <c r="OJN198" s="174"/>
      <c r="OJO198" s="174"/>
      <c r="OJP198" s="174"/>
      <c r="OJQ198" s="174"/>
      <c r="OJR198" s="174"/>
      <c r="OJS198" s="174"/>
      <c r="OJT198" s="174"/>
      <c r="OJU198" s="174"/>
      <c r="OJV198" s="174"/>
      <c r="OJW198" s="174"/>
      <c r="OJX198" s="174"/>
      <c r="OJY198" s="174"/>
      <c r="OJZ198" s="174"/>
      <c r="OKA198" s="174"/>
      <c r="OKB198" s="174"/>
      <c r="OKC198" s="174"/>
      <c r="OKD198" s="174"/>
      <c r="OKE198" s="174"/>
      <c r="OKF198" s="174"/>
      <c r="OKG198" s="174"/>
      <c r="OKH198" s="174"/>
      <c r="OKI198" s="174"/>
      <c r="OKJ198" s="174"/>
      <c r="OKK198" s="174"/>
      <c r="OKL198" s="174"/>
      <c r="OKM198" s="174"/>
      <c r="OKN198" s="174"/>
      <c r="OKO198" s="174"/>
      <c r="OKP198" s="174"/>
      <c r="OKQ198" s="174"/>
      <c r="OKR198" s="174"/>
      <c r="OKS198" s="174"/>
      <c r="OKT198" s="174"/>
      <c r="OKU198" s="174"/>
      <c r="OKV198" s="174"/>
      <c r="OKW198" s="174"/>
      <c r="OKX198" s="174"/>
      <c r="OKY198" s="174"/>
      <c r="OKZ198" s="174"/>
      <c r="OLA198" s="174"/>
      <c r="OLB198" s="174"/>
      <c r="OLC198" s="174"/>
      <c r="OLD198" s="174"/>
      <c r="OLE198" s="174"/>
      <c r="OLF198" s="174"/>
      <c r="OLG198" s="174"/>
      <c r="OLH198" s="174"/>
      <c r="OLI198" s="174"/>
      <c r="OLJ198" s="174"/>
      <c r="OLK198" s="174"/>
      <c r="OLL198" s="174"/>
      <c r="OLM198" s="174"/>
      <c r="OLN198" s="174"/>
      <c r="OLO198" s="174"/>
      <c r="OLP198" s="174"/>
      <c r="OLQ198" s="174"/>
      <c r="OLR198" s="174"/>
      <c r="OLS198" s="174"/>
      <c r="OLT198" s="174"/>
      <c r="OLU198" s="174"/>
      <c r="OLV198" s="174"/>
      <c r="OLW198" s="174"/>
      <c r="OLX198" s="174"/>
      <c r="OLY198" s="174"/>
      <c r="OLZ198" s="174"/>
      <c r="OMA198" s="174"/>
      <c r="OMB198" s="174"/>
      <c r="OMC198" s="174"/>
      <c r="OMD198" s="174"/>
      <c r="OME198" s="174"/>
      <c r="OMF198" s="174"/>
      <c r="OMG198" s="174"/>
      <c r="OMH198" s="174"/>
      <c r="OMI198" s="174"/>
      <c r="OMJ198" s="174"/>
      <c r="OMK198" s="174"/>
      <c r="OML198" s="174"/>
      <c r="OMM198" s="174"/>
      <c r="OMN198" s="174"/>
      <c r="OMO198" s="174"/>
      <c r="OMP198" s="174"/>
      <c r="OMQ198" s="174"/>
      <c r="OMR198" s="174"/>
      <c r="OMS198" s="174"/>
      <c r="OMT198" s="174"/>
      <c r="OMU198" s="174"/>
      <c r="OMV198" s="174"/>
      <c r="OMW198" s="174"/>
      <c r="OMX198" s="174"/>
      <c r="OMY198" s="174"/>
      <c r="OMZ198" s="174"/>
      <c r="ONA198" s="174"/>
      <c r="ONB198" s="174"/>
      <c r="ONC198" s="174"/>
      <c r="OND198" s="174"/>
      <c r="ONE198" s="174"/>
      <c r="ONF198" s="174"/>
      <c r="ONG198" s="174"/>
      <c r="ONH198" s="174"/>
      <c r="ONI198" s="174"/>
      <c r="ONJ198" s="174"/>
      <c r="ONK198" s="174"/>
      <c r="ONL198" s="174"/>
      <c r="ONM198" s="174"/>
      <c r="ONN198" s="174"/>
      <c r="ONO198" s="174"/>
      <c r="ONP198" s="174"/>
      <c r="ONQ198" s="174"/>
      <c r="ONR198" s="174"/>
      <c r="ONS198" s="174"/>
      <c r="ONT198" s="174"/>
      <c r="ONU198" s="174"/>
      <c r="ONV198" s="174"/>
      <c r="ONW198" s="174"/>
      <c r="ONX198" s="174"/>
      <c r="ONY198" s="174"/>
      <c r="ONZ198" s="174"/>
      <c r="OOA198" s="174"/>
      <c r="OOB198" s="174"/>
      <c r="OOC198" s="174"/>
      <c r="OOD198" s="174"/>
      <c r="OOE198" s="174"/>
      <c r="OOF198" s="174"/>
      <c r="OOG198" s="174"/>
      <c r="OOH198" s="174"/>
      <c r="OOI198" s="174"/>
      <c r="OOJ198" s="174"/>
      <c r="OOK198" s="174"/>
      <c r="OOL198" s="174"/>
      <c r="OOM198" s="174"/>
      <c r="OON198" s="174"/>
      <c r="OOO198" s="174"/>
      <c r="OOP198" s="174"/>
      <c r="OOQ198" s="174"/>
      <c r="OOR198" s="174"/>
      <c r="OOS198" s="174"/>
      <c r="OOT198" s="174"/>
      <c r="OOU198" s="174"/>
      <c r="OOV198" s="174"/>
      <c r="OOW198" s="174"/>
      <c r="OOX198" s="174"/>
      <c r="OOY198" s="174"/>
      <c r="OOZ198" s="174"/>
      <c r="OPA198" s="174"/>
      <c r="OPB198" s="174"/>
      <c r="OPC198" s="174"/>
      <c r="OPD198" s="174"/>
      <c r="OPE198" s="174"/>
      <c r="OPF198" s="174"/>
      <c r="OPG198" s="174"/>
      <c r="OPH198" s="174"/>
      <c r="OPI198" s="174"/>
      <c r="OPJ198" s="174"/>
      <c r="OPK198" s="174"/>
      <c r="OPL198" s="174"/>
      <c r="OPM198" s="174"/>
      <c r="OPN198" s="174"/>
      <c r="OPO198" s="174"/>
      <c r="OPP198" s="174"/>
      <c r="OPQ198" s="174"/>
      <c r="OPR198" s="174"/>
      <c r="OPS198" s="174"/>
      <c r="OPT198" s="174"/>
      <c r="OPU198" s="174"/>
      <c r="OPV198" s="174"/>
      <c r="OPW198" s="174"/>
      <c r="OPX198" s="174"/>
      <c r="OPY198" s="174"/>
      <c r="OPZ198" s="174"/>
      <c r="OQA198" s="174"/>
      <c r="OQB198" s="174"/>
      <c r="OQC198" s="174"/>
      <c r="OQD198" s="174"/>
      <c r="OQE198" s="174"/>
      <c r="OQF198" s="174"/>
      <c r="OQG198" s="174"/>
      <c r="OQH198" s="174"/>
      <c r="OQI198" s="174"/>
      <c r="OQJ198" s="174"/>
      <c r="OQK198" s="174"/>
      <c r="OQL198" s="174"/>
      <c r="OQM198" s="174"/>
      <c r="OQN198" s="174"/>
      <c r="OQO198" s="174"/>
      <c r="OQP198" s="174"/>
      <c r="OQQ198" s="174"/>
      <c r="OQR198" s="174"/>
      <c r="OQS198" s="174"/>
      <c r="OQT198" s="174"/>
      <c r="OQU198" s="174"/>
      <c r="OQV198" s="174"/>
      <c r="OQW198" s="174"/>
      <c r="OQX198" s="174"/>
      <c r="OQY198" s="174"/>
      <c r="OQZ198" s="174"/>
      <c r="ORA198" s="174"/>
      <c r="ORB198" s="174"/>
      <c r="ORC198" s="174"/>
      <c r="ORD198" s="174"/>
      <c r="ORE198" s="174"/>
      <c r="ORF198" s="174"/>
      <c r="ORG198" s="174"/>
      <c r="ORH198" s="174"/>
      <c r="ORI198" s="174"/>
      <c r="ORJ198" s="174"/>
      <c r="ORK198" s="174"/>
      <c r="ORL198" s="174"/>
      <c r="ORM198" s="174"/>
      <c r="ORN198" s="174"/>
      <c r="ORO198" s="174"/>
      <c r="ORP198" s="174"/>
      <c r="ORQ198" s="174"/>
      <c r="ORR198" s="174"/>
      <c r="ORS198" s="174"/>
      <c r="ORT198" s="174"/>
      <c r="ORU198" s="174"/>
      <c r="ORV198" s="174"/>
      <c r="ORW198" s="174"/>
      <c r="ORX198" s="174"/>
      <c r="ORY198" s="174"/>
      <c r="ORZ198" s="174"/>
      <c r="OSA198" s="174"/>
      <c r="OSB198" s="174"/>
      <c r="OSC198" s="174"/>
      <c r="OSD198" s="174"/>
      <c r="OSE198" s="174"/>
      <c r="OSF198" s="174"/>
      <c r="OSG198" s="174"/>
      <c r="OSH198" s="174"/>
      <c r="OSI198" s="174"/>
      <c r="OSJ198" s="174"/>
      <c r="OSK198" s="174"/>
      <c r="OSL198" s="174"/>
      <c r="OSM198" s="174"/>
      <c r="OSN198" s="174"/>
      <c r="OSO198" s="174"/>
      <c r="OSP198" s="174"/>
      <c r="OSQ198" s="174"/>
      <c r="OSR198" s="174"/>
      <c r="OSS198" s="174"/>
      <c r="OST198" s="174"/>
      <c r="OSU198" s="174"/>
      <c r="OSV198" s="174"/>
      <c r="OSW198" s="174"/>
      <c r="OSX198" s="174"/>
      <c r="OSY198" s="174"/>
      <c r="OSZ198" s="174"/>
      <c r="OTA198" s="174"/>
      <c r="OTB198" s="174"/>
      <c r="OTC198" s="174"/>
      <c r="OTD198" s="174"/>
      <c r="OTE198" s="174"/>
      <c r="OTF198" s="174"/>
      <c r="OTG198" s="174"/>
      <c r="OTH198" s="174"/>
      <c r="OTI198" s="174"/>
      <c r="OTJ198" s="174"/>
      <c r="OTK198" s="174"/>
      <c r="OTL198" s="174"/>
      <c r="OTM198" s="174"/>
      <c r="OTN198" s="174"/>
      <c r="OTO198" s="174"/>
      <c r="OTP198" s="174"/>
      <c r="OTQ198" s="174"/>
      <c r="OTR198" s="174"/>
      <c r="OTS198" s="174"/>
      <c r="OTT198" s="174"/>
      <c r="OTU198" s="174"/>
      <c r="OTV198" s="174"/>
      <c r="OTW198" s="174"/>
      <c r="OTX198" s="174"/>
      <c r="OTY198" s="174"/>
      <c r="OTZ198" s="174"/>
      <c r="OUA198" s="174"/>
      <c r="OUB198" s="174"/>
      <c r="OUC198" s="174"/>
      <c r="OUD198" s="174"/>
      <c r="OUE198" s="174"/>
      <c r="OUF198" s="174"/>
      <c r="OUG198" s="174"/>
      <c r="OUH198" s="174"/>
      <c r="OUI198" s="174"/>
      <c r="OUJ198" s="174"/>
      <c r="OUK198" s="174"/>
      <c r="OUL198" s="174"/>
      <c r="OUM198" s="174"/>
      <c r="OUN198" s="174"/>
      <c r="OUO198" s="174"/>
      <c r="OUP198" s="174"/>
      <c r="OUQ198" s="174"/>
      <c r="OUR198" s="174"/>
      <c r="OUS198" s="174"/>
      <c r="OUT198" s="174"/>
      <c r="OUU198" s="174"/>
      <c r="OUV198" s="174"/>
      <c r="OUW198" s="174"/>
      <c r="OUX198" s="174"/>
      <c r="OUY198" s="174"/>
      <c r="OUZ198" s="174"/>
      <c r="OVA198" s="174"/>
      <c r="OVB198" s="174"/>
      <c r="OVC198" s="174"/>
      <c r="OVD198" s="174"/>
      <c r="OVE198" s="174"/>
      <c r="OVF198" s="174"/>
      <c r="OVG198" s="174"/>
      <c r="OVH198" s="174"/>
      <c r="OVI198" s="174"/>
      <c r="OVJ198" s="174"/>
      <c r="OVK198" s="174"/>
      <c r="OVL198" s="174"/>
      <c r="OVM198" s="174"/>
      <c r="OVN198" s="174"/>
      <c r="OVO198" s="174"/>
      <c r="OVP198" s="174"/>
      <c r="OVQ198" s="174"/>
      <c r="OVR198" s="174"/>
      <c r="OVS198" s="174"/>
      <c r="OVT198" s="174"/>
      <c r="OVU198" s="174"/>
      <c r="OVV198" s="174"/>
      <c r="OVW198" s="174"/>
      <c r="OVX198" s="174"/>
      <c r="OVY198" s="174"/>
      <c r="OVZ198" s="174"/>
      <c r="OWA198" s="174"/>
      <c r="OWB198" s="174"/>
      <c r="OWC198" s="174"/>
      <c r="OWD198" s="174"/>
      <c r="OWE198" s="174"/>
      <c r="OWF198" s="174"/>
      <c r="OWG198" s="174"/>
      <c r="OWH198" s="174"/>
      <c r="OWI198" s="174"/>
      <c r="OWJ198" s="174"/>
      <c r="OWK198" s="174"/>
      <c r="OWL198" s="174"/>
      <c r="OWM198" s="174"/>
      <c r="OWN198" s="174"/>
      <c r="OWO198" s="174"/>
      <c r="OWP198" s="174"/>
      <c r="OWQ198" s="174"/>
      <c r="OWR198" s="174"/>
      <c r="OWS198" s="174"/>
      <c r="OWT198" s="174"/>
      <c r="OWU198" s="174"/>
      <c r="OWV198" s="174"/>
      <c r="OWW198" s="174"/>
      <c r="OWX198" s="174"/>
      <c r="OWY198" s="174"/>
      <c r="OWZ198" s="174"/>
      <c r="OXA198" s="174"/>
      <c r="OXB198" s="174"/>
      <c r="OXC198" s="174"/>
      <c r="OXD198" s="174"/>
      <c r="OXE198" s="174"/>
      <c r="OXF198" s="174"/>
      <c r="OXG198" s="174"/>
      <c r="OXH198" s="174"/>
      <c r="OXI198" s="174"/>
      <c r="OXJ198" s="174"/>
      <c r="OXK198" s="174"/>
      <c r="OXL198" s="174"/>
      <c r="OXM198" s="174"/>
      <c r="OXN198" s="174"/>
      <c r="OXO198" s="174"/>
      <c r="OXP198" s="174"/>
      <c r="OXQ198" s="174"/>
      <c r="OXR198" s="174"/>
      <c r="OXS198" s="174"/>
      <c r="OXT198" s="174"/>
      <c r="OXU198" s="174"/>
      <c r="OXV198" s="174"/>
      <c r="OXW198" s="174"/>
      <c r="OXX198" s="174"/>
      <c r="OXY198" s="174"/>
      <c r="OXZ198" s="174"/>
      <c r="OYA198" s="174"/>
      <c r="OYB198" s="174"/>
      <c r="OYC198" s="174"/>
      <c r="OYD198" s="174"/>
      <c r="OYE198" s="174"/>
      <c r="OYF198" s="174"/>
      <c r="OYG198" s="174"/>
      <c r="OYH198" s="174"/>
      <c r="OYI198" s="174"/>
      <c r="OYJ198" s="174"/>
      <c r="OYK198" s="174"/>
      <c r="OYL198" s="174"/>
      <c r="OYM198" s="174"/>
      <c r="OYN198" s="174"/>
      <c r="OYO198" s="174"/>
      <c r="OYP198" s="174"/>
      <c r="OYQ198" s="174"/>
      <c r="OYR198" s="174"/>
      <c r="OYS198" s="174"/>
      <c r="OYT198" s="174"/>
      <c r="OYU198" s="174"/>
      <c r="OYV198" s="174"/>
      <c r="OYW198" s="174"/>
      <c r="OYX198" s="174"/>
      <c r="OYY198" s="174"/>
      <c r="OYZ198" s="174"/>
      <c r="OZA198" s="174"/>
      <c r="OZB198" s="174"/>
      <c r="OZC198" s="174"/>
      <c r="OZD198" s="174"/>
      <c r="OZE198" s="174"/>
      <c r="OZF198" s="174"/>
      <c r="OZG198" s="174"/>
      <c r="OZH198" s="174"/>
      <c r="OZI198" s="174"/>
      <c r="OZJ198" s="174"/>
      <c r="OZK198" s="174"/>
      <c r="OZL198" s="174"/>
      <c r="OZM198" s="174"/>
      <c r="OZN198" s="174"/>
      <c r="OZO198" s="174"/>
      <c r="OZP198" s="174"/>
      <c r="OZQ198" s="174"/>
      <c r="OZR198" s="174"/>
      <c r="OZS198" s="174"/>
      <c r="OZT198" s="174"/>
      <c r="OZU198" s="174"/>
      <c r="OZV198" s="174"/>
      <c r="OZW198" s="174"/>
      <c r="OZX198" s="174"/>
      <c r="OZY198" s="174"/>
      <c r="OZZ198" s="174"/>
      <c r="PAA198" s="174"/>
      <c r="PAB198" s="174"/>
      <c r="PAC198" s="174"/>
      <c r="PAD198" s="174"/>
      <c r="PAE198" s="174"/>
      <c r="PAF198" s="174"/>
      <c r="PAG198" s="174"/>
      <c r="PAH198" s="174"/>
      <c r="PAI198" s="174"/>
      <c r="PAJ198" s="174"/>
      <c r="PAK198" s="174"/>
      <c r="PAL198" s="174"/>
      <c r="PAM198" s="174"/>
      <c r="PAN198" s="174"/>
      <c r="PAO198" s="174"/>
      <c r="PAP198" s="174"/>
      <c r="PAQ198" s="174"/>
      <c r="PAR198" s="174"/>
      <c r="PAS198" s="174"/>
      <c r="PAT198" s="174"/>
      <c r="PAU198" s="174"/>
      <c r="PAV198" s="174"/>
      <c r="PAW198" s="174"/>
      <c r="PAX198" s="174"/>
      <c r="PAY198" s="174"/>
      <c r="PAZ198" s="174"/>
      <c r="PBA198" s="174"/>
      <c r="PBB198" s="174"/>
      <c r="PBC198" s="174"/>
      <c r="PBD198" s="174"/>
      <c r="PBE198" s="174"/>
      <c r="PBF198" s="174"/>
      <c r="PBG198" s="174"/>
      <c r="PBH198" s="174"/>
      <c r="PBI198" s="174"/>
      <c r="PBJ198" s="174"/>
      <c r="PBK198" s="174"/>
      <c r="PBL198" s="174"/>
      <c r="PBM198" s="174"/>
      <c r="PBN198" s="174"/>
      <c r="PBO198" s="174"/>
      <c r="PBP198" s="174"/>
      <c r="PBQ198" s="174"/>
      <c r="PBR198" s="174"/>
      <c r="PBS198" s="174"/>
      <c r="PBT198" s="174"/>
      <c r="PBU198" s="174"/>
      <c r="PBV198" s="174"/>
      <c r="PBW198" s="174"/>
      <c r="PBX198" s="174"/>
      <c r="PBY198" s="174"/>
      <c r="PBZ198" s="174"/>
      <c r="PCA198" s="174"/>
      <c r="PCB198" s="174"/>
      <c r="PCC198" s="174"/>
      <c r="PCD198" s="174"/>
      <c r="PCE198" s="174"/>
      <c r="PCF198" s="174"/>
      <c r="PCG198" s="174"/>
      <c r="PCH198" s="174"/>
      <c r="PCI198" s="174"/>
      <c r="PCJ198" s="174"/>
      <c r="PCK198" s="174"/>
      <c r="PCL198" s="174"/>
      <c r="PCM198" s="174"/>
      <c r="PCN198" s="174"/>
      <c r="PCO198" s="174"/>
      <c r="PCP198" s="174"/>
      <c r="PCQ198" s="174"/>
      <c r="PCR198" s="174"/>
      <c r="PCS198" s="174"/>
      <c r="PCT198" s="174"/>
      <c r="PCU198" s="174"/>
      <c r="PCV198" s="174"/>
      <c r="PCW198" s="174"/>
      <c r="PCX198" s="174"/>
      <c r="PCY198" s="174"/>
      <c r="PCZ198" s="174"/>
      <c r="PDA198" s="174"/>
      <c r="PDB198" s="174"/>
      <c r="PDC198" s="174"/>
      <c r="PDD198" s="174"/>
      <c r="PDE198" s="174"/>
      <c r="PDF198" s="174"/>
      <c r="PDG198" s="174"/>
      <c r="PDH198" s="174"/>
      <c r="PDI198" s="174"/>
      <c r="PDJ198" s="174"/>
      <c r="PDK198" s="174"/>
      <c r="PDL198" s="174"/>
      <c r="PDM198" s="174"/>
      <c r="PDN198" s="174"/>
      <c r="PDO198" s="174"/>
      <c r="PDP198" s="174"/>
      <c r="PDQ198" s="174"/>
      <c r="PDR198" s="174"/>
      <c r="PDS198" s="174"/>
      <c r="PDT198" s="174"/>
      <c r="PDU198" s="174"/>
      <c r="PDV198" s="174"/>
      <c r="PDW198" s="174"/>
      <c r="PDX198" s="174"/>
      <c r="PDY198" s="174"/>
      <c r="PDZ198" s="174"/>
      <c r="PEA198" s="174"/>
      <c r="PEB198" s="174"/>
      <c r="PEC198" s="174"/>
      <c r="PED198" s="174"/>
      <c r="PEE198" s="174"/>
      <c r="PEF198" s="174"/>
      <c r="PEG198" s="174"/>
      <c r="PEH198" s="174"/>
      <c r="PEI198" s="174"/>
      <c r="PEJ198" s="174"/>
      <c r="PEK198" s="174"/>
      <c r="PEL198" s="174"/>
      <c r="PEM198" s="174"/>
      <c r="PEN198" s="174"/>
      <c r="PEO198" s="174"/>
      <c r="PEP198" s="174"/>
      <c r="PEQ198" s="174"/>
      <c r="PER198" s="174"/>
      <c r="PES198" s="174"/>
      <c r="PET198" s="174"/>
      <c r="PEU198" s="174"/>
      <c r="PEV198" s="174"/>
      <c r="PEW198" s="174"/>
      <c r="PEX198" s="174"/>
      <c r="PEY198" s="174"/>
      <c r="PEZ198" s="174"/>
      <c r="PFA198" s="174"/>
      <c r="PFB198" s="174"/>
      <c r="PFC198" s="174"/>
      <c r="PFD198" s="174"/>
      <c r="PFE198" s="174"/>
      <c r="PFF198" s="174"/>
      <c r="PFG198" s="174"/>
      <c r="PFH198" s="174"/>
      <c r="PFI198" s="174"/>
      <c r="PFJ198" s="174"/>
      <c r="PFK198" s="174"/>
      <c r="PFL198" s="174"/>
      <c r="PFM198" s="174"/>
      <c r="PFN198" s="174"/>
      <c r="PFO198" s="174"/>
      <c r="PFP198" s="174"/>
      <c r="PFQ198" s="174"/>
      <c r="PFR198" s="174"/>
      <c r="PFS198" s="174"/>
      <c r="PFT198" s="174"/>
      <c r="PFU198" s="174"/>
      <c r="PFV198" s="174"/>
      <c r="PFW198" s="174"/>
      <c r="PFX198" s="174"/>
      <c r="PFY198" s="174"/>
      <c r="PFZ198" s="174"/>
      <c r="PGA198" s="174"/>
      <c r="PGB198" s="174"/>
      <c r="PGC198" s="174"/>
      <c r="PGD198" s="174"/>
      <c r="PGE198" s="174"/>
      <c r="PGF198" s="174"/>
      <c r="PGG198" s="174"/>
      <c r="PGH198" s="174"/>
      <c r="PGI198" s="174"/>
      <c r="PGJ198" s="174"/>
      <c r="PGK198" s="174"/>
      <c r="PGL198" s="174"/>
      <c r="PGM198" s="174"/>
      <c r="PGN198" s="174"/>
      <c r="PGO198" s="174"/>
      <c r="PGP198" s="174"/>
      <c r="PGQ198" s="174"/>
      <c r="PGR198" s="174"/>
      <c r="PGS198" s="174"/>
      <c r="PGT198" s="174"/>
      <c r="PGU198" s="174"/>
      <c r="PGV198" s="174"/>
      <c r="PGW198" s="174"/>
      <c r="PGX198" s="174"/>
      <c r="PGY198" s="174"/>
      <c r="PGZ198" s="174"/>
      <c r="PHA198" s="174"/>
      <c r="PHB198" s="174"/>
      <c r="PHC198" s="174"/>
      <c r="PHD198" s="174"/>
      <c r="PHE198" s="174"/>
      <c r="PHF198" s="174"/>
      <c r="PHG198" s="174"/>
      <c r="PHH198" s="174"/>
      <c r="PHI198" s="174"/>
      <c r="PHJ198" s="174"/>
      <c r="PHK198" s="174"/>
      <c r="PHL198" s="174"/>
      <c r="PHM198" s="174"/>
      <c r="PHN198" s="174"/>
      <c r="PHO198" s="174"/>
      <c r="PHP198" s="174"/>
      <c r="PHQ198" s="174"/>
      <c r="PHR198" s="174"/>
      <c r="PHS198" s="174"/>
      <c r="PHT198" s="174"/>
      <c r="PHU198" s="174"/>
      <c r="PHV198" s="174"/>
      <c r="PHW198" s="174"/>
      <c r="PHX198" s="174"/>
      <c r="PHY198" s="174"/>
      <c r="PHZ198" s="174"/>
      <c r="PIA198" s="174"/>
      <c r="PIB198" s="174"/>
      <c r="PIC198" s="174"/>
      <c r="PID198" s="174"/>
      <c r="PIE198" s="174"/>
      <c r="PIF198" s="174"/>
      <c r="PIG198" s="174"/>
      <c r="PIH198" s="174"/>
      <c r="PII198" s="174"/>
      <c r="PIJ198" s="174"/>
      <c r="PIK198" s="174"/>
      <c r="PIL198" s="174"/>
      <c r="PIM198" s="174"/>
      <c r="PIN198" s="174"/>
      <c r="PIO198" s="174"/>
      <c r="PIP198" s="174"/>
      <c r="PIQ198" s="174"/>
      <c r="PIR198" s="174"/>
      <c r="PIS198" s="174"/>
      <c r="PIT198" s="174"/>
      <c r="PIU198" s="174"/>
      <c r="PIV198" s="174"/>
      <c r="PIW198" s="174"/>
      <c r="PIX198" s="174"/>
      <c r="PIY198" s="174"/>
      <c r="PIZ198" s="174"/>
      <c r="PJA198" s="174"/>
      <c r="PJB198" s="174"/>
      <c r="PJC198" s="174"/>
      <c r="PJD198" s="174"/>
      <c r="PJE198" s="174"/>
      <c r="PJF198" s="174"/>
      <c r="PJG198" s="174"/>
      <c r="PJH198" s="174"/>
      <c r="PJI198" s="174"/>
      <c r="PJJ198" s="174"/>
      <c r="PJK198" s="174"/>
      <c r="PJL198" s="174"/>
      <c r="PJM198" s="174"/>
      <c r="PJN198" s="174"/>
      <c r="PJO198" s="174"/>
      <c r="PJP198" s="174"/>
      <c r="PJQ198" s="174"/>
      <c r="PJR198" s="174"/>
      <c r="PJS198" s="174"/>
      <c r="PJT198" s="174"/>
      <c r="PJU198" s="174"/>
      <c r="PJV198" s="174"/>
      <c r="PJW198" s="174"/>
      <c r="PJX198" s="174"/>
      <c r="PJY198" s="174"/>
      <c r="PJZ198" s="174"/>
      <c r="PKA198" s="174"/>
      <c r="PKB198" s="174"/>
      <c r="PKC198" s="174"/>
      <c r="PKD198" s="174"/>
      <c r="PKE198" s="174"/>
      <c r="PKF198" s="174"/>
      <c r="PKG198" s="174"/>
      <c r="PKH198" s="174"/>
      <c r="PKI198" s="174"/>
      <c r="PKJ198" s="174"/>
      <c r="PKK198" s="174"/>
      <c r="PKL198" s="174"/>
      <c r="PKM198" s="174"/>
      <c r="PKN198" s="174"/>
      <c r="PKO198" s="174"/>
      <c r="PKP198" s="174"/>
      <c r="PKQ198" s="174"/>
      <c r="PKR198" s="174"/>
      <c r="PKS198" s="174"/>
      <c r="PKT198" s="174"/>
      <c r="PKU198" s="174"/>
      <c r="PKV198" s="174"/>
      <c r="PKW198" s="174"/>
      <c r="PKX198" s="174"/>
      <c r="PKY198" s="174"/>
      <c r="PKZ198" s="174"/>
      <c r="PLA198" s="174"/>
      <c r="PLB198" s="174"/>
      <c r="PLC198" s="174"/>
      <c r="PLD198" s="174"/>
      <c r="PLE198" s="174"/>
      <c r="PLF198" s="174"/>
      <c r="PLG198" s="174"/>
      <c r="PLH198" s="174"/>
      <c r="PLI198" s="174"/>
      <c r="PLJ198" s="174"/>
      <c r="PLK198" s="174"/>
      <c r="PLL198" s="174"/>
      <c r="PLM198" s="174"/>
      <c r="PLN198" s="174"/>
      <c r="PLO198" s="174"/>
      <c r="PLP198" s="174"/>
      <c r="PLQ198" s="174"/>
      <c r="PLR198" s="174"/>
      <c r="PLS198" s="174"/>
      <c r="PLT198" s="174"/>
      <c r="PLU198" s="174"/>
      <c r="PLV198" s="174"/>
      <c r="PLW198" s="174"/>
      <c r="PLX198" s="174"/>
      <c r="PLY198" s="174"/>
      <c r="PLZ198" s="174"/>
      <c r="PMA198" s="174"/>
      <c r="PMB198" s="174"/>
      <c r="PMC198" s="174"/>
      <c r="PMD198" s="174"/>
      <c r="PME198" s="174"/>
      <c r="PMF198" s="174"/>
      <c r="PMG198" s="174"/>
      <c r="PMH198" s="174"/>
      <c r="PMI198" s="174"/>
      <c r="PMJ198" s="174"/>
      <c r="PMK198" s="174"/>
      <c r="PML198" s="174"/>
      <c r="PMM198" s="174"/>
      <c r="PMN198" s="174"/>
      <c r="PMO198" s="174"/>
      <c r="PMP198" s="174"/>
      <c r="PMQ198" s="174"/>
      <c r="PMR198" s="174"/>
      <c r="PMS198" s="174"/>
      <c r="PMT198" s="174"/>
      <c r="PMU198" s="174"/>
      <c r="PMV198" s="174"/>
      <c r="PMW198" s="174"/>
      <c r="PMX198" s="174"/>
      <c r="PMY198" s="174"/>
      <c r="PMZ198" s="174"/>
      <c r="PNA198" s="174"/>
      <c r="PNB198" s="174"/>
      <c r="PNC198" s="174"/>
      <c r="PND198" s="174"/>
      <c r="PNE198" s="174"/>
      <c r="PNF198" s="174"/>
      <c r="PNG198" s="174"/>
      <c r="PNH198" s="174"/>
      <c r="PNI198" s="174"/>
      <c r="PNJ198" s="174"/>
      <c r="PNK198" s="174"/>
      <c r="PNL198" s="174"/>
      <c r="PNM198" s="174"/>
      <c r="PNN198" s="174"/>
      <c r="PNO198" s="174"/>
      <c r="PNP198" s="174"/>
      <c r="PNQ198" s="174"/>
      <c r="PNR198" s="174"/>
      <c r="PNS198" s="174"/>
      <c r="PNT198" s="174"/>
      <c r="PNU198" s="174"/>
      <c r="PNV198" s="174"/>
      <c r="PNW198" s="174"/>
      <c r="PNX198" s="174"/>
      <c r="PNY198" s="174"/>
      <c r="PNZ198" s="174"/>
      <c r="POA198" s="174"/>
      <c r="POB198" s="174"/>
      <c r="POC198" s="174"/>
      <c r="POD198" s="174"/>
      <c r="POE198" s="174"/>
      <c r="POF198" s="174"/>
      <c r="POG198" s="174"/>
      <c r="POH198" s="174"/>
      <c r="POI198" s="174"/>
      <c r="POJ198" s="174"/>
      <c r="POK198" s="174"/>
      <c r="POL198" s="174"/>
      <c r="POM198" s="174"/>
      <c r="PON198" s="174"/>
      <c r="POO198" s="174"/>
      <c r="POP198" s="174"/>
      <c r="POQ198" s="174"/>
      <c r="POR198" s="174"/>
      <c r="POS198" s="174"/>
      <c r="POT198" s="174"/>
      <c r="POU198" s="174"/>
      <c r="POV198" s="174"/>
      <c r="POW198" s="174"/>
      <c r="POX198" s="174"/>
      <c r="POY198" s="174"/>
      <c r="POZ198" s="174"/>
      <c r="PPA198" s="174"/>
      <c r="PPB198" s="174"/>
      <c r="PPC198" s="174"/>
      <c r="PPD198" s="174"/>
      <c r="PPE198" s="174"/>
      <c r="PPF198" s="174"/>
      <c r="PPG198" s="174"/>
      <c r="PPH198" s="174"/>
      <c r="PPI198" s="174"/>
      <c r="PPJ198" s="174"/>
      <c r="PPK198" s="174"/>
      <c r="PPL198" s="174"/>
      <c r="PPM198" s="174"/>
      <c r="PPN198" s="174"/>
      <c r="PPO198" s="174"/>
      <c r="PPP198" s="174"/>
      <c r="PPQ198" s="174"/>
      <c r="PPR198" s="174"/>
      <c r="PPS198" s="174"/>
      <c r="PPT198" s="174"/>
      <c r="PPU198" s="174"/>
      <c r="PPV198" s="174"/>
      <c r="PPW198" s="174"/>
      <c r="PPX198" s="174"/>
      <c r="PPY198" s="174"/>
      <c r="PPZ198" s="174"/>
      <c r="PQA198" s="174"/>
      <c r="PQB198" s="174"/>
      <c r="PQC198" s="174"/>
      <c r="PQD198" s="174"/>
      <c r="PQE198" s="174"/>
      <c r="PQF198" s="174"/>
      <c r="PQG198" s="174"/>
      <c r="PQH198" s="174"/>
      <c r="PQI198" s="174"/>
      <c r="PQJ198" s="174"/>
      <c r="PQK198" s="174"/>
      <c r="PQL198" s="174"/>
      <c r="PQM198" s="174"/>
      <c r="PQN198" s="174"/>
      <c r="PQO198" s="174"/>
      <c r="PQP198" s="174"/>
      <c r="PQQ198" s="174"/>
      <c r="PQR198" s="174"/>
      <c r="PQS198" s="174"/>
      <c r="PQT198" s="174"/>
      <c r="PQU198" s="174"/>
      <c r="PQV198" s="174"/>
      <c r="PQW198" s="174"/>
      <c r="PQX198" s="174"/>
      <c r="PQY198" s="174"/>
      <c r="PQZ198" s="174"/>
      <c r="PRA198" s="174"/>
      <c r="PRB198" s="174"/>
      <c r="PRC198" s="174"/>
      <c r="PRD198" s="174"/>
      <c r="PRE198" s="174"/>
      <c r="PRF198" s="174"/>
      <c r="PRG198" s="174"/>
      <c r="PRH198" s="174"/>
      <c r="PRI198" s="174"/>
      <c r="PRJ198" s="174"/>
      <c r="PRK198" s="174"/>
      <c r="PRL198" s="174"/>
      <c r="PRM198" s="174"/>
      <c r="PRN198" s="174"/>
      <c r="PRO198" s="174"/>
      <c r="PRP198" s="174"/>
      <c r="PRQ198" s="174"/>
      <c r="PRR198" s="174"/>
      <c r="PRS198" s="174"/>
      <c r="PRT198" s="174"/>
      <c r="PRU198" s="174"/>
      <c r="PRV198" s="174"/>
      <c r="PRW198" s="174"/>
      <c r="PRX198" s="174"/>
      <c r="PRY198" s="174"/>
      <c r="PRZ198" s="174"/>
      <c r="PSA198" s="174"/>
      <c r="PSB198" s="174"/>
      <c r="PSC198" s="174"/>
      <c r="PSD198" s="174"/>
      <c r="PSE198" s="174"/>
      <c r="PSF198" s="174"/>
      <c r="PSG198" s="174"/>
      <c r="PSH198" s="174"/>
      <c r="PSI198" s="174"/>
      <c r="PSJ198" s="174"/>
      <c r="PSK198" s="174"/>
      <c r="PSL198" s="174"/>
      <c r="PSM198" s="174"/>
      <c r="PSN198" s="174"/>
      <c r="PSO198" s="174"/>
      <c r="PSP198" s="174"/>
      <c r="PSQ198" s="174"/>
      <c r="PSR198" s="174"/>
      <c r="PSS198" s="174"/>
      <c r="PST198" s="174"/>
      <c r="PSU198" s="174"/>
      <c r="PSV198" s="174"/>
      <c r="PSW198" s="174"/>
      <c r="PSX198" s="174"/>
      <c r="PSY198" s="174"/>
      <c r="PSZ198" s="174"/>
      <c r="PTA198" s="174"/>
      <c r="PTB198" s="174"/>
      <c r="PTC198" s="174"/>
      <c r="PTD198" s="174"/>
      <c r="PTE198" s="174"/>
      <c r="PTF198" s="174"/>
      <c r="PTG198" s="174"/>
      <c r="PTH198" s="174"/>
      <c r="PTI198" s="174"/>
      <c r="PTJ198" s="174"/>
      <c r="PTK198" s="174"/>
      <c r="PTL198" s="174"/>
      <c r="PTM198" s="174"/>
      <c r="PTN198" s="174"/>
      <c r="PTO198" s="174"/>
      <c r="PTP198" s="174"/>
      <c r="PTQ198" s="174"/>
      <c r="PTR198" s="174"/>
      <c r="PTS198" s="174"/>
      <c r="PTT198" s="174"/>
      <c r="PTU198" s="174"/>
      <c r="PTV198" s="174"/>
      <c r="PTW198" s="174"/>
      <c r="PTX198" s="174"/>
      <c r="PTY198" s="174"/>
      <c r="PTZ198" s="174"/>
      <c r="PUA198" s="174"/>
      <c r="PUB198" s="174"/>
      <c r="PUC198" s="174"/>
      <c r="PUD198" s="174"/>
      <c r="PUE198" s="174"/>
      <c r="PUF198" s="174"/>
      <c r="PUG198" s="174"/>
      <c r="PUH198" s="174"/>
      <c r="PUI198" s="174"/>
      <c r="PUJ198" s="174"/>
      <c r="PUK198" s="174"/>
      <c r="PUL198" s="174"/>
      <c r="PUM198" s="174"/>
      <c r="PUN198" s="174"/>
      <c r="PUO198" s="174"/>
      <c r="PUP198" s="174"/>
      <c r="PUQ198" s="174"/>
      <c r="PUR198" s="174"/>
      <c r="PUS198" s="174"/>
      <c r="PUT198" s="174"/>
      <c r="PUU198" s="174"/>
      <c r="PUV198" s="174"/>
      <c r="PUW198" s="174"/>
      <c r="PUX198" s="174"/>
      <c r="PUY198" s="174"/>
      <c r="PUZ198" s="174"/>
      <c r="PVA198" s="174"/>
      <c r="PVB198" s="174"/>
      <c r="PVC198" s="174"/>
      <c r="PVD198" s="174"/>
      <c r="PVE198" s="174"/>
      <c r="PVF198" s="174"/>
      <c r="PVG198" s="174"/>
      <c r="PVH198" s="174"/>
      <c r="PVI198" s="174"/>
      <c r="PVJ198" s="174"/>
      <c r="PVK198" s="174"/>
      <c r="PVL198" s="174"/>
      <c r="PVM198" s="174"/>
      <c r="PVN198" s="174"/>
      <c r="PVO198" s="174"/>
      <c r="PVP198" s="174"/>
      <c r="PVQ198" s="174"/>
      <c r="PVR198" s="174"/>
      <c r="PVS198" s="174"/>
      <c r="PVT198" s="174"/>
      <c r="PVU198" s="174"/>
      <c r="PVV198" s="174"/>
      <c r="PVW198" s="174"/>
      <c r="PVX198" s="174"/>
      <c r="PVY198" s="174"/>
      <c r="PVZ198" s="174"/>
      <c r="PWA198" s="174"/>
      <c r="PWB198" s="174"/>
      <c r="PWC198" s="174"/>
      <c r="PWD198" s="174"/>
      <c r="PWE198" s="174"/>
      <c r="PWF198" s="174"/>
      <c r="PWG198" s="174"/>
      <c r="PWH198" s="174"/>
      <c r="PWI198" s="174"/>
      <c r="PWJ198" s="174"/>
      <c r="PWK198" s="174"/>
      <c r="PWL198" s="174"/>
      <c r="PWM198" s="174"/>
      <c r="PWN198" s="174"/>
      <c r="PWO198" s="174"/>
      <c r="PWP198" s="174"/>
      <c r="PWQ198" s="174"/>
      <c r="PWR198" s="174"/>
      <c r="PWS198" s="174"/>
      <c r="PWT198" s="174"/>
      <c r="PWU198" s="174"/>
      <c r="PWV198" s="174"/>
      <c r="PWW198" s="174"/>
      <c r="PWX198" s="174"/>
      <c r="PWY198" s="174"/>
      <c r="PWZ198" s="174"/>
      <c r="PXA198" s="174"/>
      <c r="PXB198" s="174"/>
      <c r="PXC198" s="174"/>
      <c r="PXD198" s="174"/>
      <c r="PXE198" s="174"/>
      <c r="PXF198" s="174"/>
      <c r="PXG198" s="174"/>
      <c r="PXH198" s="174"/>
      <c r="PXI198" s="174"/>
      <c r="PXJ198" s="174"/>
      <c r="PXK198" s="174"/>
      <c r="PXL198" s="174"/>
      <c r="PXM198" s="174"/>
      <c r="PXN198" s="174"/>
      <c r="PXO198" s="174"/>
      <c r="PXP198" s="174"/>
      <c r="PXQ198" s="174"/>
      <c r="PXR198" s="174"/>
      <c r="PXS198" s="174"/>
      <c r="PXT198" s="174"/>
      <c r="PXU198" s="174"/>
      <c r="PXV198" s="174"/>
      <c r="PXW198" s="174"/>
      <c r="PXX198" s="174"/>
      <c r="PXY198" s="174"/>
      <c r="PXZ198" s="174"/>
      <c r="PYA198" s="174"/>
      <c r="PYB198" s="174"/>
      <c r="PYC198" s="174"/>
      <c r="PYD198" s="174"/>
      <c r="PYE198" s="174"/>
      <c r="PYF198" s="174"/>
      <c r="PYG198" s="174"/>
      <c r="PYH198" s="174"/>
      <c r="PYI198" s="174"/>
      <c r="PYJ198" s="174"/>
      <c r="PYK198" s="174"/>
      <c r="PYL198" s="174"/>
      <c r="PYM198" s="174"/>
      <c r="PYN198" s="174"/>
      <c r="PYO198" s="174"/>
      <c r="PYP198" s="174"/>
      <c r="PYQ198" s="174"/>
      <c r="PYR198" s="174"/>
      <c r="PYS198" s="174"/>
      <c r="PYT198" s="174"/>
      <c r="PYU198" s="174"/>
      <c r="PYV198" s="174"/>
      <c r="PYW198" s="174"/>
      <c r="PYX198" s="174"/>
      <c r="PYY198" s="174"/>
      <c r="PYZ198" s="174"/>
      <c r="PZA198" s="174"/>
      <c r="PZB198" s="174"/>
      <c r="PZC198" s="174"/>
      <c r="PZD198" s="174"/>
      <c r="PZE198" s="174"/>
      <c r="PZF198" s="174"/>
      <c r="PZG198" s="174"/>
      <c r="PZH198" s="174"/>
      <c r="PZI198" s="174"/>
      <c r="PZJ198" s="174"/>
      <c r="PZK198" s="174"/>
      <c r="PZL198" s="174"/>
      <c r="PZM198" s="174"/>
      <c r="PZN198" s="174"/>
      <c r="PZO198" s="174"/>
      <c r="PZP198" s="174"/>
      <c r="PZQ198" s="174"/>
      <c r="PZR198" s="174"/>
      <c r="PZS198" s="174"/>
      <c r="PZT198" s="174"/>
      <c r="PZU198" s="174"/>
      <c r="PZV198" s="174"/>
      <c r="PZW198" s="174"/>
      <c r="PZX198" s="174"/>
      <c r="PZY198" s="174"/>
      <c r="PZZ198" s="174"/>
      <c r="QAA198" s="174"/>
      <c r="QAB198" s="174"/>
      <c r="QAC198" s="174"/>
      <c r="QAD198" s="174"/>
      <c r="QAE198" s="174"/>
      <c r="QAF198" s="174"/>
      <c r="QAG198" s="174"/>
      <c r="QAH198" s="174"/>
      <c r="QAI198" s="174"/>
      <c r="QAJ198" s="174"/>
      <c r="QAK198" s="174"/>
      <c r="QAL198" s="174"/>
      <c r="QAM198" s="174"/>
      <c r="QAN198" s="174"/>
      <c r="QAO198" s="174"/>
      <c r="QAP198" s="174"/>
      <c r="QAQ198" s="174"/>
      <c r="QAR198" s="174"/>
      <c r="QAS198" s="174"/>
      <c r="QAT198" s="174"/>
      <c r="QAU198" s="174"/>
      <c r="QAV198" s="174"/>
      <c r="QAW198" s="174"/>
      <c r="QAX198" s="174"/>
      <c r="QAY198" s="174"/>
      <c r="QAZ198" s="174"/>
      <c r="QBA198" s="174"/>
      <c r="QBB198" s="174"/>
      <c r="QBC198" s="174"/>
      <c r="QBD198" s="174"/>
      <c r="QBE198" s="174"/>
      <c r="QBF198" s="174"/>
      <c r="QBG198" s="174"/>
      <c r="QBH198" s="174"/>
      <c r="QBI198" s="174"/>
      <c r="QBJ198" s="174"/>
      <c r="QBK198" s="174"/>
      <c r="QBL198" s="174"/>
      <c r="QBM198" s="174"/>
      <c r="QBN198" s="174"/>
      <c r="QBO198" s="174"/>
      <c r="QBP198" s="174"/>
      <c r="QBQ198" s="174"/>
      <c r="QBR198" s="174"/>
      <c r="QBS198" s="174"/>
      <c r="QBT198" s="174"/>
      <c r="QBU198" s="174"/>
      <c r="QBV198" s="174"/>
      <c r="QBW198" s="174"/>
      <c r="QBX198" s="174"/>
      <c r="QBY198" s="174"/>
      <c r="QBZ198" s="174"/>
      <c r="QCA198" s="174"/>
      <c r="QCB198" s="174"/>
      <c r="QCC198" s="174"/>
      <c r="QCD198" s="174"/>
      <c r="QCE198" s="174"/>
      <c r="QCF198" s="174"/>
      <c r="QCG198" s="174"/>
      <c r="QCH198" s="174"/>
      <c r="QCI198" s="174"/>
      <c r="QCJ198" s="174"/>
      <c r="QCK198" s="174"/>
      <c r="QCL198" s="174"/>
      <c r="QCM198" s="174"/>
      <c r="QCN198" s="174"/>
      <c r="QCO198" s="174"/>
      <c r="QCP198" s="174"/>
      <c r="QCQ198" s="174"/>
      <c r="QCR198" s="174"/>
      <c r="QCS198" s="174"/>
      <c r="QCT198" s="174"/>
      <c r="QCU198" s="174"/>
      <c r="QCV198" s="174"/>
      <c r="QCW198" s="174"/>
      <c r="QCX198" s="174"/>
      <c r="QCY198" s="174"/>
      <c r="QCZ198" s="174"/>
      <c r="QDA198" s="174"/>
      <c r="QDB198" s="174"/>
      <c r="QDC198" s="174"/>
      <c r="QDD198" s="174"/>
      <c r="QDE198" s="174"/>
      <c r="QDF198" s="174"/>
      <c r="QDG198" s="174"/>
      <c r="QDH198" s="174"/>
      <c r="QDI198" s="174"/>
      <c r="QDJ198" s="174"/>
      <c r="QDK198" s="174"/>
      <c r="QDL198" s="174"/>
      <c r="QDM198" s="174"/>
      <c r="QDN198" s="174"/>
      <c r="QDO198" s="174"/>
      <c r="QDP198" s="174"/>
      <c r="QDQ198" s="174"/>
      <c r="QDR198" s="174"/>
      <c r="QDS198" s="174"/>
      <c r="QDT198" s="174"/>
      <c r="QDU198" s="174"/>
      <c r="QDV198" s="174"/>
      <c r="QDW198" s="174"/>
      <c r="QDX198" s="174"/>
      <c r="QDY198" s="174"/>
      <c r="QDZ198" s="174"/>
      <c r="QEA198" s="174"/>
      <c r="QEB198" s="174"/>
      <c r="QEC198" s="174"/>
      <c r="QED198" s="174"/>
      <c r="QEE198" s="174"/>
      <c r="QEF198" s="174"/>
      <c r="QEG198" s="174"/>
      <c r="QEH198" s="174"/>
      <c r="QEI198" s="174"/>
      <c r="QEJ198" s="174"/>
      <c r="QEK198" s="174"/>
      <c r="QEL198" s="174"/>
      <c r="QEM198" s="174"/>
      <c r="QEN198" s="174"/>
      <c r="QEO198" s="174"/>
      <c r="QEP198" s="174"/>
      <c r="QEQ198" s="174"/>
      <c r="QER198" s="174"/>
      <c r="QES198" s="174"/>
      <c r="QET198" s="174"/>
      <c r="QEU198" s="174"/>
      <c r="QEV198" s="174"/>
      <c r="QEW198" s="174"/>
      <c r="QEX198" s="174"/>
      <c r="QEY198" s="174"/>
      <c r="QEZ198" s="174"/>
      <c r="QFA198" s="174"/>
      <c r="QFB198" s="174"/>
      <c r="QFC198" s="174"/>
      <c r="QFD198" s="174"/>
      <c r="QFE198" s="174"/>
      <c r="QFF198" s="174"/>
      <c r="QFG198" s="174"/>
      <c r="QFH198" s="174"/>
      <c r="QFI198" s="174"/>
      <c r="QFJ198" s="174"/>
      <c r="QFK198" s="174"/>
      <c r="QFL198" s="174"/>
      <c r="QFM198" s="174"/>
      <c r="QFN198" s="174"/>
      <c r="QFO198" s="174"/>
      <c r="QFP198" s="174"/>
      <c r="QFQ198" s="174"/>
      <c r="QFR198" s="174"/>
      <c r="QFS198" s="174"/>
      <c r="QFT198" s="174"/>
      <c r="QFU198" s="174"/>
      <c r="QFV198" s="174"/>
      <c r="QFW198" s="174"/>
      <c r="QFX198" s="174"/>
      <c r="QFY198" s="174"/>
      <c r="QFZ198" s="174"/>
      <c r="QGA198" s="174"/>
      <c r="QGB198" s="174"/>
      <c r="QGC198" s="174"/>
      <c r="QGD198" s="174"/>
      <c r="QGE198" s="174"/>
      <c r="QGF198" s="174"/>
      <c r="QGG198" s="174"/>
      <c r="QGH198" s="174"/>
      <c r="QGI198" s="174"/>
      <c r="QGJ198" s="174"/>
      <c r="QGK198" s="174"/>
      <c r="QGL198" s="174"/>
      <c r="QGM198" s="174"/>
      <c r="QGN198" s="174"/>
      <c r="QGO198" s="174"/>
      <c r="QGP198" s="174"/>
      <c r="QGQ198" s="174"/>
      <c r="QGR198" s="174"/>
      <c r="QGS198" s="174"/>
      <c r="QGT198" s="174"/>
      <c r="QGU198" s="174"/>
      <c r="QGV198" s="174"/>
      <c r="QGW198" s="174"/>
      <c r="QGX198" s="174"/>
      <c r="QGY198" s="174"/>
      <c r="QGZ198" s="174"/>
      <c r="QHA198" s="174"/>
      <c r="QHB198" s="174"/>
      <c r="QHC198" s="174"/>
      <c r="QHD198" s="174"/>
      <c r="QHE198" s="174"/>
      <c r="QHF198" s="174"/>
      <c r="QHG198" s="174"/>
      <c r="QHH198" s="174"/>
      <c r="QHI198" s="174"/>
      <c r="QHJ198" s="174"/>
      <c r="QHK198" s="174"/>
      <c r="QHL198" s="174"/>
      <c r="QHM198" s="174"/>
      <c r="QHN198" s="174"/>
      <c r="QHO198" s="174"/>
      <c r="QHP198" s="174"/>
      <c r="QHQ198" s="174"/>
      <c r="QHR198" s="174"/>
      <c r="QHS198" s="174"/>
      <c r="QHT198" s="174"/>
      <c r="QHU198" s="174"/>
      <c r="QHV198" s="174"/>
      <c r="QHW198" s="174"/>
      <c r="QHX198" s="174"/>
      <c r="QHY198" s="174"/>
      <c r="QHZ198" s="174"/>
      <c r="QIA198" s="174"/>
      <c r="QIB198" s="174"/>
      <c r="QIC198" s="174"/>
      <c r="QID198" s="174"/>
      <c r="QIE198" s="174"/>
      <c r="QIF198" s="174"/>
      <c r="QIG198" s="174"/>
      <c r="QIH198" s="174"/>
      <c r="QII198" s="174"/>
      <c r="QIJ198" s="174"/>
      <c r="QIK198" s="174"/>
      <c r="QIL198" s="174"/>
      <c r="QIM198" s="174"/>
      <c r="QIN198" s="174"/>
      <c r="QIO198" s="174"/>
      <c r="QIP198" s="174"/>
      <c r="QIQ198" s="174"/>
      <c r="QIR198" s="174"/>
      <c r="QIS198" s="174"/>
      <c r="QIT198" s="174"/>
      <c r="QIU198" s="174"/>
      <c r="QIV198" s="174"/>
      <c r="QIW198" s="174"/>
      <c r="QIX198" s="174"/>
      <c r="QIY198" s="174"/>
      <c r="QIZ198" s="174"/>
      <c r="QJA198" s="174"/>
      <c r="QJB198" s="174"/>
      <c r="QJC198" s="174"/>
      <c r="QJD198" s="174"/>
      <c r="QJE198" s="174"/>
      <c r="QJF198" s="174"/>
      <c r="QJG198" s="174"/>
      <c r="QJH198" s="174"/>
      <c r="QJI198" s="174"/>
      <c r="QJJ198" s="174"/>
      <c r="QJK198" s="174"/>
      <c r="QJL198" s="174"/>
      <c r="QJM198" s="174"/>
      <c r="QJN198" s="174"/>
      <c r="QJO198" s="174"/>
      <c r="QJP198" s="174"/>
      <c r="QJQ198" s="174"/>
      <c r="QJR198" s="174"/>
      <c r="QJS198" s="174"/>
      <c r="QJT198" s="174"/>
      <c r="QJU198" s="174"/>
      <c r="QJV198" s="174"/>
      <c r="QJW198" s="174"/>
      <c r="QJX198" s="174"/>
      <c r="QJY198" s="174"/>
      <c r="QJZ198" s="174"/>
      <c r="QKA198" s="174"/>
      <c r="QKB198" s="174"/>
      <c r="QKC198" s="174"/>
      <c r="QKD198" s="174"/>
      <c r="QKE198" s="174"/>
      <c r="QKF198" s="174"/>
      <c r="QKG198" s="174"/>
      <c r="QKH198" s="174"/>
      <c r="QKI198" s="174"/>
      <c r="QKJ198" s="174"/>
      <c r="QKK198" s="174"/>
      <c r="QKL198" s="174"/>
      <c r="QKM198" s="174"/>
      <c r="QKN198" s="174"/>
      <c r="QKO198" s="174"/>
      <c r="QKP198" s="174"/>
      <c r="QKQ198" s="174"/>
      <c r="QKR198" s="174"/>
      <c r="QKS198" s="174"/>
      <c r="QKT198" s="174"/>
      <c r="QKU198" s="174"/>
      <c r="QKV198" s="174"/>
      <c r="QKW198" s="174"/>
      <c r="QKX198" s="174"/>
      <c r="QKY198" s="174"/>
      <c r="QKZ198" s="174"/>
      <c r="QLA198" s="174"/>
      <c r="QLB198" s="174"/>
      <c r="QLC198" s="174"/>
      <c r="QLD198" s="174"/>
      <c r="QLE198" s="174"/>
      <c r="QLF198" s="174"/>
      <c r="QLG198" s="174"/>
      <c r="QLH198" s="174"/>
      <c r="QLI198" s="174"/>
      <c r="QLJ198" s="174"/>
      <c r="QLK198" s="174"/>
      <c r="QLL198" s="174"/>
      <c r="QLM198" s="174"/>
      <c r="QLN198" s="174"/>
      <c r="QLO198" s="174"/>
      <c r="QLP198" s="174"/>
      <c r="QLQ198" s="174"/>
      <c r="QLR198" s="174"/>
      <c r="QLS198" s="174"/>
      <c r="QLT198" s="174"/>
      <c r="QLU198" s="174"/>
      <c r="QLV198" s="174"/>
      <c r="QLW198" s="174"/>
      <c r="QLX198" s="174"/>
      <c r="QLY198" s="174"/>
      <c r="QLZ198" s="174"/>
      <c r="QMA198" s="174"/>
      <c r="QMB198" s="174"/>
      <c r="QMC198" s="174"/>
      <c r="QMD198" s="174"/>
      <c r="QME198" s="174"/>
      <c r="QMF198" s="174"/>
      <c r="QMG198" s="174"/>
      <c r="QMH198" s="174"/>
      <c r="QMI198" s="174"/>
      <c r="QMJ198" s="174"/>
      <c r="QMK198" s="174"/>
      <c r="QML198" s="174"/>
      <c r="QMM198" s="174"/>
      <c r="QMN198" s="174"/>
      <c r="QMO198" s="174"/>
      <c r="QMP198" s="174"/>
      <c r="QMQ198" s="174"/>
      <c r="QMR198" s="174"/>
      <c r="QMS198" s="174"/>
      <c r="QMT198" s="174"/>
      <c r="QMU198" s="174"/>
      <c r="QMV198" s="174"/>
      <c r="QMW198" s="174"/>
      <c r="QMX198" s="174"/>
      <c r="QMY198" s="174"/>
      <c r="QMZ198" s="174"/>
      <c r="QNA198" s="174"/>
      <c r="QNB198" s="174"/>
      <c r="QNC198" s="174"/>
      <c r="QND198" s="174"/>
      <c r="QNE198" s="174"/>
      <c r="QNF198" s="174"/>
      <c r="QNG198" s="174"/>
      <c r="QNH198" s="174"/>
      <c r="QNI198" s="174"/>
      <c r="QNJ198" s="174"/>
      <c r="QNK198" s="174"/>
      <c r="QNL198" s="174"/>
      <c r="QNM198" s="174"/>
      <c r="QNN198" s="174"/>
      <c r="QNO198" s="174"/>
      <c r="QNP198" s="174"/>
      <c r="QNQ198" s="174"/>
      <c r="QNR198" s="174"/>
      <c r="QNS198" s="174"/>
      <c r="QNT198" s="174"/>
      <c r="QNU198" s="174"/>
      <c r="QNV198" s="174"/>
      <c r="QNW198" s="174"/>
      <c r="QNX198" s="174"/>
      <c r="QNY198" s="174"/>
      <c r="QNZ198" s="174"/>
      <c r="QOA198" s="174"/>
      <c r="QOB198" s="174"/>
      <c r="QOC198" s="174"/>
      <c r="QOD198" s="174"/>
      <c r="QOE198" s="174"/>
      <c r="QOF198" s="174"/>
      <c r="QOG198" s="174"/>
      <c r="QOH198" s="174"/>
      <c r="QOI198" s="174"/>
      <c r="QOJ198" s="174"/>
      <c r="QOK198" s="174"/>
      <c r="QOL198" s="174"/>
      <c r="QOM198" s="174"/>
      <c r="QON198" s="174"/>
      <c r="QOO198" s="174"/>
      <c r="QOP198" s="174"/>
      <c r="QOQ198" s="174"/>
      <c r="QOR198" s="174"/>
      <c r="QOS198" s="174"/>
      <c r="QOT198" s="174"/>
      <c r="QOU198" s="174"/>
      <c r="QOV198" s="174"/>
      <c r="QOW198" s="174"/>
      <c r="QOX198" s="174"/>
      <c r="QOY198" s="174"/>
      <c r="QOZ198" s="174"/>
      <c r="QPA198" s="174"/>
      <c r="QPB198" s="174"/>
      <c r="QPC198" s="174"/>
      <c r="QPD198" s="174"/>
      <c r="QPE198" s="174"/>
      <c r="QPF198" s="174"/>
      <c r="QPG198" s="174"/>
      <c r="QPH198" s="174"/>
      <c r="QPI198" s="174"/>
      <c r="QPJ198" s="174"/>
      <c r="QPK198" s="174"/>
      <c r="QPL198" s="174"/>
      <c r="QPM198" s="174"/>
      <c r="QPN198" s="174"/>
      <c r="QPO198" s="174"/>
      <c r="QPP198" s="174"/>
      <c r="QPQ198" s="174"/>
      <c r="QPR198" s="174"/>
      <c r="QPS198" s="174"/>
      <c r="QPT198" s="174"/>
      <c r="QPU198" s="174"/>
      <c r="QPV198" s="174"/>
      <c r="QPW198" s="174"/>
      <c r="QPX198" s="174"/>
      <c r="QPY198" s="174"/>
      <c r="QPZ198" s="174"/>
      <c r="QQA198" s="174"/>
      <c r="QQB198" s="174"/>
      <c r="QQC198" s="174"/>
      <c r="QQD198" s="174"/>
      <c r="QQE198" s="174"/>
      <c r="QQF198" s="174"/>
      <c r="QQG198" s="174"/>
      <c r="QQH198" s="174"/>
      <c r="QQI198" s="174"/>
      <c r="QQJ198" s="174"/>
      <c r="QQK198" s="174"/>
      <c r="QQL198" s="174"/>
      <c r="QQM198" s="174"/>
      <c r="QQN198" s="174"/>
      <c r="QQO198" s="174"/>
      <c r="QQP198" s="174"/>
      <c r="QQQ198" s="174"/>
      <c r="QQR198" s="174"/>
      <c r="QQS198" s="174"/>
      <c r="QQT198" s="174"/>
      <c r="QQU198" s="174"/>
      <c r="QQV198" s="174"/>
      <c r="QQW198" s="174"/>
      <c r="QQX198" s="174"/>
      <c r="QQY198" s="174"/>
      <c r="QQZ198" s="174"/>
      <c r="QRA198" s="174"/>
      <c r="QRB198" s="174"/>
      <c r="QRC198" s="174"/>
      <c r="QRD198" s="174"/>
      <c r="QRE198" s="174"/>
      <c r="QRF198" s="174"/>
      <c r="QRG198" s="174"/>
      <c r="QRH198" s="174"/>
      <c r="QRI198" s="174"/>
      <c r="QRJ198" s="174"/>
      <c r="QRK198" s="174"/>
      <c r="QRL198" s="174"/>
      <c r="QRM198" s="174"/>
      <c r="QRN198" s="174"/>
      <c r="QRO198" s="174"/>
      <c r="QRP198" s="174"/>
      <c r="QRQ198" s="174"/>
      <c r="QRR198" s="174"/>
      <c r="QRS198" s="174"/>
      <c r="QRT198" s="174"/>
      <c r="QRU198" s="174"/>
      <c r="QRV198" s="174"/>
      <c r="QRW198" s="174"/>
      <c r="QRX198" s="174"/>
      <c r="QRY198" s="174"/>
      <c r="QRZ198" s="174"/>
      <c r="QSA198" s="174"/>
      <c r="QSB198" s="174"/>
      <c r="QSC198" s="174"/>
      <c r="QSD198" s="174"/>
      <c r="QSE198" s="174"/>
      <c r="QSF198" s="174"/>
      <c r="QSG198" s="174"/>
      <c r="QSH198" s="174"/>
      <c r="QSI198" s="174"/>
      <c r="QSJ198" s="174"/>
      <c r="QSK198" s="174"/>
      <c r="QSL198" s="174"/>
      <c r="QSM198" s="174"/>
      <c r="QSN198" s="174"/>
      <c r="QSO198" s="174"/>
      <c r="QSP198" s="174"/>
      <c r="QSQ198" s="174"/>
      <c r="QSR198" s="174"/>
      <c r="QSS198" s="174"/>
      <c r="QST198" s="174"/>
      <c r="QSU198" s="174"/>
      <c r="QSV198" s="174"/>
      <c r="QSW198" s="174"/>
      <c r="QSX198" s="174"/>
      <c r="QSY198" s="174"/>
      <c r="QSZ198" s="174"/>
      <c r="QTA198" s="174"/>
      <c r="QTB198" s="174"/>
      <c r="QTC198" s="174"/>
      <c r="QTD198" s="174"/>
      <c r="QTE198" s="174"/>
      <c r="QTF198" s="174"/>
      <c r="QTG198" s="174"/>
      <c r="QTH198" s="174"/>
      <c r="QTI198" s="174"/>
      <c r="QTJ198" s="174"/>
      <c r="QTK198" s="174"/>
      <c r="QTL198" s="174"/>
      <c r="QTM198" s="174"/>
      <c r="QTN198" s="174"/>
      <c r="QTO198" s="174"/>
      <c r="QTP198" s="174"/>
      <c r="QTQ198" s="174"/>
      <c r="QTR198" s="174"/>
      <c r="QTS198" s="174"/>
      <c r="QTT198" s="174"/>
      <c r="QTU198" s="174"/>
      <c r="QTV198" s="174"/>
      <c r="QTW198" s="174"/>
      <c r="QTX198" s="174"/>
      <c r="QTY198" s="174"/>
      <c r="QTZ198" s="174"/>
      <c r="QUA198" s="174"/>
      <c r="QUB198" s="174"/>
      <c r="QUC198" s="174"/>
      <c r="QUD198" s="174"/>
      <c r="QUE198" s="174"/>
      <c r="QUF198" s="174"/>
      <c r="QUG198" s="174"/>
      <c r="QUH198" s="174"/>
      <c r="QUI198" s="174"/>
      <c r="QUJ198" s="174"/>
      <c r="QUK198" s="174"/>
      <c r="QUL198" s="174"/>
      <c r="QUM198" s="174"/>
      <c r="QUN198" s="174"/>
      <c r="QUO198" s="174"/>
      <c r="QUP198" s="174"/>
      <c r="QUQ198" s="174"/>
      <c r="QUR198" s="174"/>
      <c r="QUS198" s="174"/>
      <c r="QUT198" s="174"/>
      <c r="QUU198" s="174"/>
      <c r="QUV198" s="174"/>
      <c r="QUW198" s="174"/>
      <c r="QUX198" s="174"/>
      <c r="QUY198" s="174"/>
      <c r="QUZ198" s="174"/>
      <c r="QVA198" s="174"/>
      <c r="QVB198" s="174"/>
      <c r="QVC198" s="174"/>
      <c r="QVD198" s="174"/>
      <c r="QVE198" s="174"/>
      <c r="QVF198" s="174"/>
      <c r="QVG198" s="174"/>
      <c r="QVH198" s="174"/>
      <c r="QVI198" s="174"/>
      <c r="QVJ198" s="174"/>
      <c r="QVK198" s="174"/>
      <c r="QVL198" s="174"/>
      <c r="QVM198" s="174"/>
      <c r="QVN198" s="174"/>
      <c r="QVO198" s="174"/>
      <c r="QVP198" s="174"/>
      <c r="QVQ198" s="174"/>
      <c r="QVR198" s="174"/>
      <c r="QVS198" s="174"/>
      <c r="QVT198" s="174"/>
      <c r="QVU198" s="174"/>
      <c r="QVV198" s="174"/>
      <c r="QVW198" s="174"/>
      <c r="QVX198" s="174"/>
      <c r="QVY198" s="174"/>
      <c r="QVZ198" s="174"/>
      <c r="QWA198" s="174"/>
      <c r="QWB198" s="174"/>
      <c r="QWC198" s="174"/>
      <c r="QWD198" s="174"/>
      <c r="QWE198" s="174"/>
      <c r="QWF198" s="174"/>
      <c r="QWG198" s="174"/>
      <c r="QWH198" s="174"/>
      <c r="QWI198" s="174"/>
      <c r="QWJ198" s="174"/>
      <c r="QWK198" s="174"/>
      <c r="QWL198" s="174"/>
      <c r="QWM198" s="174"/>
      <c r="QWN198" s="174"/>
      <c r="QWO198" s="174"/>
      <c r="QWP198" s="174"/>
      <c r="QWQ198" s="174"/>
      <c r="QWR198" s="174"/>
      <c r="QWS198" s="174"/>
      <c r="QWT198" s="174"/>
      <c r="QWU198" s="174"/>
      <c r="QWV198" s="174"/>
      <c r="QWW198" s="174"/>
      <c r="QWX198" s="174"/>
      <c r="QWY198" s="174"/>
      <c r="QWZ198" s="174"/>
      <c r="QXA198" s="174"/>
      <c r="QXB198" s="174"/>
      <c r="QXC198" s="174"/>
      <c r="QXD198" s="174"/>
      <c r="QXE198" s="174"/>
      <c r="QXF198" s="174"/>
      <c r="QXG198" s="174"/>
      <c r="QXH198" s="174"/>
      <c r="QXI198" s="174"/>
      <c r="QXJ198" s="174"/>
      <c r="QXK198" s="174"/>
      <c r="QXL198" s="174"/>
      <c r="QXM198" s="174"/>
      <c r="QXN198" s="174"/>
      <c r="QXO198" s="174"/>
      <c r="QXP198" s="174"/>
      <c r="QXQ198" s="174"/>
      <c r="QXR198" s="174"/>
      <c r="QXS198" s="174"/>
      <c r="QXT198" s="174"/>
      <c r="QXU198" s="174"/>
      <c r="QXV198" s="174"/>
      <c r="QXW198" s="174"/>
      <c r="QXX198" s="174"/>
      <c r="QXY198" s="174"/>
      <c r="QXZ198" s="174"/>
      <c r="QYA198" s="174"/>
      <c r="QYB198" s="174"/>
      <c r="QYC198" s="174"/>
      <c r="QYD198" s="174"/>
      <c r="QYE198" s="174"/>
      <c r="QYF198" s="174"/>
      <c r="QYG198" s="174"/>
      <c r="QYH198" s="174"/>
      <c r="QYI198" s="174"/>
      <c r="QYJ198" s="174"/>
      <c r="QYK198" s="174"/>
      <c r="QYL198" s="174"/>
      <c r="QYM198" s="174"/>
      <c r="QYN198" s="174"/>
      <c r="QYO198" s="174"/>
      <c r="QYP198" s="174"/>
      <c r="QYQ198" s="174"/>
      <c r="QYR198" s="174"/>
      <c r="QYS198" s="174"/>
      <c r="QYT198" s="174"/>
      <c r="QYU198" s="174"/>
      <c r="QYV198" s="174"/>
      <c r="QYW198" s="174"/>
      <c r="QYX198" s="174"/>
      <c r="QYY198" s="174"/>
      <c r="QYZ198" s="174"/>
      <c r="QZA198" s="174"/>
      <c r="QZB198" s="174"/>
      <c r="QZC198" s="174"/>
      <c r="QZD198" s="174"/>
      <c r="QZE198" s="174"/>
      <c r="QZF198" s="174"/>
      <c r="QZG198" s="174"/>
      <c r="QZH198" s="174"/>
      <c r="QZI198" s="174"/>
      <c r="QZJ198" s="174"/>
      <c r="QZK198" s="174"/>
      <c r="QZL198" s="174"/>
      <c r="QZM198" s="174"/>
      <c r="QZN198" s="174"/>
      <c r="QZO198" s="174"/>
      <c r="QZP198" s="174"/>
      <c r="QZQ198" s="174"/>
      <c r="QZR198" s="174"/>
      <c r="QZS198" s="174"/>
      <c r="QZT198" s="174"/>
      <c r="QZU198" s="174"/>
      <c r="QZV198" s="174"/>
      <c r="QZW198" s="174"/>
      <c r="QZX198" s="174"/>
      <c r="QZY198" s="174"/>
      <c r="QZZ198" s="174"/>
      <c r="RAA198" s="174"/>
      <c r="RAB198" s="174"/>
      <c r="RAC198" s="174"/>
      <c r="RAD198" s="174"/>
      <c r="RAE198" s="174"/>
      <c r="RAF198" s="174"/>
      <c r="RAG198" s="174"/>
      <c r="RAH198" s="174"/>
      <c r="RAI198" s="174"/>
      <c r="RAJ198" s="174"/>
      <c r="RAK198" s="174"/>
      <c r="RAL198" s="174"/>
      <c r="RAM198" s="174"/>
      <c r="RAN198" s="174"/>
      <c r="RAO198" s="174"/>
      <c r="RAP198" s="174"/>
      <c r="RAQ198" s="174"/>
      <c r="RAR198" s="174"/>
      <c r="RAS198" s="174"/>
      <c r="RAT198" s="174"/>
      <c r="RAU198" s="174"/>
      <c r="RAV198" s="174"/>
      <c r="RAW198" s="174"/>
      <c r="RAX198" s="174"/>
      <c r="RAY198" s="174"/>
      <c r="RAZ198" s="174"/>
      <c r="RBA198" s="174"/>
      <c r="RBB198" s="174"/>
      <c r="RBC198" s="174"/>
      <c r="RBD198" s="174"/>
      <c r="RBE198" s="174"/>
      <c r="RBF198" s="174"/>
      <c r="RBG198" s="174"/>
      <c r="RBH198" s="174"/>
      <c r="RBI198" s="174"/>
      <c r="RBJ198" s="174"/>
      <c r="RBK198" s="174"/>
      <c r="RBL198" s="174"/>
      <c r="RBM198" s="174"/>
      <c r="RBN198" s="174"/>
      <c r="RBO198" s="174"/>
      <c r="RBP198" s="174"/>
      <c r="RBQ198" s="174"/>
      <c r="RBR198" s="174"/>
      <c r="RBS198" s="174"/>
      <c r="RBT198" s="174"/>
      <c r="RBU198" s="174"/>
      <c r="RBV198" s="174"/>
      <c r="RBW198" s="174"/>
      <c r="RBX198" s="174"/>
      <c r="RBY198" s="174"/>
      <c r="RBZ198" s="174"/>
      <c r="RCA198" s="174"/>
      <c r="RCB198" s="174"/>
      <c r="RCC198" s="174"/>
      <c r="RCD198" s="174"/>
      <c r="RCE198" s="174"/>
      <c r="RCF198" s="174"/>
      <c r="RCG198" s="174"/>
      <c r="RCH198" s="174"/>
      <c r="RCI198" s="174"/>
      <c r="RCJ198" s="174"/>
      <c r="RCK198" s="174"/>
      <c r="RCL198" s="174"/>
      <c r="RCM198" s="174"/>
      <c r="RCN198" s="174"/>
      <c r="RCO198" s="174"/>
      <c r="RCP198" s="174"/>
      <c r="RCQ198" s="174"/>
      <c r="RCR198" s="174"/>
      <c r="RCS198" s="174"/>
      <c r="RCT198" s="174"/>
      <c r="RCU198" s="174"/>
      <c r="RCV198" s="174"/>
      <c r="RCW198" s="174"/>
      <c r="RCX198" s="174"/>
      <c r="RCY198" s="174"/>
      <c r="RCZ198" s="174"/>
      <c r="RDA198" s="174"/>
      <c r="RDB198" s="174"/>
      <c r="RDC198" s="174"/>
      <c r="RDD198" s="174"/>
      <c r="RDE198" s="174"/>
      <c r="RDF198" s="174"/>
      <c r="RDG198" s="174"/>
      <c r="RDH198" s="174"/>
      <c r="RDI198" s="174"/>
      <c r="RDJ198" s="174"/>
      <c r="RDK198" s="174"/>
      <c r="RDL198" s="174"/>
      <c r="RDM198" s="174"/>
      <c r="RDN198" s="174"/>
      <c r="RDO198" s="174"/>
      <c r="RDP198" s="174"/>
      <c r="RDQ198" s="174"/>
      <c r="RDR198" s="174"/>
      <c r="RDS198" s="174"/>
      <c r="RDT198" s="174"/>
      <c r="RDU198" s="174"/>
      <c r="RDV198" s="174"/>
      <c r="RDW198" s="174"/>
      <c r="RDX198" s="174"/>
      <c r="RDY198" s="174"/>
      <c r="RDZ198" s="174"/>
      <c r="REA198" s="174"/>
      <c r="REB198" s="174"/>
      <c r="REC198" s="174"/>
      <c r="RED198" s="174"/>
      <c r="REE198" s="174"/>
      <c r="REF198" s="174"/>
      <c r="REG198" s="174"/>
      <c r="REH198" s="174"/>
      <c r="REI198" s="174"/>
      <c r="REJ198" s="174"/>
      <c r="REK198" s="174"/>
      <c r="REL198" s="174"/>
      <c r="REM198" s="174"/>
      <c r="REN198" s="174"/>
      <c r="REO198" s="174"/>
      <c r="REP198" s="174"/>
      <c r="REQ198" s="174"/>
      <c r="RER198" s="174"/>
      <c r="RES198" s="174"/>
      <c r="RET198" s="174"/>
      <c r="REU198" s="174"/>
      <c r="REV198" s="174"/>
      <c r="REW198" s="174"/>
      <c r="REX198" s="174"/>
      <c r="REY198" s="174"/>
      <c r="REZ198" s="174"/>
      <c r="RFA198" s="174"/>
      <c r="RFB198" s="174"/>
      <c r="RFC198" s="174"/>
      <c r="RFD198" s="174"/>
      <c r="RFE198" s="174"/>
      <c r="RFF198" s="174"/>
      <c r="RFG198" s="174"/>
      <c r="RFH198" s="174"/>
      <c r="RFI198" s="174"/>
      <c r="RFJ198" s="174"/>
      <c r="RFK198" s="174"/>
      <c r="RFL198" s="174"/>
      <c r="RFM198" s="174"/>
      <c r="RFN198" s="174"/>
      <c r="RFO198" s="174"/>
      <c r="RFP198" s="174"/>
      <c r="RFQ198" s="174"/>
      <c r="RFR198" s="174"/>
      <c r="RFS198" s="174"/>
      <c r="RFT198" s="174"/>
      <c r="RFU198" s="174"/>
      <c r="RFV198" s="174"/>
      <c r="RFW198" s="174"/>
      <c r="RFX198" s="174"/>
      <c r="RFY198" s="174"/>
      <c r="RFZ198" s="174"/>
      <c r="RGA198" s="174"/>
      <c r="RGB198" s="174"/>
      <c r="RGC198" s="174"/>
      <c r="RGD198" s="174"/>
      <c r="RGE198" s="174"/>
      <c r="RGF198" s="174"/>
      <c r="RGG198" s="174"/>
      <c r="RGH198" s="174"/>
      <c r="RGI198" s="174"/>
      <c r="RGJ198" s="174"/>
      <c r="RGK198" s="174"/>
      <c r="RGL198" s="174"/>
      <c r="RGM198" s="174"/>
      <c r="RGN198" s="174"/>
      <c r="RGO198" s="174"/>
      <c r="RGP198" s="174"/>
      <c r="RGQ198" s="174"/>
      <c r="RGR198" s="174"/>
      <c r="RGS198" s="174"/>
      <c r="RGT198" s="174"/>
      <c r="RGU198" s="174"/>
      <c r="RGV198" s="174"/>
      <c r="RGW198" s="174"/>
      <c r="RGX198" s="174"/>
      <c r="RGY198" s="174"/>
      <c r="RGZ198" s="174"/>
      <c r="RHA198" s="174"/>
      <c r="RHB198" s="174"/>
      <c r="RHC198" s="174"/>
      <c r="RHD198" s="174"/>
      <c r="RHE198" s="174"/>
      <c r="RHF198" s="174"/>
      <c r="RHG198" s="174"/>
      <c r="RHH198" s="174"/>
      <c r="RHI198" s="174"/>
      <c r="RHJ198" s="174"/>
      <c r="RHK198" s="174"/>
      <c r="RHL198" s="174"/>
      <c r="RHM198" s="174"/>
      <c r="RHN198" s="174"/>
      <c r="RHO198" s="174"/>
      <c r="RHP198" s="174"/>
      <c r="RHQ198" s="174"/>
      <c r="RHR198" s="174"/>
      <c r="RHS198" s="174"/>
      <c r="RHT198" s="174"/>
      <c r="RHU198" s="174"/>
      <c r="RHV198" s="174"/>
      <c r="RHW198" s="174"/>
      <c r="RHX198" s="174"/>
      <c r="RHY198" s="174"/>
      <c r="RHZ198" s="174"/>
      <c r="RIA198" s="174"/>
      <c r="RIB198" s="174"/>
      <c r="RIC198" s="174"/>
      <c r="RID198" s="174"/>
      <c r="RIE198" s="174"/>
      <c r="RIF198" s="174"/>
      <c r="RIG198" s="174"/>
      <c r="RIH198" s="174"/>
      <c r="RII198" s="174"/>
      <c r="RIJ198" s="174"/>
      <c r="RIK198" s="174"/>
      <c r="RIL198" s="174"/>
      <c r="RIM198" s="174"/>
      <c r="RIN198" s="174"/>
      <c r="RIO198" s="174"/>
      <c r="RIP198" s="174"/>
      <c r="RIQ198" s="174"/>
      <c r="RIR198" s="174"/>
      <c r="RIS198" s="174"/>
      <c r="RIT198" s="174"/>
      <c r="RIU198" s="174"/>
      <c r="RIV198" s="174"/>
      <c r="RIW198" s="174"/>
      <c r="RIX198" s="174"/>
      <c r="RIY198" s="174"/>
      <c r="RIZ198" s="174"/>
      <c r="RJA198" s="174"/>
      <c r="RJB198" s="174"/>
      <c r="RJC198" s="174"/>
      <c r="RJD198" s="174"/>
      <c r="RJE198" s="174"/>
      <c r="RJF198" s="174"/>
      <c r="RJG198" s="174"/>
      <c r="RJH198" s="174"/>
      <c r="RJI198" s="174"/>
      <c r="RJJ198" s="174"/>
      <c r="RJK198" s="174"/>
      <c r="RJL198" s="174"/>
      <c r="RJM198" s="174"/>
      <c r="RJN198" s="174"/>
      <c r="RJO198" s="174"/>
      <c r="RJP198" s="174"/>
      <c r="RJQ198" s="174"/>
      <c r="RJR198" s="174"/>
      <c r="RJS198" s="174"/>
      <c r="RJT198" s="174"/>
      <c r="RJU198" s="174"/>
      <c r="RJV198" s="174"/>
      <c r="RJW198" s="174"/>
      <c r="RJX198" s="174"/>
      <c r="RJY198" s="174"/>
      <c r="RJZ198" s="174"/>
      <c r="RKA198" s="174"/>
      <c r="RKB198" s="174"/>
      <c r="RKC198" s="174"/>
      <c r="RKD198" s="174"/>
      <c r="RKE198" s="174"/>
      <c r="RKF198" s="174"/>
      <c r="RKG198" s="174"/>
      <c r="RKH198" s="174"/>
      <c r="RKI198" s="174"/>
      <c r="RKJ198" s="174"/>
      <c r="RKK198" s="174"/>
      <c r="RKL198" s="174"/>
      <c r="RKM198" s="174"/>
      <c r="RKN198" s="174"/>
      <c r="RKO198" s="174"/>
      <c r="RKP198" s="174"/>
      <c r="RKQ198" s="174"/>
      <c r="RKR198" s="174"/>
      <c r="RKS198" s="174"/>
      <c r="RKT198" s="174"/>
      <c r="RKU198" s="174"/>
      <c r="RKV198" s="174"/>
      <c r="RKW198" s="174"/>
      <c r="RKX198" s="174"/>
      <c r="RKY198" s="174"/>
      <c r="RKZ198" s="174"/>
      <c r="RLA198" s="174"/>
      <c r="RLB198" s="174"/>
      <c r="RLC198" s="174"/>
      <c r="RLD198" s="174"/>
      <c r="RLE198" s="174"/>
      <c r="RLF198" s="174"/>
      <c r="RLG198" s="174"/>
      <c r="RLH198" s="174"/>
      <c r="RLI198" s="174"/>
      <c r="RLJ198" s="174"/>
      <c r="RLK198" s="174"/>
      <c r="RLL198" s="174"/>
      <c r="RLM198" s="174"/>
      <c r="RLN198" s="174"/>
      <c r="RLO198" s="174"/>
      <c r="RLP198" s="174"/>
      <c r="RLQ198" s="174"/>
      <c r="RLR198" s="174"/>
      <c r="RLS198" s="174"/>
      <c r="RLT198" s="174"/>
      <c r="RLU198" s="174"/>
      <c r="RLV198" s="174"/>
      <c r="RLW198" s="174"/>
      <c r="RLX198" s="174"/>
      <c r="RLY198" s="174"/>
      <c r="RLZ198" s="174"/>
      <c r="RMA198" s="174"/>
      <c r="RMB198" s="174"/>
      <c r="RMC198" s="174"/>
      <c r="RMD198" s="174"/>
      <c r="RME198" s="174"/>
      <c r="RMF198" s="174"/>
      <c r="RMG198" s="174"/>
      <c r="RMH198" s="174"/>
      <c r="RMI198" s="174"/>
      <c r="RMJ198" s="174"/>
      <c r="RMK198" s="174"/>
      <c r="RML198" s="174"/>
      <c r="RMM198" s="174"/>
      <c r="RMN198" s="174"/>
      <c r="RMO198" s="174"/>
      <c r="RMP198" s="174"/>
      <c r="RMQ198" s="174"/>
      <c r="RMR198" s="174"/>
      <c r="RMS198" s="174"/>
      <c r="RMT198" s="174"/>
      <c r="RMU198" s="174"/>
      <c r="RMV198" s="174"/>
      <c r="RMW198" s="174"/>
      <c r="RMX198" s="174"/>
      <c r="RMY198" s="174"/>
      <c r="RMZ198" s="174"/>
      <c r="RNA198" s="174"/>
      <c r="RNB198" s="174"/>
      <c r="RNC198" s="174"/>
      <c r="RND198" s="174"/>
      <c r="RNE198" s="174"/>
      <c r="RNF198" s="174"/>
      <c r="RNG198" s="174"/>
      <c r="RNH198" s="174"/>
      <c r="RNI198" s="174"/>
      <c r="RNJ198" s="174"/>
      <c r="RNK198" s="174"/>
      <c r="RNL198" s="174"/>
      <c r="RNM198" s="174"/>
      <c r="RNN198" s="174"/>
      <c r="RNO198" s="174"/>
      <c r="RNP198" s="174"/>
      <c r="RNQ198" s="174"/>
      <c r="RNR198" s="174"/>
      <c r="RNS198" s="174"/>
      <c r="RNT198" s="174"/>
      <c r="RNU198" s="174"/>
      <c r="RNV198" s="174"/>
      <c r="RNW198" s="174"/>
      <c r="RNX198" s="174"/>
      <c r="RNY198" s="174"/>
      <c r="RNZ198" s="174"/>
      <c r="ROA198" s="174"/>
      <c r="ROB198" s="174"/>
      <c r="ROC198" s="174"/>
      <c r="ROD198" s="174"/>
      <c r="ROE198" s="174"/>
      <c r="ROF198" s="174"/>
      <c r="ROG198" s="174"/>
      <c r="ROH198" s="174"/>
      <c r="ROI198" s="174"/>
      <c r="ROJ198" s="174"/>
      <c r="ROK198" s="174"/>
      <c r="ROL198" s="174"/>
      <c r="ROM198" s="174"/>
      <c r="RON198" s="174"/>
      <c r="ROO198" s="174"/>
      <c r="ROP198" s="174"/>
      <c r="ROQ198" s="174"/>
      <c r="ROR198" s="174"/>
      <c r="ROS198" s="174"/>
      <c r="ROT198" s="174"/>
      <c r="ROU198" s="174"/>
      <c r="ROV198" s="174"/>
      <c r="ROW198" s="174"/>
      <c r="ROX198" s="174"/>
      <c r="ROY198" s="174"/>
      <c r="ROZ198" s="174"/>
      <c r="RPA198" s="174"/>
      <c r="RPB198" s="174"/>
      <c r="RPC198" s="174"/>
      <c r="RPD198" s="174"/>
      <c r="RPE198" s="174"/>
      <c r="RPF198" s="174"/>
      <c r="RPG198" s="174"/>
      <c r="RPH198" s="174"/>
      <c r="RPI198" s="174"/>
      <c r="RPJ198" s="174"/>
      <c r="RPK198" s="174"/>
      <c r="RPL198" s="174"/>
      <c r="RPM198" s="174"/>
      <c r="RPN198" s="174"/>
      <c r="RPO198" s="174"/>
      <c r="RPP198" s="174"/>
      <c r="RPQ198" s="174"/>
      <c r="RPR198" s="174"/>
      <c r="RPS198" s="174"/>
      <c r="RPT198" s="174"/>
      <c r="RPU198" s="174"/>
      <c r="RPV198" s="174"/>
      <c r="RPW198" s="174"/>
      <c r="RPX198" s="174"/>
      <c r="RPY198" s="174"/>
      <c r="RPZ198" s="174"/>
      <c r="RQA198" s="174"/>
      <c r="RQB198" s="174"/>
      <c r="RQC198" s="174"/>
      <c r="RQD198" s="174"/>
      <c r="RQE198" s="174"/>
      <c r="RQF198" s="174"/>
      <c r="RQG198" s="174"/>
      <c r="RQH198" s="174"/>
      <c r="RQI198" s="174"/>
      <c r="RQJ198" s="174"/>
      <c r="RQK198" s="174"/>
      <c r="RQL198" s="174"/>
      <c r="RQM198" s="174"/>
      <c r="RQN198" s="174"/>
      <c r="RQO198" s="174"/>
      <c r="RQP198" s="174"/>
      <c r="RQQ198" s="174"/>
      <c r="RQR198" s="174"/>
      <c r="RQS198" s="174"/>
      <c r="RQT198" s="174"/>
      <c r="RQU198" s="174"/>
      <c r="RQV198" s="174"/>
      <c r="RQW198" s="174"/>
      <c r="RQX198" s="174"/>
      <c r="RQY198" s="174"/>
      <c r="RQZ198" s="174"/>
      <c r="RRA198" s="174"/>
      <c r="RRB198" s="174"/>
      <c r="RRC198" s="174"/>
      <c r="RRD198" s="174"/>
      <c r="RRE198" s="174"/>
      <c r="RRF198" s="174"/>
      <c r="RRG198" s="174"/>
      <c r="RRH198" s="174"/>
      <c r="RRI198" s="174"/>
      <c r="RRJ198" s="174"/>
      <c r="RRK198" s="174"/>
      <c r="RRL198" s="174"/>
      <c r="RRM198" s="174"/>
      <c r="RRN198" s="174"/>
      <c r="RRO198" s="174"/>
      <c r="RRP198" s="174"/>
      <c r="RRQ198" s="174"/>
      <c r="RRR198" s="174"/>
      <c r="RRS198" s="174"/>
      <c r="RRT198" s="174"/>
      <c r="RRU198" s="174"/>
      <c r="RRV198" s="174"/>
      <c r="RRW198" s="174"/>
      <c r="RRX198" s="174"/>
      <c r="RRY198" s="174"/>
      <c r="RRZ198" s="174"/>
      <c r="RSA198" s="174"/>
      <c r="RSB198" s="174"/>
      <c r="RSC198" s="174"/>
      <c r="RSD198" s="174"/>
      <c r="RSE198" s="174"/>
      <c r="RSF198" s="174"/>
      <c r="RSG198" s="174"/>
      <c r="RSH198" s="174"/>
      <c r="RSI198" s="174"/>
      <c r="RSJ198" s="174"/>
      <c r="RSK198" s="174"/>
      <c r="RSL198" s="174"/>
      <c r="RSM198" s="174"/>
      <c r="RSN198" s="174"/>
      <c r="RSO198" s="174"/>
      <c r="RSP198" s="174"/>
      <c r="RSQ198" s="174"/>
      <c r="RSR198" s="174"/>
      <c r="RSS198" s="174"/>
      <c r="RST198" s="174"/>
      <c r="RSU198" s="174"/>
      <c r="RSV198" s="174"/>
      <c r="RSW198" s="174"/>
      <c r="RSX198" s="174"/>
      <c r="RSY198" s="174"/>
      <c r="RSZ198" s="174"/>
      <c r="RTA198" s="174"/>
      <c r="RTB198" s="174"/>
      <c r="RTC198" s="174"/>
      <c r="RTD198" s="174"/>
      <c r="RTE198" s="174"/>
      <c r="RTF198" s="174"/>
      <c r="RTG198" s="174"/>
      <c r="RTH198" s="174"/>
      <c r="RTI198" s="174"/>
      <c r="RTJ198" s="174"/>
      <c r="RTK198" s="174"/>
      <c r="RTL198" s="174"/>
      <c r="RTM198" s="174"/>
      <c r="RTN198" s="174"/>
      <c r="RTO198" s="174"/>
      <c r="RTP198" s="174"/>
      <c r="RTQ198" s="174"/>
      <c r="RTR198" s="174"/>
      <c r="RTS198" s="174"/>
      <c r="RTT198" s="174"/>
      <c r="RTU198" s="174"/>
      <c r="RTV198" s="174"/>
      <c r="RTW198" s="174"/>
      <c r="RTX198" s="174"/>
      <c r="RTY198" s="174"/>
      <c r="RTZ198" s="174"/>
      <c r="RUA198" s="174"/>
      <c r="RUB198" s="174"/>
      <c r="RUC198" s="174"/>
      <c r="RUD198" s="174"/>
      <c r="RUE198" s="174"/>
      <c r="RUF198" s="174"/>
      <c r="RUG198" s="174"/>
      <c r="RUH198" s="174"/>
      <c r="RUI198" s="174"/>
      <c r="RUJ198" s="174"/>
      <c r="RUK198" s="174"/>
      <c r="RUL198" s="174"/>
      <c r="RUM198" s="174"/>
      <c r="RUN198" s="174"/>
      <c r="RUO198" s="174"/>
      <c r="RUP198" s="174"/>
      <c r="RUQ198" s="174"/>
      <c r="RUR198" s="174"/>
      <c r="RUS198" s="174"/>
      <c r="RUT198" s="174"/>
      <c r="RUU198" s="174"/>
      <c r="RUV198" s="174"/>
      <c r="RUW198" s="174"/>
      <c r="RUX198" s="174"/>
      <c r="RUY198" s="174"/>
      <c r="RUZ198" s="174"/>
      <c r="RVA198" s="174"/>
      <c r="RVB198" s="174"/>
      <c r="RVC198" s="174"/>
      <c r="RVD198" s="174"/>
      <c r="RVE198" s="174"/>
      <c r="RVF198" s="174"/>
      <c r="RVG198" s="174"/>
      <c r="RVH198" s="174"/>
      <c r="RVI198" s="174"/>
      <c r="RVJ198" s="174"/>
      <c r="RVK198" s="174"/>
      <c r="RVL198" s="174"/>
      <c r="RVM198" s="174"/>
      <c r="RVN198" s="174"/>
      <c r="RVO198" s="174"/>
      <c r="RVP198" s="174"/>
      <c r="RVQ198" s="174"/>
      <c r="RVR198" s="174"/>
      <c r="RVS198" s="174"/>
      <c r="RVT198" s="174"/>
      <c r="RVU198" s="174"/>
      <c r="RVV198" s="174"/>
      <c r="RVW198" s="174"/>
      <c r="RVX198" s="174"/>
      <c r="RVY198" s="174"/>
      <c r="RVZ198" s="174"/>
      <c r="RWA198" s="174"/>
      <c r="RWB198" s="174"/>
      <c r="RWC198" s="174"/>
      <c r="RWD198" s="174"/>
      <c r="RWE198" s="174"/>
      <c r="RWF198" s="174"/>
      <c r="RWG198" s="174"/>
      <c r="RWH198" s="174"/>
      <c r="RWI198" s="174"/>
      <c r="RWJ198" s="174"/>
      <c r="RWK198" s="174"/>
      <c r="RWL198" s="174"/>
      <c r="RWM198" s="174"/>
      <c r="RWN198" s="174"/>
      <c r="RWO198" s="174"/>
      <c r="RWP198" s="174"/>
      <c r="RWQ198" s="174"/>
      <c r="RWR198" s="174"/>
      <c r="RWS198" s="174"/>
      <c r="RWT198" s="174"/>
      <c r="RWU198" s="174"/>
      <c r="RWV198" s="174"/>
      <c r="RWW198" s="174"/>
      <c r="RWX198" s="174"/>
      <c r="RWY198" s="174"/>
      <c r="RWZ198" s="174"/>
      <c r="RXA198" s="174"/>
      <c r="RXB198" s="174"/>
      <c r="RXC198" s="174"/>
      <c r="RXD198" s="174"/>
      <c r="RXE198" s="174"/>
      <c r="RXF198" s="174"/>
      <c r="RXG198" s="174"/>
      <c r="RXH198" s="174"/>
      <c r="RXI198" s="174"/>
      <c r="RXJ198" s="174"/>
      <c r="RXK198" s="174"/>
      <c r="RXL198" s="174"/>
      <c r="RXM198" s="174"/>
      <c r="RXN198" s="174"/>
      <c r="RXO198" s="174"/>
      <c r="RXP198" s="174"/>
      <c r="RXQ198" s="174"/>
      <c r="RXR198" s="174"/>
      <c r="RXS198" s="174"/>
      <c r="RXT198" s="174"/>
      <c r="RXU198" s="174"/>
      <c r="RXV198" s="174"/>
      <c r="RXW198" s="174"/>
      <c r="RXX198" s="174"/>
      <c r="RXY198" s="174"/>
      <c r="RXZ198" s="174"/>
      <c r="RYA198" s="174"/>
      <c r="RYB198" s="174"/>
      <c r="RYC198" s="174"/>
      <c r="RYD198" s="174"/>
      <c r="RYE198" s="174"/>
      <c r="RYF198" s="174"/>
      <c r="RYG198" s="174"/>
      <c r="RYH198" s="174"/>
      <c r="RYI198" s="174"/>
      <c r="RYJ198" s="174"/>
      <c r="RYK198" s="174"/>
      <c r="RYL198" s="174"/>
      <c r="RYM198" s="174"/>
      <c r="RYN198" s="174"/>
      <c r="RYO198" s="174"/>
      <c r="RYP198" s="174"/>
      <c r="RYQ198" s="174"/>
      <c r="RYR198" s="174"/>
      <c r="RYS198" s="174"/>
      <c r="RYT198" s="174"/>
      <c r="RYU198" s="174"/>
      <c r="RYV198" s="174"/>
      <c r="RYW198" s="174"/>
      <c r="RYX198" s="174"/>
      <c r="RYY198" s="174"/>
      <c r="RYZ198" s="174"/>
      <c r="RZA198" s="174"/>
      <c r="RZB198" s="174"/>
      <c r="RZC198" s="174"/>
      <c r="RZD198" s="174"/>
      <c r="RZE198" s="174"/>
      <c r="RZF198" s="174"/>
      <c r="RZG198" s="174"/>
      <c r="RZH198" s="174"/>
      <c r="RZI198" s="174"/>
      <c r="RZJ198" s="174"/>
      <c r="RZK198" s="174"/>
      <c r="RZL198" s="174"/>
      <c r="RZM198" s="174"/>
      <c r="RZN198" s="174"/>
      <c r="RZO198" s="174"/>
      <c r="RZP198" s="174"/>
      <c r="RZQ198" s="174"/>
      <c r="RZR198" s="174"/>
      <c r="RZS198" s="174"/>
      <c r="RZT198" s="174"/>
      <c r="RZU198" s="174"/>
      <c r="RZV198" s="174"/>
      <c r="RZW198" s="174"/>
      <c r="RZX198" s="174"/>
      <c r="RZY198" s="174"/>
      <c r="RZZ198" s="174"/>
      <c r="SAA198" s="174"/>
      <c r="SAB198" s="174"/>
      <c r="SAC198" s="174"/>
      <c r="SAD198" s="174"/>
      <c r="SAE198" s="174"/>
      <c r="SAF198" s="174"/>
      <c r="SAG198" s="174"/>
      <c r="SAH198" s="174"/>
      <c r="SAI198" s="174"/>
      <c r="SAJ198" s="174"/>
      <c r="SAK198" s="174"/>
      <c r="SAL198" s="174"/>
      <c r="SAM198" s="174"/>
      <c r="SAN198" s="174"/>
      <c r="SAO198" s="174"/>
      <c r="SAP198" s="174"/>
      <c r="SAQ198" s="174"/>
      <c r="SAR198" s="174"/>
      <c r="SAS198" s="174"/>
      <c r="SAT198" s="174"/>
      <c r="SAU198" s="174"/>
      <c r="SAV198" s="174"/>
      <c r="SAW198" s="174"/>
      <c r="SAX198" s="174"/>
      <c r="SAY198" s="174"/>
      <c r="SAZ198" s="174"/>
      <c r="SBA198" s="174"/>
      <c r="SBB198" s="174"/>
      <c r="SBC198" s="174"/>
      <c r="SBD198" s="174"/>
      <c r="SBE198" s="174"/>
      <c r="SBF198" s="174"/>
      <c r="SBG198" s="174"/>
      <c r="SBH198" s="174"/>
      <c r="SBI198" s="174"/>
      <c r="SBJ198" s="174"/>
      <c r="SBK198" s="174"/>
      <c r="SBL198" s="174"/>
      <c r="SBM198" s="174"/>
      <c r="SBN198" s="174"/>
      <c r="SBO198" s="174"/>
      <c r="SBP198" s="174"/>
      <c r="SBQ198" s="174"/>
      <c r="SBR198" s="174"/>
      <c r="SBS198" s="174"/>
      <c r="SBT198" s="174"/>
      <c r="SBU198" s="174"/>
      <c r="SBV198" s="174"/>
      <c r="SBW198" s="174"/>
      <c r="SBX198" s="174"/>
      <c r="SBY198" s="174"/>
      <c r="SBZ198" s="174"/>
      <c r="SCA198" s="174"/>
      <c r="SCB198" s="174"/>
      <c r="SCC198" s="174"/>
      <c r="SCD198" s="174"/>
      <c r="SCE198" s="174"/>
      <c r="SCF198" s="174"/>
      <c r="SCG198" s="174"/>
      <c r="SCH198" s="174"/>
      <c r="SCI198" s="174"/>
      <c r="SCJ198" s="174"/>
      <c r="SCK198" s="174"/>
      <c r="SCL198" s="174"/>
      <c r="SCM198" s="174"/>
      <c r="SCN198" s="174"/>
      <c r="SCO198" s="174"/>
      <c r="SCP198" s="174"/>
      <c r="SCQ198" s="174"/>
      <c r="SCR198" s="174"/>
      <c r="SCS198" s="174"/>
      <c r="SCT198" s="174"/>
      <c r="SCU198" s="174"/>
      <c r="SCV198" s="174"/>
      <c r="SCW198" s="174"/>
      <c r="SCX198" s="174"/>
      <c r="SCY198" s="174"/>
      <c r="SCZ198" s="174"/>
      <c r="SDA198" s="174"/>
      <c r="SDB198" s="174"/>
      <c r="SDC198" s="174"/>
      <c r="SDD198" s="174"/>
      <c r="SDE198" s="174"/>
      <c r="SDF198" s="174"/>
      <c r="SDG198" s="174"/>
      <c r="SDH198" s="174"/>
      <c r="SDI198" s="174"/>
      <c r="SDJ198" s="174"/>
      <c r="SDK198" s="174"/>
      <c r="SDL198" s="174"/>
      <c r="SDM198" s="174"/>
      <c r="SDN198" s="174"/>
      <c r="SDO198" s="174"/>
      <c r="SDP198" s="174"/>
      <c r="SDQ198" s="174"/>
      <c r="SDR198" s="174"/>
      <c r="SDS198" s="174"/>
      <c r="SDT198" s="174"/>
      <c r="SDU198" s="174"/>
      <c r="SDV198" s="174"/>
      <c r="SDW198" s="174"/>
      <c r="SDX198" s="174"/>
      <c r="SDY198" s="174"/>
      <c r="SDZ198" s="174"/>
      <c r="SEA198" s="174"/>
      <c r="SEB198" s="174"/>
      <c r="SEC198" s="174"/>
      <c r="SED198" s="174"/>
      <c r="SEE198" s="174"/>
      <c r="SEF198" s="174"/>
      <c r="SEG198" s="174"/>
      <c r="SEH198" s="174"/>
      <c r="SEI198" s="174"/>
      <c r="SEJ198" s="174"/>
      <c r="SEK198" s="174"/>
      <c r="SEL198" s="174"/>
      <c r="SEM198" s="174"/>
      <c r="SEN198" s="174"/>
      <c r="SEO198" s="174"/>
      <c r="SEP198" s="174"/>
      <c r="SEQ198" s="174"/>
      <c r="SER198" s="174"/>
      <c r="SES198" s="174"/>
      <c r="SET198" s="174"/>
      <c r="SEU198" s="174"/>
      <c r="SEV198" s="174"/>
      <c r="SEW198" s="174"/>
      <c r="SEX198" s="174"/>
      <c r="SEY198" s="174"/>
      <c r="SEZ198" s="174"/>
      <c r="SFA198" s="174"/>
      <c r="SFB198" s="174"/>
      <c r="SFC198" s="174"/>
      <c r="SFD198" s="174"/>
      <c r="SFE198" s="174"/>
      <c r="SFF198" s="174"/>
      <c r="SFG198" s="174"/>
      <c r="SFH198" s="174"/>
      <c r="SFI198" s="174"/>
      <c r="SFJ198" s="174"/>
      <c r="SFK198" s="174"/>
      <c r="SFL198" s="174"/>
      <c r="SFM198" s="174"/>
      <c r="SFN198" s="174"/>
      <c r="SFO198" s="174"/>
      <c r="SFP198" s="174"/>
      <c r="SFQ198" s="174"/>
      <c r="SFR198" s="174"/>
      <c r="SFS198" s="174"/>
      <c r="SFT198" s="174"/>
      <c r="SFU198" s="174"/>
      <c r="SFV198" s="174"/>
      <c r="SFW198" s="174"/>
      <c r="SFX198" s="174"/>
      <c r="SFY198" s="174"/>
      <c r="SFZ198" s="174"/>
      <c r="SGA198" s="174"/>
      <c r="SGB198" s="174"/>
      <c r="SGC198" s="174"/>
      <c r="SGD198" s="174"/>
      <c r="SGE198" s="174"/>
      <c r="SGF198" s="174"/>
      <c r="SGG198" s="174"/>
      <c r="SGH198" s="174"/>
      <c r="SGI198" s="174"/>
      <c r="SGJ198" s="174"/>
      <c r="SGK198" s="174"/>
      <c r="SGL198" s="174"/>
      <c r="SGM198" s="174"/>
      <c r="SGN198" s="174"/>
      <c r="SGO198" s="174"/>
      <c r="SGP198" s="174"/>
      <c r="SGQ198" s="174"/>
      <c r="SGR198" s="174"/>
      <c r="SGS198" s="174"/>
      <c r="SGT198" s="174"/>
      <c r="SGU198" s="174"/>
      <c r="SGV198" s="174"/>
      <c r="SGW198" s="174"/>
      <c r="SGX198" s="174"/>
      <c r="SGY198" s="174"/>
      <c r="SGZ198" s="174"/>
      <c r="SHA198" s="174"/>
      <c r="SHB198" s="174"/>
      <c r="SHC198" s="174"/>
      <c r="SHD198" s="174"/>
      <c r="SHE198" s="174"/>
      <c r="SHF198" s="174"/>
      <c r="SHG198" s="174"/>
      <c r="SHH198" s="174"/>
      <c r="SHI198" s="174"/>
      <c r="SHJ198" s="174"/>
      <c r="SHK198" s="174"/>
      <c r="SHL198" s="174"/>
      <c r="SHM198" s="174"/>
      <c r="SHN198" s="174"/>
      <c r="SHO198" s="174"/>
      <c r="SHP198" s="174"/>
      <c r="SHQ198" s="174"/>
      <c r="SHR198" s="174"/>
      <c r="SHS198" s="174"/>
      <c r="SHT198" s="174"/>
      <c r="SHU198" s="174"/>
      <c r="SHV198" s="174"/>
      <c r="SHW198" s="174"/>
      <c r="SHX198" s="174"/>
      <c r="SHY198" s="174"/>
      <c r="SHZ198" s="174"/>
      <c r="SIA198" s="174"/>
      <c r="SIB198" s="174"/>
      <c r="SIC198" s="174"/>
      <c r="SID198" s="174"/>
      <c r="SIE198" s="174"/>
      <c r="SIF198" s="174"/>
      <c r="SIG198" s="174"/>
      <c r="SIH198" s="174"/>
      <c r="SII198" s="174"/>
      <c r="SIJ198" s="174"/>
      <c r="SIK198" s="174"/>
      <c r="SIL198" s="174"/>
      <c r="SIM198" s="174"/>
      <c r="SIN198" s="174"/>
      <c r="SIO198" s="174"/>
      <c r="SIP198" s="174"/>
      <c r="SIQ198" s="174"/>
      <c r="SIR198" s="174"/>
      <c r="SIS198" s="174"/>
      <c r="SIT198" s="174"/>
      <c r="SIU198" s="174"/>
      <c r="SIV198" s="174"/>
      <c r="SIW198" s="174"/>
      <c r="SIX198" s="174"/>
      <c r="SIY198" s="174"/>
      <c r="SIZ198" s="174"/>
      <c r="SJA198" s="174"/>
      <c r="SJB198" s="174"/>
      <c r="SJC198" s="174"/>
      <c r="SJD198" s="174"/>
      <c r="SJE198" s="174"/>
      <c r="SJF198" s="174"/>
      <c r="SJG198" s="174"/>
      <c r="SJH198" s="174"/>
      <c r="SJI198" s="174"/>
      <c r="SJJ198" s="174"/>
      <c r="SJK198" s="174"/>
      <c r="SJL198" s="174"/>
      <c r="SJM198" s="174"/>
      <c r="SJN198" s="174"/>
      <c r="SJO198" s="174"/>
      <c r="SJP198" s="174"/>
      <c r="SJQ198" s="174"/>
      <c r="SJR198" s="174"/>
      <c r="SJS198" s="174"/>
      <c r="SJT198" s="174"/>
      <c r="SJU198" s="174"/>
      <c r="SJV198" s="174"/>
      <c r="SJW198" s="174"/>
      <c r="SJX198" s="174"/>
      <c r="SJY198" s="174"/>
      <c r="SJZ198" s="174"/>
      <c r="SKA198" s="174"/>
      <c r="SKB198" s="174"/>
      <c r="SKC198" s="174"/>
      <c r="SKD198" s="174"/>
      <c r="SKE198" s="174"/>
      <c r="SKF198" s="174"/>
      <c r="SKG198" s="174"/>
      <c r="SKH198" s="174"/>
      <c r="SKI198" s="174"/>
      <c r="SKJ198" s="174"/>
      <c r="SKK198" s="174"/>
      <c r="SKL198" s="174"/>
      <c r="SKM198" s="174"/>
      <c r="SKN198" s="174"/>
      <c r="SKO198" s="174"/>
      <c r="SKP198" s="174"/>
      <c r="SKQ198" s="174"/>
      <c r="SKR198" s="174"/>
      <c r="SKS198" s="174"/>
      <c r="SKT198" s="174"/>
      <c r="SKU198" s="174"/>
      <c r="SKV198" s="174"/>
      <c r="SKW198" s="174"/>
      <c r="SKX198" s="174"/>
      <c r="SKY198" s="174"/>
      <c r="SKZ198" s="174"/>
      <c r="SLA198" s="174"/>
      <c r="SLB198" s="174"/>
      <c r="SLC198" s="174"/>
      <c r="SLD198" s="174"/>
      <c r="SLE198" s="174"/>
      <c r="SLF198" s="174"/>
      <c r="SLG198" s="174"/>
      <c r="SLH198" s="174"/>
      <c r="SLI198" s="174"/>
      <c r="SLJ198" s="174"/>
      <c r="SLK198" s="174"/>
      <c r="SLL198" s="174"/>
      <c r="SLM198" s="174"/>
      <c r="SLN198" s="174"/>
      <c r="SLO198" s="174"/>
      <c r="SLP198" s="174"/>
      <c r="SLQ198" s="174"/>
      <c r="SLR198" s="174"/>
      <c r="SLS198" s="174"/>
      <c r="SLT198" s="174"/>
      <c r="SLU198" s="174"/>
      <c r="SLV198" s="174"/>
      <c r="SLW198" s="174"/>
      <c r="SLX198" s="174"/>
      <c r="SLY198" s="174"/>
      <c r="SLZ198" s="174"/>
      <c r="SMA198" s="174"/>
      <c r="SMB198" s="174"/>
      <c r="SMC198" s="174"/>
      <c r="SMD198" s="174"/>
      <c r="SME198" s="174"/>
      <c r="SMF198" s="174"/>
      <c r="SMG198" s="174"/>
      <c r="SMH198" s="174"/>
      <c r="SMI198" s="174"/>
      <c r="SMJ198" s="174"/>
      <c r="SMK198" s="174"/>
      <c r="SML198" s="174"/>
      <c r="SMM198" s="174"/>
      <c r="SMN198" s="174"/>
      <c r="SMO198" s="174"/>
      <c r="SMP198" s="174"/>
      <c r="SMQ198" s="174"/>
      <c r="SMR198" s="174"/>
      <c r="SMS198" s="174"/>
      <c r="SMT198" s="174"/>
      <c r="SMU198" s="174"/>
      <c r="SMV198" s="174"/>
      <c r="SMW198" s="174"/>
      <c r="SMX198" s="174"/>
      <c r="SMY198" s="174"/>
      <c r="SMZ198" s="174"/>
      <c r="SNA198" s="174"/>
      <c r="SNB198" s="174"/>
      <c r="SNC198" s="174"/>
      <c r="SND198" s="174"/>
      <c r="SNE198" s="174"/>
      <c r="SNF198" s="174"/>
      <c r="SNG198" s="174"/>
      <c r="SNH198" s="174"/>
      <c r="SNI198" s="174"/>
      <c r="SNJ198" s="174"/>
      <c r="SNK198" s="174"/>
      <c r="SNL198" s="174"/>
      <c r="SNM198" s="174"/>
      <c r="SNN198" s="174"/>
      <c r="SNO198" s="174"/>
      <c r="SNP198" s="174"/>
      <c r="SNQ198" s="174"/>
      <c r="SNR198" s="174"/>
      <c r="SNS198" s="174"/>
      <c r="SNT198" s="174"/>
      <c r="SNU198" s="174"/>
      <c r="SNV198" s="174"/>
      <c r="SNW198" s="174"/>
      <c r="SNX198" s="174"/>
      <c r="SNY198" s="174"/>
      <c r="SNZ198" s="174"/>
      <c r="SOA198" s="174"/>
      <c r="SOB198" s="174"/>
      <c r="SOC198" s="174"/>
      <c r="SOD198" s="174"/>
      <c r="SOE198" s="174"/>
      <c r="SOF198" s="174"/>
      <c r="SOG198" s="174"/>
      <c r="SOH198" s="174"/>
      <c r="SOI198" s="174"/>
      <c r="SOJ198" s="174"/>
      <c r="SOK198" s="174"/>
      <c r="SOL198" s="174"/>
      <c r="SOM198" s="174"/>
      <c r="SON198" s="174"/>
      <c r="SOO198" s="174"/>
      <c r="SOP198" s="174"/>
      <c r="SOQ198" s="174"/>
      <c r="SOR198" s="174"/>
      <c r="SOS198" s="174"/>
      <c r="SOT198" s="174"/>
      <c r="SOU198" s="174"/>
      <c r="SOV198" s="174"/>
      <c r="SOW198" s="174"/>
      <c r="SOX198" s="174"/>
      <c r="SOY198" s="174"/>
      <c r="SOZ198" s="174"/>
      <c r="SPA198" s="174"/>
      <c r="SPB198" s="174"/>
      <c r="SPC198" s="174"/>
      <c r="SPD198" s="174"/>
      <c r="SPE198" s="174"/>
      <c r="SPF198" s="174"/>
      <c r="SPG198" s="174"/>
      <c r="SPH198" s="174"/>
      <c r="SPI198" s="174"/>
      <c r="SPJ198" s="174"/>
      <c r="SPK198" s="174"/>
      <c r="SPL198" s="174"/>
      <c r="SPM198" s="174"/>
      <c r="SPN198" s="174"/>
      <c r="SPO198" s="174"/>
      <c r="SPP198" s="174"/>
      <c r="SPQ198" s="174"/>
      <c r="SPR198" s="174"/>
      <c r="SPS198" s="174"/>
      <c r="SPT198" s="174"/>
      <c r="SPU198" s="174"/>
      <c r="SPV198" s="174"/>
      <c r="SPW198" s="174"/>
      <c r="SPX198" s="174"/>
      <c r="SPY198" s="174"/>
      <c r="SPZ198" s="174"/>
      <c r="SQA198" s="174"/>
      <c r="SQB198" s="174"/>
      <c r="SQC198" s="174"/>
      <c r="SQD198" s="174"/>
      <c r="SQE198" s="174"/>
      <c r="SQF198" s="174"/>
      <c r="SQG198" s="174"/>
      <c r="SQH198" s="174"/>
      <c r="SQI198" s="174"/>
      <c r="SQJ198" s="174"/>
      <c r="SQK198" s="174"/>
      <c r="SQL198" s="174"/>
      <c r="SQM198" s="174"/>
      <c r="SQN198" s="174"/>
      <c r="SQO198" s="174"/>
      <c r="SQP198" s="174"/>
      <c r="SQQ198" s="174"/>
      <c r="SQR198" s="174"/>
      <c r="SQS198" s="174"/>
      <c r="SQT198" s="174"/>
      <c r="SQU198" s="174"/>
      <c r="SQV198" s="174"/>
      <c r="SQW198" s="174"/>
      <c r="SQX198" s="174"/>
      <c r="SQY198" s="174"/>
      <c r="SQZ198" s="174"/>
      <c r="SRA198" s="174"/>
      <c r="SRB198" s="174"/>
      <c r="SRC198" s="174"/>
      <c r="SRD198" s="174"/>
      <c r="SRE198" s="174"/>
      <c r="SRF198" s="174"/>
      <c r="SRG198" s="174"/>
      <c r="SRH198" s="174"/>
      <c r="SRI198" s="174"/>
      <c r="SRJ198" s="174"/>
      <c r="SRK198" s="174"/>
      <c r="SRL198" s="174"/>
      <c r="SRM198" s="174"/>
      <c r="SRN198" s="174"/>
      <c r="SRO198" s="174"/>
      <c r="SRP198" s="174"/>
      <c r="SRQ198" s="174"/>
      <c r="SRR198" s="174"/>
      <c r="SRS198" s="174"/>
      <c r="SRT198" s="174"/>
      <c r="SRU198" s="174"/>
      <c r="SRV198" s="174"/>
      <c r="SRW198" s="174"/>
      <c r="SRX198" s="174"/>
      <c r="SRY198" s="174"/>
      <c r="SRZ198" s="174"/>
      <c r="SSA198" s="174"/>
      <c r="SSB198" s="174"/>
      <c r="SSC198" s="174"/>
      <c r="SSD198" s="174"/>
      <c r="SSE198" s="174"/>
      <c r="SSF198" s="174"/>
      <c r="SSG198" s="174"/>
      <c r="SSH198" s="174"/>
      <c r="SSI198" s="174"/>
      <c r="SSJ198" s="174"/>
      <c r="SSK198" s="174"/>
      <c r="SSL198" s="174"/>
      <c r="SSM198" s="174"/>
      <c r="SSN198" s="174"/>
      <c r="SSO198" s="174"/>
      <c r="SSP198" s="174"/>
      <c r="SSQ198" s="174"/>
      <c r="SSR198" s="174"/>
      <c r="SSS198" s="174"/>
      <c r="SST198" s="174"/>
      <c r="SSU198" s="174"/>
      <c r="SSV198" s="174"/>
      <c r="SSW198" s="174"/>
      <c r="SSX198" s="174"/>
      <c r="SSY198" s="174"/>
      <c r="SSZ198" s="174"/>
      <c r="STA198" s="174"/>
      <c r="STB198" s="174"/>
      <c r="STC198" s="174"/>
      <c r="STD198" s="174"/>
      <c r="STE198" s="174"/>
      <c r="STF198" s="174"/>
      <c r="STG198" s="174"/>
      <c r="STH198" s="174"/>
      <c r="STI198" s="174"/>
      <c r="STJ198" s="174"/>
      <c r="STK198" s="174"/>
      <c r="STL198" s="174"/>
      <c r="STM198" s="174"/>
      <c r="STN198" s="174"/>
      <c r="STO198" s="174"/>
      <c r="STP198" s="174"/>
      <c r="STQ198" s="174"/>
      <c r="STR198" s="174"/>
      <c r="STS198" s="174"/>
      <c r="STT198" s="174"/>
      <c r="STU198" s="174"/>
      <c r="STV198" s="174"/>
      <c r="STW198" s="174"/>
      <c r="STX198" s="174"/>
      <c r="STY198" s="174"/>
      <c r="STZ198" s="174"/>
      <c r="SUA198" s="174"/>
      <c r="SUB198" s="174"/>
      <c r="SUC198" s="174"/>
      <c r="SUD198" s="174"/>
      <c r="SUE198" s="174"/>
      <c r="SUF198" s="174"/>
      <c r="SUG198" s="174"/>
      <c r="SUH198" s="174"/>
      <c r="SUI198" s="174"/>
      <c r="SUJ198" s="174"/>
      <c r="SUK198" s="174"/>
      <c r="SUL198" s="174"/>
      <c r="SUM198" s="174"/>
      <c r="SUN198" s="174"/>
      <c r="SUO198" s="174"/>
      <c r="SUP198" s="174"/>
      <c r="SUQ198" s="174"/>
      <c r="SUR198" s="174"/>
      <c r="SUS198" s="174"/>
      <c r="SUT198" s="174"/>
      <c r="SUU198" s="174"/>
      <c r="SUV198" s="174"/>
      <c r="SUW198" s="174"/>
      <c r="SUX198" s="174"/>
      <c r="SUY198" s="174"/>
      <c r="SUZ198" s="174"/>
      <c r="SVA198" s="174"/>
      <c r="SVB198" s="174"/>
      <c r="SVC198" s="174"/>
      <c r="SVD198" s="174"/>
      <c r="SVE198" s="174"/>
      <c r="SVF198" s="174"/>
      <c r="SVG198" s="174"/>
      <c r="SVH198" s="174"/>
      <c r="SVI198" s="174"/>
      <c r="SVJ198" s="174"/>
      <c r="SVK198" s="174"/>
      <c r="SVL198" s="174"/>
      <c r="SVM198" s="174"/>
      <c r="SVN198" s="174"/>
      <c r="SVO198" s="174"/>
      <c r="SVP198" s="174"/>
      <c r="SVQ198" s="174"/>
      <c r="SVR198" s="174"/>
      <c r="SVS198" s="174"/>
      <c r="SVT198" s="174"/>
      <c r="SVU198" s="174"/>
      <c r="SVV198" s="174"/>
      <c r="SVW198" s="174"/>
      <c r="SVX198" s="174"/>
      <c r="SVY198" s="174"/>
      <c r="SVZ198" s="174"/>
      <c r="SWA198" s="174"/>
      <c r="SWB198" s="174"/>
      <c r="SWC198" s="174"/>
      <c r="SWD198" s="174"/>
      <c r="SWE198" s="174"/>
      <c r="SWF198" s="174"/>
      <c r="SWG198" s="174"/>
      <c r="SWH198" s="174"/>
      <c r="SWI198" s="174"/>
      <c r="SWJ198" s="174"/>
      <c r="SWK198" s="174"/>
      <c r="SWL198" s="174"/>
      <c r="SWM198" s="174"/>
      <c r="SWN198" s="174"/>
      <c r="SWO198" s="174"/>
      <c r="SWP198" s="174"/>
      <c r="SWQ198" s="174"/>
      <c r="SWR198" s="174"/>
      <c r="SWS198" s="174"/>
      <c r="SWT198" s="174"/>
      <c r="SWU198" s="174"/>
      <c r="SWV198" s="174"/>
      <c r="SWW198" s="174"/>
      <c r="SWX198" s="174"/>
      <c r="SWY198" s="174"/>
      <c r="SWZ198" s="174"/>
      <c r="SXA198" s="174"/>
      <c r="SXB198" s="174"/>
      <c r="SXC198" s="174"/>
      <c r="SXD198" s="174"/>
      <c r="SXE198" s="174"/>
      <c r="SXF198" s="174"/>
      <c r="SXG198" s="174"/>
      <c r="SXH198" s="174"/>
      <c r="SXI198" s="174"/>
      <c r="SXJ198" s="174"/>
      <c r="SXK198" s="174"/>
      <c r="SXL198" s="174"/>
      <c r="SXM198" s="174"/>
      <c r="SXN198" s="174"/>
      <c r="SXO198" s="174"/>
      <c r="SXP198" s="174"/>
      <c r="SXQ198" s="174"/>
      <c r="SXR198" s="174"/>
      <c r="SXS198" s="174"/>
      <c r="SXT198" s="174"/>
      <c r="SXU198" s="174"/>
      <c r="SXV198" s="174"/>
      <c r="SXW198" s="174"/>
      <c r="SXX198" s="174"/>
      <c r="SXY198" s="174"/>
      <c r="SXZ198" s="174"/>
      <c r="SYA198" s="174"/>
      <c r="SYB198" s="174"/>
      <c r="SYC198" s="174"/>
      <c r="SYD198" s="174"/>
      <c r="SYE198" s="174"/>
      <c r="SYF198" s="174"/>
      <c r="SYG198" s="174"/>
      <c r="SYH198" s="174"/>
      <c r="SYI198" s="174"/>
      <c r="SYJ198" s="174"/>
      <c r="SYK198" s="174"/>
      <c r="SYL198" s="174"/>
      <c r="SYM198" s="174"/>
      <c r="SYN198" s="174"/>
      <c r="SYO198" s="174"/>
      <c r="SYP198" s="174"/>
      <c r="SYQ198" s="174"/>
      <c r="SYR198" s="174"/>
      <c r="SYS198" s="174"/>
      <c r="SYT198" s="174"/>
      <c r="SYU198" s="174"/>
      <c r="SYV198" s="174"/>
      <c r="SYW198" s="174"/>
      <c r="SYX198" s="174"/>
      <c r="SYY198" s="174"/>
      <c r="SYZ198" s="174"/>
      <c r="SZA198" s="174"/>
      <c r="SZB198" s="174"/>
      <c r="SZC198" s="174"/>
      <c r="SZD198" s="174"/>
      <c r="SZE198" s="174"/>
      <c r="SZF198" s="174"/>
      <c r="SZG198" s="174"/>
      <c r="SZH198" s="174"/>
      <c r="SZI198" s="174"/>
      <c r="SZJ198" s="174"/>
      <c r="SZK198" s="174"/>
      <c r="SZL198" s="174"/>
      <c r="SZM198" s="174"/>
      <c r="SZN198" s="174"/>
      <c r="SZO198" s="174"/>
      <c r="SZP198" s="174"/>
      <c r="SZQ198" s="174"/>
      <c r="SZR198" s="174"/>
      <c r="SZS198" s="174"/>
      <c r="SZT198" s="174"/>
      <c r="SZU198" s="174"/>
      <c r="SZV198" s="174"/>
      <c r="SZW198" s="174"/>
      <c r="SZX198" s="174"/>
      <c r="SZY198" s="174"/>
      <c r="SZZ198" s="174"/>
      <c r="TAA198" s="174"/>
      <c r="TAB198" s="174"/>
      <c r="TAC198" s="174"/>
      <c r="TAD198" s="174"/>
      <c r="TAE198" s="174"/>
      <c r="TAF198" s="174"/>
      <c r="TAG198" s="174"/>
      <c r="TAH198" s="174"/>
      <c r="TAI198" s="174"/>
      <c r="TAJ198" s="174"/>
      <c r="TAK198" s="174"/>
      <c r="TAL198" s="174"/>
      <c r="TAM198" s="174"/>
      <c r="TAN198" s="174"/>
      <c r="TAO198" s="174"/>
      <c r="TAP198" s="174"/>
      <c r="TAQ198" s="174"/>
      <c r="TAR198" s="174"/>
      <c r="TAS198" s="174"/>
      <c r="TAT198" s="174"/>
      <c r="TAU198" s="174"/>
      <c r="TAV198" s="174"/>
      <c r="TAW198" s="174"/>
      <c r="TAX198" s="174"/>
      <c r="TAY198" s="174"/>
      <c r="TAZ198" s="174"/>
      <c r="TBA198" s="174"/>
      <c r="TBB198" s="174"/>
      <c r="TBC198" s="174"/>
      <c r="TBD198" s="174"/>
      <c r="TBE198" s="174"/>
      <c r="TBF198" s="174"/>
      <c r="TBG198" s="174"/>
      <c r="TBH198" s="174"/>
      <c r="TBI198" s="174"/>
      <c r="TBJ198" s="174"/>
      <c r="TBK198" s="174"/>
      <c r="TBL198" s="174"/>
      <c r="TBM198" s="174"/>
      <c r="TBN198" s="174"/>
      <c r="TBO198" s="174"/>
      <c r="TBP198" s="174"/>
      <c r="TBQ198" s="174"/>
      <c r="TBR198" s="174"/>
      <c r="TBS198" s="174"/>
      <c r="TBT198" s="174"/>
      <c r="TBU198" s="174"/>
      <c r="TBV198" s="174"/>
      <c r="TBW198" s="174"/>
      <c r="TBX198" s="174"/>
      <c r="TBY198" s="174"/>
      <c r="TBZ198" s="174"/>
      <c r="TCA198" s="174"/>
      <c r="TCB198" s="174"/>
      <c r="TCC198" s="174"/>
      <c r="TCD198" s="174"/>
      <c r="TCE198" s="174"/>
      <c r="TCF198" s="174"/>
      <c r="TCG198" s="174"/>
      <c r="TCH198" s="174"/>
      <c r="TCI198" s="174"/>
      <c r="TCJ198" s="174"/>
      <c r="TCK198" s="174"/>
      <c r="TCL198" s="174"/>
      <c r="TCM198" s="174"/>
      <c r="TCN198" s="174"/>
      <c r="TCO198" s="174"/>
      <c r="TCP198" s="174"/>
      <c r="TCQ198" s="174"/>
      <c r="TCR198" s="174"/>
      <c r="TCS198" s="174"/>
      <c r="TCT198" s="174"/>
      <c r="TCU198" s="174"/>
      <c r="TCV198" s="174"/>
      <c r="TCW198" s="174"/>
      <c r="TCX198" s="174"/>
      <c r="TCY198" s="174"/>
      <c r="TCZ198" s="174"/>
      <c r="TDA198" s="174"/>
      <c r="TDB198" s="174"/>
      <c r="TDC198" s="174"/>
      <c r="TDD198" s="174"/>
      <c r="TDE198" s="174"/>
      <c r="TDF198" s="174"/>
      <c r="TDG198" s="174"/>
      <c r="TDH198" s="174"/>
      <c r="TDI198" s="174"/>
      <c r="TDJ198" s="174"/>
      <c r="TDK198" s="174"/>
      <c r="TDL198" s="174"/>
      <c r="TDM198" s="174"/>
      <c r="TDN198" s="174"/>
      <c r="TDO198" s="174"/>
      <c r="TDP198" s="174"/>
      <c r="TDQ198" s="174"/>
      <c r="TDR198" s="174"/>
      <c r="TDS198" s="174"/>
      <c r="TDT198" s="174"/>
      <c r="TDU198" s="174"/>
      <c r="TDV198" s="174"/>
      <c r="TDW198" s="174"/>
      <c r="TDX198" s="174"/>
      <c r="TDY198" s="174"/>
      <c r="TDZ198" s="174"/>
      <c r="TEA198" s="174"/>
      <c r="TEB198" s="174"/>
      <c r="TEC198" s="174"/>
      <c r="TED198" s="174"/>
      <c r="TEE198" s="174"/>
      <c r="TEF198" s="174"/>
      <c r="TEG198" s="174"/>
      <c r="TEH198" s="174"/>
      <c r="TEI198" s="174"/>
      <c r="TEJ198" s="174"/>
      <c r="TEK198" s="174"/>
      <c r="TEL198" s="174"/>
      <c r="TEM198" s="174"/>
      <c r="TEN198" s="174"/>
      <c r="TEO198" s="174"/>
      <c r="TEP198" s="174"/>
      <c r="TEQ198" s="174"/>
      <c r="TER198" s="174"/>
      <c r="TES198" s="174"/>
      <c r="TET198" s="174"/>
      <c r="TEU198" s="174"/>
      <c r="TEV198" s="174"/>
      <c r="TEW198" s="174"/>
      <c r="TEX198" s="174"/>
      <c r="TEY198" s="174"/>
      <c r="TEZ198" s="174"/>
      <c r="TFA198" s="174"/>
      <c r="TFB198" s="174"/>
      <c r="TFC198" s="174"/>
      <c r="TFD198" s="174"/>
      <c r="TFE198" s="174"/>
      <c r="TFF198" s="174"/>
      <c r="TFG198" s="174"/>
      <c r="TFH198" s="174"/>
      <c r="TFI198" s="174"/>
      <c r="TFJ198" s="174"/>
      <c r="TFK198" s="174"/>
      <c r="TFL198" s="174"/>
      <c r="TFM198" s="174"/>
      <c r="TFN198" s="174"/>
      <c r="TFO198" s="174"/>
      <c r="TFP198" s="174"/>
      <c r="TFQ198" s="174"/>
      <c r="TFR198" s="174"/>
      <c r="TFS198" s="174"/>
      <c r="TFT198" s="174"/>
      <c r="TFU198" s="174"/>
      <c r="TFV198" s="174"/>
      <c r="TFW198" s="174"/>
      <c r="TFX198" s="174"/>
      <c r="TFY198" s="174"/>
      <c r="TFZ198" s="174"/>
      <c r="TGA198" s="174"/>
      <c r="TGB198" s="174"/>
      <c r="TGC198" s="174"/>
      <c r="TGD198" s="174"/>
      <c r="TGE198" s="174"/>
      <c r="TGF198" s="174"/>
      <c r="TGG198" s="174"/>
      <c r="TGH198" s="174"/>
      <c r="TGI198" s="174"/>
      <c r="TGJ198" s="174"/>
      <c r="TGK198" s="174"/>
      <c r="TGL198" s="174"/>
      <c r="TGM198" s="174"/>
      <c r="TGN198" s="174"/>
      <c r="TGO198" s="174"/>
      <c r="TGP198" s="174"/>
      <c r="TGQ198" s="174"/>
      <c r="TGR198" s="174"/>
      <c r="TGS198" s="174"/>
      <c r="TGT198" s="174"/>
      <c r="TGU198" s="174"/>
      <c r="TGV198" s="174"/>
      <c r="TGW198" s="174"/>
      <c r="TGX198" s="174"/>
      <c r="TGY198" s="174"/>
      <c r="TGZ198" s="174"/>
      <c r="THA198" s="174"/>
      <c r="THB198" s="174"/>
      <c r="THC198" s="174"/>
      <c r="THD198" s="174"/>
      <c r="THE198" s="174"/>
      <c r="THF198" s="174"/>
      <c r="THG198" s="174"/>
      <c r="THH198" s="174"/>
      <c r="THI198" s="174"/>
      <c r="THJ198" s="174"/>
      <c r="THK198" s="174"/>
      <c r="THL198" s="174"/>
      <c r="THM198" s="174"/>
      <c r="THN198" s="174"/>
      <c r="THO198" s="174"/>
      <c r="THP198" s="174"/>
      <c r="THQ198" s="174"/>
      <c r="THR198" s="174"/>
      <c r="THS198" s="174"/>
      <c r="THT198" s="174"/>
      <c r="THU198" s="174"/>
      <c r="THV198" s="174"/>
      <c r="THW198" s="174"/>
      <c r="THX198" s="174"/>
      <c r="THY198" s="174"/>
      <c r="THZ198" s="174"/>
      <c r="TIA198" s="174"/>
      <c r="TIB198" s="174"/>
      <c r="TIC198" s="174"/>
      <c r="TID198" s="174"/>
      <c r="TIE198" s="174"/>
      <c r="TIF198" s="174"/>
      <c r="TIG198" s="174"/>
      <c r="TIH198" s="174"/>
      <c r="TII198" s="174"/>
      <c r="TIJ198" s="174"/>
      <c r="TIK198" s="174"/>
      <c r="TIL198" s="174"/>
      <c r="TIM198" s="174"/>
      <c r="TIN198" s="174"/>
      <c r="TIO198" s="174"/>
      <c r="TIP198" s="174"/>
      <c r="TIQ198" s="174"/>
      <c r="TIR198" s="174"/>
      <c r="TIS198" s="174"/>
      <c r="TIT198" s="174"/>
      <c r="TIU198" s="174"/>
      <c r="TIV198" s="174"/>
      <c r="TIW198" s="174"/>
      <c r="TIX198" s="174"/>
      <c r="TIY198" s="174"/>
      <c r="TIZ198" s="174"/>
      <c r="TJA198" s="174"/>
      <c r="TJB198" s="174"/>
      <c r="TJC198" s="174"/>
      <c r="TJD198" s="174"/>
      <c r="TJE198" s="174"/>
      <c r="TJF198" s="174"/>
      <c r="TJG198" s="174"/>
      <c r="TJH198" s="174"/>
      <c r="TJI198" s="174"/>
      <c r="TJJ198" s="174"/>
      <c r="TJK198" s="174"/>
      <c r="TJL198" s="174"/>
      <c r="TJM198" s="174"/>
      <c r="TJN198" s="174"/>
      <c r="TJO198" s="174"/>
      <c r="TJP198" s="174"/>
      <c r="TJQ198" s="174"/>
      <c r="TJR198" s="174"/>
      <c r="TJS198" s="174"/>
      <c r="TJT198" s="174"/>
      <c r="TJU198" s="174"/>
      <c r="TJV198" s="174"/>
      <c r="TJW198" s="174"/>
      <c r="TJX198" s="174"/>
      <c r="TJY198" s="174"/>
      <c r="TJZ198" s="174"/>
      <c r="TKA198" s="174"/>
      <c r="TKB198" s="174"/>
      <c r="TKC198" s="174"/>
      <c r="TKD198" s="174"/>
      <c r="TKE198" s="174"/>
      <c r="TKF198" s="174"/>
      <c r="TKG198" s="174"/>
      <c r="TKH198" s="174"/>
      <c r="TKI198" s="174"/>
      <c r="TKJ198" s="174"/>
      <c r="TKK198" s="174"/>
      <c r="TKL198" s="174"/>
      <c r="TKM198" s="174"/>
      <c r="TKN198" s="174"/>
      <c r="TKO198" s="174"/>
      <c r="TKP198" s="174"/>
      <c r="TKQ198" s="174"/>
      <c r="TKR198" s="174"/>
      <c r="TKS198" s="174"/>
      <c r="TKT198" s="174"/>
      <c r="TKU198" s="174"/>
      <c r="TKV198" s="174"/>
      <c r="TKW198" s="174"/>
      <c r="TKX198" s="174"/>
      <c r="TKY198" s="174"/>
      <c r="TKZ198" s="174"/>
      <c r="TLA198" s="174"/>
      <c r="TLB198" s="174"/>
      <c r="TLC198" s="174"/>
      <c r="TLD198" s="174"/>
      <c r="TLE198" s="174"/>
      <c r="TLF198" s="174"/>
      <c r="TLG198" s="174"/>
      <c r="TLH198" s="174"/>
      <c r="TLI198" s="174"/>
      <c r="TLJ198" s="174"/>
      <c r="TLK198" s="174"/>
      <c r="TLL198" s="174"/>
      <c r="TLM198" s="174"/>
      <c r="TLN198" s="174"/>
      <c r="TLO198" s="174"/>
      <c r="TLP198" s="174"/>
      <c r="TLQ198" s="174"/>
      <c r="TLR198" s="174"/>
      <c r="TLS198" s="174"/>
      <c r="TLT198" s="174"/>
      <c r="TLU198" s="174"/>
      <c r="TLV198" s="174"/>
      <c r="TLW198" s="174"/>
      <c r="TLX198" s="174"/>
      <c r="TLY198" s="174"/>
      <c r="TLZ198" s="174"/>
      <c r="TMA198" s="174"/>
      <c r="TMB198" s="174"/>
      <c r="TMC198" s="174"/>
      <c r="TMD198" s="174"/>
      <c r="TME198" s="174"/>
      <c r="TMF198" s="174"/>
      <c r="TMG198" s="174"/>
      <c r="TMH198" s="174"/>
      <c r="TMI198" s="174"/>
      <c r="TMJ198" s="174"/>
      <c r="TMK198" s="174"/>
      <c r="TML198" s="174"/>
      <c r="TMM198" s="174"/>
      <c r="TMN198" s="174"/>
      <c r="TMO198" s="174"/>
      <c r="TMP198" s="174"/>
      <c r="TMQ198" s="174"/>
      <c r="TMR198" s="174"/>
      <c r="TMS198" s="174"/>
      <c r="TMT198" s="174"/>
      <c r="TMU198" s="174"/>
      <c r="TMV198" s="174"/>
      <c r="TMW198" s="174"/>
      <c r="TMX198" s="174"/>
      <c r="TMY198" s="174"/>
      <c r="TMZ198" s="174"/>
      <c r="TNA198" s="174"/>
      <c r="TNB198" s="174"/>
      <c r="TNC198" s="174"/>
      <c r="TND198" s="174"/>
      <c r="TNE198" s="174"/>
      <c r="TNF198" s="174"/>
      <c r="TNG198" s="174"/>
      <c r="TNH198" s="174"/>
      <c r="TNI198" s="174"/>
      <c r="TNJ198" s="174"/>
      <c r="TNK198" s="174"/>
      <c r="TNL198" s="174"/>
      <c r="TNM198" s="174"/>
      <c r="TNN198" s="174"/>
      <c r="TNO198" s="174"/>
      <c r="TNP198" s="174"/>
      <c r="TNQ198" s="174"/>
      <c r="TNR198" s="174"/>
      <c r="TNS198" s="174"/>
      <c r="TNT198" s="174"/>
      <c r="TNU198" s="174"/>
      <c r="TNV198" s="174"/>
      <c r="TNW198" s="174"/>
      <c r="TNX198" s="174"/>
      <c r="TNY198" s="174"/>
      <c r="TNZ198" s="174"/>
      <c r="TOA198" s="174"/>
      <c r="TOB198" s="174"/>
      <c r="TOC198" s="174"/>
      <c r="TOD198" s="174"/>
      <c r="TOE198" s="174"/>
      <c r="TOF198" s="174"/>
      <c r="TOG198" s="174"/>
      <c r="TOH198" s="174"/>
      <c r="TOI198" s="174"/>
      <c r="TOJ198" s="174"/>
      <c r="TOK198" s="174"/>
      <c r="TOL198" s="174"/>
      <c r="TOM198" s="174"/>
      <c r="TON198" s="174"/>
      <c r="TOO198" s="174"/>
      <c r="TOP198" s="174"/>
      <c r="TOQ198" s="174"/>
      <c r="TOR198" s="174"/>
      <c r="TOS198" s="174"/>
      <c r="TOT198" s="174"/>
      <c r="TOU198" s="174"/>
      <c r="TOV198" s="174"/>
      <c r="TOW198" s="174"/>
      <c r="TOX198" s="174"/>
      <c r="TOY198" s="174"/>
      <c r="TOZ198" s="174"/>
      <c r="TPA198" s="174"/>
      <c r="TPB198" s="174"/>
      <c r="TPC198" s="174"/>
      <c r="TPD198" s="174"/>
      <c r="TPE198" s="174"/>
      <c r="TPF198" s="174"/>
      <c r="TPG198" s="174"/>
      <c r="TPH198" s="174"/>
      <c r="TPI198" s="174"/>
      <c r="TPJ198" s="174"/>
      <c r="TPK198" s="174"/>
      <c r="TPL198" s="174"/>
      <c r="TPM198" s="174"/>
      <c r="TPN198" s="174"/>
      <c r="TPO198" s="174"/>
      <c r="TPP198" s="174"/>
      <c r="TPQ198" s="174"/>
      <c r="TPR198" s="174"/>
      <c r="TPS198" s="174"/>
      <c r="TPT198" s="174"/>
      <c r="TPU198" s="174"/>
      <c r="TPV198" s="174"/>
      <c r="TPW198" s="174"/>
      <c r="TPX198" s="174"/>
      <c r="TPY198" s="174"/>
      <c r="TPZ198" s="174"/>
      <c r="TQA198" s="174"/>
      <c r="TQB198" s="174"/>
      <c r="TQC198" s="174"/>
      <c r="TQD198" s="174"/>
      <c r="TQE198" s="174"/>
      <c r="TQF198" s="174"/>
      <c r="TQG198" s="174"/>
      <c r="TQH198" s="174"/>
      <c r="TQI198" s="174"/>
      <c r="TQJ198" s="174"/>
      <c r="TQK198" s="174"/>
      <c r="TQL198" s="174"/>
      <c r="TQM198" s="174"/>
      <c r="TQN198" s="174"/>
      <c r="TQO198" s="174"/>
      <c r="TQP198" s="174"/>
      <c r="TQQ198" s="174"/>
      <c r="TQR198" s="174"/>
      <c r="TQS198" s="174"/>
      <c r="TQT198" s="174"/>
      <c r="TQU198" s="174"/>
      <c r="TQV198" s="174"/>
      <c r="TQW198" s="174"/>
      <c r="TQX198" s="174"/>
      <c r="TQY198" s="174"/>
      <c r="TQZ198" s="174"/>
      <c r="TRA198" s="174"/>
      <c r="TRB198" s="174"/>
      <c r="TRC198" s="174"/>
      <c r="TRD198" s="174"/>
      <c r="TRE198" s="174"/>
      <c r="TRF198" s="174"/>
      <c r="TRG198" s="174"/>
      <c r="TRH198" s="174"/>
      <c r="TRI198" s="174"/>
      <c r="TRJ198" s="174"/>
      <c r="TRK198" s="174"/>
      <c r="TRL198" s="174"/>
      <c r="TRM198" s="174"/>
      <c r="TRN198" s="174"/>
      <c r="TRO198" s="174"/>
      <c r="TRP198" s="174"/>
      <c r="TRQ198" s="174"/>
      <c r="TRR198" s="174"/>
      <c r="TRS198" s="174"/>
      <c r="TRT198" s="174"/>
      <c r="TRU198" s="174"/>
      <c r="TRV198" s="174"/>
      <c r="TRW198" s="174"/>
      <c r="TRX198" s="174"/>
      <c r="TRY198" s="174"/>
      <c r="TRZ198" s="174"/>
      <c r="TSA198" s="174"/>
      <c r="TSB198" s="174"/>
      <c r="TSC198" s="174"/>
      <c r="TSD198" s="174"/>
      <c r="TSE198" s="174"/>
      <c r="TSF198" s="174"/>
      <c r="TSG198" s="174"/>
      <c r="TSH198" s="174"/>
      <c r="TSI198" s="174"/>
      <c r="TSJ198" s="174"/>
      <c r="TSK198" s="174"/>
      <c r="TSL198" s="174"/>
      <c r="TSM198" s="174"/>
      <c r="TSN198" s="174"/>
      <c r="TSO198" s="174"/>
      <c r="TSP198" s="174"/>
      <c r="TSQ198" s="174"/>
      <c r="TSR198" s="174"/>
      <c r="TSS198" s="174"/>
      <c r="TST198" s="174"/>
      <c r="TSU198" s="174"/>
      <c r="TSV198" s="174"/>
      <c r="TSW198" s="174"/>
      <c r="TSX198" s="174"/>
      <c r="TSY198" s="174"/>
      <c r="TSZ198" s="174"/>
      <c r="TTA198" s="174"/>
      <c r="TTB198" s="174"/>
      <c r="TTC198" s="174"/>
      <c r="TTD198" s="174"/>
      <c r="TTE198" s="174"/>
      <c r="TTF198" s="174"/>
      <c r="TTG198" s="174"/>
      <c r="TTH198" s="174"/>
      <c r="TTI198" s="174"/>
      <c r="TTJ198" s="174"/>
      <c r="TTK198" s="174"/>
      <c r="TTL198" s="174"/>
      <c r="TTM198" s="174"/>
      <c r="TTN198" s="174"/>
      <c r="TTO198" s="174"/>
      <c r="TTP198" s="174"/>
      <c r="TTQ198" s="174"/>
      <c r="TTR198" s="174"/>
      <c r="TTS198" s="174"/>
      <c r="TTT198" s="174"/>
      <c r="TTU198" s="174"/>
      <c r="TTV198" s="174"/>
      <c r="TTW198" s="174"/>
      <c r="TTX198" s="174"/>
      <c r="TTY198" s="174"/>
      <c r="TTZ198" s="174"/>
      <c r="TUA198" s="174"/>
      <c r="TUB198" s="174"/>
      <c r="TUC198" s="174"/>
      <c r="TUD198" s="174"/>
      <c r="TUE198" s="174"/>
      <c r="TUF198" s="174"/>
      <c r="TUG198" s="174"/>
      <c r="TUH198" s="174"/>
      <c r="TUI198" s="174"/>
      <c r="TUJ198" s="174"/>
      <c r="TUK198" s="174"/>
      <c r="TUL198" s="174"/>
      <c r="TUM198" s="174"/>
      <c r="TUN198" s="174"/>
      <c r="TUO198" s="174"/>
      <c r="TUP198" s="174"/>
      <c r="TUQ198" s="174"/>
      <c r="TUR198" s="174"/>
      <c r="TUS198" s="174"/>
      <c r="TUT198" s="174"/>
      <c r="TUU198" s="174"/>
      <c r="TUV198" s="174"/>
      <c r="TUW198" s="174"/>
      <c r="TUX198" s="174"/>
      <c r="TUY198" s="174"/>
      <c r="TUZ198" s="174"/>
      <c r="TVA198" s="174"/>
      <c r="TVB198" s="174"/>
      <c r="TVC198" s="174"/>
      <c r="TVD198" s="174"/>
      <c r="TVE198" s="174"/>
      <c r="TVF198" s="174"/>
      <c r="TVG198" s="174"/>
      <c r="TVH198" s="174"/>
      <c r="TVI198" s="174"/>
      <c r="TVJ198" s="174"/>
      <c r="TVK198" s="174"/>
      <c r="TVL198" s="174"/>
      <c r="TVM198" s="174"/>
      <c r="TVN198" s="174"/>
      <c r="TVO198" s="174"/>
      <c r="TVP198" s="174"/>
      <c r="TVQ198" s="174"/>
      <c r="TVR198" s="174"/>
      <c r="TVS198" s="174"/>
      <c r="TVT198" s="174"/>
      <c r="TVU198" s="174"/>
      <c r="TVV198" s="174"/>
      <c r="TVW198" s="174"/>
      <c r="TVX198" s="174"/>
      <c r="TVY198" s="174"/>
      <c r="TVZ198" s="174"/>
      <c r="TWA198" s="174"/>
      <c r="TWB198" s="174"/>
      <c r="TWC198" s="174"/>
      <c r="TWD198" s="174"/>
      <c r="TWE198" s="174"/>
      <c r="TWF198" s="174"/>
      <c r="TWG198" s="174"/>
      <c r="TWH198" s="174"/>
      <c r="TWI198" s="174"/>
      <c r="TWJ198" s="174"/>
      <c r="TWK198" s="174"/>
      <c r="TWL198" s="174"/>
      <c r="TWM198" s="174"/>
      <c r="TWN198" s="174"/>
      <c r="TWO198" s="174"/>
      <c r="TWP198" s="174"/>
      <c r="TWQ198" s="174"/>
      <c r="TWR198" s="174"/>
      <c r="TWS198" s="174"/>
      <c r="TWT198" s="174"/>
      <c r="TWU198" s="174"/>
      <c r="TWV198" s="174"/>
      <c r="TWW198" s="174"/>
      <c r="TWX198" s="174"/>
      <c r="TWY198" s="174"/>
      <c r="TWZ198" s="174"/>
      <c r="TXA198" s="174"/>
      <c r="TXB198" s="174"/>
      <c r="TXC198" s="174"/>
      <c r="TXD198" s="174"/>
      <c r="TXE198" s="174"/>
      <c r="TXF198" s="174"/>
      <c r="TXG198" s="174"/>
      <c r="TXH198" s="174"/>
      <c r="TXI198" s="174"/>
      <c r="TXJ198" s="174"/>
      <c r="TXK198" s="174"/>
      <c r="TXL198" s="174"/>
      <c r="TXM198" s="174"/>
      <c r="TXN198" s="174"/>
      <c r="TXO198" s="174"/>
      <c r="TXP198" s="174"/>
      <c r="TXQ198" s="174"/>
      <c r="TXR198" s="174"/>
      <c r="TXS198" s="174"/>
      <c r="TXT198" s="174"/>
      <c r="TXU198" s="174"/>
      <c r="TXV198" s="174"/>
      <c r="TXW198" s="174"/>
      <c r="TXX198" s="174"/>
      <c r="TXY198" s="174"/>
      <c r="TXZ198" s="174"/>
      <c r="TYA198" s="174"/>
      <c r="TYB198" s="174"/>
      <c r="TYC198" s="174"/>
      <c r="TYD198" s="174"/>
      <c r="TYE198" s="174"/>
      <c r="TYF198" s="174"/>
      <c r="TYG198" s="174"/>
      <c r="TYH198" s="174"/>
      <c r="TYI198" s="174"/>
      <c r="TYJ198" s="174"/>
      <c r="TYK198" s="174"/>
      <c r="TYL198" s="174"/>
      <c r="TYM198" s="174"/>
      <c r="TYN198" s="174"/>
      <c r="TYO198" s="174"/>
      <c r="TYP198" s="174"/>
      <c r="TYQ198" s="174"/>
      <c r="TYR198" s="174"/>
      <c r="TYS198" s="174"/>
      <c r="TYT198" s="174"/>
      <c r="TYU198" s="174"/>
      <c r="TYV198" s="174"/>
      <c r="TYW198" s="174"/>
      <c r="TYX198" s="174"/>
      <c r="TYY198" s="174"/>
      <c r="TYZ198" s="174"/>
      <c r="TZA198" s="174"/>
      <c r="TZB198" s="174"/>
      <c r="TZC198" s="174"/>
      <c r="TZD198" s="174"/>
      <c r="TZE198" s="174"/>
      <c r="TZF198" s="174"/>
      <c r="TZG198" s="174"/>
      <c r="TZH198" s="174"/>
      <c r="TZI198" s="174"/>
      <c r="TZJ198" s="174"/>
      <c r="TZK198" s="174"/>
      <c r="TZL198" s="174"/>
      <c r="TZM198" s="174"/>
      <c r="TZN198" s="174"/>
      <c r="TZO198" s="174"/>
      <c r="TZP198" s="174"/>
      <c r="TZQ198" s="174"/>
      <c r="TZR198" s="174"/>
      <c r="TZS198" s="174"/>
      <c r="TZT198" s="174"/>
      <c r="TZU198" s="174"/>
      <c r="TZV198" s="174"/>
      <c r="TZW198" s="174"/>
      <c r="TZX198" s="174"/>
      <c r="TZY198" s="174"/>
      <c r="TZZ198" s="174"/>
      <c r="UAA198" s="174"/>
      <c r="UAB198" s="174"/>
      <c r="UAC198" s="174"/>
      <c r="UAD198" s="174"/>
      <c r="UAE198" s="174"/>
      <c r="UAF198" s="174"/>
      <c r="UAG198" s="174"/>
      <c r="UAH198" s="174"/>
      <c r="UAI198" s="174"/>
      <c r="UAJ198" s="174"/>
      <c r="UAK198" s="174"/>
      <c r="UAL198" s="174"/>
      <c r="UAM198" s="174"/>
      <c r="UAN198" s="174"/>
      <c r="UAO198" s="174"/>
      <c r="UAP198" s="174"/>
      <c r="UAQ198" s="174"/>
      <c r="UAR198" s="174"/>
      <c r="UAS198" s="174"/>
      <c r="UAT198" s="174"/>
      <c r="UAU198" s="174"/>
      <c r="UAV198" s="174"/>
      <c r="UAW198" s="174"/>
      <c r="UAX198" s="174"/>
      <c r="UAY198" s="174"/>
      <c r="UAZ198" s="174"/>
      <c r="UBA198" s="174"/>
      <c r="UBB198" s="174"/>
      <c r="UBC198" s="174"/>
      <c r="UBD198" s="174"/>
      <c r="UBE198" s="174"/>
      <c r="UBF198" s="174"/>
      <c r="UBG198" s="174"/>
      <c r="UBH198" s="174"/>
      <c r="UBI198" s="174"/>
      <c r="UBJ198" s="174"/>
      <c r="UBK198" s="174"/>
      <c r="UBL198" s="174"/>
      <c r="UBM198" s="174"/>
      <c r="UBN198" s="174"/>
      <c r="UBO198" s="174"/>
      <c r="UBP198" s="174"/>
      <c r="UBQ198" s="174"/>
      <c r="UBR198" s="174"/>
      <c r="UBS198" s="174"/>
      <c r="UBT198" s="174"/>
      <c r="UBU198" s="174"/>
      <c r="UBV198" s="174"/>
      <c r="UBW198" s="174"/>
      <c r="UBX198" s="174"/>
      <c r="UBY198" s="174"/>
      <c r="UBZ198" s="174"/>
      <c r="UCA198" s="174"/>
      <c r="UCB198" s="174"/>
      <c r="UCC198" s="174"/>
      <c r="UCD198" s="174"/>
      <c r="UCE198" s="174"/>
      <c r="UCF198" s="174"/>
      <c r="UCG198" s="174"/>
      <c r="UCH198" s="174"/>
      <c r="UCI198" s="174"/>
      <c r="UCJ198" s="174"/>
      <c r="UCK198" s="174"/>
      <c r="UCL198" s="174"/>
      <c r="UCM198" s="174"/>
      <c r="UCN198" s="174"/>
      <c r="UCO198" s="174"/>
      <c r="UCP198" s="174"/>
      <c r="UCQ198" s="174"/>
      <c r="UCR198" s="174"/>
      <c r="UCS198" s="174"/>
      <c r="UCT198" s="174"/>
      <c r="UCU198" s="174"/>
      <c r="UCV198" s="174"/>
      <c r="UCW198" s="174"/>
      <c r="UCX198" s="174"/>
      <c r="UCY198" s="174"/>
      <c r="UCZ198" s="174"/>
      <c r="UDA198" s="174"/>
      <c r="UDB198" s="174"/>
      <c r="UDC198" s="174"/>
      <c r="UDD198" s="174"/>
      <c r="UDE198" s="174"/>
      <c r="UDF198" s="174"/>
      <c r="UDG198" s="174"/>
      <c r="UDH198" s="174"/>
      <c r="UDI198" s="174"/>
      <c r="UDJ198" s="174"/>
      <c r="UDK198" s="174"/>
      <c r="UDL198" s="174"/>
      <c r="UDM198" s="174"/>
      <c r="UDN198" s="174"/>
      <c r="UDO198" s="174"/>
      <c r="UDP198" s="174"/>
      <c r="UDQ198" s="174"/>
      <c r="UDR198" s="174"/>
      <c r="UDS198" s="174"/>
      <c r="UDT198" s="174"/>
      <c r="UDU198" s="174"/>
      <c r="UDV198" s="174"/>
      <c r="UDW198" s="174"/>
      <c r="UDX198" s="174"/>
      <c r="UDY198" s="174"/>
      <c r="UDZ198" s="174"/>
      <c r="UEA198" s="174"/>
      <c r="UEB198" s="174"/>
      <c r="UEC198" s="174"/>
      <c r="UED198" s="174"/>
      <c r="UEE198" s="174"/>
      <c r="UEF198" s="174"/>
      <c r="UEG198" s="174"/>
      <c r="UEH198" s="174"/>
      <c r="UEI198" s="174"/>
      <c r="UEJ198" s="174"/>
      <c r="UEK198" s="174"/>
      <c r="UEL198" s="174"/>
      <c r="UEM198" s="174"/>
      <c r="UEN198" s="174"/>
      <c r="UEO198" s="174"/>
      <c r="UEP198" s="174"/>
      <c r="UEQ198" s="174"/>
      <c r="UER198" s="174"/>
      <c r="UES198" s="174"/>
      <c r="UET198" s="174"/>
      <c r="UEU198" s="174"/>
      <c r="UEV198" s="174"/>
      <c r="UEW198" s="174"/>
      <c r="UEX198" s="174"/>
      <c r="UEY198" s="174"/>
      <c r="UEZ198" s="174"/>
      <c r="UFA198" s="174"/>
      <c r="UFB198" s="174"/>
      <c r="UFC198" s="174"/>
      <c r="UFD198" s="174"/>
      <c r="UFE198" s="174"/>
      <c r="UFF198" s="174"/>
      <c r="UFG198" s="174"/>
      <c r="UFH198" s="174"/>
      <c r="UFI198" s="174"/>
      <c r="UFJ198" s="174"/>
      <c r="UFK198" s="174"/>
      <c r="UFL198" s="174"/>
      <c r="UFM198" s="174"/>
      <c r="UFN198" s="174"/>
      <c r="UFO198" s="174"/>
      <c r="UFP198" s="174"/>
      <c r="UFQ198" s="174"/>
      <c r="UFR198" s="174"/>
      <c r="UFS198" s="174"/>
      <c r="UFT198" s="174"/>
      <c r="UFU198" s="174"/>
      <c r="UFV198" s="174"/>
      <c r="UFW198" s="174"/>
      <c r="UFX198" s="174"/>
      <c r="UFY198" s="174"/>
      <c r="UFZ198" s="174"/>
      <c r="UGA198" s="174"/>
      <c r="UGB198" s="174"/>
      <c r="UGC198" s="174"/>
      <c r="UGD198" s="174"/>
      <c r="UGE198" s="174"/>
      <c r="UGF198" s="174"/>
      <c r="UGG198" s="174"/>
      <c r="UGH198" s="174"/>
      <c r="UGI198" s="174"/>
      <c r="UGJ198" s="174"/>
      <c r="UGK198" s="174"/>
      <c r="UGL198" s="174"/>
      <c r="UGM198" s="174"/>
      <c r="UGN198" s="174"/>
      <c r="UGO198" s="174"/>
      <c r="UGP198" s="174"/>
      <c r="UGQ198" s="174"/>
      <c r="UGR198" s="174"/>
      <c r="UGS198" s="174"/>
      <c r="UGT198" s="174"/>
      <c r="UGU198" s="174"/>
      <c r="UGV198" s="174"/>
      <c r="UGW198" s="174"/>
      <c r="UGX198" s="174"/>
      <c r="UGY198" s="174"/>
      <c r="UGZ198" s="174"/>
      <c r="UHA198" s="174"/>
      <c r="UHB198" s="174"/>
      <c r="UHC198" s="174"/>
      <c r="UHD198" s="174"/>
      <c r="UHE198" s="174"/>
      <c r="UHF198" s="174"/>
      <c r="UHG198" s="174"/>
      <c r="UHH198" s="174"/>
      <c r="UHI198" s="174"/>
      <c r="UHJ198" s="174"/>
      <c r="UHK198" s="174"/>
      <c r="UHL198" s="174"/>
      <c r="UHM198" s="174"/>
      <c r="UHN198" s="174"/>
      <c r="UHO198" s="174"/>
      <c r="UHP198" s="174"/>
      <c r="UHQ198" s="174"/>
      <c r="UHR198" s="174"/>
      <c r="UHS198" s="174"/>
      <c r="UHT198" s="174"/>
      <c r="UHU198" s="174"/>
      <c r="UHV198" s="174"/>
      <c r="UHW198" s="174"/>
      <c r="UHX198" s="174"/>
      <c r="UHY198" s="174"/>
      <c r="UHZ198" s="174"/>
      <c r="UIA198" s="174"/>
      <c r="UIB198" s="174"/>
      <c r="UIC198" s="174"/>
      <c r="UID198" s="174"/>
      <c r="UIE198" s="174"/>
      <c r="UIF198" s="174"/>
      <c r="UIG198" s="174"/>
      <c r="UIH198" s="174"/>
      <c r="UII198" s="174"/>
      <c r="UIJ198" s="174"/>
      <c r="UIK198" s="174"/>
      <c r="UIL198" s="174"/>
      <c r="UIM198" s="174"/>
      <c r="UIN198" s="174"/>
      <c r="UIO198" s="174"/>
      <c r="UIP198" s="174"/>
      <c r="UIQ198" s="174"/>
      <c r="UIR198" s="174"/>
      <c r="UIS198" s="174"/>
      <c r="UIT198" s="174"/>
      <c r="UIU198" s="174"/>
      <c r="UIV198" s="174"/>
      <c r="UIW198" s="174"/>
      <c r="UIX198" s="174"/>
      <c r="UIY198" s="174"/>
      <c r="UIZ198" s="174"/>
      <c r="UJA198" s="174"/>
      <c r="UJB198" s="174"/>
      <c r="UJC198" s="174"/>
      <c r="UJD198" s="174"/>
      <c r="UJE198" s="174"/>
      <c r="UJF198" s="174"/>
      <c r="UJG198" s="174"/>
      <c r="UJH198" s="174"/>
      <c r="UJI198" s="174"/>
      <c r="UJJ198" s="174"/>
      <c r="UJK198" s="174"/>
      <c r="UJL198" s="174"/>
      <c r="UJM198" s="174"/>
      <c r="UJN198" s="174"/>
      <c r="UJO198" s="174"/>
      <c r="UJP198" s="174"/>
      <c r="UJQ198" s="174"/>
      <c r="UJR198" s="174"/>
      <c r="UJS198" s="174"/>
      <c r="UJT198" s="174"/>
      <c r="UJU198" s="174"/>
      <c r="UJV198" s="174"/>
      <c r="UJW198" s="174"/>
      <c r="UJX198" s="174"/>
      <c r="UJY198" s="174"/>
      <c r="UJZ198" s="174"/>
      <c r="UKA198" s="174"/>
      <c r="UKB198" s="174"/>
      <c r="UKC198" s="174"/>
      <c r="UKD198" s="174"/>
      <c r="UKE198" s="174"/>
      <c r="UKF198" s="174"/>
      <c r="UKG198" s="174"/>
      <c r="UKH198" s="174"/>
      <c r="UKI198" s="174"/>
      <c r="UKJ198" s="174"/>
      <c r="UKK198" s="174"/>
      <c r="UKL198" s="174"/>
      <c r="UKM198" s="174"/>
      <c r="UKN198" s="174"/>
      <c r="UKO198" s="174"/>
      <c r="UKP198" s="174"/>
      <c r="UKQ198" s="174"/>
      <c r="UKR198" s="174"/>
      <c r="UKS198" s="174"/>
      <c r="UKT198" s="174"/>
      <c r="UKU198" s="174"/>
      <c r="UKV198" s="174"/>
      <c r="UKW198" s="174"/>
      <c r="UKX198" s="174"/>
      <c r="UKY198" s="174"/>
      <c r="UKZ198" s="174"/>
      <c r="ULA198" s="174"/>
      <c r="ULB198" s="174"/>
      <c r="ULC198" s="174"/>
      <c r="ULD198" s="174"/>
      <c r="ULE198" s="174"/>
      <c r="ULF198" s="174"/>
      <c r="ULG198" s="174"/>
      <c r="ULH198" s="174"/>
      <c r="ULI198" s="174"/>
      <c r="ULJ198" s="174"/>
      <c r="ULK198" s="174"/>
      <c r="ULL198" s="174"/>
      <c r="ULM198" s="174"/>
      <c r="ULN198" s="174"/>
      <c r="ULO198" s="174"/>
      <c r="ULP198" s="174"/>
      <c r="ULQ198" s="174"/>
      <c r="ULR198" s="174"/>
      <c r="ULS198" s="174"/>
      <c r="ULT198" s="174"/>
      <c r="ULU198" s="174"/>
      <c r="ULV198" s="174"/>
      <c r="ULW198" s="174"/>
      <c r="ULX198" s="174"/>
      <c r="ULY198" s="174"/>
      <c r="ULZ198" s="174"/>
      <c r="UMA198" s="174"/>
      <c r="UMB198" s="174"/>
      <c r="UMC198" s="174"/>
      <c r="UMD198" s="174"/>
      <c r="UME198" s="174"/>
      <c r="UMF198" s="174"/>
      <c r="UMG198" s="174"/>
      <c r="UMH198" s="174"/>
      <c r="UMI198" s="174"/>
      <c r="UMJ198" s="174"/>
      <c r="UMK198" s="174"/>
      <c r="UML198" s="174"/>
      <c r="UMM198" s="174"/>
      <c r="UMN198" s="174"/>
      <c r="UMO198" s="174"/>
      <c r="UMP198" s="174"/>
      <c r="UMQ198" s="174"/>
      <c r="UMR198" s="174"/>
      <c r="UMS198" s="174"/>
      <c r="UMT198" s="174"/>
      <c r="UMU198" s="174"/>
      <c r="UMV198" s="174"/>
      <c r="UMW198" s="174"/>
      <c r="UMX198" s="174"/>
      <c r="UMY198" s="174"/>
      <c r="UMZ198" s="174"/>
      <c r="UNA198" s="174"/>
      <c r="UNB198" s="174"/>
      <c r="UNC198" s="174"/>
      <c r="UND198" s="174"/>
      <c r="UNE198" s="174"/>
      <c r="UNF198" s="174"/>
      <c r="UNG198" s="174"/>
      <c r="UNH198" s="174"/>
      <c r="UNI198" s="174"/>
      <c r="UNJ198" s="174"/>
      <c r="UNK198" s="174"/>
      <c r="UNL198" s="174"/>
      <c r="UNM198" s="174"/>
      <c r="UNN198" s="174"/>
      <c r="UNO198" s="174"/>
      <c r="UNP198" s="174"/>
      <c r="UNQ198" s="174"/>
      <c r="UNR198" s="174"/>
      <c r="UNS198" s="174"/>
      <c r="UNT198" s="174"/>
      <c r="UNU198" s="174"/>
      <c r="UNV198" s="174"/>
      <c r="UNW198" s="174"/>
      <c r="UNX198" s="174"/>
      <c r="UNY198" s="174"/>
      <c r="UNZ198" s="174"/>
      <c r="UOA198" s="174"/>
      <c r="UOB198" s="174"/>
      <c r="UOC198" s="174"/>
      <c r="UOD198" s="174"/>
      <c r="UOE198" s="174"/>
      <c r="UOF198" s="174"/>
      <c r="UOG198" s="174"/>
      <c r="UOH198" s="174"/>
      <c r="UOI198" s="174"/>
      <c r="UOJ198" s="174"/>
      <c r="UOK198" s="174"/>
      <c r="UOL198" s="174"/>
      <c r="UOM198" s="174"/>
      <c r="UON198" s="174"/>
      <c r="UOO198" s="174"/>
      <c r="UOP198" s="174"/>
      <c r="UOQ198" s="174"/>
      <c r="UOR198" s="174"/>
      <c r="UOS198" s="174"/>
      <c r="UOT198" s="174"/>
      <c r="UOU198" s="174"/>
      <c r="UOV198" s="174"/>
      <c r="UOW198" s="174"/>
      <c r="UOX198" s="174"/>
      <c r="UOY198" s="174"/>
      <c r="UOZ198" s="174"/>
      <c r="UPA198" s="174"/>
      <c r="UPB198" s="174"/>
      <c r="UPC198" s="174"/>
      <c r="UPD198" s="174"/>
      <c r="UPE198" s="174"/>
      <c r="UPF198" s="174"/>
      <c r="UPG198" s="174"/>
      <c r="UPH198" s="174"/>
      <c r="UPI198" s="174"/>
      <c r="UPJ198" s="174"/>
      <c r="UPK198" s="174"/>
      <c r="UPL198" s="174"/>
      <c r="UPM198" s="174"/>
      <c r="UPN198" s="174"/>
      <c r="UPO198" s="174"/>
      <c r="UPP198" s="174"/>
      <c r="UPQ198" s="174"/>
      <c r="UPR198" s="174"/>
      <c r="UPS198" s="174"/>
      <c r="UPT198" s="174"/>
      <c r="UPU198" s="174"/>
      <c r="UPV198" s="174"/>
      <c r="UPW198" s="174"/>
      <c r="UPX198" s="174"/>
      <c r="UPY198" s="174"/>
      <c r="UPZ198" s="174"/>
      <c r="UQA198" s="174"/>
      <c r="UQB198" s="174"/>
      <c r="UQC198" s="174"/>
      <c r="UQD198" s="174"/>
      <c r="UQE198" s="174"/>
      <c r="UQF198" s="174"/>
      <c r="UQG198" s="174"/>
      <c r="UQH198" s="174"/>
      <c r="UQI198" s="174"/>
      <c r="UQJ198" s="174"/>
      <c r="UQK198" s="174"/>
      <c r="UQL198" s="174"/>
      <c r="UQM198" s="174"/>
      <c r="UQN198" s="174"/>
      <c r="UQO198" s="174"/>
      <c r="UQP198" s="174"/>
      <c r="UQQ198" s="174"/>
      <c r="UQR198" s="174"/>
      <c r="UQS198" s="174"/>
      <c r="UQT198" s="174"/>
      <c r="UQU198" s="174"/>
      <c r="UQV198" s="174"/>
      <c r="UQW198" s="174"/>
      <c r="UQX198" s="174"/>
      <c r="UQY198" s="174"/>
      <c r="UQZ198" s="174"/>
      <c r="URA198" s="174"/>
      <c r="URB198" s="174"/>
      <c r="URC198" s="174"/>
      <c r="URD198" s="174"/>
      <c r="URE198" s="174"/>
      <c r="URF198" s="174"/>
      <c r="URG198" s="174"/>
      <c r="URH198" s="174"/>
      <c r="URI198" s="174"/>
      <c r="URJ198" s="174"/>
      <c r="URK198" s="174"/>
      <c r="URL198" s="174"/>
      <c r="URM198" s="174"/>
      <c r="URN198" s="174"/>
      <c r="URO198" s="174"/>
      <c r="URP198" s="174"/>
      <c r="URQ198" s="174"/>
      <c r="URR198" s="174"/>
      <c r="URS198" s="174"/>
      <c r="URT198" s="174"/>
      <c r="URU198" s="174"/>
      <c r="URV198" s="174"/>
      <c r="URW198" s="174"/>
      <c r="URX198" s="174"/>
      <c r="URY198" s="174"/>
      <c r="URZ198" s="174"/>
      <c r="USA198" s="174"/>
      <c r="USB198" s="174"/>
      <c r="USC198" s="174"/>
      <c r="USD198" s="174"/>
      <c r="USE198" s="174"/>
      <c r="USF198" s="174"/>
      <c r="USG198" s="174"/>
      <c r="USH198" s="174"/>
      <c r="USI198" s="174"/>
      <c r="USJ198" s="174"/>
      <c r="USK198" s="174"/>
      <c r="USL198" s="174"/>
      <c r="USM198" s="174"/>
      <c r="USN198" s="174"/>
      <c r="USO198" s="174"/>
      <c r="USP198" s="174"/>
      <c r="USQ198" s="174"/>
      <c r="USR198" s="174"/>
      <c r="USS198" s="174"/>
      <c r="UST198" s="174"/>
      <c r="USU198" s="174"/>
      <c r="USV198" s="174"/>
      <c r="USW198" s="174"/>
      <c r="USX198" s="174"/>
      <c r="USY198" s="174"/>
      <c r="USZ198" s="174"/>
      <c r="UTA198" s="174"/>
      <c r="UTB198" s="174"/>
      <c r="UTC198" s="174"/>
      <c r="UTD198" s="174"/>
      <c r="UTE198" s="174"/>
      <c r="UTF198" s="174"/>
      <c r="UTG198" s="174"/>
      <c r="UTH198" s="174"/>
      <c r="UTI198" s="174"/>
      <c r="UTJ198" s="174"/>
      <c r="UTK198" s="174"/>
      <c r="UTL198" s="174"/>
      <c r="UTM198" s="174"/>
      <c r="UTN198" s="174"/>
      <c r="UTO198" s="174"/>
      <c r="UTP198" s="174"/>
      <c r="UTQ198" s="174"/>
      <c r="UTR198" s="174"/>
      <c r="UTS198" s="174"/>
      <c r="UTT198" s="174"/>
      <c r="UTU198" s="174"/>
      <c r="UTV198" s="174"/>
      <c r="UTW198" s="174"/>
      <c r="UTX198" s="174"/>
      <c r="UTY198" s="174"/>
      <c r="UTZ198" s="174"/>
      <c r="UUA198" s="174"/>
      <c r="UUB198" s="174"/>
      <c r="UUC198" s="174"/>
      <c r="UUD198" s="174"/>
      <c r="UUE198" s="174"/>
      <c r="UUF198" s="174"/>
      <c r="UUG198" s="174"/>
      <c r="UUH198" s="174"/>
      <c r="UUI198" s="174"/>
      <c r="UUJ198" s="174"/>
      <c r="UUK198" s="174"/>
      <c r="UUL198" s="174"/>
      <c r="UUM198" s="174"/>
      <c r="UUN198" s="174"/>
      <c r="UUO198" s="174"/>
      <c r="UUP198" s="174"/>
      <c r="UUQ198" s="174"/>
      <c r="UUR198" s="174"/>
      <c r="UUS198" s="174"/>
      <c r="UUT198" s="174"/>
      <c r="UUU198" s="174"/>
      <c r="UUV198" s="174"/>
      <c r="UUW198" s="174"/>
      <c r="UUX198" s="174"/>
      <c r="UUY198" s="174"/>
      <c r="UUZ198" s="174"/>
      <c r="UVA198" s="174"/>
      <c r="UVB198" s="174"/>
      <c r="UVC198" s="174"/>
      <c r="UVD198" s="174"/>
      <c r="UVE198" s="174"/>
      <c r="UVF198" s="174"/>
      <c r="UVG198" s="174"/>
      <c r="UVH198" s="174"/>
      <c r="UVI198" s="174"/>
      <c r="UVJ198" s="174"/>
      <c r="UVK198" s="174"/>
      <c r="UVL198" s="174"/>
      <c r="UVM198" s="174"/>
      <c r="UVN198" s="174"/>
      <c r="UVO198" s="174"/>
      <c r="UVP198" s="174"/>
      <c r="UVQ198" s="174"/>
      <c r="UVR198" s="174"/>
      <c r="UVS198" s="174"/>
      <c r="UVT198" s="174"/>
      <c r="UVU198" s="174"/>
      <c r="UVV198" s="174"/>
      <c r="UVW198" s="174"/>
      <c r="UVX198" s="174"/>
      <c r="UVY198" s="174"/>
      <c r="UVZ198" s="174"/>
      <c r="UWA198" s="174"/>
      <c r="UWB198" s="174"/>
      <c r="UWC198" s="174"/>
      <c r="UWD198" s="174"/>
      <c r="UWE198" s="174"/>
      <c r="UWF198" s="174"/>
      <c r="UWG198" s="174"/>
      <c r="UWH198" s="174"/>
      <c r="UWI198" s="174"/>
      <c r="UWJ198" s="174"/>
      <c r="UWK198" s="174"/>
      <c r="UWL198" s="174"/>
      <c r="UWM198" s="174"/>
      <c r="UWN198" s="174"/>
      <c r="UWO198" s="174"/>
      <c r="UWP198" s="174"/>
      <c r="UWQ198" s="174"/>
      <c r="UWR198" s="174"/>
      <c r="UWS198" s="174"/>
      <c r="UWT198" s="174"/>
      <c r="UWU198" s="174"/>
      <c r="UWV198" s="174"/>
      <c r="UWW198" s="174"/>
      <c r="UWX198" s="174"/>
      <c r="UWY198" s="174"/>
      <c r="UWZ198" s="174"/>
      <c r="UXA198" s="174"/>
      <c r="UXB198" s="174"/>
      <c r="UXC198" s="174"/>
      <c r="UXD198" s="174"/>
      <c r="UXE198" s="174"/>
      <c r="UXF198" s="174"/>
      <c r="UXG198" s="174"/>
      <c r="UXH198" s="174"/>
      <c r="UXI198" s="174"/>
      <c r="UXJ198" s="174"/>
      <c r="UXK198" s="174"/>
      <c r="UXL198" s="174"/>
      <c r="UXM198" s="174"/>
      <c r="UXN198" s="174"/>
      <c r="UXO198" s="174"/>
      <c r="UXP198" s="174"/>
      <c r="UXQ198" s="174"/>
      <c r="UXR198" s="174"/>
      <c r="UXS198" s="174"/>
      <c r="UXT198" s="174"/>
      <c r="UXU198" s="174"/>
      <c r="UXV198" s="174"/>
      <c r="UXW198" s="174"/>
      <c r="UXX198" s="174"/>
      <c r="UXY198" s="174"/>
      <c r="UXZ198" s="174"/>
      <c r="UYA198" s="174"/>
      <c r="UYB198" s="174"/>
      <c r="UYC198" s="174"/>
      <c r="UYD198" s="174"/>
      <c r="UYE198" s="174"/>
      <c r="UYF198" s="174"/>
      <c r="UYG198" s="174"/>
      <c r="UYH198" s="174"/>
      <c r="UYI198" s="174"/>
      <c r="UYJ198" s="174"/>
      <c r="UYK198" s="174"/>
      <c r="UYL198" s="174"/>
      <c r="UYM198" s="174"/>
      <c r="UYN198" s="174"/>
      <c r="UYO198" s="174"/>
      <c r="UYP198" s="174"/>
      <c r="UYQ198" s="174"/>
      <c r="UYR198" s="174"/>
      <c r="UYS198" s="174"/>
      <c r="UYT198" s="174"/>
      <c r="UYU198" s="174"/>
      <c r="UYV198" s="174"/>
      <c r="UYW198" s="174"/>
      <c r="UYX198" s="174"/>
      <c r="UYY198" s="174"/>
      <c r="UYZ198" s="174"/>
      <c r="UZA198" s="174"/>
      <c r="UZB198" s="174"/>
      <c r="UZC198" s="174"/>
      <c r="UZD198" s="174"/>
      <c r="UZE198" s="174"/>
      <c r="UZF198" s="174"/>
      <c r="UZG198" s="174"/>
      <c r="UZH198" s="174"/>
      <c r="UZI198" s="174"/>
      <c r="UZJ198" s="174"/>
      <c r="UZK198" s="174"/>
      <c r="UZL198" s="174"/>
      <c r="UZM198" s="174"/>
      <c r="UZN198" s="174"/>
      <c r="UZO198" s="174"/>
      <c r="UZP198" s="174"/>
      <c r="UZQ198" s="174"/>
      <c r="UZR198" s="174"/>
      <c r="UZS198" s="174"/>
      <c r="UZT198" s="174"/>
      <c r="UZU198" s="174"/>
      <c r="UZV198" s="174"/>
      <c r="UZW198" s="174"/>
      <c r="UZX198" s="174"/>
      <c r="UZY198" s="174"/>
      <c r="UZZ198" s="174"/>
      <c r="VAA198" s="174"/>
      <c r="VAB198" s="174"/>
      <c r="VAC198" s="174"/>
      <c r="VAD198" s="174"/>
      <c r="VAE198" s="174"/>
      <c r="VAF198" s="174"/>
      <c r="VAG198" s="174"/>
      <c r="VAH198" s="174"/>
      <c r="VAI198" s="174"/>
      <c r="VAJ198" s="174"/>
      <c r="VAK198" s="174"/>
      <c r="VAL198" s="174"/>
      <c r="VAM198" s="174"/>
      <c r="VAN198" s="174"/>
      <c r="VAO198" s="174"/>
      <c r="VAP198" s="174"/>
      <c r="VAQ198" s="174"/>
      <c r="VAR198" s="174"/>
      <c r="VAS198" s="174"/>
      <c r="VAT198" s="174"/>
      <c r="VAU198" s="174"/>
      <c r="VAV198" s="174"/>
      <c r="VAW198" s="174"/>
      <c r="VAX198" s="174"/>
      <c r="VAY198" s="174"/>
      <c r="VAZ198" s="174"/>
      <c r="VBA198" s="174"/>
      <c r="VBB198" s="174"/>
      <c r="VBC198" s="174"/>
      <c r="VBD198" s="174"/>
      <c r="VBE198" s="174"/>
      <c r="VBF198" s="174"/>
      <c r="VBG198" s="174"/>
      <c r="VBH198" s="174"/>
      <c r="VBI198" s="174"/>
      <c r="VBJ198" s="174"/>
      <c r="VBK198" s="174"/>
      <c r="VBL198" s="174"/>
      <c r="VBM198" s="174"/>
      <c r="VBN198" s="174"/>
      <c r="VBO198" s="174"/>
      <c r="VBP198" s="174"/>
      <c r="VBQ198" s="174"/>
      <c r="VBR198" s="174"/>
      <c r="VBS198" s="174"/>
      <c r="VBT198" s="174"/>
      <c r="VBU198" s="174"/>
      <c r="VBV198" s="174"/>
      <c r="VBW198" s="174"/>
      <c r="VBX198" s="174"/>
      <c r="VBY198" s="174"/>
      <c r="VBZ198" s="174"/>
      <c r="VCA198" s="174"/>
      <c r="VCB198" s="174"/>
      <c r="VCC198" s="174"/>
      <c r="VCD198" s="174"/>
      <c r="VCE198" s="174"/>
      <c r="VCF198" s="174"/>
      <c r="VCG198" s="174"/>
      <c r="VCH198" s="174"/>
      <c r="VCI198" s="174"/>
      <c r="VCJ198" s="174"/>
      <c r="VCK198" s="174"/>
      <c r="VCL198" s="174"/>
      <c r="VCM198" s="174"/>
      <c r="VCN198" s="174"/>
      <c r="VCO198" s="174"/>
      <c r="VCP198" s="174"/>
      <c r="VCQ198" s="174"/>
      <c r="VCR198" s="174"/>
      <c r="VCS198" s="174"/>
      <c r="VCT198" s="174"/>
      <c r="VCU198" s="174"/>
      <c r="VCV198" s="174"/>
      <c r="VCW198" s="174"/>
      <c r="VCX198" s="174"/>
      <c r="VCY198" s="174"/>
      <c r="VCZ198" s="174"/>
      <c r="VDA198" s="174"/>
      <c r="VDB198" s="174"/>
      <c r="VDC198" s="174"/>
      <c r="VDD198" s="174"/>
      <c r="VDE198" s="174"/>
      <c r="VDF198" s="174"/>
      <c r="VDG198" s="174"/>
      <c r="VDH198" s="174"/>
      <c r="VDI198" s="174"/>
      <c r="VDJ198" s="174"/>
      <c r="VDK198" s="174"/>
      <c r="VDL198" s="174"/>
      <c r="VDM198" s="174"/>
      <c r="VDN198" s="174"/>
      <c r="VDO198" s="174"/>
      <c r="VDP198" s="174"/>
      <c r="VDQ198" s="174"/>
      <c r="VDR198" s="174"/>
      <c r="VDS198" s="174"/>
      <c r="VDT198" s="174"/>
      <c r="VDU198" s="174"/>
      <c r="VDV198" s="174"/>
      <c r="VDW198" s="174"/>
      <c r="VDX198" s="174"/>
      <c r="VDY198" s="174"/>
      <c r="VDZ198" s="174"/>
      <c r="VEA198" s="174"/>
      <c r="VEB198" s="174"/>
      <c r="VEC198" s="174"/>
      <c r="VED198" s="174"/>
      <c r="VEE198" s="174"/>
      <c r="VEF198" s="174"/>
      <c r="VEG198" s="174"/>
      <c r="VEH198" s="174"/>
      <c r="VEI198" s="174"/>
      <c r="VEJ198" s="174"/>
      <c r="VEK198" s="174"/>
      <c r="VEL198" s="174"/>
      <c r="VEM198" s="174"/>
      <c r="VEN198" s="174"/>
      <c r="VEO198" s="174"/>
      <c r="VEP198" s="174"/>
      <c r="VEQ198" s="174"/>
      <c r="VER198" s="174"/>
      <c r="VES198" s="174"/>
      <c r="VET198" s="174"/>
      <c r="VEU198" s="174"/>
      <c r="VEV198" s="174"/>
      <c r="VEW198" s="174"/>
      <c r="VEX198" s="174"/>
      <c r="VEY198" s="174"/>
      <c r="VEZ198" s="174"/>
      <c r="VFA198" s="174"/>
      <c r="VFB198" s="174"/>
      <c r="VFC198" s="174"/>
      <c r="VFD198" s="174"/>
      <c r="VFE198" s="174"/>
      <c r="VFF198" s="174"/>
      <c r="VFG198" s="174"/>
      <c r="VFH198" s="174"/>
      <c r="VFI198" s="174"/>
      <c r="VFJ198" s="174"/>
      <c r="VFK198" s="174"/>
      <c r="VFL198" s="174"/>
      <c r="VFM198" s="174"/>
      <c r="VFN198" s="174"/>
      <c r="VFO198" s="174"/>
      <c r="VFP198" s="174"/>
      <c r="VFQ198" s="174"/>
      <c r="VFR198" s="174"/>
      <c r="VFS198" s="174"/>
      <c r="VFT198" s="174"/>
      <c r="VFU198" s="174"/>
      <c r="VFV198" s="174"/>
      <c r="VFW198" s="174"/>
      <c r="VFX198" s="174"/>
      <c r="VFY198" s="174"/>
      <c r="VFZ198" s="174"/>
      <c r="VGA198" s="174"/>
      <c r="VGB198" s="174"/>
      <c r="VGC198" s="174"/>
      <c r="VGD198" s="174"/>
      <c r="VGE198" s="174"/>
      <c r="VGF198" s="174"/>
      <c r="VGG198" s="174"/>
      <c r="VGH198" s="174"/>
      <c r="VGI198" s="174"/>
      <c r="VGJ198" s="174"/>
      <c r="VGK198" s="174"/>
      <c r="VGL198" s="174"/>
      <c r="VGM198" s="174"/>
      <c r="VGN198" s="174"/>
      <c r="VGO198" s="174"/>
      <c r="VGP198" s="174"/>
      <c r="VGQ198" s="174"/>
      <c r="VGR198" s="174"/>
      <c r="VGS198" s="174"/>
      <c r="VGT198" s="174"/>
      <c r="VGU198" s="174"/>
      <c r="VGV198" s="174"/>
      <c r="VGW198" s="174"/>
      <c r="VGX198" s="174"/>
      <c r="VGY198" s="174"/>
      <c r="VGZ198" s="174"/>
      <c r="VHA198" s="174"/>
      <c r="VHB198" s="174"/>
      <c r="VHC198" s="174"/>
      <c r="VHD198" s="174"/>
      <c r="VHE198" s="174"/>
      <c r="VHF198" s="174"/>
      <c r="VHG198" s="174"/>
      <c r="VHH198" s="174"/>
      <c r="VHI198" s="174"/>
      <c r="VHJ198" s="174"/>
      <c r="VHK198" s="174"/>
      <c r="VHL198" s="174"/>
      <c r="VHM198" s="174"/>
      <c r="VHN198" s="174"/>
      <c r="VHO198" s="174"/>
      <c r="VHP198" s="174"/>
      <c r="VHQ198" s="174"/>
      <c r="VHR198" s="174"/>
      <c r="VHS198" s="174"/>
      <c r="VHT198" s="174"/>
      <c r="VHU198" s="174"/>
      <c r="VHV198" s="174"/>
      <c r="VHW198" s="174"/>
      <c r="VHX198" s="174"/>
      <c r="VHY198" s="174"/>
      <c r="VHZ198" s="174"/>
      <c r="VIA198" s="174"/>
      <c r="VIB198" s="174"/>
      <c r="VIC198" s="174"/>
      <c r="VID198" s="174"/>
      <c r="VIE198" s="174"/>
      <c r="VIF198" s="174"/>
      <c r="VIG198" s="174"/>
      <c r="VIH198" s="174"/>
      <c r="VII198" s="174"/>
      <c r="VIJ198" s="174"/>
      <c r="VIK198" s="174"/>
      <c r="VIL198" s="174"/>
      <c r="VIM198" s="174"/>
      <c r="VIN198" s="174"/>
      <c r="VIO198" s="174"/>
      <c r="VIP198" s="174"/>
      <c r="VIQ198" s="174"/>
      <c r="VIR198" s="174"/>
      <c r="VIS198" s="174"/>
      <c r="VIT198" s="174"/>
      <c r="VIU198" s="174"/>
      <c r="VIV198" s="174"/>
      <c r="VIW198" s="174"/>
      <c r="VIX198" s="174"/>
      <c r="VIY198" s="174"/>
      <c r="VIZ198" s="174"/>
      <c r="VJA198" s="174"/>
      <c r="VJB198" s="174"/>
      <c r="VJC198" s="174"/>
      <c r="VJD198" s="174"/>
      <c r="VJE198" s="174"/>
      <c r="VJF198" s="174"/>
      <c r="VJG198" s="174"/>
      <c r="VJH198" s="174"/>
      <c r="VJI198" s="174"/>
      <c r="VJJ198" s="174"/>
      <c r="VJK198" s="174"/>
      <c r="VJL198" s="174"/>
      <c r="VJM198" s="174"/>
      <c r="VJN198" s="174"/>
      <c r="VJO198" s="174"/>
      <c r="VJP198" s="174"/>
      <c r="VJQ198" s="174"/>
      <c r="VJR198" s="174"/>
      <c r="VJS198" s="174"/>
      <c r="VJT198" s="174"/>
      <c r="VJU198" s="174"/>
      <c r="VJV198" s="174"/>
      <c r="VJW198" s="174"/>
      <c r="VJX198" s="174"/>
      <c r="VJY198" s="174"/>
      <c r="VJZ198" s="174"/>
      <c r="VKA198" s="174"/>
      <c r="VKB198" s="174"/>
      <c r="VKC198" s="174"/>
      <c r="VKD198" s="174"/>
      <c r="VKE198" s="174"/>
      <c r="VKF198" s="174"/>
      <c r="VKG198" s="174"/>
      <c r="VKH198" s="174"/>
      <c r="VKI198" s="174"/>
      <c r="VKJ198" s="174"/>
      <c r="VKK198" s="174"/>
      <c r="VKL198" s="174"/>
      <c r="VKM198" s="174"/>
      <c r="VKN198" s="174"/>
      <c r="VKO198" s="174"/>
      <c r="VKP198" s="174"/>
      <c r="VKQ198" s="174"/>
      <c r="VKR198" s="174"/>
      <c r="VKS198" s="174"/>
      <c r="VKT198" s="174"/>
      <c r="VKU198" s="174"/>
      <c r="VKV198" s="174"/>
      <c r="VKW198" s="174"/>
      <c r="VKX198" s="174"/>
      <c r="VKY198" s="174"/>
      <c r="VKZ198" s="174"/>
      <c r="VLA198" s="174"/>
      <c r="VLB198" s="174"/>
      <c r="VLC198" s="174"/>
      <c r="VLD198" s="174"/>
      <c r="VLE198" s="174"/>
      <c r="VLF198" s="174"/>
      <c r="VLG198" s="174"/>
      <c r="VLH198" s="174"/>
      <c r="VLI198" s="174"/>
      <c r="VLJ198" s="174"/>
      <c r="VLK198" s="174"/>
      <c r="VLL198" s="174"/>
      <c r="VLM198" s="174"/>
      <c r="VLN198" s="174"/>
      <c r="VLO198" s="174"/>
      <c r="VLP198" s="174"/>
      <c r="VLQ198" s="174"/>
      <c r="VLR198" s="174"/>
      <c r="VLS198" s="174"/>
      <c r="VLT198" s="174"/>
      <c r="VLU198" s="174"/>
      <c r="VLV198" s="174"/>
      <c r="VLW198" s="174"/>
      <c r="VLX198" s="174"/>
      <c r="VLY198" s="174"/>
      <c r="VLZ198" s="174"/>
      <c r="VMA198" s="174"/>
      <c r="VMB198" s="174"/>
      <c r="VMC198" s="174"/>
      <c r="VMD198" s="174"/>
      <c r="VME198" s="174"/>
      <c r="VMF198" s="174"/>
      <c r="VMG198" s="174"/>
      <c r="VMH198" s="174"/>
      <c r="VMI198" s="174"/>
      <c r="VMJ198" s="174"/>
      <c r="VMK198" s="174"/>
      <c r="VML198" s="174"/>
      <c r="VMM198" s="174"/>
      <c r="VMN198" s="174"/>
      <c r="VMO198" s="174"/>
      <c r="VMP198" s="174"/>
      <c r="VMQ198" s="174"/>
      <c r="VMR198" s="174"/>
      <c r="VMS198" s="174"/>
      <c r="VMT198" s="174"/>
      <c r="VMU198" s="174"/>
      <c r="VMV198" s="174"/>
      <c r="VMW198" s="174"/>
      <c r="VMX198" s="174"/>
      <c r="VMY198" s="174"/>
      <c r="VMZ198" s="174"/>
      <c r="VNA198" s="174"/>
      <c r="VNB198" s="174"/>
      <c r="VNC198" s="174"/>
      <c r="VND198" s="174"/>
      <c r="VNE198" s="174"/>
      <c r="VNF198" s="174"/>
      <c r="VNG198" s="174"/>
      <c r="VNH198" s="174"/>
      <c r="VNI198" s="174"/>
      <c r="VNJ198" s="174"/>
      <c r="VNK198" s="174"/>
      <c r="VNL198" s="174"/>
      <c r="VNM198" s="174"/>
      <c r="VNN198" s="174"/>
      <c r="VNO198" s="174"/>
      <c r="VNP198" s="174"/>
      <c r="VNQ198" s="174"/>
      <c r="VNR198" s="174"/>
      <c r="VNS198" s="174"/>
      <c r="VNT198" s="174"/>
      <c r="VNU198" s="174"/>
      <c r="VNV198" s="174"/>
      <c r="VNW198" s="174"/>
      <c r="VNX198" s="174"/>
      <c r="VNY198" s="174"/>
      <c r="VNZ198" s="174"/>
      <c r="VOA198" s="174"/>
      <c r="VOB198" s="174"/>
      <c r="VOC198" s="174"/>
      <c r="VOD198" s="174"/>
      <c r="VOE198" s="174"/>
      <c r="VOF198" s="174"/>
      <c r="VOG198" s="174"/>
      <c r="VOH198" s="174"/>
      <c r="VOI198" s="174"/>
      <c r="VOJ198" s="174"/>
      <c r="VOK198" s="174"/>
      <c r="VOL198" s="174"/>
      <c r="VOM198" s="174"/>
      <c r="VON198" s="174"/>
      <c r="VOO198" s="174"/>
      <c r="VOP198" s="174"/>
      <c r="VOQ198" s="174"/>
      <c r="VOR198" s="174"/>
      <c r="VOS198" s="174"/>
      <c r="VOT198" s="174"/>
      <c r="VOU198" s="174"/>
      <c r="VOV198" s="174"/>
      <c r="VOW198" s="174"/>
      <c r="VOX198" s="174"/>
      <c r="VOY198" s="174"/>
      <c r="VOZ198" s="174"/>
      <c r="VPA198" s="174"/>
      <c r="VPB198" s="174"/>
      <c r="VPC198" s="174"/>
      <c r="VPD198" s="174"/>
      <c r="VPE198" s="174"/>
      <c r="VPF198" s="174"/>
      <c r="VPG198" s="174"/>
      <c r="VPH198" s="174"/>
      <c r="VPI198" s="174"/>
      <c r="VPJ198" s="174"/>
      <c r="VPK198" s="174"/>
      <c r="VPL198" s="174"/>
      <c r="VPM198" s="174"/>
      <c r="VPN198" s="174"/>
      <c r="VPO198" s="174"/>
      <c r="VPP198" s="174"/>
      <c r="VPQ198" s="174"/>
      <c r="VPR198" s="174"/>
      <c r="VPS198" s="174"/>
      <c r="VPT198" s="174"/>
      <c r="VPU198" s="174"/>
      <c r="VPV198" s="174"/>
      <c r="VPW198" s="174"/>
      <c r="VPX198" s="174"/>
      <c r="VPY198" s="174"/>
      <c r="VPZ198" s="174"/>
      <c r="VQA198" s="174"/>
      <c r="VQB198" s="174"/>
      <c r="VQC198" s="174"/>
      <c r="VQD198" s="174"/>
      <c r="VQE198" s="174"/>
      <c r="VQF198" s="174"/>
      <c r="VQG198" s="174"/>
      <c r="VQH198" s="174"/>
      <c r="VQI198" s="174"/>
      <c r="VQJ198" s="174"/>
      <c r="VQK198" s="174"/>
      <c r="VQL198" s="174"/>
      <c r="VQM198" s="174"/>
      <c r="VQN198" s="174"/>
      <c r="VQO198" s="174"/>
      <c r="VQP198" s="174"/>
      <c r="VQQ198" s="174"/>
      <c r="VQR198" s="174"/>
      <c r="VQS198" s="174"/>
      <c r="VQT198" s="174"/>
      <c r="VQU198" s="174"/>
      <c r="VQV198" s="174"/>
      <c r="VQW198" s="174"/>
      <c r="VQX198" s="174"/>
      <c r="VQY198" s="174"/>
      <c r="VQZ198" s="174"/>
      <c r="VRA198" s="174"/>
      <c r="VRB198" s="174"/>
      <c r="VRC198" s="174"/>
      <c r="VRD198" s="174"/>
      <c r="VRE198" s="174"/>
      <c r="VRF198" s="174"/>
      <c r="VRG198" s="174"/>
      <c r="VRH198" s="174"/>
      <c r="VRI198" s="174"/>
      <c r="VRJ198" s="174"/>
      <c r="VRK198" s="174"/>
      <c r="VRL198" s="174"/>
      <c r="VRM198" s="174"/>
      <c r="VRN198" s="174"/>
      <c r="VRO198" s="174"/>
      <c r="VRP198" s="174"/>
      <c r="VRQ198" s="174"/>
      <c r="VRR198" s="174"/>
      <c r="VRS198" s="174"/>
      <c r="VRT198" s="174"/>
      <c r="VRU198" s="174"/>
      <c r="VRV198" s="174"/>
      <c r="VRW198" s="174"/>
      <c r="VRX198" s="174"/>
      <c r="VRY198" s="174"/>
      <c r="VRZ198" s="174"/>
      <c r="VSA198" s="174"/>
      <c r="VSB198" s="174"/>
      <c r="VSC198" s="174"/>
      <c r="VSD198" s="174"/>
      <c r="VSE198" s="174"/>
      <c r="VSF198" s="174"/>
      <c r="VSG198" s="174"/>
      <c r="VSH198" s="174"/>
      <c r="VSI198" s="174"/>
      <c r="VSJ198" s="174"/>
      <c r="VSK198" s="174"/>
      <c r="VSL198" s="174"/>
      <c r="VSM198" s="174"/>
      <c r="VSN198" s="174"/>
      <c r="VSO198" s="174"/>
      <c r="VSP198" s="174"/>
      <c r="VSQ198" s="174"/>
      <c r="VSR198" s="174"/>
      <c r="VSS198" s="174"/>
      <c r="VST198" s="174"/>
      <c r="VSU198" s="174"/>
      <c r="VSV198" s="174"/>
      <c r="VSW198" s="174"/>
      <c r="VSX198" s="174"/>
      <c r="VSY198" s="174"/>
      <c r="VSZ198" s="174"/>
      <c r="VTA198" s="174"/>
      <c r="VTB198" s="174"/>
      <c r="VTC198" s="174"/>
      <c r="VTD198" s="174"/>
      <c r="VTE198" s="174"/>
      <c r="VTF198" s="174"/>
      <c r="VTG198" s="174"/>
      <c r="VTH198" s="174"/>
      <c r="VTI198" s="174"/>
      <c r="VTJ198" s="174"/>
      <c r="VTK198" s="174"/>
      <c r="VTL198" s="174"/>
      <c r="VTM198" s="174"/>
      <c r="VTN198" s="174"/>
      <c r="VTO198" s="174"/>
      <c r="VTP198" s="174"/>
      <c r="VTQ198" s="174"/>
      <c r="VTR198" s="174"/>
      <c r="VTS198" s="174"/>
      <c r="VTT198" s="174"/>
      <c r="VTU198" s="174"/>
      <c r="VTV198" s="174"/>
      <c r="VTW198" s="174"/>
      <c r="VTX198" s="174"/>
      <c r="VTY198" s="174"/>
      <c r="VTZ198" s="174"/>
      <c r="VUA198" s="174"/>
      <c r="VUB198" s="174"/>
      <c r="VUC198" s="174"/>
      <c r="VUD198" s="174"/>
      <c r="VUE198" s="174"/>
      <c r="VUF198" s="174"/>
      <c r="VUG198" s="174"/>
      <c r="VUH198" s="174"/>
      <c r="VUI198" s="174"/>
      <c r="VUJ198" s="174"/>
      <c r="VUK198" s="174"/>
      <c r="VUL198" s="174"/>
      <c r="VUM198" s="174"/>
      <c r="VUN198" s="174"/>
      <c r="VUO198" s="174"/>
      <c r="VUP198" s="174"/>
      <c r="VUQ198" s="174"/>
      <c r="VUR198" s="174"/>
      <c r="VUS198" s="174"/>
      <c r="VUT198" s="174"/>
      <c r="VUU198" s="174"/>
      <c r="VUV198" s="174"/>
      <c r="VUW198" s="174"/>
      <c r="VUX198" s="174"/>
      <c r="VUY198" s="174"/>
      <c r="VUZ198" s="174"/>
      <c r="VVA198" s="174"/>
      <c r="VVB198" s="174"/>
      <c r="VVC198" s="174"/>
      <c r="VVD198" s="174"/>
      <c r="VVE198" s="174"/>
      <c r="VVF198" s="174"/>
      <c r="VVG198" s="174"/>
      <c r="VVH198" s="174"/>
      <c r="VVI198" s="174"/>
      <c r="VVJ198" s="174"/>
      <c r="VVK198" s="174"/>
      <c r="VVL198" s="174"/>
      <c r="VVM198" s="174"/>
      <c r="VVN198" s="174"/>
      <c r="VVO198" s="174"/>
      <c r="VVP198" s="174"/>
      <c r="VVQ198" s="174"/>
      <c r="VVR198" s="174"/>
      <c r="VVS198" s="174"/>
      <c r="VVT198" s="174"/>
      <c r="VVU198" s="174"/>
      <c r="VVV198" s="174"/>
      <c r="VVW198" s="174"/>
      <c r="VVX198" s="174"/>
      <c r="VVY198" s="174"/>
      <c r="VVZ198" s="174"/>
      <c r="VWA198" s="174"/>
      <c r="VWB198" s="174"/>
      <c r="VWC198" s="174"/>
      <c r="VWD198" s="174"/>
      <c r="VWE198" s="174"/>
      <c r="VWF198" s="174"/>
      <c r="VWG198" s="174"/>
      <c r="VWH198" s="174"/>
      <c r="VWI198" s="174"/>
      <c r="VWJ198" s="174"/>
      <c r="VWK198" s="174"/>
      <c r="VWL198" s="174"/>
      <c r="VWM198" s="174"/>
      <c r="VWN198" s="174"/>
      <c r="VWO198" s="174"/>
      <c r="VWP198" s="174"/>
      <c r="VWQ198" s="174"/>
      <c r="VWR198" s="174"/>
      <c r="VWS198" s="174"/>
      <c r="VWT198" s="174"/>
      <c r="VWU198" s="174"/>
      <c r="VWV198" s="174"/>
      <c r="VWW198" s="174"/>
      <c r="VWX198" s="174"/>
      <c r="VWY198" s="174"/>
      <c r="VWZ198" s="174"/>
      <c r="VXA198" s="174"/>
      <c r="VXB198" s="174"/>
      <c r="VXC198" s="174"/>
      <c r="VXD198" s="174"/>
      <c r="VXE198" s="174"/>
      <c r="VXF198" s="174"/>
      <c r="VXG198" s="174"/>
      <c r="VXH198" s="174"/>
      <c r="VXI198" s="174"/>
      <c r="VXJ198" s="174"/>
      <c r="VXK198" s="174"/>
      <c r="VXL198" s="174"/>
      <c r="VXM198" s="174"/>
      <c r="VXN198" s="174"/>
      <c r="VXO198" s="174"/>
      <c r="VXP198" s="174"/>
      <c r="VXQ198" s="174"/>
      <c r="VXR198" s="174"/>
      <c r="VXS198" s="174"/>
      <c r="VXT198" s="174"/>
      <c r="VXU198" s="174"/>
      <c r="VXV198" s="174"/>
      <c r="VXW198" s="174"/>
      <c r="VXX198" s="174"/>
      <c r="VXY198" s="174"/>
      <c r="VXZ198" s="174"/>
      <c r="VYA198" s="174"/>
      <c r="VYB198" s="174"/>
      <c r="VYC198" s="174"/>
      <c r="VYD198" s="174"/>
      <c r="VYE198" s="174"/>
      <c r="VYF198" s="174"/>
      <c r="VYG198" s="174"/>
      <c r="VYH198" s="174"/>
      <c r="VYI198" s="174"/>
      <c r="VYJ198" s="174"/>
      <c r="VYK198" s="174"/>
      <c r="VYL198" s="174"/>
      <c r="VYM198" s="174"/>
      <c r="VYN198" s="174"/>
      <c r="VYO198" s="174"/>
      <c r="VYP198" s="174"/>
      <c r="VYQ198" s="174"/>
      <c r="VYR198" s="174"/>
      <c r="VYS198" s="174"/>
      <c r="VYT198" s="174"/>
      <c r="VYU198" s="174"/>
      <c r="VYV198" s="174"/>
      <c r="VYW198" s="174"/>
      <c r="VYX198" s="174"/>
      <c r="VYY198" s="174"/>
      <c r="VYZ198" s="174"/>
      <c r="VZA198" s="174"/>
      <c r="VZB198" s="174"/>
      <c r="VZC198" s="174"/>
      <c r="VZD198" s="174"/>
      <c r="VZE198" s="174"/>
      <c r="VZF198" s="174"/>
      <c r="VZG198" s="174"/>
      <c r="VZH198" s="174"/>
      <c r="VZI198" s="174"/>
      <c r="VZJ198" s="174"/>
      <c r="VZK198" s="174"/>
      <c r="VZL198" s="174"/>
      <c r="VZM198" s="174"/>
      <c r="VZN198" s="174"/>
      <c r="VZO198" s="174"/>
      <c r="VZP198" s="174"/>
      <c r="VZQ198" s="174"/>
      <c r="VZR198" s="174"/>
      <c r="VZS198" s="174"/>
      <c r="VZT198" s="174"/>
      <c r="VZU198" s="174"/>
      <c r="VZV198" s="174"/>
      <c r="VZW198" s="174"/>
      <c r="VZX198" s="174"/>
      <c r="VZY198" s="174"/>
      <c r="VZZ198" s="174"/>
      <c r="WAA198" s="174"/>
      <c r="WAB198" s="174"/>
      <c r="WAC198" s="174"/>
      <c r="WAD198" s="174"/>
      <c r="WAE198" s="174"/>
      <c r="WAF198" s="174"/>
      <c r="WAG198" s="174"/>
      <c r="WAH198" s="174"/>
      <c r="WAI198" s="174"/>
      <c r="WAJ198" s="174"/>
      <c r="WAK198" s="174"/>
      <c r="WAL198" s="174"/>
      <c r="WAM198" s="174"/>
      <c r="WAN198" s="174"/>
      <c r="WAO198" s="174"/>
      <c r="WAP198" s="174"/>
      <c r="WAQ198" s="174"/>
      <c r="WAR198" s="174"/>
      <c r="WAS198" s="174"/>
      <c r="WAT198" s="174"/>
      <c r="WAU198" s="174"/>
      <c r="WAV198" s="174"/>
      <c r="WAW198" s="174"/>
      <c r="WAX198" s="174"/>
      <c r="WAY198" s="174"/>
      <c r="WAZ198" s="174"/>
      <c r="WBA198" s="174"/>
      <c r="WBB198" s="174"/>
      <c r="WBC198" s="174"/>
      <c r="WBD198" s="174"/>
      <c r="WBE198" s="174"/>
      <c r="WBF198" s="174"/>
      <c r="WBG198" s="174"/>
      <c r="WBH198" s="174"/>
      <c r="WBI198" s="174"/>
      <c r="WBJ198" s="174"/>
      <c r="WBK198" s="174"/>
      <c r="WBL198" s="174"/>
      <c r="WBM198" s="174"/>
      <c r="WBN198" s="174"/>
      <c r="WBO198" s="174"/>
      <c r="WBP198" s="174"/>
      <c r="WBQ198" s="174"/>
      <c r="WBR198" s="174"/>
      <c r="WBS198" s="174"/>
      <c r="WBT198" s="174"/>
      <c r="WBU198" s="174"/>
      <c r="WBV198" s="174"/>
      <c r="WBW198" s="174"/>
      <c r="WBX198" s="174"/>
      <c r="WBY198" s="174"/>
      <c r="WBZ198" s="174"/>
      <c r="WCA198" s="174"/>
      <c r="WCB198" s="174"/>
      <c r="WCC198" s="174"/>
      <c r="WCD198" s="174"/>
      <c r="WCE198" s="174"/>
      <c r="WCF198" s="174"/>
      <c r="WCG198" s="174"/>
      <c r="WCH198" s="174"/>
      <c r="WCI198" s="174"/>
      <c r="WCJ198" s="174"/>
      <c r="WCK198" s="174"/>
      <c r="WCL198" s="174"/>
      <c r="WCM198" s="174"/>
      <c r="WCN198" s="174"/>
      <c r="WCO198" s="174"/>
      <c r="WCP198" s="174"/>
      <c r="WCQ198" s="174"/>
      <c r="WCR198" s="174"/>
      <c r="WCS198" s="174"/>
      <c r="WCT198" s="174"/>
      <c r="WCU198" s="174"/>
      <c r="WCV198" s="174"/>
      <c r="WCW198" s="174"/>
      <c r="WCX198" s="174"/>
      <c r="WCY198" s="174"/>
      <c r="WCZ198" s="174"/>
      <c r="WDA198" s="174"/>
      <c r="WDB198" s="174"/>
      <c r="WDC198" s="174"/>
      <c r="WDD198" s="174"/>
      <c r="WDE198" s="174"/>
      <c r="WDF198" s="174"/>
      <c r="WDG198" s="174"/>
      <c r="WDH198" s="174"/>
      <c r="WDI198" s="174"/>
      <c r="WDJ198" s="174"/>
      <c r="WDK198" s="174"/>
      <c r="WDL198" s="174"/>
      <c r="WDM198" s="174"/>
      <c r="WDN198" s="174"/>
      <c r="WDO198" s="174"/>
      <c r="WDP198" s="174"/>
      <c r="WDQ198" s="174"/>
      <c r="WDR198" s="174"/>
      <c r="WDS198" s="174"/>
      <c r="WDT198" s="174"/>
      <c r="WDU198" s="174"/>
      <c r="WDV198" s="174"/>
      <c r="WDW198" s="174"/>
      <c r="WDX198" s="174"/>
      <c r="WDY198" s="174"/>
      <c r="WDZ198" s="174"/>
      <c r="WEA198" s="174"/>
      <c r="WEB198" s="174"/>
      <c r="WEC198" s="174"/>
      <c r="WED198" s="174"/>
      <c r="WEE198" s="174"/>
      <c r="WEF198" s="174"/>
      <c r="WEG198" s="174"/>
      <c r="WEH198" s="174"/>
      <c r="WEI198" s="174"/>
      <c r="WEJ198" s="174"/>
      <c r="WEK198" s="174"/>
      <c r="WEL198" s="174"/>
      <c r="WEM198" s="174"/>
      <c r="WEN198" s="174"/>
      <c r="WEO198" s="174"/>
      <c r="WEP198" s="174"/>
      <c r="WEQ198" s="174"/>
      <c r="WER198" s="174"/>
      <c r="WES198" s="174"/>
      <c r="WET198" s="174"/>
      <c r="WEU198" s="174"/>
      <c r="WEV198" s="174"/>
      <c r="WEW198" s="174"/>
      <c r="WEX198" s="174"/>
      <c r="WEY198" s="174"/>
      <c r="WEZ198" s="174"/>
      <c r="WFA198" s="174"/>
      <c r="WFB198" s="174"/>
      <c r="WFC198" s="174"/>
      <c r="WFD198" s="174"/>
      <c r="WFE198" s="174"/>
      <c r="WFF198" s="174"/>
      <c r="WFG198" s="174"/>
      <c r="WFH198" s="174"/>
      <c r="WFI198" s="174"/>
      <c r="WFJ198" s="174"/>
      <c r="WFK198" s="174"/>
      <c r="WFL198" s="174"/>
      <c r="WFM198" s="174"/>
      <c r="WFN198" s="174"/>
      <c r="WFO198" s="174"/>
      <c r="WFP198" s="174"/>
      <c r="WFQ198" s="174"/>
      <c r="WFR198" s="174"/>
      <c r="WFS198" s="174"/>
      <c r="WFT198" s="174"/>
      <c r="WFU198" s="174"/>
      <c r="WFV198" s="174"/>
      <c r="WFW198" s="174"/>
      <c r="WFX198" s="174"/>
      <c r="WFY198" s="174"/>
      <c r="WFZ198" s="174"/>
      <c r="WGA198" s="174"/>
      <c r="WGB198" s="174"/>
      <c r="WGC198" s="174"/>
      <c r="WGD198" s="174"/>
      <c r="WGE198" s="174"/>
      <c r="WGF198" s="174"/>
      <c r="WGG198" s="174"/>
      <c r="WGH198" s="174"/>
      <c r="WGI198" s="174"/>
      <c r="WGJ198" s="174"/>
      <c r="WGK198" s="174"/>
      <c r="WGL198" s="174"/>
      <c r="WGM198" s="174"/>
      <c r="WGN198" s="174"/>
      <c r="WGO198" s="174"/>
      <c r="WGP198" s="174"/>
      <c r="WGQ198" s="174"/>
      <c r="WGR198" s="174"/>
      <c r="WGS198" s="174"/>
      <c r="WGT198" s="174"/>
      <c r="WGU198" s="174"/>
      <c r="WGV198" s="174"/>
      <c r="WGW198" s="174"/>
      <c r="WGX198" s="174"/>
      <c r="WGY198" s="174"/>
      <c r="WGZ198" s="174"/>
      <c r="WHA198" s="174"/>
      <c r="WHB198" s="174"/>
      <c r="WHC198" s="174"/>
      <c r="WHD198" s="174"/>
      <c r="WHE198" s="174"/>
      <c r="WHF198" s="174"/>
      <c r="WHG198" s="174"/>
      <c r="WHH198" s="174"/>
      <c r="WHI198" s="174"/>
      <c r="WHJ198" s="174"/>
      <c r="WHK198" s="174"/>
      <c r="WHL198" s="174"/>
      <c r="WHM198" s="174"/>
      <c r="WHN198" s="174"/>
      <c r="WHO198" s="174"/>
      <c r="WHP198" s="174"/>
      <c r="WHQ198" s="174"/>
      <c r="WHR198" s="174"/>
      <c r="WHS198" s="174"/>
      <c r="WHT198" s="174"/>
      <c r="WHU198" s="174"/>
      <c r="WHV198" s="174"/>
      <c r="WHW198" s="174"/>
      <c r="WHX198" s="174"/>
      <c r="WHY198" s="174"/>
      <c r="WHZ198" s="174"/>
      <c r="WIA198" s="174"/>
      <c r="WIB198" s="174"/>
      <c r="WIC198" s="174"/>
      <c r="WID198" s="174"/>
      <c r="WIE198" s="174"/>
      <c r="WIF198" s="174"/>
      <c r="WIG198" s="174"/>
      <c r="WIH198" s="174"/>
      <c r="WII198" s="174"/>
      <c r="WIJ198" s="174"/>
      <c r="WIK198" s="174"/>
      <c r="WIL198" s="174"/>
      <c r="WIM198" s="174"/>
      <c r="WIN198" s="174"/>
      <c r="WIO198" s="174"/>
      <c r="WIP198" s="174"/>
      <c r="WIQ198" s="174"/>
      <c r="WIR198" s="174"/>
      <c r="WIS198" s="174"/>
      <c r="WIT198" s="174"/>
      <c r="WIU198" s="174"/>
      <c r="WIV198" s="174"/>
      <c r="WIW198" s="174"/>
      <c r="WIX198" s="174"/>
      <c r="WIY198" s="174"/>
      <c r="WIZ198" s="174"/>
      <c r="WJA198" s="174"/>
      <c r="WJB198" s="174"/>
      <c r="WJC198" s="174"/>
      <c r="WJD198" s="174"/>
      <c r="WJE198" s="174"/>
      <c r="WJF198" s="174"/>
      <c r="WJG198" s="174"/>
      <c r="WJH198" s="174"/>
      <c r="WJI198" s="174"/>
      <c r="WJJ198" s="174"/>
      <c r="WJK198" s="174"/>
      <c r="WJL198" s="174"/>
      <c r="WJM198" s="174"/>
      <c r="WJN198" s="174"/>
      <c r="WJO198" s="174"/>
      <c r="WJP198" s="174"/>
      <c r="WJQ198" s="174"/>
      <c r="WJR198" s="174"/>
      <c r="WJS198" s="174"/>
      <c r="WJT198" s="174"/>
      <c r="WJU198" s="174"/>
      <c r="WJV198" s="174"/>
      <c r="WJW198" s="174"/>
      <c r="WJX198" s="174"/>
      <c r="WJY198" s="174"/>
      <c r="WJZ198" s="174"/>
      <c r="WKA198" s="174"/>
      <c r="WKB198" s="174"/>
      <c r="WKC198" s="174"/>
      <c r="WKD198" s="174"/>
      <c r="WKE198" s="174"/>
      <c r="WKF198" s="174"/>
      <c r="WKG198" s="174"/>
      <c r="WKH198" s="174"/>
      <c r="WKI198" s="174"/>
      <c r="WKJ198" s="174"/>
      <c r="WKK198" s="174"/>
      <c r="WKL198" s="174"/>
      <c r="WKM198" s="174"/>
      <c r="WKN198" s="174"/>
      <c r="WKO198" s="174"/>
      <c r="WKP198" s="174"/>
      <c r="WKQ198" s="174"/>
      <c r="WKR198" s="174"/>
      <c r="WKS198" s="174"/>
      <c r="WKT198" s="174"/>
      <c r="WKU198" s="174"/>
      <c r="WKV198" s="174"/>
      <c r="WKW198" s="174"/>
      <c r="WKX198" s="174"/>
      <c r="WKY198" s="174"/>
      <c r="WKZ198" s="174"/>
      <c r="WLA198" s="174"/>
      <c r="WLB198" s="174"/>
      <c r="WLC198" s="174"/>
      <c r="WLD198" s="174"/>
      <c r="WLE198" s="174"/>
      <c r="WLF198" s="174"/>
      <c r="WLG198" s="174"/>
      <c r="WLH198" s="174"/>
      <c r="WLI198" s="174"/>
      <c r="WLJ198" s="174"/>
      <c r="WLK198" s="174"/>
      <c r="WLL198" s="174"/>
      <c r="WLM198" s="174"/>
      <c r="WLN198" s="174"/>
      <c r="WLO198" s="174"/>
      <c r="WLP198" s="174"/>
      <c r="WLQ198" s="174"/>
      <c r="WLR198" s="174"/>
      <c r="WLS198" s="174"/>
      <c r="WLT198" s="174"/>
      <c r="WLU198" s="174"/>
      <c r="WLV198" s="174"/>
      <c r="WLW198" s="174"/>
      <c r="WLX198" s="174"/>
      <c r="WLY198" s="174"/>
      <c r="WLZ198" s="174"/>
      <c r="WMA198" s="174"/>
      <c r="WMB198" s="174"/>
      <c r="WMC198" s="174"/>
      <c r="WMD198" s="174"/>
      <c r="WME198" s="174"/>
      <c r="WMF198" s="174"/>
      <c r="WMG198" s="174"/>
      <c r="WMH198" s="174"/>
      <c r="WMI198" s="174"/>
      <c r="WMJ198" s="174"/>
      <c r="WMK198" s="174"/>
      <c r="WML198" s="174"/>
      <c r="WMM198" s="174"/>
      <c r="WMN198" s="174"/>
      <c r="WMO198" s="174"/>
      <c r="WMP198" s="174"/>
      <c r="WMQ198" s="174"/>
      <c r="WMR198" s="174"/>
      <c r="WMS198" s="174"/>
      <c r="WMT198" s="174"/>
      <c r="WMU198" s="174"/>
      <c r="WMV198" s="174"/>
      <c r="WMW198" s="174"/>
      <c r="WMX198" s="174"/>
      <c r="WMY198" s="174"/>
      <c r="WMZ198" s="174"/>
      <c r="WNA198" s="174"/>
      <c r="WNB198" s="174"/>
      <c r="WNC198" s="174"/>
      <c r="WND198" s="174"/>
      <c r="WNE198" s="174"/>
      <c r="WNF198" s="174"/>
      <c r="WNG198" s="174"/>
      <c r="WNH198" s="174"/>
      <c r="WNI198" s="174"/>
      <c r="WNJ198" s="174"/>
      <c r="WNK198" s="174"/>
      <c r="WNL198" s="174"/>
      <c r="WNM198" s="174"/>
      <c r="WNN198" s="174"/>
      <c r="WNO198" s="174"/>
      <c r="WNP198" s="174"/>
      <c r="WNQ198" s="174"/>
      <c r="WNR198" s="174"/>
      <c r="WNS198" s="174"/>
      <c r="WNT198" s="174"/>
      <c r="WNU198" s="174"/>
      <c r="WNV198" s="174"/>
      <c r="WNW198" s="174"/>
      <c r="WNX198" s="174"/>
      <c r="WNY198" s="174"/>
      <c r="WNZ198" s="174"/>
      <c r="WOA198" s="174"/>
      <c r="WOB198" s="174"/>
      <c r="WOC198" s="174"/>
      <c r="WOD198" s="174"/>
      <c r="WOE198" s="174"/>
      <c r="WOF198" s="174"/>
      <c r="WOG198" s="174"/>
      <c r="WOH198" s="174"/>
      <c r="WOI198" s="174"/>
      <c r="WOJ198" s="174"/>
      <c r="WOK198" s="174"/>
      <c r="WOL198" s="174"/>
      <c r="WOM198" s="174"/>
      <c r="WON198" s="174"/>
      <c r="WOO198" s="174"/>
      <c r="WOP198" s="174"/>
      <c r="WOQ198" s="174"/>
      <c r="WOR198" s="174"/>
      <c r="WOS198" s="174"/>
      <c r="WOT198" s="174"/>
      <c r="WOU198" s="174"/>
      <c r="WOV198" s="174"/>
      <c r="WOW198" s="174"/>
      <c r="WOX198" s="174"/>
      <c r="WOY198" s="174"/>
      <c r="WOZ198" s="174"/>
      <c r="WPA198" s="174"/>
      <c r="WPB198" s="174"/>
      <c r="WPC198" s="174"/>
      <c r="WPD198" s="174"/>
      <c r="WPE198" s="174"/>
      <c r="WPF198" s="174"/>
      <c r="WPG198" s="174"/>
      <c r="WPH198" s="174"/>
      <c r="WPI198" s="174"/>
      <c r="WPJ198" s="174"/>
      <c r="WPK198" s="174"/>
      <c r="WPL198" s="174"/>
      <c r="WPM198" s="174"/>
      <c r="WPN198" s="174"/>
      <c r="WPO198" s="174"/>
      <c r="WPP198" s="174"/>
      <c r="WPQ198" s="174"/>
      <c r="WPR198" s="174"/>
      <c r="WPS198" s="174"/>
      <c r="WPT198" s="174"/>
      <c r="WPU198" s="174"/>
      <c r="WPV198" s="174"/>
      <c r="WPW198" s="174"/>
      <c r="WPX198" s="174"/>
      <c r="WPY198" s="174"/>
      <c r="WPZ198" s="174"/>
      <c r="WQA198" s="174"/>
      <c r="WQB198" s="174"/>
      <c r="WQC198" s="174"/>
      <c r="WQD198" s="174"/>
      <c r="WQE198" s="174"/>
      <c r="WQF198" s="174"/>
      <c r="WQG198" s="174"/>
      <c r="WQH198" s="174"/>
      <c r="WQI198" s="174"/>
      <c r="WQJ198" s="174"/>
      <c r="WQK198" s="174"/>
      <c r="WQL198" s="174"/>
      <c r="WQM198" s="174"/>
      <c r="WQN198" s="174"/>
      <c r="WQO198" s="174"/>
      <c r="WQP198" s="174"/>
      <c r="WQQ198" s="174"/>
      <c r="WQR198" s="174"/>
      <c r="WQS198" s="174"/>
      <c r="WQT198" s="174"/>
      <c r="WQU198" s="174"/>
      <c r="WQV198" s="174"/>
      <c r="WQW198" s="174"/>
      <c r="WQX198" s="174"/>
      <c r="WQY198" s="174"/>
      <c r="WQZ198" s="174"/>
      <c r="WRA198" s="174"/>
      <c r="WRB198" s="174"/>
      <c r="WRC198" s="174"/>
      <c r="WRD198" s="174"/>
      <c r="WRE198" s="174"/>
      <c r="WRF198" s="174"/>
      <c r="WRG198" s="174"/>
      <c r="WRH198" s="174"/>
      <c r="WRI198" s="174"/>
      <c r="WRJ198" s="174"/>
      <c r="WRK198" s="174"/>
      <c r="WRL198" s="174"/>
      <c r="WRM198" s="174"/>
      <c r="WRN198" s="174"/>
      <c r="WRO198" s="174"/>
      <c r="WRP198" s="174"/>
      <c r="WRQ198" s="174"/>
      <c r="WRR198" s="174"/>
      <c r="WRS198" s="174"/>
      <c r="WRT198" s="174"/>
      <c r="WRU198" s="174"/>
      <c r="WRV198" s="174"/>
      <c r="WRW198" s="174"/>
      <c r="WRX198" s="174"/>
      <c r="WRY198" s="174"/>
      <c r="WRZ198" s="174"/>
      <c r="WSA198" s="174"/>
      <c r="WSB198" s="174"/>
      <c r="WSC198" s="174"/>
      <c r="WSD198" s="174"/>
      <c r="WSE198" s="174"/>
      <c r="WSF198" s="174"/>
      <c r="WSG198" s="174"/>
      <c r="WSH198" s="174"/>
      <c r="WSI198" s="174"/>
      <c r="WSJ198" s="174"/>
      <c r="WSK198" s="174"/>
      <c r="WSL198" s="174"/>
      <c r="WSM198" s="174"/>
      <c r="WSN198" s="174"/>
      <c r="WSO198" s="174"/>
      <c r="WSP198" s="174"/>
      <c r="WSQ198" s="174"/>
      <c r="WSR198" s="174"/>
      <c r="WSS198" s="174"/>
      <c r="WST198" s="174"/>
      <c r="WSU198" s="174"/>
      <c r="WSV198" s="174"/>
      <c r="WSW198" s="174"/>
      <c r="WSX198" s="174"/>
      <c r="WSY198" s="174"/>
      <c r="WSZ198" s="174"/>
      <c r="WTA198" s="174"/>
      <c r="WTB198" s="174"/>
      <c r="WTC198" s="174"/>
      <c r="WTD198" s="174"/>
      <c r="WTE198" s="174"/>
      <c r="WTF198" s="174"/>
      <c r="WTG198" s="174"/>
      <c r="WTH198" s="174"/>
      <c r="WTI198" s="174"/>
      <c r="WTJ198" s="174"/>
      <c r="WTK198" s="174"/>
      <c r="WTL198" s="174"/>
      <c r="WTM198" s="174"/>
      <c r="WTN198" s="174"/>
      <c r="WTO198" s="174"/>
      <c r="WTP198" s="174"/>
      <c r="WTQ198" s="174"/>
      <c r="WTR198" s="174"/>
      <c r="WTS198" s="174"/>
      <c r="WTT198" s="174"/>
      <c r="WTU198" s="174"/>
      <c r="WTV198" s="174"/>
      <c r="WTW198" s="174"/>
      <c r="WTX198" s="174"/>
      <c r="WTY198" s="174"/>
      <c r="WTZ198" s="174"/>
      <c r="WUA198" s="174"/>
      <c r="WUB198" s="174"/>
      <c r="WUC198" s="174"/>
      <c r="WUD198" s="174"/>
      <c r="WUE198" s="174"/>
      <c r="WUF198" s="174"/>
      <c r="WUG198" s="174"/>
      <c r="WUH198" s="174"/>
      <c r="WUI198" s="174"/>
      <c r="WUJ198" s="174"/>
      <c r="WUK198" s="174"/>
      <c r="WUL198" s="174"/>
      <c r="WUM198" s="174"/>
      <c r="WUN198" s="174"/>
      <c r="WUO198" s="174"/>
      <c r="WUP198" s="174"/>
      <c r="WUQ198" s="174"/>
      <c r="WUR198" s="174"/>
      <c r="WUS198" s="174"/>
      <c r="WUT198" s="174"/>
      <c r="WUU198" s="174"/>
      <c r="WUV198" s="174"/>
      <c r="WUW198" s="174"/>
      <c r="WUX198" s="174"/>
      <c r="WUY198" s="174"/>
      <c r="WUZ198" s="174"/>
      <c r="WVA198" s="174"/>
      <c r="WVB198" s="174"/>
      <c r="WVC198" s="174"/>
      <c r="WVD198" s="174"/>
      <c r="WVE198" s="174"/>
      <c r="WVF198" s="174"/>
      <c r="WVG198" s="174"/>
      <c r="WVH198" s="174"/>
      <c r="WVI198" s="174"/>
      <c r="WVJ198" s="174"/>
      <c r="WVK198" s="174"/>
      <c r="WVL198" s="174"/>
      <c r="WVM198" s="174"/>
      <c r="WVN198" s="174"/>
      <c r="WVO198" s="174"/>
      <c r="WVP198" s="174"/>
      <c r="WVQ198" s="174"/>
      <c r="WVR198" s="174"/>
      <c r="WVS198" s="174"/>
      <c r="WVT198" s="174"/>
      <c r="WVU198" s="174"/>
      <c r="WVV198" s="174"/>
      <c r="WVW198" s="174"/>
      <c r="WVX198" s="174"/>
      <c r="WVY198" s="174"/>
      <c r="WVZ198" s="174"/>
      <c r="WWA198" s="174"/>
      <c r="WWB198" s="174"/>
      <c r="WWC198" s="174"/>
      <c r="WWD198" s="174"/>
      <c r="WWE198" s="174"/>
      <c r="WWF198" s="174"/>
      <c r="WWG198" s="174"/>
      <c r="WWH198" s="174"/>
      <c r="WWI198" s="174"/>
      <c r="WWJ198" s="174"/>
      <c r="WWK198" s="174"/>
      <c r="WWL198" s="174"/>
      <c r="WWM198" s="174"/>
      <c r="WWN198" s="174"/>
      <c r="WWO198" s="174"/>
      <c r="WWP198" s="174"/>
      <c r="WWQ198" s="174"/>
      <c r="WWR198" s="174"/>
      <c r="WWS198" s="174"/>
      <c r="WWT198" s="174"/>
      <c r="WWU198" s="174"/>
      <c r="WWV198" s="174"/>
      <c r="WWW198" s="174"/>
      <c r="WWX198" s="174"/>
      <c r="WWY198" s="174"/>
      <c r="WWZ198" s="174"/>
      <c r="WXA198" s="174"/>
      <c r="WXB198" s="174"/>
      <c r="WXC198" s="174"/>
      <c r="WXD198" s="174"/>
      <c r="WXE198" s="174"/>
      <c r="WXF198" s="174"/>
      <c r="WXG198" s="174"/>
      <c r="WXH198" s="174"/>
      <c r="WXI198" s="174"/>
      <c r="WXJ198" s="174"/>
      <c r="WXK198" s="174"/>
      <c r="WXL198" s="174"/>
      <c r="WXM198" s="174"/>
      <c r="WXN198" s="174"/>
      <c r="WXO198" s="174"/>
      <c r="WXP198" s="174"/>
      <c r="WXQ198" s="174"/>
      <c r="WXR198" s="174"/>
      <c r="WXS198" s="174"/>
      <c r="WXT198" s="174"/>
      <c r="WXU198" s="174"/>
      <c r="WXV198" s="174"/>
      <c r="WXW198" s="174"/>
      <c r="WXX198" s="174"/>
      <c r="WXY198" s="174"/>
      <c r="WXZ198" s="174"/>
      <c r="WYA198" s="174"/>
      <c r="WYB198" s="174"/>
      <c r="WYC198" s="174"/>
      <c r="WYD198" s="174"/>
      <c r="WYE198" s="174"/>
      <c r="WYF198" s="174"/>
      <c r="WYG198" s="174"/>
      <c r="WYH198" s="174"/>
      <c r="WYI198" s="174"/>
      <c r="WYJ198" s="174"/>
      <c r="WYK198" s="174"/>
      <c r="WYL198" s="174"/>
      <c r="WYM198" s="174"/>
      <c r="WYN198" s="174"/>
      <c r="WYO198" s="174"/>
      <c r="WYP198" s="174"/>
      <c r="WYQ198" s="174"/>
      <c r="WYR198" s="174"/>
      <c r="WYS198" s="174"/>
      <c r="WYT198" s="174"/>
      <c r="WYU198" s="174"/>
      <c r="WYV198" s="174"/>
      <c r="WYW198" s="174"/>
      <c r="WYX198" s="174"/>
      <c r="WYY198" s="174"/>
      <c r="WYZ198" s="174"/>
      <c r="WZA198" s="174"/>
      <c r="WZB198" s="174"/>
      <c r="WZC198" s="174"/>
      <c r="WZD198" s="174"/>
      <c r="WZE198" s="174"/>
      <c r="WZF198" s="174"/>
      <c r="WZG198" s="174"/>
      <c r="WZH198" s="174"/>
      <c r="WZI198" s="174"/>
      <c r="WZJ198" s="174"/>
      <c r="WZK198" s="174"/>
      <c r="WZL198" s="174"/>
      <c r="WZM198" s="174"/>
      <c r="WZN198" s="174"/>
      <c r="WZO198" s="174"/>
      <c r="WZP198" s="174"/>
      <c r="WZQ198" s="174"/>
      <c r="WZR198" s="174"/>
      <c r="WZS198" s="174"/>
      <c r="WZT198" s="174"/>
      <c r="WZU198" s="174"/>
      <c r="WZV198" s="174"/>
      <c r="WZW198" s="174"/>
      <c r="WZX198" s="174"/>
      <c r="WZY198" s="174"/>
      <c r="WZZ198" s="174"/>
      <c r="XAA198" s="174"/>
      <c r="XAB198" s="174"/>
      <c r="XAC198" s="174"/>
      <c r="XAD198" s="174"/>
      <c r="XAE198" s="174"/>
      <c r="XAF198" s="174"/>
      <c r="XAG198" s="174"/>
      <c r="XAH198" s="174"/>
      <c r="XAI198" s="174"/>
      <c r="XAJ198" s="174"/>
      <c r="XAK198" s="174"/>
      <c r="XAL198" s="174"/>
      <c r="XAM198" s="174"/>
      <c r="XAN198" s="174"/>
      <c r="XAO198" s="174"/>
      <c r="XAP198" s="174"/>
      <c r="XAQ198" s="174"/>
      <c r="XAR198" s="174"/>
      <c r="XAS198" s="174"/>
      <c r="XAT198" s="174"/>
      <c r="XAU198" s="174"/>
      <c r="XAV198" s="174"/>
      <c r="XAW198" s="174"/>
      <c r="XAX198" s="174"/>
      <c r="XAY198" s="174"/>
      <c r="XAZ198" s="174"/>
      <c r="XBA198" s="174"/>
      <c r="XBB198" s="174"/>
      <c r="XBC198" s="174"/>
      <c r="XBD198" s="174"/>
      <c r="XBE198" s="174"/>
      <c r="XBF198" s="174"/>
      <c r="XBG198" s="174"/>
      <c r="XBH198" s="174"/>
      <c r="XBI198" s="174"/>
      <c r="XBJ198" s="174"/>
      <c r="XBK198" s="174"/>
      <c r="XBL198" s="174"/>
      <c r="XBM198" s="174"/>
      <c r="XBN198" s="174"/>
      <c r="XBO198" s="174"/>
      <c r="XBP198" s="174"/>
      <c r="XBQ198" s="174"/>
      <c r="XBR198" s="174"/>
      <c r="XBS198" s="174"/>
      <c r="XBT198" s="174"/>
      <c r="XBU198" s="174"/>
      <c r="XBV198" s="174"/>
      <c r="XBW198" s="174"/>
      <c r="XBX198" s="174"/>
      <c r="XBY198" s="174"/>
      <c r="XBZ198" s="174"/>
      <c r="XCA198" s="174"/>
      <c r="XCB198" s="174"/>
      <c r="XCC198" s="174"/>
      <c r="XCD198" s="174"/>
      <c r="XCE198" s="174"/>
      <c r="XCF198" s="174"/>
      <c r="XCG198" s="174"/>
      <c r="XCH198" s="174"/>
      <c r="XCI198" s="174"/>
      <c r="XCJ198" s="174"/>
      <c r="XCK198" s="174"/>
      <c r="XCL198" s="174"/>
      <c r="XCM198" s="174"/>
      <c r="XCN198" s="174"/>
      <c r="XCO198" s="174"/>
      <c r="XCP198" s="174"/>
      <c r="XCQ198" s="174"/>
      <c r="XCR198" s="174"/>
      <c r="XCS198" s="174"/>
      <c r="XCT198" s="174"/>
      <c r="XCU198" s="174"/>
      <c r="XCV198" s="174"/>
      <c r="XCW198" s="174"/>
      <c r="XCX198" s="174"/>
      <c r="XCY198" s="174"/>
      <c r="XCZ198" s="174"/>
      <c r="XDA198" s="174"/>
      <c r="XDB198" s="174"/>
      <c r="XDC198" s="174"/>
      <c r="XDD198" s="174"/>
      <c r="XDE198" s="174"/>
      <c r="XDF198" s="174"/>
      <c r="XDG198" s="174"/>
      <c r="XDH198" s="174"/>
      <c r="XDI198" s="174"/>
      <c r="XDJ198" s="174"/>
      <c r="XDK198" s="174"/>
      <c r="XDL198" s="174"/>
      <c r="XDM198" s="174"/>
      <c r="XDN198" s="174"/>
      <c r="XDO198" s="174"/>
      <c r="XDP198" s="174"/>
      <c r="XDQ198" s="174"/>
      <c r="XDR198" s="174"/>
      <c r="XDS198" s="174"/>
      <c r="XDT198" s="174"/>
      <c r="XDU198" s="174"/>
      <c r="XDV198" s="174"/>
      <c r="XDW198" s="174"/>
      <c r="XDX198" s="174"/>
      <c r="XDY198" s="174"/>
      <c r="XDZ198" s="174"/>
      <c r="XEA198" s="174"/>
      <c r="XEB198" s="174"/>
      <c r="XEC198" s="174"/>
      <c r="XED198" s="174"/>
      <c r="XEE198" s="174"/>
      <c r="XEF198" s="174"/>
      <c r="XEG198" s="174"/>
      <c r="XEH198" s="174"/>
      <c r="XEI198" s="174"/>
      <c r="XEJ198" s="174"/>
      <c r="XEK198" s="174"/>
      <c r="XEL198" s="174"/>
      <c r="XEM198" s="174"/>
      <c r="XEN198" s="174"/>
      <c r="XEO198" s="174"/>
      <c r="XEP198" s="174"/>
      <c r="XEQ198" s="174"/>
      <c r="XER198" s="174"/>
      <c r="XES198" s="174"/>
      <c r="XET198" s="174"/>
      <c r="XEU198" s="174"/>
      <c r="XEV198" s="174"/>
      <c r="XEW198" s="174"/>
      <c r="XEX198" s="174"/>
      <c r="XEY198" s="174"/>
      <c r="XEZ198" s="174"/>
      <c r="XFA198" s="174"/>
      <c r="XFB198" s="174"/>
      <c r="XFC198" s="174"/>
      <c r="XFD198" s="174"/>
    </row>
    <row r="199" spans="1:16384" s="7" customFormat="1" ht="14.25">
      <c r="A199" s="313"/>
      <c r="B199" s="313"/>
      <c r="C199" s="1064" t="s">
        <v>1034</v>
      </c>
      <c r="D199" s="916"/>
      <c r="E199" s="916"/>
      <c r="F199" s="916"/>
      <c r="G199" s="1046"/>
      <c r="H199" s="1046"/>
      <c r="I199" s="1046"/>
      <c r="J199" s="221">
        <f>IF('1.GeneralProjectInfo'!$L$71="yes",J85,0)</f>
        <v>0</v>
      </c>
      <c r="K199" s="221"/>
      <c r="L199" s="221"/>
      <c r="M199" s="221">
        <f>IF('1.GeneralProjectInfo'!$L$71="yes",M85,0)</f>
        <v>0</v>
      </c>
      <c r="N199" s="221"/>
      <c r="O199" s="221"/>
      <c r="P199" s="221">
        <f>IF('1.GeneralProjectInfo'!$L$71="yes",P85,0)</f>
        <v>0</v>
      </c>
      <c r="Q199" s="221">
        <f>Q85</f>
        <v>0</v>
      </c>
      <c r="R199" s="221">
        <f>R85</f>
        <v>0</v>
      </c>
      <c r="S199" s="221">
        <f>IF('1.GeneralProjectInfo'!$L$71="yes",S85,0)</f>
        <v>0</v>
      </c>
      <c r="T199" s="221">
        <f>T85</f>
        <v>0</v>
      </c>
      <c r="U199" s="221">
        <f>U85</f>
        <v>0</v>
      </c>
      <c r="V199" s="221">
        <f>IF('1.GeneralProjectInfo'!$L$71="yes",V85,0)</f>
        <v>0</v>
      </c>
      <c r="W199" s="221">
        <f>W85</f>
        <v>0</v>
      </c>
      <c r="X199" s="221">
        <f>X85</f>
        <v>0</v>
      </c>
      <c r="Y199" s="221">
        <f>IF('1.GeneralProjectInfo'!$L$71="yes",Y85,0)</f>
        <v>0</v>
      </c>
      <c r="Z199" s="221">
        <f>Z85</f>
        <v>0</v>
      </c>
      <c r="AA199" s="221">
        <f>AA85</f>
        <v>0</v>
      </c>
      <c r="AB199" s="221">
        <f>IF('1.GeneralProjectInfo'!$L$71="yes",AB85,0)</f>
        <v>0</v>
      </c>
      <c r="AC199" s="221">
        <f>AC85</f>
        <v>0</v>
      </c>
      <c r="AD199" s="221">
        <f>AD85</f>
        <v>0</v>
      </c>
      <c r="AE199" s="221">
        <f>IF('1.GeneralProjectInfo'!$L$71="yes",AE85,0)</f>
        <v>0</v>
      </c>
      <c r="AF199" s="221">
        <f>AF85</f>
        <v>0</v>
      </c>
      <c r="AG199" s="221">
        <f>AG85</f>
        <v>0</v>
      </c>
      <c r="AH199" s="221">
        <f>IF('1.GeneralProjectInfo'!$L$71="yes",AH85,0)</f>
        <v>0</v>
      </c>
      <c r="AI199" s="221">
        <f>AI85</f>
        <v>0</v>
      </c>
      <c r="AJ199" s="221">
        <f>AJ85</f>
        <v>0</v>
      </c>
      <c r="AK199" s="221">
        <f>IF('1.GeneralProjectInfo'!$L$71="yes",AK85,0)</f>
        <v>0</v>
      </c>
      <c r="AL199" s="221">
        <f>AL85</f>
        <v>0</v>
      </c>
      <c r="AM199" s="221">
        <f>AM85</f>
        <v>0</v>
      </c>
      <c r="AN199" s="221">
        <f>IF('1.GeneralProjectInfo'!$L$71="yes",AN85,0)</f>
        <v>0</v>
      </c>
      <c r="AO199" s="221">
        <f>AO85</f>
        <v>0</v>
      </c>
      <c r="AP199" s="221">
        <f>AP85</f>
        <v>0</v>
      </c>
      <c r="AQ199" s="221">
        <f>IF('1.GeneralProjectInfo'!$L$71="yes",AQ85,0)</f>
        <v>0</v>
      </c>
      <c r="AR199" s="221">
        <f>AR85</f>
        <v>0</v>
      </c>
      <c r="AS199" s="221">
        <f>AS85</f>
        <v>0</v>
      </c>
      <c r="AT199" s="221">
        <f>IF('1.GeneralProjectInfo'!$L$71="yes",AT85,0)</f>
        <v>0</v>
      </c>
      <c r="AU199" s="221">
        <f>AU85</f>
        <v>0</v>
      </c>
      <c r="AV199" s="221">
        <f>AV85</f>
        <v>0</v>
      </c>
      <c r="AW199" s="221">
        <f>IF('1.GeneralProjectInfo'!$L$71="yes",AW85,0)</f>
        <v>0</v>
      </c>
      <c r="AX199" s="221">
        <f>AX85</f>
        <v>0</v>
      </c>
      <c r="AY199" s="221">
        <f>AY85</f>
        <v>0</v>
      </c>
      <c r="AZ199" s="221">
        <f>IF('1.GeneralProjectInfo'!$L$71="yes",AZ85,0)</f>
        <v>0</v>
      </c>
      <c r="BA199" s="221">
        <f>BA85</f>
        <v>0</v>
      </c>
      <c r="BB199" s="221">
        <f>BB85</f>
        <v>0</v>
      </c>
      <c r="BC199" s="221">
        <f>IF('1.GeneralProjectInfo'!$L$71="yes",BC85,0)</f>
        <v>0</v>
      </c>
      <c r="BD199" s="221">
        <f>BD85</f>
        <v>0</v>
      </c>
      <c r="BE199" s="221">
        <f>BE85</f>
        <v>0</v>
      </c>
      <c r="BF199" s="221">
        <f>IF('1.GeneralProjectInfo'!$L$71="yes",BF85,0)</f>
        <v>0</v>
      </c>
      <c r="BG199" s="221">
        <f>BG85</f>
        <v>0</v>
      </c>
      <c r="BH199" s="221">
        <f>BH85</f>
        <v>0</v>
      </c>
      <c r="BI199" s="221">
        <f>IF('1.GeneralProjectInfo'!$L$71="yes",BI85,0)</f>
        <v>0</v>
      </c>
      <c r="BJ199" s="221">
        <f>BJ85</f>
        <v>0</v>
      </c>
      <c r="BK199" s="221">
        <f>BK85</f>
        <v>0</v>
      </c>
      <c r="BL199" s="221">
        <f>IF('1.GeneralProjectInfo'!$L$71="yes",BL85,0)</f>
        <v>0</v>
      </c>
      <c r="BM199" s="221">
        <f>BM85</f>
        <v>0</v>
      </c>
      <c r="BN199" s="221">
        <f>BN85</f>
        <v>0</v>
      </c>
      <c r="BO199" s="221">
        <f>IF('1.GeneralProjectInfo'!$L$71="yes",BO85,0)</f>
        <v>0</v>
      </c>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c r="JY199" s="174"/>
      <c r="JZ199" s="174"/>
      <c r="KA199" s="174"/>
      <c r="KB199" s="174"/>
      <c r="KC199" s="174"/>
      <c r="KD199" s="174"/>
      <c r="KE199" s="174"/>
      <c r="KF199" s="174"/>
      <c r="KG199" s="174"/>
      <c r="KH199" s="174"/>
      <c r="KI199" s="174"/>
      <c r="KJ199" s="174"/>
      <c r="KK199" s="174"/>
      <c r="KL199" s="174"/>
      <c r="KM199" s="174"/>
      <c r="KN199" s="174"/>
      <c r="KO199" s="174"/>
      <c r="KP199" s="174"/>
      <c r="KQ199" s="174"/>
      <c r="KR199" s="174"/>
      <c r="KS199" s="174"/>
      <c r="KT199" s="174"/>
      <c r="KU199" s="174"/>
      <c r="KV199" s="174"/>
      <c r="KW199" s="174"/>
      <c r="KX199" s="174"/>
      <c r="KY199" s="174"/>
      <c r="KZ199" s="174"/>
      <c r="LA199" s="174"/>
      <c r="LB199" s="174"/>
      <c r="LC199" s="174"/>
      <c r="LD199" s="174"/>
      <c r="LE199" s="174"/>
      <c r="LF199" s="174"/>
      <c r="LG199" s="174"/>
      <c r="LH199" s="174"/>
      <c r="LI199" s="174"/>
      <c r="LJ199" s="174"/>
      <c r="LK199" s="174"/>
      <c r="LL199" s="174"/>
      <c r="LM199" s="174"/>
      <c r="LN199" s="174"/>
      <c r="LO199" s="174"/>
      <c r="LP199" s="174"/>
      <c r="LQ199" s="174"/>
      <c r="LR199" s="174"/>
      <c r="LS199" s="174"/>
      <c r="LT199" s="174"/>
      <c r="LU199" s="174"/>
      <c r="LV199" s="174"/>
      <c r="LW199" s="174"/>
      <c r="LX199" s="174"/>
      <c r="LY199" s="174"/>
      <c r="LZ199" s="174"/>
      <c r="MA199" s="174"/>
      <c r="MB199" s="174"/>
      <c r="MC199" s="174"/>
      <c r="MD199" s="174"/>
      <c r="ME199" s="174"/>
      <c r="MF199" s="174"/>
      <c r="MG199" s="174"/>
      <c r="MH199" s="174"/>
      <c r="MI199" s="174"/>
      <c r="MJ199" s="174"/>
      <c r="MK199" s="174"/>
      <c r="ML199" s="174"/>
      <c r="MM199" s="174"/>
      <c r="MN199" s="174"/>
      <c r="MO199" s="174"/>
      <c r="MP199" s="174"/>
      <c r="MQ199" s="174"/>
      <c r="MR199" s="174"/>
      <c r="MS199" s="174"/>
      <c r="MT199" s="174"/>
      <c r="MU199" s="174"/>
      <c r="MV199" s="174"/>
      <c r="MW199" s="174"/>
      <c r="MX199" s="174"/>
      <c r="MY199" s="174"/>
      <c r="MZ199" s="174"/>
      <c r="NA199" s="174"/>
      <c r="NB199" s="174"/>
      <c r="NC199" s="174"/>
      <c r="ND199" s="174"/>
      <c r="NE199" s="174"/>
      <c r="NF199" s="174"/>
      <c r="NG199" s="174"/>
      <c r="NH199" s="174"/>
      <c r="NI199" s="174"/>
      <c r="NJ199" s="174"/>
      <c r="NK199" s="174"/>
      <c r="NL199" s="174"/>
      <c r="NM199" s="174"/>
      <c r="NN199" s="174"/>
      <c r="NO199" s="174"/>
      <c r="NP199" s="174"/>
      <c r="NQ199" s="174"/>
      <c r="NR199" s="174"/>
      <c r="NS199" s="174"/>
      <c r="NT199" s="174"/>
      <c r="NU199" s="174"/>
      <c r="NV199" s="174"/>
      <c r="NW199" s="174"/>
      <c r="NX199" s="174"/>
      <c r="NY199" s="174"/>
      <c r="NZ199" s="174"/>
      <c r="OA199" s="174"/>
      <c r="OB199" s="174"/>
      <c r="OC199" s="174"/>
      <c r="OD199" s="174"/>
      <c r="OE199" s="174"/>
      <c r="OF199" s="174"/>
      <c r="OG199" s="174"/>
      <c r="OH199" s="174"/>
      <c r="OI199" s="174"/>
      <c r="OJ199" s="174"/>
      <c r="OK199" s="174"/>
      <c r="OL199" s="174"/>
      <c r="OM199" s="174"/>
      <c r="ON199" s="174"/>
      <c r="OO199" s="174"/>
      <c r="OP199" s="174"/>
      <c r="OQ199" s="174"/>
      <c r="OR199" s="174"/>
      <c r="OS199" s="174"/>
      <c r="OT199" s="174"/>
      <c r="OU199" s="174"/>
      <c r="OV199" s="174"/>
      <c r="OW199" s="174"/>
      <c r="OX199" s="174"/>
      <c r="OY199" s="174"/>
      <c r="OZ199" s="174"/>
      <c r="PA199" s="174"/>
      <c r="PB199" s="174"/>
      <c r="PC199" s="174"/>
      <c r="PD199" s="174"/>
      <c r="PE199" s="174"/>
      <c r="PF199" s="174"/>
      <c r="PG199" s="174"/>
      <c r="PH199" s="174"/>
      <c r="PI199" s="174"/>
      <c r="PJ199" s="174"/>
      <c r="PK199" s="174"/>
      <c r="PL199" s="174"/>
      <c r="PM199" s="174"/>
      <c r="PN199" s="174"/>
      <c r="PO199" s="174"/>
      <c r="PP199" s="174"/>
      <c r="PQ199" s="174"/>
      <c r="PR199" s="174"/>
      <c r="PS199" s="174"/>
      <c r="PT199" s="174"/>
      <c r="PU199" s="174"/>
      <c r="PV199" s="174"/>
      <c r="PW199" s="174"/>
      <c r="PX199" s="174"/>
      <c r="PY199" s="174"/>
      <c r="PZ199" s="174"/>
      <c r="QA199" s="174"/>
      <c r="QB199" s="174"/>
      <c r="QC199" s="174"/>
      <c r="QD199" s="174"/>
      <c r="QE199" s="174"/>
      <c r="QF199" s="174"/>
      <c r="QG199" s="174"/>
      <c r="QH199" s="174"/>
      <c r="QI199" s="174"/>
      <c r="QJ199" s="174"/>
      <c r="QK199" s="174"/>
      <c r="QL199" s="174"/>
      <c r="QM199" s="174"/>
      <c r="QN199" s="174"/>
      <c r="QO199" s="174"/>
      <c r="QP199" s="174"/>
      <c r="QQ199" s="174"/>
      <c r="QR199" s="174"/>
      <c r="QS199" s="174"/>
      <c r="QT199" s="174"/>
      <c r="QU199" s="174"/>
      <c r="QV199" s="174"/>
      <c r="QW199" s="174"/>
      <c r="QX199" s="174"/>
      <c r="QY199" s="174"/>
      <c r="QZ199" s="174"/>
      <c r="RA199" s="174"/>
      <c r="RB199" s="174"/>
      <c r="RC199" s="174"/>
      <c r="RD199" s="174"/>
      <c r="RE199" s="174"/>
      <c r="RF199" s="174"/>
      <c r="RG199" s="174"/>
      <c r="RH199" s="174"/>
      <c r="RI199" s="174"/>
      <c r="RJ199" s="174"/>
      <c r="RK199" s="174"/>
      <c r="RL199" s="174"/>
      <c r="RM199" s="174"/>
      <c r="RN199" s="174"/>
      <c r="RO199" s="174"/>
      <c r="RP199" s="174"/>
      <c r="RQ199" s="174"/>
      <c r="RR199" s="174"/>
      <c r="RS199" s="174"/>
      <c r="RT199" s="174"/>
      <c r="RU199" s="174"/>
      <c r="RV199" s="174"/>
      <c r="RW199" s="174"/>
      <c r="RX199" s="174"/>
      <c r="RY199" s="174"/>
      <c r="RZ199" s="174"/>
      <c r="SA199" s="174"/>
      <c r="SB199" s="174"/>
      <c r="SC199" s="174"/>
      <c r="SD199" s="174"/>
      <c r="SE199" s="174"/>
      <c r="SF199" s="174"/>
      <c r="SG199" s="174"/>
      <c r="SH199" s="174"/>
      <c r="SI199" s="174"/>
      <c r="SJ199" s="174"/>
      <c r="SK199" s="174"/>
      <c r="SL199" s="174"/>
      <c r="SM199" s="174"/>
      <c r="SN199" s="174"/>
      <c r="SO199" s="174"/>
      <c r="SP199" s="174"/>
      <c r="SQ199" s="174"/>
      <c r="SR199" s="174"/>
      <c r="SS199" s="174"/>
      <c r="ST199" s="174"/>
      <c r="SU199" s="174"/>
      <c r="SV199" s="174"/>
      <c r="SW199" s="174"/>
      <c r="SX199" s="174"/>
      <c r="SY199" s="174"/>
      <c r="SZ199" s="174"/>
      <c r="TA199" s="174"/>
      <c r="TB199" s="174"/>
      <c r="TC199" s="174"/>
      <c r="TD199" s="174"/>
      <c r="TE199" s="174"/>
      <c r="TF199" s="174"/>
      <c r="TG199" s="174"/>
      <c r="TH199" s="174"/>
      <c r="TI199" s="174"/>
      <c r="TJ199" s="174"/>
      <c r="TK199" s="174"/>
      <c r="TL199" s="174"/>
      <c r="TM199" s="174"/>
      <c r="TN199" s="174"/>
      <c r="TO199" s="174"/>
      <c r="TP199" s="174"/>
      <c r="TQ199" s="174"/>
      <c r="TR199" s="174"/>
      <c r="TS199" s="174"/>
      <c r="TT199" s="174"/>
      <c r="TU199" s="174"/>
      <c r="TV199" s="174"/>
      <c r="TW199" s="174"/>
      <c r="TX199" s="174"/>
      <c r="TY199" s="174"/>
      <c r="TZ199" s="174"/>
      <c r="UA199" s="174"/>
      <c r="UB199" s="174"/>
      <c r="UC199" s="174"/>
      <c r="UD199" s="174"/>
      <c r="UE199" s="174"/>
      <c r="UF199" s="174"/>
      <c r="UG199" s="174"/>
      <c r="UH199" s="174"/>
      <c r="UI199" s="174"/>
      <c r="UJ199" s="174"/>
      <c r="UK199" s="174"/>
      <c r="UL199" s="174"/>
      <c r="UM199" s="174"/>
      <c r="UN199" s="174"/>
      <c r="UO199" s="174"/>
      <c r="UP199" s="174"/>
      <c r="UQ199" s="174"/>
      <c r="UR199" s="174"/>
      <c r="US199" s="174"/>
      <c r="UT199" s="174"/>
      <c r="UU199" s="174"/>
      <c r="UV199" s="174"/>
      <c r="UW199" s="174"/>
      <c r="UX199" s="174"/>
      <c r="UY199" s="174"/>
      <c r="UZ199" s="174"/>
      <c r="VA199" s="174"/>
      <c r="VB199" s="174"/>
      <c r="VC199" s="174"/>
      <c r="VD199" s="174"/>
      <c r="VE199" s="174"/>
      <c r="VF199" s="174"/>
      <c r="VG199" s="174"/>
      <c r="VH199" s="174"/>
      <c r="VI199" s="174"/>
      <c r="VJ199" s="174"/>
      <c r="VK199" s="174"/>
      <c r="VL199" s="174"/>
      <c r="VM199" s="174"/>
      <c r="VN199" s="174"/>
      <c r="VO199" s="174"/>
      <c r="VP199" s="174"/>
      <c r="VQ199" s="174"/>
      <c r="VR199" s="174"/>
      <c r="VS199" s="174"/>
      <c r="VT199" s="174"/>
      <c r="VU199" s="174"/>
      <c r="VV199" s="174"/>
      <c r="VW199" s="174"/>
      <c r="VX199" s="174"/>
      <c r="VY199" s="174"/>
      <c r="VZ199" s="174"/>
      <c r="WA199" s="174"/>
      <c r="WB199" s="174"/>
      <c r="WC199" s="174"/>
      <c r="WD199" s="174"/>
      <c r="WE199" s="174"/>
      <c r="WF199" s="174"/>
      <c r="WG199" s="174"/>
      <c r="WH199" s="174"/>
      <c r="WI199" s="174"/>
      <c r="WJ199" s="174"/>
      <c r="WK199" s="174"/>
      <c r="WL199" s="174"/>
      <c r="WM199" s="174"/>
      <c r="WN199" s="174"/>
      <c r="WO199" s="174"/>
      <c r="WP199" s="174"/>
      <c r="WQ199" s="174"/>
      <c r="WR199" s="174"/>
      <c r="WS199" s="174"/>
      <c r="WT199" s="174"/>
      <c r="WU199" s="174"/>
      <c r="WV199" s="174"/>
      <c r="WW199" s="174"/>
      <c r="WX199" s="174"/>
      <c r="WY199" s="174"/>
      <c r="WZ199" s="174"/>
      <c r="XA199" s="174"/>
      <c r="XB199" s="174"/>
      <c r="XC199" s="174"/>
      <c r="XD199" s="174"/>
      <c r="XE199" s="174"/>
      <c r="XF199" s="174"/>
      <c r="XG199" s="174"/>
      <c r="XH199" s="174"/>
      <c r="XI199" s="174"/>
      <c r="XJ199" s="174"/>
      <c r="XK199" s="174"/>
      <c r="XL199" s="174"/>
      <c r="XM199" s="174"/>
      <c r="XN199" s="174"/>
      <c r="XO199" s="174"/>
      <c r="XP199" s="174"/>
      <c r="XQ199" s="174"/>
      <c r="XR199" s="174"/>
      <c r="XS199" s="174"/>
      <c r="XT199" s="174"/>
      <c r="XU199" s="174"/>
      <c r="XV199" s="174"/>
      <c r="XW199" s="174"/>
      <c r="XX199" s="174"/>
      <c r="XY199" s="174"/>
      <c r="XZ199" s="174"/>
      <c r="YA199" s="174"/>
      <c r="YB199" s="174"/>
      <c r="YC199" s="174"/>
      <c r="YD199" s="174"/>
      <c r="YE199" s="174"/>
      <c r="YF199" s="174"/>
      <c r="YG199" s="174"/>
      <c r="YH199" s="174"/>
      <c r="YI199" s="174"/>
      <c r="YJ199" s="174"/>
      <c r="YK199" s="174"/>
      <c r="YL199" s="174"/>
      <c r="YM199" s="174"/>
      <c r="YN199" s="174"/>
      <c r="YO199" s="174"/>
      <c r="YP199" s="174"/>
      <c r="YQ199" s="174"/>
      <c r="YR199" s="174"/>
      <c r="YS199" s="174"/>
      <c r="YT199" s="174"/>
      <c r="YU199" s="174"/>
      <c r="YV199" s="174"/>
      <c r="YW199" s="174"/>
      <c r="YX199" s="174"/>
      <c r="YY199" s="174"/>
      <c r="YZ199" s="174"/>
      <c r="ZA199" s="174"/>
      <c r="ZB199" s="174"/>
      <c r="ZC199" s="174"/>
      <c r="ZD199" s="174"/>
      <c r="ZE199" s="174"/>
      <c r="ZF199" s="174"/>
      <c r="ZG199" s="174"/>
      <c r="ZH199" s="174"/>
      <c r="ZI199" s="174"/>
      <c r="ZJ199" s="174"/>
      <c r="ZK199" s="174"/>
      <c r="ZL199" s="174"/>
      <c r="ZM199" s="174"/>
      <c r="ZN199" s="174"/>
      <c r="ZO199" s="174"/>
      <c r="ZP199" s="174"/>
      <c r="ZQ199" s="174"/>
      <c r="ZR199" s="174"/>
      <c r="ZS199" s="174"/>
      <c r="ZT199" s="174"/>
      <c r="ZU199" s="174"/>
      <c r="ZV199" s="174"/>
      <c r="ZW199" s="174"/>
      <c r="ZX199" s="174"/>
      <c r="ZY199" s="174"/>
      <c r="ZZ199" s="174"/>
      <c r="AAA199" s="174"/>
      <c r="AAB199" s="174"/>
      <c r="AAC199" s="174"/>
      <c r="AAD199" s="174"/>
      <c r="AAE199" s="174"/>
      <c r="AAF199" s="174"/>
      <c r="AAG199" s="174"/>
      <c r="AAH199" s="174"/>
      <c r="AAI199" s="174"/>
      <c r="AAJ199" s="174"/>
      <c r="AAK199" s="174"/>
      <c r="AAL199" s="174"/>
      <c r="AAM199" s="174"/>
      <c r="AAN199" s="174"/>
      <c r="AAO199" s="174"/>
      <c r="AAP199" s="174"/>
      <c r="AAQ199" s="174"/>
      <c r="AAR199" s="174"/>
      <c r="AAS199" s="174"/>
      <c r="AAT199" s="174"/>
      <c r="AAU199" s="174"/>
      <c r="AAV199" s="174"/>
      <c r="AAW199" s="174"/>
      <c r="AAX199" s="174"/>
      <c r="AAY199" s="174"/>
      <c r="AAZ199" s="174"/>
      <c r="ABA199" s="174"/>
      <c r="ABB199" s="174"/>
      <c r="ABC199" s="174"/>
      <c r="ABD199" s="174"/>
      <c r="ABE199" s="174"/>
      <c r="ABF199" s="174"/>
      <c r="ABG199" s="174"/>
      <c r="ABH199" s="174"/>
      <c r="ABI199" s="174"/>
      <c r="ABJ199" s="174"/>
      <c r="ABK199" s="174"/>
      <c r="ABL199" s="174"/>
      <c r="ABM199" s="174"/>
      <c r="ABN199" s="174"/>
      <c r="ABO199" s="174"/>
      <c r="ABP199" s="174"/>
      <c r="ABQ199" s="174"/>
      <c r="ABR199" s="174"/>
      <c r="ABS199" s="174"/>
      <c r="ABT199" s="174"/>
      <c r="ABU199" s="174"/>
      <c r="ABV199" s="174"/>
      <c r="ABW199" s="174"/>
      <c r="ABX199" s="174"/>
      <c r="ABY199" s="174"/>
      <c r="ABZ199" s="174"/>
      <c r="ACA199" s="174"/>
      <c r="ACB199" s="174"/>
      <c r="ACC199" s="174"/>
      <c r="ACD199" s="174"/>
      <c r="ACE199" s="174"/>
      <c r="ACF199" s="174"/>
      <c r="ACG199" s="174"/>
      <c r="ACH199" s="174"/>
      <c r="ACI199" s="174"/>
      <c r="ACJ199" s="174"/>
      <c r="ACK199" s="174"/>
      <c r="ACL199" s="174"/>
      <c r="ACM199" s="174"/>
      <c r="ACN199" s="174"/>
      <c r="ACO199" s="174"/>
      <c r="ACP199" s="174"/>
      <c r="ACQ199" s="174"/>
      <c r="ACR199" s="174"/>
      <c r="ACS199" s="174"/>
      <c r="ACT199" s="174"/>
      <c r="ACU199" s="174"/>
      <c r="ACV199" s="174"/>
      <c r="ACW199" s="174"/>
      <c r="ACX199" s="174"/>
      <c r="ACY199" s="174"/>
      <c r="ACZ199" s="174"/>
      <c r="ADA199" s="174"/>
      <c r="ADB199" s="174"/>
      <c r="ADC199" s="174"/>
      <c r="ADD199" s="174"/>
      <c r="ADE199" s="174"/>
      <c r="ADF199" s="174"/>
      <c r="ADG199" s="174"/>
      <c r="ADH199" s="174"/>
      <c r="ADI199" s="174"/>
      <c r="ADJ199" s="174"/>
      <c r="ADK199" s="174"/>
      <c r="ADL199" s="174"/>
      <c r="ADM199" s="174"/>
      <c r="ADN199" s="174"/>
      <c r="ADO199" s="174"/>
      <c r="ADP199" s="174"/>
      <c r="ADQ199" s="174"/>
      <c r="ADR199" s="174"/>
      <c r="ADS199" s="174"/>
      <c r="ADT199" s="174"/>
      <c r="ADU199" s="174"/>
      <c r="ADV199" s="174"/>
      <c r="ADW199" s="174"/>
      <c r="ADX199" s="174"/>
      <c r="ADY199" s="174"/>
      <c r="ADZ199" s="174"/>
      <c r="AEA199" s="174"/>
      <c r="AEB199" s="174"/>
      <c r="AEC199" s="174"/>
      <c r="AED199" s="174"/>
      <c r="AEE199" s="174"/>
      <c r="AEF199" s="174"/>
      <c r="AEG199" s="174"/>
      <c r="AEH199" s="174"/>
      <c r="AEI199" s="174"/>
      <c r="AEJ199" s="174"/>
      <c r="AEK199" s="174"/>
      <c r="AEL199" s="174"/>
      <c r="AEM199" s="174"/>
      <c r="AEN199" s="174"/>
      <c r="AEO199" s="174"/>
      <c r="AEP199" s="174"/>
      <c r="AEQ199" s="174"/>
      <c r="AER199" s="174"/>
      <c r="AES199" s="174"/>
      <c r="AET199" s="174"/>
      <c r="AEU199" s="174"/>
      <c r="AEV199" s="174"/>
      <c r="AEW199" s="174"/>
      <c r="AEX199" s="174"/>
      <c r="AEY199" s="174"/>
      <c r="AEZ199" s="174"/>
      <c r="AFA199" s="174"/>
      <c r="AFB199" s="174"/>
      <c r="AFC199" s="174"/>
      <c r="AFD199" s="174"/>
      <c r="AFE199" s="174"/>
      <c r="AFF199" s="174"/>
      <c r="AFG199" s="174"/>
      <c r="AFH199" s="174"/>
      <c r="AFI199" s="174"/>
      <c r="AFJ199" s="174"/>
      <c r="AFK199" s="174"/>
      <c r="AFL199" s="174"/>
      <c r="AFM199" s="174"/>
      <c r="AFN199" s="174"/>
      <c r="AFO199" s="174"/>
      <c r="AFP199" s="174"/>
      <c r="AFQ199" s="174"/>
      <c r="AFR199" s="174"/>
      <c r="AFS199" s="174"/>
      <c r="AFT199" s="174"/>
      <c r="AFU199" s="174"/>
      <c r="AFV199" s="174"/>
      <c r="AFW199" s="174"/>
      <c r="AFX199" s="174"/>
      <c r="AFY199" s="174"/>
      <c r="AFZ199" s="174"/>
      <c r="AGA199" s="174"/>
      <c r="AGB199" s="174"/>
      <c r="AGC199" s="174"/>
      <c r="AGD199" s="174"/>
      <c r="AGE199" s="174"/>
      <c r="AGF199" s="174"/>
      <c r="AGG199" s="174"/>
      <c r="AGH199" s="174"/>
      <c r="AGI199" s="174"/>
      <c r="AGJ199" s="174"/>
      <c r="AGK199" s="174"/>
      <c r="AGL199" s="174"/>
      <c r="AGM199" s="174"/>
      <c r="AGN199" s="174"/>
      <c r="AGO199" s="174"/>
      <c r="AGP199" s="174"/>
      <c r="AGQ199" s="174"/>
      <c r="AGR199" s="174"/>
      <c r="AGS199" s="174"/>
      <c r="AGT199" s="174"/>
      <c r="AGU199" s="174"/>
      <c r="AGV199" s="174"/>
      <c r="AGW199" s="174"/>
      <c r="AGX199" s="174"/>
      <c r="AGY199" s="174"/>
      <c r="AGZ199" s="174"/>
      <c r="AHA199" s="174"/>
      <c r="AHB199" s="174"/>
      <c r="AHC199" s="174"/>
      <c r="AHD199" s="174"/>
      <c r="AHE199" s="174"/>
      <c r="AHF199" s="174"/>
      <c r="AHG199" s="174"/>
      <c r="AHH199" s="174"/>
      <c r="AHI199" s="174"/>
      <c r="AHJ199" s="174"/>
      <c r="AHK199" s="174"/>
      <c r="AHL199" s="174"/>
      <c r="AHM199" s="174"/>
      <c r="AHN199" s="174"/>
      <c r="AHO199" s="174"/>
      <c r="AHP199" s="174"/>
      <c r="AHQ199" s="174"/>
      <c r="AHR199" s="174"/>
      <c r="AHS199" s="174"/>
      <c r="AHT199" s="174"/>
      <c r="AHU199" s="174"/>
      <c r="AHV199" s="174"/>
      <c r="AHW199" s="174"/>
      <c r="AHX199" s="174"/>
      <c r="AHY199" s="174"/>
      <c r="AHZ199" s="174"/>
      <c r="AIA199" s="174"/>
      <c r="AIB199" s="174"/>
      <c r="AIC199" s="174"/>
      <c r="AID199" s="174"/>
      <c r="AIE199" s="174"/>
      <c r="AIF199" s="174"/>
      <c r="AIG199" s="174"/>
      <c r="AIH199" s="174"/>
      <c r="AII199" s="174"/>
      <c r="AIJ199" s="174"/>
      <c r="AIK199" s="174"/>
      <c r="AIL199" s="174"/>
      <c r="AIM199" s="174"/>
      <c r="AIN199" s="174"/>
      <c r="AIO199" s="174"/>
      <c r="AIP199" s="174"/>
      <c r="AIQ199" s="174"/>
      <c r="AIR199" s="174"/>
      <c r="AIS199" s="174"/>
      <c r="AIT199" s="174"/>
      <c r="AIU199" s="174"/>
      <c r="AIV199" s="174"/>
      <c r="AIW199" s="174"/>
      <c r="AIX199" s="174"/>
      <c r="AIY199" s="174"/>
      <c r="AIZ199" s="174"/>
      <c r="AJA199" s="174"/>
      <c r="AJB199" s="174"/>
      <c r="AJC199" s="174"/>
      <c r="AJD199" s="174"/>
      <c r="AJE199" s="174"/>
      <c r="AJF199" s="174"/>
      <c r="AJG199" s="174"/>
      <c r="AJH199" s="174"/>
      <c r="AJI199" s="174"/>
      <c r="AJJ199" s="174"/>
      <c r="AJK199" s="174"/>
      <c r="AJL199" s="174"/>
      <c r="AJM199" s="174"/>
      <c r="AJN199" s="174"/>
      <c r="AJO199" s="174"/>
      <c r="AJP199" s="174"/>
      <c r="AJQ199" s="174"/>
      <c r="AJR199" s="174"/>
      <c r="AJS199" s="174"/>
      <c r="AJT199" s="174"/>
      <c r="AJU199" s="174"/>
      <c r="AJV199" s="174"/>
      <c r="AJW199" s="174"/>
      <c r="AJX199" s="174"/>
      <c r="AJY199" s="174"/>
      <c r="AJZ199" s="174"/>
      <c r="AKA199" s="174"/>
      <c r="AKB199" s="174"/>
      <c r="AKC199" s="174"/>
      <c r="AKD199" s="174"/>
      <c r="AKE199" s="174"/>
      <c r="AKF199" s="174"/>
      <c r="AKG199" s="174"/>
      <c r="AKH199" s="174"/>
      <c r="AKI199" s="174"/>
      <c r="AKJ199" s="174"/>
      <c r="AKK199" s="174"/>
      <c r="AKL199" s="174"/>
      <c r="AKM199" s="174"/>
      <c r="AKN199" s="174"/>
      <c r="AKO199" s="174"/>
      <c r="AKP199" s="174"/>
      <c r="AKQ199" s="174"/>
      <c r="AKR199" s="174"/>
      <c r="AKS199" s="174"/>
      <c r="AKT199" s="174"/>
      <c r="AKU199" s="174"/>
      <c r="AKV199" s="174"/>
      <c r="AKW199" s="174"/>
      <c r="AKX199" s="174"/>
      <c r="AKY199" s="174"/>
      <c r="AKZ199" s="174"/>
      <c r="ALA199" s="174"/>
      <c r="ALB199" s="174"/>
      <c r="ALC199" s="174"/>
      <c r="ALD199" s="174"/>
      <c r="ALE199" s="174"/>
      <c r="ALF199" s="174"/>
      <c r="ALG199" s="174"/>
      <c r="ALH199" s="174"/>
      <c r="ALI199" s="174"/>
      <c r="ALJ199" s="174"/>
      <c r="ALK199" s="174"/>
      <c r="ALL199" s="174"/>
      <c r="ALM199" s="174"/>
      <c r="ALN199" s="174"/>
      <c r="ALO199" s="174"/>
      <c r="ALP199" s="174"/>
      <c r="ALQ199" s="174"/>
      <c r="ALR199" s="174"/>
      <c r="ALS199" s="174"/>
      <c r="ALT199" s="174"/>
      <c r="ALU199" s="174"/>
      <c r="ALV199" s="174"/>
      <c r="ALW199" s="174"/>
      <c r="ALX199" s="174"/>
      <c r="ALY199" s="174"/>
      <c r="ALZ199" s="174"/>
      <c r="AMA199" s="174"/>
      <c r="AMB199" s="174"/>
      <c r="AMC199" s="174"/>
      <c r="AMD199" s="174"/>
      <c r="AME199" s="174"/>
      <c r="AMF199" s="174"/>
      <c r="AMG199" s="174"/>
      <c r="AMH199" s="174"/>
      <c r="AMI199" s="174"/>
      <c r="AMJ199" s="174"/>
      <c r="AMK199" s="174"/>
      <c r="AML199" s="174"/>
      <c r="AMM199" s="174"/>
      <c r="AMN199" s="174"/>
      <c r="AMO199" s="174"/>
      <c r="AMP199" s="174"/>
      <c r="AMQ199" s="174"/>
      <c r="AMR199" s="174"/>
      <c r="AMS199" s="174"/>
      <c r="AMT199" s="174"/>
      <c r="AMU199" s="174"/>
      <c r="AMV199" s="174"/>
      <c r="AMW199" s="174"/>
      <c r="AMX199" s="174"/>
      <c r="AMY199" s="174"/>
      <c r="AMZ199" s="174"/>
      <c r="ANA199" s="174"/>
      <c r="ANB199" s="174"/>
      <c r="ANC199" s="174"/>
      <c r="AND199" s="174"/>
      <c r="ANE199" s="174"/>
      <c r="ANF199" s="174"/>
      <c r="ANG199" s="174"/>
      <c r="ANH199" s="174"/>
      <c r="ANI199" s="174"/>
      <c r="ANJ199" s="174"/>
      <c r="ANK199" s="174"/>
      <c r="ANL199" s="174"/>
      <c r="ANM199" s="174"/>
      <c r="ANN199" s="174"/>
      <c r="ANO199" s="174"/>
      <c r="ANP199" s="174"/>
      <c r="ANQ199" s="174"/>
      <c r="ANR199" s="174"/>
      <c r="ANS199" s="174"/>
      <c r="ANT199" s="174"/>
      <c r="ANU199" s="174"/>
      <c r="ANV199" s="174"/>
      <c r="ANW199" s="174"/>
      <c r="ANX199" s="174"/>
      <c r="ANY199" s="174"/>
      <c r="ANZ199" s="174"/>
      <c r="AOA199" s="174"/>
      <c r="AOB199" s="174"/>
      <c r="AOC199" s="174"/>
      <c r="AOD199" s="174"/>
      <c r="AOE199" s="174"/>
      <c r="AOF199" s="174"/>
      <c r="AOG199" s="174"/>
      <c r="AOH199" s="174"/>
      <c r="AOI199" s="174"/>
      <c r="AOJ199" s="174"/>
      <c r="AOK199" s="174"/>
      <c r="AOL199" s="174"/>
      <c r="AOM199" s="174"/>
      <c r="AON199" s="174"/>
      <c r="AOO199" s="174"/>
      <c r="AOP199" s="174"/>
      <c r="AOQ199" s="174"/>
      <c r="AOR199" s="174"/>
      <c r="AOS199" s="174"/>
      <c r="AOT199" s="174"/>
      <c r="AOU199" s="174"/>
      <c r="AOV199" s="174"/>
      <c r="AOW199" s="174"/>
      <c r="AOX199" s="174"/>
      <c r="AOY199" s="174"/>
      <c r="AOZ199" s="174"/>
      <c r="APA199" s="174"/>
      <c r="APB199" s="174"/>
      <c r="APC199" s="174"/>
      <c r="APD199" s="174"/>
      <c r="APE199" s="174"/>
      <c r="APF199" s="174"/>
      <c r="APG199" s="174"/>
      <c r="APH199" s="174"/>
      <c r="API199" s="174"/>
      <c r="APJ199" s="174"/>
      <c r="APK199" s="174"/>
      <c r="APL199" s="174"/>
      <c r="APM199" s="174"/>
      <c r="APN199" s="174"/>
      <c r="APO199" s="174"/>
      <c r="APP199" s="174"/>
      <c r="APQ199" s="174"/>
      <c r="APR199" s="174"/>
      <c r="APS199" s="174"/>
      <c r="APT199" s="174"/>
      <c r="APU199" s="174"/>
      <c r="APV199" s="174"/>
      <c r="APW199" s="174"/>
      <c r="APX199" s="174"/>
      <c r="APY199" s="174"/>
      <c r="APZ199" s="174"/>
      <c r="AQA199" s="174"/>
      <c r="AQB199" s="174"/>
      <c r="AQC199" s="174"/>
      <c r="AQD199" s="174"/>
      <c r="AQE199" s="174"/>
      <c r="AQF199" s="174"/>
      <c r="AQG199" s="174"/>
      <c r="AQH199" s="174"/>
      <c r="AQI199" s="174"/>
      <c r="AQJ199" s="174"/>
      <c r="AQK199" s="174"/>
      <c r="AQL199" s="174"/>
      <c r="AQM199" s="174"/>
      <c r="AQN199" s="174"/>
      <c r="AQO199" s="174"/>
      <c r="AQP199" s="174"/>
      <c r="AQQ199" s="174"/>
      <c r="AQR199" s="174"/>
      <c r="AQS199" s="174"/>
      <c r="AQT199" s="174"/>
      <c r="AQU199" s="174"/>
      <c r="AQV199" s="174"/>
      <c r="AQW199" s="174"/>
      <c r="AQX199" s="174"/>
      <c r="AQY199" s="174"/>
      <c r="AQZ199" s="174"/>
      <c r="ARA199" s="174"/>
      <c r="ARB199" s="174"/>
      <c r="ARC199" s="174"/>
      <c r="ARD199" s="174"/>
      <c r="ARE199" s="174"/>
      <c r="ARF199" s="174"/>
      <c r="ARG199" s="174"/>
      <c r="ARH199" s="174"/>
      <c r="ARI199" s="174"/>
      <c r="ARJ199" s="174"/>
      <c r="ARK199" s="174"/>
      <c r="ARL199" s="174"/>
      <c r="ARM199" s="174"/>
      <c r="ARN199" s="174"/>
      <c r="ARO199" s="174"/>
      <c r="ARP199" s="174"/>
      <c r="ARQ199" s="174"/>
      <c r="ARR199" s="174"/>
      <c r="ARS199" s="174"/>
      <c r="ART199" s="174"/>
      <c r="ARU199" s="174"/>
      <c r="ARV199" s="174"/>
      <c r="ARW199" s="174"/>
      <c r="ARX199" s="174"/>
      <c r="ARY199" s="174"/>
      <c r="ARZ199" s="174"/>
      <c r="ASA199" s="174"/>
      <c r="ASB199" s="174"/>
      <c r="ASC199" s="174"/>
      <c r="ASD199" s="174"/>
      <c r="ASE199" s="174"/>
      <c r="ASF199" s="174"/>
      <c r="ASG199" s="174"/>
      <c r="ASH199" s="174"/>
      <c r="ASI199" s="174"/>
      <c r="ASJ199" s="174"/>
      <c r="ASK199" s="174"/>
      <c r="ASL199" s="174"/>
      <c r="ASM199" s="174"/>
      <c r="ASN199" s="174"/>
      <c r="ASO199" s="174"/>
      <c r="ASP199" s="174"/>
      <c r="ASQ199" s="174"/>
      <c r="ASR199" s="174"/>
      <c r="ASS199" s="174"/>
      <c r="AST199" s="174"/>
      <c r="ASU199" s="174"/>
      <c r="ASV199" s="174"/>
      <c r="ASW199" s="174"/>
      <c r="ASX199" s="174"/>
      <c r="ASY199" s="174"/>
      <c r="ASZ199" s="174"/>
      <c r="ATA199" s="174"/>
      <c r="ATB199" s="174"/>
      <c r="ATC199" s="174"/>
      <c r="ATD199" s="174"/>
      <c r="ATE199" s="174"/>
      <c r="ATF199" s="174"/>
      <c r="ATG199" s="174"/>
      <c r="ATH199" s="174"/>
      <c r="ATI199" s="174"/>
      <c r="ATJ199" s="174"/>
      <c r="ATK199" s="174"/>
      <c r="ATL199" s="174"/>
      <c r="ATM199" s="174"/>
      <c r="ATN199" s="174"/>
      <c r="ATO199" s="174"/>
      <c r="ATP199" s="174"/>
      <c r="ATQ199" s="174"/>
      <c r="ATR199" s="174"/>
      <c r="ATS199" s="174"/>
      <c r="ATT199" s="174"/>
      <c r="ATU199" s="174"/>
      <c r="ATV199" s="174"/>
      <c r="ATW199" s="174"/>
      <c r="ATX199" s="174"/>
      <c r="ATY199" s="174"/>
      <c r="ATZ199" s="174"/>
      <c r="AUA199" s="174"/>
      <c r="AUB199" s="174"/>
      <c r="AUC199" s="174"/>
      <c r="AUD199" s="174"/>
      <c r="AUE199" s="174"/>
      <c r="AUF199" s="174"/>
      <c r="AUG199" s="174"/>
      <c r="AUH199" s="174"/>
      <c r="AUI199" s="174"/>
      <c r="AUJ199" s="174"/>
      <c r="AUK199" s="174"/>
      <c r="AUL199" s="174"/>
      <c r="AUM199" s="174"/>
      <c r="AUN199" s="174"/>
      <c r="AUO199" s="174"/>
      <c r="AUP199" s="174"/>
      <c r="AUQ199" s="174"/>
      <c r="AUR199" s="174"/>
      <c r="AUS199" s="174"/>
      <c r="AUT199" s="174"/>
      <c r="AUU199" s="174"/>
      <c r="AUV199" s="174"/>
      <c r="AUW199" s="174"/>
      <c r="AUX199" s="174"/>
      <c r="AUY199" s="174"/>
      <c r="AUZ199" s="174"/>
      <c r="AVA199" s="174"/>
      <c r="AVB199" s="174"/>
      <c r="AVC199" s="174"/>
      <c r="AVD199" s="174"/>
      <c r="AVE199" s="174"/>
      <c r="AVF199" s="174"/>
      <c r="AVG199" s="174"/>
      <c r="AVH199" s="174"/>
      <c r="AVI199" s="174"/>
      <c r="AVJ199" s="174"/>
      <c r="AVK199" s="174"/>
      <c r="AVL199" s="174"/>
      <c r="AVM199" s="174"/>
      <c r="AVN199" s="174"/>
      <c r="AVO199" s="174"/>
      <c r="AVP199" s="174"/>
      <c r="AVQ199" s="174"/>
      <c r="AVR199" s="174"/>
      <c r="AVS199" s="174"/>
      <c r="AVT199" s="174"/>
      <c r="AVU199" s="174"/>
      <c r="AVV199" s="174"/>
      <c r="AVW199" s="174"/>
      <c r="AVX199" s="174"/>
      <c r="AVY199" s="174"/>
      <c r="AVZ199" s="174"/>
      <c r="AWA199" s="174"/>
      <c r="AWB199" s="174"/>
      <c r="AWC199" s="174"/>
      <c r="AWD199" s="174"/>
      <c r="AWE199" s="174"/>
      <c r="AWF199" s="174"/>
      <c r="AWG199" s="174"/>
      <c r="AWH199" s="174"/>
      <c r="AWI199" s="174"/>
      <c r="AWJ199" s="174"/>
      <c r="AWK199" s="174"/>
      <c r="AWL199" s="174"/>
      <c r="AWM199" s="174"/>
      <c r="AWN199" s="174"/>
      <c r="AWO199" s="174"/>
      <c r="AWP199" s="174"/>
      <c r="AWQ199" s="174"/>
      <c r="AWR199" s="174"/>
      <c r="AWS199" s="174"/>
      <c r="AWT199" s="174"/>
      <c r="AWU199" s="174"/>
      <c r="AWV199" s="174"/>
      <c r="AWW199" s="174"/>
      <c r="AWX199" s="174"/>
      <c r="AWY199" s="174"/>
      <c r="AWZ199" s="174"/>
      <c r="AXA199" s="174"/>
      <c r="AXB199" s="174"/>
      <c r="AXC199" s="174"/>
      <c r="AXD199" s="174"/>
      <c r="AXE199" s="174"/>
      <c r="AXF199" s="174"/>
      <c r="AXG199" s="174"/>
      <c r="AXH199" s="174"/>
      <c r="AXI199" s="174"/>
      <c r="AXJ199" s="174"/>
      <c r="AXK199" s="174"/>
      <c r="AXL199" s="174"/>
      <c r="AXM199" s="174"/>
      <c r="AXN199" s="174"/>
      <c r="AXO199" s="174"/>
      <c r="AXP199" s="174"/>
      <c r="AXQ199" s="174"/>
      <c r="AXR199" s="174"/>
      <c r="AXS199" s="174"/>
      <c r="AXT199" s="174"/>
      <c r="AXU199" s="174"/>
      <c r="AXV199" s="174"/>
      <c r="AXW199" s="174"/>
      <c r="AXX199" s="174"/>
      <c r="AXY199" s="174"/>
      <c r="AXZ199" s="174"/>
      <c r="AYA199" s="174"/>
      <c r="AYB199" s="174"/>
      <c r="AYC199" s="174"/>
      <c r="AYD199" s="174"/>
      <c r="AYE199" s="174"/>
      <c r="AYF199" s="174"/>
      <c r="AYG199" s="174"/>
      <c r="AYH199" s="174"/>
      <c r="AYI199" s="174"/>
      <c r="AYJ199" s="174"/>
      <c r="AYK199" s="174"/>
      <c r="AYL199" s="174"/>
      <c r="AYM199" s="174"/>
      <c r="AYN199" s="174"/>
      <c r="AYO199" s="174"/>
      <c r="AYP199" s="174"/>
      <c r="AYQ199" s="174"/>
      <c r="AYR199" s="174"/>
      <c r="AYS199" s="174"/>
      <c r="AYT199" s="174"/>
      <c r="AYU199" s="174"/>
      <c r="AYV199" s="174"/>
      <c r="AYW199" s="174"/>
      <c r="AYX199" s="174"/>
      <c r="AYY199" s="174"/>
      <c r="AYZ199" s="174"/>
      <c r="AZA199" s="174"/>
      <c r="AZB199" s="174"/>
      <c r="AZC199" s="174"/>
      <c r="AZD199" s="174"/>
      <c r="AZE199" s="174"/>
      <c r="AZF199" s="174"/>
      <c r="AZG199" s="174"/>
      <c r="AZH199" s="174"/>
      <c r="AZI199" s="174"/>
      <c r="AZJ199" s="174"/>
      <c r="AZK199" s="174"/>
      <c r="AZL199" s="174"/>
      <c r="AZM199" s="174"/>
      <c r="AZN199" s="174"/>
      <c r="AZO199" s="174"/>
      <c r="AZP199" s="174"/>
      <c r="AZQ199" s="174"/>
      <c r="AZR199" s="174"/>
      <c r="AZS199" s="174"/>
      <c r="AZT199" s="174"/>
      <c r="AZU199" s="174"/>
      <c r="AZV199" s="174"/>
      <c r="AZW199" s="174"/>
      <c r="AZX199" s="174"/>
      <c r="AZY199" s="174"/>
      <c r="AZZ199" s="174"/>
      <c r="BAA199" s="174"/>
      <c r="BAB199" s="174"/>
      <c r="BAC199" s="174"/>
      <c r="BAD199" s="174"/>
      <c r="BAE199" s="174"/>
      <c r="BAF199" s="174"/>
      <c r="BAG199" s="174"/>
      <c r="BAH199" s="174"/>
      <c r="BAI199" s="174"/>
      <c r="BAJ199" s="174"/>
      <c r="BAK199" s="174"/>
      <c r="BAL199" s="174"/>
      <c r="BAM199" s="174"/>
      <c r="BAN199" s="174"/>
      <c r="BAO199" s="174"/>
      <c r="BAP199" s="174"/>
      <c r="BAQ199" s="174"/>
      <c r="BAR199" s="174"/>
      <c r="BAS199" s="174"/>
      <c r="BAT199" s="174"/>
      <c r="BAU199" s="174"/>
      <c r="BAV199" s="174"/>
      <c r="BAW199" s="174"/>
      <c r="BAX199" s="174"/>
      <c r="BAY199" s="174"/>
      <c r="BAZ199" s="174"/>
      <c r="BBA199" s="174"/>
      <c r="BBB199" s="174"/>
      <c r="BBC199" s="174"/>
      <c r="BBD199" s="174"/>
      <c r="BBE199" s="174"/>
      <c r="BBF199" s="174"/>
      <c r="BBG199" s="174"/>
      <c r="BBH199" s="174"/>
      <c r="BBI199" s="174"/>
      <c r="BBJ199" s="174"/>
      <c r="BBK199" s="174"/>
      <c r="BBL199" s="174"/>
      <c r="BBM199" s="174"/>
      <c r="BBN199" s="174"/>
      <c r="BBO199" s="174"/>
      <c r="BBP199" s="174"/>
      <c r="BBQ199" s="174"/>
      <c r="BBR199" s="174"/>
      <c r="BBS199" s="174"/>
      <c r="BBT199" s="174"/>
      <c r="BBU199" s="174"/>
      <c r="BBV199" s="174"/>
      <c r="BBW199" s="174"/>
      <c r="BBX199" s="174"/>
      <c r="BBY199" s="174"/>
      <c r="BBZ199" s="174"/>
      <c r="BCA199" s="174"/>
      <c r="BCB199" s="174"/>
      <c r="BCC199" s="174"/>
      <c r="BCD199" s="174"/>
      <c r="BCE199" s="174"/>
      <c r="BCF199" s="174"/>
      <c r="BCG199" s="174"/>
      <c r="BCH199" s="174"/>
      <c r="BCI199" s="174"/>
      <c r="BCJ199" s="174"/>
      <c r="BCK199" s="174"/>
      <c r="BCL199" s="174"/>
      <c r="BCM199" s="174"/>
      <c r="BCN199" s="174"/>
      <c r="BCO199" s="174"/>
      <c r="BCP199" s="174"/>
      <c r="BCQ199" s="174"/>
      <c r="BCR199" s="174"/>
      <c r="BCS199" s="174"/>
      <c r="BCT199" s="174"/>
      <c r="BCU199" s="174"/>
      <c r="BCV199" s="174"/>
      <c r="BCW199" s="174"/>
      <c r="BCX199" s="174"/>
      <c r="BCY199" s="174"/>
      <c r="BCZ199" s="174"/>
      <c r="BDA199" s="174"/>
      <c r="BDB199" s="174"/>
      <c r="BDC199" s="174"/>
      <c r="BDD199" s="174"/>
      <c r="BDE199" s="174"/>
      <c r="BDF199" s="174"/>
      <c r="BDG199" s="174"/>
      <c r="BDH199" s="174"/>
      <c r="BDI199" s="174"/>
      <c r="BDJ199" s="174"/>
      <c r="BDK199" s="174"/>
      <c r="BDL199" s="174"/>
      <c r="BDM199" s="174"/>
      <c r="BDN199" s="174"/>
      <c r="BDO199" s="174"/>
      <c r="BDP199" s="174"/>
      <c r="BDQ199" s="174"/>
      <c r="BDR199" s="174"/>
      <c r="BDS199" s="174"/>
      <c r="BDT199" s="174"/>
      <c r="BDU199" s="174"/>
      <c r="BDV199" s="174"/>
      <c r="BDW199" s="174"/>
      <c r="BDX199" s="174"/>
      <c r="BDY199" s="174"/>
      <c r="BDZ199" s="174"/>
      <c r="BEA199" s="174"/>
      <c r="BEB199" s="174"/>
      <c r="BEC199" s="174"/>
      <c r="BED199" s="174"/>
      <c r="BEE199" s="174"/>
      <c r="BEF199" s="174"/>
      <c r="BEG199" s="174"/>
      <c r="BEH199" s="174"/>
      <c r="BEI199" s="174"/>
      <c r="BEJ199" s="174"/>
      <c r="BEK199" s="174"/>
      <c r="BEL199" s="174"/>
      <c r="BEM199" s="174"/>
      <c r="BEN199" s="174"/>
      <c r="BEO199" s="174"/>
      <c r="BEP199" s="174"/>
      <c r="BEQ199" s="174"/>
      <c r="BER199" s="174"/>
      <c r="BES199" s="174"/>
      <c r="BET199" s="174"/>
      <c r="BEU199" s="174"/>
      <c r="BEV199" s="174"/>
      <c r="BEW199" s="174"/>
      <c r="BEX199" s="174"/>
      <c r="BEY199" s="174"/>
      <c r="BEZ199" s="174"/>
      <c r="BFA199" s="174"/>
      <c r="BFB199" s="174"/>
      <c r="BFC199" s="174"/>
      <c r="BFD199" s="174"/>
      <c r="BFE199" s="174"/>
      <c r="BFF199" s="174"/>
      <c r="BFG199" s="174"/>
      <c r="BFH199" s="174"/>
      <c r="BFI199" s="174"/>
      <c r="BFJ199" s="174"/>
      <c r="BFK199" s="174"/>
      <c r="BFL199" s="174"/>
      <c r="BFM199" s="174"/>
      <c r="BFN199" s="174"/>
      <c r="BFO199" s="174"/>
      <c r="BFP199" s="174"/>
      <c r="BFQ199" s="174"/>
      <c r="BFR199" s="174"/>
      <c r="BFS199" s="174"/>
      <c r="BFT199" s="174"/>
      <c r="BFU199" s="174"/>
      <c r="BFV199" s="174"/>
      <c r="BFW199" s="174"/>
      <c r="BFX199" s="174"/>
      <c r="BFY199" s="174"/>
      <c r="BFZ199" s="174"/>
      <c r="BGA199" s="174"/>
      <c r="BGB199" s="174"/>
      <c r="BGC199" s="174"/>
      <c r="BGD199" s="174"/>
      <c r="BGE199" s="174"/>
      <c r="BGF199" s="174"/>
      <c r="BGG199" s="174"/>
      <c r="BGH199" s="174"/>
      <c r="BGI199" s="174"/>
      <c r="BGJ199" s="174"/>
      <c r="BGK199" s="174"/>
      <c r="BGL199" s="174"/>
      <c r="BGM199" s="174"/>
      <c r="BGN199" s="174"/>
      <c r="BGO199" s="174"/>
      <c r="BGP199" s="174"/>
      <c r="BGQ199" s="174"/>
      <c r="BGR199" s="174"/>
      <c r="BGS199" s="174"/>
      <c r="BGT199" s="174"/>
      <c r="BGU199" s="174"/>
      <c r="BGV199" s="174"/>
      <c r="BGW199" s="174"/>
      <c r="BGX199" s="174"/>
      <c r="BGY199" s="174"/>
      <c r="BGZ199" s="174"/>
      <c r="BHA199" s="174"/>
      <c r="BHB199" s="174"/>
      <c r="BHC199" s="174"/>
      <c r="BHD199" s="174"/>
      <c r="BHE199" s="174"/>
      <c r="BHF199" s="174"/>
      <c r="BHG199" s="174"/>
      <c r="BHH199" s="174"/>
      <c r="BHI199" s="174"/>
      <c r="BHJ199" s="174"/>
      <c r="BHK199" s="174"/>
      <c r="BHL199" s="174"/>
      <c r="BHM199" s="174"/>
      <c r="BHN199" s="174"/>
      <c r="BHO199" s="174"/>
      <c r="BHP199" s="174"/>
      <c r="BHQ199" s="174"/>
      <c r="BHR199" s="174"/>
      <c r="BHS199" s="174"/>
      <c r="BHT199" s="174"/>
      <c r="BHU199" s="174"/>
      <c r="BHV199" s="174"/>
      <c r="BHW199" s="174"/>
      <c r="BHX199" s="174"/>
      <c r="BHY199" s="174"/>
      <c r="BHZ199" s="174"/>
      <c r="BIA199" s="174"/>
      <c r="BIB199" s="174"/>
      <c r="BIC199" s="174"/>
      <c r="BID199" s="174"/>
      <c r="BIE199" s="174"/>
      <c r="BIF199" s="174"/>
      <c r="BIG199" s="174"/>
      <c r="BIH199" s="174"/>
      <c r="BII199" s="174"/>
      <c r="BIJ199" s="174"/>
      <c r="BIK199" s="174"/>
      <c r="BIL199" s="174"/>
      <c r="BIM199" s="174"/>
      <c r="BIN199" s="174"/>
      <c r="BIO199" s="174"/>
      <c r="BIP199" s="174"/>
      <c r="BIQ199" s="174"/>
      <c r="BIR199" s="174"/>
      <c r="BIS199" s="174"/>
      <c r="BIT199" s="174"/>
      <c r="BIU199" s="174"/>
      <c r="BIV199" s="174"/>
      <c r="BIW199" s="174"/>
      <c r="BIX199" s="174"/>
      <c r="BIY199" s="174"/>
      <c r="BIZ199" s="174"/>
      <c r="BJA199" s="174"/>
      <c r="BJB199" s="174"/>
      <c r="BJC199" s="174"/>
      <c r="BJD199" s="174"/>
      <c r="BJE199" s="174"/>
      <c r="BJF199" s="174"/>
      <c r="BJG199" s="174"/>
      <c r="BJH199" s="174"/>
      <c r="BJI199" s="174"/>
      <c r="BJJ199" s="174"/>
      <c r="BJK199" s="174"/>
      <c r="BJL199" s="174"/>
      <c r="BJM199" s="174"/>
      <c r="BJN199" s="174"/>
      <c r="BJO199" s="174"/>
      <c r="BJP199" s="174"/>
      <c r="BJQ199" s="174"/>
      <c r="BJR199" s="174"/>
      <c r="BJS199" s="174"/>
      <c r="BJT199" s="174"/>
      <c r="BJU199" s="174"/>
      <c r="BJV199" s="174"/>
      <c r="BJW199" s="174"/>
      <c r="BJX199" s="174"/>
      <c r="BJY199" s="174"/>
      <c r="BJZ199" s="174"/>
      <c r="BKA199" s="174"/>
      <c r="BKB199" s="174"/>
      <c r="BKC199" s="174"/>
      <c r="BKD199" s="174"/>
      <c r="BKE199" s="174"/>
      <c r="BKF199" s="174"/>
      <c r="BKG199" s="174"/>
      <c r="BKH199" s="174"/>
      <c r="BKI199" s="174"/>
      <c r="BKJ199" s="174"/>
      <c r="BKK199" s="174"/>
      <c r="BKL199" s="174"/>
      <c r="BKM199" s="174"/>
      <c r="BKN199" s="174"/>
      <c r="BKO199" s="174"/>
      <c r="BKP199" s="174"/>
      <c r="BKQ199" s="174"/>
      <c r="BKR199" s="174"/>
      <c r="BKS199" s="174"/>
      <c r="BKT199" s="174"/>
      <c r="BKU199" s="174"/>
      <c r="BKV199" s="174"/>
      <c r="BKW199" s="174"/>
      <c r="BKX199" s="174"/>
      <c r="BKY199" s="174"/>
      <c r="BKZ199" s="174"/>
      <c r="BLA199" s="174"/>
      <c r="BLB199" s="174"/>
      <c r="BLC199" s="174"/>
      <c r="BLD199" s="174"/>
      <c r="BLE199" s="174"/>
      <c r="BLF199" s="174"/>
      <c r="BLG199" s="174"/>
      <c r="BLH199" s="174"/>
      <c r="BLI199" s="174"/>
      <c r="BLJ199" s="174"/>
      <c r="BLK199" s="174"/>
      <c r="BLL199" s="174"/>
      <c r="BLM199" s="174"/>
      <c r="BLN199" s="174"/>
      <c r="BLO199" s="174"/>
      <c r="BLP199" s="174"/>
      <c r="BLQ199" s="174"/>
      <c r="BLR199" s="174"/>
      <c r="BLS199" s="174"/>
      <c r="BLT199" s="174"/>
      <c r="BLU199" s="174"/>
      <c r="BLV199" s="174"/>
      <c r="BLW199" s="174"/>
      <c r="BLX199" s="174"/>
      <c r="BLY199" s="174"/>
      <c r="BLZ199" s="174"/>
      <c r="BMA199" s="174"/>
      <c r="BMB199" s="174"/>
      <c r="BMC199" s="174"/>
      <c r="BMD199" s="174"/>
      <c r="BME199" s="174"/>
      <c r="BMF199" s="174"/>
      <c r="BMG199" s="174"/>
      <c r="BMH199" s="174"/>
      <c r="BMI199" s="174"/>
      <c r="BMJ199" s="174"/>
      <c r="BMK199" s="174"/>
      <c r="BML199" s="174"/>
      <c r="BMM199" s="174"/>
      <c r="BMN199" s="174"/>
      <c r="BMO199" s="174"/>
      <c r="BMP199" s="174"/>
      <c r="BMQ199" s="174"/>
      <c r="BMR199" s="174"/>
      <c r="BMS199" s="174"/>
      <c r="BMT199" s="174"/>
      <c r="BMU199" s="174"/>
      <c r="BMV199" s="174"/>
      <c r="BMW199" s="174"/>
      <c r="BMX199" s="174"/>
      <c r="BMY199" s="174"/>
      <c r="BMZ199" s="174"/>
      <c r="BNA199" s="174"/>
      <c r="BNB199" s="174"/>
      <c r="BNC199" s="174"/>
      <c r="BND199" s="174"/>
      <c r="BNE199" s="174"/>
      <c r="BNF199" s="174"/>
      <c r="BNG199" s="174"/>
      <c r="BNH199" s="174"/>
      <c r="BNI199" s="174"/>
      <c r="BNJ199" s="174"/>
      <c r="BNK199" s="174"/>
      <c r="BNL199" s="174"/>
      <c r="BNM199" s="174"/>
      <c r="BNN199" s="174"/>
      <c r="BNO199" s="174"/>
      <c r="BNP199" s="174"/>
      <c r="BNQ199" s="174"/>
      <c r="BNR199" s="174"/>
      <c r="BNS199" s="174"/>
      <c r="BNT199" s="174"/>
      <c r="BNU199" s="174"/>
      <c r="BNV199" s="174"/>
      <c r="BNW199" s="174"/>
      <c r="BNX199" s="174"/>
      <c r="BNY199" s="174"/>
      <c r="BNZ199" s="174"/>
      <c r="BOA199" s="174"/>
      <c r="BOB199" s="174"/>
      <c r="BOC199" s="174"/>
      <c r="BOD199" s="174"/>
      <c r="BOE199" s="174"/>
      <c r="BOF199" s="174"/>
      <c r="BOG199" s="174"/>
      <c r="BOH199" s="174"/>
      <c r="BOI199" s="174"/>
      <c r="BOJ199" s="174"/>
      <c r="BOK199" s="174"/>
      <c r="BOL199" s="174"/>
      <c r="BOM199" s="174"/>
      <c r="BON199" s="174"/>
      <c r="BOO199" s="174"/>
      <c r="BOP199" s="174"/>
      <c r="BOQ199" s="174"/>
      <c r="BOR199" s="174"/>
      <c r="BOS199" s="174"/>
      <c r="BOT199" s="174"/>
      <c r="BOU199" s="174"/>
      <c r="BOV199" s="174"/>
      <c r="BOW199" s="174"/>
      <c r="BOX199" s="174"/>
      <c r="BOY199" s="174"/>
      <c r="BOZ199" s="174"/>
      <c r="BPA199" s="174"/>
      <c r="BPB199" s="174"/>
      <c r="BPC199" s="174"/>
      <c r="BPD199" s="174"/>
      <c r="BPE199" s="174"/>
      <c r="BPF199" s="174"/>
      <c r="BPG199" s="174"/>
      <c r="BPH199" s="174"/>
      <c r="BPI199" s="174"/>
      <c r="BPJ199" s="174"/>
      <c r="BPK199" s="174"/>
      <c r="BPL199" s="174"/>
      <c r="BPM199" s="174"/>
      <c r="BPN199" s="174"/>
      <c r="BPO199" s="174"/>
      <c r="BPP199" s="174"/>
      <c r="BPQ199" s="174"/>
      <c r="BPR199" s="174"/>
      <c r="BPS199" s="174"/>
      <c r="BPT199" s="174"/>
      <c r="BPU199" s="174"/>
      <c r="BPV199" s="174"/>
      <c r="BPW199" s="174"/>
      <c r="BPX199" s="174"/>
      <c r="BPY199" s="174"/>
      <c r="BPZ199" s="174"/>
      <c r="BQA199" s="174"/>
      <c r="BQB199" s="174"/>
      <c r="BQC199" s="174"/>
      <c r="BQD199" s="174"/>
      <c r="BQE199" s="174"/>
      <c r="BQF199" s="174"/>
      <c r="BQG199" s="174"/>
      <c r="BQH199" s="174"/>
      <c r="BQI199" s="174"/>
      <c r="BQJ199" s="174"/>
      <c r="BQK199" s="174"/>
      <c r="BQL199" s="174"/>
      <c r="BQM199" s="174"/>
      <c r="BQN199" s="174"/>
      <c r="BQO199" s="174"/>
      <c r="BQP199" s="174"/>
      <c r="BQQ199" s="174"/>
      <c r="BQR199" s="174"/>
      <c r="BQS199" s="174"/>
      <c r="BQT199" s="174"/>
      <c r="BQU199" s="174"/>
      <c r="BQV199" s="174"/>
      <c r="BQW199" s="174"/>
      <c r="BQX199" s="174"/>
      <c r="BQY199" s="174"/>
      <c r="BQZ199" s="174"/>
      <c r="BRA199" s="174"/>
      <c r="BRB199" s="174"/>
      <c r="BRC199" s="174"/>
      <c r="BRD199" s="174"/>
      <c r="BRE199" s="174"/>
      <c r="BRF199" s="174"/>
      <c r="BRG199" s="174"/>
      <c r="BRH199" s="174"/>
      <c r="BRI199" s="174"/>
      <c r="BRJ199" s="174"/>
      <c r="BRK199" s="174"/>
      <c r="BRL199" s="174"/>
      <c r="BRM199" s="174"/>
      <c r="BRN199" s="174"/>
      <c r="BRO199" s="174"/>
      <c r="BRP199" s="174"/>
      <c r="BRQ199" s="174"/>
      <c r="BRR199" s="174"/>
      <c r="BRS199" s="174"/>
      <c r="BRT199" s="174"/>
      <c r="BRU199" s="174"/>
      <c r="BRV199" s="174"/>
      <c r="BRW199" s="174"/>
      <c r="BRX199" s="174"/>
      <c r="BRY199" s="174"/>
      <c r="BRZ199" s="174"/>
      <c r="BSA199" s="174"/>
      <c r="BSB199" s="174"/>
      <c r="BSC199" s="174"/>
      <c r="BSD199" s="174"/>
      <c r="BSE199" s="174"/>
      <c r="BSF199" s="174"/>
      <c r="BSG199" s="174"/>
      <c r="BSH199" s="174"/>
      <c r="BSI199" s="174"/>
      <c r="BSJ199" s="174"/>
      <c r="BSK199" s="174"/>
      <c r="BSL199" s="174"/>
      <c r="BSM199" s="174"/>
      <c r="BSN199" s="174"/>
      <c r="BSO199" s="174"/>
      <c r="BSP199" s="174"/>
      <c r="BSQ199" s="174"/>
      <c r="BSR199" s="174"/>
      <c r="BSS199" s="174"/>
      <c r="BST199" s="174"/>
      <c r="BSU199" s="174"/>
      <c r="BSV199" s="174"/>
      <c r="BSW199" s="174"/>
      <c r="BSX199" s="174"/>
      <c r="BSY199" s="174"/>
      <c r="BSZ199" s="174"/>
      <c r="BTA199" s="174"/>
      <c r="BTB199" s="174"/>
      <c r="BTC199" s="174"/>
      <c r="BTD199" s="174"/>
      <c r="BTE199" s="174"/>
      <c r="BTF199" s="174"/>
      <c r="BTG199" s="174"/>
      <c r="BTH199" s="174"/>
      <c r="BTI199" s="174"/>
      <c r="BTJ199" s="174"/>
      <c r="BTK199" s="174"/>
      <c r="BTL199" s="174"/>
      <c r="BTM199" s="174"/>
      <c r="BTN199" s="174"/>
      <c r="BTO199" s="174"/>
      <c r="BTP199" s="174"/>
      <c r="BTQ199" s="174"/>
      <c r="BTR199" s="174"/>
      <c r="BTS199" s="174"/>
      <c r="BTT199" s="174"/>
      <c r="BTU199" s="174"/>
      <c r="BTV199" s="174"/>
      <c r="BTW199" s="174"/>
      <c r="BTX199" s="174"/>
      <c r="BTY199" s="174"/>
      <c r="BTZ199" s="174"/>
      <c r="BUA199" s="174"/>
      <c r="BUB199" s="174"/>
      <c r="BUC199" s="174"/>
      <c r="BUD199" s="174"/>
      <c r="BUE199" s="174"/>
      <c r="BUF199" s="174"/>
      <c r="BUG199" s="174"/>
      <c r="BUH199" s="174"/>
      <c r="BUI199" s="174"/>
      <c r="BUJ199" s="174"/>
      <c r="BUK199" s="174"/>
      <c r="BUL199" s="174"/>
      <c r="BUM199" s="174"/>
      <c r="BUN199" s="174"/>
      <c r="BUO199" s="174"/>
      <c r="BUP199" s="174"/>
      <c r="BUQ199" s="174"/>
      <c r="BUR199" s="174"/>
      <c r="BUS199" s="174"/>
      <c r="BUT199" s="174"/>
      <c r="BUU199" s="174"/>
      <c r="BUV199" s="174"/>
      <c r="BUW199" s="174"/>
      <c r="BUX199" s="174"/>
      <c r="BUY199" s="174"/>
      <c r="BUZ199" s="174"/>
      <c r="BVA199" s="174"/>
      <c r="BVB199" s="174"/>
      <c r="BVC199" s="174"/>
      <c r="BVD199" s="174"/>
      <c r="BVE199" s="174"/>
      <c r="BVF199" s="174"/>
      <c r="BVG199" s="174"/>
      <c r="BVH199" s="174"/>
      <c r="BVI199" s="174"/>
      <c r="BVJ199" s="174"/>
      <c r="BVK199" s="174"/>
      <c r="BVL199" s="174"/>
      <c r="BVM199" s="174"/>
      <c r="BVN199" s="174"/>
      <c r="BVO199" s="174"/>
      <c r="BVP199" s="174"/>
      <c r="BVQ199" s="174"/>
      <c r="BVR199" s="174"/>
      <c r="BVS199" s="174"/>
      <c r="BVT199" s="174"/>
      <c r="BVU199" s="174"/>
      <c r="BVV199" s="174"/>
      <c r="BVW199" s="174"/>
      <c r="BVX199" s="174"/>
      <c r="BVY199" s="174"/>
      <c r="BVZ199" s="174"/>
      <c r="BWA199" s="174"/>
      <c r="BWB199" s="174"/>
      <c r="BWC199" s="174"/>
      <c r="BWD199" s="174"/>
      <c r="BWE199" s="174"/>
      <c r="BWF199" s="174"/>
      <c r="BWG199" s="174"/>
      <c r="BWH199" s="174"/>
      <c r="BWI199" s="174"/>
      <c r="BWJ199" s="174"/>
      <c r="BWK199" s="174"/>
      <c r="BWL199" s="174"/>
      <c r="BWM199" s="174"/>
      <c r="BWN199" s="174"/>
      <c r="BWO199" s="174"/>
      <c r="BWP199" s="174"/>
      <c r="BWQ199" s="174"/>
      <c r="BWR199" s="174"/>
      <c r="BWS199" s="174"/>
      <c r="BWT199" s="174"/>
      <c r="BWU199" s="174"/>
      <c r="BWV199" s="174"/>
      <c r="BWW199" s="174"/>
      <c r="BWX199" s="174"/>
      <c r="BWY199" s="174"/>
      <c r="BWZ199" s="174"/>
      <c r="BXA199" s="174"/>
      <c r="BXB199" s="174"/>
      <c r="BXC199" s="174"/>
      <c r="BXD199" s="174"/>
      <c r="BXE199" s="174"/>
      <c r="BXF199" s="174"/>
      <c r="BXG199" s="174"/>
      <c r="BXH199" s="174"/>
      <c r="BXI199" s="174"/>
      <c r="BXJ199" s="174"/>
      <c r="BXK199" s="174"/>
      <c r="BXL199" s="174"/>
      <c r="BXM199" s="174"/>
      <c r="BXN199" s="174"/>
      <c r="BXO199" s="174"/>
      <c r="BXP199" s="174"/>
      <c r="BXQ199" s="174"/>
      <c r="BXR199" s="174"/>
      <c r="BXS199" s="174"/>
      <c r="BXT199" s="174"/>
      <c r="BXU199" s="174"/>
      <c r="BXV199" s="174"/>
      <c r="BXW199" s="174"/>
      <c r="BXX199" s="174"/>
      <c r="BXY199" s="174"/>
      <c r="BXZ199" s="174"/>
      <c r="BYA199" s="174"/>
      <c r="BYB199" s="174"/>
      <c r="BYC199" s="174"/>
      <c r="BYD199" s="174"/>
      <c r="BYE199" s="174"/>
      <c r="BYF199" s="174"/>
      <c r="BYG199" s="174"/>
      <c r="BYH199" s="174"/>
      <c r="BYI199" s="174"/>
      <c r="BYJ199" s="174"/>
      <c r="BYK199" s="174"/>
      <c r="BYL199" s="174"/>
      <c r="BYM199" s="174"/>
      <c r="BYN199" s="174"/>
      <c r="BYO199" s="174"/>
      <c r="BYP199" s="174"/>
      <c r="BYQ199" s="174"/>
      <c r="BYR199" s="174"/>
      <c r="BYS199" s="174"/>
      <c r="BYT199" s="174"/>
      <c r="BYU199" s="174"/>
      <c r="BYV199" s="174"/>
      <c r="BYW199" s="174"/>
      <c r="BYX199" s="174"/>
      <c r="BYY199" s="174"/>
      <c r="BYZ199" s="174"/>
      <c r="BZA199" s="174"/>
      <c r="BZB199" s="174"/>
      <c r="BZC199" s="174"/>
      <c r="BZD199" s="174"/>
      <c r="BZE199" s="174"/>
      <c r="BZF199" s="174"/>
      <c r="BZG199" s="174"/>
      <c r="BZH199" s="174"/>
      <c r="BZI199" s="174"/>
      <c r="BZJ199" s="174"/>
      <c r="BZK199" s="174"/>
      <c r="BZL199" s="174"/>
      <c r="BZM199" s="174"/>
      <c r="BZN199" s="174"/>
      <c r="BZO199" s="174"/>
      <c r="BZP199" s="174"/>
      <c r="BZQ199" s="174"/>
      <c r="BZR199" s="174"/>
      <c r="BZS199" s="174"/>
      <c r="BZT199" s="174"/>
      <c r="BZU199" s="174"/>
      <c r="BZV199" s="174"/>
      <c r="BZW199" s="174"/>
      <c r="BZX199" s="174"/>
      <c r="BZY199" s="174"/>
      <c r="BZZ199" s="174"/>
      <c r="CAA199" s="174"/>
      <c r="CAB199" s="174"/>
      <c r="CAC199" s="174"/>
      <c r="CAD199" s="174"/>
      <c r="CAE199" s="174"/>
      <c r="CAF199" s="174"/>
      <c r="CAG199" s="174"/>
      <c r="CAH199" s="174"/>
      <c r="CAI199" s="174"/>
      <c r="CAJ199" s="174"/>
      <c r="CAK199" s="174"/>
      <c r="CAL199" s="174"/>
      <c r="CAM199" s="174"/>
      <c r="CAN199" s="174"/>
      <c r="CAO199" s="174"/>
      <c r="CAP199" s="174"/>
      <c r="CAQ199" s="174"/>
      <c r="CAR199" s="174"/>
      <c r="CAS199" s="174"/>
      <c r="CAT199" s="174"/>
      <c r="CAU199" s="174"/>
      <c r="CAV199" s="174"/>
      <c r="CAW199" s="174"/>
      <c r="CAX199" s="174"/>
      <c r="CAY199" s="174"/>
      <c r="CAZ199" s="174"/>
      <c r="CBA199" s="174"/>
      <c r="CBB199" s="174"/>
      <c r="CBC199" s="174"/>
      <c r="CBD199" s="174"/>
      <c r="CBE199" s="174"/>
      <c r="CBF199" s="174"/>
      <c r="CBG199" s="174"/>
      <c r="CBH199" s="174"/>
      <c r="CBI199" s="174"/>
      <c r="CBJ199" s="174"/>
      <c r="CBK199" s="174"/>
      <c r="CBL199" s="174"/>
      <c r="CBM199" s="174"/>
      <c r="CBN199" s="174"/>
      <c r="CBO199" s="174"/>
      <c r="CBP199" s="174"/>
      <c r="CBQ199" s="174"/>
      <c r="CBR199" s="174"/>
      <c r="CBS199" s="174"/>
      <c r="CBT199" s="174"/>
      <c r="CBU199" s="174"/>
      <c r="CBV199" s="174"/>
      <c r="CBW199" s="174"/>
      <c r="CBX199" s="174"/>
      <c r="CBY199" s="174"/>
      <c r="CBZ199" s="174"/>
      <c r="CCA199" s="174"/>
      <c r="CCB199" s="174"/>
      <c r="CCC199" s="174"/>
      <c r="CCD199" s="174"/>
      <c r="CCE199" s="174"/>
      <c r="CCF199" s="174"/>
      <c r="CCG199" s="174"/>
      <c r="CCH199" s="174"/>
      <c r="CCI199" s="174"/>
      <c r="CCJ199" s="174"/>
      <c r="CCK199" s="174"/>
      <c r="CCL199" s="174"/>
      <c r="CCM199" s="174"/>
      <c r="CCN199" s="174"/>
      <c r="CCO199" s="174"/>
      <c r="CCP199" s="174"/>
      <c r="CCQ199" s="174"/>
      <c r="CCR199" s="174"/>
      <c r="CCS199" s="174"/>
      <c r="CCT199" s="174"/>
      <c r="CCU199" s="174"/>
      <c r="CCV199" s="174"/>
      <c r="CCW199" s="174"/>
      <c r="CCX199" s="174"/>
      <c r="CCY199" s="174"/>
      <c r="CCZ199" s="174"/>
      <c r="CDA199" s="174"/>
      <c r="CDB199" s="174"/>
      <c r="CDC199" s="174"/>
      <c r="CDD199" s="174"/>
      <c r="CDE199" s="174"/>
      <c r="CDF199" s="174"/>
      <c r="CDG199" s="174"/>
      <c r="CDH199" s="174"/>
      <c r="CDI199" s="174"/>
      <c r="CDJ199" s="174"/>
      <c r="CDK199" s="174"/>
      <c r="CDL199" s="174"/>
      <c r="CDM199" s="174"/>
      <c r="CDN199" s="174"/>
      <c r="CDO199" s="174"/>
      <c r="CDP199" s="174"/>
      <c r="CDQ199" s="174"/>
      <c r="CDR199" s="174"/>
      <c r="CDS199" s="174"/>
      <c r="CDT199" s="174"/>
      <c r="CDU199" s="174"/>
      <c r="CDV199" s="174"/>
      <c r="CDW199" s="174"/>
      <c r="CDX199" s="174"/>
      <c r="CDY199" s="174"/>
      <c r="CDZ199" s="174"/>
      <c r="CEA199" s="174"/>
      <c r="CEB199" s="174"/>
      <c r="CEC199" s="174"/>
      <c r="CED199" s="174"/>
      <c r="CEE199" s="174"/>
      <c r="CEF199" s="174"/>
      <c r="CEG199" s="174"/>
      <c r="CEH199" s="174"/>
      <c r="CEI199" s="174"/>
      <c r="CEJ199" s="174"/>
      <c r="CEK199" s="174"/>
      <c r="CEL199" s="174"/>
      <c r="CEM199" s="174"/>
      <c r="CEN199" s="174"/>
      <c r="CEO199" s="174"/>
      <c r="CEP199" s="174"/>
      <c r="CEQ199" s="174"/>
      <c r="CER199" s="174"/>
      <c r="CES199" s="174"/>
      <c r="CET199" s="174"/>
      <c r="CEU199" s="174"/>
      <c r="CEV199" s="174"/>
      <c r="CEW199" s="174"/>
      <c r="CEX199" s="174"/>
      <c r="CEY199" s="174"/>
      <c r="CEZ199" s="174"/>
      <c r="CFA199" s="174"/>
      <c r="CFB199" s="174"/>
      <c r="CFC199" s="174"/>
      <c r="CFD199" s="174"/>
      <c r="CFE199" s="174"/>
      <c r="CFF199" s="174"/>
      <c r="CFG199" s="174"/>
      <c r="CFH199" s="174"/>
      <c r="CFI199" s="174"/>
      <c r="CFJ199" s="174"/>
      <c r="CFK199" s="174"/>
      <c r="CFL199" s="174"/>
      <c r="CFM199" s="174"/>
      <c r="CFN199" s="174"/>
      <c r="CFO199" s="174"/>
      <c r="CFP199" s="174"/>
      <c r="CFQ199" s="174"/>
      <c r="CFR199" s="174"/>
      <c r="CFS199" s="174"/>
      <c r="CFT199" s="174"/>
      <c r="CFU199" s="174"/>
      <c r="CFV199" s="174"/>
      <c r="CFW199" s="174"/>
      <c r="CFX199" s="174"/>
      <c r="CFY199" s="174"/>
      <c r="CFZ199" s="174"/>
      <c r="CGA199" s="174"/>
      <c r="CGB199" s="174"/>
      <c r="CGC199" s="174"/>
      <c r="CGD199" s="174"/>
      <c r="CGE199" s="174"/>
      <c r="CGF199" s="174"/>
      <c r="CGG199" s="174"/>
      <c r="CGH199" s="174"/>
      <c r="CGI199" s="174"/>
      <c r="CGJ199" s="174"/>
      <c r="CGK199" s="174"/>
      <c r="CGL199" s="174"/>
      <c r="CGM199" s="174"/>
      <c r="CGN199" s="174"/>
      <c r="CGO199" s="174"/>
      <c r="CGP199" s="174"/>
      <c r="CGQ199" s="174"/>
      <c r="CGR199" s="174"/>
      <c r="CGS199" s="174"/>
      <c r="CGT199" s="174"/>
      <c r="CGU199" s="174"/>
      <c r="CGV199" s="174"/>
      <c r="CGW199" s="174"/>
      <c r="CGX199" s="174"/>
      <c r="CGY199" s="174"/>
      <c r="CGZ199" s="174"/>
      <c r="CHA199" s="174"/>
      <c r="CHB199" s="174"/>
      <c r="CHC199" s="174"/>
      <c r="CHD199" s="174"/>
      <c r="CHE199" s="174"/>
      <c r="CHF199" s="174"/>
      <c r="CHG199" s="174"/>
      <c r="CHH199" s="174"/>
      <c r="CHI199" s="174"/>
      <c r="CHJ199" s="174"/>
      <c r="CHK199" s="174"/>
      <c r="CHL199" s="174"/>
      <c r="CHM199" s="174"/>
      <c r="CHN199" s="174"/>
      <c r="CHO199" s="174"/>
      <c r="CHP199" s="174"/>
      <c r="CHQ199" s="174"/>
      <c r="CHR199" s="174"/>
      <c r="CHS199" s="174"/>
      <c r="CHT199" s="174"/>
      <c r="CHU199" s="174"/>
      <c r="CHV199" s="174"/>
      <c r="CHW199" s="174"/>
      <c r="CHX199" s="174"/>
      <c r="CHY199" s="174"/>
      <c r="CHZ199" s="174"/>
      <c r="CIA199" s="174"/>
      <c r="CIB199" s="174"/>
      <c r="CIC199" s="174"/>
      <c r="CID199" s="174"/>
      <c r="CIE199" s="174"/>
      <c r="CIF199" s="174"/>
      <c r="CIG199" s="174"/>
      <c r="CIH199" s="174"/>
      <c r="CII199" s="174"/>
      <c r="CIJ199" s="174"/>
      <c r="CIK199" s="174"/>
      <c r="CIL199" s="174"/>
      <c r="CIM199" s="174"/>
      <c r="CIN199" s="174"/>
      <c r="CIO199" s="174"/>
      <c r="CIP199" s="174"/>
      <c r="CIQ199" s="174"/>
      <c r="CIR199" s="174"/>
      <c r="CIS199" s="174"/>
      <c r="CIT199" s="174"/>
      <c r="CIU199" s="174"/>
      <c r="CIV199" s="174"/>
      <c r="CIW199" s="174"/>
      <c r="CIX199" s="174"/>
      <c r="CIY199" s="174"/>
      <c r="CIZ199" s="174"/>
      <c r="CJA199" s="174"/>
      <c r="CJB199" s="174"/>
      <c r="CJC199" s="174"/>
      <c r="CJD199" s="174"/>
      <c r="CJE199" s="174"/>
      <c r="CJF199" s="174"/>
      <c r="CJG199" s="174"/>
      <c r="CJH199" s="174"/>
      <c r="CJI199" s="174"/>
      <c r="CJJ199" s="174"/>
      <c r="CJK199" s="174"/>
      <c r="CJL199" s="174"/>
      <c r="CJM199" s="174"/>
      <c r="CJN199" s="174"/>
      <c r="CJO199" s="174"/>
      <c r="CJP199" s="174"/>
      <c r="CJQ199" s="174"/>
      <c r="CJR199" s="174"/>
      <c r="CJS199" s="174"/>
      <c r="CJT199" s="174"/>
      <c r="CJU199" s="174"/>
      <c r="CJV199" s="174"/>
      <c r="CJW199" s="174"/>
      <c r="CJX199" s="174"/>
      <c r="CJY199" s="174"/>
      <c r="CJZ199" s="174"/>
      <c r="CKA199" s="174"/>
      <c r="CKB199" s="174"/>
      <c r="CKC199" s="174"/>
      <c r="CKD199" s="174"/>
      <c r="CKE199" s="174"/>
      <c r="CKF199" s="174"/>
      <c r="CKG199" s="174"/>
      <c r="CKH199" s="174"/>
      <c r="CKI199" s="174"/>
      <c r="CKJ199" s="174"/>
      <c r="CKK199" s="174"/>
      <c r="CKL199" s="174"/>
      <c r="CKM199" s="174"/>
      <c r="CKN199" s="174"/>
      <c r="CKO199" s="174"/>
      <c r="CKP199" s="174"/>
      <c r="CKQ199" s="174"/>
      <c r="CKR199" s="174"/>
      <c r="CKS199" s="174"/>
      <c r="CKT199" s="174"/>
      <c r="CKU199" s="174"/>
      <c r="CKV199" s="174"/>
      <c r="CKW199" s="174"/>
      <c r="CKX199" s="174"/>
      <c r="CKY199" s="174"/>
      <c r="CKZ199" s="174"/>
      <c r="CLA199" s="174"/>
      <c r="CLB199" s="174"/>
      <c r="CLC199" s="174"/>
      <c r="CLD199" s="174"/>
      <c r="CLE199" s="174"/>
      <c r="CLF199" s="174"/>
      <c r="CLG199" s="174"/>
      <c r="CLH199" s="174"/>
      <c r="CLI199" s="174"/>
      <c r="CLJ199" s="174"/>
      <c r="CLK199" s="174"/>
      <c r="CLL199" s="174"/>
      <c r="CLM199" s="174"/>
      <c r="CLN199" s="174"/>
      <c r="CLO199" s="174"/>
      <c r="CLP199" s="174"/>
      <c r="CLQ199" s="174"/>
      <c r="CLR199" s="174"/>
      <c r="CLS199" s="174"/>
      <c r="CLT199" s="174"/>
      <c r="CLU199" s="174"/>
      <c r="CLV199" s="174"/>
      <c r="CLW199" s="174"/>
      <c r="CLX199" s="174"/>
      <c r="CLY199" s="174"/>
      <c r="CLZ199" s="174"/>
      <c r="CMA199" s="174"/>
      <c r="CMB199" s="174"/>
      <c r="CMC199" s="174"/>
      <c r="CMD199" s="174"/>
      <c r="CME199" s="174"/>
      <c r="CMF199" s="174"/>
      <c r="CMG199" s="174"/>
      <c r="CMH199" s="174"/>
      <c r="CMI199" s="174"/>
      <c r="CMJ199" s="174"/>
      <c r="CMK199" s="174"/>
      <c r="CML199" s="174"/>
      <c r="CMM199" s="174"/>
      <c r="CMN199" s="174"/>
      <c r="CMO199" s="174"/>
      <c r="CMP199" s="174"/>
      <c r="CMQ199" s="174"/>
      <c r="CMR199" s="174"/>
      <c r="CMS199" s="174"/>
      <c r="CMT199" s="174"/>
      <c r="CMU199" s="174"/>
      <c r="CMV199" s="174"/>
      <c r="CMW199" s="174"/>
      <c r="CMX199" s="174"/>
      <c r="CMY199" s="174"/>
      <c r="CMZ199" s="174"/>
      <c r="CNA199" s="174"/>
      <c r="CNB199" s="174"/>
      <c r="CNC199" s="174"/>
      <c r="CND199" s="174"/>
      <c r="CNE199" s="174"/>
      <c r="CNF199" s="174"/>
      <c r="CNG199" s="174"/>
      <c r="CNH199" s="174"/>
      <c r="CNI199" s="174"/>
      <c r="CNJ199" s="174"/>
      <c r="CNK199" s="174"/>
      <c r="CNL199" s="174"/>
      <c r="CNM199" s="174"/>
      <c r="CNN199" s="174"/>
      <c r="CNO199" s="174"/>
      <c r="CNP199" s="174"/>
      <c r="CNQ199" s="174"/>
      <c r="CNR199" s="174"/>
      <c r="CNS199" s="174"/>
      <c r="CNT199" s="174"/>
      <c r="CNU199" s="174"/>
      <c r="CNV199" s="174"/>
      <c r="CNW199" s="174"/>
      <c r="CNX199" s="174"/>
      <c r="CNY199" s="174"/>
      <c r="CNZ199" s="174"/>
      <c r="COA199" s="174"/>
      <c r="COB199" s="174"/>
      <c r="COC199" s="174"/>
      <c r="COD199" s="174"/>
      <c r="COE199" s="174"/>
      <c r="COF199" s="174"/>
      <c r="COG199" s="174"/>
      <c r="COH199" s="174"/>
      <c r="COI199" s="174"/>
      <c r="COJ199" s="174"/>
      <c r="COK199" s="174"/>
      <c r="COL199" s="174"/>
      <c r="COM199" s="174"/>
      <c r="CON199" s="174"/>
      <c r="COO199" s="174"/>
      <c r="COP199" s="174"/>
      <c r="COQ199" s="174"/>
      <c r="COR199" s="174"/>
      <c r="COS199" s="174"/>
      <c r="COT199" s="174"/>
      <c r="COU199" s="174"/>
      <c r="COV199" s="174"/>
      <c r="COW199" s="174"/>
      <c r="COX199" s="174"/>
      <c r="COY199" s="174"/>
      <c r="COZ199" s="174"/>
      <c r="CPA199" s="174"/>
      <c r="CPB199" s="174"/>
      <c r="CPC199" s="174"/>
      <c r="CPD199" s="174"/>
      <c r="CPE199" s="174"/>
      <c r="CPF199" s="174"/>
      <c r="CPG199" s="174"/>
      <c r="CPH199" s="174"/>
      <c r="CPI199" s="174"/>
      <c r="CPJ199" s="174"/>
      <c r="CPK199" s="174"/>
      <c r="CPL199" s="174"/>
      <c r="CPM199" s="174"/>
      <c r="CPN199" s="174"/>
      <c r="CPO199" s="174"/>
      <c r="CPP199" s="174"/>
      <c r="CPQ199" s="174"/>
      <c r="CPR199" s="174"/>
      <c r="CPS199" s="174"/>
      <c r="CPT199" s="174"/>
      <c r="CPU199" s="174"/>
      <c r="CPV199" s="174"/>
      <c r="CPW199" s="174"/>
      <c r="CPX199" s="174"/>
      <c r="CPY199" s="174"/>
      <c r="CPZ199" s="174"/>
      <c r="CQA199" s="174"/>
      <c r="CQB199" s="174"/>
      <c r="CQC199" s="174"/>
      <c r="CQD199" s="174"/>
      <c r="CQE199" s="174"/>
      <c r="CQF199" s="174"/>
      <c r="CQG199" s="174"/>
      <c r="CQH199" s="174"/>
      <c r="CQI199" s="174"/>
      <c r="CQJ199" s="174"/>
      <c r="CQK199" s="174"/>
      <c r="CQL199" s="174"/>
      <c r="CQM199" s="174"/>
      <c r="CQN199" s="174"/>
      <c r="CQO199" s="174"/>
      <c r="CQP199" s="174"/>
      <c r="CQQ199" s="174"/>
      <c r="CQR199" s="174"/>
      <c r="CQS199" s="174"/>
      <c r="CQT199" s="174"/>
      <c r="CQU199" s="174"/>
      <c r="CQV199" s="174"/>
      <c r="CQW199" s="174"/>
      <c r="CQX199" s="174"/>
      <c r="CQY199" s="174"/>
      <c r="CQZ199" s="174"/>
      <c r="CRA199" s="174"/>
      <c r="CRB199" s="174"/>
      <c r="CRC199" s="174"/>
      <c r="CRD199" s="174"/>
      <c r="CRE199" s="174"/>
      <c r="CRF199" s="174"/>
      <c r="CRG199" s="174"/>
      <c r="CRH199" s="174"/>
      <c r="CRI199" s="174"/>
      <c r="CRJ199" s="174"/>
      <c r="CRK199" s="174"/>
      <c r="CRL199" s="174"/>
      <c r="CRM199" s="174"/>
      <c r="CRN199" s="174"/>
      <c r="CRO199" s="174"/>
      <c r="CRP199" s="174"/>
      <c r="CRQ199" s="174"/>
      <c r="CRR199" s="174"/>
      <c r="CRS199" s="174"/>
      <c r="CRT199" s="174"/>
      <c r="CRU199" s="174"/>
      <c r="CRV199" s="174"/>
      <c r="CRW199" s="174"/>
      <c r="CRX199" s="174"/>
      <c r="CRY199" s="174"/>
      <c r="CRZ199" s="174"/>
      <c r="CSA199" s="174"/>
      <c r="CSB199" s="174"/>
      <c r="CSC199" s="174"/>
      <c r="CSD199" s="174"/>
      <c r="CSE199" s="174"/>
      <c r="CSF199" s="174"/>
      <c r="CSG199" s="174"/>
      <c r="CSH199" s="174"/>
      <c r="CSI199" s="174"/>
      <c r="CSJ199" s="174"/>
      <c r="CSK199" s="174"/>
      <c r="CSL199" s="174"/>
      <c r="CSM199" s="174"/>
      <c r="CSN199" s="174"/>
      <c r="CSO199" s="174"/>
      <c r="CSP199" s="174"/>
      <c r="CSQ199" s="174"/>
      <c r="CSR199" s="174"/>
      <c r="CSS199" s="174"/>
      <c r="CST199" s="174"/>
      <c r="CSU199" s="174"/>
      <c r="CSV199" s="174"/>
      <c r="CSW199" s="174"/>
      <c r="CSX199" s="174"/>
      <c r="CSY199" s="174"/>
      <c r="CSZ199" s="174"/>
      <c r="CTA199" s="174"/>
      <c r="CTB199" s="174"/>
      <c r="CTC199" s="174"/>
      <c r="CTD199" s="174"/>
      <c r="CTE199" s="174"/>
      <c r="CTF199" s="174"/>
      <c r="CTG199" s="174"/>
      <c r="CTH199" s="174"/>
      <c r="CTI199" s="174"/>
      <c r="CTJ199" s="174"/>
      <c r="CTK199" s="174"/>
      <c r="CTL199" s="174"/>
      <c r="CTM199" s="174"/>
      <c r="CTN199" s="174"/>
      <c r="CTO199" s="174"/>
      <c r="CTP199" s="174"/>
      <c r="CTQ199" s="174"/>
      <c r="CTR199" s="174"/>
      <c r="CTS199" s="174"/>
      <c r="CTT199" s="174"/>
      <c r="CTU199" s="174"/>
      <c r="CTV199" s="174"/>
      <c r="CTW199" s="174"/>
      <c r="CTX199" s="174"/>
      <c r="CTY199" s="174"/>
      <c r="CTZ199" s="174"/>
      <c r="CUA199" s="174"/>
      <c r="CUB199" s="174"/>
      <c r="CUC199" s="174"/>
      <c r="CUD199" s="174"/>
      <c r="CUE199" s="174"/>
      <c r="CUF199" s="174"/>
      <c r="CUG199" s="174"/>
      <c r="CUH199" s="174"/>
      <c r="CUI199" s="174"/>
      <c r="CUJ199" s="174"/>
      <c r="CUK199" s="174"/>
      <c r="CUL199" s="174"/>
      <c r="CUM199" s="174"/>
      <c r="CUN199" s="174"/>
      <c r="CUO199" s="174"/>
      <c r="CUP199" s="174"/>
      <c r="CUQ199" s="174"/>
      <c r="CUR199" s="174"/>
      <c r="CUS199" s="174"/>
      <c r="CUT199" s="174"/>
      <c r="CUU199" s="174"/>
      <c r="CUV199" s="174"/>
      <c r="CUW199" s="174"/>
      <c r="CUX199" s="174"/>
      <c r="CUY199" s="174"/>
      <c r="CUZ199" s="174"/>
      <c r="CVA199" s="174"/>
      <c r="CVB199" s="174"/>
      <c r="CVC199" s="174"/>
      <c r="CVD199" s="174"/>
      <c r="CVE199" s="174"/>
      <c r="CVF199" s="174"/>
      <c r="CVG199" s="174"/>
      <c r="CVH199" s="174"/>
      <c r="CVI199" s="174"/>
      <c r="CVJ199" s="174"/>
      <c r="CVK199" s="174"/>
      <c r="CVL199" s="174"/>
      <c r="CVM199" s="174"/>
      <c r="CVN199" s="174"/>
      <c r="CVO199" s="174"/>
      <c r="CVP199" s="174"/>
      <c r="CVQ199" s="174"/>
      <c r="CVR199" s="174"/>
      <c r="CVS199" s="174"/>
      <c r="CVT199" s="174"/>
      <c r="CVU199" s="174"/>
      <c r="CVV199" s="174"/>
      <c r="CVW199" s="174"/>
      <c r="CVX199" s="174"/>
      <c r="CVY199" s="174"/>
      <c r="CVZ199" s="174"/>
      <c r="CWA199" s="174"/>
      <c r="CWB199" s="174"/>
      <c r="CWC199" s="174"/>
      <c r="CWD199" s="174"/>
      <c r="CWE199" s="174"/>
      <c r="CWF199" s="174"/>
      <c r="CWG199" s="174"/>
      <c r="CWH199" s="174"/>
      <c r="CWI199" s="174"/>
      <c r="CWJ199" s="174"/>
      <c r="CWK199" s="174"/>
      <c r="CWL199" s="174"/>
      <c r="CWM199" s="174"/>
      <c r="CWN199" s="174"/>
      <c r="CWO199" s="174"/>
      <c r="CWP199" s="174"/>
      <c r="CWQ199" s="174"/>
      <c r="CWR199" s="174"/>
      <c r="CWS199" s="174"/>
      <c r="CWT199" s="174"/>
      <c r="CWU199" s="174"/>
      <c r="CWV199" s="174"/>
      <c r="CWW199" s="174"/>
      <c r="CWX199" s="174"/>
      <c r="CWY199" s="174"/>
      <c r="CWZ199" s="174"/>
      <c r="CXA199" s="174"/>
      <c r="CXB199" s="174"/>
      <c r="CXC199" s="174"/>
      <c r="CXD199" s="174"/>
      <c r="CXE199" s="174"/>
      <c r="CXF199" s="174"/>
      <c r="CXG199" s="174"/>
      <c r="CXH199" s="174"/>
      <c r="CXI199" s="174"/>
      <c r="CXJ199" s="174"/>
      <c r="CXK199" s="174"/>
      <c r="CXL199" s="174"/>
      <c r="CXM199" s="174"/>
      <c r="CXN199" s="174"/>
      <c r="CXO199" s="174"/>
      <c r="CXP199" s="174"/>
      <c r="CXQ199" s="174"/>
      <c r="CXR199" s="174"/>
      <c r="CXS199" s="174"/>
      <c r="CXT199" s="174"/>
      <c r="CXU199" s="174"/>
      <c r="CXV199" s="174"/>
      <c r="CXW199" s="174"/>
      <c r="CXX199" s="174"/>
      <c r="CXY199" s="174"/>
      <c r="CXZ199" s="174"/>
      <c r="CYA199" s="174"/>
      <c r="CYB199" s="174"/>
      <c r="CYC199" s="174"/>
      <c r="CYD199" s="174"/>
      <c r="CYE199" s="174"/>
      <c r="CYF199" s="174"/>
      <c r="CYG199" s="174"/>
      <c r="CYH199" s="174"/>
      <c r="CYI199" s="174"/>
      <c r="CYJ199" s="174"/>
      <c r="CYK199" s="174"/>
      <c r="CYL199" s="174"/>
      <c r="CYM199" s="174"/>
      <c r="CYN199" s="174"/>
      <c r="CYO199" s="174"/>
      <c r="CYP199" s="174"/>
      <c r="CYQ199" s="174"/>
      <c r="CYR199" s="174"/>
      <c r="CYS199" s="174"/>
      <c r="CYT199" s="174"/>
      <c r="CYU199" s="174"/>
      <c r="CYV199" s="174"/>
      <c r="CYW199" s="174"/>
      <c r="CYX199" s="174"/>
      <c r="CYY199" s="174"/>
      <c r="CYZ199" s="174"/>
      <c r="CZA199" s="174"/>
      <c r="CZB199" s="174"/>
      <c r="CZC199" s="174"/>
      <c r="CZD199" s="174"/>
      <c r="CZE199" s="174"/>
      <c r="CZF199" s="174"/>
      <c r="CZG199" s="174"/>
      <c r="CZH199" s="174"/>
      <c r="CZI199" s="174"/>
      <c r="CZJ199" s="174"/>
      <c r="CZK199" s="174"/>
      <c r="CZL199" s="174"/>
      <c r="CZM199" s="174"/>
      <c r="CZN199" s="174"/>
      <c r="CZO199" s="174"/>
      <c r="CZP199" s="174"/>
      <c r="CZQ199" s="174"/>
      <c r="CZR199" s="174"/>
      <c r="CZS199" s="174"/>
      <c r="CZT199" s="174"/>
      <c r="CZU199" s="174"/>
      <c r="CZV199" s="174"/>
      <c r="CZW199" s="174"/>
      <c r="CZX199" s="174"/>
      <c r="CZY199" s="174"/>
      <c r="CZZ199" s="174"/>
      <c r="DAA199" s="174"/>
      <c r="DAB199" s="174"/>
      <c r="DAC199" s="174"/>
      <c r="DAD199" s="174"/>
      <c r="DAE199" s="174"/>
      <c r="DAF199" s="174"/>
      <c r="DAG199" s="174"/>
      <c r="DAH199" s="174"/>
      <c r="DAI199" s="174"/>
      <c r="DAJ199" s="174"/>
      <c r="DAK199" s="174"/>
      <c r="DAL199" s="174"/>
      <c r="DAM199" s="174"/>
      <c r="DAN199" s="174"/>
      <c r="DAO199" s="174"/>
      <c r="DAP199" s="174"/>
      <c r="DAQ199" s="174"/>
      <c r="DAR199" s="174"/>
      <c r="DAS199" s="174"/>
      <c r="DAT199" s="174"/>
      <c r="DAU199" s="174"/>
      <c r="DAV199" s="174"/>
      <c r="DAW199" s="174"/>
      <c r="DAX199" s="174"/>
      <c r="DAY199" s="174"/>
      <c r="DAZ199" s="174"/>
      <c r="DBA199" s="174"/>
      <c r="DBB199" s="174"/>
      <c r="DBC199" s="174"/>
      <c r="DBD199" s="174"/>
      <c r="DBE199" s="174"/>
      <c r="DBF199" s="174"/>
      <c r="DBG199" s="174"/>
      <c r="DBH199" s="174"/>
      <c r="DBI199" s="174"/>
      <c r="DBJ199" s="174"/>
      <c r="DBK199" s="174"/>
      <c r="DBL199" s="174"/>
      <c r="DBM199" s="174"/>
      <c r="DBN199" s="174"/>
      <c r="DBO199" s="174"/>
      <c r="DBP199" s="174"/>
      <c r="DBQ199" s="174"/>
      <c r="DBR199" s="174"/>
      <c r="DBS199" s="174"/>
      <c r="DBT199" s="174"/>
      <c r="DBU199" s="174"/>
      <c r="DBV199" s="174"/>
      <c r="DBW199" s="174"/>
      <c r="DBX199" s="174"/>
      <c r="DBY199" s="174"/>
      <c r="DBZ199" s="174"/>
      <c r="DCA199" s="174"/>
      <c r="DCB199" s="174"/>
      <c r="DCC199" s="174"/>
      <c r="DCD199" s="174"/>
      <c r="DCE199" s="174"/>
      <c r="DCF199" s="174"/>
      <c r="DCG199" s="174"/>
      <c r="DCH199" s="174"/>
      <c r="DCI199" s="174"/>
      <c r="DCJ199" s="174"/>
      <c r="DCK199" s="174"/>
      <c r="DCL199" s="174"/>
      <c r="DCM199" s="174"/>
      <c r="DCN199" s="174"/>
      <c r="DCO199" s="174"/>
      <c r="DCP199" s="174"/>
      <c r="DCQ199" s="174"/>
      <c r="DCR199" s="174"/>
      <c r="DCS199" s="174"/>
      <c r="DCT199" s="174"/>
      <c r="DCU199" s="174"/>
      <c r="DCV199" s="174"/>
      <c r="DCW199" s="174"/>
      <c r="DCX199" s="174"/>
      <c r="DCY199" s="174"/>
      <c r="DCZ199" s="174"/>
      <c r="DDA199" s="174"/>
      <c r="DDB199" s="174"/>
      <c r="DDC199" s="174"/>
      <c r="DDD199" s="174"/>
      <c r="DDE199" s="174"/>
      <c r="DDF199" s="174"/>
      <c r="DDG199" s="174"/>
      <c r="DDH199" s="174"/>
      <c r="DDI199" s="174"/>
      <c r="DDJ199" s="174"/>
      <c r="DDK199" s="174"/>
      <c r="DDL199" s="174"/>
      <c r="DDM199" s="174"/>
      <c r="DDN199" s="174"/>
      <c r="DDO199" s="174"/>
      <c r="DDP199" s="174"/>
      <c r="DDQ199" s="174"/>
      <c r="DDR199" s="174"/>
      <c r="DDS199" s="174"/>
      <c r="DDT199" s="174"/>
      <c r="DDU199" s="174"/>
      <c r="DDV199" s="174"/>
      <c r="DDW199" s="174"/>
      <c r="DDX199" s="174"/>
      <c r="DDY199" s="174"/>
      <c r="DDZ199" s="174"/>
      <c r="DEA199" s="174"/>
      <c r="DEB199" s="174"/>
      <c r="DEC199" s="174"/>
      <c r="DED199" s="174"/>
      <c r="DEE199" s="174"/>
      <c r="DEF199" s="174"/>
      <c r="DEG199" s="174"/>
      <c r="DEH199" s="174"/>
      <c r="DEI199" s="174"/>
      <c r="DEJ199" s="174"/>
      <c r="DEK199" s="174"/>
      <c r="DEL199" s="174"/>
      <c r="DEM199" s="174"/>
      <c r="DEN199" s="174"/>
      <c r="DEO199" s="174"/>
      <c r="DEP199" s="174"/>
      <c r="DEQ199" s="174"/>
      <c r="DER199" s="174"/>
      <c r="DES199" s="174"/>
      <c r="DET199" s="174"/>
      <c r="DEU199" s="174"/>
      <c r="DEV199" s="174"/>
      <c r="DEW199" s="174"/>
      <c r="DEX199" s="174"/>
      <c r="DEY199" s="174"/>
      <c r="DEZ199" s="174"/>
      <c r="DFA199" s="174"/>
      <c r="DFB199" s="174"/>
      <c r="DFC199" s="174"/>
      <c r="DFD199" s="174"/>
      <c r="DFE199" s="174"/>
      <c r="DFF199" s="174"/>
      <c r="DFG199" s="174"/>
      <c r="DFH199" s="174"/>
      <c r="DFI199" s="174"/>
      <c r="DFJ199" s="174"/>
      <c r="DFK199" s="174"/>
      <c r="DFL199" s="174"/>
      <c r="DFM199" s="174"/>
      <c r="DFN199" s="174"/>
      <c r="DFO199" s="174"/>
      <c r="DFP199" s="174"/>
      <c r="DFQ199" s="174"/>
      <c r="DFR199" s="174"/>
      <c r="DFS199" s="174"/>
      <c r="DFT199" s="174"/>
      <c r="DFU199" s="174"/>
      <c r="DFV199" s="174"/>
      <c r="DFW199" s="174"/>
      <c r="DFX199" s="174"/>
      <c r="DFY199" s="174"/>
      <c r="DFZ199" s="174"/>
      <c r="DGA199" s="174"/>
      <c r="DGB199" s="174"/>
      <c r="DGC199" s="174"/>
      <c r="DGD199" s="174"/>
      <c r="DGE199" s="174"/>
      <c r="DGF199" s="174"/>
      <c r="DGG199" s="174"/>
      <c r="DGH199" s="174"/>
      <c r="DGI199" s="174"/>
      <c r="DGJ199" s="174"/>
      <c r="DGK199" s="174"/>
      <c r="DGL199" s="174"/>
      <c r="DGM199" s="174"/>
      <c r="DGN199" s="174"/>
      <c r="DGO199" s="174"/>
      <c r="DGP199" s="174"/>
      <c r="DGQ199" s="174"/>
      <c r="DGR199" s="174"/>
      <c r="DGS199" s="174"/>
      <c r="DGT199" s="174"/>
      <c r="DGU199" s="174"/>
      <c r="DGV199" s="174"/>
      <c r="DGW199" s="174"/>
      <c r="DGX199" s="174"/>
      <c r="DGY199" s="174"/>
      <c r="DGZ199" s="174"/>
      <c r="DHA199" s="174"/>
      <c r="DHB199" s="174"/>
      <c r="DHC199" s="174"/>
      <c r="DHD199" s="174"/>
      <c r="DHE199" s="174"/>
      <c r="DHF199" s="174"/>
      <c r="DHG199" s="174"/>
      <c r="DHH199" s="174"/>
      <c r="DHI199" s="174"/>
      <c r="DHJ199" s="174"/>
      <c r="DHK199" s="174"/>
      <c r="DHL199" s="174"/>
      <c r="DHM199" s="174"/>
      <c r="DHN199" s="174"/>
      <c r="DHO199" s="174"/>
      <c r="DHP199" s="174"/>
      <c r="DHQ199" s="174"/>
      <c r="DHR199" s="174"/>
      <c r="DHS199" s="174"/>
      <c r="DHT199" s="174"/>
      <c r="DHU199" s="174"/>
      <c r="DHV199" s="174"/>
      <c r="DHW199" s="174"/>
      <c r="DHX199" s="174"/>
      <c r="DHY199" s="174"/>
      <c r="DHZ199" s="174"/>
      <c r="DIA199" s="174"/>
      <c r="DIB199" s="174"/>
      <c r="DIC199" s="174"/>
      <c r="DID199" s="174"/>
      <c r="DIE199" s="174"/>
      <c r="DIF199" s="174"/>
      <c r="DIG199" s="174"/>
      <c r="DIH199" s="174"/>
      <c r="DII199" s="174"/>
      <c r="DIJ199" s="174"/>
      <c r="DIK199" s="174"/>
      <c r="DIL199" s="174"/>
      <c r="DIM199" s="174"/>
      <c r="DIN199" s="174"/>
      <c r="DIO199" s="174"/>
      <c r="DIP199" s="174"/>
      <c r="DIQ199" s="174"/>
      <c r="DIR199" s="174"/>
      <c r="DIS199" s="174"/>
      <c r="DIT199" s="174"/>
      <c r="DIU199" s="174"/>
      <c r="DIV199" s="174"/>
      <c r="DIW199" s="174"/>
      <c r="DIX199" s="174"/>
      <c r="DIY199" s="174"/>
      <c r="DIZ199" s="174"/>
      <c r="DJA199" s="174"/>
      <c r="DJB199" s="174"/>
      <c r="DJC199" s="174"/>
      <c r="DJD199" s="174"/>
      <c r="DJE199" s="174"/>
      <c r="DJF199" s="174"/>
      <c r="DJG199" s="174"/>
      <c r="DJH199" s="174"/>
      <c r="DJI199" s="174"/>
      <c r="DJJ199" s="174"/>
      <c r="DJK199" s="174"/>
      <c r="DJL199" s="174"/>
      <c r="DJM199" s="174"/>
      <c r="DJN199" s="174"/>
      <c r="DJO199" s="174"/>
      <c r="DJP199" s="174"/>
      <c r="DJQ199" s="174"/>
      <c r="DJR199" s="174"/>
      <c r="DJS199" s="174"/>
      <c r="DJT199" s="174"/>
      <c r="DJU199" s="174"/>
      <c r="DJV199" s="174"/>
      <c r="DJW199" s="174"/>
      <c r="DJX199" s="174"/>
      <c r="DJY199" s="174"/>
      <c r="DJZ199" s="174"/>
      <c r="DKA199" s="174"/>
      <c r="DKB199" s="174"/>
      <c r="DKC199" s="174"/>
      <c r="DKD199" s="174"/>
      <c r="DKE199" s="174"/>
      <c r="DKF199" s="174"/>
      <c r="DKG199" s="174"/>
      <c r="DKH199" s="174"/>
      <c r="DKI199" s="174"/>
      <c r="DKJ199" s="174"/>
      <c r="DKK199" s="174"/>
      <c r="DKL199" s="174"/>
      <c r="DKM199" s="174"/>
      <c r="DKN199" s="174"/>
      <c r="DKO199" s="174"/>
      <c r="DKP199" s="174"/>
      <c r="DKQ199" s="174"/>
      <c r="DKR199" s="174"/>
      <c r="DKS199" s="174"/>
      <c r="DKT199" s="174"/>
      <c r="DKU199" s="174"/>
      <c r="DKV199" s="174"/>
      <c r="DKW199" s="174"/>
      <c r="DKX199" s="174"/>
      <c r="DKY199" s="174"/>
      <c r="DKZ199" s="174"/>
      <c r="DLA199" s="174"/>
      <c r="DLB199" s="174"/>
      <c r="DLC199" s="174"/>
      <c r="DLD199" s="174"/>
      <c r="DLE199" s="174"/>
      <c r="DLF199" s="174"/>
      <c r="DLG199" s="174"/>
      <c r="DLH199" s="174"/>
      <c r="DLI199" s="174"/>
      <c r="DLJ199" s="174"/>
      <c r="DLK199" s="174"/>
      <c r="DLL199" s="174"/>
      <c r="DLM199" s="174"/>
      <c r="DLN199" s="174"/>
      <c r="DLO199" s="174"/>
      <c r="DLP199" s="174"/>
      <c r="DLQ199" s="174"/>
      <c r="DLR199" s="174"/>
      <c r="DLS199" s="174"/>
      <c r="DLT199" s="174"/>
      <c r="DLU199" s="174"/>
      <c r="DLV199" s="174"/>
      <c r="DLW199" s="174"/>
      <c r="DLX199" s="174"/>
      <c r="DLY199" s="174"/>
      <c r="DLZ199" s="174"/>
      <c r="DMA199" s="174"/>
      <c r="DMB199" s="174"/>
      <c r="DMC199" s="174"/>
      <c r="DMD199" s="174"/>
      <c r="DME199" s="174"/>
      <c r="DMF199" s="174"/>
      <c r="DMG199" s="174"/>
      <c r="DMH199" s="174"/>
      <c r="DMI199" s="174"/>
      <c r="DMJ199" s="174"/>
      <c r="DMK199" s="174"/>
      <c r="DML199" s="174"/>
      <c r="DMM199" s="174"/>
      <c r="DMN199" s="174"/>
      <c r="DMO199" s="174"/>
      <c r="DMP199" s="174"/>
      <c r="DMQ199" s="174"/>
      <c r="DMR199" s="174"/>
      <c r="DMS199" s="174"/>
      <c r="DMT199" s="174"/>
      <c r="DMU199" s="174"/>
      <c r="DMV199" s="174"/>
      <c r="DMW199" s="174"/>
      <c r="DMX199" s="174"/>
      <c r="DMY199" s="174"/>
      <c r="DMZ199" s="174"/>
      <c r="DNA199" s="174"/>
      <c r="DNB199" s="174"/>
      <c r="DNC199" s="174"/>
      <c r="DND199" s="174"/>
      <c r="DNE199" s="174"/>
      <c r="DNF199" s="174"/>
      <c r="DNG199" s="174"/>
      <c r="DNH199" s="174"/>
      <c r="DNI199" s="174"/>
      <c r="DNJ199" s="174"/>
      <c r="DNK199" s="174"/>
      <c r="DNL199" s="174"/>
      <c r="DNM199" s="174"/>
      <c r="DNN199" s="174"/>
      <c r="DNO199" s="174"/>
      <c r="DNP199" s="174"/>
      <c r="DNQ199" s="174"/>
      <c r="DNR199" s="174"/>
      <c r="DNS199" s="174"/>
      <c r="DNT199" s="174"/>
      <c r="DNU199" s="174"/>
      <c r="DNV199" s="174"/>
      <c r="DNW199" s="174"/>
      <c r="DNX199" s="174"/>
      <c r="DNY199" s="174"/>
      <c r="DNZ199" s="174"/>
      <c r="DOA199" s="174"/>
      <c r="DOB199" s="174"/>
      <c r="DOC199" s="174"/>
      <c r="DOD199" s="174"/>
      <c r="DOE199" s="174"/>
      <c r="DOF199" s="174"/>
      <c r="DOG199" s="174"/>
      <c r="DOH199" s="174"/>
      <c r="DOI199" s="174"/>
      <c r="DOJ199" s="174"/>
      <c r="DOK199" s="174"/>
      <c r="DOL199" s="174"/>
      <c r="DOM199" s="174"/>
      <c r="DON199" s="174"/>
      <c r="DOO199" s="174"/>
      <c r="DOP199" s="174"/>
      <c r="DOQ199" s="174"/>
      <c r="DOR199" s="174"/>
      <c r="DOS199" s="174"/>
      <c r="DOT199" s="174"/>
      <c r="DOU199" s="174"/>
      <c r="DOV199" s="174"/>
      <c r="DOW199" s="174"/>
      <c r="DOX199" s="174"/>
      <c r="DOY199" s="174"/>
      <c r="DOZ199" s="174"/>
      <c r="DPA199" s="174"/>
      <c r="DPB199" s="174"/>
      <c r="DPC199" s="174"/>
      <c r="DPD199" s="174"/>
      <c r="DPE199" s="174"/>
      <c r="DPF199" s="174"/>
      <c r="DPG199" s="174"/>
      <c r="DPH199" s="174"/>
      <c r="DPI199" s="174"/>
      <c r="DPJ199" s="174"/>
      <c r="DPK199" s="174"/>
      <c r="DPL199" s="174"/>
      <c r="DPM199" s="174"/>
      <c r="DPN199" s="174"/>
      <c r="DPO199" s="174"/>
      <c r="DPP199" s="174"/>
      <c r="DPQ199" s="174"/>
      <c r="DPR199" s="174"/>
      <c r="DPS199" s="174"/>
      <c r="DPT199" s="174"/>
      <c r="DPU199" s="174"/>
      <c r="DPV199" s="174"/>
      <c r="DPW199" s="174"/>
      <c r="DPX199" s="174"/>
      <c r="DPY199" s="174"/>
      <c r="DPZ199" s="174"/>
      <c r="DQA199" s="174"/>
      <c r="DQB199" s="174"/>
      <c r="DQC199" s="174"/>
      <c r="DQD199" s="174"/>
      <c r="DQE199" s="174"/>
      <c r="DQF199" s="174"/>
      <c r="DQG199" s="174"/>
      <c r="DQH199" s="174"/>
      <c r="DQI199" s="174"/>
      <c r="DQJ199" s="174"/>
      <c r="DQK199" s="174"/>
      <c r="DQL199" s="174"/>
      <c r="DQM199" s="174"/>
      <c r="DQN199" s="174"/>
      <c r="DQO199" s="174"/>
      <c r="DQP199" s="174"/>
      <c r="DQQ199" s="174"/>
      <c r="DQR199" s="174"/>
      <c r="DQS199" s="174"/>
      <c r="DQT199" s="174"/>
      <c r="DQU199" s="174"/>
      <c r="DQV199" s="174"/>
      <c r="DQW199" s="174"/>
      <c r="DQX199" s="174"/>
      <c r="DQY199" s="174"/>
      <c r="DQZ199" s="174"/>
      <c r="DRA199" s="174"/>
      <c r="DRB199" s="174"/>
      <c r="DRC199" s="174"/>
      <c r="DRD199" s="174"/>
      <c r="DRE199" s="174"/>
      <c r="DRF199" s="174"/>
      <c r="DRG199" s="174"/>
      <c r="DRH199" s="174"/>
      <c r="DRI199" s="174"/>
      <c r="DRJ199" s="174"/>
      <c r="DRK199" s="174"/>
      <c r="DRL199" s="174"/>
      <c r="DRM199" s="174"/>
      <c r="DRN199" s="174"/>
      <c r="DRO199" s="174"/>
      <c r="DRP199" s="174"/>
      <c r="DRQ199" s="174"/>
      <c r="DRR199" s="174"/>
      <c r="DRS199" s="174"/>
      <c r="DRT199" s="174"/>
      <c r="DRU199" s="174"/>
      <c r="DRV199" s="174"/>
      <c r="DRW199" s="174"/>
      <c r="DRX199" s="174"/>
      <c r="DRY199" s="174"/>
      <c r="DRZ199" s="174"/>
      <c r="DSA199" s="174"/>
      <c r="DSB199" s="174"/>
      <c r="DSC199" s="174"/>
      <c r="DSD199" s="174"/>
      <c r="DSE199" s="174"/>
      <c r="DSF199" s="174"/>
      <c r="DSG199" s="174"/>
      <c r="DSH199" s="174"/>
      <c r="DSI199" s="174"/>
      <c r="DSJ199" s="174"/>
      <c r="DSK199" s="174"/>
      <c r="DSL199" s="174"/>
      <c r="DSM199" s="174"/>
      <c r="DSN199" s="174"/>
      <c r="DSO199" s="174"/>
      <c r="DSP199" s="174"/>
      <c r="DSQ199" s="174"/>
      <c r="DSR199" s="174"/>
      <c r="DSS199" s="174"/>
      <c r="DST199" s="174"/>
      <c r="DSU199" s="174"/>
      <c r="DSV199" s="174"/>
      <c r="DSW199" s="174"/>
      <c r="DSX199" s="174"/>
      <c r="DSY199" s="174"/>
      <c r="DSZ199" s="174"/>
      <c r="DTA199" s="174"/>
      <c r="DTB199" s="174"/>
      <c r="DTC199" s="174"/>
      <c r="DTD199" s="174"/>
      <c r="DTE199" s="174"/>
      <c r="DTF199" s="174"/>
      <c r="DTG199" s="174"/>
      <c r="DTH199" s="174"/>
      <c r="DTI199" s="174"/>
      <c r="DTJ199" s="174"/>
      <c r="DTK199" s="174"/>
      <c r="DTL199" s="174"/>
      <c r="DTM199" s="174"/>
      <c r="DTN199" s="174"/>
      <c r="DTO199" s="174"/>
      <c r="DTP199" s="174"/>
      <c r="DTQ199" s="174"/>
      <c r="DTR199" s="174"/>
      <c r="DTS199" s="174"/>
      <c r="DTT199" s="174"/>
      <c r="DTU199" s="174"/>
      <c r="DTV199" s="174"/>
      <c r="DTW199" s="174"/>
      <c r="DTX199" s="174"/>
      <c r="DTY199" s="174"/>
      <c r="DTZ199" s="174"/>
      <c r="DUA199" s="174"/>
      <c r="DUB199" s="174"/>
      <c r="DUC199" s="174"/>
      <c r="DUD199" s="174"/>
      <c r="DUE199" s="174"/>
      <c r="DUF199" s="174"/>
      <c r="DUG199" s="174"/>
      <c r="DUH199" s="174"/>
      <c r="DUI199" s="174"/>
      <c r="DUJ199" s="174"/>
      <c r="DUK199" s="174"/>
      <c r="DUL199" s="174"/>
      <c r="DUM199" s="174"/>
      <c r="DUN199" s="174"/>
      <c r="DUO199" s="174"/>
      <c r="DUP199" s="174"/>
      <c r="DUQ199" s="174"/>
      <c r="DUR199" s="174"/>
      <c r="DUS199" s="174"/>
      <c r="DUT199" s="174"/>
      <c r="DUU199" s="174"/>
      <c r="DUV199" s="174"/>
      <c r="DUW199" s="174"/>
      <c r="DUX199" s="174"/>
      <c r="DUY199" s="174"/>
      <c r="DUZ199" s="174"/>
      <c r="DVA199" s="174"/>
      <c r="DVB199" s="174"/>
      <c r="DVC199" s="174"/>
      <c r="DVD199" s="174"/>
      <c r="DVE199" s="174"/>
      <c r="DVF199" s="174"/>
      <c r="DVG199" s="174"/>
      <c r="DVH199" s="174"/>
      <c r="DVI199" s="174"/>
      <c r="DVJ199" s="174"/>
      <c r="DVK199" s="174"/>
      <c r="DVL199" s="174"/>
      <c r="DVM199" s="174"/>
      <c r="DVN199" s="174"/>
      <c r="DVO199" s="174"/>
      <c r="DVP199" s="174"/>
      <c r="DVQ199" s="174"/>
      <c r="DVR199" s="174"/>
      <c r="DVS199" s="174"/>
      <c r="DVT199" s="174"/>
      <c r="DVU199" s="174"/>
      <c r="DVV199" s="174"/>
      <c r="DVW199" s="174"/>
      <c r="DVX199" s="174"/>
      <c r="DVY199" s="174"/>
      <c r="DVZ199" s="174"/>
      <c r="DWA199" s="174"/>
      <c r="DWB199" s="174"/>
      <c r="DWC199" s="174"/>
      <c r="DWD199" s="174"/>
      <c r="DWE199" s="174"/>
      <c r="DWF199" s="174"/>
      <c r="DWG199" s="174"/>
      <c r="DWH199" s="174"/>
      <c r="DWI199" s="174"/>
      <c r="DWJ199" s="174"/>
      <c r="DWK199" s="174"/>
      <c r="DWL199" s="174"/>
      <c r="DWM199" s="174"/>
      <c r="DWN199" s="174"/>
      <c r="DWO199" s="174"/>
      <c r="DWP199" s="174"/>
      <c r="DWQ199" s="174"/>
      <c r="DWR199" s="174"/>
      <c r="DWS199" s="174"/>
      <c r="DWT199" s="174"/>
      <c r="DWU199" s="174"/>
      <c r="DWV199" s="174"/>
      <c r="DWW199" s="174"/>
      <c r="DWX199" s="174"/>
      <c r="DWY199" s="174"/>
      <c r="DWZ199" s="174"/>
      <c r="DXA199" s="174"/>
      <c r="DXB199" s="174"/>
      <c r="DXC199" s="174"/>
      <c r="DXD199" s="174"/>
      <c r="DXE199" s="174"/>
      <c r="DXF199" s="174"/>
      <c r="DXG199" s="174"/>
      <c r="DXH199" s="174"/>
      <c r="DXI199" s="174"/>
      <c r="DXJ199" s="174"/>
      <c r="DXK199" s="174"/>
      <c r="DXL199" s="174"/>
      <c r="DXM199" s="174"/>
      <c r="DXN199" s="174"/>
      <c r="DXO199" s="174"/>
      <c r="DXP199" s="174"/>
      <c r="DXQ199" s="174"/>
      <c r="DXR199" s="174"/>
      <c r="DXS199" s="174"/>
      <c r="DXT199" s="174"/>
      <c r="DXU199" s="174"/>
      <c r="DXV199" s="174"/>
      <c r="DXW199" s="174"/>
      <c r="DXX199" s="174"/>
      <c r="DXY199" s="174"/>
      <c r="DXZ199" s="174"/>
      <c r="DYA199" s="174"/>
      <c r="DYB199" s="174"/>
      <c r="DYC199" s="174"/>
      <c r="DYD199" s="174"/>
      <c r="DYE199" s="174"/>
      <c r="DYF199" s="174"/>
      <c r="DYG199" s="174"/>
      <c r="DYH199" s="174"/>
      <c r="DYI199" s="174"/>
      <c r="DYJ199" s="174"/>
      <c r="DYK199" s="174"/>
      <c r="DYL199" s="174"/>
      <c r="DYM199" s="174"/>
      <c r="DYN199" s="174"/>
      <c r="DYO199" s="174"/>
      <c r="DYP199" s="174"/>
      <c r="DYQ199" s="174"/>
      <c r="DYR199" s="174"/>
      <c r="DYS199" s="174"/>
      <c r="DYT199" s="174"/>
      <c r="DYU199" s="174"/>
      <c r="DYV199" s="174"/>
      <c r="DYW199" s="174"/>
      <c r="DYX199" s="174"/>
      <c r="DYY199" s="174"/>
      <c r="DYZ199" s="174"/>
      <c r="DZA199" s="174"/>
      <c r="DZB199" s="174"/>
      <c r="DZC199" s="174"/>
      <c r="DZD199" s="174"/>
      <c r="DZE199" s="174"/>
      <c r="DZF199" s="174"/>
      <c r="DZG199" s="174"/>
      <c r="DZH199" s="174"/>
      <c r="DZI199" s="174"/>
      <c r="DZJ199" s="174"/>
      <c r="DZK199" s="174"/>
      <c r="DZL199" s="174"/>
      <c r="DZM199" s="174"/>
      <c r="DZN199" s="174"/>
      <c r="DZO199" s="174"/>
      <c r="DZP199" s="174"/>
      <c r="DZQ199" s="174"/>
      <c r="DZR199" s="174"/>
      <c r="DZS199" s="174"/>
      <c r="DZT199" s="174"/>
      <c r="DZU199" s="174"/>
      <c r="DZV199" s="174"/>
      <c r="DZW199" s="174"/>
      <c r="DZX199" s="174"/>
      <c r="DZY199" s="174"/>
      <c r="DZZ199" s="174"/>
      <c r="EAA199" s="174"/>
      <c r="EAB199" s="174"/>
      <c r="EAC199" s="174"/>
      <c r="EAD199" s="174"/>
      <c r="EAE199" s="174"/>
      <c r="EAF199" s="174"/>
      <c r="EAG199" s="174"/>
      <c r="EAH199" s="174"/>
      <c r="EAI199" s="174"/>
      <c r="EAJ199" s="174"/>
      <c r="EAK199" s="174"/>
      <c r="EAL199" s="174"/>
      <c r="EAM199" s="174"/>
      <c r="EAN199" s="174"/>
      <c r="EAO199" s="174"/>
      <c r="EAP199" s="174"/>
      <c r="EAQ199" s="174"/>
      <c r="EAR199" s="174"/>
      <c r="EAS199" s="174"/>
      <c r="EAT199" s="174"/>
      <c r="EAU199" s="174"/>
      <c r="EAV199" s="174"/>
      <c r="EAW199" s="174"/>
      <c r="EAX199" s="174"/>
      <c r="EAY199" s="174"/>
      <c r="EAZ199" s="174"/>
      <c r="EBA199" s="174"/>
      <c r="EBB199" s="174"/>
      <c r="EBC199" s="174"/>
      <c r="EBD199" s="174"/>
      <c r="EBE199" s="174"/>
      <c r="EBF199" s="174"/>
      <c r="EBG199" s="174"/>
      <c r="EBH199" s="174"/>
      <c r="EBI199" s="174"/>
      <c r="EBJ199" s="174"/>
      <c r="EBK199" s="174"/>
      <c r="EBL199" s="174"/>
      <c r="EBM199" s="174"/>
      <c r="EBN199" s="174"/>
      <c r="EBO199" s="174"/>
      <c r="EBP199" s="174"/>
      <c r="EBQ199" s="174"/>
      <c r="EBR199" s="174"/>
      <c r="EBS199" s="174"/>
      <c r="EBT199" s="174"/>
      <c r="EBU199" s="174"/>
      <c r="EBV199" s="174"/>
      <c r="EBW199" s="174"/>
      <c r="EBX199" s="174"/>
      <c r="EBY199" s="174"/>
      <c r="EBZ199" s="174"/>
      <c r="ECA199" s="174"/>
      <c r="ECB199" s="174"/>
      <c r="ECC199" s="174"/>
      <c r="ECD199" s="174"/>
      <c r="ECE199" s="174"/>
      <c r="ECF199" s="174"/>
      <c r="ECG199" s="174"/>
      <c r="ECH199" s="174"/>
      <c r="ECI199" s="174"/>
      <c r="ECJ199" s="174"/>
      <c r="ECK199" s="174"/>
      <c r="ECL199" s="174"/>
      <c r="ECM199" s="174"/>
      <c r="ECN199" s="174"/>
      <c r="ECO199" s="174"/>
      <c r="ECP199" s="174"/>
      <c r="ECQ199" s="174"/>
      <c r="ECR199" s="174"/>
      <c r="ECS199" s="174"/>
      <c r="ECT199" s="174"/>
      <c r="ECU199" s="174"/>
      <c r="ECV199" s="174"/>
      <c r="ECW199" s="174"/>
      <c r="ECX199" s="174"/>
      <c r="ECY199" s="174"/>
      <c r="ECZ199" s="174"/>
      <c r="EDA199" s="174"/>
      <c r="EDB199" s="174"/>
      <c r="EDC199" s="174"/>
      <c r="EDD199" s="174"/>
      <c r="EDE199" s="174"/>
      <c r="EDF199" s="174"/>
      <c r="EDG199" s="174"/>
      <c r="EDH199" s="174"/>
      <c r="EDI199" s="174"/>
      <c r="EDJ199" s="174"/>
      <c r="EDK199" s="174"/>
      <c r="EDL199" s="174"/>
      <c r="EDM199" s="174"/>
      <c r="EDN199" s="174"/>
      <c r="EDO199" s="174"/>
      <c r="EDP199" s="174"/>
      <c r="EDQ199" s="174"/>
      <c r="EDR199" s="174"/>
      <c r="EDS199" s="174"/>
      <c r="EDT199" s="174"/>
      <c r="EDU199" s="174"/>
      <c r="EDV199" s="174"/>
      <c r="EDW199" s="174"/>
      <c r="EDX199" s="174"/>
      <c r="EDY199" s="174"/>
      <c r="EDZ199" s="174"/>
      <c r="EEA199" s="174"/>
      <c r="EEB199" s="174"/>
      <c r="EEC199" s="174"/>
      <c r="EED199" s="174"/>
      <c r="EEE199" s="174"/>
      <c r="EEF199" s="174"/>
      <c r="EEG199" s="174"/>
      <c r="EEH199" s="174"/>
      <c r="EEI199" s="174"/>
      <c r="EEJ199" s="174"/>
      <c r="EEK199" s="174"/>
      <c r="EEL199" s="174"/>
      <c r="EEM199" s="174"/>
      <c r="EEN199" s="174"/>
      <c r="EEO199" s="174"/>
      <c r="EEP199" s="174"/>
      <c r="EEQ199" s="174"/>
      <c r="EER199" s="174"/>
      <c r="EES199" s="174"/>
      <c r="EET199" s="174"/>
      <c r="EEU199" s="174"/>
      <c r="EEV199" s="174"/>
      <c r="EEW199" s="174"/>
      <c r="EEX199" s="174"/>
      <c r="EEY199" s="174"/>
      <c r="EEZ199" s="174"/>
      <c r="EFA199" s="174"/>
      <c r="EFB199" s="174"/>
      <c r="EFC199" s="174"/>
      <c r="EFD199" s="174"/>
      <c r="EFE199" s="174"/>
      <c r="EFF199" s="174"/>
      <c r="EFG199" s="174"/>
      <c r="EFH199" s="174"/>
      <c r="EFI199" s="174"/>
      <c r="EFJ199" s="174"/>
      <c r="EFK199" s="174"/>
      <c r="EFL199" s="174"/>
      <c r="EFM199" s="174"/>
      <c r="EFN199" s="174"/>
      <c r="EFO199" s="174"/>
      <c r="EFP199" s="174"/>
      <c r="EFQ199" s="174"/>
      <c r="EFR199" s="174"/>
      <c r="EFS199" s="174"/>
      <c r="EFT199" s="174"/>
      <c r="EFU199" s="174"/>
      <c r="EFV199" s="174"/>
      <c r="EFW199" s="174"/>
      <c r="EFX199" s="174"/>
      <c r="EFY199" s="174"/>
      <c r="EFZ199" s="174"/>
      <c r="EGA199" s="174"/>
      <c r="EGB199" s="174"/>
      <c r="EGC199" s="174"/>
      <c r="EGD199" s="174"/>
      <c r="EGE199" s="174"/>
      <c r="EGF199" s="174"/>
      <c r="EGG199" s="174"/>
      <c r="EGH199" s="174"/>
      <c r="EGI199" s="174"/>
      <c r="EGJ199" s="174"/>
      <c r="EGK199" s="174"/>
      <c r="EGL199" s="174"/>
      <c r="EGM199" s="174"/>
      <c r="EGN199" s="174"/>
      <c r="EGO199" s="174"/>
      <c r="EGP199" s="174"/>
      <c r="EGQ199" s="174"/>
      <c r="EGR199" s="174"/>
      <c r="EGS199" s="174"/>
      <c r="EGT199" s="174"/>
      <c r="EGU199" s="174"/>
      <c r="EGV199" s="174"/>
      <c r="EGW199" s="174"/>
      <c r="EGX199" s="174"/>
      <c r="EGY199" s="174"/>
      <c r="EGZ199" s="174"/>
      <c r="EHA199" s="174"/>
      <c r="EHB199" s="174"/>
      <c r="EHC199" s="174"/>
      <c r="EHD199" s="174"/>
      <c r="EHE199" s="174"/>
      <c r="EHF199" s="174"/>
      <c r="EHG199" s="174"/>
      <c r="EHH199" s="174"/>
      <c r="EHI199" s="174"/>
      <c r="EHJ199" s="174"/>
      <c r="EHK199" s="174"/>
      <c r="EHL199" s="174"/>
      <c r="EHM199" s="174"/>
      <c r="EHN199" s="174"/>
      <c r="EHO199" s="174"/>
      <c r="EHP199" s="174"/>
      <c r="EHQ199" s="174"/>
      <c r="EHR199" s="174"/>
      <c r="EHS199" s="174"/>
      <c r="EHT199" s="174"/>
      <c r="EHU199" s="174"/>
      <c r="EHV199" s="174"/>
      <c r="EHW199" s="174"/>
      <c r="EHX199" s="174"/>
      <c r="EHY199" s="174"/>
      <c r="EHZ199" s="174"/>
      <c r="EIA199" s="174"/>
      <c r="EIB199" s="174"/>
      <c r="EIC199" s="174"/>
      <c r="EID199" s="174"/>
      <c r="EIE199" s="174"/>
      <c r="EIF199" s="174"/>
      <c r="EIG199" s="174"/>
      <c r="EIH199" s="174"/>
      <c r="EII199" s="174"/>
      <c r="EIJ199" s="174"/>
      <c r="EIK199" s="174"/>
      <c r="EIL199" s="174"/>
      <c r="EIM199" s="174"/>
      <c r="EIN199" s="174"/>
      <c r="EIO199" s="174"/>
      <c r="EIP199" s="174"/>
      <c r="EIQ199" s="174"/>
      <c r="EIR199" s="174"/>
      <c r="EIS199" s="174"/>
      <c r="EIT199" s="174"/>
      <c r="EIU199" s="174"/>
      <c r="EIV199" s="174"/>
      <c r="EIW199" s="174"/>
      <c r="EIX199" s="174"/>
      <c r="EIY199" s="174"/>
      <c r="EIZ199" s="174"/>
      <c r="EJA199" s="174"/>
      <c r="EJB199" s="174"/>
      <c r="EJC199" s="174"/>
      <c r="EJD199" s="174"/>
      <c r="EJE199" s="174"/>
      <c r="EJF199" s="174"/>
      <c r="EJG199" s="174"/>
      <c r="EJH199" s="174"/>
      <c r="EJI199" s="174"/>
      <c r="EJJ199" s="174"/>
      <c r="EJK199" s="174"/>
      <c r="EJL199" s="174"/>
      <c r="EJM199" s="174"/>
      <c r="EJN199" s="174"/>
      <c r="EJO199" s="174"/>
      <c r="EJP199" s="174"/>
      <c r="EJQ199" s="174"/>
      <c r="EJR199" s="174"/>
      <c r="EJS199" s="174"/>
      <c r="EJT199" s="174"/>
      <c r="EJU199" s="174"/>
      <c r="EJV199" s="174"/>
      <c r="EJW199" s="174"/>
      <c r="EJX199" s="174"/>
      <c r="EJY199" s="174"/>
      <c r="EJZ199" s="174"/>
      <c r="EKA199" s="174"/>
      <c r="EKB199" s="174"/>
      <c r="EKC199" s="174"/>
      <c r="EKD199" s="174"/>
      <c r="EKE199" s="174"/>
      <c r="EKF199" s="174"/>
      <c r="EKG199" s="174"/>
      <c r="EKH199" s="174"/>
      <c r="EKI199" s="174"/>
      <c r="EKJ199" s="174"/>
      <c r="EKK199" s="174"/>
      <c r="EKL199" s="174"/>
      <c r="EKM199" s="174"/>
      <c r="EKN199" s="174"/>
      <c r="EKO199" s="174"/>
      <c r="EKP199" s="174"/>
      <c r="EKQ199" s="174"/>
      <c r="EKR199" s="174"/>
      <c r="EKS199" s="174"/>
      <c r="EKT199" s="174"/>
      <c r="EKU199" s="174"/>
      <c r="EKV199" s="174"/>
      <c r="EKW199" s="174"/>
      <c r="EKX199" s="174"/>
      <c r="EKY199" s="174"/>
      <c r="EKZ199" s="174"/>
      <c r="ELA199" s="174"/>
      <c r="ELB199" s="174"/>
      <c r="ELC199" s="174"/>
      <c r="ELD199" s="174"/>
      <c r="ELE199" s="174"/>
      <c r="ELF199" s="174"/>
      <c r="ELG199" s="174"/>
      <c r="ELH199" s="174"/>
      <c r="ELI199" s="174"/>
      <c r="ELJ199" s="174"/>
      <c r="ELK199" s="174"/>
      <c r="ELL199" s="174"/>
      <c r="ELM199" s="174"/>
      <c r="ELN199" s="174"/>
      <c r="ELO199" s="174"/>
      <c r="ELP199" s="174"/>
      <c r="ELQ199" s="174"/>
      <c r="ELR199" s="174"/>
      <c r="ELS199" s="174"/>
      <c r="ELT199" s="174"/>
      <c r="ELU199" s="174"/>
      <c r="ELV199" s="174"/>
      <c r="ELW199" s="174"/>
      <c r="ELX199" s="174"/>
      <c r="ELY199" s="174"/>
      <c r="ELZ199" s="174"/>
      <c r="EMA199" s="174"/>
      <c r="EMB199" s="174"/>
      <c r="EMC199" s="174"/>
      <c r="EMD199" s="174"/>
      <c r="EME199" s="174"/>
      <c r="EMF199" s="174"/>
      <c r="EMG199" s="174"/>
      <c r="EMH199" s="174"/>
      <c r="EMI199" s="174"/>
      <c r="EMJ199" s="174"/>
      <c r="EMK199" s="174"/>
      <c r="EML199" s="174"/>
      <c r="EMM199" s="174"/>
      <c r="EMN199" s="174"/>
      <c r="EMO199" s="174"/>
      <c r="EMP199" s="174"/>
      <c r="EMQ199" s="174"/>
      <c r="EMR199" s="174"/>
      <c r="EMS199" s="174"/>
      <c r="EMT199" s="174"/>
      <c r="EMU199" s="174"/>
      <c r="EMV199" s="174"/>
      <c r="EMW199" s="174"/>
      <c r="EMX199" s="174"/>
      <c r="EMY199" s="174"/>
      <c r="EMZ199" s="174"/>
      <c r="ENA199" s="174"/>
      <c r="ENB199" s="174"/>
      <c r="ENC199" s="174"/>
      <c r="END199" s="174"/>
      <c r="ENE199" s="174"/>
      <c r="ENF199" s="174"/>
      <c r="ENG199" s="174"/>
      <c r="ENH199" s="174"/>
      <c r="ENI199" s="174"/>
      <c r="ENJ199" s="174"/>
      <c r="ENK199" s="174"/>
      <c r="ENL199" s="174"/>
      <c r="ENM199" s="174"/>
      <c r="ENN199" s="174"/>
      <c r="ENO199" s="174"/>
      <c r="ENP199" s="174"/>
      <c r="ENQ199" s="174"/>
      <c r="ENR199" s="174"/>
      <c r="ENS199" s="174"/>
      <c r="ENT199" s="174"/>
      <c r="ENU199" s="174"/>
      <c r="ENV199" s="174"/>
      <c r="ENW199" s="174"/>
      <c r="ENX199" s="174"/>
      <c r="ENY199" s="174"/>
      <c r="ENZ199" s="174"/>
      <c r="EOA199" s="174"/>
      <c r="EOB199" s="174"/>
      <c r="EOC199" s="174"/>
      <c r="EOD199" s="174"/>
      <c r="EOE199" s="174"/>
      <c r="EOF199" s="174"/>
      <c r="EOG199" s="174"/>
      <c r="EOH199" s="174"/>
      <c r="EOI199" s="174"/>
      <c r="EOJ199" s="174"/>
      <c r="EOK199" s="174"/>
      <c r="EOL199" s="174"/>
      <c r="EOM199" s="174"/>
      <c r="EON199" s="174"/>
      <c r="EOO199" s="174"/>
      <c r="EOP199" s="174"/>
      <c r="EOQ199" s="174"/>
      <c r="EOR199" s="174"/>
      <c r="EOS199" s="174"/>
      <c r="EOT199" s="174"/>
      <c r="EOU199" s="174"/>
      <c r="EOV199" s="174"/>
      <c r="EOW199" s="174"/>
      <c r="EOX199" s="174"/>
      <c r="EOY199" s="174"/>
      <c r="EOZ199" s="174"/>
      <c r="EPA199" s="174"/>
      <c r="EPB199" s="174"/>
      <c r="EPC199" s="174"/>
      <c r="EPD199" s="174"/>
      <c r="EPE199" s="174"/>
      <c r="EPF199" s="174"/>
      <c r="EPG199" s="174"/>
      <c r="EPH199" s="174"/>
      <c r="EPI199" s="174"/>
      <c r="EPJ199" s="174"/>
      <c r="EPK199" s="174"/>
      <c r="EPL199" s="174"/>
      <c r="EPM199" s="174"/>
      <c r="EPN199" s="174"/>
      <c r="EPO199" s="174"/>
      <c r="EPP199" s="174"/>
      <c r="EPQ199" s="174"/>
      <c r="EPR199" s="174"/>
      <c r="EPS199" s="174"/>
      <c r="EPT199" s="174"/>
      <c r="EPU199" s="174"/>
      <c r="EPV199" s="174"/>
      <c r="EPW199" s="174"/>
      <c r="EPX199" s="174"/>
      <c r="EPY199" s="174"/>
      <c r="EPZ199" s="174"/>
      <c r="EQA199" s="174"/>
      <c r="EQB199" s="174"/>
      <c r="EQC199" s="174"/>
      <c r="EQD199" s="174"/>
      <c r="EQE199" s="174"/>
      <c r="EQF199" s="174"/>
      <c r="EQG199" s="174"/>
      <c r="EQH199" s="174"/>
      <c r="EQI199" s="174"/>
      <c r="EQJ199" s="174"/>
      <c r="EQK199" s="174"/>
      <c r="EQL199" s="174"/>
      <c r="EQM199" s="174"/>
      <c r="EQN199" s="174"/>
      <c r="EQO199" s="174"/>
      <c r="EQP199" s="174"/>
      <c r="EQQ199" s="174"/>
      <c r="EQR199" s="174"/>
      <c r="EQS199" s="174"/>
      <c r="EQT199" s="174"/>
      <c r="EQU199" s="174"/>
      <c r="EQV199" s="174"/>
      <c r="EQW199" s="174"/>
      <c r="EQX199" s="174"/>
      <c r="EQY199" s="174"/>
      <c r="EQZ199" s="174"/>
      <c r="ERA199" s="174"/>
      <c r="ERB199" s="174"/>
      <c r="ERC199" s="174"/>
      <c r="ERD199" s="174"/>
      <c r="ERE199" s="174"/>
      <c r="ERF199" s="174"/>
      <c r="ERG199" s="174"/>
      <c r="ERH199" s="174"/>
      <c r="ERI199" s="174"/>
      <c r="ERJ199" s="174"/>
      <c r="ERK199" s="174"/>
      <c r="ERL199" s="174"/>
      <c r="ERM199" s="174"/>
      <c r="ERN199" s="174"/>
      <c r="ERO199" s="174"/>
      <c r="ERP199" s="174"/>
      <c r="ERQ199" s="174"/>
      <c r="ERR199" s="174"/>
      <c r="ERS199" s="174"/>
      <c r="ERT199" s="174"/>
      <c r="ERU199" s="174"/>
      <c r="ERV199" s="174"/>
      <c r="ERW199" s="174"/>
      <c r="ERX199" s="174"/>
      <c r="ERY199" s="174"/>
      <c r="ERZ199" s="174"/>
      <c r="ESA199" s="174"/>
      <c r="ESB199" s="174"/>
      <c r="ESC199" s="174"/>
      <c r="ESD199" s="174"/>
      <c r="ESE199" s="174"/>
      <c r="ESF199" s="174"/>
      <c r="ESG199" s="174"/>
      <c r="ESH199" s="174"/>
      <c r="ESI199" s="174"/>
      <c r="ESJ199" s="174"/>
      <c r="ESK199" s="174"/>
      <c r="ESL199" s="174"/>
      <c r="ESM199" s="174"/>
      <c r="ESN199" s="174"/>
      <c r="ESO199" s="174"/>
      <c r="ESP199" s="174"/>
      <c r="ESQ199" s="174"/>
      <c r="ESR199" s="174"/>
      <c r="ESS199" s="174"/>
      <c r="EST199" s="174"/>
      <c r="ESU199" s="174"/>
      <c r="ESV199" s="174"/>
      <c r="ESW199" s="174"/>
      <c r="ESX199" s="174"/>
      <c r="ESY199" s="174"/>
      <c r="ESZ199" s="174"/>
      <c r="ETA199" s="174"/>
      <c r="ETB199" s="174"/>
      <c r="ETC199" s="174"/>
      <c r="ETD199" s="174"/>
      <c r="ETE199" s="174"/>
      <c r="ETF199" s="174"/>
      <c r="ETG199" s="174"/>
      <c r="ETH199" s="174"/>
      <c r="ETI199" s="174"/>
      <c r="ETJ199" s="174"/>
      <c r="ETK199" s="174"/>
      <c r="ETL199" s="174"/>
      <c r="ETM199" s="174"/>
      <c r="ETN199" s="174"/>
      <c r="ETO199" s="174"/>
      <c r="ETP199" s="174"/>
      <c r="ETQ199" s="174"/>
      <c r="ETR199" s="174"/>
      <c r="ETS199" s="174"/>
      <c r="ETT199" s="174"/>
      <c r="ETU199" s="174"/>
      <c r="ETV199" s="174"/>
      <c r="ETW199" s="174"/>
      <c r="ETX199" s="174"/>
      <c r="ETY199" s="174"/>
      <c r="ETZ199" s="174"/>
      <c r="EUA199" s="174"/>
      <c r="EUB199" s="174"/>
      <c r="EUC199" s="174"/>
      <c r="EUD199" s="174"/>
      <c r="EUE199" s="174"/>
      <c r="EUF199" s="174"/>
      <c r="EUG199" s="174"/>
      <c r="EUH199" s="174"/>
      <c r="EUI199" s="174"/>
      <c r="EUJ199" s="174"/>
      <c r="EUK199" s="174"/>
      <c r="EUL199" s="174"/>
      <c r="EUM199" s="174"/>
      <c r="EUN199" s="174"/>
      <c r="EUO199" s="174"/>
      <c r="EUP199" s="174"/>
      <c r="EUQ199" s="174"/>
      <c r="EUR199" s="174"/>
      <c r="EUS199" s="174"/>
      <c r="EUT199" s="174"/>
      <c r="EUU199" s="174"/>
      <c r="EUV199" s="174"/>
      <c r="EUW199" s="174"/>
      <c r="EUX199" s="174"/>
      <c r="EUY199" s="174"/>
      <c r="EUZ199" s="174"/>
      <c r="EVA199" s="174"/>
      <c r="EVB199" s="174"/>
      <c r="EVC199" s="174"/>
      <c r="EVD199" s="174"/>
      <c r="EVE199" s="174"/>
      <c r="EVF199" s="174"/>
      <c r="EVG199" s="174"/>
      <c r="EVH199" s="174"/>
      <c r="EVI199" s="174"/>
      <c r="EVJ199" s="174"/>
      <c r="EVK199" s="174"/>
      <c r="EVL199" s="174"/>
      <c r="EVM199" s="174"/>
      <c r="EVN199" s="174"/>
      <c r="EVO199" s="174"/>
      <c r="EVP199" s="174"/>
      <c r="EVQ199" s="174"/>
      <c r="EVR199" s="174"/>
      <c r="EVS199" s="174"/>
      <c r="EVT199" s="174"/>
      <c r="EVU199" s="174"/>
      <c r="EVV199" s="174"/>
      <c r="EVW199" s="174"/>
      <c r="EVX199" s="174"/>
      <c r="EVY199" s="174"/>
      <c r="EVZ199" s="174"/>
      <c r="EWA199" s="174"/>
      <c r="EWB199" s="174"/>
      <c r="EWC199" s="174"/>
      <c r="EWD199" s="174"/>
      <c r="EWE199" s="174"/>
      <c r="EWF199" s="174"/>
      <c r="EWG199" s="174"/>
      <c r="EWH199" s="174"/>
      <c r="EWI199" s="174"/>
      <c r="EWJ199" s="174"/>
      <c r="EWK199" s="174"/>
      <c r="EWL199" s="174"/>
      <c r="EWM199" s="174"/>
      <c r="EWN199" s="174"/>
      <c r="EWO199" s="174"/>
      <c r="EWP199" s="174"/>
      <c r="EWQ199" s="174"/>
      <c r="EWR199" s="174"/>
      <c r="EWS199" s="174"/>
      <c r="EWT199" s="174"/>
      <c r="EWU199" s="174"/>
      <c r="EWV199" s="174"/>
      <c r="EWW199" s="174"/>
      <c r="EWX199" s="174"/>
      <c r="EWY199" s="174"/>
      <c r="EWZ199" s="174"/>
      <c r="EXA199" s="174"/>
      <c r="EXB199" s="174"/>
      <c r="EXC199" s="174"/>
      <c r="EXD199" s="174"/>
      <c r="EXE199" s="174"/>
      <c r="EXF199" s="174"/>
      <c r="EXG199" s="174"/>
      <c r="EXH199" s="174"/>
      <c r="EXI199" s="174"/>
      <c r="EXJ199" s="174"/>
      <c r="EXK199" s="174"/>
      <c r="EXL199" s="174"/>
      <c r="EXM199" s="174"/>
      <c r="EXN199" s="174"/>
      <c r="EXO199" s="174"/>
      <c r="EXP199" s="174"/>
      <c r="EXQ199" s="174"/>
      <c r="EXR199" s="174"/>
      <c r="EXS199" s="174"/>
      <c r="EXT199" s="174"/>
      <c r="EXU199" s="174"/>
      <c r="EXV199" s="174"/>
      <c r="EXW199" s="174"/>
      <c r="EXX199" s="174"/>
      <c r="EXY199" s="174"/>
      <c r="EXZ199" s="174"/>
      <c r="EYA199" s="174"/>
      <c r="EYB199" s="174"/>
      <c r="EYC199" s="174"/>
      <c r="EYD199" s="174"/>
      <c r="EYE199" s="174"/>
      <c r="EYF199" s="174"/>
      <c r="EYG199" s="174"/>
      <c r="EYH199" s="174"/>
      <c r="EYI199" s="174"/>
      <c r="EYJ199" s="174"/>
      <c r="EYK199" s="174"/>
      <c r="EYL199" s="174"/>
      <c r="EYM199" s="174"/>
      <c r="EYN199" s="174"/>
      <c r="EYO199" s="174"/>
      <c r="EYP199" s="174"/>
      <c r="EYQ199" s="174"/>
      <c r="EYR199" s="174"/>
      <c r="EYS199" s="174"/>
      <c r="EYT199" s="174"/>
      <c r="EYU199" s="174"/>
      <c r="EYV199" s="174"/>
      <c r="EYW199" s="174"/>
      <c r="EYX199" s="174"/>
      <c r="EYY199" s="174"/>
      <c r="EYZ199" s="174"/>
      <c r="EZA199" s="174"/>
      <c r="EZB199" s="174"/>
      <c r="EZC199" s="174"/>
      <c r="EZD199" s="174"/>
      <c r="EZE199" s="174"/>
      <c r="EZF199" s="174"/>
      <c r="EZG199" s="174"/>
      <c r="EZH199" s="174"/>
      <c r="EZI199" s="174"/>
      <c r="EZJ199" s="174"/>
      <c r="EZK199" s="174"/>
      <c r="EZL199" s="174"/>
      <c r="EZM199" s="174"/>
      <c r="EZN199" s="174"/>
      <c r="EZO199" s="174"/>
      <c r="EZP199" s="174"/>
      <c r="EZQ199" s="174"/>
      <c r="EZR199" s="174"/>
      <c r="EZS199" s="174"/>
      <c r="EZT199" s="174"/>
      <c r="EZU199" s="174"/>
      <c r="EZV199" s="174"/>
      <c r="EZW199" s="174"/>
      <c r="EZX199" s="174"/>
      <c r="EZY199" s="174"/>
      <c r="EZZ199" s="174"/>
      <c r="FAA199" s="174"/>
      <c r="FAB199" s="174"/>
      <c r="FAC199" s="174"/>
      <c r="FAD199" s="174"/>
      <c r="FAE199" s="174"/>
      <c r="FAF199" s="174"/>
      <c r="FAG199" s="174"/>
      <c r="FAH199" s="174"/>
      <c r="FAI199" s="174"/>
      <c r="FAJ199" s="174"/>
      <c r="FAK199" s="174"/>
      <c r="FAL199" s="174"/>
      <c r="FAM199" s="174"/>
      <c r="FAN199" s="174"/>
      <c r="FAO199" s="174"/>
      <c r="FAP199" s="174"/>
      <c r="FAQ199" s="174"/>
      <c r="FAR199" s="174"/>
      <c r="FAS199" s="174"/>
      <c r="FAT199" s="174"/>
      <c r="FAU199" s="174"/>
      <c r="FAV199" s="174"/>
      <c r="FAW199" s="174"/>
      <c r="FAX199" s="174"/>
      <c r="FAY199" s="174"/>
      <c r="FAZ199" s="174"/>
      <c r="FBA199" s="174"/>
      <c r="FBB199" s="174"/>
      <c r="FBC199" s="174"/>
      <c r="FBD199" s="174"/>
      <c r="FBE199" s="174"/>
      <c r="FBF199" s="174"/>
      <c r="FBG199" s="174"/>
      <c r="FBH199" s="174"/>
      <c r="FBI199" s="174"/>
      <c r="FBJ199" s="174"/>
      <c r="FBK199" s="174"/>
      <c r="FBL199" s="174"/>
      <c r="FBM199" s="174"/>
      <c r="FBN199" s="174"/>
      <c r="FBO199" s="174"/>
      <c r="FBP199" s="174"/>
      <c r="FBQ199" s="174"/>
      <c r="FBR199" s="174"/>
      <c r="FBS199" s="174"/>
      <c r="FBT199" s="174"/>
      <c r="FBU199" s="174"/>
      <c r="FBV199" s="174"/>
      <c r="FBW199" s="174"/>
      <c r="FBX199" s="174"/>
      <c r="FBY199" s="174"/>
      <c r="FBZ199" s="174"/>
      <c r="FCA199" s="174"/>
      <c r="FCB199" s="174"/>
      <c r="FCC199" s="174"/>
      <c r="FCD199" s="174"/>
      <c r="FCE199" s="174"/>
      <c r="FCF199" s="174"/>
      <c r="FCG199" s="174"/>
      <c r="FCH199" s="174"/>
      <c r="FCI199" s="174"/>
      <c r="FCJ199" s="174"/>
      <c r="FCK199" s="174"/>
      <c r="FCL199" s="174"/>
      <c r="FCM199" s="174"/>
      <c r="FCN199" s="174"/>
      <c r="FCO199" s="174"/>
      <c r="FCP199" s="174"/>
      <c r="FCQ199" s="174"/>
      <c r="FCR199" s="174"/>
      <c r="FCS199" s="174"/>
      <c r="FCT199" s="174"/>
      <c r="FCU199" s="174"/>
      <c r="FCV199" s="174"/>
      <c r="FCW199" s="174"/>
      <c r="FCX199" s="174"/>
      <c r="FCY199" s="174"/>
      <c r="FCZ199" s="174"/>
      <c r="FDA199" s="174"/>
      <c r="FDB199" s="174"/>
      <c r="FDC199" s="174"/>
      <c r="FDD199" s="174"/>
      <c r="FDE199" s="174"/>
      <c r="FDF199" s="174"/>
      <c r="FDG199" s="174"/>
      <c r="FDH199" s="174"/>
      <c r="FDI199" s="174"/>
      <c r="FDJ199" s="174"/>
      <c r="FDK199" s="174"/>
      <c r="FDL199" s="174"/>
      <c r="FDM199" s="174"/>
      <c r="FDN199" s="174"/>
      <c r="FDO199" s="174"/>
      <c r="FDP199" s="174"/>
      <c r="FDQ199" s="174"/>
      <c r="FDR199" s="174"/>
      <c r="FDS199" s="174"/>
      <c r="FDT199" s="174"/>
      <c r="FDU199" s="174"/>
      <c r="FDV199" s="174"/>
      <c r="FDW199" s="174"/>
      <c r="FDX199" s="174"/>
      <c r="FDY199" s="174"/>
      <c r="FDZ199" s="174"/>
      <c r="FEA199" s="174"/>
      <c r="FEB199" s="174"/>
      <c r="FEC199" s="174"/>
      <c r="FED199" s="174"/>
      <c r="FEE199" s="174"/>
      <c r="FEF199" s="174"/>
      <c r="FEG199" s="174"/>
      <c r="FEH199" s="174"/>
      <c r="FEI199" s="174"/>
      <c r="FEJ199" s="174"/>
      <c r="FEK199" s="174"/>
      <c r="FEL199" s="174"/>
      <c r="FEM199" s="174"/>
      <c r="FEN199" s="174"/>
      <c r="FEO199" s="174"/>
      <c r="FEP199" s="174"/>
      <c r="FEQ199" s="174"/>
      <c r="FER199" s="174"/>
      <c r="FES199" s="174"/>
      <c r="FET199" s="174"/>
      <c r="FEU199" s="174"/>
      <c r="FEV199" s="174"/>
      <c r="FEW199" s="174"/>
      <c r="FEX199" s="174"/>
      <c r="FEY199" s="174"/>
      <c r="FEZ199" s="174"/>
      <c r="FFA199" s="174"/>
      <c r="FFB199" s="174"/>
      <c r="FFC199" s="174"/>
      <c r="FFD199" s="174"/>
      <c r="FFE199" s="174"/>
      <c r="FFF199" s="174"/>
      <c r="FFG199" s="174"/>
      <c r="FFH199" s="174"/>
      <c r="FFI199" s="174"/>
      <c r="FFJ199" s="174"/>
      <c r="FFK199" s="174"/>
      <c r="FFL199" s="174"/>
      <c r="FFM199" s="174"/>
      <c r="FFN199" s="174"/>
      <c r="FFO199" s="174"/>
      <c r="FFP199" s="174"/>
      <c r="FFQ199" s="174"/>
      <c r="FFR199" s="174"/>
      <c r="FFS199" s="174"/>
      <c r="FFT199" s="174"/>
      <c r="FFU199" s="174"/>
      <c r="FFV199" s="174"/>
      <c r="FFW199" s="174"/>
      <c r="FFX199" s="174"/>
      <c r="FFY199" s="174"/>
      <c r="FFZ199" s="174"/>
      <c r="FGA199" s="174"/>
      <c r="FGB199" s="174"/>
      <c r="FGC199" s="174"/>
      <c r="FGD199" s="174"/>
      <c r="FGE199" s="174"/>
      <c r="FGF199" s="174"/>
      <c r="FGG199" s="174"/>
      <c r="FGH199" s="174"/>
      <c r="FGI199" s="174"/>
      <c r="FGJ199" s="174"/>
      <c r="FGK199" s="174"/>
      <c r="FGL199" s="174"/>
      <c r="FGM199" s="174"/>
      <c r="FGN199" s="174"/>
      <c r="FGO199" s="174"/>
      <c r="FGP199" s="174"/>
      <c r="FGQ199" s="174"/>
      <c r="FGR199" s="174"/>
      <c r="FGS199" s="174"/>
      <c r="FGT199" s="174"/>
      <c r="FGU199" s="174"/>
      <c r="FGV199" s="174"/>
      <c r="FGW199" s="174"/>
      <c r="FGX199" s="174"/>
      <c r="FGY199" s="174"/>
      <c r="FGZ199" s="174"/>
      <c r="FHA199" s="174"/>
      <c r="FHB199" s="174"/>
      <c r="FHC199" s="174"/>
      <c r="FHD199" s="174"/>
      <c r="FHE199" s="174"/>
      <c r="FHF199" s="174"/>
      <c r="FHG199" s="174"/>
      <c r="FHH199" s="174"/>
      <c r="FHI199" s="174"/>
      <c r="FHJ199" s="174"/>
      <c r="FHK199" s="174"/>
      <c r="FHL199" s="174"/>
      <c r="FHM199" s="174"/>
      <c r="FHN199" s="174"/>
      <c r="FHO199" s="174"/>
      <c r="FHP199" s="174"/>
      <c r="FHQ199" s="174"/>
      <c r="FHR199" s="174"/>
      <c r="FHS199" s="174"/>
      <c r="FHT199" s="174"/>
      <c r="FHU199" s="174"/>
      <c r="FHV199" s="174"/>
      <c r="FHW199" s="174"/>
      <c r="FHX199" s="174"/>
      <c r="FHY199" s="174"/>
      <c r="FHZ199" s="174"/>
      <c r="FIA199" s="174"/>
      <c r="FIB199" s="174"/>
      <c r="FIC199" s="174"/>
      <c r="FID199" s="174"/>
      <c r="FIE199" s="174"/>
      <c r="FIF199" s="174"/>
      <c r="FIG199" s="174"/>
      <c r="FIH199" s="174"/>
      <c r="FII199" s="174"/>
      <c r="FIJ199" s="174"/>
      <c r="FIK199" s="174"/>
      <c r="FIL199" s="174"/>
      <c r="FIM199" s="174"/>
      <c r="FIN199" s="174"/>
      <c r="FIO199" s="174"/>
      <c r="FIP199" s="174"/>
      <c r="FIQ199" s="174"/>
      <c r="FIR199" s="174"/>
      <c r="FIS199" s="174"/>
      <c r="FIT199" s="174"/>
      <c r="FIU199" s="174"/>
      <c r="FIV199" s="174"/>
      <c r="FIW199" s="174"/>
      <c r="FIX199" s="174"/>
      <c r="FIY199" s="174"/>
      <c r="FIZ199" s="174"/>
      <c r="FJA199" s="174"/>
      <c r="FJB199" s="174"/>
      <c r="FJC199" s="174"/>
      <c r="FJD199" s="174"/>
      <c r="FJE199" s="174"/>
      <c r="FJF199" s="174"/>
      <c r="FJG199" s="174"/>
      <c r="FJH199" s="174"/>
      <c r="FJI199" s="174"/>
      <c r="FJJ199" s="174"/>
      <c r="FJK199" s="174"/>
      <c r="FJL199" s="174"/>
      <c r="FJM199" s="174"/>
      <c r="FJN199" s="174"/>
      <c r="FJO199" s="174"/>
      <c r="FJP199" s="174"/>
      <c r="FJQ199" s="174"/>
      <c r="FJR199" s="174"/>
      <c r="FJS199" s="174"/>
      <c r="FJT199" s="174"/>
      <c r="FJU199" s="174"/>
      <c r="FJV199" s="174"/>
      <c r="FJW199" s="174"/>
      <c r="FJX199" s="174"/>
      <c r="FJY199" s="174"/>
      <c r="FJZ199" s="174"/>
      <c r="FKA199" s="174"/>
      <c r="FKB199" s="174"/>
      <c r="FKC199" s="174"/>
      <c r="FKD199" s="174"/>
      <c r="FKE199" s="174"/>
      <c r="FKF199" s="174"/>
      <c r="FKG199" s="174"/>
      <c r="FKH199" s="174"/>
      <c r="FKI199" s="174"/>
      <c r="FKJ199" s="174"/>
      <c r="FKK199" s="174"/>
      <c r="FKL199" s="174"/>
      <c r="FKM199" s="174"/>
      <c r="FKN199" s="174"/>
      <c r="FKO199" s="174"/>
      <c r="FKP199" s="174"/>
      <c r="FKQ199" s="174"/>
      <c r="FKR199" s="174"/>
      <c r="FKS199" s="174"/>
      <c r="FKT199" s="174"/>
      <c r="FKU199" s="174"/>
      <c r="FKV199" s="174"/>
      <c r="FKW199" s="174"/>
      <c r="FKX199" s="174"/>
      <c r="FKY199" s="174"/>
      <c r="FKZ199" s="174"/>
      <c r="FLA199" s="174"/>
      <c r="FLB199" s="174"/>
      <c r="FLC199" s="174"/>
      <c r="FLD199" s="174"/>
      <c r="FLE199" s="174"/>
      <c r="FLF199" s="174"/>
      <c r="FLG199" s="174"/>
      <c r="FLH199" s="174"/>
      <c r="FLI199" s="174"/>
      <c r="FLJ199" s="174"/>
      <c r="FLK199" s="174"/>
      <c r="FLL199" s="174"/>
      <c r="FLM199" s="174"/>
      <c r="FLN199" s="174"/>
      <c r="FLO199" s="174"/>
      <c r="FLP199" s="174"/>
      <c r="FLQ199" s="174"/>
      <c r="FLR199" s="174"/>
      <c r="FLS199" s="174"/>
      <c r="FLT199" s="174"/>
      <c r="FLU199" s="174"/>
      <c r="FLV199" s="174"/>
      <c r="FLW199" s="174"/>
      <c r="FLX199" s="174"/>
      <c r="FLY199" s="174"/>
      <c r="FLZ199" s="174"/>
      <c r="FMA199" s="174"/>
      <c r="FMB199" s="174"/>
      <c r="FMC199" s="174"/>
      <c r="FMD199" s="174"/>
      <c r="FME199" s="174"/>
      <c r="FMF199" s="174"/>
      <c r="FMG199" s="174"/>
      <c r="FMH199" s="174"/>
      <c r="FMI199" s="174"/>
      <c r="FMJ199" s="174"/>
      <c r="FMK199" s="174"/>
      <c r="FML199" s="174"/>
      <c r="FMM199" s="174"/>
      <c r="FMN199" s="174"/>
      <c r="FMO199" s="174"/>
      <c r="FMP199" s="174"/>
      <c r="FMQ199" s="174"/>
      <c r="FMR199" s="174"/>
      <c r="FMS199" s="174"/>
      <c r="FMT199" s="174"/>
      <c r="FMU199" s="174"/>
      <c r="FMV199" s="174"/>
      <c r="FMW199" s="174"/>
      <c r="FMX199" s="174"/>
      <c r="FMY199" s="174"/>
      <c r="FMZ199" s="174"/>
      <c r="FNA199" s="174"/>
      <c r="FNB199" s="174"/>
      <c r="FNC199" s="174"/>
      <c r="FND199" s="174"/>
      <c r="FNE199" s="174"/>
      <c r="FNF199" s="174"/>
      <c r="FNG199" s="174"/>
      <c r="FNH199" s="174"/>
      <c r="FNI199" s="174"/>
      <c r="FNJ199" s="174"/>
      <c r="FNK199" s="174"/>
      <c r="FNL199" s="174"/>
      <c r="FNM199" s="174"/>
      <c r="FNN199" s="174"/>
      <c r="FNO199" s="174"/>
      <c r="FNP199" s="174"/>
      <c r="FNQ199" s="174"/>
      <c r="FNR199" s="174"/>
      <c r="FNS199" s="174"/>
      <c r="FNT199" s="174"/>
      <c r="FNU199" s="174"/>
      <c r="FNV199" s="174"/>
      <c r="FNW199" s="174"/>
      <c r="FNX199" s="174"/>
      <c r="FNY199" s="174"/>
      <c r="FNZ199" s="174"/>
      <c r="FOA199" s="174"/>
      <c r="FOB199" s="174"/>
      <c r="FOC199" s="174"/>
      <c r="FOD199" s="174"/>
      <c r="FOE199" s="174"/>
      <c r="FOF199" s="174"/>
      <c r="FOG199" s="174"/>
      <c r="FOH199" s="174"/>
      <c r="FOI199" s="174"/>
      <c r="FOJ199" s="174"/>
      <c r="FOK199" s="174"/>
      <c r="FOL199" s="174"/>
      <c r="FOM199" s="174"/>
      <c r="FON199" s="174"/>
      <c r="FOO199" s="174"/>
      <c r="FOP199" s="174"/>
      <c r="FOQ199" s="174"/>
      <c r="FOR199" s="174"/>
      <c r="FOS199" s="174"/>
      <c r="FOT199" s="174"/>
      <c r="FOU199" s="174"/>
      <c r="FOV199" s="174"/>
      <c r="FOW199" s="174"/>
      <c r="FOX199" s="174"/>
      <c r="FOY199" s="174"/>
      <c r="FOZ199" s="174"/>
      <c r="FPA199" s="174"/>
      <c r="FPB199" s="174"/>
      <c r="FPC199" s="174"/>
      <c r="FPD199" s="174"/>
      <c r="FPE199" s="174"/>
      <c r="FPF199" s="174"/>
      <c r="FPG199" s="174"/>
      <c r="FPH199" s="174"/>
      <c r="FPI199" s="174"/>
      <c r="FPJ199" s="174"/>
      <c r="FPK199" s="174"/>
      <c r="FPL199" s="174"/>
      <c r="FPM199" s="174"/>
      <c r="FPN199" s="174"/>
      <c r="FPO199" s="174"/>
      <c r="FPP199" s="174"/>
      <c r="FPQ199" s="174"/>
      <c r="FPR199" s="174"/>
      <c r="FPS199" s="174"/>
      <c r="FPT199" s="174"/>
      <c r="FPU199" s="174"/>
      <c r="FPV199" s="174"/>
      <c r="FPW199" s="174"/>
      <c r="FPX199" s="174"/>
      <c r="FPY199" s="174"/>
      <c r="FPZ199" s="174"/>
      <c r="FQA199" s="174"/>
      <c r="FQB199" s="174"/>
      <c r="FQC199" s="174"/>
      <c r="FQD199" s="174"/>
      <c r="FQE199" s="174"/>
      <c r="FQF199" s="174"/>
      <c r="FQG199" s="174"/>
      <c r="FQH199" s="174"/>
      <c r="FQI199" s="174"/>
      <c r="FQJ199" s="174"/>
      <c r="FQK199" s="174"/>
      <c r="FQL199" s="174"/>
      <c r="FQM199" s="174"/>
      <c r="FQN199" s="174"/>
      <c r="FQO199" s="174"/>
      <c r="FQP199" s="174"/>
      <c r="FQQ199" s="174"/>
      <c r="FQR199" s="174"/>
      <c r="FQS199" s="174"/>
      <c r="FQT199" s="174"/>
      <c r="FQU199" s="174"/>
      <c r="FQV199" s="174"/>
      <c r="FQW199" s="174"/>
      <c r="FQX199" s="174"/>
      <c r="FQY199" s="174"/>
      <c r="FQZ199" s="174"/>
      <c r="FRA199" s="174"/>
      <c r="FRB199" s="174"/>
      <c r="FRC199" s="174"/>
      <c r="FRD199" s="174"/>
      <c r="FRE199" s="174"/>
      <c r="FRF199" s="174"/>
      <c r="FRG199" s="174"/>
      <c r="FRH199" s="174"/>
      <c r="FRI199" s="174"/>
      <c r="FRJ199" s="174"/>
      <c r="FRK199" s="174"/>
      <c r="FRL199" s="174"/>
      <c r="FRM199" s="174"/>
      <c r="FRN199" s="174"/>
      <c r="FRO199" s="174"/>
      <c r="FRP199" s="174"/>
      <c r="FRQ199" s="174"/>
      <c r="FRR199" s="174"/>
      <c r="FRS199" s="174"/>
      <c r="FRT199" s="174"/>
      <c r="FRU199" s="174"/>
      <c r="FRV199" s="174"/>
      <c r="FRW199" s="174"/>
      <c r="FRX199" s="174"/>
      <c r="FRY199" s="174"/>
      <c r="FRZ199" s="174"/>
      <c r="FSA199" s="174"/>
      <c r="FSB199" s="174"/>
      <c r="FSC199" s="174"/>
      <c r="FSD199" s="174"/>
      <c r="FSE199" s="174"/>
      <c r="FSF199" s="174"/>
      <c r="FSG199" s="174"/>
      <c r="FSH199" s="174"/>
      <c r="FSI199" s="174"/>
      <c r="FSJ199" s="174"/>
      <c r="FSK199" s="174"/>
      <c r="FSL199" s="174"/>
      <c r="FSM199" s="174"/>
      <c r="FSN199" s="174"/>
      <c r="FSO199" s="174"/>
      <c r="FSP199" s="174"/>
      <c r="FSQ199" s="174"/>
      <c r="FSR199" s="174"/>
      <c r="FSS199" s="174"/>
      <c r="FST199" s="174"/>
      <c r="FSU199" s="174"/>
      <c r="FSV199" s="174"/>
      <c r="FSW199" s="174"/>
      <c r="FSX199" s="174"/>
      <c r="FSY199" s="174"/>
      <c r="FSZ199" s="174"/>
      <c r="FTA199" s="174"/>
      <c r="FTB199" s="174"/>
      <c r="FTC199" s="174"/>
      <c r="FTD199" s="174"/>
      <c r="FTE199" s="174"/>
      <c r="FTF199" s="174"/>
      <c r="FTG199" s="174"/>
      <c r="FTH199" s="174"/>
      <c r="FTI199" s="174"/>
      <c r="FTJ199" s="174"/>
      <c r="FTK199" s="174"/>
      <c r="FTL199" s="174"/>
      <c r="FTM199" s="174"/>
      <c r="FTN199" s="174"/>
      <c r="FTO199" s="174"/>
      <c r="FTP199" s="174"/>
      <c r="FTQ199" s="174"/>
      <c r="FTR199" s="174"/>
      <c r="FTS199" s="174"/>
      <c r="FTT199" s="174"/>
      <c r="FTU199" s="174"/>
      <c r="FTV199" s="174"/>
      <c r="FTW199" s="174"/>
      <c r="FTX199" s="174"/>
      <c r="FTY199" s="174"/>
      <c r="FTZ199" s="174"/>
      <c r="FUA199" s="174"/>
      <c r="FUB199" s="174"/>
      <c r="FUC199" s="174"/>
      <c r="FUD199" s="174"/>
      <c r="FUE199" s="174"/>
      <c r="FUF199" s="174"/>
      <c r="FUG199" s="174"/>
      <c r="FUH199" s="174"/>
      <c r="FUI199" s="174"/>
      <c r="FUJ199" s="174"/>
      <c r="FUK199" s="174"/>
      <c r="FUL199" s="174"/>
      <c r="FUM199" s="174"/>
      <c r="FUN199" s="174"/>
      <c r="FUO199" s="174"/>
      <c r="FUP199" s="174"/>
      <c r="FUQ199" s="174"/>
      <c r="FUR199" s="174"/>
      <c r="FUS199" s="174"/>
      <c r="FUT199" s="174"/>
      <c r="FUU199" s="174"/>
      <c r="FUV199" s="174"/>
      <c r="FUW199" s="174"/>
      <c r="FUX199" s="174"/>
      <c r="FUY199" s="174"/>
      <c r="FUZ199" s="174"/>
      <c r="FVA199" s="174"/>
      <c r="FVB199" s="174"/>
      <c r="FVC199" s="174"/>
      <c r="FVD199" s="174"/>
      <c r="FVE199" s="174"/>
      <c r="FVF199" s="174"/>
      <c r="FVG199" s="174"/>
      <c r="FVH199" s="174"/>
      <c r="FVI199" s="174"/>
      <c r="FVJ199" s="174"/>
      <c r="FVK199" s="174"/>
      <c r="FVL199" s="174"/>
      <c r="FVM199" s="174"/>
      <c r="FVN199" s="174"/>
      <c r="FVO199" s="174"/>
      <c r="FVP199" s="174"/>
      <c r="FVQ199" s="174"/>
      <c r="FVR199" s="174"/>
      <c r="FVS199" s="174"/>
      <c r="FVT199" s="174"/>
      <c r="FVU199" s="174"/>
      <c r="FVV199" s="174"/>
      <c r="FVW199" s="174"/>
      <c r="FVX199" s="174"/>
      <c r="FVY199" s="174"/>
      <c r="FVZ199" s="174"/>
      <c r="FWA199" s="174"/>
      <c r="FWB199" s="174"/>
      <c r="FWC199" s="174"/>
      <c r="FWD199" s="174"/>
      <c r="FWE199" s="174"/>
      <c r="FWF199" s="174"/>
      <c r="FWG199" s="174"/>
      <c r="FWH199" s="174"/>
      <c r="FWI199" s="174"/>
      <c r="FWJ199" s="174"/>
      <c r="FWK199" s="174"/>
      <c r="FWL199" s="174"/>
      <c r="FWM199" s="174"/>
      <c r="FWN199" s="174"/>
      <c r="FWO199" s="174"/>
      <c r="FWP199" s="174"/>
      <c r="FWQ199" s="174"/>
      <c r="FWR199" s="174"/>
      <c r="FWS199" s="174"/>
      <c r="FWT199" s="174"/>
      <c r="FWU199" s="174"/>
      <c r="FWV199" s="174"/>
      <c r="FWW199" s="174"/>
      <c r="FWX199" s="174"/>
      <c r="FWY199" s="174"/>
      <c r="FWZ199" s="174"/>
      <c r="FXA199" s="174"/>
      <c r="FXB199" s="174"/>
      <c r="FXC199" s="174"/>
      <c r="FXD199" s="174"/>
      <c r="FXE199" s="174"/>
      <c r="FXF199" s="174"/>
      <c r="FXG199" s="174"/>
      <c r="FXH199" s="174"/>
      <c r="FXI199" s="174"/>
      <c r="FXJ199" s="174"/>
      <c r="FXK199" s="174"/>
      <c r="FXL199" s="174"/>
      <c r="FXM199" s="174"/>
      <c r="FXN199" s="174"/>
      <c r="FXO199" s="174"/>
      <c r="FXP199" s="174"/>
      <c r="FXQ199" s="174"/>
      <c r="FXR199" s="174"/>
      <c r="FXS199" s="174"/>
      <c r="FXT199" s="174"/>
      <c r="FXU199" s="174"/>
      <c r="FXV199" s="174"/>
      <c r="FXW199" s="174"/>
      <c r="FXX199" s="174"/>
      <c r="FXY199" s="174"/>
      <c r="FXZ199" s="174"/>
      <c r="FYA199" s="174"/>
      <c r="FYB199" s="174"/>
      <c r="FYC199" s="174"/>
      <c r="FYD199" s="174"/>
      <c r="FYE199" s="174"/>
      <c r="FYF199" s="174"/>
      <c r="FYG199" s="174"/>
      <c r="FYH199" s="174"/>
      <c r="FYI199" s="174"/>
      <c r="FYJ199" s="174"/>
      <c r="FYK199" s="174"/>
      <c r="FYL199" s="174"/>
      <c r="FYM199" s="174"/>
      <c r="FYN199" s="174"/>
      <c r="FYO199" s="174"/>
      <c r="FYP199" s="174"/>
      <c r="FYQ199" s="174"/>
      <c r="FYR199" s="174"/>
      <c r="FYS199" s="174"/>
      <c r="FYT199" s="174"/>
      <c r="FYU199" s="174"/>
      <c r="FYV199" s="174"/>
      <c r="FYW199" s="174"/>
      <c r="FYX199" s="174"/>
      <c r="FYY199" s="174"/>
      <c r="FYZ199" s="174"/>
      <c r="FZA199" s="174"/>
      <c r="FZB199" s="174"/>
      <c r="FZC199" s="174"/>
      <c r="FZD199" s="174"/>
      <c r="FZE199" s="174"/>
      <c r="FZF199" s="174"/>
      <c r="FZG199" s="174"/>
      <c r="FZH199" s="174"/>
      <c r="FZI199" s="174"/>
      <c r="FZJ199" s="174"/>
      <c r="FZK199" s="174"/>
      <c r="FZL199" s="174"/>
      <c r="FZM199" s="174"/>
      <c r="FZN199" s="174"/>
      <c r="FZO199" s="174"/>
      <c r="FZP199" s="174"/>
      <c r="FZQ199" s="174"/>
      <c r="FZR199" s="174"/>
      <c r="FZS199" s="174"/>
      <c r="FZT199" s="174"/>
      <c r="FZU199" s="174"/>
      <c r="FZV199" s="174"/>
      <c r="FZW199" s="174"/>
      <c r="FZX199" s="174"/>
      <c r="FZY199" s="174"/>
      <c r="FZZ199" s="174"/>
      <c r="GAA199" s="174"/>
      <c r="GAB199" s="174"/>
      <c r="GAC199" s="174"/>
      <c r="GAD199" s="174"/>
      <c r="GAE199" s="174"/>
      <c r="GAF199" s="174"/>
      <c r="GAG199" s="174"/>
      <c r="GAH199" s="174"/>
      <c r="GAI199" s="174"/>
      <c r="GAJ199" s="174"/>
      <c r="GAK199" s="174"/>
      <c r="GAL199" s="174"/>
      <c r="GAM199" s="174"/>
      <c r="GAN199" s="174"/>
      <c r="GAO199" s="174"/>
      <c r="GAP199" s="174"/>
      <c r="GAQ199" s="174"/>
      <c r="GAR199" s="174"/>
      <c r="GAS199" s="174"/>
      <c r="GAT199" s="174"/>
      <c r="GAU199" s="174"/>
      <c r="GAV199" s="174"/>
      <c r="GAW199" s="174"/>
      <c r="GAX199" s="174"/>
      <c r="GAY199" s="174"/>
      <c r="GAZ199" s="174"/>
      <c r="GBA199" s="174"/>
      <c r="GBB199" s="174"/>
      <c r="GBC199" s="174"/>
      <c r="GBD199" s="174"/>
      <c r="GBE199" s="174"/>
      <c r="GBF199" s="174"/>
      <c r="GBG199" s="174"/>
      <c r="GBH199" s="174"/>
      <c r="GBI199" s="174"/>
      <c r="GBJ199" s="174"/>
      <c r="GBK199" s="174"/>
      <c r="GBL199" s="174"/>
      <c r="GBM199" s="174"/>
      <c r="GBN199" s="174"/>
      <c r="GBO199" s="174"/>
      <c r="GBP199" s="174"/>
      <c r="GBQ199" s="174"/>
      <c r="GBR199" s="174"/>
      <c r="GBS199" s="174"/>
      <c r="GBT199" s="174"/>
      <c r="GBU199" s="174"/>
      <c r="GBV199" s="174"/>
      <c r="GBW199" s="174"/>
      <c r="GBX199" s="174"/>
      <c r="GBY199" s="174"/>
      <c r="GBZ199" s="174"/>
      <c r="GCA199" s="174"/>
      <c r="GCB199" s="174"/>
      <c r="GCC199" s="174"/>
      <c r="GCD199" s="174"/>
      <c r="GCE199" s="174"/>
      <c r="GCF199" s="174"/>
      <c r="GCG199" s="174"/>
      <c r="GCH199" s="174"/>
      <c r="GCI199" s="174"/>
      <c r="GCJ199" s="174"/>
      <c r="GCK199" s="174"/>
      <c r="GCL199" s="174"/>
      <c r="GCM199" s="174"/>
      <c r="GCN199" s="174"/>
      <c r="GCO199" s="174"/>
      <c r="GCP199" s="174"/>
      <c r="GCQ199" s="174"/>
      <c r="GCR199" s="174"/>
      <c r="GCS199" s="174"/>
      <c r="GCT199" s="174"/>
      <c r="GCU199" s="174"/>
      <c r="GCV199" s="174"/>
      <c r="GCW199" s="174"/>
      <c r="GCX199" s="174"/>
      <c r="GCY199" s="174"/>
      <c r="GCZ199" s="174"/>
      <c r="GDA199" s="174"/>
      <c r="GDB199" s="174"/>
      <c r="GDC199" s="174"/>
      <c r="GDD199" s="174"/>
      <c r="GDE199" s="174"/>
      <c r="GDF199" s="174"/>
      <c r="GDG199" s="174"/>
      <c r="GDH199" s="174"/>
      <c r="GDI199" s="174"/>
      <c r="GDJ199" s="174"/>
      <c r="GDK199" s="174"/>
      <c r="GDL199" s="174"/>
      <c r="GDM199" s="174"/>
      <c r="GDN199" s="174"/>
      <c r="GDO199" s="174"/>
      <c r="GDP199" s="174"/>
      <c r="GDQ199" s="174"/>
      <c r="GDR199" s="174"/>
      <c r="GDS199" s="174"/>
      <c r="GDT199" s="174"/>
      <c r="GDU199" s="174"/>
      <c r="GDV199" s="174"/>
      <c r="GDW199" s="174"/>
      <c r="GDX199" s="174"/>
      <c r="GDY199" s="174"/>
      <c r="GDZ199" s="174"/>
      <c r="GEA199" s="174"/>
      <c r="GEB199" s="174"/>
      <c r="GEC199" s="174"/>
      <c r="GED199" s="174"/>
      <c r="GEE199" s="174"/>
      <c r="GEF199" s="174"/>
      <c r="GEG199" s="174"/>
      <c r="GEH199" s="174"/>
      <c r="GEI199" s="174"/>
      <c r="GEJ199" s="174"/>
      <c r="GEK199" s="174"/>
      <c r="GEL199" s="174"/>
      <c r="GEM199" s="174"/>
      <c r="GEN199" s="174"/>
      <c r="GEO199" s="174"/>
      <c r="GEP199" s="174"/>
      <c r="GEQ199" s="174"/>
      <c r="GER199" s="174"/>
      <c r="GES199" s="174"/>
      <c r="GET199" s="174"/>
      <c r="GEU199" s="174"/>
      <c r="GEV199" s="174"/>
      <c r="GEW199" s="174"/>
      <c r="GEX199" s="174"/>
      <c r="GEY199" s="174"/>
      <c r="GEZ199" s="174"/>
      <c r="GFA199" s="174"/>
      <c r="GFB199" s="174"/>
      <c r="GFC199" s="174"/>
      <c r="GFD199" s="174"/>
      <c r="GFE199" s="174"/>
      <c r="GFF199" s="174"/>
      <c r="GFG199" s="174"/>
      <c r="GFH199" s="174"/>
      <c r="GFI199" s="174"/>
      <c r="GFJ199" s="174"/>
      <c r="GFK199" s="174"/>
      <c r="GFL199" s="174"/>
      <c r="GFM199" s="174"/>
      <c r="GFN199" s="174"/>
      <c r="GFO199" s="174"/>
      <c r="GFP199" s="174"/>
      <c r="GFQ199" s="174"/>
      <c r="GFR199" s="174"/>
      <c r="GFS199" s="174"/>
      <c r="GFT199" s="174"/>
      <c r="GFU199" s="174"/>
      <c r="GFV199" s="174"/>
      <c r="GFW199" s="174"/>
      <c r="GFX199" s="174"/>
      <c r="GFY199" s="174"/>
      <c r="GFZ199" s="174"/>
      <c r="GGA199" s="174"/>
      <c r="GGB199" s="174"/>
      <c r="GGC199" s="174"/>
      <c r="GGD199" s="174"/>
      <c r="GGE199" s="174"/>
      <c r="GGF199" s="174"/>
      <c r="GGG199" s="174"/>
      <c r="GGH199" s="174"/>
      <c r="GGI199" s="174"/>
      <c r="GGJ199" s="174"/>
      <c r="GGK199" s="174"/>
      <c r="GGL199" s="174"/>
      <c r="GGM199" s="174"/>
      <c r="GGN199" s="174"/>
      <c r="GGO199" s="174"/>
      <c r="GGP199" s="174"/>
      <c r="GGQ199" s="174"/>
      <c r="GGR199" s="174"/>
      <c r="GGS199" s="174"/>
      <c r="GGT199" s="174"/>
      <c r="GGU199" s="174"/>
      <c r="GGV199" s="174"/>
      <c r="GGW199" s="174"/>
      <c r="GGX199" s="174"/>
      <c r="GGY199" s="174"/>
      <c r="GGZ199" s="174"/>
      <c r="GHA199" s="174"/>
      <c r="GHB199" s="174"/>
      <c r="GHC199" s="174"/>
      <c r="GHD199" s="174"/>
      <c r="GHE199" s="174"/>
      <c r="GHF199" s="174"/>
      <c r="GHG199" s="174"/>
      <c r="GHH199" s="174"/>
      <c r="GHI199" s="174"/>
      <c r="GHJ199" s="174"/>
      <c r="GHK199" s="174"/>
      <c r="GHL199" s="174"/>
      <c r="GHM199" s="174"/>
      <c r="GHN199" s="174"/>
      <c r="GHO199" s="174"/>
      <c r="GHP199" s="174"/>
      <c r="GHQ199" s="174"/>
      <c r="GHR199" s="174"/>
      <c r="GHS199" s="174"/>
      <c r="GHT199" s="174"/>
      <c r="GHU199" s="174"/>
      <c r="GHV199" s="174"/>
      <c r="GHW199" s="174"/>
      <c r="GHX199" s="174"/>
      <c r="GHY199" s="174"/>
      <c r="GHZ199" s="174"/>
      <c r="GIA199" s="174"/>
      <c r="GIB199" s="174"/>
      <c r="GIC199" s="174"/>
      <c r="GID199" s="174"/>
      <c r="GIE199" s="174"/>
      <c r="GIF199" s="174"/>
      <c r="GIG199" s="174"/>
      <c r="GIH199" s="174"/>
      <c r="GII199" s="174"/>
      <c r="GIJ199" s="174"/>
      <c r="GIK199" s="174"/>
      <c r="GIL199" s="174"/>
      <c r="GIM199" s="174"/>
      <c r="GIN199" s="174"/>
      <c r="GIO199" s="174"/>
      <c r="GIP199" s="174"/>
      <c r="GIQ199" s="174"/>
      <c r="GIR199" s="174"/>
      <c r="GIS199" s="174"/>
      <c r="GIT199" s="174"/>
      <c r="GIU199" s="174"/>
      <c r="GIV199" s="174"/>
      <c r="GIW199" s="174"/>
      <c r="GIX199" s="174"/>
      <c r="GIY199" s="174"/>
      <c r="GIZ199" s="174"/>
      <c r="GJA199" s="174"/>
      <c r="GJB199" s="174"/>
      <c r="GJC199" s="174"/>
      <c r="GJD199" s="174"/>
      <c r="GJE199" s="174"/>
      <c r="GJF199" s="174"/>
      <c r="GJG199" s="174"/>
      <c r="GJH199" s="174"/>
      <c r="GJI199" s="174"/>
      <c r="GJJ199" s="174"/>
      <c r="GJK199" s="174"/>
      <c r="GJL199" s="174"/>
      <c r="GJM199" s="174"/>
      <c r="GJN199" s="174"/>
      <c r="GJO199" s="174"/>
      <c r="GJP199" s="174"/>
      <c r="GJQ199" s="174"/>
      <c r="GJR199" s="174"/>
      <c r="GJS199" s="174"/>
      <c r="GJT199" s="174"/>
      <c r="GJU199" s="174"/>
      <c r="GJV199" s="174"/>
      <c r="GJW199" s="174"/>
      <c r="GJX199" s="174"/>
      <c r="GJY199" s="174"/>
      <c r="GJZ199" s="174"/>
      <c r="GKA199" s="174"/>
      <c r="GKB199" s="174"/>
      <c r="GKC199" s="174"/>
      <c r="GKD199" s="174"/>
      <c r="GKE199" s="174"/>
      <c r="GKF199" s="174"/>
      <c r="GKG199" s="174"/>
      <c r="GKH199" s="174"/>
      <c r="GKI199" s="174"/>
      <c r="GKJ199" s="174"/>
      <c r="GKK199" s="174"/>
      <c r="GKL199" s="174"/>
      <c r="GKM199" s="174"/>
      <c r="GKN199" s="174"/>
      <c r="GKO199" s="174"/>
      <c r="GKP199" s="174"/>
      <c r="GKQ199" s="174"/>
      <c r="GKR199" s="174"/>
      <c r="GKS199" s="174"/>
      <c r="GKT199" s="174"/>
      <c r="GKU199" s="174"/>
      <c r="GKV199" s="174"/>
      <c r="GKW199" s="174"/>
      <c r="GKX199" s="174"/>
      <c r="GKY199" s="174"/>
      <c r="GKZ199" s="174"/>
      <c r="GLA199" s="174"/>
      <c r="GLB199" s="174"/>
      <c r="GLC199" s="174"/>
      <c r="GLD199" s="174"/>
      <c r="GLE199" s="174"/>
      <c r="GLF199" s="174"/>
      <c r="GLG199" s="174"/>
      <c r="GLH199" s="174"/>
      <c r="GLI199" s="174"/>
      <c r="GLJ199" s="174"/>
      <c r="GLK199" s="174"/>
      <c r="GLL199" s="174"/>
      <c r="GLM199" s="174"/>
      <c r="GLN199" s="174"/>
      <c r="GLO199" s="174"/>
      <c r="GLP199" s="174"/>
      <c r="GLQ199" s="174"/>
      <c r="GLR199" s="174"/>
      <c r="GLS199" s="174"/>
      <c r="GLT199" s="174"/>
      <c r="GLU199" s="174"/>
      <c r="GLV199" s="174"/>
      <c r="GLW199" s="174"/>
      <c r="GLX199" s="174"/>
      <c r="GLY199" s="174"/>
      <c r="GLZ199" s="174"/>
      <c r="GMA199" s="174"/>
      <c r="GMB199" s="174"/>
      <c r="GMC199" s="174"/>
      <c r="GMD199" s="174"/>
      <c r="GME199" s="174"/>
      <c r="GMF199" s="174"/>
      <c r="GMG199" s="174"/>
      <c r="GMH199" s="174"/>
      <c r="GMI199" s="174"/>
      <c r="GMJ199" s="174"/>
      <c r="GMK199" s="174"/>
      <c r="GML199" s="174"/>
      <c r="GMM199" s="174"/>
      <c r="GMN199" s="174"/>
      <c r="GMO199" s="174"/>
      <c r="GMP199" s="174"/>
      <c r="GMQ199" s="174"/>
      <c r="GMR199" s="174"/>
      <c r="GMS199" s="174"/>
      <c r="GMT199" s="174"/>
      <c r="GMU199" s="174"/>
      <c r="GMV199" s="174"/>
      <c r="GMW199" s="174"/>
      <c r="GMX199" s="174"/>
      <c r="GMY199" s="174"/>
      <c r="GMZ199" s="174"/>
      <c r="GNA199" s="174"/>
      <c r="GNB199" s="174"/>
      <c r="GNC199" s="174"/>
      <c r="GND199" s="174"/>
      <c r="GNE199" s="174"/>
      <c r="GNF199" s="174"/>
      <c r="GNG199" s="174"/>
      <c r="GNH199" s="174"/>
      <c r="GNI199" s="174"/>
      <c r="GNJ199" s="174"/>
      <c r="GNK199" s="174"/>
      <c r="GNL199" s="174"/>
      <c r="GNM199" s="174"/>
      <c r="GNN199" s="174"/>
      <c r="GNO199" s="174"/>
      <c r="GNP199" s="174"/>
      <c r="GNQ199" s="174"/>
      <c r="GNR199" s="174"/>
      <c r="GNS199" s="174"/>
      <c r="GNT199" s="174"/>
      <c r="GNU199" s="174"/>
      <c r="GNV199" s="174"/>
      <c r="GNW199" s="174"/>
      <c r="GNX199" s="174"/>
      <c r="GNY199" s="174"/>
      <c r="GNZ199" s="174"/>
      <c r="GOA199" s="174"/>
      <c r="GOB199" s="174"/>
      <c r="GOC199" s="174"/>
      <c r="GOD199" s="174"/>
      <c r="GOE199" s="174"/>
      <c r="GOF199" s="174"/>
      <c r="GOG199" s="174"/>
      <c r="GOH199" s="174"/>
      <c r="GOI199" s="174"/>
      <c r="GOJ199" s="174"/>
      <c r="GOK199" s="174"/>
      <c r="GOL199" s="174"/>
      <c r="GOM199" s="174"/>
      <c r="GON199" s="174"/>
      <c r="GOO199" s="174"/>
      <c r="GOP199" s="174"/>
      <c r="GOQ199" s="174"/>
      <c r="GOR199" s="174"/>
      <c r="GOS199" s="174"/>
      <c r="GOT199" s="174"/>
      <c r="GOU199" s="174"/>
      <c r="GOV199" s="174"/>
      <c r="GOW199" s="174"/>
      <c r="GOX199" s="174"/>
      <c r="GOY199" s="174"/>
      <c r="GOZ199" s="174"/>
      <c r="GPA199" s="174"/>
      <c r="GPB199" s="174"/>
      <c r="GPC199" s="174"/>
      <c r="GPD199" s="174"/>
      <c r="GPE199" s="174"/>
      <c r="GPF199" s="174"/>
      <c r="GPG199" s="174"/>
      <c r="GPH199" s="174"/>
      <c r="GPI199" s="174"/>
      <c r="GPJ199" s="174"/>
      <c r="GPK199" s="174"/>
      <c r="GPL199" s="174"/>
      <c r="GPM199" s="174"/>
      <c r="GPN199" s="174"/>
      <c r="GPO199" s="174"/>
      <c r="GPP199" s="174"/>
      <c r="GPQ199" s="174"/>
      <c r="GPR199" s="174"/>
      <c r="GPS199" s="174"/>
      <c r="GPT199" s="174"/>
      <c r="GPU199" s="174"/>
      <c r="GPV199" s="174"/>
      <c r="GPW199" s="174"/>
      <c r="GPX199" s="174"/>
      <c r="GPY199" s="174"/>
      <c r="GPZ199" s="174"/>
      <c r="GQA199" s="174"/>
      <c r="GQB199" s="174"/>
      <c r="GQC199" s="174"/>
      <c r="GQD199" s="174"/>
      <c r="GQE199" s="174"/>
      <c r="GQF199" s="174"/>
      <c r="GQG199" s="174"/>
      <c r="GQH199" s="174"/>
      <c r="GQI199" s="174"/>
      <c r="GQJ199" s="174"/>
      <c r="GQK199" s="174"/>
      <c r="GQL199" s="174"/>
      <c r="GQM199" s="174"/>
      <c r="GQN199" s="174"/>
      <c r="GQO199" s="174"/>
      <c r="GQP199" s="174"/>
      <c r="GQQ199" s="174"/>
      <c r="GQR199" s="174"/>
      <c r="GQS199" s="174"/>
      <c r="GQT199" s="174"/>
      <c r="GQU199" s="174"/>
      <c r="GQV199" s="174"/>
      <c r="GQW199" s="174"/>
      <c r="GQX199" s="174"/>
      <c r="GQY199" s="174"/>
      <c r="GQZ199" s="174"/>
      <c r="GRA199" s="174"/>
      <c r="GRB199" s="174"/>
      <c r="GRC199" s="174"/>
      <c r="GRD199" s="174"/>
      <c r="GRE199" s="174"/>
      <c r="GRF199" s="174"/>
      <c r="GRG199" s="174"/>
      <c r="GRH199" s="174"/>
      <c r="GRI199" s="174"/>
      <c r="GRJ199" s="174"/>
      <c r="GRK199" s="174"/>
      <c r="GRL199" s="174"/>
      <c r="GRM199" s="174"/>
      <c r="GRN199" s="174"/>
      <c r="GRO199" s="174"/>
      <c r="GRP199" s="174"/>
      <c r="GRQ199" s="174"/>
      <c r="GRR199" s="174"/>
      <c r="GRS199" s="174"/>
      <c r="GRT199" s="174"/>
      <c r="GRU199" s="174"/>
      <c r="GRV199" s="174"/>
      <c r="GRW199" s="174"/>
      <c r="GRX199" s="174"/>
      <c r="GRY199" s="174"/>
      <c r="GRZ199" s="174"/>
      <c r="GSA199" s="174"/>
      <c r="GSB199" s="174"/>
      <c r="GSC199" s="174"/>
      <c r="GSD199" s="174"/>
      <c r="GSE199" s="174"/>
      <c r="GSF199" s="174"/>
      <c r="GSG199" s="174"/>
      <c r="GSH199" s="174"/>
      <c r="GSI199" s="174"/>
      <c r="GSJ199" s="174"/>
      <c r="GSK199" s="174"/>
      <c r="GSL199" s="174"/>
      <c r="GSM199" s="174"/>
      <c r="GSN199" s="174"/>
      <c r="GSO199" s="174"/>
      <c r="GSP199" s="174"/>
      <c r="GSQ199" s="174"/>
      <c r="GSR199" s="174"/>
      <c r="GSS199" s="174"/>
      <c r="GST199" s="174"/>
      <c r="GSU199" s="174"/>
      <c r="GSV199" s="174"/>
      <c r="GSW199" s="174"/>
      <c r="GSX199" s="174"/>
      <c r="GSY199" s="174"/>
      <c r="GSZ199" s="174"/>
      <c r="GTA199" s="174"/>
      <c r="GTB199" s="174"/>
      <c r="GTC199" s="174"/>
      <c r="GTD199" s="174"/>
      <c r="GTE199" s="174"/>
      <c r="GTF199" s="174"/>
      <c r="GTG199" s="174"/>
      <c r="GTH199" s="174"/>
      <c r="GTI199" s="174"/>
      <c r="GTJ199" s="174"/>
      <c r="GTK199" s="174"/>
      <c r="GTL199" s="174"/>
      <c r="GTM199" s="174"/>
      <c r="GTN199" s="174"/>
      <c r="GTO199" s="174"/>
      <c r="GTP199" s="174"/>
      <c r="GTQ199" s="174"/>
      <c r="GTR199" s="174"/>
      <c r="GTS199" s="174"/>
      <c r="GTT199" s="174"/>
      <c r="GTU199" s="174"/>
      <c r="GTV199" s="174"/>
      <c r="GTW199" s="174"/>
      <c r="GTX199" s="174"/>
      <c r="GTY199" s="174"/>
      <c r="GTZ199" s="174"/>
      <c r="GUA199" s="174"/>
      <c r="GUB199" s="174"/>
      <c r="GUC199" s="174"/>
      <c r="GUD199" s="174"/>
      <c r="GUE199" s="174"/>
      <c r="GUF199" s="174"/>
      <c r="GUG199" s="174"/>
      <c r="GUH199" s="174"/>
      <c r="GUI199" s="174"/>
      <c r="GUJ199" s="174"/>
      <c r="GUK199" s="174"/>
      <c r="GUL199" s="174"/>
      <c r="GUM199" s="174"/>
      <c r="GUN199" s="174"/>
      <c r="GUO199" s="174"/>
      <c r="GUP199" s="174"/>
      <c r="GUQ199" s="174"/>
      <c r="GUR199" s="174"/>
      <c r="GUS199" s="174"/>
      <c r="GUT199" s="174"/>
      <c r="GUU199" s="174"/>
      <c r="GUV199" s="174"/>
      <c r="GUW199" s="174"/>
      <c r="GUX199" s="174"/>
      <c r="GUY199" s="174"/>
      <c r="GUZ199" s="174"/>
      <c r="GVA199" s="174"/>
      <c r="GVB199" s="174"/>
      <c r="GVC199" s="174"/>
      <c r="GVD199" s="174"/>
      <c r="GVE199" s="174"/>
      <c r="GVF199" s="174"/>
      <c r="GVG199" s="174"/>
      <c r="GVH199" s="174"/>
      <c r="GVI199" s="174"/>
      <c r="GVJ199" s="174"/>
      <c r="GVK199" s="174"/>
      <c r="GVL199" s="174"/>
      <c r="GVM199" s="174"/>
      <c r="GVN199" s="174"/>
      <c r="GVO199" s="174"/>
      <c r="GVP199" s="174"/>
      <c r="GVQ199" s="174"/>
      <c r="GVR199" s="174"/>
      <c r="GVS199" s="174"/>
      <c r="GVT199" s="174"/>
      <c r="GVU199" s="174"/>
      <c r="GVV199" s="174"/>
      <c r="GVW199" s="174"/>
      <c r="GVX199" s="174"/>
      <c r="GVY199" s="174"/>
      <c r="GVZ199" s="174"/>
      <c r="GWA199" s="174"/>
      <c r="GWB199" s="174"/>
      <c r="GWC199" s="174"/>
      <c r="GWD199" s="174"/>
      <c r="GWE199" s="174"/>
      <c r="GWF199" s="174"/>
      <c r="GWG199" s="174"/>
      <c r="GWH199" s="174"/>
      <c r="GWI199" s="174"/>
      <c r="GWJ199" s="174"/>
      <c r="GWK199" s="174"/>
      <c r="GWL199" s="174"/>
      <c r="GWM199" s="174"/>
      <c r="GWN199" s="174"/>
      <c r="GWO199" s="174"/>
      <c r="GWP199" s="174"/>
      <c r="GWQ199" s="174"/>
      <c r="GWR199" s="174"/>
      <c r="GWS199" s="174"/>
      <c r="GWT199" s="174"/>
      <c r="GWU199" s="174"/>
      <c r="GWV199" s="174"/>
      <c r="GWW199" s="174"/>
      <c r="GWX199" s="174"/>
      <c r="GWY199" s="174"/>
      <c r="GWZ199" s="174"/>
      <c r="GXA199" s="174"/>
      <c r="GXB199" s="174"/>
      <c r="GXC199" s="174"/>
      <c r="GXD199" s="174"/>
      <c r="GXE199" s="174"/>
      <c r="GXF199" s="174"/>
      <c r="GXG199" s="174"/>
      <c r="GXH199" s="174"/>
      <c r="GXI199" s="174"/>
      <c r="GXJ199" s="174"/>
      <c r="GXK199" s="174"/>
      <c r="GXL199" s="174"/>
      <c r="GXM199" s="174"/>
      <c r="GXN199" s="174"/>
      <c r="GXO199" s="174"/>
      <c r="GXP199" s="174"/>
      <c r="GXQ199" s="174"/>
      <c r="GXR199" s="174"/>
      <c r="GXS199" s="174"/>
      <c r="GXT199" s="174"/>
      <c r="GXU199" s="174"/>
      <c r="GXV199" s="174"/>
      <c r="GXW199" s="174"/>
      <c r="GXX199" s="174"/>
      <c r="GXY199" s="174"/>
      <c r="GXZ199" s="174"/>
      <c r="GYA199" s="174"/>
      <c r="GYB199" s="174"/>
      <c r="GYC199" s="174"/>
      <c r="GYD199" s="174"/>
      <c r="GYE199" s="174"/>
      <c r="GYF199" s="174"/>
      <c r="GYG199" s="174"/>
      <c r="GYH199" s="174"/>
      <c r="GYI199" s="174"/>
      <c r="GYJ199" s="174"/>
      <c r="GYK199" s="174"/>
      <c r="GYL199" s="174"/>
      <c r="GYM199" s="174"/>
      <c r="GYN199" s="174"/>
      <c r="GYO199" s="174"/>
      <c r="GYP199" s="174"/>
      <c r="GYQ199" s="174"/>
      <c r="GYR199" s="174"/>
      <c r="GYS199" s="174"/>
      <c r="GYT199" s="174"/>
      <c r="GYU199" s="174"/>
      <c r="GYV199" s="174"/>
      <c r="GYW199" s="174"/>
      <c r="GYX199" s="174"/>
      <c r="GYY199" s="174"/>
      <c r="GYZ199" s="174"/>
      <c r="GZA199" s="174"/>
      <c r="GZB199" s="174"/>
      <c r="GZC199" s="174"/>
      <c r="GZD199" s="174"/>
      <c r="GZE199" s="174"/>
      <c r="GZF199" s="174"/>
      <c r="GZG199" s="174"/>
      <c r="GZH199" s="174"/>
      <c r="GZI199" s="174"/>
      <c r="GZJ199" s="174"/>
      <c r="GZK199" s="174"/>
      <c r="GZL199" s="174"/>
      <c r="GZM199" s="174"/>
      <c r="GZN199" s="174"/>
      <c r="GZO199" s="174"/>
      <c r="GZP199" s="174"/>
      <c r="GZQ199" s="174"/>
      <c r="GZR199" s="174"/>
      <c r="GZS199" s="174"/>
      <c r="GZT199" s="174"/>
      <c r="GZU199" s="174"/>
      <c r="GZV199" s="174"/>
      <c r="GZW199" s="174"/>
      <c r="GZX199" s="174"/>
      <c r="GZY199" s="174"/>
      <c r="GZZ199" s="174"/>
      <c r="HAA199" s="174"/>
      <c r="HAB199" s="174"/>
      <c r="HAC199" s="174"/>
      <c r="HAD199" s="174"/>
      <c r="HAE199" s="174"/>
      <c r="HAF199" s="174"/>
      <c r="HAG199" s="174"/>
      <c r="HAH199" s="174"/>
      <c r="HAI199" s="174"/>
      <c r="HAJ199" s="174"/>
      <c r="HAK199" s="174"/>
      <c r="HAL199" s="174"/>
      <c r="HAM199" s="174"/>
      <c r="HAN199" s="174"/>
      <c r="HAO199" s="174"/>
      <c r="HAP199" s="174"/>
      <c r="HAQ199" s="174"/>
      <c r="HAR199" s="174"/>
      <c r="HAS199" s="174"/>
      <c r="HAT199" s="174"/>
      <c r="HAU199" s="174"/>
      <c r="HAV199" s="174"/>
      <c r="HAW199" s="174"/>
      <c r="HAX199" s="174"/>
      <c r="HAY199" s="174"/>
      <c r="HAZ199" s="174"/>
      <c r="HBA199" s="174"/>
      <c r="HBB199" s="174"/>
      <c r="HBC199" s="174"/>
      <c r="HBD199" s="174"/>
      <c r="HBE199" s="174"/>
      <c r="HBF199" s="174"/>
      <c r="HBG199" s="174"/>
      <c r="HBH199" s="174"/>
      <c r="HBI199" s="174"/>
      <c r="HBJ199" s="174"/>
      <c r="HBK199" s="174"/>
      <c r="HBL199" s="174"/>
      <c r="HBM199" s="174"/>
      <c r="HBN199" s="174"/>
      <c r="HBO199" s="174"/>
      <c r="HBP199" s="174"/>
      <c r="HBQ199" s="174"/>
      <c r="HBR199" s="174"/>
      <c r="HBS199" s="174"/>
      <c r="HBT199" s="174"/>
      <c r="HBU199" s="174"/>
      <c r="HBV199" s="174"/>
      <c r="HBW199" s="174"/>
      <c r="HBX199" s="174"/>
      <c r="HBY199" s="174"/>
      <c r="HBZ199" s="174"/>
      <c r="HCA199" s="174"/>
      <c r="HCB199" s="174"/>
      <c r="HCC199" s="174"/>
      <c r="HCD199" s="174"/>
      <c r="HCE199" s="174"/>
      <c r="HCF199" s="174"/>
      <c r="HCG199" s="174"/>
      <c r="HCH199" s="174"/>
      <c r="HCI199" s="174"/>
      <c r="HCJ199" s="174"/>
      <c r="HCK199" s="174"/>
      <c r="HCL199" s="174"/>
      <c r="HCM199" s="174"/>
      <c r="HCN199" s="174"/>
      <c r="HCO199" s="174"/>
      <c r="HCP199" s="174"/>
      <c r="HCQ199" s="174"/>
      <c r="HCR199" s="174"/>
      <c r="HCS199" s="174"/>
      <c r="HCT199" s="174"/>
      <c r="HCU199" s="174"/>
      <c r="HCV199" s="174"/>
      <c r="HCW199" s="174"/>
      <c r="HCX199" s="174"/>
      <c r="HCY199" s="174"/>
      <c r="HCZ199" s="174"/>
      <c r="HDA199" s="174"/>
      <c r="HDB199" s="174"/>
      <c r="HDC199" s="174"/>
      <c r="HDD199" s="174"/>
      <c r="HDE199" s="174"/>
      <c r="HDF199" s="174"/>
      <c r="HDG199" s="174"/>
      <c r="HDH199" s="174"/>
      <c r="HDI199" s="174"/>
      <c r="HDJ199" s="174"/>
      <c r="HDK199" s="174"/>
      <c r="HDL199" s="174"/>
      <c r="HDM199" s="174"/>
      <c r="HDN199" s="174"/>
      <c r="HDO199" s="174"/>
      <c r="HDP199" s="174"/>
      <c r="HDQ199" s="174"/>
      <c r="HDR199" s="174"/>
      <c r="HDS199" s="174"/>
      <c r="HDT199" s="174"/>
      <c r="HDU199" s="174"/>
      <c r="HDV199" s="174"/>
      <c r="HDW199" s="174"/>
      <c r="HDX199" s="174"/>
      <c r="HDY199" s="174"/>
      <c r="HDZ199" s="174"/>
      <c r="HEA199" s="174"/>
      <c r="HEB199" s="174"/>
      <c r="HEC199" s="174"/>
      <c r="HED199" s="174"/>
      <c r="HEE199" s="174"/>
      <c r="HEF199" s="174"/>
      <c r="HEG199" s="174"/>
      <c r="HEH199" s="174"/>
      <c r="HEI199" s="174"/>
      <c r="HEJ199" s="174"/>
      <c r="HEK199" s="174"/>
      <c r="HEL199" s="174"/>
      <c r="HEM199" s="174"/>
      <c r="HEN199" s="174"/>
      <c r="HEO199" s="174"/>
      <c r="HEP199" s="174"/>
      <c r="HEQ199" s="174"/>
      <c r="HER199" s="174"/>
      <c r="HES199" s="174"/>
      <c r="HET199" s="174"/>
      <c r="HEU199" s="174"/>
      <c r="HEV199" s="174"/>
      <c r="HEW199" s="174"/>
      <c r="HEX199" s="174"/>
      <c r="HEY199" s="174"/>
      <c r="HEZ199" s="174"/>
      <c r="HFA199" s="174"/>
      <c r="HFB199" s="174"/>
      <c r="HFC199" s="174"/>
      <c r="HFD199" s="174"/>
      <c r="HFE199" s="174"/>
      <c r="HFF199" s="174"/>
      <c r="HFG199" s="174"/>
      <c r="HFH199" s="174"/>
      <c r="HFI199" s="174"/>
      <c r="HFJ199" s="174"/>
      <c r="HFK199" s="174"/>
      <c r="HFL199" s="174"/>
      <c r="HFM199" s="174"/>
      <c r="HFN199" s="174"/>
      <c r="HFO199" s="174"/>
      <c r="HFP199" s="174"/>
      <c r="HFQ199" s="174"/>
      <c r="HFR199" s="174"/>
      <c r="HFS199" s="174"/>
      <c r="HFT199" s="174"/>
      <c r="HFU199" s="174"/>
      <c r="HFV199" s="174"/>
      <c r="HFW199" s="174"/>
      <c r="HFX199" s="174"/>
      <c r="HFY199" s="174"/>
      <c r="HFZ199" s="174"/>
      <c r="HGA199" s="174"/>
      <c r="HGB199" s="174"/>
      <c r="HGC199" s="174"/>
      <c r="HGD199" s="174"/>
      <c r="HGE199" s="174"/>
      <c r="HGF199" s="174"/>
      <c r="HGG199" s="174"/>
      <c r="HGH199" s="174"/>
      <c r="HGI199" s="174"/>
      <c r="HGJ199" s="174"/>
      <c r="HGK199" s="174"/>
      <c r="HGL199" s="174"/>
      <c r="HGM199" s="174"/>
      <c r="HGN199" s="174"/>
      <c r="HGO199" s="174"/>
      <c r="HGP199" s="174"/>
      <c r="HGQ199" s="174"/>
      <c r="HGR199" s="174"/>
      <c r="HGS199" s="174"/>
      <c r="HGT199" s="174"/>
      <c r="HGU199" s="174"/>
      <c r="HGV199" s="174"/>
      <c r="HGW199" s="174"/>
      <c r="HGX199" s="174"/>
      <c r="HGY199" s="174"/>
      <c r="HGZ199" s="174"/>
      <c r="HHA199" s="174"/>
      <c r="HHB199" s="174"/>
      <c r="HHC199" s="174"/>
      <c r="HHD199" s="174"/>
      <c r="HHE199" s="174"/>
      <c r="HHF199" s="174"/>
      <c r="HHG199" s="174"/>
      <c r="HHH199" s="174"/>
      <c r="HHI199" s="174"/>
      <c r="HHJ199" s="174"/>
      <c r="HHK199" s="174"/>
      <c r="HHL199" s="174"/>
      <c r="HHM199" s="174"/>
      <c r="HHN199" s="174"/>
      <c r="HHO199" s="174"/>
      <c r="HHP199" s="174"/>
      <c r="HHQ199" s="174"/>
      <c r="HHR199" s="174"/>
      <c r="HHS199" s="174"/>
      <c r="HHT199" s="174"/>
      <c r="HHU199" s="174"/>
      <c r="HHV199" s="174"/>
      <c r="HHW199" s="174"/>
      <c r="HHX199" s="174"/>
      <c r="HHY199" s="174"/>
      <c r="HHZ199" s="174"/>
      <c r="HIA199" s="174"/>
      <c r="HIB199" s="174"/>
      <c r="HIC199" s="174"/>
      <c r="HID199" s="174"/>
      <c r="HIE199" s="174"/>
      <c r="HIF199" s="174"/>
      <c r="HIG199" s="174"/>
      <c r="HIH199" s="174"/>
      <c r="HII199" s="174"/>
      <c r="HIJ199" s="174"/>
      <c r="HIK199" s="174"/>
      <c r="HIL199" s="174"/>
      <c r="HIM199" s="174"/>
      <c r="HIN199" s="174"/>
      <c r="HIO199" s="174"/>
      <c r="HIP199" s="174"/>
      <c r="HIQ199" s="174"/>
      <c r="HIR199" s="174"/>
      <c r="HIS199" s="174"/>
      <c r="HIT199" s="174"/>
      <c r="HIU199" s="174"/>
      <c r="HIV199" s="174"/>
      <c r="HIW199" s="174"/>
      <c r="HIX199" s="174"/>
      <c r="HIY199" s="174"/>
      <c r="HIZ199" s="174"/>
      <c r="HJA199" s="174"/>
      <c r="HJB199" s="174"/>
      <c r="HJC199" s="174"/>
      <c r="HJD199" s="174"/>
      <c r="HJE199" s="174"/>
      <c r="HJF199" s="174"/>
      <c r="HJG199" s="174"/>
      <c r="HJH199" s="174"/>
      <c r="HJI199" s="174"/>
      <c r="HJJ199" s="174"/>
      <c r="HJK199" s="174"/>
      <c r="HJL199" s="174"/>
      <c r="HJM199" s="174"/>
      <c r="HJN199" s="174"/>
      <c r="HJO199" s="174"/>
      <c r="HJP199" s="174"/>
      <c r="HJQ199" s="174"/>
      <c r="HJR199" s="174"/>
      <c r="HJS199" s="174"/>
      <c r="HJT199" s="174"/>
      <c r="HJU199" s="174"/>
      <c r="HJV199" s="174"/>
      <c r="HJW199" s="174"/>
      <c r="HJX199" s="174"/>
      <c r="HJY199" s="174"/>
      <c r="HJZ199" s="174"/>
      <c r="HKA199" s="174"/>
      <c r="HKB199" s="174"/>
      <c r="HKC199" s="174"/>
      <c r="HKD199" s="174"/>
      <c r="HKE199" s="174"/>
      <c r="HKF199" s="174"/>
      <c r="HKG199" s="174"/>
      <c r="HKH199" s="174"/>
      <c r="HKI199" s="174"/>
      <c r="HKJ199" s="174"/>
      <c r="HKK199" s="174"/>
      <c r="HKL199" s="174"/>
      <c r="HKM199" s="174"/>
      <c r="HKN199" s="174"/>
      <c r="HKO199" s="174"/>
      <c r="HKP199" s="174"/>
      <c r="HKQ199" s="174"/>
      <c r="HKR199" s="174"/>
      <c r="HKS199" s="174"/>
      <c r="HKT199" s="174"/>
      <c r="HKU199" s="174"/>
      <c r="HKV199" s="174"/>
      <c r="HKW199" s="174"/>
      <c r="HKX199" s="174"/>
      <c r="HKY199" s="174"/>
      <c r="HKZ199" s="174"/>
      <c r="HLA199" s="174"/>
      <c r="HLB199" s="174"/>
      <c r="HLC199" s="174"/>
      <c r="HLD199" s="174"/>
      <c r="HLE199" s="174"/>
      <c r="HLF199" s="174"/>
      <c r="HLG199" s="174"/>
      <c r="HLH199" s="174"/>
      <c r="HLI199" s="174"/>
      <c r="HLJ199" s="174"/>
      <c r="HLK199" s="174"/>
      <c r="HLL199" s="174"/>
      <c r="HLM199" s="174"/>
      <c r="HLN199" s="174"/>
      <c r="HLO199" s="174"/>
      <c r="HLP199" s="174"/>
      <c r="HLQ199" s="174"/>
      <c r="HLR199" s="174"/>
      <c r="HLS199" s="174"/>
      <c r="HLT199" s="174"/>
      <c r="HLU199" s="174"/>
      <c r="HLV199" s="174"/>
      <c r="HLW199" s="174"/>
      <c r="HLX199" s="174"/>
      <c r="HLY199" s="174"/>
      <c r="HLZ199" s="174"/>
      <c r="HMA199" s="174"/>
      <c r="HMB199" s="174"/>
      <c r="HMC199" s="174"/>
      <c r="HMD199" s="174"/>
      <c r="HME199" s="174"/>
      <c r="HMF199" s="174"/>
      <c r="HMG199" s="174"/>
      <c r="HMH199" s="174"/>
      <c r="HMI199" s="174"/>
      <c r="HMJ199" s="174"/>
      <c r="HMK199" s="174"/>
      <c r="HML199" s="174"/>
      <c r="HMM199" s="174"/>
      <c r="HMN199" s="174"/>
      <c r="HMO199" s="174"/>
      <c r="HMP199" s="174"/>
      <c r="HMQ199" s="174"/>
      <c r="HMR199" s="174"/>
      <c r="HMS199" s="174"/>
      <c r="HMT199" s="174"/>
      <c r="HMU199" s="174"/>
      <c r="HMV199" s="174"/>
      <c r="HMW199" s="174"/>
      <c r="HMX199" s="174"/>
      <c r="HMY199" s="174"/>
      <c r="HMZ199" s="174"/>
      <c r="HNA199" s="174"/>
      <c r="HNB199" s="174"/>
      <c r="HNC199" s="174"/>
      <c r="HND199" s="174"/>
      <c r="HNE199" s="174"/>
      <c r="HNF199" s="174"/>
      <c r="HNG199" s="174"/>
      <c r="HNH199" s="174"/>
      <c r="HNI199" s="174"/>
      <c r="HNJ199" s="174"/>
      <c r="HNK199" s="174"/>
      <c r="HNL199" s="174"/>
      <c r="HNM199" s="174"/>
      <c r="HNN199" s="174"/>
      <c r="HNO199" s="174"/>
      <c r="HNP199" s="174"/>
      <c r="HNQ199" s="174"/>
      <c r="HNR199" s="174"/>
      <c r="HNS199" s="174"/>
      <c r="HNT199" s="174"/>
      <c r="HNU199" s="174"/>
      <c r="HNV199" s="174"/>
      <c r="HNW199" s="174"/>
      <c r="HNX199" s="174"/>
      <c r="HNY199" s="174"/>
      <c r="HNZ199" s="174"/>
      <c r="HOA199" s="174"/>
      <c r="HOB199" s="174"/>
      <c r="HOC199" s="174"/>
      <c r="HOD199" s="174"/>
      <c r="HOE199" s="174"/>
      <c r="HOF199" s="174"/>
      <c r="HOG199" s="174"/>
      <c r="HOH199" s="174"/>
      <c r="HOI199" s="174"/>
      <c r="HOJ199" s="174"/>
      <c r="HOK199" s="174"/>
      <c r="HOL199" s="174"/>
      <c r="HOM199" s="174"/>
      <c r="HON199" s="174"/>
      <c r="HOO199" s="174"/>
      <c r="HOP199" s="174"/>
      <c r="HOQ199" s="174"/>
      <c r="HOR199" s="174"/>
      <c r="HOS199" s="174"/>
      <c r="HOT199" s="174"/>
      <c r="HOU199" s="174"/>
      <c r="HOV199" s="174"/>
      <c r="HOW199" s="174"/>
      <c r="HOX199" s="174"/>
      <c r="HOY199" s="174"/>
      <c r="HOZ199" s="174"/>
      <c r="HPA199" s="174"/>
      <c r="HPB199" s="174"/>
      <c r="HPC199" s="174"/>
      <c r="HPD199" s="174"/>
      <c r="HPE199" s="174"/>
      <c r="HPF199" s="174"/>
      <c r="HPG199" s="174"/>
      <c r="HPH199" s="174"/>
      <c r="HPI199" s="174"/>
      <c r="HPJ199" s="174"/>
      <c r="HPK199" s="174"/>
      <c r="HPL199" s="174"/>
      <c r="HPM199" s="174"/>
      <c r="HPN199" s="174"/>
      <c r="HPO199" s="174"/>
      <c r="HPP199" s="174"/>
      <c r="HPQ199" s="174"/>
      <c r="HPR199" s="174"/>
      <c r="HPS199" s="174"/>
      <c r="HPT199" s="174"/>
      <c r="HPU199" s="174"/>
      <c r="HPV199" s="174"/>
      <c r="HPW199" s="174"/>
      <c r="HPX199" s="174"/>
      <c r="HPY199" s="174"/>
      <c r="HPZ199" s="174"/>
      <c r="HQA199" s="174"/>
      <c r="HQB199" s="174"/>
      <c r="HQC199" s="174"/>
      <c r="HQD199" s="174"/>
      <c r="HQE199" s="174"/>
      <c r="HQF199" s="174"/>
      <c r="HQG199" s="174"/>
      <c r="HQH199" s="174"/>
      <c r="HQI199" s="174"/>
      <c r="HQJ199" s="174"/>
      <c r="HQK199" s="174"/>
      <c r="HQL199" s="174"/>
      <c r="HQM199" s="174"/>
      <c r="HQN199" s="174"/>
      <c r="HQO199" s="174"/>
      <c r="HQP199" s="174"/>
      <c r="HQQ199" s="174"/>
      <c r="HQR199" s="174"/>
      <c r="HQS199" s="174"/>
      <c r="HQT199" s="174"/>
      <c r="HQU199" s="174"/>
      <c r="HQV199" s="174"/>
      <c r="HQW199" s="174"/>
      <c r="HQX199" s="174"/>
      <c r="HQY199" s="174"/>
      <c r="HQZ199" s="174"/>
      <c r="HRA199" s="174"/>
      <c r="HRB199" s="174"/>
      <c r="HRC199" s="174"/>
      <c r="HRD199" s="174"/>
      <c r="HRE199" s="174"/>
      <c r="HRF199" s="174"/>
      <c r="HRG199" s="174"/>
      <c r="HRH199" s="174"/>
      <c r="HRI199" s="174"/>
      <c r="HRJ199" s="174"/>
      <c r="HRK199" s="174"/>
      <c r="HRL199" s="174"/>
      <c r="HRM199" s="174"/>
      <c r="HRN199" s="174"/>
      <c r="HRO199" s="174"/>
      <c r="HRP199" s="174"/>
      <c r="HRQ199" s="174"/>
      <c r="HRR199" s="174"/>
      <c r="HRS199" s="174"/>
      <c r="HRT199" s="174"/>
      <c r="HRU199" s="174"/>
      <c r="HRV199" s="174"/>
      <c r="HRW199" s="174"/>
      <c r="HRX199" s="174"/>
      <c r="HRY199" s="174"/>
      <c r="HRZ199" s="174"/>
      <c r="HSA199" s="174"/>
      <c r="HSB199" s="174"/>
      <c r="HSC199" s="174"/>
      <c r="HSD199" s="174"/>
      <c r="HSE199" s="174"/>
      <c r="HSF199" s="174"/>
      <c r="HSG199" s="174"/>
      <c r="HSH199" s="174"/>
      <c r="HSI199" s="174"/>
      <c r="HSJ199" s="174"/>
      <c r="HSK199" s="174"/>
      <c r="HSL199" s="174"/>
      <c r="HSM199" s="174"/>
      <c r="HSN199" s="174"/>
      <c r="HSO199" s="174"/>
      <c r="HSP199" s="174"/>
      <c r="HSQ199" s="174"/>
      <c r="HSR199" s="174"/>
      <c r="HSS199" s="174"/>
      <c r="HST199" s="174"/>
      <c r="HSU199" s="174"/>
      <c r="HSV199" s="174"/>
      <c r="HSW199" s="174"/>
      <c r="HSX199" s="174"/>
      <c r="HSY199" s="174"/>
      <c r="HSZ199" s="174"/>
      <c r="HTA199" s="174"/>
      <c r="HTB199" s="174"/>
      <c r="HTC199" s="174"/>
      <c r="HTD199" s="174"/>
      <c r="HTE199" s="174"/>
      <c r="HTF199" s="174"/>
      <c r="HTG199" s="174"/>
      <c r="HTH199" s="174"/>
      <c r="HTI199" s="174"/>
      <c r="HTJ199" s="174"/>
      <c r="HTK199" s="174"/>
      <c r="HTL199" s="174"/>
      <c r="HTM199" s="174"/>
      <c r="HTN199" s="174"/>
      <c r="HTO199" s="174"/>
      <c r="HTP199" s="174"/>
      <c r="HTQ199" s="174"/>
      <c r="HTR199" s="174"/>
      <c r="HTS199" s="174"/>
      <c r="HTT199" s="174"/>
      <c r="HTU199" s="174"/>
      <c r="HTV199" s="174"/>
      <c r="HTW199" s="174"/>
      <c r="HTX199" s="174"/>
      <c r="HTY199" s="174"/>
      <c r="HTZ199" s="174"/>
      <c r="HUA199" s="174"/>
      <c r="HUB199" s="174"/>
      <c r="HUC199" s="174"/>
      <c r="HUD199" s="174"/>
      <c r="HUE199" s="174"/>
      <c r="HUF199" s="174"/>
      <c r="HUG199" s="174"/>
      <c r="HUH199" s="174"/>
      <c r="HUI199" s="174"/>
      <c r="HUJ199" s="174"/>
      <c r="HUK199" s="174"/>
      <c r="HUL199" s="174"/>
      <c r="HUM199" s="174"/>
      <c r="HUN199" s="174"/>
      <c r="HUO199" s="174"/>
      <c r="HUP199" s="174"/>
      <c r="HUQ199" s="174"/>
      <c r="HUR199" s="174"/>
      <c r="HUS199" s="174"/>
      <c r="HUT199" s="174"/>
      <c r="HUU199" s="174"/>
      <c r="HUV199" s="174"/>
      <c r="HUW199" s="174"/>
      <c r="HUX199" s="174"/>
      <c r="HUY199" s="174"/>
      <c r="HUZ199" s="174"/>
      <c r="HVA199" s="174"/>
      <c r="HVB199" s="174"/>
      <c r="HVC199" s="174"/>
      <c r="HVD199" s="174"/>
      <c r="HVE199" s="174"/>
      <c r="HVF199" s="174"/>
      <c r="HVG199" s="174"/>
      <c r="HVH199" s="174"/>
      <c r="HVI199" s="174"/>
      <c r="HVJ199" s="174"/>
      <c r="HVK199" s="174"/>
      <c r="HVL199" s="174"/>
      <c r="HVM199" s="174"/>
      <c r="HVN199" s="174"/>
      <c r="HVO199" s="174"/>
      <c r="HVP199" s="174"/>
      <c r="HVQ199" s="174"/>
      <c r="HVR199" s="174"/>
      <c r="HVS199" s="174"/>
      <c r="HVT199" s="174"/>
      <c r="HVU199" s="174"/>
      <c r="HVV199" s="174"/>
      <c r="HVW199" s="174"/>
      <c r="HVX199" s="174"/>
      <c r="HVY199" s="174"/>
      <c r="HVZ199" s="174"/>
      <c r="HWA199" s="174"/>
      <c r="HWB199" s="174"/>
      <c r="HWC199" s="174"/>
      <c r="HWD199" s="174"/>
      <c r="HWE199" s="174"/>
      <c r="HWF199" s="174"/>
      <c r="HWG199" s="174"/>
      <c r="HWH199" s="174"/>
      <c r="HWI199" s="174"/>
      <c r="HWJ199" s="174"/>
      <c r="HWK199" s="174"/>
      <c r="HWL199" s="174"/>
      <c r="HWM199" s="174"/>
      <c r="HWN199" s="174"/>
      <c r="HWO199" s="174"/>
      <c r="HWP199" s="174"/>
      <c r="HWQ199" s="174"/>
      <c r="HWR199" s="174"/>
      <c r="HWS199" s="174"/>
      <c r="HWT199" s="174"/>
      <c r="HWU199" s="174"/>
      <c r="HWV199" s="174"/>
      <c r="HWW199" s="174"/>
      <c r="HWX199" s="174"/>
      <c r="HWY199" s="174"/>
      <c r="HWZ199" s="174"/>
      <c r="HXA199" s="174"/>
      <c r="HXB199" s="174"/>
      <c r="HXC199" s="174"/>
      <c r="HXD199" s="174"/>
      <c r="HXE199" s="174"/>
      <c r="HXF199" s="174"/>
      <c r="HXG199" s="174"/>
      <c r="HXH199" s="174"/>
      <c r="HXI199" s="174"/>
      <c r="HXJ199" s="174"/>
      <c r="HXK199" s="174"/>
      <c r="HXL199" s="174"/>
      <c r="HXM199" s="174"/>
      <c r="HXN199" s="174"/>
      <c r="HXO199" s="174"/>
      <c r="HXP199" s="174"/>
      <c r="HXQ199" s="174"/>
      <c r="HXR199" s="174"/>
      <c r="HXS199" s="174"/>
      <c r="HXT199" s="174"/>
      <c r="HXU199" s="174"/>
      <c r="HXV199" s="174"/>
      <c r="HXW199" s="174"/>
      <c r="HXX199" s="174"/>
      <c r="HXY199" s="174"/>
      <c r="HXZ199" s="174"/>
      <c r="HYA199" s="174"/>
      <c r="HYB199" s="174"/>
      <c r="HYC199" s="174"/>
      <c r="HYD199" s="174"/>
      <c r="HYE199" s="174"/>
      <c r="HYF199" s="174"/>
      <c r="HYG199" s="174"/>
      <c r="HYH199" s="174"/>
      <c r="HYI199" s="174"/>
      <c r="HYJ199" s="174"/>
      <c r="HYK199" s="174"/>
      <c r="HYL199" s="174"/>
      <c r="HYM199" s="174"/>
      <c r="HYN199" s="174"/>
      <c r="HYO199" s="174"/>
      <c r="HYP199" s="174"/>
      <c r="HYQ199" s="174"/>
      <c r="HYR199" s="174"/>
      <c r="HYS199" s="174"/>
      <c r="HYT199" s="174"/>
      <c r="HYU199" s="174"/>
      <c r="HYV199" s="174"/>
      <c r="HYW199" s="174"/>
      <c r="HYX199" s="174"/>
      <c r="HYY199" s="174"/>
      <c r="HYZ199" s="174"/>
      <c r="HZA199" s="174"/>
      <c r="HZB199" s="174"/>
      <c r="HZC199" s="174"/>
      <c r="HZD199" s="174"/>
      <c r="HZE199" s="174"/>
      <c r="HZF199" s="174"/>
      <c r="HZG199" s="174"/>
      <c r="HZH199" s="174"/>
      <c r="HZI199" s="174"/>
      <c r="HZJ199" s="174"/>
      <c r="HZK199" s="174"/>
      <c r="HZL199" s="174"/>
      <c r="HZM199" s="174"/>
      <c r="HZN199" s="174"/>
      <c r="HZO199" s="174"/>
      <c r="HZP199" s="174"/>
      <c r="HZQ199" s="174"/>
      <c r="HZR199" s="174"/>
      <c r="HZS199" s="174"/>
      <c r="HZT199" s="174"/>
      <c r="HZU199" s="174"/>
      <c r="HZV199" s="174"/>
      <c r="HZW199" s="174"/>
      <c r="HZX199" s="174"/>
      <c r="HZY199" s="174"/>
      <c r="HZZ199" s="174"/>
      <c r="IAA199" s="174"/>
      <c r="IAB199" s="174"/>
      <c r="IAC199" s="174"/>
      <c r="IAD199" s="174"/>
      <c r="IAE199" s="174"/>
      <c r="IAF199" s="174"/>
      <c r="IAG199" s="174"/>
      <c r="IAH199" s="174"/>
      <c r="IAI199" s="174"/>
      <c r="IAJ199" s="174"/>
      <c r="IAK199" s="174"/>
      <c r="IAL199" s="174"/>
      <c r="IAM199" s="174"/>
      <c r="IAN199" s="174"/>
      <c r="IAO199" s="174"/>
      <c r="IAP199" s="174"/>
      <c r="IAQ199" s="174"/>
      <c r="IAR199" s="174"/>
      <c r="IAS199" s="174"/>
      <c r="IAT199" s="174"/>
      <c r="IAU199" s="174"/>
      <c r="IAV199" s="174"/>
      <c r="IAW199" s="174"/>
      <c r="IAX199" s="174"/>
      <c r="IAY199" s="174"/>
      <c r="IAZ199" s="174"/>
      <c r="IBA199" s="174"/>
      <c r="IBB199" s="174"/>
      <c r="IBC199" s="174"/>
      <c r="IBD199" s="174"/>
      <c r="IBE199" s="174"/>
      <c r="IBF199" s="174"/>
      <c r="IBG199" s="174"/>
      <c r="IBH199" s="174"/>
      <c r="IBI199" s="174"/>
      <c r="IBJ199" s="174"/>
      <c r="IBK199" s="174"/>
      <c r="IBL199" s="174"/>
      <c r="IBM199" s="174"/>
      <c r="IBN199" s="174"/>
      <c r="IBO199" s="174"/>
      <c r="IBP199" s="174"/>
      <c r="IBQ199" s="174"/>
      <c r="IBR199" s="174"/>
      <c r="IBS199" s="174"/>
      <c r="IBT199" s="174"/>
      <c r="IBU199" s="174"/>
      <c r="IBV199" s="174"/>
      <c r="IBW199" s="174"/>
      <c r="IBX199" s="174"/>
      <c r="IBY199" s="174"/>
      <c r="IBZ199" s="174"/>
      <c r="ICA199" s="174"/>
      <c r="ICB199" s="174"/>
      <c r="ICC199" s="174"/>
      <c r="ICD199" s="174"/>
      <c r="ICE199" s="174"/>
      <c r="ICF199" s="174"/>
      <c r="ICG199" s="174"/>
      <c r="ICH199" s="174"/>
      <c r="ICI199" s="174"/>
      <c r="ICJ199" s="174"/>
      <c r="ICK199" s="174"/>
      <c r="ICL199" s="174"/>
      <c r="ICM199" s="174"/>
      <c r="ICN199" s="174"/>
      <c r="ICO199" s="174"/>
      <c r="ICP199" s="174"/>
      <c r="ICQ199" s="174"/>
      <c r="ICR199" s="174"/>
      <c r="ICS199" s="174"/>
      <c r="ICT199" s="174"/>
      <c r="ICU199" s="174"/>
      <c r="ICV199" s="174"/>
      <c r="ICW199" s="174"/>
      <c r="ICX199" s="174"/>
      <c r="ICY199" s="174"/>
      <c r="ICZ199" s="174"/>
      <c r="IDA199" s="174"/>
      <c r="IDB199" s="174"/>
      <c r="IDC199" s="174"/>
      <c r="IDD199" s="174"/>
      <c r="IDE199" s="174"/>
      <c r="IDF199" s="174"/>
      <c r="IDG199" s="174"/>
      <c r="IDH199" s="174"/>
      <c r="IDI199" s="174"/>
      <c r="IDJ199" s="174"/>
      <c r="IDK199" s="174"/>
      <c r="IDL199" s="174"/>
      <c r="IDM199" s="174"/>
      <c r="IDN199" s="174"/>
      <c r="IDO199" s="174"/>
      <c r="IDP199" s="174"/>
      <c r="IDQ199" s="174"/>
      <c r="IDR199" s="174"/>
      <c r="IDS199" s="174"/>
      <c r="IDT199" s="174"/>
      <c r="IDU199" s="174"/>
      <c r="IDV199" s="174"/>
      <c r="IDW199" s="174"/>
      <c r="IDX199" s="174"/>
      <c r="IDY199" s="174"/>
      <c r="IDZ199" s="174"/>
      <c r="IEA199" s="174"/>
      <c r="IEB199" s="174"/>
      <c r="IEC199" s="174"/>
      <c r="IED199" s="174"/>
      <c r="IEE199" s="174"/>
      <c r="IEF199" s="174"/>
      <c r="IEG199" s="174"/>
      <c r="IEH199" s="174"/>
      <c r="IEI199" s="174"/>
      <c r="IEJ199" s="174"/>
      <c r="IEK199" s="174"/>
      <c r="IEL199" s="174"/>
      <c r="IEM199" s="174"/>
      <c r="IEN199" s="174"/>
      <c r="IEO199" s="174"/>
      <c r="IEP199" s="174"/>
      <c r="IEQ199" s="174"/>
      <c r="IER199" s="174"/>
      <c r="IES199" s="174"/>
      <c r="IET199" s="174"/>
      <c r="IEU199" s="174"/>
      <c r="IEV199" s="174"/>
      <c r="IEW199" s="174"/>
      <c r="IEX199" s="174"/>
      <c r="IEY199" s="174"/>
      <c r="IEZ199" s="174"/>
      <c r="IFA199" s="174"/>
      <c r="IFB199" s="174"/>
      <c r="IFC199" s="174"/>
      <c r="IFD199" s="174"/>
      <c r="IFE199" s="174"/>
      <c r="IFF199" s="174"/>
      <c r="IFG199" s="174"/>
      <c r="IFH199" s="174"/>
      <c r="IFI199" s="174"/>
      <c r="IFJ199" s="174"/>
      <c r="IFK199" s="174"/>
      <c r="IFL199" s="174"/>
      <c r="IFM199" s="174"/>
      <c r="IFN199" s="174"/>
      <c r="IFO199" s="174"/>
      <c r="IFP199" s="174"/>
      <c r="IFQ199" s="174"/>
      <c r="IFR199" s="174"/>
      <c r="IFS199" s="174"/>
      <c r="IFT199" s="174"/>
      <c r="IFU199" s="174"/>
      <c r="IFV199" s="174"/>
      <c r="IFW199" s="174"/>
      <c r="IFX199" s="174"/>
      <c r="IFY199" s="174"/>
      <c r="IFZ199" s="174"/>
      <c r="IGA199" s="174"/>
      <c r="IGB199" s="174"/>
      <c r="IGC199" s="174"/>
      <c r="IGD199" s="174"/>
      <c r="IGE199" s="174"/>
      <c r="IGF199" s="174"/>
      <c r="IGG199" s="174"/>
      <c r="IGH199" s="174"/>
      <c r="IGI199" s="174"/>
      <c r="IGJ199" s="174"/>
      <c r="IGK199" s="174"/>
      <c r="IGL199" s="174"/>
      <c r="IGM199" s="174"/>
      <c r="IGN199" s="174"/>
      <c r="IGO199" s="174"/>
      <c r="IGP199" s="174"/>
      <c r="IGQ199" s="174"/>
      <c r="IGR199" s="174"/>
      <c r="IGS199" s="174"/>
      <c r="IGT199" s="174"/>
      <c r="IGU199" s="174"/>
      <c r="IGV199" s="174"/>
      <c r="IGW199" s="174"/>
      <c r="IGX199" s="174"/>
      <c r="IGY199" s="174"/>
      <c r="IGZ199" s="174"/>
      <c r="IHA199" s="174"/>
      <c r="IHB199" s="174"/>
      <c r="IHC199" s="174"/>
      <c r="IHD199" s="174"/>
      <c r="IHE199" s="174"/>
      <c r="IHF199" s="174"/>
      <c r="IHG199" s="174"/>
      <c r="IHH199" s="174"/>
      <c r="IHI199" s="174"/>
      <c r="IHJ199" s="174"/>
      <c r="IHK199" s="174"/>
      <c r="IHL199" s="174"/>
      <c r="IHM199" s="174"/>
      <c r="IHN199" s="174"/>
      <c r="IHO199" s="174"/>
      <c r="IHP199" s="174"/>
      <c r="IHQ199" s="174"/>
      <c r="IHR199" s="174"/>
      <c r="IHS199" s="174"/>
      <c r="IHT199" s="174"/>
      <c r="IHU199" s="174"/>
      <c r="IHV199" s="174"/>
      <c r="IHW199" s="174"/>
      <c r="IHX199" s="174"/>
      <c r="IHY199" s="174"/>
      <c r="IHZ199" s="174"/>
      <c r="IIA199" s="174"/>
      <c r="IIB199" s="174"/>
      <c r="IIC199" s="174"/>
      <c r="IID199" s="174"/>
      <c r="IIE199" s="174"/>
      <c r="IIF199" s="174"/>
      <c r="IIG199" s="174"/>
      <c r="IIH199" s="174"/>
      <c r="III199" s="174"/>
      <c r="IIJ199" s="174"/>
      <c r="IIK199" s="174"/>
      <c r="IIL199" s="174"/>
      <c r="IIM199" s="174"/>
      <c r="IIN199" s="174"/>
      <c r="IIO199" s="174"/>
      <c r="IIP199" s="174"/>
      <c r="IIQ199" s="174"/>
      <c r="IIR199" s="174"/>
      <c r="IIS199" s="174"/>
      <c r="IIT199" s="174"/>
      <c r="IIU199" s="174"/>
      <c r="IIV199" s="174"/>
      <c r="IIW199" s="174"/>
      <c r="IIX199" s="174"/>
      <c r="IIY199" s="174"/>
      <c r="IIZ199" s="174"/>
      <c r="IJA199" s="174"/>
      <c r="IJB199" s="174"/>
      <c r="IJC199" s="174"/>
      <c r="IJD199" s="174"/>
      <c r="IJE199" s="174"/>
      <c r="IJF199" s="174"/>
      <c r="IJG199" s="174"/>
      <c r="IJH199" s="174"/>
      <c r="IJI199" s="174"/>
      <c r="IJJ199" s="174"/>
      <c r="IJK199" s="174"/>
      <c r="IJL199" s="174"/>
      <c r="IJM199" s="174"/>
      <c r="IJN199" s="174"/>
      <c r="IJO199" s="174"/>
      <c r="IJP199" s="174"/>
      <c r="IJQ199" s="174"/>
      <c r="IJR199" s="174"/>
      <c r="IJS199" s="174"/>
      <c r="IJT199" s="174"/>
      <c r="IJU199" s="174"/>
      <c r="IJV199" s="174"/>
      <c r="IJW199" s="174"/>
      <c r="IJX199" s="174"/>
      <c r="IJY199" s="174"/>
      <c r="IJZ199" s="174"/>
      <c r="IKA199" s="174"/>
      <c r="IKB199" s="174"/>
      <c r="IKC199" s="174"/>
      <c r="IKD199" s="174"/>
      <c r="IKE199" s="174"/>
      <c r="IKF199" s="174"/>
      <c r="IKG199" s="174"/>
      <c r="IKH199" s="174"/>
      <c r="IKI199" s="174"/>
      <c r="IKJ199" s="174"/>
      <c r="IKK199" s="174"/>
      <c r="IKL199" s="174"/>
      <c r="IKM199" s="174"/>
      <c r="IKN199" s="174"/>
      <c r="IKO199" s="174"/>
      <c r="IKP199" s="174"/>
      <c r="IKQ199" s="174"/>
      <c r="IKR199" s="174"/>
      <c r="IKS199" s="174"/>
      <c r="IKT199" s="174"/>
      <c r="IKU199" s="174"/>
      <c r="IKV199" s="174"/>
      <c r="IKW199" s="174"/>
      <c r="IKX199" s="174"/>
      <c r="IKY199" s="174"/>
      <c r="IKZ199" s="174"/>
      <c r="ILA199" s="174"/>
      <c r="ILB199" s="174"/>
      <c r="ILC199" s="174"/>
      <c r="ILD199" s="174"/>
      <c r="ILE199" s="174"/>
      <c r="ILF199" s="174"/>
      <c r="ILG199" s="174"/>
      <c r="ILH199" s="174"/>
      <c r="ILI199" s="174"/>
      <c r="ILJ199" s="174"/>
      <c r="ILK199" s="174"/>
      <c r="ILL199" s="174"/>
      <c r="ILM199" s="174"/>
      <c r="ILN199" s="174"/>
      <c r="ILO199" s="174"/>
      <c r="ILP199" s="174"/>
      <c r="ILQ199" s="174"/>
      <c r="ILR199" s="174"/>
      <c r="ILS199" s="174"/>
      <c r="ILT199" s="174"/>
      <c r="ILU199" s="174"/>
      <c r="ILV199" s="174"/>
      <c r="ILW199" s="174"/>
      <c r="ILX199" s="174"/>
      <c r="ILY199" s="174"/>
      <c r="ILZ199" s="174"/>
      <c r="IMA199" s="174"/>
      <c r="IMB199" s="174"/>
      <c r="IMC199" s="174"/>
      <c r="IMD199" s="174"/>
      <c r="IME199" s="174"/>
      <c r="IMF199" s="174"/>
      <c r="IMG199" s="174"/>
      <c r="IMH199" s="174"/>
      <c r="IMI199" s="174"/>
      <c r="IMJ199" s="174"/>
      <c r="IMK199" s="174"/>
      <c r="IML199" s="174"/>
      <c r="IMM199" s="174"/>
      <c r="IMN199" s="174"/>
      <c r="IMO199" s="174"/>
      <c r="IMP199" s="174"/>
      <c r="IMQ199" s="174"/>
      <c r="IMR199" s="174"/>
      <c r="IMS199" s="174"/>
      <c r="IMT199" s="174"/>
      <c r="IMU199" s="174"/>
      <c r="IMV199" s="174"/>
      <c r="IMW199" s="174"/>
      <c r="IMX199" s="174"/>
      <c r="IMY199" s="174"/>
      <c r="IMZ199" s="174"/>
      <c r="INA199" s="174"/>
      <c r="INB199" s="174"/>
      <c r="INC199" s="174"/>
      <c r="IND199" s="174"/>
      <c r="INE199" s="174"/>
      <c r="INF199" s="174"/>
      <c r="ING199" s="174"/>
      <c r="INH199" s="174"/>
      <c r="INI199" s="174"/>
      <c r="INJ199" s="174"/>
      <c r="INK199" s="174"/>
      <c r="INL199" s="174"/>
      <c r="INM199" s="174"/>
      <c r="INN199" s="174"/>
      <c r="INO199" s="174"/>
      <c r="INP199" s="174"/>
      <c r="INQ199" s="174"/>
      <c r="INR199" s="174"/>
      <c r="INS199" s="174"/>
      <c r="INT199" s="174"/>
      <c r="INU199" s="174"/>
      <c r="INV199" s="174"/>
      <c r="INW199" s="174"/>
      <c r="INX199" s="174"/>
      <c r="INY199" s="174"/>
      <c r="INZ199" s="174"/>
      <c r="IOA199" s="174"/>
      <c r="IOB199" s="174"/>
      <c r="IOC199" s="174"/>
      <c r="IOD199" s="174"/>
      <c r="IOE199" s="174"/>
      <c r="IOF199" s="174"/>
      <c r="IOG199" s="174"/>
      <c r="IOH199" s="174"/>
      <c r="IOI199" s="174"/>
      <c r="IOJ199" s="174"/>
      <c r="IOK199" s="174"/>
      <c r="IOL199" s="174"/>
      <c r="IOM199" s="174"/>
      <c r="ION199" s="174"/>
      <c r="IOO199" s="174"/>
      <c r="IOP199" s="174"/>
      <c r="IOQ199" s="174"/>
      <c r="IOR199" s="174"/>
      <c r="IOS199" s="174"/>
      <c r="IOT199" s="174"/>
      <c r="IOU199" s="174"/>
      <c r="IOV199" s="174"/>
      <c r="IOW199" s="174"/>
      <c r="IOX199" s="174"/>
      <c r="IOY199" s="174"/>
      <c r="IOZ199" s="174"/>
      <c r="IPA199" s="174"/>
      <c r="IPB199" s="174"/>
      <c r="IPC199" s="174"/>
      <c r="IPD199" s="174"/>
      <c r="IPE199" s="174"/>
      <c r="IPF199" s="174"/>
      <c r="IPG199" s="174"/>
      <c r="IPH199" s="174"/>
      <c r="IPI199" s="174"/>
      <c r="IPJ199" s="174"/>
      <c r="IPK199" s="174"/>
      <c r="IPL199" s="174"/>
      <c r="IPM199" s="174"/>
      <c r="IPN199" s="174"/>
      <c r="IPO199" s="174"/>
      <c r="IPP199" s="174"/>
      <c r="IPQ199" s="174"/>
      <c r="IPR199" s="174"/>
      <c r="IPS199" s="174"/>
      <c r="IPT199" s="174"/>
      <c r="IPU199" s="174"/>
      <c r="IPV199" s="174"/>
      <c r="IPW199" s="174"/>
      <c r="IPX199" s="174"/>
      <c r="IPY199" s="174"/>
      <c r="IPZ199" s="174"/>
      <c r="IQA199" s="174"/>
      <c r="IQB199" s="174"/>
      <c r="IQC199" s="174"/>
      <c r="IQD199" s="174"/>
      <c r="IQE199" s="174"/>
      <c r="IQF199" s="174"/>
      <c r="IQG199" s="174"/>
      <c r="IQH199" s="174"/>
      <c r="IQI199" s="174"/>
      <c r="IQJ199" s="174"/>
      <c r="IQK199" s="174"/>
      <c r="IQL199" s="174"/>
      <c r="IQM199" s="174"/>
      <c r="IQN199" s="174"/>
      <c r="IQO199" s="174"/>
      <c r="IQP199" s="174"/>
      <c r="IQQ199" s="174"/>
      <c r="IQR199" s="174"/>
      <c r="IQS199" s="174"/>
      <c r="IQT199" s="174"/>
      <c r="IQU199" s="174"/>
      <c r="IQV199" s="174"/>
      <c r="IQW199" s="174"/>
      <c r="IQX199" s="174"/>
      <c r="IQY199" s="174"/>
      <c r="IQZ199" s="174"/>
      <c r="IRA199" s="174"/>
      <c r="IRB199" s="174"/>
      <c r="IRC199" s="174"/>
      <c r="IRD199" s="174"/>
      <c r="IRE199" s="174"/>
      <c r="IRF199" s="174"/>
      <c r="IRG199" s="174"/>
      <c r="IRH199" s="174"/>
      <c r="IRI199" s="174"/>
      <c r="IRJ199" s="174"/>
      <c r="IRK199" s="174"/>
      <c r="IRL199" s="174"/>
      <c r="IRM199" s="174"/>
      <c r="IRN199" s="174"/>
      <c r="IRO199" s="174"/>
      <c r="IRP199" s="174"/>
      <c r="IRQ199" s="174"/>
      <c r="IRR199" s="174"/>
      <c r="IRS199" s="174"/>
      <c r="IRT199" s="174"/>
      <c r="IRU199" s="174"/>
      <c r="IRV199" s="174"/>
      <c r="IRW199" s="174"/>
      <c r="IRX199" s="174"/>
      <c r="IRY199" s="174"/>
      <c r="IRZ199" s="174"/>
      <c r="ISA199" s="174"/>
      <c r="ISB199" s="174"/>
      <c r="ISC199" s="174"/>
      <c r="ISD199" s="174"/>
      <c r="ISE199" s="174"/>
      <c r="ISF199" s="174"/>
      <c r="ISG199" s="174"/>
      <c r="ISH199" s="174"/>
      <c r="ISI199" s="174"/>
      <c r="ISJ199" s="174"/>
      <c r="ISK199" s="174"/>
      <c r="ISL199" s="174"/>
      <c r="ISM199" s="174"/>
      <c r="ISN199" s="174"/>
      <c r="ISO199" s="174"/>
      <c r="ISP199" s="174"/>
      <c r="ISQ199" s="174"/>
      <c r="ISR199" s="174"/>
      <c r="ISS199" s="174"/>
      <c r="IST199" s="174"/>
      <c r="ISU199" s="174"/>
      <c r="ISV199" s="174"/>
      <c r="ISW199" s="174"/>
      <c r="ISX199" s="174"/>
      <c r="ISY199" s="174"/>
      <c r="ISZ199" s="174"/>
      <c r="ITA199" s="174"/>
      <c r="ITB199" s="174"/>
      <c r="ITC199" s="174"/>
      <c r="ITD199" s="174"/>
      <c r="ITE199" s="174"/>
      <c r="ITF199" s="174"/>
      <c r="ITG199" s="174"/>
      <c r="ITH199" s="174"/>
      <c r="ITI199" s="174"/>
      <c r="ITJ199" s="174"/>
      <c r="ITK199" s="174"/>
      <c r="ITL199" s="174"/>
      <c r="ITM199" s="174"/>
      <c r="ITN199" s="174"/>
      <c r="ITO199" s="174"/>
      <c r="ITP199" s="174"/>
      <c r="ITQ199" s="174"/>
      <c r="ITR199" s="174"/>
      <c r="ITS199" s="174"/>
      <c r="ITT199" s="174"/>
      <c r="ITU199" s="174"/>
      <c r="ITV199" s="174"/>
      <c r="ITW199" s="174"/>
      <c r="ITX199" s="174"/>
      <c r="ITY199" s="174"/>
      <c r="ITZ199" s="174"/>
      <c r="IUA199" s="174"/>
      <c r="IUB199" s="174"/>
      <c r="IUC199" s="174"/>
      <c r="IUD199" s="174"/>
      <c r="IUE199" s="174"/>
      <c r="IUF199" s="174"/>
      <c r="IUG199" s="174"/>
      <c r="IUH199" s="174"/>
      <c r="IUI199" s="174"/>
      <c r="IUJ199" s="174"/>
      <c r="IUK199" s="174"/>
      <c r="IUL199" s="174"/>
      <c r="IUM199" s="174"/>
      <c r="IUN199" s="174"/>
      <c r="IUO199" s="174"/>
      <c r="IUP199" s="174"/>
      <c r="IUQ199" s="174"/>
      <c r="IUR199" s="174"/>
      <c r="IUS199" s="174"/>
      <c r="IUT199" s="174"/>
      <c r="IUU199" s="174"/>
      <c r="IUV199" s="174"/>
      <c r="IUW199" s="174"/>
      <c r="IUX199" s="174"/>
      <c r="IUY199" s="174"/>
      <c r="IUZ199" s="174"/>
      <c r="IVA199" s="174"/>
      <c r="IVB199" s="174"/>
      <c r="IVC199" s="174"/>
      <c r="IVD199" s="174"/>
      <c r="IVE199" s="174"/>
      <c r="IVF199" s="174"/>
      <c r="IVG199" s="174"/>
      <c r="IVH199" s="174"/>
      <c r="IVI199" s="174"/>
      <c r="IVJ199" s="174"/>
      <c r="IVK199" s="174"/>
      <c r="IVL199" s="174"/>
      <c r="IVM199" s="174"/>
      <c r="IVN199" s="174"/>
      <c r="IVO199" s="174"/>
      <c r="IVP199" s="174"/>
      <c r="IVQ199" s="174"/>
      <c r="IVR199" s="174"/>
      <c r="IVS199" s="174"/>
      <c r="IVT199" s="174"/>
      <c r="IVU199" s="174"/>
      <c r="IVV199" s="174"/>
      <c r="IVW199" s="174"/>
      <c r="IVX199" s="174"/>
      <c r="IVY199" s="174"/>
      <c r="IVZ199" s="174"/>
      <c r="IWA199" s="174"/>
      <c r="IWB199" s="174"/>
      <c r="IWC199" s="174"/>
      <c r="IWD199" s="174"/>
      <c r="IWE199" s="174"/>
      <c r="IWF199" s="174"/>
      <c r="IWG199" s="174"/>
      <c r="IWH199" s="174"/>
      <c r="IWI199" s="174"/>
      <c r="IWJ199" s="174"/>
      <c r="IWK199" s="174"/>
      <c r="IWL199" s="174"/>
      <c r="IWM199" s="174"/>
      <c r="IWN199" s="174"/>
      <c r="IWO199" s="174"/>
      <c r="IWP199" s="174"/>
      <c r="IWQ199" s="174"/>
      <c r="IWR199" s="174"/>
      <c r="IWS199" s="174"/>
      <c r="IWT199" s="174"/>
      <c r="IWU199" s="174"/>
      <c r="IWV199" s="174"/>
      <c r="IWW199" s="174"/>
      <c r="IWX199" s="174"/>
      <c r="IWY199" s="174"/>
      <c r="IWZ199" s="174"/>
      <c r="IXA199" s="174"/>
      <c r="IXB199" s="174"/>
      <c r="IXC199" s="174"/>
      <c r="IXD199" s="174"/>
      <c r="IXE199" s="174"/>
      <c r="IXF199" s="174"/>
      <c r="IXG199" s="174"/>
      <c r="IXH199" s="174"/>
      <c r="IXI199" s="174"/>
      <c r="IXJ199" s="174"/>
      <c r="IXK199" s="174"/>
      <c r="IXL199" s="174"/>
      <c r="IXM199" s="174"/>
      <c r="IXN199" s="174"/>
      <c r="IXO199" s="174"/>
      <c r="IXP199" s="174"/>
      <c r="IXQ199" s="174"/>
      <c r="IXR199" s="174"/>
      <c r="IXS199" s="174"/>
      <c r="IXT199" s="174"/>
      <c r="IXU199" s="174"/>
      <c r="IXV199" s="174"/>
      <c r="IXW199" s="174"/>
      <c r="IXX199" s="174"/>
      <c r="IXY199" s="174"/>
      <c r="IXZ199" s="174"/>
      <c r="IYA199" s="174"/>
      <c r="IYB199" s="174"/>
      <c r="IYC199" s="174"/>
      <c r="IYD199" s="174"/>
      <c r="IYE199" s="174"/>
      <c r="IYF199" s="174"/>
      <c r="IYG199" s="174"/>
      <c r="IYH199" s="174"/>
      <c r="IYI199" s="174"/>
      <c r="IYJ199" s="174"/>
      <c r="IYK199" s="174"/>
      <c r="IYL199" s="174"/>
      <c r="IYM199" s="174"/>
      <c r="IYN199" s="174"/>
      <c r="IYO199" s="174"/>
      <c r="IYP199" s="174"/>
      <c r="IYQ199" s="174"/>
      <c r="IYR199" s="174"/>
      <c r="IYS199" s="174"/>
      <c r="IYT199" s="174"/>
      <c r="IYU199" s="174"/>
      <c r="IYV199" s="174"/>
      <c r="IYW199" s="174"/>
      <c r="IYX199" s="174"/>
      <c r="IYY199" s="174"/>
      <c r="IYZ199" s="174"/>
      <c r="IZA199" s="174"/>
      <c r="IZB199" s="174"/>
      <c r="IZC199" s="174"/>
      <c r="IZD199" s="174"/>
      <c r="IZE199" s="174"/>
      <c r="IZF199" s="174"/>
      <c r="IZG199" s="174"/>
      <c r="IZH199" s="174"/>
      <c r="IZI199" s="174"/>
      <c r="IZJ199" s="174"/>
      <c r="IZK199" s="174"/>
      <c r="IZL199" s="174"/>
      <c r="IZM199" s="174"/>
      <c r="IZN199" s="174"/>
      <c r="IZO199" s="174"/>
      <c r="IZP199" s="174"/>
      <c r="IZQ199" s="174"/>
      <c r="IZR199" s="174"/>
      <c r="IZS199" s="174"/>
      <c r="IZT199" s="174"/>
      <c r="IZU199" s="174"/>
      <c r="IZV199" s="174"/>
      <c r="IZW199" s="174"/>
      <c r="IZX199" s="174"/>
      <c r="IZY199" s="174"/>
      <c r="IZZ199" s="174"/>
      <c r="JAA199" s="174"/>
      <c r="JAB199" s="174"/>
      <c r="JAC199" s="174"/>
      <c r="JAD199" s="174"/>
      <c r="JAE199" s="174"/>
      <c r="JAF199" s="174"/>
      <c r="JAG199" s="174"/>
      <c r="JAH199" s="174"/>
      <c r="JAI199" s="174"/>
      <c r="JAJ199" s="174"/>
      <c r="JAK199" s="174"/>
      <c r="JAL199" s="174"/>
      <c r="JAM199" s="174"/>
      <c r="JAN199" s="174"/>
      <c r="JAO199" s="174"/>
      <c r="JAP199" s="174"/>
      <c r="JAQ199" s="174"/>
      <c r="JAR199" s="174"/>
      <c r="JAS199" s="174"/>
      <c r="JAT199" s="174"/>
      <c r="JAU199" s="174"/>
      <c r="JAV199" s="174"/>
      <c r="JAW199" s="174"/>
      <c r="JAX199" s="174"/>
      <c r="JAY199" s="174"/>
      <c r="JAZ199" s="174"/>
      <c r="JBA199" s="174"/>
      <c r="JBB199" s="174"/>
      <c r="JBC199" s="174"/>
      <c r="JBD199" s="174"/>
      <c r="JBE199" s="174"/>
      <c r="JBF199" s="174"/>
      <c r="JBG199" s="174"/>
      <c r="JBH199" s="174"/>
      <c r="JBI199" s="174"/>
      <c r="JBJ199" s="174"/>
      <c r="JBK199" s="174"/>
      <c r="JBL199" s="174"/>
      <c r="JBM199" s="174"/>
      <c r="JBN199" s="174"/>
      <c r="JBO199" s="174"/>
      <c r="JBP199" s="174"/>
      <c r="JBQ199" s="174"/>
      <c r="JBR199" s="174"/>
      <c r="JBS199" s="174"/>
      <c r="JBT199" s="174"/>
      <c r="JBU199" s="174"/>
      <c r="JBV199" s="174"/>
      <c r="JBW199" s="174"/>
      <c r="JBX199" s="174"/>
      <c r="JBY199" s="174"/>
      <c r="JBZ199" s="174"/>
      <c r="JCA199" s="174"/>
      <c r="JCB199" s="174"/>
      <c r="JCC199" s="174"/>
      <c r="JCD199" s="174"/>
      <c r="JCE199" s="174"/>
      <c r="JCF199" s="174"/>
      <c r="JCG199" s="174"/>
      <c r="JCH199" s="174"/>
      <c r="JCI199" s="174"/>
      <c r="JCJ199" s="174"/>
      <c r="JCK199" s="174"/>
      <c r="JCL199" s="174"/>
      <c r="JCM199" s="174"/>
      <c r="JCN199" s="174"/>
      <c r="JCO199" s="174"/>
      <c r="JCP199" s="174"/>
      <c r="JCQ199" s="174"/>
      <c r="JCR199" s="174"/>
      <c r="JCS199" s="174"/>
      <c r="JCT199" s="174"/>
      <c r="JCU199" s="174"/>
      <c r="JCV199" s="174"/>
      <c r="JCW199" s="174"/>
      <c r="JCX199" s="174"/>
      <c r="JCY199" s="174"/>
      <c r="JCZ199" s="174"/>
      <c r="JDA199" s="174"/>
      <c r="JDB199" s="174"/>
      <c r="JDC199" s="174"/>
      <c r="JDD199" s="174"/>
      <c r="JDE199" s="174"/>
      <c r="JDF199" s="174"/>
      <c r="JDG199" s="174"/>
      <c r="JDH199" s="174"/>
      <c r="JDI199" s="174"/>
      <c r="JDJ199" s="174"/>
      <c r="JDK199" s="174"/>
      <c r="JDL199" s="174"/>
      <c r="JDM199" s="174"/>
      <c r="JDN199" s="174"/>
      <c r="JDO199" s="174"/>
      <c r="JDP199" s="174"/>
      <c r="JDQ199" s="174"/>
      <c r="JDR199" s="174"/>
      <c r="JDS199" s="174"/>
      <c r="JDT199" s="174"/>
      <c r="JDU199" s="174"/>
      <c r="JDV199" s="174"/>
      <c r="JDW199" s="174"/>
      <c r="JDX199" s="174"/>
      <c r="JDY199" s="174"/>
      <c r="JDZ199" s="174"/>
      <c r="JEA199" s="174"/>
      <c r="JEB199" s="174"/>
      <c r="JEC199" s="174"/>
      <c r="JED199" s="174"/>
      <c r="JEE199" s="174"/>
      <c r="JEF199" s="174"/>
      <c r="JEG199" s="174"/>
      <c r="JEH199" s="174"/>
      <c r="JEI199" s="174"/>
      <c r="JEJ199" s="174"/>
      <c r="JEK199" s="174"/>
      <c r="JEL199" s="174"/>
      <c r="JEM199" s="174"/>
      <c r="JEN199" s="174"/>
      <c r="JEO199" s="174"/>
      <c r="JEP199" s="174"/>
      <c r="JEQ199" s="174"/>
      <c r="JER199" s="174"/>
      <c r="JES199" s="174"/>
      <c r="JET199" s="174"/>
      <c r="JEU199" s="174"/>
      <c r="JEV199" s="174"/>
      <c r="JEW199" s="174"/>
      <c r="JEX199" s="174"/>
      <c r="JEY199" s="174"/>
      <c r="JEZ199" s="174"/>
      <c r="JFA199" s="174"/>
      <c r="JFB199" s="174"/>
      <c r="JFC199" s="174"/>
      <c r="JFD199" s="174"/>
      <c r="JFE199" s="174"/>
      <c r="JFF199" s="174"/>
      <c r="JFG199" s="174"/>
      <c r="JFH199" s="174"/>
      <c r="JFI199" s="174"/>
      <c r="JFJ199" s="174"/>
      <c r="JFK199" s="174"/>
      <c r="JFL199" s="174"/>
      <c r="JFM199" s="174"/>
      <c r="JFN199" s="174"/>
      <c r="JFO199" s="174"/>
      <c r="JFP199" s="174"/>
      <c r="JFQ199" s="174"/>
      <c r="JFR199" s="174"/>
      <c r="JFS199" s="174"/>
      <c r="JFT199" s="174"/>
      <c r="JFU199" s="174"/>
      <c r="JFV199" s="174"/>
      <c r="JFW199" s="174"/>
      <c r="JFX199" s="174"/>
      <c r="JFY199" s="174"/>
      <c r="JFZ199" s="174"/>
      <c r="JGA199" s="174"/>
      <c r="JGB199" s="174"/>
      <c r="JGC199" s="174"/>
      <c r="JGD199" s="174"/>
      <c r="JGE199" s="174"/>
      <c r="JGF199" s="174"/>
      <c r="JGG199" s="174"/>
      <c r="JGH199" s="174"/>
      <c r="JGI199" s="174"/>
      <c r="JGJ199" s="174"/>
      <c r="JGK199" s="174"/>
      <c r="JGL199" s="174"/>
      <c r="JGM199" s="174"/>
      <c r="JGN199" s="174"/>
      <c r="JGO199" s="174"/>
      <c r="JGP199" s="174"/>
      <c r="JGQ199" s="174"/>
      <c r="JGR199" s="174"/>
      <c r="JGS199" s="174"/>
      <c r="JGT199" s="174"/>
      <c r="JGU199" s="174"/>
      <c r="JGV199" s="174"/>
      <c r="JGW199" s="174"/>
      <c r="JGX199" s="174"/>
      <c r="JGY199" s="174"/>
      <c r="JGZ199" s="174"/>
      <c r="JHA199" s="174"/>
      <c r="JHB199" s="174"/>
      <c r="JHC199" s="174"/>
      <c r="JHD199" s="174"/>
      <c r="JHE199" s="174"/>
      <c r="JHF199" s="174"/>
      <c r="JHG199" s="174"/>
      <c r="JHH199" s="174"/>
      <c r="JHI199" s="174"/>
      <c r="JHJ199" s="174"/>
      <c r="JHK199" s="174"/>
      <c r="JHL199" s="174"/>
      <c r="JHM199" s="174"/>
      <c r="JHN199" s="174"/>
      <c r="JHO199" s="174"/>
      <c r="JHP199" s="174"/>
      <c r="JHQ199" s="174"/>
      <c r="JHR199" s="174"/>
      <c r="JHS199" s="174"/>
      <c r="JHT199" s="174"/>
      <c r="JHU199" s="174"/>
      <c r="JHV199" s="174"/>
      <c r="JHW199" s="174"/>
      <c r="JHX199" s="174"/>
      <c r="JHY199" s="174"/>
      <c r="JHZ199" s="174"/>
      <c r="JIA199" s="174"/>
      <c r="JIB199" s="174"/>
      <c r="JIC199" s="174"/>
      <c r="JID199" s="174"/>
      <c r="JIE199" s="174"/>
      <c r="JIF199" s="174"/>
      <c r="JIG199" s="174"/>
      <c r="JIH199" s="174"/>
      <c r="JII199" s="174"/>
      <c r="JIJ199" s="174"/>
      <c r="JIK199" s="174"/>
      <c r="JIL199" s="174"/>
      <c r="JIM199" s="174"/>
      <c r="JIN199" s="174"/>
      <c r="JIO199" s="174"/>
      <c r="JIP199" s="174"/>
      <c r="JIQ199" s="174"/>
      <c r="JIR199" s="174"/>
      <c r="JIS199" s="174"/>
      <c r="JIT199" s="174"/>
      <c r="JIU199" s="174"/>
      <c r="JIV199" s="174"/>
      <c r="JIW199" s="174"/>
      <c r="JIX199" s="174"/>
      <c r="JIY199" s="174"/>
      <c r="JIZ199" s="174"/>
      <c r="JJA199" s="174"/>
      <c r="JJB199" s="174"/>
      <c r="JJC199" s="174"/>
      <c r="JJD199" s="174"/>
      <c r="JJE199" s="174"/>
      <c r="JJF199" s="174"/>
      <c r="JJG199" s="174"/>
      <c r="JJH199" s="174"/>
      <c r="JJI199" s="174"/>
      <c r="JJJ199" s="174"/>
      <c r="JJK199" s="174"/>
      <c r="JJL199" s="174"/>
      <c r="JJM199" s="174"/>
      <c r="JJN199" s="174"/>
      <c r="JJO199" s="174"/>
      <c r="JJP199" s="174"/>
      <c r="JJQ199" s="174"/>
      <c r="JJR199" s="174"/>
      <c r="JJS199" s="174"/>
      <c r="JJT199" s="174"/>
      <c r="JJU199" s="174"/>
      <c r="JJV199" s="174"/>
      <c r="JJW199" s="174"/>
      <c r="JJX199" s="174"/>
      <c r="JJY199" s="174"/>
      <c r="JJZ199" s="174"/>
      <c r="JKA199" s="174"/>
      <c r="JKB199" s="174"/>
      <c r="JKC199" s="174"/>
      <c r="JKD199" s="174"/>
      <c r="JKE199" s="174"/>
      <c r="JKF199" s="174"/>
      <c r="JKG199" s="174"/>
      <c r="JKH199" s="174"/>
      <c r="JKI199" s="174"/>
      <c r="JKJ199" s="174"/>
      <c r="JKK199" s="174"/>
      <c r="JKL199" s="174"/>
      <c r="JKM199" s="174"/>
      <c r="JKN199" s="174"/>
      <c r="JKO199" s="174"/>
      <c r="JKP199" s="174"/>
      <c r="JKQ199" s="174"/>
      <c r="JKR199" s="174"/>
      <c r="JKS199" s="174"/>
      <c r="JKT199" s="174"/>
      <c r="JKU199" s="174"/>
      <c r="JKV199" s="174"/>
      <c r="JKW199" s="174"/>
      <c r="JKX199" s="174"/>
      <c r="JKY199" s="174"/>
      <c r="JKZ199" s="174"/>
      <c r="JLA199" s="174"/>
      <c r="JLB199" s="174"/>
      <c r="JLC199" s="174"/>
      <c r="JLD199" s="174"/>
      <c r="JLE199" s="174"/>
      <c r="JLF199" s="174"/>
      <c r="JLG199" s="174"/>
      <c r="JLH199" s="174"/>
      <c r="JLI199" s="174"/>
      <c r="JLJ199" s="174"/>
      <c r="JLK199" s="174"/>
      <c r="JLL199" s="174"/>
      <c r="JLM199" s="174"/>
      <c r="JLN199" s="174"/>
      <c r="JLO199" s="174"/>
      <c r="JLP199" s="174"/>
      <c r="JLQ199" s="174"/>
      <c r="JLR199" s="174"/>
      <c r="JLS199" s="174"/>
      <c r="JLT199" s="174"/>
      <c r="JLU199" s="174"/>
      <c r="JLV199" s="174"/>
      <c r="JLW199" s="174"/>
      <c r="JLX199" s="174"/>
      <c r="JLY199" s="174"/>
      <c r="JLZ199" s="174"/>
      <c r="JMA199" s="174"/>
      <c r="JMB199" s="174"/>
      <c r="JMC199" s="174"/>
      <c r="JMD199" s="174"/>
      <c r="JME199" s="174"/>
      <c r="JMF199" s="174"/>
      <c r="JMG199" s="174"/>
      <c r="JMH199" s="174"/>
      <c r="JMI199" s="174"/>
      <c r="JMJ199" s="174"/>
      <c r="JMK199" s="174"/>
      <c r="JML199" s="174"/>
      <c r="JMM199" s="174"/>
      <c r="JMN199" s="174"/>
      <c r="JMO199" s="174"/>
      <c r="JMP199" s="174"/>
      <c r="JMQ199" s="174"/>
      <c r="JMR199" s="174"/>
      <c r="JMS199" s="174"/>
      <c r="JMT199" s="174"/>
      <c r="JMU199" s="174"/>
      <c r="JMV199" s="174"/>
      <c r="JMW199" s="174"/>
      <c r="JMX199" s="174"/>
      <c r="JMY199" s="174"/>
      <c r="JMZ199" s="174"/>
      <c r="JNA199" s="174"/>
      <c r="JNB199" s="174"/>
      <c r="JNC199" s="174"/>
      <c r="JND199" s="174"/>
      <c r="JNE199" s="174"/>
      <c r="JNF199" s="174"/>
      <c r="JNG199" s="174"/>
      <c r="JNH199" s="174"/>
      <c r="JNI199" s="174"/>
      <c r="JNJ199" s="174"/>
      <c r="JNK199" s="174"/>
      <c r="JNL199" s="174"/>
      <c r="JNM199" s="174"/>
      <c r="JNN199" s="174"/>
      <c r="JNO199" s="174"/>
      <c r="JNP199" s="174"/>
      <c r="JNQ199" s="174"/>
      <c r="JNR199" s="174"/>
      <c r="JNS199" s="174"/>
      <c r="JNT199" s="174"/>
      <c r="JNU199" s="174"/>
      <c r="JNV199" s="174"/>
      <c r="JNW199" s="174"/>
      <c r="JNX199" s="174"/>
      <c r="JNY199" s="174"/>
      <c r="JNZ199" s="174"/>
      <c r="JOA199" s="174"/>
      <c r="JOB199" s="174"/>
      <c r="JOC199" s="174"/>
      <c r="JOD199" s="174"/>
      <c r="JOE199" s="174"/>
      <c r="JOF199" s="174"/>
      <c r="JOG199" s="174"/>
      <c r="JOH199" s="174"/>
      <c r="JOI199" s="174"/>
      <c r="JOJ199" s="174"/>
      <c r="JOK199" s="174"/>
      <c r="JOL199" s="174"/>
      <c r="JOM199" s="174"/>
      <c r="JON199" s="174"/>
      <c r="JOO199" s="174"/>
      <c r="JOP199" s="174"/>
      <c r="JOQ199" s="174"/>
      <c r="JOR199" s="174"/>
      <c r="JOS199" s="174"/>
      <c r="JOT199" s="174"/>
      <c r="JOU199" s="174"/>
      <c r="JOV199" s="174"/>
      <c r="JOW199" s="174"/>
      <c r="JOX199" s="174"/>
      <c r="JOY199" s="174"/>
      <c r="JOZ199" s="174"/>
      <c r="JPA199" s="174"/>
      <c r="JPB199" s="174"/>
      <c r="JPC199" s="174"/>
      <c r="JPD199" s="174"/>
      <c r="JPE199" s="174"/>
      <c r="JPF199" s="174"/>
      <c r="JPG199" s="174"/>
      <c r="JPH199" s="174"/>
      <c r="JPI199" s="174"/>
      <c r="JPJ199" s="174"/>
      <c r="JPK199" s="174"/>
      <c r="JPL199" s="174"/>
      <c r="JPM199" s="174"/>
      <c r="JPN199" s="174"/>
      <c r="JPO199" s="174"/>
      <c r="JPP199" s="174"/>
      <c r="JPQ199" s="174"/>
      <c r="JPR199" s="174"/>
      <c r="JPS199" s="174"/>
      <c r="JPT199" s="174"/>
      <c r="JPU199" s="174"/>
      <c r="JPV199" s="174"/>
      <c r="JPW199" s="174"/>
      <c r="JPX199" s="174"/>
      <c r="JPY199" s="174"/>
      <c r="JPZ199" s="174"/>
      <c r="JQA199" s="174"/>
      <c r="JQB199" s="174"/>
      <c r="JQC199" s="174"/>
      <c r="JQD199" s="174"/>
      <c r="JQE199" s="174"/>
      <c r="JQF199" s="174"/>
      <c r="JQG199" s="174"/>
      <c r="JQH199" s="174"/>
      <c r="JQI199" s="174"/>
      <c r="JQJ199" s="174"/>
      <c r="JQK199" s="174"/>
      <c r="JQL199" s="174"/>
      <c r="JQM199" s="174"/>
      <c r="JQN199" s="174"/>
      <c r="JQO199" s="174"/>
      <c r="JQP199" s="174"/>
      <c r="JQQ199" s="174"/>
      <c r="JQR199" s="174"/>
      <c r="JQS199" s="174"/>
      <c r="JQT199" s="174"/>
      <c r="JQU199" s="174"/>
      <c r="JQV199" s="174"/>
      <c r="JQW199" s="174"/>
      <c r="JQX199" s="174"/>
      <c r="JQY199" s="174"/>
      <c r="JQZ199" s="174"/>
      <c r="JRA199" s="174"/>
      <c r="JRB199" s="174"/>
      <c r="JRC199" s="174"/>
      <c r="JRD199" s="174"/>
      <c r="JRE199" s="174"/>
      <c r="JRF199" s="174"/>
      <c r="JRG199" s="174"/>
      <c r="JRH199" s="174"/>
      <c r="JRI199" s="174"/>
      <c r="JRJ199" s="174"/>
      <c r="JRK199" s="174"/>
      <c r="JRL199" s="174"/>
      <c r="JRM199" s="174"/>
      <c r="JRN199" s="174"/>
      <c r="JRO199" s="174"/>
      <c r="JRP199" s="174"/>
      <c r="JRQ199" s="174"/>
      <c r="JRR199" s="174"/>
      <c r="JRS199" s="174"/>
      <c r="JRT199" s="174"/>
      <c r="JRU199" s="174"/>
      <c r="JRV199" s="174"/>
      <c r="JRW199" s="174"/>
      <c r="JRX199" s="174"/>
      <c r="JRY199" s="174"/>
      <c r="JRZ199" s="174"/>
      <c r="JSA199" s="174"/>
      <c r="JSB199" s="174"/>
      <c r="JSC199" s="174"/>
      <c r="JSD199" s="174"/>
      <c r="JSE199" s="174"/>
      <c r="JSF199" s="174"/>
      <c r="JSG199" s="174"/>
      <c r="JSH199" s="174"/>
      <c r="JSI199" s="174"/>
      <c r="JSJ199" s="174"/>
      <c r="JSK199" s="174"/>
      <c r="JSL199" s="174"/>
      <c r="JSM199" s="174"/>
      <c r="JSN199" s="174"/>
      <c r="JSO199" s="174"/>
      <c r="JSP199" s="174"/>
      <c r="JSQ199" s="174"/>
      <c r="JSR199" s="174"/>
      <c r="JSS199" s="174"/>
      <c r="JST199" s="174"/>
      <c r="JSU199" s="174"/>
      <c r="JSV199" s="174"/>
      <c r="JSW199" s="174"/>
      <c r="JSX199" s="174"/>
      <c r="JSY199" s="174"/>
      <c r="JSZ199" s="174"/>
      <c r="JTA199" s="174"/>
      <c r="JTB199" s="174"/>
      <c r="JTC199" s="174"/>
      <c r="JTD199" s="174"/>
      <c r="JTE199" s="174"/>
      <c r="JTF199" s="174"/>
      <c r="JTG199" s="174"/>
      <c r="JTH199" s="174"/>
      <c r="JTI199" s="174"/>
      <c r="JTJ199" s="174"/>
      <c r="JTK199" s="174"/>
      <c r="JTL199" s="174"/>
      <c r="JTM199" s="174"/>
      <c r="JTN199" s="174"/>
      <c r="JTO199" s="174"/>
      <c r="JTP199" s="174"/>
      <c r="JTQ199" s="174"/>
      <c r="JTR199" s="174"/>
      <c r="JTS199" s="174"/>
      <c r="JTT199" s="174"/>
      <c r="JTU199" s="174"/>
      <c r="JTV199" s="174"/>
      <c r="JTW199" s="174"/>
      <c r="JTX199" s="174"/>
      <c r="JTY199" s="174"/>
      <c r="JTZ199" s="174"/>
      <c r="JUA199" s="174"/>
      <c r="JUB199" s="174"/>
      <c r="JUC199" s="174"/>
      <c r="JUD199" s="174"/>
      <c r="JUE199" s="174"/>
      <c r="JUF199" s="174"/>
      <c r="JUG199" s="174"/>
      <c r="JUH199" s="174"/>
      <c r="JUI199" s="174"/>
      <c r="JUJ199" s="174"/>
      <c r="JUK199" s="174"/>
      <c r="JUL199" s="174"/>
      <c r="JUM199" s="174"/>
      <c r="JUN199" s="174"/>
      <c r="JUO199" s="174"/>
      <c r="JUP199" s="174"/>
      <c r="JUQ199" s="174"/>
      <c r="JUR199" s="174"/>
      <c r="JUS199" s="174"/>
      <c r="JUT199" s="174"/>
      <c r="JUU199" s="174"/>
      <c r="JUV199" s="174"/>
      <c r="JUW199" s="174"/>
      <c r="JUX199" s="174"/>
      <c r="JUY199" s="174"/>
      <c r="JUZ199" s="174"/>
      <c r="JVA199" s="174"/>
      <c r="JVB199" s="174"/>
      <c r="JVC199" s="174"/>
      <c r="JVD199" s="174"/>
      <c r="JVE199" s="174"/>
      <c r="JVF199" s="174"/>
      <c r="JVG199" s="174"/>
      <c r="JVH199" s="174"/>
      <c r="JVI199" s="174"/>
      <c r="JVJ199" s="174"/>
      <c r="JVK199" s="174"/>
      <c r="JVL199" s="174"/>
      <c r="JVM199" s="174"/>
      <c r="JVN199" s="174"/>
      <c r="JVO199" s="174"/>
      <c r="JVP199" s="174"/>
      <c r="JVQ199" s="174"/>
      <c r="JVR199" s="174"/>
      <c r="JVS199" s="174"/>
      <c r="JVT199" s="174"/>
      <c r="JVU199" s="174"/>
      <c r="JVV199" s="174"/>
      <c r="JVW199" s="174"/>
      <c r="JVX199" s="174"/>
      <c r="JVY199" s="174"/>
      <c r="JVZ199" s="174"/>
      <c r="JWA199" s="174"/>
      <c r="JWB199" s="174"/>
      <c r="JWC199" s="174"/>
      <c r="JWD199" s="174"/>
      <c r="JWE199" s="174"/>
      <c r="JWF199" s="174"/>
      <c r="JWG199" s="174"/>
      <c r="JWH199" s="174"/>
      <c r="JWI199" s="174"/>
      <c r="JWJ199" s="174"/>
      <c r="JWK199" s="174"/>
      <c r="JWL199" s="174"/>
      <c r="JWM199" s="174"/>
      <c r="JWN199" s="174"/>
      <c r="JWO199" s="174"/>
      <c r="JWP199" s="174"/>
      <c r="JWQ199" s="174"/>
      <c r="JWR199" s="174"/>
      <c r="JWS199" s="174"/>
      <c r="JWT199" s="174"/>
      <c r="JWU199" s="174"/>
      <c r="JWV199" s="174"/>
      <c r="JWW199" s="174"/>
      <c r="JWX199" s="174"/>
      <c r="JWY199" s="174"/>
      <c r="JWZ199" s="174"/>
      <c r="JXA199" s="174"/>
      <c r="JXB199" s="174"/>
      <c r="JXC199" s="174"/>
      <c r="JXD199" s="174"/>
      <c r="JXE199" s="174"/>
      <c r="JXF199" s="174"/>
      <c r="JXG199" s="174"/>
      <c r="JXH199" s="174"/>
      <c r="JXI199" s="174"/>
      <c r="JXJ199" s="174"/>
      <c r="JXK199" s="174"/>
      <c r="JXL199" s="174"/>
      <c r="JXM199" s="174"/>
      <c r="JXN199" s="174"/>
      <c r="JXO199" s="174"/>
      <c r="JXP199" s="174"/>
      <c r="JXQ199" s="174"/>
      <c r="JXR199" s="174"/>
      <c r="JXS199" s="174"/>
      <c r="JXT199" s="174"/>
      <c r="JXU199" s="174"/>
      <c r="JXV199" s="174"/>
      <c r="JXW199" s="174"/>
      <c r="JXX199" s="174"/>
      <c r="JXY199" s="174"/>
      <c r="JXZ199" s="174"/>
      <c r="JYA199" s="174"/>
      <c r="JYB199" s="174"/>
      <c r="JYC199" s="174"/>
      <c r="JYD199" s="174"/>
      <c r="JYE199" s="174"/>
      <c r="JYF199" s="174"/>
      <c r="JYG199" s="174"/>
      <c r="JYH199" s="174"/>
      <c r="JYI199" s="174"/>
      <c r="JYJ199" s="174"/>
      <c r="JYK199" s="174"/>
      <c r="JYL199" s="174"/>
      <c r="JYM199" s="174"/>
      <c r="JYN199" s="174"/>
      <c r="JYO199" s="174"/>
      <c r="JYP199" s="174"/>
      <c r="JYQ199" s="174"/>
      <c r="JYR199" s="174"/>
      <c r="JYS199" s="174"/>
      <c r="JYT199" s="174"/>
      <c r="JYU199" s="174"/>
      <c r="JYV199" s="174"/>
      <c r="JYW199" s="174"/>
      <c r="JYX199" s="174"/>
      <c r="JYY199" s="174"/>
      <c r="JYZ199" s="174"/>
      <c r="JZA199" s="174"/>
      <c r="JZB199" s="174"/>
      <c r="JZC199" s="174"/>
      <c r="JZD199" s="174"/>
      <c r="JZE199" s="174"/>
      <c r="JZF199" s="174"/>
      <c r="JZG199" s="174"/>
      <c r="JZH199" s="174"/>
      <c r="JZI199" s="174"/>
      <c r="JZJ199" s="174"/>
      <c r="JZK199" s="174"/>
      <c r="JZL199" s="174"/>
      <c r="JZM199" s="174"/>
      <c r="JZN199" s="174"/>
      <c r="JZO199" s="174"/>
      <c r="JZP199" s="174"/>
      <c r="JZQ199" s="174"/>
      <c r="JZR199" s="174"/>
      <c r="JZS199" s="174"/>
      <c r="JZT199" s="174"/>
      <c r="JZU199" s="174"/>
      <c r="JZV199" s="174"/>
      <c r="JZW199" s="174"/>
      <c r="JZX199" s="174"/>
      <c r="JZY199" s="174"/>
      <c r="JZZ199" s="174"/>
      <c r="KAA199" s="174"/>
      <c r="KAB199" s="174"/>
      <c r="KAC199" s="174"/>
      <c r="KAD199" s="174"/>
      <c r="KAE199" s="174"/>
      <c r="KAF199" s="174"/>
      <c r="KAG199" s="174"/>
      <c r="KAH199" s="174"/>
      <c r="KAI199" s="174"/>
      <c r="KAJ199" s="174"/>
      <c r="KAK199" s="174"/>
      <c r="KAL199" s="174"/>
      <c r="KAM199" s="174"/>
      <c r="KAN199" s="174"/>
      <c r="KAO199" s="174"/>
      <c r="KAP199" s="174"/>
      <c r="KAQ199" s="174"/>
      <c r="KAR199" s="174"/>
      <c r="KAS199" s="174"/>
      <c r="KAT199" s="174"/>
      <c r="KAU199" s="174"/>
      <c r="KAV199" s="174"/>
      <c r="KAW199" s="174"/>
      <c r="KAX199" s="174"/>
      <c r="KAY199" s="174"/>
      <c r="KAZ199" s="174"/>
      <c r="KBA199" s="174"/>
      <c r="KBB199" s="174"/>
      <c r="KBC199" s="174"/>
      <c r="KBD199" s="174"/>
      <c r="KBE199" s="174"/>
      <c r="KBF199" s="174"/>
      <c r="KBG199" s="174"/>
      <c r="KBH199" s="174"/>
      <c r="KBI199" s="174"/>
      <c r="KBJ199" s="174"/>
      <c r="KBK199" s="174"/>
      <c r="KBL199" s="174"/>
      <c r="KBM199" s="174"/>
      <c r="KBN199" s="174"/>
      <c r="KBO199" s="174"/>
      <c r="KBP199" s="174"/>
      <c r="KBQ199" s="174"/>
      <c r="KBR199" s="174"/>
      <c r="KBS199" s="174"/>
      <c r="KBT199" s="174"/>
      <c r="KBU199" s="174"/>
      <c r="KBV199" s="174"/>
      <c r="KBW199" s="174"/>
      <c r="KBX199" s="174"/>
      <c r="KBY199" s="174"/>
      <c r="KBZ199" s="174"/>
      <c r="KCA199" s="174"/>
      <c r="KCB199" s="174"/>
      <c r="KCC199" s="174"/>
      <c r="KCD199" s="174"/>
      <c r="KCE199" s="174"/>
      <c r="KCF199" s="174"/>
      <c r="KCG199" s="174"/>
      <c r="KCH199" s="174"/>
      <c r="KCI199" s="174"/>
      <c r="KCJ199" s="174"/>
      <c r="KCK199" s="174"/>
      <c r="KCL199" s="174"/>
      <c r="KCM199" s="174"/>
      <c r="KCN199" s="174"/>
      <c r="KCO199" s="174"/>
      <c r="KCP199" s="174"/>
      <c r="KCQ199" s="174"/>
      <c r="KCR199" s="174"/>
      <c r="KCS199" s="174"/>
      <c r="KCT199" s="174"/>
      <c r="KCU199" s="174"/>
      <c r="KCV199" s="174"/>
      <c r="KCW199" s="174"/>
      <c r="KCX199" s="174"/>
      <c r="KCY199" s="174"/>
      <c r="KCZ199" s="174"/>
      <c r="KDA199" s="174"/>
      <c r="KDB199" s="174"/>
      <c r="KDC199" s="174"/>
      <c r="KDD199" s="174"/>
      <c r="KDE199" s="174"/>
      <c r="KDF199" s="174"/>
      <c r="KDG199" s="174"/>
      <c r="KDH199" s="174"/>
      <c r="KDI199" s="174"/>
      <c r="KDJ199" s="174"/>
      <c r="KDK199" s="174"/>
      <c r="KDL199" s="174"/>
      <c r="KDM199" s="174"/>
      <c r="KDN199" s="174"/>
      <c r="KDO199" s="174"/>
      <c r="KDP199" s="174"/>
      <c r="KDQ199" s="174"/>
      <c r="KDR199" s="174"/>
      <c r="KDS199" s="174"/>
      <c r="KDT199" s="174"/>
      <c r="KDU199" s="174"/>
      <c r="KDV199" s="174"/>
      <c r="KDW199" s="174"/>
      <c r="KDX199" s="174"/>
      <c r="KDY199" s="174"/>
      <c r="KDZ199" s="174"/>
      <c r="KEA199" s="174"/>
      <c r="KEB199" s="174"/>
      <c r="KEC199" s="174"/>
      <c r="KED199" s="174"/>
      <c r="KEE199" s="174"/>
      <c r="KEF199" s="174"/>
      <c r="KEG199" s="174"/>
      <c r="KEH199" s="174"/>
      <c r="KEI199" s="174"/>
      <c r="KEJ199" s="174"/>
      <c r="KEK199" s="174"/>
      <c r="KEL199" s="174"/>
      <c r="KEM199" s="174"/>
      <c r="KEN199" s="174"/>
      <c r="KEO199" s="174"/>
      <c r="KEP199" s="174"/>
      <c r="KEQ199" s="174"/>
      <c r="KER199" s="174"/>
      <c r="KES199" s="174"/>
      <c r="KET199" s="174"/>
      <c r="KEU199" s="174"/>
      <c r="KEV199" s="174"/>
      <c r="KEW199" s="174"/>
      <c r="KEX199" s="174"/>
      <c r="KEY199" s="174"/>
      <c r="KEZ199" s="174"/>
      <c r="KFA199" s="174"/>
      <c r="KFB199" s="174"/>
      <c r="KFC199" s="174"/>
      <c r="KFD199" s="174"/>
      <c r="KFE199" s="174"/>
      <c r="KFF199" s="174"/>
      <c r="KFG199" s="174"/>
      <c r="KFH199" s="174"/>
      <c r="KFI199" s="174"/>
      <c r="KFJ199" s="174"/>
      <c r="KFK199" s="174"/>
      <c r="KFL199" s="174"/>
      <c r="KFM199" s="174"/>
      <c r="KFN199" s="174"/>
      <c r="KFO199" s="174"/>
      <c r="KFP199" s="174"/>
      <c r="KFQ199" s="174"/>
      <c r="KFR199" s="174"/>
      <c r="KFS199" s="174"/>
      <c r="KFT199" s="174"/>
      <c r="KFU199" s="174"/>
      <c r="KFV199" s="174"/>
      <c r="KFW199" s="174"/>
      <c r="KFX199" s="174"/>
      <c r="KFY199" s="174"/>
      <c r="KFZ199" s="174"/>
      <c r="KGA199" s="174"/>
      <c r="KGB199" s="174"/>
      <c r="KGC199" s="174"/>
      <c r="KGD199" s="174"/>
      <c r="KGE199" s="174"/>
      <c r="KGF199" s="174"/>
      <c r="KGG199" s="174"/>
      <c r="KGH199" s="174"/>
      <c r="KGI199" s="174"/>
      <c r="KGJ199" s="174"/>
      <c r="KGK199" s="174"/>
      <c r="KGL199" s="174"/>
      <c r="KGM199" s="174"/>
      <c r="KGN199" s="174"/>
      <c r="KGO199" s="174"/>
      <c r="KGP199" s="174"/>
      <c r="KGQ199" s="174"/>
      <c r="KGR199" s="174"/>
      <c r="KGS199" s="174"/>
      <c r="KGT199" s="174"/>
      <c r="KGU199" s="174"/>
      <c r="KGV199" s="174"/>
      <c r="KGW199" s="174"/>
      <c r="KGX199" s="174"/>
      <c r="KGY199" s="174"/>
      <c r="KGZ199" s="174"/>
      <c r="KHA199" s="174"/>
      <c r="KHB199" s="174"/>
      <c r="KHC199" s="174"/>
      <c r="KHD199" s="174"/>
      <c r="KHE199" s="174"/>
      <c r="KHF199" s="174"/>
      <c r="KHG199" s="174"/>
      <c r="KHH199" s="174"/>
      <c r="KHI199" s="174"/>
      <c r="KHJ199" s="174"/>
      <c r="KHK199" s="174"/>
      <c r="KHL199" s="174"/>
      <c r="KHM199" s="174"/>
      <c r="KHN199" s="174"/>
      <c r="KHO199" s="174"/>
      <c r="KHP199" s="174"/>
      <c r="KHQ199" s="174"/>
      <c r="KHR199" s="174"/>
      <c r="KHS199" s="174"/>
      <c r="KHT199" s="174"/>
      <c r="KHU199" s="174"/>
      <c r="KHV199" s="174"/>
      <c r="KHW199" s="174"/>
      <c r="KHX199" s="174"/>
      <c r="KHY199" s="174"/>
      <c r="KHZ199" s="174"/>
      <c r="KIA199" s="174"/>
      <c r="KIB199" s="174"/>
      <c r="KIC199" s="174"/>
      <c r="KID199" s="174"/>
      <c r="KIE199" s="174"/>
      <c r="KIF199" s="174"/>
      <c r="KIG199" s="174"/>
      <c r="KIH199" s="174"/>
      <c r="KII199" s="174"/>
      <c r="KIJ199" s="174"/>
      <c r="KIK199" s="174"/>
      <c r="KIL199" s="174"/>
      <c r="KIM199" s="174"/>
      <c r="KIN199" s="174"/>
      <c r="KIO199" s="174"/>
      <c r="KIP199" s="174"/>
      <c r="KIQ199" s="174"/>
      <c r="KIR199" s="174"/>
      <c r="KIS199" s="174"/>
      <c r="KIT199" s="174"/>
      <c r="KIU199" s="174"/>
      <c r="KIV199" s="174"/>
      <c r="KIW199" s="174"/>
      <c r="KIX199" s="174"/>
      <c r="KIY199" s="174"/>
      <c r="KIZ199" s="174"/>
      <c r="KJA199" s="174"/>
      <c r="KJB199" s="174"/>
      <c r="KJC199" s="174"/>
      <c r="KJD199" s="174"/>
      <c r="KJE199" s="174"/>
      <c r="KJF199" s="174"/>
      <c r="KJG199" s="174"/>
      <c r="KJH199" s="174"/>
      <c r="KJI199" s="174"/>
      <c r="KJJ199" s="174"/>
      <c r="KJK199" s="174"/>
      <c r="KJL199" s="174"/>
      <c r="KJM199" s="174"/>
      <c r="KJN199" s="174"/>
      <c r="KJO199" s="174"/>
      <c r="KJP199" s="174"/>
      <c r="KJQ199" s="174"/>
      <c r="KJR199" s="174"/>
      <c r="KJS199" s="174"/>
      <c r="KJT199" s="174"/>
      <c r="KJU199" s="174"/>
      <c r="KJV199" s="174"/>
      <c r="KJW199" s="174"/>
      <c r="KJX199" s="174"/>
      <c r="KJY199" s="174"/>
      <c r="KJZ199" s="174"/>
      <c r="KKA199" s="174"/>
      <c r="KKB199" s="174"/>
      <c r="KKC199" s="174"/>
      <c r="KKD199" s="174"/>
      <c r="KKE199" s="174"/>
      <c r="KKF199" s="174"/>
      <c r="KKG199" s="174"/>
      <c r="KKH199" s="174"/>
      <c r="KKI199" s="174"/>
      <c r="KKJ199" s="174"/>
      <c r="KKK199" s="174"/>
      <c r="KKL199" s="174"/>
      <c r="KKM199" s="174"/>
      <c r="KKN199" s="174"/>
      <c r="KKO199" s="174"/>
      <c r="KKP199" s="174"/>
      <c r="KKQ199" s="174"/>
      <c r="KKR199" s="174"/>
      <c r="KKS199" s="174"/>
      <c r="KKT199" s="174"/>
      <c r="KKU199" s="174"/>
      <c r="KKV199" s="174"/>
      <c r="KKW199" s="174"/>
      <c r="KKX199" s="174"/>
      <c r="KKY199" s="174"/>
      <c r="KKZ199" s="174"/>
      <c r="KLA199" s="174"/>
      <c r="KLB199" s="174"/>
      <c r="KLC199" s="174"/>
      <c r="KLD199" s="174"/>
      <c r="KLE199" s="174"/>
      <c r="KLF199" s="174"/>
      <c r="KLG199" s="174"/>
      <c r="KLH199" s="174"/>
      <c r="KLI199" s="174"/>
      <c r="KLJ199" s="174"/>
      <c r="KLK199" s="174"/>
      <c r="KLL199" s="174"/>
      <c r="KLM199" s="174"/>
      <c r="KLN199" s="174"/>
      <c r="KLO199" s="174"/>
      <c r="KLP199" s="174"/>
      <c r="KLQ199" s="174"/>
      <c r="KLR199" s="174"/>
      <c r="KLS199" s="174"/>
      <c r="KLT199" s="174"/>
      <c r="KLU199" s="174"/>
      <c r="KLV199" s="174"/>
      <c r="KLW199" s="174"/>
      <c r="KLX199" s="174"/>
      <c r="KLY199" s="174"/>
      <c r="KLZ199" s="174"/>
      <c r="KMA199" s="174"/>
      <c r="KMB199" s="174"/>
      <c r="KMC199" s="174"/>
      <c r="KMD199" s="174"/>
      <c r="KME199" s="174"/>
      <c r="KMF199" s="174"/>
      <c r="KMG199" s="174"/>
      <c r="KMH199" s="174"/>
      <c r="KMI199" s="174"/>
      <c r="KMJ199" s="174"/>
      <c r="KMK199" s="174"/>
      <c r="KML199" s="174"/>
      <c r="KMM199" s="174"/>
      <c r="KMN199" s="174"/>
      <c r="KMO199" s="174"/>
      <c r="KMP199" s="174"/>
      <c r="KMQ199" s="174"/>
      <c r="KMR199" s="174"/>
      <c r="KMS199" s="174"/>
      <c r="KMT199" s="174"/>
      <c r="KMU199" s="174"/>
      <c r="KMV199" s="174"/>
      <c r="KMW199" s="174"/>
      <c r="KMX199" s="174"/>
      <c r="KMY199" s="174"/>
      <c r="KMZ199" s="174"/>
      <c r="KNA199" s="174"/>
      <c r="KNB199" s="174"/>
      <c r="KNC199" s="174"/>
      <c r="KND199" s="174"/>
      <c r="KNE199" s="174"/>
      <c r="KNF199" s="174"/>
      <c r="KNG199" s="174"/>
      <c r="KNH199" s="174"/>
      <c r="KNI199" s="174"/>
      <c r="KNJ199" s="174"/>
      <c r="KNK199" s="174"/>
      <c r="KNL199" s="174"/>
      <c r="KNM199" s="174"/>
      <c r="KNN199" s="174"/>
      <c r="KNO199" s="174"/>
      <c r="KNP199" s="174"/>
      <c r="KNQ199" s="174"/>
      <c r="KNR199" s="174"/>
      <c r="KNS199" s="174"/>
      <c r="KNT199" s="174"/>
      <c r="KNU199" s="174"/>
      <c r="KNV199" s="174"/>
      <c r="KNW199" s="174"/>
      <c r="KNX199" s="174"/>
      <c r="KNY199" s="174"/>
      <c r="KNZ199" s="174"/>
      <c r="KOA199" s="174"/>
      <c r="KOB199" s="174"/>
      <c r="KOC199" s="174"/>
      <c r="KOD199" s="174"/>
      <c r="KOE199" s="174"/>
      <c r="KOF199" s="174"/>
      <c r="KOG199" s="174"/>
      <c r="KOH199" s="174"/>
      <c r="KOI199" s="174"/>
      <c r="KOJ199" s="174"/>
      <c r="KOK199" s="174"/>
      <c r="KOL199" s="174"/>
      <c r="KOM199" s="174"/>
      <c r="KON199" s="174"/>
      <c r="KOO199" s="174"/>
      <c r="KOP199" s="174"/>
      <c r="KOQ199" s="174"/>
      <c r="KOR199" s="174"/>
      <c r="KOS199" s="174"/>
      <c r="KOT199" s="174"/>
      <c r="KOU199" s="174"/>
      <c r="KOV199" s="174"/>
      <c r="KOW199" s="174"/>
      <c r="KOX199" s="174"/>
      <c r="KOY199" s="174"/>
      <c r="KOZ199" s="174"/>
      <c r="KPA199" s="174"/>
      <c r="KPB199" s="174"/>
      <c r="KPC199" s="174"/>
      <c r="KPD199" s="174"/>
      <c r="KPE199" s="174"/>
      <c r="KPF199" s="174"/>
      <c r="KPG199" s="174"/>
      <c r="KPH199" s="174"/>
      <c r="KPI199" s="174"/>
      <c r="KPJ199" s="174"/>
      <c r="KPK199" s="174"/>
      <c r="KPL199" s="174"/>
      <c r="KPM199" s="174"/>
      <c r="KPN199" s="174"/>
      <c r="KPO199" s="174"/>
      <c r="KPP199" s="174"/>
      <c r="KPQ199" s="174"/>
      <c r="KPR199" s="174"/>
      <c r="KPS199" s="174"/>
      <c r="KPT199" s="174"/>
      <c r="KPU199" s="174"/>
      <c r="KPV199" s="174"/>
      <c r="KPW199" s="174"/>
      <c r="KPX199" s="174"/>
      <c r="KPY199" s="174"/>
      <c r="KPZ199" s="174"/>
      <c r="KQA199" s="174"/>
      <c r="KQB199" s="174"/>
      <c r="KQC199" s="174"/>
      <c r="KQD199" s="174"/>
      <c r="KQE199" s="174"/>
      <c r="KQF199" s="174"/>
      <c r="KQG199" s="174"/>
      <c r="KQH199" s="174"/>
      <c r="KQI199" s="174"/>
      <c r="KQJ199" s="174"/>
      <c r="KQK199" s="174"/>
      <c r="KQL199" s="174"/>
      <c r="KQM199" s="174"/>
      <c r="KQN199" s="174"/>
      <c r="KQO199" s="174"/>
      <c r="KQP199" s="174"/>
      <c r="KQQ199" s="174"/>
      <c r="KQR199" s="174"/>
      <c r="KQS199" s="174"/>
      <c r="KQT199" s="174"/>
      <c r="KQU199" s="174"/>
      <c r="KQV199" s="174"/>
      <c r="KQW199" s="174"/>
      <c r="KQX199" s="174"/>
      <c r="KQY199" s="174"/>
      <c r="KQZ199" s="174"/>
      <c r="KRA199" s="174"/>
      <c r="KRB199" s="174"/>
      <c r="KRC199" s="174"/>
      <c r="KRD199" s="174"/>
      <c r="KRE199" s="174"/>
      <c r="KRF199" s="174"/>
      <c r="KRG199" s="174"/>
      <c r="KRH199" s="174"/>
      <c r="KRI199" s="174"/>
      <c r="KRJ199" s="174"/>
      <c r="KRK199" s="174"/>
      <c r="KRL199" s="174"/>
      <c r="KRM199" s="174"/>
      <c r="KRN199" s="174"/>
      <c r="KRO199" s="174"/>
      <c r="KRP199" s="174"/>
      <c r="KRQ199" s="174"/>
      <c r="KRR199" s="174"/>
      <c r="KRS199" s="174"/>
      <c r="KRT199" s="174"/>
      <c r="KRU199" s="174"/>
      <c r="KRV199" s="174"/>
      <c r="KRW199" s="174"/>
      <c r="KRX199" s="174"/>
      <c r="KRY199" s="174"/>
      <c r="KRZ199" s="174"/>
      <c r="KSA199" s="174"/>
      <c r="KSB199" s="174"/>
      <c r="KSC199" s="174"/>
      <c r="KSD199" s="174"/>
      <c r="KSE199" s="174"/>
      <c r="KSF199" s="174"/>
      <c r="KSG199" s="174"/>
      <c r="KSH199" s="174"/>
      <c r="KSI199" s="174"/>
      <c r="KSJ199" s="174"/>
      <c r="KSK199" s="174"/>
      <c r="KSL199" s="174"/>
      <c r="KSM199" s="174"/>
      <c r="KSN199" s="174"/>
      <c r="KSO199" s="174"/>
      <c r="KSP199" s="174"/>
      <c r="KSQ199" s="174"/>
      <c r="KSR199" s="174"/>
      <c r="KSS199" s="174"/>
      <c r="KST199" s="174"/>
      <c r="KSU199" s="174"/>
      <c r="KSV199" s="174"/>
      <c r="KSW199" s="174"/>
      <c r="KSX199" s="174"/>
      <c r="KSY199" s="174"/>
      <c r="KSZ199" s="174"/>
      <c r="KTA199" s="174"/>
      <c r="KTB199" s="174"/>
      <c r="KTC199" s="174"/>
      <c r="KTD199" s="174"/>
      <c r="KTE199" s="174"/>
      <c r="KTF199" s="174"/>
      <c r="KTG199" s="174"/>
      <c r="KTH199" s="174"/>
      <c r="KTI199" s="174"/>
      <c r="KTJ199" s="174"/>
      <c r="KTK199" s="174"/>
      <c r="KTL199" s="174"/>
      <c r="KTM199" s="174"/>
      <c r="KTN199" s="174"/>
      <c r="KTO199" s="174"/>
      <c r="KTP199" s="174"/>
      <c r="KTQ199" s="174"/>
      <c r="KTR199" s="174"/>
      <c r="KTS199" s="174"/>
      <c r="KTT199" s="174"/>
      <c r="KTU199" s="174"/>
      <c r="KTV199" s="174"/>
      <c r="KTW199" s="174"/>
      <c r="KTX199" s="174"/>
      <c r="KTY199" s="174"/>
      <c r="KTZ199" s="174"/>
      <c r="KUA199" s="174"/>
      <c r="KUB199" s="174"/>
      <c r="KUC199" s="174"/>
      <c r="KUD199" s="174"/>
      <c r="KUE199" s="174"/>
      <c r="KUF199" s="174"/>
      <c r="KUG199" s="174"/>
      <c r="KUH199" s="174"/>
      <c r="KUI199" s="174"/>
      <c r="KUJ199" s="174"/>
      <c r="KUK199" s="174"/>
      <c r="KUL199" s="174"/>
      <c r="KUM199" s="174"/>
      <c r="KUN199" s="174"/>
      <c r="KUO199" s="174"/>
      <c r="KUP199" s="174"/>
      <c r="KUQ199" s="174"/>
      <c r="KUR199" s="174"/>
      <c r="KUS199" s="174"/>
      <c r="KUT199" s="174"/>
      <c r="KUU199" s="174"/>
      <c r="KUV199" s="174"/>
      <c r="KUW199" s="174"/>
      <c r="KUX199" s="174"/>
      <c r="KUY199" s="174"/>
      <c r="KUZ199" s="174"/>
      <c r="KVA199" s="174"/>
      <c r="KVB199" s="174"/>
      <c r="KVC199" s="174"/>
      <c r="KVD199" s="174"/>
      <c r="KVE199" s="174"/>
      <c r="KVF199" s="174"/>
      <c r="KVG199" s="174"/>
      <c r="KVH199" s="174"/>
      <c r="KVI199" s="174"/>
      <c r="KVJ199" s="174"/>
      <c r="KVK199" s="174"/>
      <c r="KVL199" s="174"/>
      <c r="KVM199" s="174"/>
      <c r="KVN199" s="174"/>
      <c r="KVO199" s="174"/>
      <c r="KVP199" s="174"/>
      <c r="KVQ199" s="174"/>
      <c r="KVR199" s="174"/>
      <c r="KVS199" s="174"/>
      <c r="KVT199" s="174"/>
      <c r="KVU199" s="174"/>
      <c r="KVV199" s="174"/>
      <c r="KVW199" s="174"/>
      <c r="KVX199" s="174"/>
      <c r="KVY199" s="174"/>
      <c r="KVZ199" s="174"/>
      <c r="KWA199" s="174"/>
      <c r="KWB199" s="174"/>
      <c r="KWC199" s="174"/>
      <c r="KWD199" s="174"/>
      <c r="KWE199" s="174"/>
      <c r="KWF199" s="174"/>
      <c r="KWG199" s="174"/>
      <c r="KWH199" s="174"/>
      <c r="KWI199" s="174"/>
      <c r="KWJ199" s="174"/>
      <c r="KWK199" s="174"/>
      <c r="KWL199" s="174"/>
      <c r="KWM199" s="174"/>
      <c r="KWN199" s="174"/>
      <c r="KWO199" s="174"/>
      <c r="KWP199" s="174"/>
      <c r="KWQ199" s="174"/>
      <c r="KWR199" s="174"/>
      <c r="KWS199" s="174"/>
      <c r="KWT199" s="174"/>
      <c r="KWU199" s="174"/>
      <c r="KWV199" s="174"/>
      <c r="KWW199" s="174"/>
      <c r="KWX199" s="174"/>
      <c r="KWY199" s="174"/>
      <c r="KWZ199" s="174"/>
      <c r="KXA199" s="174"/>
      <c r="KXB199" s="174"/>
      <c r="KXC199" s="174"/>
      <c r="KXD199" s="174"/>
      <c r="KXE199" s="174"/>
      <c r="KXF199" s="174"/>
      <c r="KXG199" s="174"/>
      <c r="KXH199" s="174"/>
      <c r="KXI199" s="174"/>
      <c r="KXJ199" s="174"/>
      <c r="KXK199" s="174"/>
      <c r="KXL199" s="174"/>
      <c r="KXM199" s="174"/>
      <c r="KXN199" s="174"/>
      <c r="KXO199" s="174"/>
      <c r="KXP199" s="174"/>
      <c r="KXQ199" s="174"/>
      <c r="KXR199" s="174"/>
      <c r="KXS199" s="174"/>
      <c r="KXT199" s="174"/>
      <c r="KXU199" s="174"/>
      <c r="KXV199" s="174"/>
      <c r="KXW199" s="174"/>
      <c r="KXX199" s="174"/>
      <c r="KXY199" s="174"/>
      <c r="KXZ199" s="174"/>
      <c r="KYA199" s="174"/>
      <c r="KYB199" s="174"/>
      <c r="KYC199" s="174"/>
      <c r="KYD199" s="174"/>
      <c r="KYE199" s="174"/>
      <c r="KYF199" s="174"/>
      <c r="KYG199" s="174"/>
      <c r="KYH199" s="174"/>
      <c r="KYI199" s="174"/>
      <c r="KYJ199" s="174"/>
      <c r="KYK199" s="174"/>
      <c r="KYL199" s="174"/>
      <c r="KYM199" s="174"/>
      <c r="KYN199" s="174"/>
      <c r="KYO199" s="174"/>
      <c r="KYP199" s="174"/>
      <c r="KYQ199" s="174"/>
      <c r="KYR199" s="174"/>
      <c r="KYS199" s="174"/>
      <c r="KYT199" s="174"/>
      <c r="KYU199" s="174"/>
      <c r="KYV199" s="174"/>
      <c r="KYW199" s="174"/>
      <c r="KYX199" s="174"/>
      <c r="KYY199" s="174"/>
      <c r="KYZ199" s="174"/>
      <c r="KZA199" s="174"/>
      <c r="KZB199" s="174"/>
      <c r="KZC199" s="174"/>
      <c r="KZD199" s="174"/>
      <c r="KZE199" s="174"/>
      <c r="KZF199" s="174"/>
      <c r="KZG199" s="174"/>
      <c r="KZH199" s="174"/>
      <c r="KZI199" s="174"/>
      <c r="KZJ199" s="174"/>
      <c r="KZK199" s="174"/>
      <c r="KZL199" s="174"/>
      <c r="KZM199" s="174"/>
      <c r="KZN199" s="174"/>
      <c r="KZO199" s="174"/>
      <c r="KZP199" s="174"/>
      <c r="KZQ199" s="174"/>
      <c r="KZR199" s="174"/>
      <c r="KZS199" s="174"/>
      <c r="KZT199" s="174"/>
      <c r="KZU199" s="174"/>
      <c r="KZV199" s="174"/>
      <c r="KZW199" s="174"/>
      <c r="KZX199" s="174"/>
      <c r="KZY199" s="174"/>
      <c r="KZZ199" s="174"/>
      <c r="LAA199" s="174"/>
      <c r="LAB199" s="174"/>
      <c r="LAC199" s="174"/>
      <c r="LAD199" s="174"/>
      <c r="LAE199" s="174"/>
      <c r="LAF199" s="174"/>
      <c r="LAG199" s="174"/>
      <c r="LAH199" s="174"/>
      <c r="LAI199" s="174"/>
      <c r="LAJ199" s="174"/>
      <c r="LAK199" s="174"/>
      <c r="LAL199" s="174"/>
      <c r="LAM199" s="174"/>
      <c r="LAN199" s="174"/>
      <c r="LAO199" s="174"/>
      <c r="LAP199" s="174"/>
      <c r="LAQ199" s="174"/>
      <c r="LAR199" s="174"/>
      <c r="LAS199" s="174"/>
      <c r="LAT199" s="174"/>
      <c r="LAU199" s="174"/>
      <c r="LAV199" s="174"/>
      <c r="LAW199" s="174"/>
      <c r="LAX199" s="174"/>
      <c r="LAY199" s="174"/>
      <c r="LAZ199" s="174"/>
      <c r="LBA199" s="174"/>
      <c r="LBB199" s="174"/>
      <c r="LBC199" s="174"/>
      <c r="LBD199" s="174"/>
      <c r="LBE199" s="174"/>
      <c r="LBF199" s="174"/>
      <c r="LBG199" s="174"/>
      <c r="LBH199" s="174"/>
      <c r="LBI199" s="174"/>
      <c r="LBJ199" s="174"/>
      <c r="LBK199" s="174"/>
      <c r="LBL199" s="174"/>
      <c r="LBM199" s="174"/>
      <c r="LBN199" s="174"/>
      <c r="LBO199" s="174"/>
      <c r="LBP199" s="174"/>
      <c r="LBQ199" s="174"/>
      <c r="LBR199" s="174"/>
      <c r="LBS199" s="174"/>
      <c r="LBT199" s="174"/>
      <c r="LBU199" s="174"/>
      <c r="LBV199" s="174"/>
      <c r="LBW199" s="174"/>
      <c r="LBX199" s="174"/>
      <c r="LBY199" s="174"/>
      <c r="LBZ199" s="174"/>
      <c r="LCA199" s="174"/>
      <c r="LCB199" s="174"/>
      <c r="LCC199" s="174"/>
      <c r="LCD199" s="174"/>
      <c r="LCE199" s="174"/>
      <c r="LCF199" s="174"/>
      <c r="LCG199" s="174"/>
      <c r="LCH199" s="174"/>
      <c r="LCI199" s="174"/>
      <c r="LCJ199" s="174"/>
      <c r="LCK199" s="174"/>
      <c r="LCL199" s="174"/>
      <c r="LCM199" s="174"/>
      <c r="LCN199" s="174"/>
      <c r="LCO199" s="174"/>
      <c r="LCP199" s="174"/>
      <c r="LCQ199" s="174"/>
      <c r="LCR199" s="174"/>
      <c r="LCS199" s="174"/>
      <c r="LCT199" s="174"/>
      <c r="LCU199" s="174"/>
      <c r="LCV199" s="174"/>
      <c r="LCW199" s="174"/>
      <c r="LCX199" s="174"/>
      <c r="LCY199" s="174"/>
      <c r="LCZ199" s="174"/>
      <c r="LDA199" s="174"/>
      <c r="LDB199" s="174"/>
      <c r="LDC199" s="174"/>
      <c r="LDD199" s="174"/>
      <c r="LDE199" s="174"/>
      <c r="LDF199" s="174"/>
      <c r="LDG199" s="174"/>
      <c r="LDH199" s="174"/>
      <c r="LDI199" s="174"/>
      <c r="LDJ199" s="174"/>
      <c r="LDK199" s="174"/>
      <c r="LDL199" s="174"/>
      <c r="LDM199" s="174"/>
      <c r="LDN199" s="174"/>
      <c r="LDO199" s="174"/>
      <c r="LDP199" s="174"/>
      <c r="LDQ199" s="174"/>
      <c r="LDR199" s="174"/>
      <c r="LDS199" s="174"/>
      <c r="LDT199" s="174"/>
      <c r="LDU199" s="174"/>
      <c r="LDV199" s="174"/>
      <c r="LDW199" s="174"/>
      <c r="LDX199" s="174"/>
      <c r="LDY199" s="174"/>
      <c r="LDZ199" s="174"/>
      <c r="LEA199" s="174"/>
      <c r="LEB199" s="174"/>
      <c r="LEC199" s="174"/>
      <c r="LED199" s="174"/>
      <c r="LEE199" s="174"/>
      <c r="LEF199" s="174"/>
      <c r="LEG199" s="174"/>
      <c r="LEH199" s="174"/>
      <c r="LEI199" s="174"/>
      <c r="LEJ199" s="174"/>
      <c r="LEK199" s="174"/>
      <c r="LEL199" s="174"/>
      <c r="LEM199" s="174"/>
      <c r="LEN199" s="174"/>
      <c r="LEO199" s="174"/>
      <c r="LEP199" s="174"/>
      <c r="LEQ199" s="174"/>
      <c r="LER199" s="174"/>
      <c r="LES199" s="174"/>
      <c r="LET199" s="174"/>
      <c r="LEU199" s="174"/>
      <c r="LEV199" s="174"/>
      <c r="LEW199" s="174"/>
      <c r="LEX199" s="174"/>
      <c r="LEY199" s="174"/>
      <c r="LEZ199" s="174"/>
      <c r="LFA199" s="174"/>
      <c r="LFB199" s="174"/>
      <c r="LFC199" s="174"/>
      <c r="LFD199" s="174"/>
      <c r="LFE199" s="174"/>
      <c r="LFF199" s="174"/>
      <c r="LFG199" s="174"/>
      <c r="LFH199" s="174"/>
      <c r="LFI199" s="174"/>
      <c r="LFJ199" s="174"/>
      <c r="LFK199" s="174"/>
      <c r="LFL199" s="174"/>
      <c r="LFM199" s="174"/>
      <c r="LFN199" s="174"/>
      <c r="LFO199" s="174"/>
      <c r="LFP199" s="174"/>
      <c r="LFQ199" s="174"/>
      <c r="LFR199" s="174"/>
      <c r="LFS199" s="174"/>
      <c r="LFT199" s="174"/>
      <c r="LFU199" s="174"/>
      <c r="LFV199" s="174"/>
      <c r="LFW199" s="174"/>
      <c r="LFX199" s="174"/>
      <c r="LFY199" s="174"/>
      <c r="LFZ199" s="174"/>
      <c r="LGA199" s="174"/>
      <c r="LGB199" s="174"/>
      <c r="LGC199" s="174"/>
      <c r="LGD199" s="174"/>
      <c r="LGE199" s="174"/>
      <c r="LGF199" s="174"/>
      <c r="LGG199" s="174"/>
      <c r="LGH199" s="174"/>
      <c r="LGI199" s="174"/>
      <c r="LGJ199" s="174"/>
      <c r="LGK199" s="174"/>
      <c r="LGL199" s="174"/>
      <c r="LGM199" s="174"/>
      <c r="LGN199" s="174"/>
      <c r="LGO199" s="174"/>
      <c r="LGP199" s="174"/>
      <c r="LGQ199" s="174"/>
      <c r="LGR199" s="174"/>
      <c r="LGS199" s="174"/>
      <c r="LGT199" s="174"/>
      <c r="LGU199" s="174"/>
      <c r="LGV199" s="174"/>
      <c r="LGW199" s="174"/>
      <c r="LGX199" s="174"/>
      <c r="LGY199" s="174"/>
      <c r="LGZ199" s="174"/>
      <c r="LHA199" s="174"/>
      <c r="LHB199" s="174"/>
      <c r="LHC199" s="174"/>
      <c r="LHD199" s="174"/>
      <c r="LHE199" s="174"/>
      <c r="LHF199" s="174"/>
      <c r="LHG199" s="174"/>
      <c r="LHH199" s="174"/>
      <c r="LHI199" s="174"/>
      <c r="LHJ199" s="174"/>
      <c r="LHK199" s="174"/>
      <c r="LHL199" s="174"/>
      <c r="LHM199" s="174"/>
      <c r="LHN199" s="174"/>
      <c r="LHO199" s="174"/>
      <c r="LHP199" s="174"/>
      <c r="LHQ199" s="174"/>
      <c r="LHR199" s="174"/>
      <c r="LHS199" s="174"/>
      <c r="LHT199" s="174"/>
      <c r="LHU199" s="174"/>
      <c r="LHV199" s="174"/>
      <c r="LHW199" s="174"/>
      <c r="LHX199" s="174"/>
      <c r="LHY199" s="174"/>
      <c r="LHZ199" s="174"/>
      <c r="LIA199" s="174"/>
      <c r="LIB199" s="174"/>
      <c r="LIC199" s="174"/>
      <c r="LID199" s="174"/>
      <c r="LIE199" s="174"/>
      <c r="LIF199" s="174"/>
      <c r="LIG199" s="174"/>
      <c r="LIH199" s="174"/>
      <c r="LII199" s="174"/>
      <c r="LIJ199" s="174"/>
      <c r="LIK199" s="174"/>
      <c r="LIL199" s="174"/>
      <c r="LIM199" s="174"/>
      <c r="LIN199" s="174"/>
      <c r="LIO199" s="174"/>
      <c r="LIP199" s="174"/>
      <c r="LIQ199" s="174"/>
      <c r="LIR199" s="174"/>
      <c r="LIS199" s="174"/>
      <c r="LIT199" s="174"/>
      <c r="LIU199" s="174"/>
      <c r="LIV199" s="174"/>
      <c r="LIW199" s="174"/>
      <c r="LIX199" s="174"/>
      <c r="LIY199" s="174"/>
      <c r="LIZ199" s="174"/>
      <c r="LJA199" s="174"/>
      <c r="LJB199" s="174"/>
      <c r="LJC199" s="174"/>
      <c r="LJD199" s="174"/>
      <c r="LJE199" s="174"/>
      <c r="LJF199" s="174"/>
      <c r="LJG199" s="174"/>
      <c r="LJH199" s="174"/>
      <c r="LJI199" s="174"/>
      <c r="LJJ199" s="174"/>
      <c r="LJK199" s="174"/>
      <c r="LJL199" s="174"/>
      <c r="LJM199" s="174"/>
      <c r="LJN199" s="174"/>
      <c r="LJO199" s="174"/>
      <c r="LJP199" s="174"/>
      <c r="LJQ199" s="174"/>
      <c r="LJR199" s="174"/>
      <c r="LJS199" s="174"/>
      <c r="LJT199" s="174"/>
      <c r="LJU199" s="174"/>
      <c r="LJV199" s="174"/>
      <c r="LJW199" s="174"/>
      <c r="LJX199" s="174"/>
      <c r="LJY199" s="174"/>
      <c r="LJZ199" s="174"/>
      <c r="LKA199" s="174"/>
      <c r="LKB199" s="174"/>
      <c r="LKC199" s="174"/>
      <c r="LKD199" s="174"/>
      <c r="LKE199" s="174"/>
      <c r="LKF199" s="174"/>
      <c r="LKG199" s="174"/>
      <c r="LKH199" s="174"/>
      <c r="LKI199" s="174"/>
      <c r="LKJ199" s="174"/>
      <c r="LKK199" s="174"/>
      <c r="LKL199" s="174"/>
      <c r="LKM199" s="174"/>
      <c r="LKN199" s="174"/>
      <c r="LKO199" s="174"/>
      <c r="LKP199" s="174"/>
      <c r="LKQ199" s="174"/>
      <c r="LKR199" s="174"/>
      <c r="LKS199" s="174"/>
      <c r="LKT199" s="174"/>
      <c r="LKU199" s="174"/>
      <c r="LKV199" s="174"/>
      <c r="LKW199" s="174"/>
      <c r="LKX199" s="174"/>
      <c r="LKY199" s="174"/>
      <c r="LKZ199" s="174"/>
      <c r="LLA199" s="174"/>
      <c r="LLB199" s="174"/>
      <c r="LLC199" s="174"/>
      <c r="LLD199" s="174"/>
      <c r="LLE199" s="174"/>
      <c r="LLF199" s="174"/>
      <c r="LLG199" s="174"/>
      <c r="LLH199" s="174"/>
      <c r="LLI199" s="174"/>
      <c r="LLJ199" s="174"/>
      <c r="LLK199" s="174"/>
      <c r="LLL199" s="174"/>
      <c r="LLM199" s="174"/>
      <c r="LLN199" s="174"/>
      <c r="LLO199" s="174"/>
      <c r="LLP199" s="174"/>
      <c r="LLQ199" s="174"/>
      <c r="LLR199" s="174"/>
      <c r="LLS199" s="174"/>
      <c r="LLT199" s="174"/>
      <c r="LLU199" s="174"/>
      <c r="LLV199" s="174"/>
      <c r="LLW199" s="174"/>
      <c r="LLX199" s="174"/>
      <c r="LLY199" s="174"/>
      <c r="LLZ199" s="174"/>
      <c r="LMA199" s="174"/>
      <c r="LMB199" s="174"/>
      <c r="LMC199" s="174"/>
      <c r="LMD199" s="174"/>
      <c r="LME199" s="174"/>
      <c r="LMF199" s="174"/>
      <c r="LMG199" s="174"/>
      <c r="LMH199" s="174"/>
      <c r="LMI199" s="174"/>
      <c r="LMJ199" s="174"/>
      <c r="LMK199" s="174"/>
      <c r="LML199" s="174"/>
      <c r="LMM199" s="174"/>
      <c r="LMN199" s="174"/>
      <c r="LMO199" s="174"/>
      <c r="LMP199" s="174"/>
      <c r="LMQ199" s="174"/>
      <c r="LMR199" s="174"/>
      <c r="LMS199" s="174"/>
      <c r="LMT199" s="174"/>
      <c r="LMU199" s="174"/>
      <c r="LMV199" s="174"/>
      <c r="LMW199" s="174"/>
      <c r="LMX199" s="174"/>
      <c r="LMY199" s="174"/>
      <c r="LMZ199" s="174"/>
      <c r="LNA199" s="174"/>
      <c r="LNB199" s="174"/>
      <c r="LNC199" s="174"/>
      <c r="LND199" s="174"/>
      <c r="LNE199" s="174"/>
      <c r="LNF199" s="174"/>
      <c r="LNG199" s="174"/>
      <c r="LNH199" s="174"/>
      <c r="LNI199" s="174"/>
      <c r="LNJ199" s="174"/>
      <c r="LNK199" s="174"/>
      <c r="LNL199" s="174"/>
      <c r="LNM199" s="174"/>
      <c r="LNN199" s="174"/>
      <c r="LNO199" s="174"/>
      <c r="LNP199" s="174"/>
      <c r="LNQ199" s="174"/>
      <c r="LNR199" s="174"/>
      <c r="LNS199" s="174"/>
      <c r="LNT199" s="174"/>
      <c r="LNU199" s="174"/>
      <c r="LNV199" s="174"/>
      <c r="LNW199" s="174"/>
      <c r="LNX199" s="174"/>
      <c r="LNY199" s="174"/>
      <c r="LNZ199" s="174"/>
      <c r="LOA199" s="174"/>
      <c r="LOB199" s="174"/>
      <c r="LOC199" s="174"/>
      <c r="LOD199" s="174"/>
      <c r="LOE199" s="174"/>
      <c r="LOF199" s="174"/>
      <c r="LOG199" s="174"/>
      <c r="LOH199" s="174"/>
      <c r="LOI199" s="174"/>
      <c r="LOJ199" s="174"/>
      <c r="LOK199" s="174"/>
      <c r="LOL199" s="174"/>
      <c r="LOM199" s="174"/>
      <c r="LON199" s="174"/>
      <c r="LOO199" s="174"/>
      <c r="LOP199" s="174"/>
      <c r="LOQ199" s="174"/>
      <c r="LOR199" s="174"/>
      <c r="LOS199" s="174"/>
      <c r="LOT199" s="174"/>
      <c r="LOU199" s="174"/>
      <c r="LOV199" s="174"/>
      <c r="LOW199" s="174"/>
      <c r="LOX199" s="174"/>
      <c r="LOY199" s="174"/>
      <c r="LOZ199" s="174"/>
      <c r="LPA199" s="174"/>
      <c r="LPB199" s="174"/>
      <c r="LPC199" s="174"/>
      <c r="LPD199" s="174"/>
      <c r="LPE199" s="174"/>
      <c r="LPF199" s="174"/>
      <c r="LPG199" s="174"/>
      <c r="LPH199" s="174"/>
      <c r="LPI199" s="174"/>
      <c r="LPJ199" s="174"/>
      <c r="LPK199" s="174"/>
      <c r="LPL199" s="174"/>
      <c r="LPM199" s="174"/>
      <c r="LPN199" s="174"/>
      <c r="LPO199" s="174"/>
      <c r="LPP199" s="174"/>
      <c r="LPQ199" s="174"/>
      <c r="LPR199" s="174"/>
      <c r="LPS199" s="174"/>
      <c r="LPT199" s="174"/>
      <c r="LPU199" s="174"/>
      <c r="LPV199" s="174"/>
      <c r="LPW199" s="174"/>
      <c r="LPX199" s="174"/>
      <c r="LPY199" s="174"/>
      <c r="LPZ199" s="174"/>
      <c r="LQA199" s="174"/>
      <c r="LQB199" s="174"/>
      <c r="LQC199" s="174"/>
      <c r="LQD199" s="174"/>
      <c r="LQE199" s="174"/>
      <c r="LQF199" s="174"/>
      <c r="LQG199" s="174"/>
      <c r="LQH199" s="174"/>
      <c r="LQI199" s="174"/>
      <c r="LQJ199" s="174"/>
      <c r="LQK199" s="174"/>
      <c r="LQL199" s="174"/>
      <c r="LQM199" s="174"/>
      <c r="LQN199" s="174"/>
      <c r="LQO199" s="174"/>
      <c r="LQP199" s="174"/>
      <c r="LQQ199" s="174"/>
      <c r="LQR199" s="174"/>
      <c r="LQS199" s="174"/>
      <c r="LQT199" s="174"/>
      <c r="LQU199" s="174"/>
      <c r="LQV199" s="174"/>
      <c r="LQW199" s="174"/>
      <c r="LQX199" s="174"/>
      <c r="LQY199" s="174"/>
      <c r="LQZ199" s="174"/>
      <c r="LRA199" s="174"/>
      <c r="LRB199" s="174"/>
      <c r="LRC199" s="174"/>
      <c r="LRD199" s="174"/>
      <c r="LRE199" s="174"/>
      <c r="LRF199" s="174"/>
      <c r="LRG199" s="174"/>
      <c r="LRH199" s="174"/>
      <c r="LRI199" s="174"/>
      <c r="LRJ199" s="174"/>
      <c r="LRK199" s="174"/>
      <c r="LRL199" s="174"/>
      <c r="LRM199" s="174"/>
      <c r="LRN199" s="174"/>
      <c r="LRO199" s="174"/>
      <c r="LRP199" s="174"/>
      <c r="LRQ199" s="174"/>
      <c r="LRR199" s="174"/>
      <c r="LRS199" s="174"/>
      <c r="LRT199" s="174"/>
      <c r="LRU199" s="174"/>
      <c r="LRV199" s="174"/>
      <c r="LRW199" s="174"/>
      <c r="LRX199" s="174"/>
      <c r="LRY199" s="174"/>
      <c r="LRZ199" s="174"/>
      <c r="LSA199" s="174"/>
      <c r="LSB199" s="174"/>
      <c r="LSC199" s="174"/>
      <c r="LSD199" s="174"/>
      <c r="LSE199" s="174"/>
      <c r="LSF199" s="174"/>
      <c r="LSG199" s="174"/>
      <c r="LSH199" s="174"/>
      <c r="LSI199" s="174"/>
      <c r="LSJ199" s="174"/>
      <c r="LSK199" s="174"/>
      <c r="LSL199" s="174"/>
      <c r="LSM199" s="174"/>
      <c r="LSN199" s="174"/>
      <c r="LSO199" s="174"/>
      <c r="LSP199" s="174"/>
      <c r="LSQ199" s="174"/>
      <c r="LSR199" s="174"/>
      <c r="LSS199" s="174"/>
      <c r="LST199" s="174"/>
      <c r="LSU199" s="174"/>
      <c r="LSV199" s="174"/>
      <c r="LSW199" s="174"/>
      <c r="LSX199" s="174"/>
      <c r="LSY199" s="174"/>
      <c r="LSZ199" s="174"/>
      <c r="LTA199" s="174"/>
      <c r="LTB199" s="174"/>
      <c r="LTC199" s="174"/>
      <c r="LTD199" s="174"/>
      <c r="LTE199" s="174"/>
      <c r="LTF199" s="174"/>
      <c r="LTG199" s="174"/>
      <c r="LTH199" s="174"/>
      <c r="LTI199" s="174"/>
      <c r="LTJ199" s="174"/>
      <c r="LTK199" s="174"/>
      <c r="LTL199" s="174"/>
      <c r="LTM199" s="174"/>
      <c r="LTN199" s="174"/>
      <c r="LTO199" s="174"/>
      <c r="LTP199" s="174"/>
      <c r="LTQ199" s="174"/>
      <c r="LTR199" s="174"/>
      <c r="LTS199" s="174"/>
      <c r="LTT199" s="174"/>
      <c r="LTU199" s="174"/>
      <c r="LTV199" s="174"/>
      <c r="LTW199" s="174"/>
      <c r="LTX199" s="174"/>
      <c r="LTY199" s="174"/>
      <c r="LTZ199" s="174"/>
      <c r="LUA199" s="174"/>
      <c r="LUB199" s="174"/>
      <c r="LUC199" s="174"/>
      <c r="LUD199" s="174"/>
      <c r="LUE199" s="174"/>
      <c r="LUF199" s="174"/>
      <c r="LUG199" s="174"/>
      <c r="LUH199" s="174"/>
      <c r="LUI199" s="174"/>
      <c r="LUJ199" s="174"/>
      <c r="LUK199" s="174"/>
      <c r="LUL199" s="174"/>
      <c r="LUM199" s="174"/>
      <c r="LUN199" s="174"/>
      <c r="LUO199" s="174"/>
      <c r="LUP199" s="174"/>
      <c r="LUQ199" s="174"/>
      <c r="LUR199" s="174"/>
      <c r="LUS199" s="174"/>
      <c r="LUT199" s="174"/>
      <c r="LUU199" s="174"/>
      <c r="LUV199" s="174"/>
      <c r="LUW199" s="174"/>
      <c r="LUX199" s="174"/>
      <c r="LUY199" s="174"/>
      <c r="LUZ199" s="174"/>
      <c r="LVA199" s="174"/>
      <c r="LVB199" s="174"/>
      <c r="LVC199" s="174"/>
      <c r="LVD199" s="174"/>
      <c r="LVE199" s="174"/>
      <c r="LVF199" s="174"/>
      <c r="LVG199" s="174"/>
      <c r="LVH199" s="174"/>
      <c r="LVI199" s="174"/>
      <c r="LVJ199" s="174"/>
      <c r="LVK199" s="174"/>
      <c r="LVL199" s="174"/>
      <c r="LVM199" s="174"/>
      <c r="LVN199" s="174"/>
      <c r="LVO199" s="174"/>
      <c r="LVP199" s="174"/>
      <c r="LVQ199" s="174"/>
      <c r="LVR199" s="174"/>
      <c r="LVS199" s="174"/>
      <c r="LVT199" s="174"/>
      <c r="LVU199" s="174"/>
      <c r="LVV199" s="174"/>
      <c r="LVW199" s="174"/>
      <c r="LVX199" s="174"/>
      <c r="LVY199" s="174"/>
      <c r="LVZ199" s="174"/>
      <c r="LWA199" s="174"/>
      <c r="LWB199" s="174"/>
      <c r="LWC199" s="174"/>
      <c r="LWD199" s="174"/>
      <c r="LWE199" s="174"/>
      <c r="LWF199" s="174"/>
      <c r="LWG199" s="174"/>
      <c r="LWH199" s="174"/>
      <c r="LWI199" s="174"/>
      <c r="LWJ199" s="174"/>
      <c r="LWK199" s="174"/>
      <c r="LWL199" s="174"/>
      <c r="LWM199" s="174"/>
      <c r="LWN199" s="174"/>
      <c r="LWO199" s="174"/>
      <c r="LWP199" s="174"/>
      <c r="LWQ199" s="174"/>
      <c r="LWR199" s="174"/>
      <c r="LWS199" s="174"/>
      <c r="LWT199" s="174"/>
      <c r="LWU199" s="174"/>
      <c r="LWV199" s="174"/>
      <c r="LWW199" s="174"/>
      <c r="LWX199" s="174"/>
      <c r="LWY199" s="174"/>
      <c r="LWZ199" s="174"/>
      <c r="LXA199" s="174"/>
      <c r="LXB199" s="174"/>
      <c r="LXC199" s="174"/>
      <c r="LXD199" s="174"/>
      <c r="LXE199" s="174"/>
      <c r="LXF199" s="174"/>
      <c r="LXG199" s="174"/>
      <c r="LXH199" s="174"/>
      <c r="LXI199" s="174"/>
      <c r="LXJ199" s="174"/>
      <c r="LXK199" s="174"/>
      <c r="LXL199" s="174"/>
      <c r="LXM199" s="174"/>
      <c r="LXN199" s="174"/>
      <c r="LXO199" s="174"/>
      <c r="LXP199" s="174"/>
      <c r="LXQ199" s="174"/>
      <c r="LXR199" s="174"/>
      <c r="LXS199" s="174"/>
      <c r="LXT199" s="174"/>
      <c r="LXU199" s="174"/>
      <c r="LXV199" s="174"/>
      <c r="LXW199" s="174"/>
      <c r="LXX199" s="174"/>
      <c r="LXY199" s="174"/>
      <c r="LXZ199" s="174"/>
      <c r="LYA199" s="174"/>
      <c r="LYB199" s="174"/>
      <c r="LYC199" s="174"/>
      <c r="LYD199" s="174"/>
      <c r="LYE199" s="174"/>
      <c r="LYF199" s="174"/>
      <c r="LYG199" s="174"/>
      <c r="LYH199" s="174"/>
      <c r="LYI199" s="174"/>
      <c r="LYJ199" s="174"/>
      <c r="LYK199" s="174"/>
      <c r="LYL199" s="174"/>
      <c r="LYM199" s="174"/>
      <c r="LYN199" s="174"/>
      <c r="LYO199" s="174"/>
      <c r="LYP199" s="174"/>
      <c r="LYQ199" s="174"/>
      <c r="LYR199" s="174"/>
      <c r="LYS199" s="174"/>
      <c r="LYT199" s="174"/>
      <c r="LYU199" s="174"/>
      <c r="LYV199" s="174"/>
      <c r="LYW199" s="174"/>
      <c r="LYX199" s="174"/>
      <c r="LYY199" s="174"/>
      <c r="LYZ199" s="174"/>
      <c r="LZA199" s="174"/>
      <c r="LZB199" s="174"/>
      <c r="LZC199" s="174"/>
      <c r="LZD199" s="174"/>
      <c r="LZE199" s="174"/>
      <c r="LZF199" s="174"/>
      <c r="LZG199" s="174"/>
      <c r="LZH199" s="174"/>
      <c r="LZI199" s="174"/>
      <c r="LZJ199" s="174"/>
      <c r="LZK199" s="174"/>
      <c r="LZL199" s="174"/>
      <c r="LZM199" s="174"/>
      <c r="LZN199" s="174"/>
      <c r="LZO199" s="174"/>
      <c r="LZP199" s="174"/>
      <c r="LZQ199" s="174"/>
      <c r="LZR199" s="174"/>
      <c r="LZS199" s="174"/>
      <c r="LZT199" s="174"/>
      <c r="LZU199" s="174"/>
      <c r="LZV199" s="174"/>
      <c r="LZW199" s="174"/>
      <c r="LZX199" s="174"/>
      <c r="LZY199" s="174"/>
      <c r="LZZ199" s="174"/>
      <c r="MAA199" s="174"/>
      <c r="MAB199" s="174"/>
      <c r="MAC199" s="174"/>
      <c r="MAD199" s="174"/>
      <c r="MAE199" s="174"/>
      <c r="MAF199" s="174"/>
      <c r="MAG199" s="174"/>
      <c r="MAH199" s="174"/>
      <c r="MAI199" s="174"/>
      <c r="MAJ199" s="174"/>
      <c r="MAK199" s="174"/>
      <c r="MAL199" s="174"/>
      <c r="MAM199" s="174"/>
      <c r="MAN199" s="174"/>
      <c r="MAO199" s="174"/>
      <c r="MAP199" s="174"/>
      <c r="MAQ199" s="174"/>
      <c r="MAR199" s="174"/>
      <c r="MAS199" s="174"/>
      <c r="MAT199" s="174"/>
      <c r="MAU199" s="174"/>
      <c r="MAV199" s="174"/>
      <c r="MAW199" s="174"/>
      <c r="MAX199" s="174"/>
      <c r="MAY199" s="174"/>
      <c r="MAZ199" s="174"/>
      <c r="MBA199" s="174"/>
      <c r="MBB199" s="174"/>
      <c r="MBC199" s="174"/>
      <c r="MBD199" s="174"/>
      <c r="MBE199" s="174"/>
      <c r="MBF199" s="174"/>
      <c r="MBG199" s="174"/>
      <c r="MBH199" s="174"/>
      <c r="MBI199" s="174"/>
      <c r="MBJ199" s="174"/>
      <c r="MBK199" s="174"/>
      <c r="MBL199" s="174"/>
      <c r="MBM199" s="174"/>
      <c r="MBN199" s="174"/>
      <c r="MBO199" s="174"/>
      <c r="MBP199" s="174"/>
      <c r="MBQ199" s="174"/>
      <c r="MBR199" s="174"/>
      <c r="MBS199" s="174"/>
      <c r="MBT199" s="174"/>
      <c r="MBU199" s="174"/>
      <c r="MBV199" s="174"/>
      <c r="MBW199" s="174"/>
      <c r="MBX199" s="174"/>
      <c r="MBY199" s="174"/>
      <c r="MBZ199" s="174"/>
      <c r="MCA199" s="174"/>
      <c r="MCB199" s="174"/>
      <c r="MCC199" s="174"/>
      <c r="MCD199" s="174"/>
      <c r="MCE199" s="174"/>
      <c r="MCF199" s="174"/>
      <c r="MCG199" s="174"/>
      <c r="MCH199" s="174"/>
      <c r="MCI199" s="174"/>
      <c r="MCJ199" s="174"/>
      <c r="MCK199" s="174"/>
      <c r="MCL199" s="174"/>
      <c r="MCM199" s="174"/>
      <c r="MCN199" s="174"/>
      <c r="MCO199" s="174"/>
      <c r="MCP199" s="174"/>
      <c r="MCQ199" s="174"/>
      <c r="MCR199" s="174"/>
      <c r="MCS199" s="174"/>
      <c r="MCT199" s="174"/>
      <c r="MCU199" s="174"/>
      <c r="MCV199" s="174"/>
      <c r="MCW199" s="174"/>
      <c r="MCX199" s="174"/>
      <c r="MCY199" s="174"/>
      <c r="MCZ199" s="174"/>
      <c r="MDA199" s="174"/>
      <c r="MDB199" s="174"/>
      <c r="MDC199" s="174"/>
      <c r="MDD199" s="174"/>
      <c r="MDE199" s="174"/>
      <c r="MDF199" s="174"/>
      <c r="MDG199" s="174"/>
      <c r="MDH199" s="174"/>
      <c r="MDI199" s="174"/>
      <c r="MDJ199" s="174"/>
      <c r="MDK199" s="174"/>
      <c r="MDL199" s="174"/>
      <c r="MDM199" s="174"/>
      <c r="MDN199" s="174"/>
      <c r="MDO199" s="174"/>
      <c r="MDP199" s="174"/>
      <c r="MDQ199" s="174"/>
      <c r="MDR199" s="174"/>
      <c r="MDS199" s="174"/>
      <c r="MDT199" s="174"/>
      <c r="MDU199" s="174"/>
      <c r="MDV199" s="174"/>
      <c r="MDW199" s="174"/>
      <c r="MDX199" s="174"/>
      <c r="MDY199" s="174"/>
      <c r="MDZ199" s="174"/>
      <c r="MEA199" s="174"/>
      <c r="MEB199" s="174"/>
      <c r="MEC199" s="174"/>
      <c r="MED199" s="174"/>
      <c r="MEE199" s="174"/>
      <c r="MEF199" s="174"/>
      <c r="MEG199" s="174"/>
      <c r="MEH199" s="174"/>
      <c r="MEI199" s="174"/>
      <c r="MEJ199" s="174"/>
      <c r="MEK199" s="174"/>
      <c r="MEL199" s="174"/>
      <c r="MEM199" s="174"/>
      <c r="MEN199" s="174"/>
      <c r="MEO199" s="174"/>
      <c r="MEP199" s="174"/>
      <c r="MEQ199" s="174"/>
      <c r="MER199" s="174"/>
      <c r="MES199" s="174"/>
      <c r="MET199" s="174"/>
      <c r="MEU199" s="174"/>
      <c r="MEV199" s="174"/>
      <c r="MEW199" s="174"/>
      <c r="MEX199" s="174"/>
      <c r="MEY199" s="174"/>
      <c r="MEZ199" s="174"/>
      <c r="MFA199" s="174"/>
      <c r="MFB199" s="174"/>
      <c r="MFC199" s="174"/>
      <c r="MFD199" s="174"/>
      <c r="MFE199" s="174"/>
      <c r="MFF199" s="174"/>
      <c r="MFG199" s="174"/>
      <c r="MFH199" s="174"/>
      <c r="MFI199" s="174"/>
      <c r="MFJ199" s="174"/>
      <c r="MFK199" s="174"/>
      <c r="MFL199" s="174"/>
      <c r="MFM199" s="174"/>
      <c r="MFN199" s="174"/>
      <c r="MFO199" s="174"/>
      <c r="MFP199" s="174"/>
      <c r="MFQ199" s="174"/>
      <c r="MFR199" s="174"/>
      <c r="MFS199" s="174"/>
      <c r="MFT199" s="174"/>
      <c r="MFU199" s="174"/>
      <c r="MFV199" s="174"/>
      <c r="MFW199" s="174"/>
      <c r="MFX199" s="174"/>
      <c r="MFY199" s="174"/>
      <c r="MFZ199" s="174"/>
      <c r="MGA199" s="174"/>
      <c r="MGB199" s="174"/>
      <c r="MGC199" s="174"/>
      <c r="MGD199" s="174"/>
      <c r="MGE199" s="174"/>
      <c r="MGF199" s="174"/>
      <c r="MGG199" s="174"/>
      <c r="MGH199" s="174"/>
      <c r="MGI199" s="174"/>
      <c r="MGJ199" s="174"/>
      <c r="MGK199" s="174"/>
      <c r="MGL199" s="174"/>
      <c r="MGM199" s="174"/>
      <c r="MGN199" s="174"/>
      <c r="MGO199" s="174"/>
      <c r="MGP199" s="174"/>
      <c r="MGQ199" s="174"/>
      <c r="MGR199" s="174"/>
      <c r="MGS199" s="174"/>
      <c r="MGT199" s="174"/>
      <c r="MGU199" s="174"/>
      <c r="MGV199" s="174"/>
      <c r="MGW199" s="174"/>
      <c r="MGX199" s="174"/>
      <c r="MGY199" s="174"/>
      <c r="MGZ199" s="174"/>
      <c r="MHA199" s="174"/>
      <c r="MHB199" s="174"/>
      <c r="MHC199" s="174"/>
      <c r="MHD199" s="174"/>
      <c r="MHE199" s="174"/>
      <c r="MHF199" s="174"/>
      <c r="MHG199" s="174"/>
      <c r="MHH199" s="174"/>
      <c r="MHI199" s="174"/>
      <c r="MHJ199" s="174"/>
      <c r="MHK199" s="174"/>
      <c r="MHL199" s="174"/>
      <c r="MHM199" s="174"/>
      <c r="MHN199" s="174"/>
      <c r="MHO199" s="174"/>
      <c r="MHP199" s="174"/>
      <c r="MHQ199" s="174"/>
      <c r="MHR199" s="174"/>
      <c r="MHS199" s="174"/>
      <c r="MHT199" s="174"/>
      <c r="MHU199" s="174"/>
      <c r="MHV199" s="174"/>
      <c r="MHW199" s="174"/>
      <c r="MHX199" s="174"/>
      <c r="MHY199" s="174"/>
      <c r="MHZ199" s="174"/>
      <c r="MIA199" s="174"/>
      <c r="MIB199" s="174"/>
      <c r="MIC199" s="174"/>
      <c r="MID199" s="174"/>
      <c r="MIE199" s="174"/>
      <c r="MIF199" s="174"/>
      <c r="MIG199" s="174"/>
      <c r="MIH199" s="174"/>
      <c r="MII199" s="174"/>
      <c r="MIJ199" s="174"/>
      <c r="MIK199" s="174"/>
      <c r="MIL199" s="174"/>
      <c r="MIM199" s="174"/>
      <c r="MIN199" s="174"/>
      <c r="MIO199" s="174"/>
      <c r="MIP199" s="174"/>
      <c r="MIQ199" s="174"/>
      <c r="MIR199" s="174"/>
      <c r="MIS199" s="174"/>
      <c r="MIT199" s="174"/>
      <c r="MIU199" s="174"/>
      <c r="MIV199" s="174"/>
      <c r="MIW199" s="174"/>
      <c r="MIX199" s="174"/>
      <c r="MIY199" s="174"/>
      <c r="MIZ199" s="174"/>
      <c r="MJA199" s="174"/>
      <c r="MJB199" s="174"/>
      <c r="MJC199" s="174"/>
      <c r="MJD199" s="174"/>
      <c r="MJE199" s="174"/>
      <c r="MJF199" s="174"/>
      <c r="MJG199" s="174"/>
      <c r="MJH199" s="174"/>
      <c r="MJI199" s="174"/>
      <c r="MJJ199" s="174"/>
      <c r="MJK199" s="174"/>
      <c r="MJL199" s="174"/>
      <c r="MJM199" s="174"/>
      <c r="MJN199" s="174"/>
      <c r="MJO199" s="174"/>
      <c r="MJP199" s="174"/>
      <c r="MJQ199" s="174"/>
      <c r="MJR199" s="174"/>
      <c r="MJS199" s="174"/>
      <c r="MJT199" s="174"/>
      <c r="MJU199" s="174"/>
      <c r="MJV199" s="174"/>
      <c r="MJW199" s="174"/>
      <c r="MJX199" s="174"/>
      <c r="MJY199" s="174"/>
      <c r="MJZ199" s="174"/>
      <c r="MKA199" s="174"/>
      <c r="MKB199" s="174"/>
      <c r="MKC199" s="174"/>
      <c r="MKD199" s="174"/>
      <c r="MKE199" s="174"/>
      <c r="MKF199" s="174"/>
      <c r="MKG199" s="174"/>
      <c r="MKH199" s="174"/>
      <c r="MKI199" s="174"/>
      <c r="MKJ199" s="174"/>
      <c r="MKK199" s="174"/>
      <c r="MKL199" s="174"/>
      <c r="MKM199" s="174"/>
      <c r="MKN199" s="174"/>
      <c r="MKO199" s="174"/>
      <c r="MKP199" s="174"/>
      <c r="MKQ199" s="174"/>
      <c r="MKR199" s="174"/>
      <c r="MKS199" s="174"/>
      <c r="MKT199" s="174"/>
      <c r="MKU199" s="174"/>
      <c r="MKV199" s="174"/>
      <c r="MKW199" s="174"/>
      <c r="MKX199" s="174"/>
      <c r="MKY199" s="174"/>
      <c r="MKZ199" s="174"/>
      <c r="MLA199" s="174"/>
      <c r="MLB199" s="174"/>
      <c r="MLC199" s="174"/>
      <c r="MLD199" s="174"/>
      <c r="MLE199" s="174"/>
      <c r="MLF199" s="174"/>
      <c r="MLG199" s="174"/>
      <c r="MLH199" s="174"/>
      <c r="MLI199" s="174"/>
      <c r="MLJ199" s="174"/>
      <c r="MLK199" s="174"/>
      <c r="MLL199" s="174"/>
      <c r="MLM199" s="174"/>
      <c r="MLN199" s="174"/>
      <c r="MLO199" s="174"/>
      <c r="MLP199" s="174"/>
      <c r="MLQ199" s="174"/>
      <c r="MLR199" s="174"/>
      <c r="MLS199" s="174"/>
      <c r="MLT199" s="174"/>
      <c r="MLU199" s="174"/>
      <c r="MLV199" s="174"/>
      <c r="MLW199" s="174"/>
      <c r="MLX199" s="174"/>
      <c r="MLY199" s="174"/>
      <c r="MLZ199" s="174"/>
      <c r="MMA199" s="174"/>
      <c r="MMB199" s="174"/>
      <c r="MMC199" s="174"/>
      <c r="MMD199" s="174"/>
      <c r="MME199" s="174"/>
      <c r="MMF199" s="174"/>
      <c r="MMG199" s="174"/>
      <c r="MMH199" s="174"/>
      <c r="MMI199" s="174"/>
      <c r="MMJ199" s="174"/>
      <c r="MMK199" s="174"/>
      <c r="MML199" s="174"/>
      <c r="MMM199" s="174"/>
      <c r="MMN199" s="174"/>
      <c r="MMO199" s="174"/>
      <c r="MMP199" s="174"/>
      <c r="MMQ199" s="174"/>
      <c r="MMR199" s="174"/>
      <c r="MMS199" s="174"/>
      <c r="MMT199" s="174"/>
      <c r="MMU199" s="174"/>
      <c r="MMV199" s="174"/>
      <c r="MMW199" s="174"/>
      <c r="MMX199" s="174"/>
      <c r="MMY199" s="174"/>
      <c r="MMZ199" s="174"/>
      <c r="MNA199" s="174"/>
      <c r="MNB199" s="174"/>
      <c r="MNC199" s="174"/>
      <c r="MND199" s="174"/>
      <c r="MNE199" s="174"/>
      <c r="MNF199" s="174"/>
      <c r="MNG199" s="174"/>
      <c r="MNH199" s="174"/>
      <c r="MNI199" s="174"/>
      <c r="MNJ199" s="174"/>
      <c r="MNK199" s="174"/>
      <c r="MNL199" s="174"/>
      <c r="MNM199" s="174"/>
      <c r="MNN199" s="174"/>
      <c r="MNO199" s="174"/>
      <c r="MNP199" s="174"/>
      <c r="MNQ199" s="174"/>
      <c r="MNR199" s="174"/>
      <c r="MNS199" s="174"/>
      <c r="MNT199" s="174"/>
      <c r="MNU199" s="174"/>
      <c r="MNV199" s="174"/>
      <c r="MNW199" s="174"/>
      <c r="MNX199" s="174"/>
      <c r="MNY199" s="174"/>
      <c r="MNZ199" s="174"/>
      <c r="MOA199" s="174"/>
      <c r="MOB199" s="174"/>
      <c r="MOC199" s="174"/>
      <c r="MOD199" s="174"/>
      <c r="MOE199" s="174"/>
      <c r="MOF199" s="174"/>
      <c r="MOG199" s="174"/>
      <c r="MOH199" s="174"/>
      <c r="MOI199" s="174"/>
      <c r="MOJ199" s="174"/>
      <c r="MOK199" s="174"/>
      <c r="MOL199" s="174"/>
      <c r="MOM199" s="174"/>
      <c r="MON199" s="174"/>
      <c r="MOO199" s="174"/>
      <c r="MOP199" s="174"/>
      <c r="MOQ199" s="174"/>
      <c r="MOR199" s="174"/>
      <c r="MOS199" s="174"/>
      <c r="MOT199" s="174"/>
      <c r="MOU199" s="174"/>
      <c r="MOV199" s="174"/>
      <c r="MOW199" s="174"/>
      <c r="MOX199" s="174"/>
      <c r="MOY199" s="174"/>
      <c r="MOZ199" s="174"/>
      <c r="MPA199" s="174"/>
      <c r="MPB199" s="174"/>
      <c r="MPC199" s="174"/>
      <c r="MPD199" s="174"/>
      <c r="MPE199" s="174"/>
      <c r="MPF199" s="174"/>
      <c r="MPG199" s="174"/>
      <c r="MPH199" s="174"/>
      <c r="MPI199" s="174"/>
      <c r="MPJ199" s="174"/>
      <c r="MPK199" s="174"/>
      <c r="MPL199" s="174"/>
      <c r="MPM199" s="174"/>
      <c r="MPN199" s="174"/>
      <c r="MPO199" s="174"/>
      <c r="MPP199" s="174"/>
      <c r="MPQ199" s="174"/>
      <c r="MPR199" s="174"/>
      <c r="MPS199" s="174"/>
      <c r="MPT199" s="174"/>
      <c r="MPU199" s="174"/>
      <c r="MPV199" s="174"/>
      <c r="MPW199" s="174"/>
      <c r="MPX199" s="174"/>
      <c r="MPY199" s="174"/>
      <c r="MPZ199" s="174"/>
      <c r="MQA199" s="174"/>
      <c r="MQB199" s="174"/>
      <c r="MQC199" s="174"/>
      <c r="MQD199" s="174"/>
      <c r="MQE199" s="174"/>
      <c r="MQF199" s="174"/>
      <c r="MQG199" s="174"/>
      <c r="MQH199" s="174"/>
      <c r="MQI199" s="174"/>
      <c r="MQJ199" s="174"/>
      <c r="MQK199" s="174"/>
      <c r="MQL199" s="174"/>
      <c r="MQM199" s="174"/>
      <c r="MQN199" s="174"/>
      <c r="MQO199" s="174"/>
      <c r="MQP199" s="174"/>
      <c r="MQQ199" s="174"/>
      <c r="MQR199" s="174"/>
      <c r="MQS199" s="174"/>
      <c r="MQT199" s="174"/>
      <c r="MQU199" s="174"/>
      <c r="MQV199" s="174"/>
      <c r="MQW199" s="174"/>
      <c r="MQX199" s="174"/>
      <c r="MQY199" s="174"/>
      <c r="MQZ199" s="174"/>
      <c r="MRA199" s="174"/>
      <c r="MRB199" s="174"/>
      <c r="MRC199" s="174"/>
      <c r="MRD199" s="174"/>
      <c r="MRE199" s="174"/>
      <c r="MRF199" s="174"/>
      <c r="MRG199" s="174"/>
      <c r="MRH199" s="174"/>
      <c r="MRI199" s="174"/>
      <c r="MRJ199" s="174"/>
      <c r="MRK199" s="174"/>
      <c r="MRL199" s="174"/>
      <c r="MRM199" s="174"/>
      <c r="MRN199" s="174"/>
      <c r="MRO199" s="174"/>
      <c r="MRP199" s="174"/>
      <c r="MRQ199" s="174"/>
      <c r="MRR199" s="174"/>
      <c r="MRS199" s="174"/>
      <c r="MRT199" s="174"/>
      <c r="MRU199" s="174"/>
      <c r="MRV199" s="174"/>
      <c r="MRW199" s="174"/>
      <c r="MRX199" s="174"/>
      <c r="MRY199" s="174"/>
      <c r="MRZ199" s="174"/>
      <c r="MSA199" s="174"/>
      <c r="MSB199" s="174"/>
      <c r="MSC199" s="174"/>
      <c r="MSD199" s="174"/>
      <c r="MSE199" s="174"/>
      <c r="MSF199" s="174"/>
      <c r="MSG199" s="174"/>
      <c r="MSH199" s="174"/>
      <c r="MSI199" s="174"/>
      <c r="MSJ199" s="174"/>
      <c r="MSK199" s="174"/>
      <c r="MSL199" s="174"/>
      <c r="MSM199" s="174"/>
      <c r="MSN199" s="174"/>
      <c r="MSO199" s="174"/>
      <c r="MSP199" s="174"/>
      <c r="MSQ199" s="174"/>
      <c r="MSR199" s="174"/>
      <c r="MSS199" s="174"/>
      <c r="MST199" s="174"/>
      <c r="MSU199" s="174"/>
      <c r="MSV199" s="174"/>
      <c r="MSW199" s="174"/>
      <c r="MSX199" s="174"/>
      <c r="MSY199" s="174"/>
      <c r="MSZ199" s="174"/>
      <c r="MTA199" s="174"/>
      <c r="MTB199" s="174"/>
      <c r="MTC199" s="174"/>
      <c r="MTD199" s="174"/>
      <c r="MTE199" s="174"/>
      <c r="MTF199" s="174"/>
      <c r="MTG199" s="174"/>
      <c r="MTH199" s="174"/>
      <c r="MTI199" s="174"/>
      <c r="MTJ199" s="174"/>
      <c r="MTK199" s="174"/>
      <c r="MTL199" s="174"/>
      <c r="MTM199" s="174"/>
      <c r="MTN199" s="174"/>
      <c r="MTO199" s="174"/>
      <c r="MTP199" s="174"/>
      <c r="MTQ199" s="174"/>
      <c r="MTR199" s="174"/>
      <c r="MTS199" s="174"/>
      <c r="MTT199" s="174"/>
      <c r="MTU199" s="174"/>
      <c r="MTV199" s="174"/>
      <c r="MTW199" s="174"/>
      <c r="MTX199" s="174"/>
      <c r="MTY199" s="174"/>
      <c r="MTZ199" s="174"/>
      <c r="MUA199" s="174"/>
      <c r="MUB199" s="174"/>
      <c r="MUC199" s="174"/>
      <c r="MUD199" s="174"/>
      <c r="MUE199" s="174"/>
      <c r="MUF199" s="174"/>
      <c r="MUG199" s="174"/>
      <c r="MUH199" s="174"/>
      <c r="MUI199" s="174"/>
      <c r="MUJ199" s="174"/>
      <c r="MUK199" s="174"/>
      <c r="MUL199" s="174"/>
      <c r="MUM199" s="174"/>
      <c r="MUN199" s="174"/>
      <c r="MUO199" s="174"/>
      <c r="MUP199" s="174"/>
      <c r="MUQ199" s="174"/>
      <c r="MUR199" s="174"/>
      <c r="MUS199" s="174"/>
      <c r="MUT199" s="174"/>
      <c r="MUU199" s="174"/>
      <c r="MUV199" s="174"/>
      <c r="MUW199" s="174"/>
      <c r="MUX199" s="174"/>
      <c r="MUY199" s="174"/>
      <c r="MUZ199" s="174"/>
      <c r="MVA199" s="174"/>
      <c r="MVB199" s="174"/>
      <c r="MVC199" s="174"/>
      <c r="MVD199" s="174"/>
      <c r="MVE199" s="174"/>
      <c r="MVF199" s="174"/>
      <c r="MVG199" s="174"/>
      <c r="MVH199" s="174"/>
      <c r="MVI199" s="174"/>
      <c r="MVJ199" s="174"/>
      <c r="MVK199" s="174"/>
      <c r="MVL199" s="174"/>
      <c r="MVM199" s="174"/>
      <c r="MVN199" s="174"/>
      <c r="MVO199" s="174"/>
      <c r="MVP199" s="174"/>
      <c r="MVQ199" s="174"/>
      <c r="MVR199" s="174"/>
      <c r="MVS199" s="174"/>
      <c r="MVT199" s="174"/>
      <c r="MVU199" s="174"/>
      <c r="MVV199" s="174"/>
      <c r="MVW199" s="174"/>
      <c r="MVX199" s="174"/>
      <c r="MVY199" s="174"/>
      <c r="MVZ199" s="174"/>
      <c r="MWA199" s="174"/>
      <c r="MWB199" s="174"/>
      <c r="MWC199" s="174"/>
      <c r="MWD199" s="174"/>
      <c r="MWE199" s="174"/>
      <c r="MWF199" s="174"/>
      <c r="MWG199" s="174"/>
      <c r="MWH199" s="174"/>
      <c r="MWI199" s="174"/>
      <c r="MWJ199" s="174"/>
      <c r="MWK199" s="174"/>
      <c r="MWL199" s="174"/>
      <c r="MWM199" s="174"/>
      <c r="MWN199" s="174"/>
      <c r="MWO199" s="174"/>
      <c r="MWP199" s="174"/>
      <c r="MWQ199" s="174"/>
      <c r="MWR199" s="174"/>
      <c r="MWS199" s="174"/>
      <c r="MWT199" s="174"/>
      <c r="MWU199" s="174"/>
      <c r="MWV199" s="174"/>
      <c r="MWW199" s="174"/>
      <c r="MWX199" s="174"/>
      <c r="MWY199" s="174"/>
      <c r="MWZ199" s="174"/>
      <c r="MXA199" s="174"/>
      <c r="MXB199" s="174"/>
      <c r="MXC199" s="174"/>
      <c r="MXD199" s="174"/>
      <c r="MXE199" s="174"/>
      <c r="MXF199" s="174"/>
      <c r="MXG199" s="174"/>
      <c r="MXH199" s="174"/>
      <c r="MXI199" s="174"/>
      <c r="MXJ199" s="174"/>
      <c r="MXK199" s="174"/>
      <c r="MXL199" s="174"/>
      <c r="MXM199" s="174"/>
      <c r="MXN199" s="174"/>
      <c r="MXO199" s="174"/>
      <c r="MXP199" s="174"/>
      <c r="MXQ199" s="174"/>
      <c r="MXR199" s="174"/>
      <c r="MXS199" s="174"/>
      <c r="MXT199" s="174"/>
      <c r="MXU199" s="174"/>
      <c r="MXV199" s="174"/>
      <c r="MXW199" s="174"/>
      <c r="MXX199" s="174"/>
      <c r="MXY199" s="174"/>
      <c r="MXZ199" s="174"/>
      <c r="MYA199" s="174"/>
      <c r="MYB199" s="174"/>
      <c r="MYC199" s="174"/>
      <c r="MYD199" s="174"/>
      <c r="MYE199" s="174"/>
      <c r="MYF199" s="174"/>
      <c r="MYG199" s="174"/>
      <c r="MYH199" s="174"/>
      <c r="MYI199" s="174"/>
      <c r="MYJ199" s="174"/>
      <c r="MYK199" s="174"/>
      <c r="MYL199" s="174"/>
      <c r="MYM199" s="174"/>
      <c r="MYN199" s="174"/>
      <c r="MYO199" s="174"/>
      <c r="MYP199" s="174"/>
      <c r="MYQ199" s="174"/>
      <c r="MYR199" s="174"/>
      <c r="MYS199" s="174"/>
      <c r="MYT199" s="174"/>
      <c r="MYU199" s="174"/>
      <c r="MYV199" s="174"/>
      <c r="MYW199" s="174"/>
      <c r="MYX199" s="174"/>
      <c r="MYY199" s="174"/>
      <c r="MYZ199" s="174"/>
      <c r="MZA199" s="174"/>
      <c r="MZB199" s="174"/>
      <c r="MZC199" s="174"/>
      <c r="MZD199" s="174"/>
      <c r="MZE199" s="174"/>
      <c r="MZF199" s="174"/>
      <c r="MZG199" s="174"/>
      <c r="MZH199" s="174"/>
      <c r="MZI199" s="174"/>
      <c r="MZJ199" s="174"/>
      <c r="MZK199" s="174"/>
      <c r="MZL199" s="174"/>
      <c r="MZM199" s="174"/>
      <c r="MZN199" s="174"/>
      <c r="MZO199" s="174"/>
      <c r="MZP199" s="174"/>
      <c r="MZQ199" s="174"/>
      <c r="MZR199" s="174"/>
      <c r="MZS199" s="174"/>
      <c r="MZT199" s="174"/>
      <c r="MZU199" s="174"/>
      <c r="MZV199" s="174"/>
      <c r="MZW199" s="174"/>
      <c r="MZX199" s="174"/>
      <c r="MZY199" s="174"/>
      <c r="MZZ199" s="174"/>
      <c r="NAA199" s="174"/>
      <c r="NAB199" s="174"/>
      <c r="NAC199" s="174"/>
      <c r="NAD199" s="174"/>
      <c r="NAE199" s="174"/>
      <c r="NAF199" s="174"/>
      <c r="NAG199" s="174"/>
      <c r="NAH199" s="174"/>
      <c r="NAI199" s="174"/>
      <c r="NAJ199" s="174"/>
      <c r="NAK199" s="174"/>
      <c r="NAL199" s="174"/>
      <c r="NAM199" s="174"/>
      <c r="NAN199" s="174"/>
      <c r="NAO199" s="174"/>
      <c r="NAP199" s="174"/>
      <c r="NAQ199" s="174"/>
      <c r="NAR199" s="174"/>
      <c r="NAS199" s="174"/>
      <c r="NAT199" s="174"/>
      <c r="NAU199" s="174"/>
      <c r="NAV199" s="174"/>
      <c r="NAW199" s="174"/>
      <c r="NAX199" s="174"/>
      <c r="NAY199" s="174"/>
      <c r="NAZ199" s="174"/>
      <c r="NBA199" s="174"/>
      <c r="NBB199" s="174"/>
      <c r="NBC199" s="174"/>
      <c r="NBD199" s="174"/>
      <c r="NBE199" s="174"/>
      <c r="NBF199" s="174"/>
      <c r="NBG199" s="174"/>
      <c r="NBH199" s="174"/>
      <c r="NBI199" s="174"/>
      <c r="NBJ199" s="174"/>
      <c r="NBK199" s="174"/>
      <c r="NBL199" s="174"/>
      <c r="NBM199" s="174"/>
      <c r="NBN199" s="174"/>
      <c r="NBO199" s="174"/>
      <c r="NBP199" s="174"/>
      <c r="NBQ199" s="174"/>
      <c r="NBR199" s="174"/>
      <c r="NBS199" s="174"/>
      <c r="NBT199" s="174"/>
      <c r="NBU199" s="174"/>
      <c r="NBV199" s="174"/>
      <c r="NBW199" s="174"/>
      <c r="NBX199" s="174"/>
      <c r="NBY199" s="174"/>
      <c r="NBZ199" s="174"/>
      <c r="NCA199" s="174"/>
      <c r="NCB199" s="174"/>
      <c r="NCC199" s="174"/>
      <c r="NCD199" s="174"/>
      <c r="NCE199" s="174"/>
      <c r="NCF199" s="174"/>
      <c r="NCG199" s="174"/>
      <c r="NCH199" s="174"/>
      <c r="NCI199" s="174"/>
      <c r="NCJ199" s="174"/>
      <c r="NCK199" s="174"/>
      <c r="NCL199" s="174"/>
      <c r="NCM199" s="174"/>
      <c r="NCN199" s="174"/>
      <c r="NCO199" s="174"/>
      <c r="NCP199" s="174"/>
      <c r="NCQ199" s="174"/>
      <c r="NCR199" s="174"/>
      <c r="NCS199" s="174"/>
      <c r="NCT199" s="174"/>
      <c r="NCU199" s="174"/>
      <c r="NCV199" s="174"/>
      <c r="NCW199" s="174"/>
      <c r="NCX199" s="174"/>
      <c r="NCY199" s="174"/>
      <c r="NCZ199" s="174"/>
      <c r="NDA199" s="174"/>
      <c r="NDB199" s="174"/>
      <c r="NDC199" s="174"/>
      <c r="NDD199" s="174"/>
      <c r="NDE199" s="174"/>
      <c r="NDF199" s="174"/>
      <c r="NDG199" s="174"/>
      <c r="NDH199" s="174"/>
      <c r="NDI199" s="174"/>
      <c r="NDJ199" s="174"/>
      <c r="NDK199" s="174"/>
      <c r="NDL199" s="174"/>
      <c r="NDM199" s="174"/>
      <c r="NDN199" s="174"/>
      <c r="NDO199" s="174"/>
      <c r="NDP199" s="174"/>
      <c r="NDQ199" s="174"/>
      <c r="NDR199" s="174"/>
      <c r="NDS199" s="174"/>
      <c r="NDT199" s="174"/>
      <c r="NDU199" s="174"/>
      <c r="NDV199" s="174"/>
      <c r="NDW199" s="174"/>
      <c r="NDX199" s="174"/>
      <c r="NDY199" s="174"/>
      <c r="NDZ199" s="174"/>
      <c r="NEA199" s="174"/>
      <c r="NEB199" s="174"/>
      <c r="NEC199" s="174"/>
      <c r="NED199" s="174"/>
      <c r="NEE199" s="174"/>
      <c r="NEF199" s="174"/>
      <c r="NEG199" s="174"/>
      <c r="NEH199" s="174"/>
      <c r="NEI199" s="174"/>
      <c r="NEJ199" s="174"/>
      <c r="NEK199" s="174"/>
      <c r="NEL199" s="174"/>
      <c r="NEM199" s="174"/>
      <c r="NEN199" s="174"/>
      <c r="NEO199" s="174"/>
      <c r="NEP199" s="174"/>
      <c r="NEQ199" s="174"/>
      <c r="NER199" s="174"/>
      <c r="NES199" s="174"/>
      <c r="NET199" s="174"/>
      <c r="NEU199" s="174"/>
      <c r="NEV199" s="174"/>
      <c r="NEW199" s="174"/>
      <c r="NEX199" s="174"/>
      <c r="NEY199" s="174"/>
      <c r="NEZ199" s="174"/>
      <c r="NFA199" s="174"/>
      <c r="NFB199" s="174"/>
      <c r="NFC199" s="174"/>
      <c r="NFD199" s="174"/>
      <c r="NFE199" s="174"/>
      <c r="NFF199" s="174"/>
      <c r="NFG199" s="174"/>
      <c r="NFH199" s="174"/>
      <c r="NFI199" s="174"/>
      <c r="NFJ199" s="174"/>
      <c r="NFK199" s="174"/>
      <c r="NFL199" s="174"/>
      <c r="NFM199" s="174"/>
      <c r="NFN199" s="174"/>
      <c r="NFO199" s="174"/>
      <c r="NFP199" s="174"/>
      <c r="NFQ199" s="174"/>
      <c r="NFR199" s="174"/>
      <c r="NFS199" s="174"/>
      <c r="NFT199" s="174"/>
      <c r="NFU199" s="174"/>
      <c r="NFV199" s="174"/>
      <c r="NFW199" s="174"/>
      <c r="NFX199" s="174"/>
      <c r="NFY199" s="174"/>
      <c r="NFZ199" s="174"/>
      <c r="NGA199" s="174"/>
      <c r="NGB199" s="174"/>
      <c r="NGC199" s="174"/>
      <c r="NGD199" s="174"/>
      <c r="NGE199" s="174"/>
      <c r="NGF199" s="174"/>
      <c r="NGG199" s="174"/>
      <c r="NGH199" s="174"/>
      <c r="NGI199" s="174"/>
      <c r="NGJ199" s="174"/>
      <c r="NGK199" s="174"/>
      <c r="NGL199" s="174"/>
      <c r="NGM199" s="174"/>
      <c r="NGN199" s="174"/>
      <c r="NGO199" s="174"/>
      <c r="NGP199" s="174"/>
      <c r="NGQ199" s="174"/>
      <c r="NGR199" s="174"/>
      <c r="NGS199" s="174"/>
      <c r="NGT199" s="174"/>
      <c r="NGU199" s="174"/>
      <c r="NGV199" s="174"/>
      <c r="NGW199" s="174"/>
      <c r="NGX199" s="174"/>
      <c r="NGY199" s="174"/>
      <c r="NGZ199" s="174"/>
      <c r="NHA199" s="174"/>
      <c r="NHB199" s="174"/>
      <c r="NHC199" s="174"/>
      <c r="NHD199" s="174"/>
      <c r="NHE199" s="174"/>
      <c r="NHF199" s="174"/>
      <c r="NHG199" s="174"/>
      <c r="NHH199" s="174"/>
      <c r="NHI199" s="174"/>
      <c r="NHJ199" s="174"/>
      <c r="NHK199" s="174"/>
      <c r="NHL199" s="174"/>
      <c r="NHM199" s="174"/>
      <c r="NHN199" s="174"/>
      <c r="NHO199" s="174"/>
      <c r="NHP199" s="174"/>
      <c r="NHQ199" s="174"/>
      <c r="NHR199" s="174"/>
      <c r="NHS199" s="174"/>
      <c r="NHT199" s="174"/>
      <c r="NHU199" s="174"/>
      <c r="NHV199" s="174"/>
      <c r="NHW199" s="174"/>
      <c r="NHX199" s="174"/>
      <c r="NHY199" s="174"/>
      <c r="NHZ199" s="174"/>
      <c r="NIA199" s="174"/>
      <c r="NIB199" s="174"/>
      <c r="NIC199" s="174"/>
      <c r="NID199" s="174"/>
      <c r="NIE199" s="174"/>
      <c r="NIF199" s="174"/>
      <c r="NIG199" s="174"/>
      <c r="NIH199" s="174"/>
      <c r="NII199" s="174"/>
      <c r="NIJ199" s="174"/>
      <c r="NIK199" s="174"/>
      <c r="NIL199" s="174"/>
      <c r="NIM199" s="174"/>
      <c r="NIN199" s="174"/>
      <c r="NIO199" s="174"/>
      <c r="NIP199" s="174"/>
      <c r="NIQ199" s="174"/>
      <c r="NIR199" s="174"/>
      <c r="NIS199" s="174"/>
      <c r="NIT199" s="174"/>
      <c r="NIU199" s="174"/>
      <c r="NIV199" s="174"/>
      <c r="NIW199" s="174"/>
      <c r="NIX199" s="174"/>
      <c r="NIY199" s="174"/>
      <c r="NIZ199" s="174"/>
      <c r="NJA199" s="174"/>
      <c r="NJB199" s="174"/>
      <c r="NJC199" s="174"/>
      <c r="NJD199" s="174"/>
      <c r="NJE199" s="174"/>
      <c r="NJF199" s="174"/>
      <c r="NJG199" s="174"/>
      <c r="NJH199" s="174"/>
      <c r="NJI199" s="174"/>
      <c r="NJJ199" s="174"/>
      <c r="NJK199" s="174"/>
      <c r="NJL199" s="174"/>
      <c r="NJM199" s="174"/>
      <c r="NJN199" s="174"/>
      <c r="NJO199" s="174"/>
      <c r="NJP199" s="174"/>
      <c r="NJQ199" s="174"/>
      <c r="NJR199" s="174"/>
      <c r="NJS199" s="174"/>
      <c r="NJT199" s="174"/>
      <c r="NJU199" s="174"/>
      <c r="NJV199" s="174"/>
      <c r="NJW199" s="174"/>
      <c r="NJX199" s="174"/>
      <c r="NJY199" s="174"/>
      <c r="NJZ199" s="174"/>
      <c r="NKA199" s="174"/>
      <c r="NKB199" s="174"/>
      <c r="NKC199" s="174"/>
      <c r="NKD199" s="174"/>
      <c r="NKE199" s="174"/>
      <c r="NKF199" s="174"/>
      <c r="NKG199" s="174"/>
      <c r="NKH199" s="174"/>
      <c r="NKI199" s="174"/>
      <c r="NKJ199" s="174"/>
      <c r="NKK199" s="174"/>
      <c r="NKL199" s="174"/>
      <c r="NKM199" s="174"/>
      <c r="NKN199" s="174"/>
      <c r="NKO199" s="174"/>
      <c r="NKP199" s="174"/>
      <c r="NKQ199" s="174"/>
      <c r="NKR199" s="174"/>
      <c r="NKS199" s="174"/>
      <c r="NKT199" s="174"/>
      <c r="NKU199" s="174"/>
      <c r="NKV199" s="174"/>
      <c r="NKW199" s="174"/>
      <c r="NKX199" s="174"/>
      <c r="NKY199" s="174"/>
      <c r="NKZ199" s="174"/>
      <c r="NLA199" s="174"/>
      <c r="NLB199" s="174"/>
      <c r="NLC199" s="174"/>
      <c r="NLD199" s="174"/>
      <c r="NLE199" s="174"/>
      <c r="NLF199" s="174"/>
      <c r="NLG199" s="174"/>
      <c r="NLH199" s="174"/>
      <c r="NLI199" s="174"/>
      <c r="NLJ199" s="174"/>
      <c r="NLK199" s="174"/>
      <c r="NLL199" s="174"/>
      <c r="NLM199" s="174"/>
      <c r="NLN199" s="174"/>
      <c r="NLO199" s="174"/>
      <c r="NLP199" s="174"/>
      <c r="NLQ199" s="174"/>
      <c r="NLR199" s="174"/>
      <c r="NLS199" s="174"/>
      <c r="NLT199" s="174"/>
      <c r="NLU199" s="174"/>
      <c r="NLV199" s="174"/>
      <c r="NLW199" s="174"/>
      <c r="NLX199" s="174"/>
      <c r="NLY199" s="174"/>
      <c r="NLZ199" s="174"/>
      <c r="NMA199" s="174"/>
      <c r="NMB199" s="174"/>
      <c r="NMC199" s="174"/>
      <c r="NMD199" s="174"/>
      <c r="NME199" s="174"/>
      <c r="NMF199" s="174"/>
      <c r="NMG199" s="174"/>
      <c r="NMH199" s="174"/>
      <c r="NMI199" s="174"/>
      <c r="NMJ199" s="174"/>
      <c r="NMK199" s="174"/>
      <c r="NML199" s="174"/>
      <c r="NMM199" s="174"/>
      <c r="NMN199" s="174"/>
      <c r="NMO199" s="174"/>
      <c r="NMP199" s="174"/>
      <c r="NMQ199" s="174"/>
      <c r="NMR199" s="174"/>
      <c r="NMS199" s="174"/>
      <c r="NMT199" s="174"/>
      <c r="NMU199" s="174"/>
      <c r="NMV199" s="174"/>
      <c r="NMW199" s="174"/>
      <c r="NMX199" s="174"/>
      <c r="NMY199" s="174"/>
      <c r="NMZ199" s="174"/>
      <c r="NNA199" s="174"/>
      <c r="NNB199" s="174"/>
      <c r="NNC199" s="174"/>
      <c r="NND199" s="174"/>
      <c r="NNE199" s="174"/>
      <c r="NNF199" s="174"/>
      <c r="NNG199" s="174"/>
      <c r="NNH199" s="174"/>
      <c r="NNI199" s="174"/>
      <c r="NNJ199" s="174"/>
      <c r="NNK199" s="174"/>
      <c r="NNL199" s="174"/>
      <c r="NNM199" s="174"/>
      <c r="NNN199" s="174"/>
      <c r="NNO199" s="174"/>
      <c r="NNP199" s="174"/>
      <c r="NNQ199" s="174"/>
      <c r="NNR199" s="174"/>
      <c r="NNS199" s="174"/>
      <c r="NNT199" s="174"/>
      <c r="NNU199" s="174"/>
      <c r="NNV199" s="174"/>
      <c r="NNW199" s="174"/>
      <c r="NNX199" s="174"/>
      <c r="NNY199" s="174"/>
      <c r="NNZ199" s="174"/>
      <c r="NOA199" s="174"/>
      <c r="NOB199" s="174"/>
      <c r="NOC199" s="174"/>
      <c r="NOD199" s="174"/>
      <c r="NOE199" s="174"/>
      <c r="NOF199" s="174"/>
      <c r="NOG199" s="174"/>
      <c r="NOH199" s="174"/>
      <c r="NOI199" s="174"/>
      <c r="NOJ199" s="174"/>
      <c r="NOK199" s="174"/>
      <c r="NOL199" s="174"/>
      <c r="NOM199" s="174"/>
      <c r="NON199" s="174"/>
      <c r="NOO199" s="174"/>
      <c r="NOP199" s="174"/>
      <c r="NOQ199" s="174"/>
      <c r="NOR199" s="174"/>
      <c r="NOS199" s="174"/>
      <c r="NOT199" s="174"/>
      <c r="NOU199" s="174"/>
      <c r="NOV199" s="174"/>
      <c r="NOW199" s="174"/>
      <c r="NOX199" s="174"/>
      <c r="NOY199" s="174"/>
      <c r="NOZ199" s="174"/>
      <c r="NPA199" s="174"/>
      <c r="NPB199" s="174"/>
      <c r="NPC199" s="174"/>
      <c r="NPD199" s="174"/>
      <c r="NPE199" s="174"/>
      <c r="NPF199" s="174"/>
      <c r="NPG199" s="174"/>
      <c r="NPH199" s="174"/>
      <c r="NPI199" s="174"/>
      <c r="NPJ199" s="174"/>
      <c r="NPK199" s="174"/>
      <c r="NPL199" s="174"/>
      <c r="NPM199" s="174"/>
      <c r="NPN199" s="174"/>
      <c r="NPO199" s="174"/>
      <c r="NPP199" s="174"/>
      <c r="NPQ199" s="174"/>
      <c r="NPR199" s="174"/>
      <c r="NPS199" s="174"/>
      <c r="NPT199" s="174"/>
      <c r="NPU199" s="174"/>
      <c r="NPV199" s="174"/>
      <c r="NPW199" s="174"/>
      <c r="NPX199" s="174"/>
      <c r="NPY199" s="174"/>
      <c r="NPZ199" s="174"/>
      <c r="NQA199" s="174"/>
      <c r="NQB199" s="174"/>
      <c r="NQC199" s="174"/>
      <c r="NQD199" s="174"/>
      <c r="NQE199" s="174"/>
      <c r="NQF199" s="174"/>
      <c r="NQG199" s="174"/>
      <c r="NQH199" s="174"/>
      <c r="NQI199" s="174"/>
      <c r="NQJ199" s="174"/>
      <c r="NQK199" s="174"/>
      <c r="NQL199" s="174"/>
      <c r="NQM199" s="174"/>
      <c r="NQN199" s="174"/>
      <c r="NQO199" s="174"/>
      <c r="NQP199" s="174"/>
      <c r="NQQ199" s="174"/>
      <c r="NQR199" s="174"/>
      <c r="NQS199" s="174"/>
      <c r="NQT199" s="174"/>
      <c r="NQU199" s="174"/>
      <c r="NQV199" s="174"/>
      <c r="NQW199" s="174"/>
      <c r="NQX199" s="174"/>
      <c r="NQY199" s="174"/>
      <c r="NQZ199" s="174"/>
      <c r="NRA199" s="174"/>
      <c r="NRB199" s="174"/>
      <c r="NRC199" s="174"/>
      <c r="NRD199" s="174"/>
      <c r="NRE199" s="174"/>
      <c r="NRF199" s="174"/>
      <c r="NRG199" s="174"/>
      <c r="NRH199" s="174"/>
      <c r="NRI199" s="174"/>
      <c r="NRJ199" s="174"/>
      <c r="NRK199" s="174"/>
      <c r="NRL199" s="174"/>
      <c r="NRM199" s="174"/>
      <c r="NRN199" s="174"/>
      <c r="NRO199" s="174"/>
      <c r="NRP199" s="174"/>
      <c r="NRQ199" s="174"/>
      <c r="NRR199" s="174"/>
      <c r="NRS199" s="174"/>
      <c r="NRT199" s="174"/>
      <c r="NRU199" s="174"/>
      <c r="NRV199" s="174"/>
      <c r="NRW199" s="174"/>
      <c r="NRX199" s="174"/>
      <c r="NRY199" s="174"/>
      <c r="NRZ199" s="174"/>
      <c r="NSA199" s="174"/>
      <c r="NSB199" s="174"/>
      <c r="NSC199" s="174"/>
      <c r="NSD199" s="174"/>
      <c r="NSE199" s="174"/>
      <c r="NSF199" s="174"/>
      <c r="NSG199" s="174"/>
      <c r="NSH199" s="174"/>
      <c r="NSI199" s="174"/>
      <c r="NSJ199" s="174"/>
      <c r="NSK199" s="174"/>
      <c r="NSL199" s="174"/>
      <c r="NSM199" s="174"/>
      <c r="NSN199" s="174"/>
      <c r="NSO199" s="174"/>
      <c r="NSP199" s="174"/>
      <c r="NSQ199" s="174"/>
      <c r="NSR199" s="174"/>
      <c r="NSS199" s="174"/>
      <c r="NST199" s="174"/>
      <c r="NSU199" s="174"/>
      <c r="NSV199" s="174"/>
      <c r="NSW199" s="174"/>
      <c r="NSX199" s="174"/>
      <c r="NSY199" s="174"/>
      <c r="NSZ199" s="174"/>
      <c r="NTA199" s="174"/>
      <c r="NTB199" s="174"/>
      <c r="NTC199" s="174"/>
      <c r="NTD199" s="174"/>
      <c r="NTE199" s="174"/>
      <c r="NTF199" s="174"/>
      <c r="NTG199" s="174"/>
      <c r="NTH199" s="174"/>
      <c r="NTI199" s="174"/>
      <c r="NTJ199" s="174"/>
      <c r="NTK199" s="174"/>
      <c r="NTL199" s="174"/>
      <c r="NTM199" s="174"/>
      <c r="NTN199" s="174"/>
      <c r="NTO199" s="174"/>
      <c r="NTP199" s="174"/>
      <c r="NTQ199" s="174"/>
      <c r="NTR199" s="174"/>
      <c r="NTS199" s="174"/>
      <c r="NTT199" s="174"/>
      <c r="NTU199" s="174"/>
      <c r="NTV199" s="174"/>
      <c r="NTW199" s="174"/>
      <c r="NTX199" s="174"/>
      <c r="NTY199" s="174"/>
      <c r="NTZ199" s="174"/>
      <c r="NUA199" s="174"/>
      <c r="NUB199" s="174"/>
      <c r="NUC199" s="174"/>
      <c r="NUD199" s="174"/>
      <c r="NUE199" s="174"/>
      <c r="NUF199" s="174"/>
      <c r="NUG199" s="174"/>
      <c r="NUH199" s="174"/>
      <c r="NUI199" s="174"/>
      <c r="NUJ199" s="174"/>
      <c r="NUK199" s="174"/>
      <c r="NUL199" s="174"/>
      <c r="NUM199" s="174"/>
      <c r="NUN199" s="174"/>
      <c r="NUO199" s="174"/>
      <c r="NUP199" s="174"/>
      <c r="NUQ199" s="174"/>
      <c r="NUR199" s="174"/>
      <c r="NUS199" s="174"/>
      <c r="NUT199" s="174"/>
      <c r="NUU199" s="174"/>
      <c r="NUV199" s="174"/>
      <c r="NUW199" s="174"/>
      <c r="NUX199" s="174"/>
      <c r="NUY199" s="174"/>
      <c r="NUZ199" s="174"/>
      <c r="NVA199" s="174"/>
      <c r="NVB199" s="174"/>
      <c r="NVC199" s="174"/>
      <c r="NVD199" s="174"/>
      <c r="NVE199" s="174"/>
      <c r="NVF199" s="174"/>
      <c r="NVG199" s="174"/>
      <c r="NVH199" s="174"/>
      <c r="NVI199" s="174"/>
      <c r="NVJ199" s="174"/>
      <c r="NVK199" s="174"/>
      <c r="NVL199" s="174"/>
      <c r="NVM199" s="174"/>
      <c r="NVN199" s="174"/>
      <c r="NVO199" s="174"/>
      <c r="NVP199" s="174"/>
      <c r="NVQ199" s="174"/>
      <c r="NVR199" s="174"/>
      <c r="NVS199" s="174"/>
      <c r="NVT199" s="174"/>
      <c r="NVU199" s="174"/>
      <c r="NVV199" s="174"/>
      <c r="NVW199" s="174"/>
      <c r="NVX199" s="174"/>
      <c r="NVY199" s="174"/>
      <c r="NVZ199" s="174"/>
      <c r="NWA199" s="174"/>
      <c r="NWB199" s="174"/>
      <c r="NWC199" s="174"/>
      <c r="NWD199" s="174"/>
      <c r="NWE199" s="174"/>
      <c r="NWF199" s="174"/>
      <c r="NWG199" s="174"/>
      <c r="NWH199" s="174"/>
      <c r="NWI199" s="174"/>
      <c r="NWJ199" s="174"/>
      <c r="NWK199" s="174"/>
      <c r="NWL199" s="174"/>
      <c r="NWM199" s="174"/>
      <c r="NWN199" s="174"/>
      <c r="NWO199" s="174"/>
      <c r="NWP199" s="174"/>
      <c r="NWQ199" s="174"/>
      <c r="NWR199" s="174"/>
      <c r="NWS199" s="174"/>
      <c r="NWT199" s="174"/>
      <c r="NWU199" s="174"/>
      <c r="NWV199" s="174"/>
      <c r="NWW199" s="174"/>
      <c r="NWX199" s="174"/>
      <c r="NWY199" s="174"/>
      <c r="NWZ199" s="174"/>
      <c r="NXA199" s="174"/>
      <c r="NXB199" s="174"/>
      <c r="NXC199" s="174"/>
      <c r="NXD199" s="174"/>
      <c r="NXE199" s="174"/>
      <c r="NXF199" s="174"/>
      <c r="NXG199" s="174"/>
      <c r="NXH199" s="174"/>
      <c r="NXI199" s="174"/>
      <c r="NXJ199" s="174"/>
      <c r="NXK199" s="174"/>
      <c r="NXL199" s="174"/>
      <c r="NXM199" s="174"/>
      <c r="NXN199" s="174"/>
      <c r="NXO199" s="174"/>
      <c r="NXP199" s="174"/>
      <c r="NXQ199" s="174"/>
      <c r="NXR199" s="174"/>
      <c r="NXS199" s="174"/>
      <c r="NXT199" s="174"/>
      <c r="NXU199" s="174"/>
      <c r="NXV199" s="174"/>
      <c r="NXW199" s="174"/>
      <c r="NXX199" s="174"/>
      <c r="NXY199" s="174"/>
      <c r="NXZ199" s="174"/>
      <c r="NYA199" s="174"/>
      <c r="NYB199" s="174"/>
      <c r="NYC199" s="174"/>
      <c r="NYD199" s="174"/>
      <c r="NYE199" s="174"/>
      <c r="NYF199" s="174"/>
      <c r="NYG199" s="174"/>
      <c r="NYH199" s="174"/>
      <c r="NYI199" s="174"/>
      <c r="NYJ199" s="174"/>
      <c r="NYK199" s="174"/>
      <c r="NYL199" s="174"/>
      <c r="NYM199" s="174"/>
      <c r="NYN199" s="174"/>
      <c r="NYO199" s="174"/>
      <c r="NYP199" s="174"/>
      <c r="NYQ199" s="174"/>
      <c r="NYR199" s="174"/>
      <c r="NYS199" s="174"/>
      <c r="NYT199" s="174"/>
      <c r="NYU199" s="174"/>
      <c r="NYV199" s="174"/>
      <c r="NYW199" s="174"/>
      <c r="NYX199" s="174"/>
      <c r="NYY199" s="174"/>
      <c r="NYZ199" s="174"/>
      <c r="NZA199" s="174"/>
      <c r="NZB199" s="174"/>
      <c r="NZC199" s="174"/>
      <c r="NZD199" s="174"/>
      <c r="NZE199" s="174"/>
      <c r="NZF199" s="174"/>
      <c r="NZG199" s="174"/>
      <c r="NZH199" s="174"/>
      <c r="NZI199" s="174"/>
      <c r="NZJ199" s="174"/>
      <c r="NZK199" s="174"/>
      <c r="NZL199" s="174"/>
      <c r="NZM199" s="174"/>
      <c r="NZN199" s="174"/>
      <c r="NZO199" s="174"/>
      <c r="NZP199" s="174"/>
      <c r="NZQ199" s="174"/>
      <c r="NZR199" s="174"/>
      <c r="NZS199" s="174"/>
      <c r="NZT199" s="174"/>
      <c r="NZU199" s="174"/>
      <c r="NZV199" s="174"/>
      <c r="NZW199" s="174"/>
      <c r="NZX199" s="174"/>
      <c r="NZY199" s="174"/>
      <c r="NZZ199" s="174"/>
      <c r="OAA199" s="174"/>
      <c r="OAB199" s="174"/>
      <c r="OAC199" s="174"/>
      <c r="OAD199" s="174"/>
      <c r="OAE199" s="174"/>
      <c r="OAF199" s="174"/>
      <c r="OAG199" s="174"/>
      <c r="OAH199" s="174"/>
      <c r="OAI199" s="174"/>
      <c r="OAJ199" s="174"/>
      <c r="OAK199" s="174"/>
      <c r="OAL199" s="174"/>
      <c r="OAM199" s="174"/>
      <c r="OAN199" s="174"/>
      <c r="OAO199" s="174"/>
      <c r="OAP199" s="174"/>
      <c r="OAQ199" s="174"/>
      <c r="OAR199" s="174"/>
      <c r="OAS199" s="174"/>
      <c r="OAT199" s="174"/>
      <c r="OAU199" s="174"/>
      <c r="OAV199" s="174"/>
      <c r="OAW199" s="174"/>
      <c r="OAX199" s="174"/>
      <c r="OAY199" s="174"/>
      <c r="OAZ199" s="174"/>
      <c r="OBA199" s="174"/>
      <c r="OBB199" s="174"/>
      <c r="OBC199" s="174"/>
      <c r="OBD199" s="174"/>
      <c r="OBE199" s="174"/>
      <c r="OBF199" s="174"/>
      <c r="OBG199" s="174"/>
      <c r="OBH199" s="174"/>
      <c r="OBI199" s="174"/>
      <c r="OBJ199" s="174"/>
      <c r="OBK199" s="174"/>
      <c r="OBL199" s="174"/>
      <c r="OBM199" s="174"/>
      <c r="OBN199" s="174"/>
      <c r="OBO199" s="174"/>
      <c r="OBP199" s="174"/>
      <c r="OBQ199" s="174"/>
      <c r="OBR199" s="174"/>
      <c r="OBS199" s="174"/>
      <c r="OBT199" s="174"/>
      <c r="OBU199" s="174"/>
      <c r="OBV199" s="174"/>
      <c r="OBW199" s="174"/>
      <c r="OBX199" s="174"/>
      <c r="OBY199" s="174"/>
      <c r="OBZ199" s="174"/>
      <c r="OCA199" s="174"/>
      <c r="OCB199" s="174"/>
      <c r="OCC199" s="174"/>
      <c r="OCD199" s="174"/>
      <c r="OCE199" s="174"/>
      <c r="OCF199" s="174"/>
      <c r="OCG199" s="174"/>
      <c r="OCH199" s="174"/>
      <c r="OCI199" s="174"/>
      <c r="OCJ199" s="174"/>
      <c r="OCK199" s="174"/>
      <c r="OCL199" s="174"/>
      <c r="OCM199" s="174"/>
      <c r="OCN199" s="174"/>
      <c r="OCO199" s="174"/>
      <c r="OCP199" s="174"/>
      <c r="OCQ199" s="174"/>
      <c r="OCR199" s="174"/>
      <c r="OCS199" s="174"/>
      <c r="OCT199" s="174"/>
      <c r="OCU199" s="174"/>
      <c r="OCV199" s="174"/>
      <c r="OCW199" s="174"/>
      <c r="OCX199" s="174"/>
      <c r="OCY199" s="174"/>
      <c r="OCZ199" s="174"/>
      <c r="ODA199" s="174"/>
      <c r="ODB199" s="174"/>
      <c r="ODC199" s="174"/>
      <c r="ODD199" s="174"/>
      <c r="ODE199" s="174"/>
      <c r="ODF199" s="174"/>
      <c r="ODG199" s="174"/>
      <c r="ODH199" s="174"/>
      <c r="ODI199" s="174"/>
      <c r="ODJ199" s="174"/>
      <c r="ODK199" s="174"/>
      <c r="ODL199" s="174"/>
      <c r="ODM199" s="174"/>
      <c r="ODN199" s="174"/>
      <c r="ODO199" s="174"/>
      <c r="ODP199" s="174"/>
      <c r="ODQ199" s="174"/>
      <c r="ODR199" s="174"/>
      <c r="ODS199" s="174"/>
      <c r="ODT199" s="174"/>
      <c r="ODU199" s="174"/>
      <c r="ODV199" s="174"/>
      <c r="ODW199" s="174"/>
      <c r="ODX199" s="174"/>
      <c r="ODY199" s="174"/>
      <c r="ODZ199" s="174"/>
      <c r="OEA199" s="174"/>
      <c r="OEB199" s="174"/>
      <c r="OEC199" s="174"/>
      <c r="OED199" s="174"/>
      <c r="OEE199" s="174"/>
      <c r="OEF199" s="174"/>
      <c r="OEG199" s="174"/>
      <c r="OEH199" s="174"/>
      <c r="OEI199" s="174"/>
      <c r="OEJ199" s="174"/>
      <c r="OEK199" s="174"/>
      <c r="OEL199" s="174"/>
      <c r="OEM199" s="174"/>
      <c r="OEN199" s="174"/>
      <c r="OEO199" s="174"/>
      <c r="OEP199" s="174"/>
      <c r="OEQ199" s="174"/>
      <c r="OER199" s="174"/>
      <c r="OES199" s="174"/>
      <c r="OET199" s="174"/>
      <c r="OEU199" s="174"/>
      <c r="OEV199" s="174"/>
      <c r="OEW199" s="174"/>
      <c r="OEX199" s="174"/>
      <c r="OEY199" s="174"/>
      <c r="OEZ199" s="174"/>
      <c r="OFA199" s="174"/>
      <c r="OFB199" s="174"/>
      <c r="OFC199" s="174"/>
      <c r="OFD199" s="174"/>
      <c r="OFE199" s="174"/>
      <c r="OFF199" s="174"/>
      <c r="OFG199" s="174"/>
      <c r="OFH199" s="174"/>
      <c r="OFI199" s="174"/>
      <c r="OFJ199" s="174"/>
      <c r="OFK199" s="174"/>
      <c r="OFL199" s="174"/>
      <c r="OFM199" s="174"/>
      <c r="OFN199" s="174"/>
      <c r="OFO199" s="174"/>
      <c r="OFP199" s="174"/>
      <c r="OFQ199" s="174"/>
      <c r="OFR199" s="174"/>
      <c r="OFS199" s="174"/>
      <c r="OFT199" s="174"/>
      <c r="OFU199" s="174"/>
      <c r="OFV199" s="174"/>
      <c r="OFW199" s="174"/>
      <c r="OFX199" s="174"/>
      <c r="OFY199" s="174"/>
      <c r="OFZ199" s="174"/>
      <c r="OGA199" s="174"/>
      <c r="OGB199" s="174"/>
      <c r="OGC199" s="174"/>
      <c r="OGD199" s="174"/>
      <c r="OGE199" s="174"/>
      <c r="OGF199" s="174"/>
      <c r="OGG199" s="174"/>
      <c r="OGH199" s="174"/>
      <c r="OGI199" s="174"/>
      <c r="OGJ199" s="174"/>
      <c r="OGK199" s="174"/>
      <c r="OGL199" s="174"/>
      <c r="OGM199" s="174"/>
      <c r="OGN199" s="174"/>
      <c r="OGO199" s="174"/>
      <c r="OGP199" s="174"/>
      <c r="OGQ199" s="174"/>
      <c r="OGR199" s="174"/>
      <c r="OGS199" s="174"/>
      <c r="OGT199" s="174"/>
      <c r="OGU199" s="174"/>
      <c r="OGV199" s="174"/>
      <c r="OGW199" s="174"/>
      <c r="OGX199" s="174"/>
      <c r="OGY199" s="174"/>
      <c r="OGZ199" s="174"/>
      <c r="OHA199" s="174"/>
      <c r="OHB199" s="174"/>
      <c r="OHC199" s="174"/>
      <c r="OHD199" s="174"/>
      <c r="OHE199" s="174"/>
      <c r="OHF199" s="174"/>
      <c r="OHG199" s="174"/>
      <c r="OHH199" s="174"/>
      <c r="OHI199" s="174"/>
      <c r="OHJ199" s="174"/>
      <c r="OHK199" s="174"/>
      <c r="OHL199" s="174"/>
      <c r="OHM199" s="174"/>
      <c r="OHN199" s="174"/>
      <c r="OHO199" s="174"/>
      <c r="OHP199" s="174"/>
      <c r="OHQ199" s="174"/>
      <c r="OHR199" s="174"/>
      <c r="OHS199" s="174"/>
      <c r="OHT199" s="174"/>
      <c r="OHU199" s="174"/>
      <c r="OHV199" s="174"/>
      <c r="OHW199" s="174"/>
      <c r="OHX199" s="174"/>
      <c r="OHY199" s="174"/>
      <c r="OHZ199" s="174"/>
      <c r="OIA199" s="174"/>
      <c r="OIB199" s="174"/>
      <c r="OIC199" s="174"/>
      <c r="OID199" s="174"/>
      <c r="OIE199" s="174"/>
      <c r="OIF199" s="174"/>
      <c r="OIG199" s="174"/>
      <c r="OIH199" s="174"/>
      <c r="OII199" s="174"/>
      <c r="OIJ199" s="174"/>
      <c r="OIK199" s="174"/>
      <c r="OIL199" s="174"/>
      <c r="OIM199" s="174"/>
      <c r="OIN199" s="174"/>
      <c r="OIO199" s="174"/>
      <c r="OIP199" s="174"/>
      <c r="OIQ199" s="174"/>
      <c r="OIR199" s="174"/>
      <c r="OIS199" s="174"/>
      <c r="OIT199" s="174"/>
      <c r="OIU199" s="174"/>
      <c r="OIV199" s="174"/>
      <c r="OIW199" s="174"/>
      <c r="OIX199" s="174"/>
      <c r="OIY199" s="174"/>
      <c r="OIZ199" s="174"/>
      <c r="OJA199" s="174"/>
      <c r="OJB199" s="174"/>
      <c r="OJC199" s="174"/>
      <c r="OJD199" s="174"/>
      <c r="OJE199" s="174"/>
      <c r="OJF199" s="174"/>
      <c r="OJG199" s="174"/>
      <c r="OJH199" s="174"/>
      <c r="OJI199" s="174"/>
      <c r="OJJ199" s="174"/>
      <c r="OJK199" s="174"/>
      <c r="OJL199" s="174"/>
      <c r="OJM199" s="174"/>
      <c r="OJN199" s="174"/>
      <c r="OJO199" s="174"/>
      <c r="OJP199" s="174"/>
      <c r="OJQ199" s="174"/>
      <c r="OJR199" s="174"/>
      <c r="OJS199" s="174"/>
      <c r="OJT199" s="174"/>
      <c r="OJU199" s="174"/>
      <c r="OJV199" s="174"/>
      <c r="OJW199" s="174"/>
      <c r="OJX199" s="174"/>
      <c r="OJY199" s="174"/>
      <c r="OJZ199" s="174"/>
      <c r="OKA199" s="174"/>
      <c r="OKB199" s="174"/>
      <c r="OKC199" s="174"/>
      <c r="OKD199" s="174"/>
      <c r="OKE199" s="174"/>
      <c r="OKF199" s="174"/>
      <c r="OKG199" s="174"/>
      <c r="OKH199" s="174"/>
      <c r="OKI199" s="174"/>
      <c r="OKJ199" s="174"/>
      <c r="OKK199" s="174"/>
      <c r="OKL199" s="174"/>
      <c r="OKM199" s="174"/>
      <c r="OKN199" s="174"/>
      <c r="OKO199" s="174"/>
      <c r="OKP199" s="174"/>
      <c r="OKQ199" s="174"/>
      <c r="OKR199" s="174"/>
      <c r="OKS199" s="174"/>
      <c r="OKT199" s="174"/>
      <c r="OKU199" s="174"/>
      <c r="OKV199" s="174"/>
      <c r="OKW199" s="174"/>
      <c r="OKX199" s="174"/>
      <c r="OKY199" s="174"/>
      <c r="OKZ199" s="174"/>
      <c r="OLA199" s="174"/>
      <c r="OLB199" s="174"/>
      <c r="OLC199" s="174"/>
      <c r="OLD199" s="174"/>
      <c r="OLE199" s="174"/>
      <c r="OLF199" s="174"/>
      <c r="OLG199" s="174"/>
      <c r="OLH199" s="174"/>
      <c r="OLI199" s="174"/>
      <c r="OLJ199" s="174"/>
      <c r="OLK199" s="174"/>
      <c r="OLL199" s="174"/>
      <c r="OLM199" s="174"/>
      <c r="OLN199" s="174"/>
      <c r="OLO199" s="174"/>
      <c r="OLP199" s="174"/>
      <c r="OLQ199" s="174"/>
      <c r="OLR199" s="174"/>
      <c r="OLS199" s="174"/>
      <c r="OLT199" s="174"/>
      <c r="OLU199" s="174"/>
      <c r="OLV199" s="174"/>
      <c r="OLW199" s="174"/>
      <c r="OLX199" s="174"/>
      <c r="OLY199" s="174"/>
      <c r="OLZ199" s="174"/>
      <c r="OMA199" s="174"/>
      <c r="OMB199" s="174"/>
      <c r="OMC199" s="174"/>
      <c r="OMD199" s="174"/>
      <c r="OME199" s="174"/>
      <c r="OMF199" s="174"/>
      <c r="OMG199" s="174"/>
      <c r="OMH199" s="174"/>
      <c r="OMI199" s="174"/>
      <c r="OMJ199" s="174"/>
      <c r="OMK199" s="174"/>
      <c r="OML199" s="174"/>
      <c r="OMM199" s="174"/>
      <c r="OMN199" s="174"/>
      <c r="OMO199" s="174"/>
      <c r="OMP199" s="174"/>
      <c r="OMQ199" s="174"/>
      <c r="OMR199" s="174"/>
      <c r="OMS199" s="174"/>
      <c r="OMT199" s="174"/>
      <c r="OMU199" s="174"/>
      <c r="OMV199" s="174"/>
      <c r="OMW199" s="174"/>
      <c r="OMX199" s="174"/>
      <c r="OMY199" s="174"/>
      <c r="OMZ199" s="174"/>
      <c r="ONA199" s="174"/>
      <c r="ONB199" s="174"/>
      <c r="ONC199" s="174"/>
      <c r="OND199" s="174"/>
      <c r="ONE199" s="174"/>
      <c r="ONF199" s="174"/>
      <c r="ONG199" s="174"/>
      <c r="ONH199" s="174"/>
      <c r="ONI199" s="174"/>
      <c r="ONJ199" s="174"/>
      <c r="ONK199" s="174"/>
      <c r="ONL199" s="174"/>
      <c r="ONM199" s="174"/>
      <c r="ONN199" s="174"/>
      <c r="ONO199" s="174"/>
      <c r="ONP199" s="174"/>
      <c r="ONQ199" s="174"/>
      <c r="ONR199" s="174"/>
      <c r="ONS199" s="174"/>
      <c r="ONT199" s="174"/>
      <c r="ONU199" s="174"/>
      <c r="ONV199" s="174"/>
      <c r="ONW199" s="174"/>
      <c r="ONX199" s="174"/>
      <c r="ONY199" s="174"/>
      <c r="ONZ199" s="174"/>
      <c r="OOA199" s="174"/>
      <c r="OOB199" s="174"/>
      <c r="OOC199" s="174"/>
      <c r="OOD199" s="174"/>
      <c r="OOE199" s="174"/>
      <c r="OOF199" s="174"/>
      <c r="OOG199" s="174"/>
      <c r="OOH199" s="174"/>
      <c r="OOI199" s="174"/>
      <c r="OOJ199" s="174"/>
      <c r="OOK199" s="174"/>
      <c r="OOL199" s="174"/>
      <c r="OOM199" s="174"/>
      <c r="OON199" s="174"/>
      <c r="OOO199" s="174"/>
      <c r="OOP199" s="174"/>
      <c r="OOQ199" s="174"/>
      <c r="OOR199" s="174"/>
      <c r="OOS199" s="174"/>
      <c r="OOT199" s="174"/>
      <c r="OOU199" s="174"/>
      <c r="OOV199" s="174"/>
      <c r="OOW199" s="174"/>
      <c r="OOX199" s="174"/>
      <c r="OOY199" s="174"/>
      <c r="OOZ199" s="174"/>
      <c r="OPA199" s="174"/>
      <c r="OPB199" s="174"/>
      <c r="OPC199" s="174"/>
      <c r="OPD199" s="174"/>
      <c r="OPE199" s="174"/>
      <c r="OPF199" s="174"/>
      <c r="OPG199" s="174"/>
      <c r="OPH199" s="174"/>
      <c r="OPI199" s="174"/>
      <c r="OPJ199" s="174"/>
      <c r="OPK199" s="174"/>
      <c r="OPL199" s="174"/>
      <c r="OPM199" s="174"/>
      <c r="OPN199" s="174"/>
      <c r="OPO199" s="174"/>
      <c r="OPP199" s="174"/>
      <c r="OPQ199" s="174"/>
      <c r="OPR199" s="174"/>
      <c r="OPS199" s="174"/>
      <c r="OPT199" s="174"/>
      <c r="OPU199" s="174"/>
      <c r="OPV199" s="174"/>
      <c r="OPW199" s="174"/>
      <c r="OPX199" s="174"/>
      <c r="OPY199" s="174"/>
      <c r="OPZ199" s="174"/>
      <c r="OQA199" s="174"/>
      <c r="OQB199" s="174"/>
      <c r="OQC199" s="174"/>
      <c r="OQD199" s="174"/>
      <c r="OQE199" s="174"/>
      <c r="OQF199" s="174"/>
      <c r="OQG199" s="174"/>
      <c r="OQH199" s="174"/>
      <c r="OQI199" s="174"/>
      <c r="OQJ199" s="174"/>
      <c r="OQK199" s="174"/>
      <c r="OQL199" s="174"/>
      <c r="OQM199" s="174"/>
      <c r="OQN199" s="174"/>
      <c r="OQO199" s="174"/>
      <c r="OQP199" s="174"/>
      <c r="OQQ199" s="174"/>
      <c r="OQR199" s="174"/>
      <c r="OQS199" s="174"/>
      <c r="OQT199" s="174"/>
      <c r="OQU199" s="174"/>
      <c r="OQV199" s="174"/>
      <c r="OQW199" s="174"/>
      <c r="OQX199" s="174"/>
      <c r="OQY199" s="174"/>
      <c r="OQZ199" s="174"/>
      <c r="ORA199" s="174"/>
      <c r="ORB199" s="174"/>
      <c r="ORC199" s="174"/>
      <c r="ORD199" s="174"/>
      <c r="ORE199" s="174"/>
      <c r="ORF199" s="174"/>
      <c r="ORG199" s="174"/>
      <c r="ORH199" s="174"/>
      <c r="ORI199" s="174"/>
      <c r="ORJ199" s="174"/>
      <c r="ORK199" s="174"/>
      <c r="ORL199" s="174"/>
      <c r="ORM199" s="174"/>
      <c r="ORN199" s="174"/>
      <c r="ORO199" s="174"/>
      <c r="ORP199" s="174"/>
      <c r="ORQ199" s="174"/>
      <c r="ORR199" s="174"/>
      <c r="ORS199" s="174"/>
      <c r="ORT199" s="174"/>
      <c r="ORU199" s="174"/>
      <c r="ORV199" s="174"/>
      <c r="ORW199" s="174"/>
      <c r="ORX199" s="174"/>
      <c r="ORY199" s="174"/>
      <c r="ORZ199" s="174"/>
      <c r="OSA199" s="174"/>
      <c r="OSB199" s="174"/>
      <c r="OSC199" s="174"/>
      <c r="OSD199" s="174"/>
      <c r="OSE199" s="174"/>
      <c r="OSF199" s="174"/>
      <c r="OSG199" s="174"/>
      <c r="OSH199" s="174"/>
      <c r="OSI199" s="174"/>
      <c r="OSJ199" s="174"/>
      <c r="OSK199" s="174"/>
      <c r="OSL199" s="174"/>
      <c r="OSM199" s="174"/>
      <c r="OSN199" s="174"/>
      <c r="OSO199" s="174"/>
      <c r="OSP199" s="174"/>
      <c r="OSQ199" s="174"/>
      <c r="OSR199" s="174"/>
      <c r="OSS199" s="174"/>
      <c r="OST199" s="174"/>
      <c r="OSU199" s="174"/>
      <c r="OSV199" s="174"/>
      <c r="OSW199" s="174"/>
      <c r="OSX199" s="174"/>
      <c r="OSY199" s="174"/>
      <c r="OSZ199" s="174"/>
      <c r="OTA199" s="174"/>
      <c r="OTB199" s="174"/>
      <c r="OTC199" s="174"/>
      <c r="OTD199" s="174"/>
      <c r="OTE199" s="174"/>
      <c r="OTF199" s="174"/>
      <c r="OTG199" s="174"/>
      <c r="OTH199" s="174"/>
      <c r="OTI199" s="174"/>
      <c r="OTJ199" s="174"/>
      <c r="OTK199" s="174"/>
      <c r="OTL199" s="174"/>
      <c r="OTM199" s="174"/>
      <c r="OTN199" s="174"/>
      <c r="OTO199" s="174"/>
      <c r="OTP199" s="174"/>
      <c r="OTQ199" s="174"/>
      <c r="OTR199" s="174"/>
      <c r="OTS199" s="174"/>
      <c r="OTT199" s="174"/>
      <c r="OTU199" s="174"/>
      <c r="OTV199" s="174"/>
      <c r="OTW199" s="174"/>
      <c r="OTX199" s="174"/>
      <c r="OTY199" s="174"/>
      <c r="OTZ199" s="174"/>
      <c r="OUA199" s="174"/>
      <c r="OUB199" s="174"/>
      <c r="OUC199" s="174"/>
      <c r="OUD199" s="174"/>
      <c r="OUE199" s="174"/>
      <c r="OUF199" s="174"/>
      <c r="OUG199" s="174"/>
      <c r="OUH199" s="174"/>
      <c r="OUI199" s="174"/>
      <c r="OUJ199" s="174"/>
      <c r="OUK199" s="174"/>
      <c r="OUL199" s="174"/>
      <c r="OUM199" s="174"/>
      <c r="OUN199" s="174"/>
      <c r="OUO199" s="174"/>
      <c r="OUP199" s="174"/>
      <c r="OUQ199" s="174"/>
      <c r="OUR199" s="174"/>
      <c r="OUS199" s="174"/>
      <c r="OUT199" s="174"/>
      <c r="OUU199" s="174"/>
      <c r="OUV199" s="174"/>
      <c r="OUW199" s="174"/>
      <c r="OUX199" s="174"/>
      <c r="OUY199" s="174"/>
      <c r="OUZ199" s="174"/>
      <c r="OVA199" s="174"/>
      <c r="OVB199" s="174"/>
      <c r="OVC199" s="174"/>
      <c r="OVD199" s="174"/>
      <c r="OVE199" s="174"/>
      <c r="OVF199" s="174"/>
      <c r="OVG199" s="174"/>
      <c r="OVH199" s="174"/>
      <c r="OVI199" s="174"/>
      <c r="OVJ199" s="174"/>
      <c r="OVK199" s="174"/>
      <c r="OVL199" s="174"/>
      <c r="OVM199" s="174"/>
      <c r="OVN199" s="174"/>
      <c r="OVO199" s="174"/>
      <c r="OVP199" s="174"/>
      <c r="OVQ199" s="174"/>
      <c r="OVR199" s="174"/>
      <c r="OVS199" s="174"/>
      <c r="OVT199" s="174"/>
      <c r="OVU199" s="174"/>
      <c r="OVV199" s="174"/>
      <c r="OVW199" s="174"/>
      <c r="OVX199" s="174"/>
      <c r="OVY199" s="174"/>
      <c r="OVZ199" s="174"/>
      <c r="OWA199" s="174"/>
      <c r="OWB199" s="174"/>
      <c r="OWC199" s="174"/>
      <c r="OWD199" s="174"/>
      <c r="OWE199" s="174"/>
      <c r="OWF199" s="174"/>
      <c r="OWG199" s="174"/>
      <c r="OWH199" s="174"/>
      <c r="OWI199" s="174"/>
      <c r="OWJ199" s="174"/>
      <c r="OWK199" s="174"/>
      <c r="OWL199" s="174"/>
      <c r="OWM199" s="174"/>
      <c r="OWN199" s="174"/>
      <c r="OWO199" s="174"/>
      <c r="OWP199" s="174"/>
      <c r="OWQ199" s="174"/>
      <c r="OWR199" s="174"/>
      <c r="OWS199" s="174"/>
      <c r="OWT199" s="174"/>
      <c r="OWU199" s="174"/>
      <c r="OWV199" s="174"/>
      <c r="OWW199" s="174"/>
      <c r="OWX199" s="174"/>
      <c r="OWY199" s="174"/>
      <c r="OWZ199" s="174"/>
      <c r="OXA199" s="174"/>
      <c r="OXB199" s="174"/>
      <c r="OXC199" s="174"/>
      <c r="OXD199" s="174"/>
      <c r="OXE199" s="174"/>
      <c r="OXF199" s="174"/>
      <c r="OXG199" s="174"/>
      <c r="OXH199" s="174"/>
      <c r="OXI199" s="174"/>
      <c r="OXJ199" s="174"/>
      <c r="OXK199" s="174"/>
      <c r="OXL199" s="174"/>
      <c r="OXM199" s="174"/>
      <c r="OXN199" s="174"/>
      <c r="OXO199" s="174"/>
      <c r="OXP199" s="174"/>
      <c r="OXQ199" s="174"/>
      <c r="OXR199" s="174"/>
      <c r="OXS199" s="174"/>
      <c r="OXT199" s="174"/>
      <c r="OXU199" s="174"/>
      <c r="OXV199" s="174"/>
      <c r="OXW199" s="174"/>
      <c r="OXX199" s="174"/>
      <c r="OXY199" s="174"/>
      <c r="OXZ199" s="174"/>
      <c r="OYA199" s="174"/>
      <c r="OYB199" s="174"/>
      <c r="OYC199" s="174"/>
      <c r="OYD199" s="174"/>
      <c r="OYE199" s="174"/>
      <c r="OYF199" s="174"/>
      <c r="OYG199" s="174"/>
      <c r="OYH199" s="174"/>
      <c r="OYI199" s="174"/>
      <c r="OYJ199" s="174"/>
      <c r="OYK199" s="174"/>
      <c r="OYL199" s="174"/>
      <c r="OYM199" s="174"/>
      <c r="OYN199" s="174"/>
      <c r="OYO199" s="174"/>
      <c r="OYP199" s="174"/>
      <c r="OYQ199" s="174"/>
      <c r="OYR199" s="174"/>
      <c r="OYS199" s="174"/>
      <c r="OYT199" s="174"/>
      <c r="OYU199" s="174"/>
      <c r="OYV199" s="174"/>
      <c r="OYW199" s="174"/>
      <c r="OYX199" s="174"/>
      <c r="OYY199" s="174"/>
      <c r="OYZ199" s="174"/>
      <c r="OZA199" s="174"/>
      <c r="OZB199" s="174"/>
      <c r="OZC199" s="174"/>
      <c r="OZD199" s="174"/>
      <c r="OZE199" s="174"/>
      <c r="OZF199" s="174"/>
      <c r="OZG199" s="174"/>
      <c r="OZH199" s="174"/>
      <c r="OZI199" s="174"/>
      <c r="OZJ199" s="174"/>
      <c r="OZK199" s="174"/>
      <c r="OZL199" s="174"/>
      <c r="OZM199" s="174"/>
      <c r="OZN199" s="174"/>
      <c r="OZO199" s="174"/>
      <c r="OZP199" s="174"/>
      <c r="OZQ199" s="174"/>
      <c r="OZR199" s="174"/>
      <c r="OZS199" s="174"/>
      <c r="OZT199" s="174"/>
      <c r="OZU199" s="174"/>
      <c r="OZV199" s="174"/>
      <c r="OZW199" s="174"/>
      <c r="OZX199" s="174"/>
      <c r="OZY199" s="174"/>
      <c r="OZZ199" s="174"/>
      <c r="PAA199" s="174"/>
      <c r="PAB199" s="174"/>
      <c r="PAC199" s="174"/>
      <c r="PAD199" s="174"/>
      <c r="PAE199" s="174"/>
      <c r="PAF199" s="174"/>
      <c r="PAG199" s="174"/>
      <c r="PAH199" s="174"/>
      <c r="PAI199" s="174"/>
      <c r="PAJ199" s="174"/>
      <c r="PAK199" s="174"/>
      <c r="PAL199" s="174"/>
      <c r="PAM199" s="174"/>
      <c r="PAN199" s="174"/>
      <c r="PAO199" s="174"/>
      <c r="PAP199" s="174"/>
      <c r="PAQ199" s="174"/>
      <c r="PAR199" s="174"/>
      <c r="PAS199" s="174"/>
      <c r="PAT199" s="174"/>
      <c r="PAU199" s="174"/>
      <c r="PAV199" s="174"/>
      <c r="PAW199" s="174"/>
      <c r="PAX199" s="174"/>
      <c r="PAY199" s="174"/>
      <c r="PAZ199" s="174"/>
      <c r="PBA199" s="174"/>
      <c r="PBB199" s="174"/>
      <c r="PBC199" s="174"/>
      <c r="PBD199" s="174"/>
      <c r="PBE199" s="174"/>
      <c r="PBF199" s="174"/>
      <c r="PBG199" s="174"/>
      <c r="PBH199" s="174"/>
      <c r="PBI199" s="174"/>
      <c r="PBJ199" s="174"/>
      <c r="PBK199" s="174"/>
      <c r="PBL199" s="174"/>
      <c r="PBM199" s="174"/>
      <c r="PBN199" s="174"/>
      <c r="PBO199" s="174"/>
      <c r="PBP199" s="174"/>
      <c r="PBQ199" s="174"/>
      <c r="PBR199" s="174"/>
      <c r="PBS199" s="174"/>
      <c r="PBT199" s="174"/>
      <c r="PBU199" s="174"/>
      <c r="PBV199" s="174"/>
      <c r="PBW199" s="174"/>
      <c r="PBX199" s="174"/>
      <c r="PBY199" s="174"/>
      <c r="PBZ199" s="174"/>
      <c r="PCA199" s="174"/>
      <c r="PCB199" s="174"/>
      <c r="PCC199" s="174"/>
      <c r="PCD199" s="174"/>
      <c r="PCE199" s="174"/>
      <c r="PCF199" s="174"/>
      <c r="PCG199" s="174"/>
      <c r="PCH199" s="174"/>
      <c r="PCI199" s="174"/>
      <c r="PCJ199" s="174"/>
      <c r="PCK199" s="174"/>
      <c r="PCL199" s="174"/>
      <c r="PCM199" s="174"/>
      <c r="PCN199" s="174"/>
      <c r="PCO199" s="174"/>
      <c r="PCP199" s="174"/>
      <c r="PCQ199" s="174"/>
      <c r="PCR199" s="174"/>
      <c r="PCS199" s="174"/>
      <c r="PCT199" s="174"/>
      <c r="PCU199" s="174"/>
      <c r="PCV199" s="174"/>
      <c r="PCW199" s="174"/>
      <c r="PCX199" s="174"/>
      <c r="PCY199" s="174"/>
      <c r="PCZ199" s="174"/>
      <c r="PDA199" s="174"/>
      <c r="PDB199" s="174"/>
      <c r="PDC199" s="174"/>
      <c r="PDD199" s="174"/>
      <c r="PDE199" s="174"/>
      <c r="PDF199" s="174"/>
      <c r="PDG199" s="174"/>
      <c r="PDH199" s="174"/>
      <c r="PDI199" s="174"/>
      <c r="PDJ199" s="174"/>
      <c r="PDK199" s="174"/>
      <c r="PDL199" s="174"/>
      <c r="PDM199" s="174"/>
      <c r="PDN199" s="174"/>
      <c r="PDO199" s="174"/>
      <c r="PDP199" s="174"/>
      <c r="PDQ199" s="174"/>
      <c r="PDR199" s="174"/>
      <c r="PDS199" s="174"/>
      <c r="PDT199" s="174"/>
      <c r="PDU199" s="174"/>
      <c r="PDV199" s="174"/>
      <c r="PDW199" s="174"/>
      <c r="PDX199" s="174"/>
      <c r="PDY199" s="174"/>
      <c r="PDZ199" s="174"/>
      <c r="PEA199" s="174"/>
      <c r="PEB199" s="174"/>
      <c r="PEC199" s="174"/>
      <c r="PED199" s="174"/>
      <c r="PEE199" s="174"/>
      <c r="PEF199" s="174"/>
      <c r="PEG199" s="174"/>
      <c r="PEH199" s="174"/>
      <c r="PEI199" s="174"/>
      <c r="PEJ199" s="174"/>
      <c r="PEK199" s="174"/>
      <c r="PEL199" s="174"/>
      <c r="PEM199" s="174"/>
      <c r="PEN199" s="174"/>
      <c r="PEO199" s="174"/>
      <c r="PEP199" s="174"/>
      <c r="PEQ199" s="174"/>
      <c r="PER199" s="174"/>
      <c r="PES199" s="174"/>
      <c r="PET199" s="174"/>
      <c r="PEU199" s="174"/>
      <c r="PEV199" s="174"/>
      <c r="PEW199" s="174"/>
      <c r="PEX199" s="174"/>
      <c r="PEY199" s="174"/>
      <c r="PEZ199" s="174"/>
      <c r="PFA199" s="174"/>
      <c r="PFB199" s="174"/>
      <c r="PFC199" s="174"/>
      <c r="PFD199" s="174"/>
      <c r="PFE199" s="174"/>
      <c r="PFF199" s="174"/>
      <c r="PFG199" s="174"/>
      <c r="PFH199" s="174"/>
      <c r="PFI199" s="174"/>
      <c r="PFJ199" s="174"/>
      <c r="PFK199" s="174"/>
      <c r="PFL199" s="174"/>
      <c r="PFM199" s="174"/>
      <c r="PFN199" s="174"/>
      <c r="PFO199" s="174"/>
      <c r="PFP199" s="174"/>
      <c r="PFQ199" s="174"/>
      <c r="PFR199" s="174"/>
      <c r="PFS199" s="174"/>
      <c r="PFT199" s="174"/>
      <c r="PFU199" s="174"/>
      <c r="PFV199" s="174"/>
      <c r="PFW199" s="174"/>
      <c r="PFX199" s="174"/>
      <c r="PFY199" s="174"/>
      <c r="PFZ199" s="174"/>
      <c r="PGA199" s="174"/>
      <c r="PGB199" s="174"/>
      <c r="PGC199" s="174"/>
      <c r="PGD199" s="174"/>
      <c r="PGE199" s="174"/>
      <c r="PGF199" s="174"/>
      <c r="PGG199" s="174"/>
      <c r="PGH199" s="174"/>
      <c r="PGI199" s="174"/>
      <c r="PGJ199" s="174"/>
      <c r="PGK199" s="174"/>
      <c r="PGL199" s="174"/>
      <c r="PGM199" s="174"/>
      <c r="PGN199" s="174"/>
      <c r="PGO199" s="174"/>
      <c r="PGP199" s="174"/>
      <c r="PGQ199" s="174"/>
      <c r="PGR199" s="174"/>
      <c r="PGS199" s="174"/>
      <c r="PGT199" s="174"/>
      <c r="PGU199" s="174"/>
      <c r="PGV199" s="174"/>
      <c r="PGW199" s="174"/>
      <c r="PGX199" s="174"/>
      <c r="PGY199" s="174"/>
      <c r="PGZ199" s="174"/>
      <c r="PHA199" s="174"/>
      <c r="PHB199" s="174"/>
      <c r="PHC199" s="174"/>
      <c r="PHD199" s="174"/>
      <c r="PHE199" s="174"/>
      <c r="PHF199" s="174"/>
      <c r="PHG199" s="174"/>
      <c r="PHH199" s="174"/>
      <c r="PHI199" s="174"/>
      <c r="PHJ199" s="174"/>
      <c r="PHK199" s="174"/>
      <c r="PHL199" s="174"/>
      <c r="PHM199" s="174"/>
      <c r="PHN199" s="174"/>
      <c r="PHO199" s="174"/>
      <c r="PHP199" s="174"/>
      <c r="PHQ199" s="174"/>
      <c r="PHR199" s="174"/>
      <c r="PHS199" s="174"/>
      <c r="PHT199" s="174"/>
      <c r="PHU199" s="174"/>
      <c r="PHV199" s="174"/>
      <c r="PHW199" s="174"/>
      <c r="PHX199" s="174"/>
      <c r="PHY199" s="174"/>
      <c r="PHZ199" s="174"/>
      <c r="PIA199" s="174"/>
      <c r="PIB199" s="174"/>
      <c r="PIC199" s="174"/>
      <c r="PID199" s="174"/>
      <c r="PIE199" s="174"/>
      <c r="PIF199" s="174"/>
      <c r="PIG199" s="174"/>
      <c r="PIH199" s="174"/>
      <c r="PII199" s="174"/>
      <c r="PIJ199" s="174"/>
      <c r="PIK199" s="174"/>
      <c r="PIL199" s="174"/>
      <c r="PIM199" s="174"/>
      <c r="PIN199" s="174"/>
      <c r="PIO199" s="174"/>
      <c r="PIP199" s="174"/>
      <c r="PIQ199" s="174"/>
      <c r="PIR199" s="174"/>
      <c r="PIS199" s="174"/>
      <c r="PIT199" s="174"/>
      <c r="PIU199" s="174"/>
      <c r="PIV199" s="174"/>
      <c r="PIW199" s="174"/>
      <c r="PIX199" s="174"/>
      <c r="PIY199" s="174"/>
      <c r="PIZ199" s="174"/>
      <c r="PJA199" s="174"/>
      <c r="PJB199" s="174"/>
      <c r="PJC199" s="174"/>
      <c r="PJD199" s="174"/>
      <c r="PJE199" s="174"/>
      <c r="PJF199" s="174"/>
      <c r="PJG199" s="174"/>
      <c r="PJH199" s="174"/>
      <c r="PJI199" s="174"/>
      <c r="PJJ199" s="174"/>
      <c r="PJK199" s="174"/>
      <c r="PJL199" s="174"/>
      <c r="PJM199" s="174"/>
      <c r="PJN199" s="174"/>
      <c r="PJO199" s="174"/>
      <c r="PJP199" s="174"/>
      <c r="PJQ199" s="174"/>
      <c r="PJR199" s="174"/>
      <c r="PJS199" s="174"/>
      <c r="PJT199" s="174"/>
      <c r="PJU199" s="174"/>
      <c r="PJV199" s="174"/>
      <c r="PJW199" s="174"/>
      <c r="PJX199" s="174"/>
      <c r="PJY199" s="174"/>
      <c r="PJZ199" s="174"/>
      <c r="PKA199" s="174"/>
      <c r="PKB199" s="174"/>
      <c r="PKC199" s="174"/>
      <c r="PKD199" s="174"/>
      <c r="PKE199" s="174"/>
      <c r="PKF199" s="174"/>
      <c r="PKG199" s="174"/>
      <c r="PKH199" s="174"/>
      <c r="PKI199" s="174"/>
      <c r="PKJ199" s="174"/>
      <c r="PKK199" s="174"/>
      <c r="PKL199" s="174"/>
      <c r="PKM199" s="174"/>
      <c r="PKN199" s="174"/>
      <c r="PKO199" s="174"/>
      <c r="PKP199" s="174"/>
      <c r="PKQ199" s="174"/>
      <c r="PKR199" s="174"/>
      <c r="PKS199" s="174"/>
      <c r="PKT199" s="174"/>
      <c r="PKU199" s="174"/>
      <c r="PKV199" s="174"/>
      <c r="PKW199" s="174"/>
      <c r="PKX199" s="174"/>
      <c r="PKY199" s="174"/>
      <c r="PKZ199" s="174"/>
      <c r="PLA199" s="174"/>
      <c r="PLB199" s="174"/>
      <c r="PLC199" s="174"/>
      <c r="PLD199" s="174"/>
      <c r="PLE199" s="174"/>
      <c r="PLF199" s="174"/>
      <c r="PLG199" s="174"/>
      <c r="PLH199" s="174"/>
      <c r="PLI199" s="174"/>
      <c r="PLJ199" s="174"/>
      <c r="PLK199" s="174"/>
      <c r="PLL199" s="174"/>
      <c r="PLM199" s="174"/>
      <c r="PLN199" s="174"/>
      <c r="PLO199" s="174"/>
      <c r="PLP199" s="174"/>
      <c r="PLQ199" s="174"/>
      <c r="PLR199" s="174"/>
      <c r="PLS199" s="174"/>
      <c r="PLT199" s="174"/>
      <c r="PLU199" s="174"/>
      <c r="PLV199" s="174"/>
      <c r="PLW199" s="174"/>
      <c r="PLX199" s="174"/>
      <c r="PLY199" s="174"/>
      <c r="PLZ199" s="174"/>
      <c r="PMA199" s="174"/>
      <c r="PMB199" s="174"/>
      <c r="PMC199" s="174"/>
      <c r="PMD199" s="174"/>
      <c r="PME199" s="174"/>
      <c r="PMF199" s="174"/>
      <c r="PMG199" s="174"/>
      <c r="PMH199" s="174"/>
      <c r="PMI199" s="174"/>
      <c r="PMJ199" s="174"/>
      <c r="PMK199" s="174"/>
      <c r="PML199" s="174"/>
      <c r="PMM199" s="174"/>
      <c r="PMN199" s="174"/>
      <c r="PMO199" s="174"/>
      <c r="PMP199" s="174"/>
      <c r="PMQ199" s="174"/>
      <c r="PMR199" s="174"/>
      <c r="PMS199" s="174"/>
      <c r="PMT199" s="174"/>
      <c r="PMU199" s="174"/>
      <c r="PMV199" s="174"/>
      <c r="PMW199" s="174"/>
      <c r="PMX199" s="174"/>
      <c r="PMY199" s="174"/>
      <c r="PMZ199" s="174"/>
      <c r="PNA199" s="174"/>
      <c r="PNB199" s="174"/>
      <c r="PNC199" s="174"/>
      <c r="PND199" s="174"/>
      <c r="PNE199" s="174"/>
      <c r="PNF199" s="174"/>
      <c r="PNG199" s="174"/>
      <c r="PNH199" s="174"/>
      <c r="PNI199" s="174"/>
      <c r="PNJ199" s="174"/>
      <c r="PNK199" s="174"/>
      <c r="PNL199" s="174"/>
      <c r="PNM199" s="174"/>
      <c r="PNN199" s="174"/>
      <c r="PNO199" s="174"/>
      <c r="PNP199" s="174"/>
      <c r="PNQ199" s="174"/>
      <c r="PNR199" s="174"/>
      <c r="PNS199" s="174"/>
      <c r="PNT199" s="174"/>
      <c r="PNU199" s="174"/>
      <c r="PNV199" s="174"/>
      <c r="PNW199" s="174"/>
      <c r="PNX199" s="174"/>
      <c r="PNY199" s="174"/>
      <c r="PNZ199" s="174"/>
      <c r="POA199" s="174"/>
      <c r="POB199" s="174"/>
      <c r="POC199" s="174"/>
      <c r="POD199" s="174"/>
      <c r="POE199" s="174"/>
      <c r="POF199" s="174"/>
      <c r="POG199" s="174"/>
      <c r="POH199" s="174"/>
      <c r="POI199" s="174"/>
      <c r="POJ199" s="174"/>
      <c r="POK199" s="174"/>
      <c r="POL199" s="174"/>
      <c r="POM199" s="174"/>
      <c r="PON199" s="174"/>
      <c r="POO199" s="174"/>
      <c r="POP199" s="174"/>
      <c r="POQ199" s="174"/>
      <c r="POR199" s="174"/>
      <c r="POS199" s="174"/>
      <c r="POT199" s="174"/>
      <c r="POU199" s="174"/>
      <c r="POV199" s="174"/>
      <c r="POW199" s="174"/>
      <c r="POX199" s="174"/>
      <c r="POY199" s="174"/>
      <c r="POZ199" s="174"/>
      <c r="PPA199" s="174"/>
      <c r="PPB199" s="174"/>
      <c r="PPC199" s="174"/>
      <c r="PPD199" s="174"/>
      <c r="PPE199" s="174"/>
      <c r="PPF199" s="174"/>
      <c r="PPG199" s="174"/>
      <c r="PPH199" s="174"/>
      <c r="PPI199" s="174"/>
      <c r="PPJ199" s="174"/>
      <c r="PPK199" s="174"/>
      <c r="PPL199" s="174"/>
      <c r="PPM199" s="174"/>
      <c r="PPN199" s="174"/>
      <c r="PPO199" s="174"/>
      <c r="PPP199" s="174"/>
      <c r="PPQ199" s="174"/>
      <c r="PPR199" s="174"/>
      <c r="PPS199" s="174"/>
      <c r="PPT199" s="174"/>
      <c r="PPU199" s="174"/>
      <c r="PPV199" s="174"/>
      <c r="PPW199" s="174"/>
      <c r="PPX199" s="174"/>
      <c r="PPY199" s="174"/>
      <c r="PPZ199" s="174"/>
      <c r="PQA199" s="174"/>
      <c r="PQB199" s="174"/>
      <c r="PQC199" s="174"/>
      <c r="PQD199" s="174"/>
      <c r="PQE199" s="174"/>
      <c r="PQF199" s="174"/>
      <c r="PQG199" s="174"/>
      <c r="PQH199" s="174"/>
      <c r="PQI199" s="174"/>
      <c r="PQJ199" s="174"/>
      <c r="PQK199" s="174"/>
      <c r="PQL199" s="174"/>
      <c r="PQM199" s="174"/>
      <c r="PQN199" s="174"/>
      <c r="PQO199" s="174"/>
      <c r="PQP199" s="174"/>
      <c r="PQQ199" s="174"/>
      <c r="PQR199" s="174"/>
      <c r="PQS199" s="174"/>
      <c r="PQT199" s="174"/>
      <c r="PQU199" s="174"/>
      <c r="PQV199" s="174"/>
      <c r="PQW199" s="174"/>
      <c r="PQX199" s="174"/>
      <c r="PQY199" s="174"/>
      <c r="PQZ199" s="174"/>
      <c r="PRA199" s="174"/>
      <c r="PRB199" s="174"/>
      <c r="PRC199" s="174"/>
      <c r="PRD199" s="174"/>
      <c r="PRE199" s="174"/>
      <c r="PRF199" s="174"/>
      <c r="PRG199" s="174"/>
      <c r="PRH199" s="174"/>
      <c r="PRI199" s="174"/>
      <c r="PRJ199" s="174"/>
      <c r="PRK199" s="174"/>
      <c r="PRL199" s="174"/>
      <c r="PRM199" s="174"/>
      <c r="PRN199" s="174"/>
      <c r="PRO199" s="174"/>
      <c r="PRP199" s="174"/>
      <c r="PRQ199" s="174"/>
      <c r="PRR199" s="174"/>
      <c r="PRS199" s="174"/>
      <c r="PRT199" s="174"/>
      <c r="PRU199" s="174"/>
      <c r="PRV199" s="174"/>
      <c r="PRW199" s="174"/>
      <c r="PRX199" s="174"/>
      <c r="PRY199" s="174"/>
      <c r="PRZ199" s="174"/>
      <c r="PSA199" s="174"/>
      <c r="PSB199" s="174"/>
      <c r="PSC199" s="174"/>
      <c r="PSD199" s="174"/>
      <c r="PSE199" s="174"/>
      <c r="PSF199" s="174"/>
      <c r="PSG199" s="174"/>
      <c r="PSH199" s="174"/>
      <c r="PSI199" s="174"/>
      <c r="PSJ199" s="174"/>
      <c r="PSK199" s="174"/>
      <c r="PSL199" s="174"/>
      <c r="PSM199" s="174"/>
      <c r="PSN199" s="174"/>
      <c r="PSO199" s="174"/>
      <c r="PSP199" s="174"/>
      <c r="PSQ199" s="174"/>
      <c r="PSR199" s="174"/>
      <c r="PSS199" s="174"/>
      <c r="PST199" s="174"/>
      <c r="PSU199" s="174"/>
      <c r="PSV199" s="174"/>
      <c r="PSW199" s="174"/>
      <c r="PSX199" s="174"/>
      <c r="PSY199" s="174"/>
      <c r="PSZ199" s="174"/>
      <c r="PTA199" s="174"/>
      <c r="PTB199" s="174"/>
      <c r="PTC199" s="174"/>
      <c r="PTD199" s="174"/>
      <c r="PTE199" s="174"/>
      <c r="PTF199" s="174"/>
      <c r="PTG199" s="174"/>
      <c r="PTH199" s="174"/>
      <c r="PTI199" s="174"/>
      <c r="PTJ199" s="174"/>
      <c r="PTK199" s="174"/>
      <c r="PTL199" s="174"/>
      <c r="PTM199" s="174"/>
      <c r="PTN199" s="174"/>
      <c r="PTO199" s="174"/>
      <c r="PTP199" s="174"/>
      <c r="PTQ199" s="174"/>
      <c r="PTR199" s="174"/>
      <c r="PTS199" s="174"/>
      <c r="PTT199" s="174"/>
      <c r="PTU199" s="174"/>
      <c r="PTV199" s="174"/>
      <c r="PTW199" s="174"/>
      <c r="PTX199" s="174"/>
      <c r="PTY199" s="174"/>
      <c r="PTZ199" s="174"/>
      <c r="PUA199" s="174"/>
      <c r="PUB199" s="174"/>
      <c r="PUC199" s="174"/>
      <c r="PUD199" s="174"/>
      <c r="PUE199" s="174"/>
      <c r="PUF199" s="174"/>
      <c r="PUG199" s="174"/>
      <c r="PUH199" s="174"/>
      <c r="PUI199" s="174"/>
      <c r="PUJ199" s="174"/>
      <c r="PUK199" s="174"/>
      <c r="PUL199" s="174"/>
      <c r="PUM199" s="174"/>
      <c r="PUN199" s="174"/>
      <c r="PUO199" s="174"/>
      <c r="PUP199" s="174"/>
      <c r="PUQ199" s="174"/>
      <c r="PUR199" s="174"/>
      <c r="PUS199" s="174"/>
      <c r="PUT199" s="174"/>
      <c r="PUU199" s="174"/>
      <c r="PUV199" s="174"/>
      <c r="PUW199" s="174"/>
      <c r="PUX199" s="174"/>
      <c r="PUY199" s="174"/>
      <c r="PUZ199" s="174"/>
      <c r="PVA199" s="174"/>
      <c r="PVB199" s="174"/>
      <c r="PVC199" s="174"/>
      <c r="PVD199" s="174"/>
      <c r="PVE199" s="174"/>
      <c r="PVF199" s="174"/>
      <c r="PVG199" s="174"/>
      <c r="PVH199" s="174"/>
      <c r="PVI199" s="174"/>
      <c r="PVJ199" s="174"/>
      <c r="PVK199" s="174"/>
      <c r="PVL199" s="174"/>
      <c r="PVM199" s="174"/>
      <c r="PVN199" s="174"/>
      <c r="PVO199" s="174"/>
      <c r="PVP199" s="174"/>
      <c r="PVQ199" s="174"/>
      <c r="PVR199" s="174"/>
      <c r="PVS199" s="174"/>
      <c r="PVT199" s="174"/>
      <c r="PVU199" s="174"/>
      <c r="PVV199" s="174"/>
      <c r="PVW199" s="174"/>
      <c r="PVX199" s="174"/>
      <c r="PVY199" s="174"/>
      <c r="PVZ199" s="174"/>
      <c r="PWA199" s="174"/>
      <c r="PWB199" s="174"/>
      <c r="PWC199" s="174"/>
      <c r="PWD199" s="174"/>
      <c r="PWE199" s="174"/>
      <c r="PWF199" s="174"/>
      <c r="PWG199" s="174"/>
      <c r="PWH199" s="174"/>
      <c r="PWI199" s="174"/>
      <c r="PWJ199" s="174"/>
      <c r="PWK199" s="174"/>
      <c r="PWL199" s="174"/>
      <c r="PWM199" s="174"/>
      <c r="PWN199" s="174"/>
      <c r="PWO199" s="174"/>
      <c r="PWP199" s="174"/>
      <c r="PWQ199" s="174"/>
      <c r="PWR199" s="174"/>
      <c r="PWS199" s="174"/>
      <c r="PWT199" s="174"/>
      <c r="PWU199" s="174"/>
      <c r="PWV199" s="174"/>
      <c r="PWW199" s="174"/>
      <c r="PWX199" s="174"/>
      <c r="PWY199" s="174"/>
      <c r="PWZ199" s="174"/>
      <c r="PXA199" s="174"/>
      <c r="PXB199" s="174"/>
      <c r="PXC199" s="174"/>
      <c r="PXD199" s="174"/>
      <c r="PXE199" s="174"/>
      <c r="PXF199" s="174"/>
      <c r="PXG199" s="174"/>
      <c r="PXH199" s="174"/>
      <c r="PXI199" s="174"/>
      <c r="PXJ199" s="174"/>
      <c r="PXK199" s="174"/>
      <c r="PXL199" s="174"/>
      <c r="PXM199" s="174"/>
      <c r="PXN199" s="174"/>
      <c r="PXO199" s="174"/>
      <c r="PXP199" s="174"/>
      <c r="PXQ199" s="174"/>
      <c r="PXR199" s="174"/>
      <c r="PXS199" s="174"/>
      <c r="PXT199" s="174"/>
      <c r="PXU199" s="174"/>
      <c r="PXV199" s="174"/>
      <c r="PXW199" s="174"/>
      <c r="PXX199" s="174"/>
      <c r="PXY199" s="174"/>
      <c r="PXZ199" s="174"/>
      <c r="PYA199" s="174"/>
      <c r="PYB199" s="174"/>
      <c r="PYC199" s="174"/>
      <c r="PYD199" s="174"/>
      <c r="PYE199" s="174"/>
      <c r="PYF199" s="174"/>
      <c r="PYG199" s="174"/>
      <c r="PYH199" s="174"/>
      <c r="PYI199" s="174"/>
      <c r="PYJ199" s="174"/>
      <c r="PYK199" s="174"/>
      <c r="PYL199" s="174"/>
      <c r="PYM199" s="174"/>
      <c r="PYN199" s="174"/>
      <c r="PYO199" s="174"/>
      <c r="PYP199" s="174"/>
      <c r="PYQ199" s="174"/>
      <c r="PYR199" s="174"/>
      <c r="PYS199" s="174"/>
      <c r="PYT199" s="174"/>
      <c r="PYU199" s="174"/>
      <c r="PYV199" s="174"/>
      <c r="PYW199" s="174"/>
      <c r="PYX199" s="174"/>
      <c r="PYY199" s="174"/>
      <c r="PYZ199" s="174"/>
      <c r="PZA199" s="174"/>
      <c r="PZB199" s="174"/>
      <c r="PZC199" s="174"/>
      <c r="PZD199" s="174"/>
      <c r="PZE199" s="174"/>
      <c r="PZF199" s="174"/>
      <c r="PZG199" s="174"/>
      <c r="PZH199" s="174"/>
      <c r="PZI199" s="174"/>
      <c r="PZJ199" s="174"/>
      <c r="PZK199" s="174"/>
      <c r="PZL199" s="174"/>
      <c r="PZM199" s="174"/>
      <c r="PZN199" s="174"/>
      <c r="PZO199" s="174"/>
      <c r="PZP199" s="174"/>
      <c r="PZQ199" s="174"/>
      <c r="PZR199" s="174"/>
      <c r="PZS199" s="174"/>
      <c r="PZT199" s="174"/>
      <c r="PZU199" s="174"/>
      <c r="PZV199" s="174"/>
      <c r="PZW199" s="174"/>
      <c r="PZX199" s="174"/>
      <c r="PZY199" s="174"/>
      <c r="PZZ199" s="174"/>
      <c r="QAA199" s="174"/>
      <c r="QAB199" s="174"/>
      <c r="QAC199" s="174"/>
      <c r="QAD199" s="174"/>
      <c r="QAE199" s="174"/>
      <c r="QAF199" s="174"/>
      <c r="QAG199" s="174"/>
      <c r="QAH199" s="174"/>
      <c r="QAI199" s="174"/>
      <c r="QAJ199" s="174"/>
      <c r="QAK199" s="174"/>
      <c r="QAL199" s="174"/>
      <c r="QAM199" s="174"/>
      <c r="QAN199" s="174"/>
      <c r="QAO199" s="174"/>
      <c r="QAP199" s="174"/>
      <c r="QAQ199" s="174"/>
      <c r="QAR199" s="174"/>
      <c r="QAS199" s="174"/>
      <c r="QAT199" s="174"/>
      <c r="QAU199" s="174"/>
      <c r="QAV199" s="174"/>
      <c r="QAW199" s="174"/>
      <c r="QAX199" s="174"/>
      <c r="QAY199" s="174"/>
      <c r="QAZ199" s="174"/>
      <c r="QBA199" s="174"/>
      <c r="QBB199" s="174"/>
      <c r="QBC199" s="174"/>
      <c r="QBD199" s="174"/>
      <c r="QBE199" s="174"/>
      <c r="QBF199" s="174"/>
      <c r="QBG199" s="174"/>
      <c r="QBH199" s="174"/>
      <c r="QBI199" s="174"/>
      <c r="QBJ199" s="174"/>
      <c r="QBK199" s="174"/>
      <c r="QBL199" s="174"/>
      <c r="QBM199" s="174"/>
      <c r="QBN199" s="174"/>
      <c r="QBO199" s="174"/>
      <c r="QBP199" s="174"/>
      <c r="QBQ199" s="174"/>
      <c r="QBR199" s="174"/>
      <c r="QBS199" s="174"/>
      <c r="QBT199" s="174"/>
      <c r="QBU199" s="174"/>
      <c r="QBV199" s="174"/>
      <c r="QBW199" s="174"/>
      <c r="QBX199" s="174"/>
      <c r="QBY199" s="174"/>
      <c r="QBZ199" s="174"/>
      <c r="QCA199" s="174"/>
      <c r="QCB199" s="174"/>
      <c r="QCC199" s="174"/>
      <c r="QCD199" s="174"/>
      <c r="QCE199" s="174"/>
      <c r="QCF199" s="174"/>
      <c r="QCG199" s="174"/>
      <c r="QCH199" s="174"/>
      <c r="QCI199" s="174"/>
      <c r="QCJ199" s="174"/>
      <c r="QCK199" s="174"/>
      <c r="QCL199" s="174"/>
      <c r="QCM199" s="174"/>
      <c r="QCN199" s="174"/>
      <c r="QCO199" s="174"/>
      <c r="QCP199" s="174"/>
      <c r="QCQ199" s="174"/>
      <c r="QCR199" s="174"/>
      <c r="QCS199" s="174"/>
      <c r="QCT199" s="174"/>
      <c r="QCU199" s="174"/>
      <c r="QCV199" s="174"/>
      <c r="QCW199" s="174"/>
      <c r="QCX199" s="174"/>
      <c r="QCY199" s="174"/>
      <c r="QCZ199" s="174"/>
      <c r="QDA199" s="174"/>
      <c r="QDB199" s="174"/>
      <c r="QDC199" s="174"/>
      <c r="QDD199" s="174"/>
      <c r="QDE199" s="174"/>
      <c r="QDF199" s="174"/>
      <c r="QDG199" s="174"/>
      <c r="QDH199" s="174"/>
      <c r="QDI199" s="174"/>
      <c r="QDJ199" s="174"/>
      <c r="QDK199" s="174"/>
      <c r="QDL199" s="174"/>
      <c r="QDM199" s="174"/>
      <c r="QDN199" s="174"/>
      <c r="QDO199" s="174"/>
      <c r="QDP199" s="174"/>
      <c r="QDQ199" s="174"/>
      <c r="QDR199" s="174"/>
      <c r="QDS199" s="174"/>
      <c r="QDT199" s="174"/>
      <c r="QDU199" s="174"/>
      <c r="QDV199" s="174"/>
      <c r="QDW199" s="174"/>
      <c r="QDX199" s="174"/>
      <c r="QDY199" s="174"/>
      <c r="QDZ199" s="174"/>
      <c r="QEA199" s="174"/>
      <c r="QEB199" s="174"/>
      <c r="QEC199" s="174"/>
      <c r="QED199" s="174"/>
      <c r="QEE199" s="174"/>
      <c r="QEF199" s="174"/>
      <c r="QEG199" s="174"/>
      <c r="QEH199" s="174"/>
      <c r="QEI199" s="174"/>
      <c r="QEJ199" s="174"/>
      <c r="QEK199" s="174"/>
      <c r="QEL199" s="174"/>
      <c r="QEM199" s="174"/>
      <c r="QEN199" s="174"/>
      <c r="QEO199" s="174"/>
      <c r="QEP199" s="174"/>
      <c r="QEQ199" s="174"/>
      <c r="QER199" s="174"/>
      <c r="QES199" s="174"/>
      <c r="QET199" s="174"/>
      <c r="QEU199" s="174"/>
      <c r="QEV199" s="174"/>
      <c r="QEW199" s="174"/>
      <c r="QEX199" s="174"/>
      <c r="QEY199" s="174"/>
      <c r="QEZ199" s="174"/>
      <c r="QFA199" s="174"/>
      <c r="QFB199" s="174"/>
      <c r="QFC199" s="174"/>
      <c r="QFD199" s="174"/>
      <c r="QFE199" s="174"/>
      <c r="QFF199" s="174"/>
      <c r="QFG199" s="174"/>
      <c r="QFH199" s="174"/>
      <c r="QFI199" s="174"/>
      <c r="QFJ199" s="174"/>
      <c r="QFK199" s="174"/>
      <c r="QFL199" s="174"/>
      <c r="QFM199" s="174"/>
      <c r="QFN199" s="174"/>
      <c r="QFO199" s="174"/>
      <c r="QFP199" s="174"/>
      <c r="QFQ199" s="174"/>
      <c r="QFR199" s="174"/>
      <c r="QFS199" s="174"/>
      <c r="QFT199" s="174"/>
      <c r="QFU199" s="174"/>
      <c r="QFV199" s="174"/>
      <c r="QFW199" s="174"/>
      <c r="QFX199" s="174"/>
      <c r="QFY199" s="174"/>
      <c r="QFZ199" s="174"/>
      <c r="QGA199" s="174"/>
      <c r="QGB199" s="174"/>
      <c r="QGC199" s="174"/>
      <c r="QGD199" s="174"/>
      <c r="QGE199" s="174"/>
      <c r="QGF199" s="174"/>
      <c r="QGG199" s="174"/>
      <c r="QGH199" s="174"/>
      <c r="QGI199" s="174"/>
      <c r="QGJ199" s="174"/>
      <c r="QGK199" s="174"/>
      <c r="QGL199" s="174"/>
      <c r="QGM199" s="174"/>
      <c r="QGN199" s="174"/>
      <c r="QGO199" s="174"/>
      <c r="QGP199" s="174"/>
      <c r="QGQ199" s="174"/>
      <c r="QGR199" s="174"/>
      <c r="QGS199" s="174"/>
      <c r="QGT199" s="174"/>
      <c r="QGU199" s="174"/>
      <c r="QGV199" s="174"/>
      <c r="QGW199" s="174"/>
      <c r="QGX199" s="174"/>
      <c r="QGY199" s="174"/>
      <c r="QGZ199" s="174"/>
      <c r="QHA199" s="174"/>
      <c r="QHB199" s="174"/>
      <c r="QHC199" s="174"/>
      <c r="QHD199" s="174"/>
      <c r="QHE199" s="174"/>
      <c r="QHF199" s="174"/>
      <c r="QHG199" s="174"/>
      <c r="QHH199" s="174"/>
      <c r="QHI199" s="174"/>
      <c r="QHJ199" s="174"/>
      <c r="QHK199" s="174"/>
      <c r="QHL199" s="174"/>
      <c r="QHM199" s="174"/>
      <c r="QHN199" s="174"/>
      <c r="QHO199" s="174"/>
      <c r="QHP199" s="174"/>
      <c r="QHQ199" s="174"/>
      <c r="QHR199" s="174"/>
      <c r="QHS199" s="174"/>
      <c r="QHT199" s="174"/>
      <c r="QHU199" s="174"/>
      <c r="QHV199" s="174"/>
      <c r="QHW199" s="174"/>
      <c r="QHX199" s="174"/>
      <c r="QHY199" s="174"/>
      <c r="QHZ199" s="174"/>
      <c r="QIA199" s="174"/>
      <c r="QIB199" s="174"/>
      <c r="QIC199" s="174"/>
      <c r="QID199" s="174"/>
      <c r="QIE199" s="174"/>
      <c r="QIF199" s="174"/>
      <c r="QIG199" s="174"/>
      <c r="QIH199" s="174"/>
      <c r="QII199" s="174"/>
      <c r="QIJ199" s="174"/>
      <c r="QIK199" s="174"/>
      <c r="QIL199" s="174"/>
      <c r="QIM199" s="174"/>
      <c r="QIN199" s="174"/>
      <c r="QIO199" s="174"/>
      <c r="QIP199" s="174"/>
      <c r="QIQ199" s="174"/>
      <c r="QIR199" s="174"/>
      <c r="QIS199" s="174"/>
      <c r="QIT199" s="174"/>
      <c r="QIU199" s="174"/>
      <c r="QIV199" s="174"/>
      <c r="QIW199" s="174"/>
      <c r="QIX199" s="174"/>
      <c r="QIY199" s="174"/>
      <c r="QIZ199" s="174"/>
      <c r="QJA199" s="174"/>
      <c r="QJB199" s="174"/>
      <c r="QJC199" s="174"/>
      <c r="QJD199" s="174"/>
      <c r="QJE199" s="174"/>
      <c r="QJF199" s="174"/>
      <c r="QJG199" s="174"/>
      <c r="QJH199" s="174"/>
      <c r="QJI199" s="174"/>
      <c r="QJJ199" s="174"/>
      <c r="QJK199" s="174"/>
      <c r="QJL199" s="174"/>
      <c r="QJM199" s="174"/>
      <c r="QJN199" s="174"/>
      <c r="QJO199" s="174"/>
      <c r="QJP199" s="174"/>
      <c r="QJQ199" s="174"/>
      <c r="QJR199" s="174"/>
      <c r="QJS199" s="174"/>
      <c r="QJT199" s="174"/>
      <c r="QJU199" s="174"/>
      <c r="QJV199" s="174"/>
      <c r="QJW199" s="174"/>
      <c r="QJX199" s="174"/>
      <c r="QJY199" s="174"/>
      <c r="QJZ199" s="174"/>
      <c r="QKA199" s="174"/>
      <c r="QKB199" s="174"/>
      <c r="QKC199" s="174"/>
      <c r="QKD199" s="174"/>
      <c r="QKE199" s="174"/>
      <c r="QKF199" s="174"/>
      <c r="QKG199" s="174"/>
      <c r="QKH199" s="174"/>
      <c r="QKI199" s="174"/>
      <c r="QKJ199" s="174"/>
      <c r="QKK199" s="174"/>
      <c r="QKL199" s="174"/>
      <c r="QKM199" s="174"/>
      <c r="QKN199" s="174"/>
      <c r="QKO199" s="174"/>
      <c r="QKP199" s="174"/>
      <c r="QKQ199" s="174"/>
      <c r="QKR199" s="174"/>
      <c r="QKS199" s="174"/>
      <c r="QKT199" s="174"/>
      <c r="QKU199" s="174"/>
      <c r="QKV199" s="174"/>
      <c r="QKW199" s="174"/>
      <c r="QKX199" s="174"/>
      <c r="QKY199" s="174"/>
      <c r="QKZ199" s="174"/>
      <c r="QLA199" s="174"/>
      <c r="QLB199" s="174"/>
      <c r="QLC199" s="174"/>
      <c r="QLD199" s="174"/>
      <c r="QLE199" s="174"/>
      <c r="QLF199" s="174"/>
      <c r="QLG199" s="174"/>
      <c r="QLH199" s="174"/>
      <c r="QLI199" s="174"/>
      <c r="QLJ199" s="174"/>
      <c r="QLK199" s="174"/>
      <c r="QLL199" s="174"/>
      <c r="QLM199" s="174"/>
      <c r="QLN199" s="174"/>
      <c r="QLO199" s="174"/>
      <c r="QLP199" s="174"/>
      <c r="QLQ199" s="174"/>
      <c r="QLR199" s="174"/>
      <c r="QLS199" s="174"/>
      <c r="QLT199" s="174"/>
      <c r="QLU199" s="174"/>
      <c r="QLV199" s="174"/>
      <c r="QLW199" s="174"/>
      <c r="QLX199" s="174"/>
      <c r="QLY199" s="174"/>
      <c r="QLZ199" s="174"/>
      <c r="QMA199" s="174"/>
      <c r="QMB199" s="174"/>
      <c r="QMC199" s="174"/>
      <c r="QMD199" s="174"/>
      <c r="QME199" s="174"/>
      <c r="QMF199" s="174"/>
      <c r="QMG199" s="174"/>
      <c r="QMH199" s="174"/>
      <c r="QMI199" s="174"/>
      <c r="QMJ199" s="174"/>
      <c r="QMK199" s="174"/>
      <c r="QML199" s="174"/>
      <c r="QMM199" s="174"/>
      <c r="QMN199" s="174"/>
      <c r="QMO199" s="174"/>
      <c r="QMP199" s="174"/>
      <c r="QMQ199" s="174"/>
      <c r="QMR199" s="174"/>
      <c r="QMS199" s="174"/>
      <c r="QMT199" s="174"/>
      <c r="QMU199" s="174"/>
      <c r="QMV199" s="174"/>
      <c r="QMW199" s="174"/>
      <c r="QMX199" s="174"/>
      <c r="QMY199" s="174"/>
      <c r="QMZ199" s="174"/>
      <c r="QNA199" s="174"/>
      <c r="QNB199" s="174"/>
      <c r="QNC199" s="174"/>
      <c r="QND199" s="174"/>
      <c r="QNE199" s="174"/>
      <c r="QNF199" s="174"/>
      <c r="QNG199" s="174"/>
      <c r="QNH199" s="174"/>
      <c r="QNI199" s="174"/>
      <c r="QNJ199" s="174"/>
      <c r="QNK199" s="174"/>
      <c r="QNL199" s="174"/>
      <c r="QNM199" s="174"/>
      <c r="QNN199" s="174"/>
      <c r="QNO199" s="174"/>
      <c r="QNP199" s="174"/>
      <c r="QNQ199" s="174"/>
      <c r="QNR199" s="174"/>
      <c r="QNS199" s="174"/>
      <c r="QNT199" s="174"/>
      <c r="QNU199" s="174"/>
      <c r="QNV199" s="174"/>
      <c r="QNW199" s="174"/>
      <c r="QNX199" s="174"/>
      <c r="QNY199" s="174"/>
      <c r="QNZ199" s="174"/>
      <c r="QOA199" s="174"/>
      <c r="QOB199" s="174"/>
      <c r="QOC199" s="174"/>
      <c r="QOD199" s="174"/>
      <c r="QOE199" s="174"/>
      <c r="QOF199" s="174"/>
      <c r="QOG199" s="174"/>
      <c r="QOH199" s="174"/>
      <c r="QOI199" s="174"/>
      <c r="QOJ199" s="174"/>
      <c r="QOK199" s="174"/>
      <c r="QOL199" s="174"/>
      <c r="QOM199" s="174"/>
      <c r="QON199" s="174"/>
      <c r="QOO199" s="174"/>
      <c r="QOP199" s="174"/>
      <c r="QOQ199" s="174"/>
      <c r="QOR199" s="174"/>
      <c r="QOS199" s="174"/>
      <c r="QOT199" s="174"/>
      <c r="QOU199" s="174"/>
      <c r="QOV199" s="174"/>
      <c r="QOW199" s="174"/>
      <c r="QOX199" s="174"/>
      <c r="QOY199" s="174"/>
      <c r="QOZ199" s="174"/>
      <c r="QPA199" s="174"/>
      <c r="QPB199" s="174"/>
      <c r="QPC199" s="174"/>
      <c r="QPD199" s="174"/>
      <c r="QPE199" s="174"/>
      <c r="QPF199" s="174"/>
      <c r="QPG199" s="174"/>
      <c r="QPH199" s="174"/>
      <c r="QPI199" s="174"/>
      <c r="QPJ199" s="174"/>
      <c r="QPK199" s="174"/>
      <c r="QPL199" s="174"/>
      <c r="QPM199" s="174"/>
      <c r="QPN199" s="174"/>
      <c r="QPO199" s="174"/>
      <c r="QPP199" s="174"/>
      <c r="QPQ199" s="174"/>
      <c r="QPR199" s="174"/>
      <c r="QPS199" s="174"/>
      <c r="QPT199" s="174"/>
      <c r="QPU199" s="174"/>
      <c r="QPV199" s="174"/>
      <c r="QPW199" s="174"/>
      <c r="QPX199" s="174"/>
      <c r="QPY199" s="174"/>
      <c r="QPZ199" s="174"/>
      <c r="QQA199" s="174"/>
      <c r="QQB199" s="174"/>
      <c r="QQC199" s="174"/>
      <c r="QQD199" s="174"/>
      <c r="QQE199" s="174"/>
      <c r="QQF199" s="174"/>
      <c r="QQG199" s="174"/>
      <c r="QQH199" s="174"/>
      <c r="QQI199" s="174"/>
      <c r="QQJ199" s="174"/>
      <c r="QQK199" s="174"/>
      <c r="QQL199" s="174"/>
      <c r="QQM199" s="174"/>
      <c r="QQN199" s="174"/>
      <c r="QQO199" s="174"/>
      <c r="QQP199" s="174"/>
      <c r="QQQ199" s="174"/>
      <c r="QQR199" s="174"/>
      <c r="QQS199" s="174"/>
      <c r="QQT199" s="174"/>
      <c r="QQU199" s="174"/>
      <c r="QQV199" s="174"/>
      <c r="QQW199" s="174"/>
      <c r="QQX199" s="174"/>
      <c r="QQY199" s="174"/>
      <c r="QQZ199" s="174"/>
      <c r="QRA199" s="174"/>
      <c r="QRB199" s="174"/>
      <c r="QRC199" s="174"/>
      <c r="QRD199" s="174"/>
      <c r="QRE199" s="174"/>
      <c r="QRF199" s="174"/>
      <c r="QRG199" s="174"/>
      <c r="QRH199" s="174"/>
      <c r="QRI199" s="174"/>
      <c r="QRJ199" s="174"/>
      <c r="QRK199" s="174"/>
      <c r="QRL199" s="174"/>
      <c r="QRM199" s="174"/>
      <c r="QRN199" s="174"/>
      <c r="QRO199" s="174"/>
      <c r="QRP199" s="174"/>
      <c r="QRQ199" s="174"/>
      <c r="QRR199" s="174"/>
      <c r="QRS199" s="174"/>
      <c r="QRT199" s="174"/>
      <c r="QRU199" s="174"/>
      <c r="QRV199" s="174"/>
      <c r="QRW199" s="174"/>
      <c r="QRX199" s="174"/>
      <c r="QRY199" s="174"/>
      <c r="QRZ199" s="174"/>
      <c r="QSA199" s="174"/>
      <c r="QSB199" s="174"/>
      <c r="QSC199" s="174"/>
      <c r="QSD199" s="174"/>
      <c r="QSE199" s="174"/>
      <c r="QSF199" s="174"/>
      <c r="QSG199" s="174"/>
      <c r="QSH199" s="174"/>
      <c r="QSI199" s="174"/>
      <c r="QSJ199" s="174"/>
      <c r="QSK199" s="174"/>
      <c r="QSL199" s="174"/>
      <c r="QSM199" s="174"/>
      <c r="QSN199" s="174"/>
      <c r="QSO199" s="174"/>
      <c r="QSP199" s="174"/>
      <c r="QSQ199" s="174"/>
      <c r="QSR199" s="174"/>
      <c r="QSS199" s="174"/>
      <c r="QST199" s="174"/>
      <c r="QSU199" s="174"/>
      <c r="QSV199" s="174"/>
      <c r="QSW199" s="174"/>
      <c r="QSX199" s="174"/>
      <c r="QSY199" s="174"/>
      <c r="QSZ199" s="174"/>
      <c r="QTA199" s="174"/>
      <c r="QTB199" s="174"/>
      <c r="QTC199" s="174"/>
      <c r="QTD199" s="174"/>
      <c r="QTE199" s="174"/>
      <c r="QTF199" s="174"/>
      <c r="QTG199" s="174"/>
      <c r="QTH199" s="174"/>
      <c r="QTI199" s="174"/>
      <c r="QTJ199" s="174"/>
      <c r="QTK199" s="174"/>
      <c r="QTL199" s="174"/>
      <c r="QTM199" s="174"/>
      <c r="QTN199" s="174"/>
      <c r="QTO199" s="174"/>
      <c r="QTP199" s="174"/>
      <c r="QTQ199" s="174"/>
      <c r="QTR199" s="174"/>
      <c r="QTS199" s="174"/>
      <c r="QTT199" s="174"/>
      <c r="QTU199" s="174"/>
      <c r="QTV199" s="174"/>
      <c r="QTW199" s="174"/>
      <c r="QTX199" s="174"/>
      <c r="QTY199" s="174"/>
      <c r="QTZ199" s="174"/>
      <c r="QUA199" s="174"/>
      <c r="QUB199" s="174"/>
      <c r="QUC199" s="174"/>
      <c r="QUD199" s="174"/>
      <c r="QUE199" s="174"/>
      <c r="QUF199" s="174"/>
      <c r="QUG199" s="174"/>
      <c r="QUH199" s="174"/>
      <c r="QUI199" s="174"/>
      <c r="QUJ199" s="174"/>
      <c r="QUK199" s="174"/>
      <c r="QUL199" s="174"/>
      <c r="QUM199" s="174"/>
      <c r="QUN199" s="174"/>
      <c r="QUO199" s="174"/>
      <c r="QUP199" s="174"/>
      <c r="QUQ199" s="174"/>
      <c r="QUR199" s="174"/>
      <c r="QUS199" s="174"/>
      <c r="QUT199" s="174"/>
      <c r="QUU199" s="174"/>
      <c r="QUV199" s="174"/>
      <c r="QUW199" s="174"/>
      <c r="QUX199" s="174"/>
      <c r="QUY199" s="174"/>
      <c r="QUZ199" s="174"/>
      <c r="QVA199" s="174"/>
      <c r="QVB199" s="174"/>
      <c r="QVC199" s="174"/>
      <c r="QVD199" s="174"/>
      <c r="QVE199" s="174"/>
      <c r="QVF199" s="174"/>
      <c r="QVG199" s="174"/>
      <c r="QVH199" s="174"/>
      <c r="QVI199" s="174"/>
      <c r="QVJ199" s="174"/>
      <c r="QVK199" s="174"/>
      <c r="QVL199" s="174"/>
      <c r="QVM199" s="174"/>
      <c r="QVN199" s="174"/>
      <c r="QVO199" s="174"/>
      <c r="QVP199" s="174"/>
      <c r="QVQ199" s="174"/>
      <c r="QVR199" s="174"/>
      <c r="QVS199" s="174"/>
      <c r="QVT199" s="174"/>
      <c r="QVU199" s="174"/>
      <c r="QVV199" s="174"/>
      <c r="QVW199" s="174"/>
      <c r="QVX199" s="174"/>
      <c r="QVY199" s="174"/>
      <c r="QVZ199" s="174"/>
      <c r="QWA199" s="174"/>
      <c r="QWB199" s="174"/>
      <c r="QWC199" s="174"/>
      <c r="QWD199" s="174"/>
      <c r="QWE199" s="174"/>
      <c r="QWF199" s="174"/>
      <c r="QWG199" s="174"/>
      <c r="QWH199" s="174"/>
      <c r="QWI199" s="174"/>
      <c r="QWJ199" s="174"/>
      <c r="QWK199" s="174"/>
      <c r="QWL199" s="174"/>
      <c r="QWM199" s="174"/>
      <c r="QWN199" s="174"/>
      <c r="QWO199" s="174"/>
      <c r="QWP199" s="174"/>
      <c r="QWQ199" s="174"/>
      <c r="QWR199" s="174"/>
      <c r="QWS199" s="174"/>
      <c r="QWT199" s="174"/>
      <c r="QWU199" s="174"/>
      <c r="QWV199" s="174"/>
      <c r="QWW199" s="174"/>
      <c r="QWX199" s="174"/>
      <c r="QWY199" s="174"/>
      <c r="QWZ199" s="174"/>
      <c r="QXA199" s="174"/>
      <c r="QXB199" s="174"/>
      <c r="QXC199" s="174"/>
      <c r="QXD199" s="174"/>
      <c r="QXE199" s="174"/>
      <c r="QXF199" s="174"/>
      <c r="QXG199" s="174"/>
      <c r="QXH199" s="174"/>
      <c r="QXI199" s="174"/>
      <c r="QXJ199" s="174"/>
      <c r="QXK199" s="174"/>
      <c r="QXL199" s="174"/>
      <c r="QXM199" s="174"/>
      <c r="QXN199" s="174"/>
      <c r="QXO199" s="174"/>
      <c r="QXP199" s="174"/>
      <c r="QXQ199" s="174"/>
      <c r="QXR199" s="174"/>
      <c r="QXS199" s="174"/>
      <c r="QXT199" s="174"/>
      <c r="QXU199" s="174"/>
      <c r="QXV199" s="174"/>
      <c r="QXW199" s="174"/>
      <c r="QXX199" s="174"/>
      <c r="QXY199" s="174"/>
      <c r="QXZ199" s="174"/>
      <c r="QYA199" s="174"/>
      <c r="QYB199" s="174"/>
      <c r="QYC199" s="174"/>
      <c r="QYD199" s="174"/>
      <c r="QYE199" s="174"/>
      <c r="QYF199" s="174"/>
      <c r="QYG199" s="174"/>
      <c r="QYH199" s="174"/>
      <c r="QYI199" s="174"/>
      <c r="QYJ199" s="174"/>
      <c r="QYK199" s="174"/>
      <c r="QYL199" s="174"/>
      <c r="QYM199" s="174"/>
      <c r="QYN199" s="174"/>
      <c r="QYO199" s="174"/>
      <c r="QYP199" s="174"/>
      <c r="QYQ199" s="174"/>
      <c r="QYR199" s="174"/>
      <c r="QYS199" s="174"/>
      <c r="QYT199" s="174"/>
      <c r="QYU199" s="174"/>
      <c r="QYV199" s="174"/>
      <c r="QYW199" s="174"/>
      <c r="QYX199" s="174"/>
      <c r="QYY199" s="174"/>
      <c r="QYZ199" s="174"/>
      <c r="QZA199" s="174"/>
      <c r="QZB199" s="174"/>
      <c r="QZC199" s="174"/>
      <c r="QZD199" s="174"/>
      <c r="QZE199" s="174"/>
      <c r="QZF199" s="174"/>
      <c r="QZG199" s="174"/>
      <c r="QZH199" s="174"/>
      <c r="QZI199" s="174"/>
      <c r="QZJ199" s="174"/>
      <c r="QZK199" s="174"/>
      <c r="QZL199" s="174"/>
      <c r="QZM199" s="174"/>
      <c r="QZN199" s="174"/>
      <c r="QZO199" s="174"/>
      <c r="QZP199" s="174"/>
      <c r="QZQ199" s="174"/>
      <c r="QZR199" s="174"/>
      <c r="QZS199" s="174"/>
      <c r="QZT199" s="174"/>
      <c r="QZU199" s="174"/>
      <c r="QZV199" s="174"/>
      <c r="QZW199" s="174"/>
      <c r="QZX199" s="174"/>
      <c r="QZY199" s="174"/>
      <c r="QZZ199" s="174"/>
      <c r="RAA199" s="174"/>
      <c r="RAB199" s="174"/>
      <c r="RAC199" s="174"/>
      <c r="RAD199" s="174"/>
      <c r="RAE199" s="174"/>
      <c r="RAF199" s="174"/>
      <c r="RAG199" s="174"/>
      <c r="RAH199" s="174"/>
      <c r="RAI199" s="174"/>
      <c r="RAJ199" s="174"/>
      <c r="RAK199" s="174"/>
      <c r="RAL199" s="174"/>
      <c r="RAM199" s="174"/>
      <c r="RAN199" s="174"/>
      <c r="RAO199" s="174"/>
      <c r="RAP199" s="174"/>
      <c r="RAQ199" s="174"/>
      <c r="RAR199" s="174"/>
      <c r="RAS199" s="174"/>
      <c r="RAT199" s="174"/>
      <c r="RAU199" s="174"/>
      <c r="RAV199" s="174"/>
      <c r="RAW199" s="174"/>
      <c r="RAX199" s="174"/>
      <c r="RAY199" s="174"/>
      <c r="RAZ199" s="174"/>
      <c r="RBA199" s="174"/>
      <c r="RBB199" s="174"/>
      <c r="RBC199" s="174"/>
      <c r="RBD199" s="174"/>
      <c r="RBE199" s="174"/>
      <c r="RBF199" s="174"/>
      <c r="RBG199" s="174"/>
      <c r="RBH199" s="174"/>
      <c r="RBI199" s="174"/>
      <c r="RBJ199" s="174"/>
      <c r="RBK199" s="174"/>
      <c r="RBL199" s="174"/>
      <c r="RBM199" s="174"/>
      <c r="RBN199" s="174"/>
      <c r="RBO199" s="174"/>
      <c r="RBP199" s="174"/>
      <c r="RBQ199" s="174"/>
      <c r="RBR199" s="174"/>
      <c r="RBS199" s="174"/>
      <c r="RBT199" s="174"/>
      <c r="RBU199" s="174"/>
      <c r="RBV199" s="174"/>
      <c r="RBW199" s="174"/>
      <c r="RBX199" s="174"/>
      <c r="RBY199" s="174"/>
      <c r="RBZ199" s="174"/>
      <c r="RCA199" s="174"/>
      <c r="RCB199" s="174"/>
      <c r="RCC199" s="174"/>
      <c r="RCD199" s="174"/>
      <c r="RCE199" s="174"/>
      <c r="RCF199" s="174"/>
      <c r="RCG199" s="174"/>
      <c r="RCH199" s="174"/>
      <c r="RCI199" s="174"/>
      <c r="RCJ199" s="174"/>
      <c r="RCK199" s="174"/>
      <c r="RCL199" s="174"/>
      <c r="RCM199" s="174"/>
      <c r="RCN199" s="174"/>
      <c r="RCO199" s="174"/>
      <c r="RCP199" s="174"/>
      <c r="RCQ199" s="174"/>
      <c r="RCR199" s="174"/>
      <c r="RCS199" s="174"/>
      <c r="RCT199" s="174"/>
      <c r="RCU199" s="174"/>
      <c r="RCV199" s="174"/>
      <c r="RCW199" s="174"/>
      <c r="RCX199" s="174"/>
      <c r="RCY199" s="174"/>
      <c r="RCZ199" s="174"/>
      <c r="RDA199" s="174"/>
      <c r="RDB199" s="174"/>
      <c r="RDC199" s="174"/>
      <c r="RDD199" s="174"/>
      <c r="RDE199" s="174"/>
      <c r="RDF199" s="174"/>
      <c r="RDG199" s="174"/>
      <c r="RDH199" s="174"/>
      <c r="RDI199" s="174"/>
      <c r="RDJ199" s="174"/>
      <c r="RDK199" s="174"/>
      <c r="RDL199" s="174"/>
      <c r="RDM199" s="174"/>
      <c r="RDN199" s="174"/>
      <c r="RDO199" s="174"/>
      <c r="RDP199" s="174"/>
      <c r="RDQ199" s="174"/>
      <c r="RDR199" s="174"/>
      <c r="RDS199" s="174"/>
      <c r="RDT199" s="174"/>
      <c r="RDU199" s="174"/>
      <c r="RDV199" s="174"/>
      <c r="RDW199" s="174"/>
      <c r="RDX199" s="174"/>
      <c r="RDY199" s="174"/>
      <c r="RDZ199" s="174"/>
      <c r="REA199" s="174"/>
      <c r="REB199" s="174"/>
      <c r="REC199" s="174"/>
      <c r="RED199" s="174"/>
      <c r="REE199" s="174"/>
      <c r="REF199" s="174"/>
      <c r="REG199" s="174"/>
      <c r="REH199" s="174"/>
      <c r="REI199" s="174"/>
      <c r="REJ199" s="174"/>
      <c r="REK199" s="174"/>
      <c r="REL199" s="174"/>
      <c r="REM199" s="174"/>
      <c r="REN199" s="174"/>
      <c r="REO199" s="174"/>
      <c r="REP199" s="174"/>
      <c r="REQ199" s="174"/>
      <c r="RER199" s="174"/>
      <c r="RES199" s="174"/>
      <c r="RET199" s="174"/>
      <c r="REU199" s="174"/>
      <c r="REV199" s="174"/>
      <c r="REW199" s="174"/>
      <c r="REX199" s="174"/>
      <c r="REY199" s="174"/>
      <c r="REZ199" s="174"/>
      <c r="RFA199" s="174"/>
      <c r="RFB199" s="174"/>
      <c r="RFC199" s="174"/>
      <c r="RFD199" s="174"/>
      <c r="RFE199" s="174"/>
      <c r="RFF199" s="174"/>
      <c r="RFG199" s="174"/>
      <c r="RFH199" s="174"/>
      <c r="RFI199" s="174"/>
      <c r="RFJ199" s="174"/>
      <c r="RFK199" s="174"/>
      <c r="RFL199" s="174"/>
      <c r="RFM199" s="174"/>
      <c r="RFN199" s="174"/>
      <c r="RFO199" s="174"/>
      <c r="RFP199" s="174"/>
      <c r="RFQ199" s="174"/>
      <c r="RFR199" s="174"/>
      <c r="RFS199" s="174"/>
      <c r="RFT199" s="174"/>
      <c r="RFU199" s="174"/>
      <c r="RFV199" s="174"/>
      <c r="RFW199" s="174"/>
      <c r="RFX199" s="174"/>
      <c r="RFY199" s="174"/>
      <c r="RFZ199" s="174"/>
      <c r="RGA199" s="174"/>
      <c r="RGB199" s="174"/>
      <c r="RGC199" s="174"/>
      <c r="RGD199" s="174"/>
      <c r="RGE199" s="174"/>
      <c r="RGF199" s="174"/>
      <c r="RGG199" s="174"/>
      <c r="RGH199" s="174"/>
      <c r="RGI199" s="174"/>
      <c r="RGJ199" s="174"/>
      <c r="RGK199" s="174"/>
      <c r="RGL199" s="174"/>
      <c r="RGM199" s="174"/>
      <c r="RGN199" s="174"/>
      <c r="RGO199" s="174"/>
      <c r="RGP199" s="174"/>
      <c r="RGQ199" s="174"/>
      <c r="RGR199" s="174"/>
      <c r="RGS199" s="174"/>
      <c r="RGT199" s="174"/>
      <c r="RGU199" s="174"/>
      <c r="RGV199" s="174"/>
      <c r="RGW199" s="174"/>
      <c r="RGX199" s="174"/>
      <c r="RGY199" s="174"/>
      <c r="RGZ199" s="174"/>
      <c r="RHA199" s="174"/>
      <c r="RHB199" s="174"/>
      <c r="RHC199" s="174"/>
      <c r="RHD199" s="174"/>
      <c r="RHE199" s="174"/>
      <c r="RHF199" s="174"/>
      <c r="RHG199" s="174"/>
      <c r="RHH199" s="174"/>
      <c r="RHI199" s="174"/>
      <c r="RHJ199" s="174"/>
      <c r="RHK199" s="174"/>
      <c r="RHL199" s="174"/>
      <c r="RHM199" s="174"/>
      <c r="RHN199" s="174"/>
      <c r="RHO199" s="174"/>
      <c r="RHP199" s="174"/>
      <c r="RHQ199" s="174"/>
      <c r="RHR199" s="174"/>
      <c r="RHS199" s="174"/>
      <c r="RHT199" s="174"/>
      <c r="RHU199" s="174"/>
      <c r="RHV199" s="174"/>
      <c r="RHW199" s="174"/>
      <c r="RHX199" s="174"/>
      <c r="RHY199" s="174"/>
      <c r="RHZ199" s="174"/>
      <c r="RIA199" s="174"/>
      <c r="RIB199" s="174"/>
      <c r="RIC199" s="174"/>
      <c r="RID199" s="174"/>
      <c r="RIE199" s="174"/>
      <c r="RIF199" s="174"/>
      <c r="RIG199" s="174"/>
      <c r="RIH199" s="174"/>
      <c r="RII199" s="174"/>
      <c r="RIJ199" s="174"/>
      <c r="RIK199" s="174"/>
      <c r="RIL199" s="174"/>
      <c r="RIM199" s="174"/>
      <c r="RIN199" s="174"/>
      <c r="RIO199" s="174"/>
      <c r="RIP199" s="174"/>
      <c r="RIQ199" s="174"/>
      <c r="RIR199" s="174"/>
      <c r="RIS199" s="174"/>
      <c r="RIT199" s="174"/>
      <c r="RIU199" s="174"/>
      <c r="RIV199" s="174"/>
      <c r="RIW199" s="174"/>
      <c r="RIX199" s="174"/>
      <c r="RIY199" s="174"/>
      <c r="RIZ199" s="174"/>
      <c r="RJA199" s="174"/>
      <c r="RJB199" s="174"/>
      <c r="RJC199" s="174"/>
      <c r="RJD199" s="174"/>
      <c r="RJE199" s="174"/>
      <c r="RJF199" s="174"/>
      <c r="RJG199" s="174"/>
      <c r="RJH199" s="174"/>
      <c r="RJI199" s="174"/>
      <c r="RJJ199" s="174"/>
      <c r="RJK199" s="174"/>
      <c r="RJL199" s="174"/>
      <c r="RJM199" s="174"/>
      <c r="RJN199" s="174"/>
      <c r="RJO199" s="174"/>
      <c r="RJP199" s="174"/>
      <c r="RJQ199" s="174"/>
      <c r="RJR199" s="174"/>
      <c r="RJS199" s="174"/>
      <c r="RJT199" s="174"/>
      <c r="RJU199" s="174"/>
      <c r="RJV199" s="174"/>
      <c r="RJW199" s="174"/>
      <c r="RJX199" s="174"/>
      <c r="RJY199" s="174"/>
      <c r="RJZ199" s="174"/>
      <c r="RKA199" s="174"/>
      <c r="RKB199" s="174"/>
      <c r="RKC199" s="174"/>
      <c r="RKD199" s="174"/>
      <c r="RKE199" s="174"/>
      <c r="RKF199" s="174"/>
      <c r="RKG199" s="174"/>
      <c r="RKH199" s="174"/>
      <c r="RKI199" s="174"/>
      <c r="RKJ199" s="174"/>
      <c r="RKK199" s="174"/>
      <c r="RKL199" s="174"/>
      <c r="RKM199" s="174"/>
      <c r="RKN199" s="174"/>
      <c r="RKO199" s="174"/>
      <c r="RKP199" s="174"/>
      <c r="RKQ199" s="174"/>
      <c r="RKR199" s="174"/>
      <c r="RKS199" s="174"/>
      <c r="RKT199" s="174"/>
      <c r="RKU199" s="174"/>
      <c r="RKV199" s="174"/>
      <c r="RKW199" s="174"/>
      <c r="RKX199" s="174"/>
      <c r="RKY199" s="174"/>
      <c r="RKZ199" s="174"/>
      <c r="RLA199" s="174"/>
      <c r="RLB199" s="174"/>
      <c r="RLC199" s="174"/>
      <c r="RLD199" s="174"/>
      <c r="RLE199" s="174"/>
      <c r="RLF199" s="174"/>
      <c r="RLG199" s="174"/>
      <c r="RLH199" s="174"/>
      <c r="RLI199" s="174"/>
      <c r="RLJ199" s="174"/>
      <c r="RLK199" s="174"/>
      <c r="RLL199" s="174"/>
      <c r="RLM199" s="174"/>
      <c r="RLN199" s="174"/>
      <c r="RLO199" s="174"/>
      <c r="RLP199" s="174"/>
      <c r="RLQ199" s="174"/>
      <c r="RLR199" s="174"/>
      <c r="RLS199" s="174"/>
      <c r="RLT199" s="174"/>
      <c r="RLU199" s="174"/>
      <c r="RLV199" s="174"/>
      <c r="RLW199" s="174"/>
      <c r="RLX199" s="174"/>
      <c r="RLY199" s="174"/>
      <c r="RLZ199" s="174"/>
      <c r="RMA199" s="174"/>
      <c r="RMB199" s="174"/>
      <c r="RMC199" s="174"/>
      <c r="RMD199" s="174"/>
      <c r="RME199" s="174"/>
      <c r="RMF199" s="174"/>
      <c r="RMG199" s="174"/>
      <c r="RMH199" s="174"/>
      <c r="RMI199" s="174"/>
      <c r="RMJ199" s="174"/>
      <c r="RMK199" s="174"/>
      <c r="RML199" s="174"/>
      <c r="RMM199" s="174"/>
      <c r="RMN199" s="174"/>
      <c r="RMO199" s="174"/>
      <c r="RMP199" s="174"/>
      <c r="RMQ199" s="174"/>
      <c r="RMR199" s="174"/>
      <c r="RMS199" s="174"/>
      <c r="RMT199" s="174"/>
      <c r="RMU199" s="174"/>
      <c r="RMV199" s="174"/>
      <c r="RMW199" s="174"/>
      <c r="RMX199" s="174"/>
      <c r="RMY199" s="174"/>
      <c r="RMZ199" s="174"/>
      <c r="RNA199" s="174"/>
      <c r="RNB199" s="174"/>
      <c r="RNC199" s="174"/>
      <c r="RND199" s="174"/>
      <c r="RNE199" s="174"/>
      <c r="RNF199" s="174"/>
      <c r="RNG199" s="174"/>
      <c r="RNH199" s="174"/>
      <c r="RNI199" s="174"/>
      <c r="RNJ199" s="174"/>
      <c r="RNK199" s="174"/>
      <c r="RNL199" s="174"/>
      <c r="RNM199" s="174"/>
      <c r="RNN199" s="174"/>
      <c r="RNO199" s="174"/>
      <c r="RNP199" s="174"/>
      <c r="RNQ199" s="174"/>
      <c r="RNR199" s="174"/>
      <c r="RNS199" s="174"/>
      <c r="RNT199" s="174"/>
      <c r="RNU199" s="174"/>
      <c r="RNV199" s="174"/>
      <c r="RNW199" s="174"/>
      <c r="RNX199" s="174"/>
      <c r="RNY199" s="174"/>
      <c r="RNZ199" s="174"/>
      <c r="ROA199" s="174"/>
      <c r="ROB199" s="174"/>
      <c r="ROC199" s="174"/>
      <c r="ROD199" s="174"/>
      <c r="ROE199" s="174"/>
      <c r="ROF199" s="174"/>
      <c r="ROG199" s="174"/>
      <c r="ROH199" s="174"/>
      <c r="ROI199" s="174"/>
      <c r="ROJ199" s="174"/>
      <c r="ROK199" s="174"/>
      <c r="ROL199" s="174"/>
      <c r="ROM199" s="174"/>
      <c r="RON199" s="174"/>
      <c r="ROO199" s="174"/>
      <c r="ROP199" s="174"/>
      <c r="ROQ199" s="174"/>
      <c r="ROR199" s="174"/>
      <c r="ROS199" s="174"/>
      <c r="ROT199" s="174"/>
      <c r="ROU199" s="174"/>
      <c r="ROV199" s="174"/>
      <c r="ROW199" s="174"/>
      <c r="ROX199" s="174"/>
      <c r="ROY199" s="174"/>
      <c r="ROZ199" s="174"/>
      <c r="RPA199" s="174"/>
      <c r="RPB199" s="174"/>
      <c r="RPC199" s="174"/>
      <c r="RPD199" s="174"/>
      <c r="RPE199" s="174"/>
      <c r="RPF199" s="174"/>
      <c r="RPG199" s="174"/>
      <c r="RPH199" s="174"/>
      <c r="RPI199" s="174"/>
      <c r="RPJ199" s="174"/>
      <c r="RPK199" s="174"/>
      <c r="RPL199" s="174"/>
      <c r="RPM199" s="174"/>
      <c r="RPN199" s="174"/>
      <c r="RPO199" s="174"/>
      <c r="RPP199" s="174"/>
      <c r="RPQ199" s="174"/>
      <c r="RPR199" s="174"/>
      <c r="RPS199" s="174"/>
      <c r="RPT199" s="174"/>
      <c r="RPU199" s="174"/>
      <c r="RPV199" s="174"/>
      <c r="RPW199" s="174"/>
      <c r="RPX199" s="174"/>
      <c r="RPY199" s="174"/>
      <c r="RPZ199" s="174"/>
      <c r="RQA199" s="174"/>
      <c r="RQB199" s="174"/>
      <c r="RQC199" s="174"/>
      <c r="RQD199" s="174"/>
      <c r="RQE199" s="174"/>
      <c r="RQF199" s="174"/>
      <c r="RQG199" s="174"/>
      <c r="RQH199" s="174"/>
      <c r="RQI199" s="174"/>
      <c r="RQJ199" s="174"/>
      <c r="RQK199" s="174"/>
      <c r="RQL199" s="174"/>
      <c r="RQM199" s="174"/>
      <c r="RQN199" s="174"/>
      <c r="RQO199" s="174"/>
      <c r="RQP199" s="174"/>
      <c r="RQQ199" s="174"/>
      <c r="RQR199" s="174"/>
      <c r="RQS199" s="174"/>
      <c r="RQT199" s="174"/>
      <c r="RQU199" s="174"/>
      <c r="RQV199" s="174"/>
      <c r="RQW199" s="174"/>
      <c r="RQX199" s="174"/>
      <c r="RQY199" s="174"/>
      <c r="RQZ199" s="174"/>
      <c r="RRA199" s="174"/>
      <c r="RRB199" s="174"/>
      <c r="RRC199" s="174"/>
      <c r="RRD199" s="174"/>
      <c r="RRE199" s="174"/>
      <c r="RRF199" s="174"/>
      <c r="RRG199" s="174"/>
      <c r="RRH199" s="174"/>
      <c r="RRI199" s="174"/>
      <c r="RRJ199" s="174"/>
      <c r="RRK199" s="174"/>
      <c r="RRL199" s="174"/>
      <c r="RRM199" s="174"/>
      <c r="RRN199" s="174"/>
      <c r="RRO199" s="174"/>
      <c r="RRP199" s="174"/>
      <c r="RRQ199" s="174"/>
      <c r="RRR199" s="174"/>
      <c r="RRS199" s="174"/>
      <c r="RRT199" s="174"/>
      <c r="RRU199" s="174"/>
      <c r="RRV199" s="174"/>
      <c r="RRW199" s="174"/>
      <c r="RRX199" s="174"/>
      <c r="RRY199" s="174"/>
      <c r="RRZ199" s="174"/>
      <c r="RSA199" s="174"/>
      <c r="RSB199" s="174"/>
      <c r="RSC199" s="174"/>
      <c r="RSD199" s="174"/>
      <c r="RSE199" s="174"/>
      <c r="RSF199" s="174"/>
      <c r="RSG199" s="174"/>
      <c r="RSH199" s="174"/>
      <c r="RSI199" s="174"/>
      <c r="RSJ199" s="174"/>
      <c r="RSK199" s="174"/>
      <c r="RSL199" s="174"/>
      <c r="RSM199" s="174"/>
      <c r="RSN199" s="174"/>
      <c r="RSO199" s="174"/>
      <c r="RSP199" s="174"/>
      <c r="RSQ199" s="174"/>
      <c r="RSR199" s="174"/>
      <c r="RSS199" s="174"/>
      <c r="RST199" s="174"/>
      <c r="RSU199" s="174"/>
      <c r="RSV199" s="174"/>
      <c r="RSW199" s="174"/>
      <c r="RSX199" s="174"/>
      <c r="RSY199" s="174"/>
      <c r="RSZ199" s="174"/>
      <c r="RTA199" s="174"/>
      <c r="RTB199" s="174"/>
      <c r="RTC199" s="174"/>
      <c r="RTD199" s="174"/>
      <c r="RTE199" s="174"/>
      <c r="RTF199" s="174"/>
      <c r="RTG199" s="174"/>
      <c r="RTH199" s="174"/>
      <c r="RTI199" s="174"/>
      <c r="RTJ199" s="174"/>
      <c r="RTK199" s="174"/>
      <c r="RTL199" s="174"/>
      <c r="RTM199" s="174"/>
      <c r="RTN199" s="174"/>
      <c r="RTO199" s="174"/>
      <c r="RTP199" s="174"/>
      <c r="RTQ199" s="174"/>
      <c r="RTR199" s="174"/>
      <c r="RTS199" s="174"/>
      <c r="RTT199" s="174"/>
      <c r="RTU199" s="174"/>
      <c r="RTV199" s="174"/>
      <c r="RTW199" s="174"/>
      <c r="RTX199" s="174"/>
      <c r="RTY199" s="174"/>
      <c r="RTZ199" s="174"/>
      <c r="RUA199" s="174"/>
      <c r="RUB199" s="174"/>
      <c r="RUC199" s="174"/>
      <c r="RUD199" s="174"/>
      <c r="RUE199" s="174"/>
      <c r="RUF199" s="174"/>
      <c r="RUG199" s="174"/>
      <c r="RUH199" s="174"/>
      <c r="RUI199" s="174"/>
      <c r="RUJ199" s="174"/>
      <c r="RUK199" s="174"/>
      <c r="RUL199" s="174"/>
      <c r="RUM199" s="174"/>
      <c r="RUN199" s="174"/>
      <c r="RUO199" s="174"/>
      <c r="RUP199" s="174"/>
      <c r="RUQ199" s="174"/>
      <c r="RUR199" s="174"/>
      <c r="RUS199" s="174"/>
      <c r="RUT199" s="174"/>
      <c r="RUU199" s="174"/>
      <c r="RUV199" s="174"/>
      <c r="RUW199" s="174"/>
      <c r="RUX199" s="174"/>
      <c r="RUY199" s="174"/>
      <c r="RUZ199" s="174"/>
      <c r="RVA199" s="174"/>
      <c r="RVB199" s="174"/>
      <c r="RVC199" s="174"/>
      <c r="RVD199" s="174"/>
      <c r="RVE199" s="174"/>
      <c r="RVF199" s="174"/>
      <c r="RVG199" s="174"/>
      <c r="RVH199" s="174"/>
      <c r="RVI199" s="174"/>
      <c r="RVJ199" s="174"/>
      <c r="RVK199" s="174"/>
      <c r="RVL199" s="174"/>
      <c r="RVM199" s="174"/>
      <c r="RVN199" s="174"/>
      <c r="RVO199" s="174"/>
      <c r="RVP199" s="174"/>
      <c r="RVQ199" s="174"/>
      <c r="RVR199" s="174"/>
      <c r="RVS199" s="174"/>
      <c r="RVT199" s="174"/>
      <c r="RVU199" s="174"/>
      <c r="RVV199" s="174"/>
      <c r="RVW199" s="174"/>
      <c r="RVX199" s="174"/>
      <c r="RVY199" s="174"/>
      <c r="RVZ199" s="174"/>
      <c r="RWA199" s="174"/>
      <c r="RWB199" s="174"/>
      <c r="RWC199" s="174"/>
      <c r="RWD199" s="174"/>
      <c r="RWE199" s="174"/>
      <c r="RWF199" s="174"/>
      <c r="RWG199" s="174"/>
      <c r="RWH199" s="174"/>
      <c r="RWI199" s="174"/>
      <c r="RWJ199" s="174"/>
      <c r="RWK199" s="174"/>
      <c r="RWL199" s="174"/>
      <c r="RWM199" s="174"/>
      <c r="RWN199" s="174"/>
      <c r="RWO199" s="174"/>
      <c r="RWP199" s="174"/>
      <c r="RWQ199" s="174"/>
      <c r="RWR199" s="174"/>
      <c r="RWS199" s="174"/>
      <c r="RWT199" s="174"/>
      <c r="RWU199" s="174"/>
      <c r="RWV199" s="174"/>
      <c r="RWW199" s="174"/>
      <c r="RWX199" s="174"/>
      <c r="RWY199" s="174"/>
      <c r="RWZ199" s="174"/>
      <c r="RXA199" s="174"/>
      <c r="RXB199" s="174"/>
      <c r="RXC199" s="174"/>
      <c r="RXD199" s="174"/>
      <c r="RXE199" s="174"/>
      <c r="RXF199" s="174"/>
      <c r="RXG199" s="174"/>
      <c r="RXH199" s="174"/>
      <c r="RXI199" s="174"/>
      <c r="RXJ199" s="174"/>
      <c r="RXK199" s="174"/>
      <c r="RXL199" s="174"/>
      <c r="RXM199" s="174"/>
      <c r="RXN199" s="174"/>
      <c r="RXO199" s="174"/>
      <c r="RXP199" s="174"/>
      <c r="RXQ199" s="174"/>
      <c r="RXR199" s="174"/>
      <c r="RXS199" s="174"/>
      <c r="RXT199" s="174"/>
      <c r="RXU199" s="174"/>
      <c r="RXV199" s="174"/>
      <c r="RXW199" s="174"/>
      <c r="RXX199" s="174"/>
      <c r="RXY199" s="174"/>
      <c r="RXZ199" s="174"/>
      <c r="RYA199" s="174"/>
      <c r="RYB199" s="174"/>
      <c r="RYC199" s="174"/>
      <c r="RYD199" s="174"/>
      <c r="RYE199" s="174"/>
      <c r="RYF199" s="174"/>
      <c r="RYG199" s="174"/>
      <c r="RYH199" s="174"/>
      <c r="RYI199" s="174"/>
      <c r="RYJ199" s="174"/>
      <c r="RYK199" s="174"/>
      <c r="RYL199" s="174"/>
      <c r="RYM199" s="174"/>
      <c r="RYN199" s="174"/>
      <c r="RYO199" s="174"/>
      <c r="RYP199" s="174"/>
      <c r="RYQ199" s="174"/>
      <c r="RYR199" s="174"/>
      <c r="RYS199" s="174"/>
      <c r="RYT199" s="174"/>
      <c r="RYU199" s="174"/>
      <c r="RYV199" s="174"/>
      <c r="RYW199" s="174"/>
      <c r="RYX199" s="174"/>
      <c r="RYY199" s="174"/>
      <c r="RYZ199" s="174"/>
      <c r="RZA199" s="174"/>
      <c r="RZB199" s="174"/>
      <c r="RZC199" s="174"/>
      <c r="RZD199" s="174"/>
      <c r="RZE199" s="174"/>
      <c r="RZF199" s="174"/>
      <c r="RZG199" s="174"/>
      <c r="RZH199" s="174"/>
      <c r="RZI199" s="174"/>
      <c r="RZJ199" s="174"/>
      <c r="RZK199" s="174"/>
      <c r="RZL199" s="174"/>
      <c r="RZM199" s="174"/>
      <c r="RZN199" s="174"/>
      <c r="RZO199" s="174"/>
      <c r="RZP199" s="174"/>
      <c r="RZQ199" s="174"/>
      <c r="RZR199" s="174"/>
      <c r="RZS199" s="174"/>
      <c r="RZT199" s="174"/>
      <c r="RZU199" s="174"/>
      <c r="RZV199" s="174"/>
      <c r="RZW199" s="174"/>
      <c r="RZX199" s="174"/>
      <c r="RZY199" s="174"/>
      <c r="RZZ199" s="174"/>
      <c r="SAA199" s="174"/>
      <c r="SAB199" s="174"/>
      <c r="SAC199" s="174"/>
      <c r="SAD199" s="174"/>
      <c r="SAE199" s="174"/>
      <c r="SAF199" s="174"/>
      <c r="SAG199" s="174"/>
      <c r="SAH199" s="174"/>
      <c r="SAI199" s="174"/>
      <c r="SAJ199" s="174"/>
      <c r="SAK199" s="174"/>
      <c r="SAL199" s="174"/>
      <c r="SAM199" s="174"/>
      <c r="SAN199" s="174"/>
      <c r="SAO199" s="174"/>
      <c r="SAP199" s="174"/>
      <c r="SAQ199" s="174"/>
      <c r="SAR199" s="174"/>
      <c r="SAS199" s="174"/>
      <c r="SAT199" s="174"/>
      <c r="SAU199" s="174"/>
      <c r="SAV199" s="174"/>
      <c r="SAW199" s="174"/>
      <c r="SAX199" s="174"/>
      <c r="SAY199" s="174"/>
      <c r="SAZ199" s="174"/>
      <c r="SBA199" s="174"/>
      <c r="SBB199" s="174"/>
      <c r="SBC199" s="174"/>
      <c r="SBD199" s="174"/>
      <c r="SBE199" s="174"/>
      <c r="SBF199" s="174"/>
      <c r="SBG199" s="174"/>
      <c r="SBH199" s="174"/>
      <c r="SBI199" s="174"/>
      <c r="SBJ199" s="174"/>
      <c r="SBK199" s="174"/>
      <c r="SBL199" s="174"/>
      <c r="SBM199" s="174"/>
      <c r="SBN199" s="174"/>
      <c r="SBO199" s="174"/>
      <c r="SBP199" s="174"/>
      <c r="SBQ199" s="174"/>
      <c r="SBR199" s="174"/>
      <c r="SBS199" s="174"/>
      <c r="SBT199" s="174"/>
      <c r="SBU199" s="174"/>
      <c r="SBV199" s="174"/>
      <c r="SBW199" s="174"/>
      <c r="SBX199" s="174"/>
      <c r="SBY199" s="174"/>
      <c r="SBZ199" s="174"/>
      <c r="SCA199" s="174"/>
      <c r="SCB199" s="174"/>
      <c r="SCC199" s="174"/>
      <c r="SCD199" s="174"/>
      <c r="SCE199" s="174"/>
      <c r="SCF199" s="174"/>
      <c r="SCG199" s="174"/>
      <c r="SCH199" s="174"/>
      <c r="SCI199" s="174"/>
      <c r="SCJ199" s="174"/>
      <c r="SCK199" s="174"/>
      <c r="SCL199" s="174"/>
      <c r="SCM199" s="174"/>
      <c r="SCN199" s="174"/>
      <c r="SCO199" s="174"/>
      <c r="SCP199" s="174"/>
      <c r="SCQ199" s="174"/>
      <c r="SCR199" s="174"/>
      <c r="SCS199" s="174"/>
      <c r="SCT199" s="174"/>
      <c r="SCU199" s="174"/>
      <c r="SCV199" s="174"/>
      <c r="SCW199" s="174"/>
      <c r="SCX199" s="174"/>
      <c r="SCY199" s="174"/>
      <c r="SCZ199" s="174"/>
      <c r="SDA199" s="174"/>
      <c r="SDB199" s="174"/>
      <c r="SDC199" s="174"/>
      <c r="SDD199" s="174"/>
      <c r="SDE199" s="174"/>
      <c r="SDF199" s="174"/>
      <c r="SDG199" s="174"/>
      <c r="SDH199" s="174"/>
      <c r="SDI199" s="174"/>
      <c r="SDJ199" s="174"/>
      <c r="SDK199" s="174"/>
      <c r="SDL199" s="174"/>
      <c r="SDM199" s="174"/>
      <c r="SDN199" s="174"/>
      <c r="SDO199" s="174"/>
      <c r="SDP199" s="174"/>
      <c r="SDQ199" s="174"/>
      <c r="SDR199" s="174"/>
      <c r="SDS199" s="174"/>
      <c r="SDT199" s="174"/>
      <c r="SDU199" s="174"/>
      <c r="SDV199" s="174"/>
      <c r="SDW199" s="174"/>
      <c r="SDX199" s="174"/>
      <c r="SDY199" s="174"/>
      <c r="SDZ199" s="174"/>
      <c r="SEA199" s="174"/>
      <c r="SEB199" s="174"/>
      <c r="SEC199" s="174"/>
      <c r="SED199" s="174"/>
      <c r="SEE199" s="174"/>
      <c r="SEF199" s="174"/>
      <c r="SEG199" s="174"/>
      <c r="SEH199" s="174"/>
      <c r="SEI199" s="174"/>
      <c r="SEJ199" s="174"/>
      <c r="SEK199" s="174"/>
      <c r="SEL199" s="174"/>
      <c r="SEM199" s="174"/>
      <c r="SEN199" s="174"/>
      <c r="SEO199" s="174"/>
      <c r="SEP199" s="174"/>
      <c r="SEQ199" s="174"/>
      <c r="SER199" s="174"/>
      <c r="SES199" s="174"/>
      <c r="SET199" s="174"/>
      <c r="SEU199" s="174"/>
      <c r="SEV199" s="174"/>
      <c r="SEW199" s="174"/>
      <c r="SEX199" s="174"/>
      <c r="SEY199" s="174"/>
      <c r="SEZ199" s="174"/>
      <c r="SFA199" s="174"/>
      <c r="SFB199" s="174"/>
      <c r="SFC199" s="174"/>
      <c r="SFD199" s="174"/>
      <c r="SFE199" s="174"/>
      <c r="SFF199" s="174"/>
      <c r="SFG199" s="174"/>
      <c r="SFH199" s="174"/>
      <c r="SFI199" s="174"/>
      <c r="SFJ199" s="174"/>
      <c r="SFK199" s="174"/>
      <c r="SFL199" s="174"/>
      <c r="SFM199" s="174"/>
      <c r="SFN199" s="174"/>
      <c r="SFO199" s="174"/>
      <c r="SFP199" s="174"/>
      <c r="SFQ199" s="174"/>
      <c r="SFR199" s="174"/>
      <c r="SFS199" s="174"/>
      <c r="SFT199" s="174"/>
      <c r="SFU199" s="174"/>
      <c r="SFV199" s="174"/>
      <c r="SFW199" s="174"/>
      <c r="SFX199" s="174"/>
      <c r="SFY199" s="174"/>
      <c r="SFZ199" s="174"/>
      <c r="SGA199" s="174"/>
      <c r="SGB199" s="174"/>
      <c r="SGC199" s="174"/>
      <c r="SGD199" s="174"/>
      <c r="SGE199" s="174"/>
      <c r="SGF199" s="174"/>
      <c r="SGG199" s="174"/>
      <c r="SGH199" s="174"/>
      <c r="SGI199" s="174"/>
      <c r="SGJ199" s="174"/>
      <c r="SGK199" s="174"/>
      <c r="SGL199" s="174"/>
      <c r="SGM199" s="174"/>
      <c r="SGN199" s="174"/>
      <c r="SGO199" s="174"/>
      <c r="SGP199" s="174"/>
      <c r="SGQ199" s="174"/>
      <c r="SGR199" s="174"/>
      <c r="SGS199" s="174"/>
      <c r="SGT199" s="174"/>
      <c r="SGU199" s="174"/>
      <c r="SGV199" s="174"/>
      <c r="SGW199" s="174"/>
      <c r="SGX199" s="174"/>
      <c r="SGY199" s="174"/>
      <c r="SGZ199" s="174"/>
      <c r="SHA199" s="174"/>
      <c r="SHB199" s="174"/>
      <c r="SHC199" s="174"/>
      <c r="SHD199" s="174"/>
      <c r="SHE199" s="174"/>
      <c r="SHF199" s="174"/>
      <c r="SHG199" s="174"/>
      <c r="SHH199" s="174"/>
      <c r="SHI199" s="174"/>
      <c r="SHJ199" s="174"/>
      <c r="SHK199" s="174"/>
      <c r="SHL199" s="174"/>
      <c r="SHM199" s="174"/>
      <c r="SHN199" s="174"/>
      <c r="SHO199" s="174"/>
      <c r="SHP199" s="174"/>
      <c r="SHQ199" s="174"/>
      <c r="SHR199" s="174"/>
      <c r="SHS199" s="174"/>
      <c r="SHT199" s="174"/>
      <c r="SHU199" s="174"/>
      <c r="SHV199" s="174"/>
      <c r="SHW199" s="174"/>
      <c r="SHX199" s="174"/>
      <c r="SHY199" s="174"/>
      <c r="SHZ199" s="174"/>
      <c r="SIA199" s="174"/>
      <c r="SIB199" s="174"/>
      <c r="SIC199" s="174"/>
      <c r="SID199" s="174"/>
      <c r="SIE199" s="174"/>
      <c r="SIF199" s="174"/>
      <c r="SIG199" s="174"/>
      <c r="SIH199" s="174"/>
      <c r="SII199" s="174"/>
      <c r="SIJ199" s="174"/>
      <c r="SIK199" s="174"/>
      <c r="SIL199" s="174"/>
      <c r="SIM199" s="174"/>
      <c r="SIN199" s="174"/>
      <c r="SIO199" s="174"/>
      <c r="SIP199" s="174"/>
      <c r="SIQ199" s="174"/>
      <c r="SIR199" s="174"/>
      <c r="SIS199" s="174"/>
      <c r="SIT199" s="174"/>
      <c r="SIU199" s="174"/>
      <c r="SIV199" s="174"/>
      <c r="SIW199" s="174"/>
      <c r="SIX199" s="174"/>
      <c r="SIY199" s="174"/>
      <c r="SIZ199" s="174"/>
      <c r="SJA199" s="174"/>
      <c r="SJB199" s="174"/>
      <c r="SJC199" s="174"/>
      <c r="SJD199" s="174"/>
      <c r="SJE199" s="174"/>
      <c r="SJF199" s="174"/>
      <c r="SJG199" s="174"/>
      <c r="SJH199" s="174"/>
      <c r="SJI199" s="174"/>
      <c r="SJJ199" s="174"/>
      <c r="SJK199" s="174"/>
      <c r="SJL199" s="174"/>
      <c r="SJM199" s="174"/>
      <c r="SJN199" s="174"/>
      <c r="SJO199" s="174"/>
      <c r="SJP199" s="174"/>
      <c r="SJQ199" s="174"/>
      <c r="SJR199" s="174"/>
      <c r="SJS199" s="174"/>
      <c r="SJT199" s="174"/>
      <c r="SJU199" s="174"/>
      <c r="SJV199" s="174"/>
      <c r="SJW199" s="174"/>
      <c r="SJX199" s="174"/>
      <c r="SJY199" s="174"/>
      <c r="SJZ199" s="174"/>
      <c r="SKA199" s="174"/>
      <c r="SKB199" s="174"/>
      <c r="SKC199" s="174"/>
      <c r="SKD199" s="174"/>
      <c r="SKE199" s="174"/>
      <c r="SKF199" s="174"/>
      <c r="SKG199" s="174"/>
      <c r="SKH199" s="174"/>
      <c r="SKI199" s="174"/>
      <c r="SKJ199" s="174"/>
      <c r="SKK199" s="174"/>
      <c r="SKL199" s="174"/>
      <c r="SKM199" s="174"/>
      <c r="SKN199" s="174"/>
      <c r="SKO199" s="174"/>
      <c r="SKP199" s="174"/>
      <c r="SKQ199" s="174"/>
      <c r="SKR199" s="174"/>
      <c r="SKS199" s="174"/>
      <c r="SKT199" s="174"/>
      <c r="SKU199" s="174"/>
      <c r="SKV199" s="174"/>
      <c r="SKW199" s="174"/>
      <c r="SKX199" s="174"/>
      <c r="SKY199" s="174"/>
      <c r="SKZ199" s="174"/>
      <c r="SLA199" s="174"/>
      <c r="SLB199" s="174"/>
      <c r="SLC199" s="174"/>
      <c r="SLD199" s="174"/>
      <c r="SLE199" s="174"/>
      <c r="SLF199" s="174"/>
      <c r="SLG199" s="174"/>
      <c r="SLH199" s="174"/>
      <c r="SLI199" s="174"/>
      <c r="SLJ199" s="174"/>
      <c r="SLK199" s="174"/>
      <c r="SLL199" s="174"/>
      <c r="SLM199" s="174"/>
      <c r="SLN199" s="174"/>
      <c r="SLO199" s="174"/>
      <c r="SLP199" s="174"/>
      <c r="SLQ199" s="174"/>
      <c r="SLR199" s="174"/>
      <c r="SLS199" s="174"/>
      <c r="SLT199" s="174"/>
      <c r="SLU199" s="174"/>
      <c r="SLV199" s="174"/>
      <c r="SLW199" s="174"/>
      <c r="SLX199" s="174"/>
      <c r="SLY199" s="174"/>
      <c r="SLZ199" s="174"/>
      <c r="SMA199" s="174"/>
      <c r="SMB199" s="174"/>
      <c r="SMC199" s="174"/>
      <c r="SMD199" s="174"/>
      <c r="SME199" s="174"/>
      <c r="SMF199" s="174"/>
      <c r="SMG199" s="174"/>
      <c r="SMH199" s="174"/>
      <c r="SMI199" s="174"/>
      <c r="SMJ199" s="174"/>
      <c r="SMK199" s="174"/>
      <c r="SML199" s="174"/>
      <c r="SMM199" s="174"/>
      <c r="SMN199" s="174"/>
      <c r="SMO199" s="174"/>
      <c r="SMP199" s="174"/>
      <c r="SMQ199" s="174"/>
      <c r="SMR199" s="174"/>
      <c r="SMS199" s="174"/>
      <c r="SMT199" s="174"/>
      <c r="SMU199" s="174"/>
      <c r="SMV199" s="174"/>
      <c r="SMW199" s="174"/>
      <c r="SMX199" s="174"/>
      <c r="SMY199" s="174"/>
      <c r="SMZ199" s="174"/>
      <c r="SNA199" s="174"/>
      <c r="SNB199" s="174"/>
      <c r="SNC199" s="174"/>
      <c r="SND199" s="174"/>
      <c r="SNE199" s="174"/>
      <c r="SNF199" s="174"/>
      <c r="SNG199" s="174"/>
      <c r="SNH199" s="174"/>
      <c r="SNI199" s="174"/>
      <c r="SNJ199" s="174"/>
      <c r="SNK199" s="174"/>
      <c r="SNL199" s="174"/>
      <c r="SNM199" s="174"/>
      <c r="SNN199" s="174"/>
      <c r="SNO199" s="174"/>
      <c r="SNP199" s="174"/>
      <c r="SNQ199" s="174"/>
      <c r="SNR199" s="174"/>
      <c r="SNS199" s="174"/>
      <c r="SNT199" s="174"/>
      <c r="SNU199" s="174"/>
      <c r="SNV199" s="174"/>
      <c r="SNW199" s="174"/>
      <c r="SNX199" s="174"/>
      <c r="SNY199" s="174"/>
      <c r="SNZ199" s="174"/>
      <c r="SOA199" s="174"/>
      <c r="SOB199" s="174"/>
      <c r="SOC199" s="174"/>
      <c r="SOD199" s="174"/>
      <c r="SOE199" s="174"/>
      <c r="SOF199" s="174"/>
      <c r="SOG199" s="174"/>
      <c r="SOH199" s="174"/>
      <c r="SOI199" s="174"/>
      <c r="SOJ199" s="174"/>
      <c r="SOK199" s="174"/>
      <c r="SOL199" s="174"/>
      <c r="SOM199" s="174"/>
      <c r="SON199" s="174"/>
      <c r="SOO199" s="174"/>
      <c r="SOP199" s="174"/>
      <c r="SOQ199" s="174"/>
      <c r="SOR199" s="174"/>
      <c r="SOS199" s="174"/>
      <c r="SOT199" s="174"/>
      <c r="SOU199" s="174"/>
      <c r="SOV199" s="174"/>
      <c r="SOW199" s="174"/>
      <c r="SOX199" s="174"/>
      <c r="SOY199" s="174"/>
      <c r="SOZ199" s="174"/>
      <c r="SPA199" s="174"/>
      <c r="SPB199" s="174"/>
      <c r="SPC199" s="174"/>
      <c r="SPD199" s="174"/>
      <c r="SPE199" s="174"/>
      <c r="SPF199" s="174"/>
      <c r="SPG199" s="174"/>
      <c r="SPH199" s="174"/>
      <c r="SPI199" s="174"/>
      <c r="SPJ199" s="174"/>
      <c r="SPK199" s="174"/>
      <c r="SPL199" s="174"/>
      <c r="SPM199" s="174"/>
      <c r="SPN199" s="174"/>
      <c r="SPO199" s="174"/>
      <c r="SPP199" s="174"/>
      <c r="SPQ199" s="174"/>
      <c r="SPR199" s="174"/>
      <c r="SPS199" s="174"/>
      <c r="SPT199" s="174"/>
      <c r="SPU199" s="174"/>
      <c r="SPV199" s="174"/>
      <c r="SPW199" s="174"/>
      <c r="SPX199" s="174"/>
      <c r="SPY199" s="174"/>
      <c r="SPZ199" s="174"/>
      <c r="SQA199" s="174"/>
      <c r="SQB199" s="174"/>
      <c r="SQC199" s="174"/>
      <c r="SQD199" s="174"/>
      <c r="SQE199" s="174"/>
      <c r="SQF199" s="174"/>
      <c r="SQG199" s="174"/>
      <c r="SQH199" s="174"/>
      <c r="SQI199" s="174"/>
      <c r="SQJ199" s="174"/>
      <c r="SQK199" s="174"/>
      <c r="SQL199" s="174"/>
      <c r="SQM199" s="174"/>
      <c r="SQN199" s="174"/>
      <c r="SQO199" s="174"/>
      <c r="SQP199" s="174"/>
      <c r="SQQ199" s="174"/>
      <c r="SQR199" s="174"/>
      <c r="SQS199" s="174"/>
      <c r="SQT199" s="174"/>
      <c r="SQU199" s="174"/>
      <c r="SQV199" s="174"/>
      <c r="SQW199" s="174"/>
      <c r="SQX199" s="174"/>
      <c r="SQY199" s="174"/>
      <c r="SQZ199" s="174"/>
      <c r="SRA199" s="174"/>
      <c r="SRB199" s="174"/>
      <c r="SRC199" s="174"/>
      <c r="SRD199" s="174"/>
      <c r="SRE199" s="174"/>
      <c r="SRF199" s="174"/>
      <c r="SRG199" s="174"/>
      <c r="SRH199" s="174"/>
      <c r="SRI199" s="174"/>
      <c r="SRJ199" s="174"/>
      <c r="SRK199" s="174"/>
      <c r="SRL199" s="174"/>
      <c r="SRM199" s="174"/>
      <c r="SRN199" s="174"/>
      <c r="SRO199" s="174"/>
      <c r="SRP199" s="174"/>
      <c r="SRQ199" s="174"/>
      <c r="SRR199" s="174"/>
      <c r="SRS199" s="174"/>
      <c r="SRT199" s="174"/>
      <c r="SRU199" s="174"/>
      <c r="SRV199" s="174"/>
      <c r="SRW199" s="174"/>
      <c r="SRX199" s="174"/>
      <c r="SRY199" s="174"/>
      <c r="SRZ199" s="174"/>
      <c r="SSA199" s="174"/>
      <c r="SSB199" s="174"/>
      <c r="SSC199" s="174"/>
      <c r="SSD199" s="174"/>
      <c r="SSE199" s="174"/>
      <c r="SSF199" s="174"/>
      <c r="SSG199" s="174"/>
      <c r="SSH199" s="174"/>
      <c r="SSI199" s="174"/>
      <c r="SSJ199" s="174"/>
      <c r="SSK199" s="174"/>
      <c r="SSL199" s="174"/>
      <c r="SSM199" s="174"/>
      <c r="SSN199" s="174"/>
      <c r="SSO199" s="174"/>
      <c r="SSP199" s="174"/>
      <c r="SSQ199" s="174"/>
      <c r="SSR199" s="174"/>
      <c r="SSS199" s="174"/>
      <c r="SST199" s="174"/>
      <c r="SSU199" s="174"/>
      <c r="SSV199" s="174"/>
      <c r="SSW199" s="174"/>
      <c r="SSX199" s="174"/>
      <c r="SSY199" s="174"/>
      <c r="SSZ199" s="174"/>
      <c r="STA199" s="174"/>
      <c r="STB199" s="174"/>
      <c r="STC199" s="174"/>
      <c r="STD199" s="174"/>
      <c r="STE199" s="174"/>
      <c r="STF199" s="174"/>
      <c r="STG199" s="174"/>
      <c r="STH199" s="174"/>
      <c r="STI199" s="174"/>
      <c r="STJ199" s="174"/>
      <c r="STK199" s="174"/>
      <c r="STL199" s="174"/>
      <c r="STM199" s="174"/>
      <c r="STN199" s="174"/>
      <c r="STO199" s="174"/>
      <c r="STP199" s="174"/>
      <c r="STQ199" s="174"/>
      <c r="STR199" s="174"/>
      <c r="STS199" s="174"/>
      <c r="STT199" s="174"/>
      <c r="STU199" s="174"/>
      <c r="STV199" s="174"/>
      <c r="STW199" s="174"/>
      <c r="STX199" s="174"/>
      <c r="STY199" s="174"/>
      <c r="STZ199" s="174"/>
      <c r="SUA199" s="174"/>
      <c r="SUB199" s="174"/>
      <c r="SUC199" s="174"/>
      <c r="SUD199" s="174"/>
      <c r="SUE199" s="174"/>
      <c r="SUF199" s="174"/>
      <c r="SUG199" s="174"/>
      <c r="SUH199" s="174"/>
      <c r="SUI199" s="174"/>
      <c r="SUJ199" s="174"/>
      <c r="SUK199" s="174"/>
      <c r="SUL199" s="174"/>
      <c r="SUM199" s="174"/>
      <c r="SUN199" s="174"/>
      <c r="SUO199" s="174"/>
      <c r="SUP199" s="174"/>
      <c r="SUQ199" s="174"/>
      <c r="SUR199" s="174"/>
      <c r="SUS199" s="174"/>
      <c r="SUT199" s="174"/>
      <c r="SUU199" s="174"/>
      <c r="SUV199" s="174"/>
      <c r="SUW199" s="174"/>
      <c r="SUX199" s="174"/>
      <c r="SUY199" s="174"/>
      <c r="SUZ199" s="174"/>
      <c r="SVA199" s="174"/>
      <c r="SVB199" s="174"/>
      <c r="SVC199" s="174"/>
      <c r="SVD199" s="174"/>
      <c r="SVE199" s="174"/>
      <c r="SVF199" s="174"/>
      <c r="SVG199" s="174"/>
      <c r="SVH199" s="174"/>
      <c r="SVI199" s="174"/>
      <c r="SVJ199" s="174"/>
      <c r="SVK199" s="174"/>
      <c r="SVL199" s="174"/>
      <c r="SVM199" s="174"/>
      <c r="SVN199" s="174"/>
      <c r="SVO199" s="174"/>
      <c r="SVP199" s="174"/>
      <c r="SVQ199" s="174"/>
      <c r="SVR199" s="174"/>
      <c r="SVS199" s="174"/>
      <c r="SVT199" s="174"/>
      <c r="SVU199" s="174"/>
      <c r="SVV199" s="174"/>
      <c r="SVW199" s="174"/>
      <c r="SVX199" s="174"/>
      <c r="SVY199" s="174"/>
      <c r="SVZ199" s="174"/>
      <c r="SWA199" s="174"/>
      <c r="SWB199" s="174"/>
      <c r="SWC199" s="174"/>
      <c r="SWD199" s="174"/>
      <c r="SWE199" s="174"/>
      <c r="SWF199" s="174"/>
      <c r="SWG199" s="174"/>
      <c r="SWH199" s="174"/>
      <c r="SWI199" s="174"/>
      <c r="SWJ199" s="174"/>
      <c r="SWK199" s="174"/>
      <c r="SWL199" s="174"/>
      <c r="SWM199" s="174"/>
      <c r="SWN199" s="174"/>
      <c r="SWO199" s="174"/>
      <c r="SWP199" s="174"/>
      <c r="SWQ199" s="174"/>
      <c r="SWR199" s="174"/>
      <c r="SWS199" s="174"/>
      <c r="SWT199" s="174"/>
      <c r="SWU199" s="174"/>
      <c r="SWV199" s="174"/>
      <c r="SWW199" s="174"/>
      <c r="SWX199" s="174"/>
      <c r="SWY199" s="174"/>
      <c r="SWZ199" s="174"/>
      <c r="SXA199" s="174"/>
      <c r="SXB199" s="174"/>
      <c r="SXC199" s="174"/>
      <c r="SXD199" s="174"/>
      <c r="SXE199" s="174"/>
      <c r="SXF199" s="174"/>
      <c r="SXG199" s="174"/>
      <c r="SXH199" s="174"/>
      <c r="SXI199" s="174"/>
      <c r="SXJ199" s="174"/>
      <c r="SXK199" s="174"/>
      <c r="SXL199" s="174"/>
      <c r="SXM199" s="174"/>
      <c r="SXN199" s="174"/>
      <c r="SXO199" s="174"/>
      <c r="SXP199" s="174"/>
      <c r="SXQ199" s="174"/>
      <c r="SXR199" s="174"/>
      <c r="SXS199" s="174"/>
      <c r="SXT199" s="174"/>
      <c r="SXU199" s="174"/>
      <c r="SXV199" s="174"/>
      <c r="SXW199" s="174"/>
      <c r="SXX199" s="174"/>
      <c r="SXY199" s="174"/>
      <c r="SXZ199" s="174"/>
      <c r="SYA199" s="174"/>
      <c r="SYB199" s="174"/>
      <c r="SYC199" s="174"/>
      <c r="SYD199" s="174"/>
      <c r="SYE199" s="174"/>
      <c r="SYF199" s="174"/>
      <c r="SYG199" s="174"/>
      <c r="SYH199" s="174"/>
      <c r="SYI199" s="174"/>
      <c r="SYJ199" s="174"/>
      <c r="SYK199" s="174"/>
      <c r="SYL199" s="174"/>
      <c r="SYM199" s="174"/>
      <c r="SYN199" s="174"/>
      <c r="SYO199" s="174"/>
      <c r="SYP199" s="174"/>
      <c r="SYQ199" s="174"/>
      <c r="SYR199" s="174"/>
      <c r="SYS199" s="174"/>
      <c r="SYT199" s="174"/>
      <c r="SYU199" s="174"/>
      <c r="SYV199" s="174"/>
      <c r="SYW199" s="174"/>
      <c r="SYX199" s="174"/>
      <c r="SYY199" s="174"/>
      <c r="SYZ199" s="174"/>
      <c r="SZA199" s="174"/>
      <c r="SZB199" s="174"/>
      <c r="SZC199" s="174"/>
      <c r="SZD199" s="174"/>
      <c r="SZE199" s="174"/>
      <c r="SZF199" s="174"/>
      <c r="SZG199" s="174"/>
      <c r="SZH199" s="174"/>
      <c r="SZI199" s="174"/>
      <c r="SZJ199" s="174"/>
      <c r="SZK199" s="174"/>
      <c r="SZL199" s="174"/>
      <c r="SZM199" s="174"/>
      <c r="SZN199" s="174"/>
      <c r="SZO199" s="174"/>
      <c r="SZP199" s="174"/>
      <c r="SZQ199" s="174"/>
      <c r="SZR199" s="174"/>
      <c r="SZS199" s="174"/>
      <c r="SZT199" s="174"/>
      <c r="SZU199" s="174"/>
      <c r="SZV199" s="174"/>
      <c r="SZW199" s="174"/>
      <c r="SZX199" s="174"/>
      <c r="SZY199" s="174"/>
      <c r="SZZ199" s="174"/>
      <c r="TAA199" s="174"/>
      <c r="TAB199" s="174"/>
      <c r="TAC199" s="174"/>
      <c r="TAD199" s="174"/>
      <c r="TAE199" s="174"/>
      <c r="TAF199" s="174"/>
      <c r="TAG199" s="174"/>
      <c r="TAH199" s="174"/>
      <c r="TAI199" s="174"/>
      <c r="TAJ199" s="174"/>
      <c r="TAK199" s="174"/>
      <c r="TAL199" s="174"/>
      <c r="TAM199" s="174"/>
      <c r="TAN199" s="174"/>
      <c r="TAO199" s="174"/>
      <c r="TAP199" s="174"/>
      <c r="TAQ199" s="174"/>
      <c r="TAR199" s="174"/>
      <c r="TAS199" s="174"/>
      <c r="TAT199" s="174"/>
      <c r="TAU199" s="174"/>
      <c r="TAV199" s="174"/>
      <c r="TAW199" s="174"/>
      <c r="TAX199" s="174"/>
      <c r="TAY199" s="174"/>
      <c r="TAZ199" s="174"/>
      <c r="TBA199" s="174"/>
      <c r="TBB199" s="174"/>
      <c r="TBC199" s="174"/>
      <c r="TBD199" s="174"/>
      <c r="TBE199" s="174"/>
      <c r="TBF199" s="174"/>
      <c r="TBG199" s="174"/>
      <c r="TBH199" s="174"/>
      <c r="TBI199" s="174"/>
      <c r="TBJ199" s="174"/>
      <c r="TBK199" s="174"/>
      <c r="TBL199" s="174"/>
      <c r="TBM199" s="174"/>
      <c r="TBN199" s="174"/>
      <c r="TBO199" s="174"/>
      <c r="TBP199" s="174"/>
      <c r="TBQ199" s="174"/>
      <c r="TBR199" s="174"/>
      <c r="TBS199" s="174"/>
      <c r="TBT199" s="174"/>
      <c r="TBU199" s="174"/>
      <c r="TBV199" s="174"/>
      <c r="TBW199" s="174"/>
      <c r="TBX199" s="174"/>
      <c r="TBY199" s="174"/>
      <c r="TBZ199" s="174"/>
      <c r="TCA199" s="174"/>
      <c r="TCB199" s="174"/>
      <c r="TCC199" s="174"/>
      <c r="TCD199" s="174"/>
      <c r="TCE199" s="174"/>
      <c r="TCF199" s="174"/>
      <c r="TCG199" s="174"/>
      <c r="TCH199" s="174"/>
      <c r="TCI199" s="174"/>
      <c r="TCJ199" s="174"/>
      <c r="TCK199" s="174"/>
      <c r="TCL199" s="174"/>
      <c r="TCM199" s="174"/>
      <c r="TCN199" s="174"/>
      <c r="TCO199" s="174"/>
      <c r="TCP199" s="174"/>
      <c r="TCQ199" s="174"/>
      <c r="TCR199" s="174"/>
      <c r="TCS199" s="174"/>
      <c r="TCT199" s="174"/>
      <c r="TCU199" s="174"/>
      <c r="TCV199" s="174"/>
      <c r="TCW199" s="174"/>
      <c r="TCX199" s="174"/>
      <c r="TCY199" s="174"/>
      <c r="TCZ199" s="174"/>
      <c r="TDA199" s="174"/>
      <c r="TDB199" s="174"/>
      <c r="TDC199" s="174"/>
      <c r="TDD199" s="174"/>
      <c r="TDE199" s="174"/>
      <c r="TDF199" s="174"/>
      <c r="TDG199" s="174"/>
      <c r="TDH199" s="174"/>
      <c r="TDI199" s="174"/>
      <c r="TDJ199" s="174"/>
      <c r="TDK199" s="174"/>
      <c r="TDL199" s="174"/>
      <c r="TDM199" s="174"/>
      <c r="TDN199" s="174"/>
      <c r="TDO199" s="174"/>
      <c r="TDP199" s="174"/>
      <c r="TDQ199" s="174"/>
      <c r="TDR199" s="174"/>
      <c r="TDS199" s="174"/>
      <c r="TDT199" s="174"/>
      <c r="TDU199" s="174"/>
      <c r="TDV199" s="174"/>
      <c r="TDW199" s="174"/>
      <c r="TDX199" s="174"/>
      <c r="TDY199" s="174"/>
      <c r="TDZ199" s="174"/>
      <c r="TEA199" s="174"/>
      <c r="TEB199" s="174"/>
      <c r="TEC199" s="174"/>
      <c r="TED199" s="174"/>
      <c r="TEE199" s="174"/>
      <c r="TEF199" s="174"/>
      <c r="TEG199" s="174"/>
      <c r="TEH199" s="174"/>
      <c r="TEI199" s="174"/>
      <c r="TEJ199" s="174"/>
      <c r="TEK199" s="174"/>
      <c r="TEL199" s="174"/>
      <c r="TEM199" s="174"/>
      <c r="TEN199" s="174"/>
      <c r="TEO199" s="174"/>
      <c r="TEP199" s="174"/>
      <c r="TEQ199" s="174"/>
      <c r="TER199" s="174"/>
      <c r="TES199" s="174"/>
      <c r="TET199" s="174"/>
      <c r="TEU199" s="174"/>
      <c r="TEV199" s="174"/>
      <c r="TEW199" s="174"/>
      <c r="TEX199" s="174"/>
      <c r="TEY199" s="174"/>
      <c r="TEZ199" s="174"/>
      <c r="TFA199" s="174"/>
      <c r="TFB199" s="174"/>
      <c r="TFC199" s="174"/>
      <c r="TFD199" s="174"/>
      <c r="TFE199" s="174"/>
      <c r="TFF199" s="174"/>
      <c r="TFG199" s="174"/>
      <c r="TFH199" s="174"/>
      <c r="TFI199" s="174"/>
      <c r="TFJ199" s="174"/>
      <c r="TFK199" s="174"/>
      <c r="TFL199" s="174"/>
      <c r="TFM199" s="174"/>
      <c r="TFN199" s="174"/>
      <c r="TFO199" s="174"/>
      <c r="TFP199" s="174"/>
      <c r="TFQ199" s="174"/>
      <c r="TFR199" s="174"/>
      <c r="TFS199" s="174"/>
      <c r="TFT199" s="174"/>
      <c r="TFU199" s="174"/>
      <c r="TFV199" s="174"/>
      <c r="TFW199" s="174"/>
      <c r="TFX199" s="174"/>
      <c r="TFY199" s="174"/>
      <c r="TFZ199" s="174"/>
      <c r="TGA199" s="174"/>
      <c r="TGB199" s="174"/>
      <c r="TGC199" s="174"/>
      <c r="TGD199" s="174"/>
      <c r="TGE199" s="174"/>
      <c r="TGF199" s="174"/>
      <c r="TGG199" s="174"/>
      <c r="TGH199" s="174"/>
      <c r="TGI199" s="174"/>
      <c r="TGJ199" s="174"/>
      <c r="TGK199" s="174"/>
      <c r="TGL199" s="174"/>
      <c r="TGM199" s="174"/>
      <c r="TGN199" s="174"/>
      <c r="TGO199" s="174"/>
      <c r="TGP199" s="174"/>
      <c r="TGQ199" s="174"/>
      <c r="TGR199" s="174"/>
      <c r="TGS199" s="174"/>
      <c r="TGT199" s="174"/>
      <c r="TGU199" s="174"/>
      <c r="TGV199" s="174"/>
      <c r="TGW199" s="174"/>
      <c r="TGX199" s="174"/>
      <c r="TGY199" s="174"/>
      <c r="TGZ199" s="174"/>
      <c r="THA199" s="174"/>
      <c r="THB199" s="174"/>
      <c r="THC199" s="174"/>
      <c r="THD199" s="174"/>
      <c r="THE199" s="174"/>
      <c r="THF199" s="174"/>
      <c r="THG199" s="174"/>
      <c r="THH199" s="174"/>
      <c r="THI199" s="174"/>
      <c r="THJ199" s="174"/>
      <c r="THK199" s="174"/>
      <c r="THL199" s="174"/>
      <c r="THM199" s="174"/>
      <c r="THN199" s="174"/>
      <c r="THO199" s="174"/>
      <c r="THP199" s="174"/>
      <c r="THQ199" s="174"/>
      <c r="THR199" s="174"/>
      <c r="THS199" s="174"/>
      <c r="THT199" s="174"/>
      <c r="THU199" s="174"/>
      <c r="THV199" s="174"/>
      <c r="THW199" s="174"/>
      <c r="THX199" s="174"/>
      <c r="THY199" s="174"/>
      <c r="THZ199" s="174"/>
      <c r="TIA199" s="174"/>
      <c r="TIB199" s="174"/>
      <c r="TIC199" s="174"/>
      <c r="TID199" s="174"/>
      <c r="TIE199" s="174"/>
      <c r="TIF199" s="174"/>
      <c r="TIG199" s="174"/>
      <c r="TIH199" s="174"/>
      <c r="TII199" s="174"/>
      <c r="TIJ199" s="174"/>
      <c r="TIK199" s="174"/>
      <c r="TIL199" s="174"/>
      <c r="TIM199" s="174"/>
      <c r="TIN199" s="174"/>
      <c r="TIO199" s="174"/>
      <c r="TIP199" s="174"/>
      <c r="TIQ199" s="174"/>
      <c r="TIR199" s="174"/>
      <c r="TIS199" s="174"/>
      <c r="TIT199" s="174"/>
      <c r="TIU199" s="174"/>
      <c r="TIV199" s="174"/>
      <c r="TIW199" s="174"/>
      <c r="TIX199" s="174"/>
      <c r="TIY199" s="174"/>
      <c r="TIZ199" s="174"/>
      <c r="TJA199" s="174"/>
      <c r="TJB199" s="174"/>
      <c r="TJC199" s="174"/>
      <c r="TJD199" s="174"/>
      <c r="TJE199" s="174"/>
      <c r="TJF199" s="174"/>
      <c r="TJG199" s="174"/>
      <c r="TJH199" s="174"/>
      <c r="TJI199" s="174"/>
      <c r="TJJ199" s="174"/>
      <c r="TJK199" s="174"/>
      <c r="TJL199" s="174"/>
      <c r="TJM199" s="174"/>
      <c r="TJN199" s="174"/>
      <c r="TJO199" s="174"/>
      <c r="TJP199" s="174"/>
      <c r="TJQ199" s="174"/>
      <c r="TJR199" s="174"/>
      <c r="TJS199" s="174"/>
      <c r="TJT199" s="174"/>
      <c r="TJU199" s="174"/>
      <c r="TJV199" s="174"/>
      <c r="TJW199" s="174"/>
      <c r="TJX199" s="174"/>
      <c r="TJY199" s="174"/>
      <c r="TJZ199" s="174"/>
      <c r="TKA199" s="174"/>
      <c r="TKB199" s="174"/>
      <c r="TKC199" s="174"/>
      <c r="TKD199" s="174"/>
      <c r="TKE199" s="174"/>
      <c r="TKF199" s="174"/>
      <c r="TKG199" s="174"/>
      <c r="TKH199" s="174"/>
      <c r="TKI199" s="174"/>
      <c r="TKJ199" s="174"/>
      <c r="TKK199" s="174"/>
      <c r="TKL199" s="174"/>
      <c r="TKM199" s="174"/>
      <c r="TKN199" s="174"/>
      <c r="TKO199" s="174"/>
      <c r="TKP199" s="174"/>
      <c r="TKQ199" s="174"/>
      <c r="TKR199" s="174"/>
      <c r="TKS199" s="174"/>
      <c r="TKT199" s="174"/>
      <c r="TKU199" s="174"/>
      <c r="TKV199" s="174"/>
      <c r="TKW199" s="174"/>
      <c r="TKX199" s="174"/>
      <c r="TKY199" s="174"/>
      <c r="TKZ199" s="174"/>
      <c r="TLA199" s="174"/>
      <c r="TLB199" s="174"/>
      <c r="TLC199" s="174"/>
      <c r="TLD199" s="174"/>
      <c r="TLE199" s="174"/>
      <c r="TLF199" s="174"/>
      <c r="TLG199" s="174"/>
      <c r="TLH199" s="174"/>
      <c r="TLI199" s="174"/>
      <c r="TLJ199" s="174"/>
      <c r="TLK199" s="174"/>
      <c r="TLL199" s="174"/>
      <c r="TLM199" s="174"/>
      <c r="TLN199" s="174"/>
      <c r="TLO199" s="174"/>
      <c r="TLP199" s="174"/>
      <c r="TLQ199" s="174"/>
      <c r="TLR199" s="174"/>
      <c r="TLS199" s="174"/>
      <c r="TLT199" s="174"/>
      <c r="TLU199" s="174"/>
      <c r="TLV199" s="174"/>
      <c r="TLW199" s="174"/>
      <c r="TLX199" s="174"/>
      <c r="TLY199" s="174"/>
      <c r="TLZ199" s="174"/>
      <c r="TMA199" s="174"/>
      <c r="TMB199" s="174"/>
      <c r="TMC199" s="174"/>
      <c r="TMD199" s="174"/>
      <c r="TME199" s="174"/>
      <c r="TMF199" s="174"/>
      <c r="TMG199" s="174"/>
      <c r="TMH199" s="174"/>
      <c r="TMI199" s="174"/>
      <c r="TMJ199" s="174"/>
      <c r="TMK199" s="174"/>
      <c r="TML199" s="174"/>
      <c r="TMM199" s="174"/>
      <c r="TMN199" s="174"/>
      <c r="TMO199" s="174"/>
      <c r="TMP199" s="174"/>
      <c r="TMQ199" s="174"/>
      <c r="TMR199" s="174"/>
      <c r="TMS199" s="174"/>
      <c r="TMT199" s="174"/>
      <c r="TMU199" s="174"/>
      <c r="TMV199" s="174"/>
      <c r="TMW199" s="174"/>
      <c r="TMX199" s="174"/>
      <c r="TMY199" s="174"/>
      <c r="TMZ199" s="174"/>
      <c r="TNA199" s="174"/>
      <c r="TNB199" s="174"/>
      <c r="TNC199" s="174"/>
      <c r="TND199" s="174"/>
      <c r="TNE199" s="174"/>
      <c r="TNF199" s="174"/>
      <c r="TNG199" s="174"/>
      <c r="TNH199" s="174"/>
      <c r="TNI199" s="174"/>
      <c r="TNJ199" s="174"/>
      <c r="TNK199" s="174"/>
      <c r="TNL199" s="174"/>
      <c r="TNM199" s="174"/>
      <c r="TNN199" s="174"/>
      <c r="TNO199" s="174"/>
      <c r="TNP199" s="174"/>
      <c r="TNQ199" s="174"/>
      <c r="TNR199" s="174"/>
      <c r="TNS199" s="174"/>
      <c r="TNT199" s="174"/>
      <c r="TNU199" s="174"/>
      <c r="TNV199" s="174"/>
      <c r="TNW199" s="174"/>
      <c r="TNX199" s="174"/>
      <c r="TNY199" s="174"/>
      <c r="TNZ199" s="174"/>
      <c r="TOA199" s="174"/>
      <c r="TOB199" s="174"/>
      <c r="TOC199" s="174"/>
      <c r="TOD199" s="174"/>
      <c r="TOE199" s="174"/>
      <c r="TOF199" s="174"/>
      <c r="TOG199" s="174"/>
      <c r="TOH199" s="174"/>
      <c r="TOI199" s="174"/>
      <c r="TOJ199" s="174"/>
      <c r="TOK199" s="174"/>
      <c r="TOL199" s="174"/>
      <c r="TOM199" s="174"/>
      <c r="TON199" s="174"/>
      <c r="TOO199" s="174"/>
      <c r="TOP199" s="174"/>
      <c r="TOQ199" s="174"/>
      <c r="TOR199" s="174"/>
      <c r="TOS199" s="174"/>
      <c r="TOT199" s="174"/>
      <c r="TOU199" s="174"/>
      <c r="TOV199" s="174"/>
      <c r="TOW199" s="174"/>
      <c r="TOX199" s="174"/>
      <c r="TOY199" s="174"/>
      <c r="TOZ199" s="174"/>
      <c r="TPA199" s="174"/>
      <c r="TPB199" s="174"/>
      <c r="TPC199" s="174"/>
      <c r="TPD199" s="174"/>
      <c r="TPE199" s="174"/>
      <c r="TPF199" s="174"/>
      <c r="TPG199" s="174"/>
      <c r="TPH199" s="174"/>
      <c r="TPI199" s="174"/>
      <c r="TPJ199" s="174"/>
      <c r="TPK199" s="174"/>
      <c r="TPL199" s="174"/>
      <c r="TPM199" s="174"/>
      <c r="TPN199" s="174"/>
      <c r="TPO199" s="174"/>
      <c r="TPP199" s="174"/>
      <c r="TPQ199" s="174"/>
      <c r="TPR199" s="174"/>
      <c r="TPS199" s="174"/>
      <c r="TPT199" s="174"/>
      <c r="TPU199" s="174"/>
      <c r="TPV199" s="174"/>
      <c r="TPW199" s="174"/>
      <c r="TPX199" s="174"/>
      <c r="TPY199" s="174"/>
      <c r="TPZ199" s="174"/>
      <c r="TQA199" s="174"/>
      <c r="TQB199" s="174"/>
      <c r="TQC199" s="174"/>
      <c r="TQD199" s="174"/>
      <c r="TQE199" s="174"/>
      <c r="TQF199" s="174"/>
      <c r="TQG199" s="174"/>
      <c r="TQH199" s="174"/>
      <c r="TQI199" s="174"/>
      <c r="TQJ199" s="174"/>
      <c r="TQK199" s="174"/>
      <c r="TQL199" s="174"/>
      <c r="TQM199" s="174"/>
      <c r="TQN199" s="174"/>
      <c r="TQO199" s="174"/>
      <c r="TQP199" s="174"/>
      <c r="TQQ199" s="174"/>
      <c r="TQR199" s="174"/>
      <c r="TQS199" s="174"/>
      <c r="TQT199" s="174"/>
      <c r="TQU199" s="174"/>
      <c r="TQV199" s="174"/>
      <c r="TQW199" s="174"/>
      <c r="TQX199" s="174"/>
      <c r="TQY199" s="174"/>
      <c r="TQZ199" s="174"/>
      <c r="TRA199" s="174"/>
      <c r="TRB199" s="174"/>
      <c r="TRC199" s="174"/>
      <c r="TRD199" s="174"/>
      <c r="TRE199" s="174"/>
      <c r="TRF199" s="174"/>
      <c r="TRG199" s="174"/>
      <c r="TRH199" s="174"/>
      <c r="TRI199" s="174"/>
      <c r="TRJ199" s="174"/>
      <c r="TRK199" s="174"/>
      <c r="TRL199" s="174"/>
      <c r="TRM199" s="174"/>
      <c r="TRN199" s="174"/>
      <c r="TRO199" s="174"/>
      <c r="TRP199" s="174"/>
      <c r="TRQ199" s="174"/>
      <c r="TRR199" s="174"/>
      <c r="TRS199" s="174"/>
      <c r="TRT199" s="174"/>
      <c r="TRU199" s="174"/>
      <c r="TRV199" s="174"/>
      <c r="TRW199" s="174"/>
      <c r="TRX199" s="174"/>
      <c r="TRY199" s="174"/>
      <c r="TRZ199" s="174"/>
      <c r="TSA199" s="174"/>
      <c r="TSB199" s="174"/>
      <c r="TSC199" s="174"/>
      <c r="TSD199" s="174"/>
      <c r="TSE199" s="174"/>
      <c r="TSF199" s="174"/>
      <c r="TSG199" s="174"/>
      <c r="TSH199" s="174"/>
      <c r="TSI199" s="174"/>
      <c r="TSJ199" s="174"/>
      <c r="TSK199" s="174"/>
      <c r="TSL199" s="174"/>
      <c r="TSM199" s="174"/>
      <c r="TSN199" s="174"/>
      <c r="TSO199" s="174"/>
      <c r="TSP199" s="174"/>
      <c r="TSQ199" s="174"/>
      <c r="TSR199" s="174"/>
      <c r="TSS199" s="174"/>
      <c r="TST199" s="174"/>
      <c r="TSU199" s="174"/>
      <c r="TSV199" s="174"/>
      <c r="TSW199" s="174"/>
      <c r="TSX199" s="174"/>
      <c r="TSY199" s="174"/>
      <c r="TSZ199" s="174"/>
      <c r="TTA199" s="174"/>
      <c r="TTB199" s="174"/>
      <c r="TTC199" s="174"/>
      <c r="TTD199" s="174"/>
      <c r="TTE199" s="174"/>
      <c r="TTF199" s="174"/>
      <c r="TTG199" s="174"/>
      <c r="TTH199" s="174"/>
      <c r="TTI199" s="174"/>
      <c r="TTJ199" s="174"/>
      <c r="TTK199" s="174"/>
      <c r="TTL199" s="174"/>
      <c r="TTM199" s="174"/>
      <c r="TTN199" s="174"/>
      <c r="TTO199" s="174"/>
      <c r="TTP199" s="174"/>
      <c r="TTQ199" s="174"/>
      <c r="TTR199" s="174"/>
      <c r="TTS199" s="174"/>
      <c r="TTT199" s="174"/>
      <c r="TTU199" s="174"/>
      <c r="TTV199" s="174"/>
      <c r="TTW199" s="174"/>
      <c r="TTX199" s="174"/>
      <c r="TTY199" s="174"/>
      <c r="TTZ199" s="174"/>
      <c r="TUA199" s="174"/>
      <c r="TUB199" s="174"/>
      <c r="TUC199" s="174"/>
      <c r="TUD199" s="174"/>
      <c r="TUE199" s="174"/>
      <c r="TUF199" s="174"/>
      <c r="TUG199" s="174"/>
      <c r="TUH199" s="174"/>
      <c r="TUI199" s="174"/>
      <c r="TUJ199" s="174"/>
      <c r="TUK199" s="174"/>
      <c r="TUL199" s="174"/>
      <c r="TUM199" s="174"/>
      <c r="TUN199" s="174"/>
      <c r="TUO199" s="174"/>
      <c r="TUP199" s="174"/>
      <c r="TUQ199" s="174"/>
      <c r="TUR199" s="174"/>
      <c r="TUS199" s="174"/>
      <c r="TUT199" s="174"/>
      <c r="TUU199" s="174"/>
      <c r="TUV199" s="174"/>
      <c r="TUW199" s="174"/>
      <c r="TUX199" s="174"/>
      <c r="TUY199" s="174"/>
      <c r="TUZ199" s="174"/>
      <c r="TVA199" s="174"/>
      <c r="TVB199" s="174"/>
      <c r="TVC199" s="174"/>
      <c r="TVD199" s="174"/>
      <c r="TVE199" s="174"/>
      <c r="TVF199" s="174"/>
      <c r="TVG199" s="174"/>
      <c r="TVH199" s="174"/>
      <c r="TVI199" s="174"/>
      <c r="TVJ199" s="174"/>
      <c r="TVK199" s="174"/>
      <c r="TVL199" s="174"/>
      <c r="TVM199" s="174"/>
      <c r="TVN199" s="174"/>
      <c r="TVO199" s="174"/>
      <c r="TVP199" s="174"/>
      <c r="TVQ199" s="174"/>
      <c r="TVR199" s="174"/>
      <c r="TVS199" s="174"/>
      <c r="TVT199" s="174"/>
      <c r="TVU199" s="174"/>
      <c r="TVV199" s="174"/>
      <c r="TVW199" s="174"/>
      <c r="TVX199" s="174"/>
      <c r="TVY199" s="174"/>
      <c r="TVZ199" s="174"/>
      <c r="TWA199" s="174"/>
      <c r="TWB199" s="174"/>
      <c r="TWC199" s="174"/>
      <c r="TWD199" s="174"/>
      <c r="TWE199" s="174"/>
      <c r="TWF199" s="174"/>
      <c r="TWG199" s="174"/>
      <c r="TWH199" s="174"/>
      <c r="TWI199" s="174"/>
      <c r="TWJ199" s="174"/>
      <c r="TWK199" s="174"/>
      <c r="TWL199" s="174"/>
      <c r="TWM199" s="174"/>
      <c r="TWN199" s="174"/>
      <c r="TWO199" s="174"/>
      <c r="TWP199" s="174"/>
      <c r="TWQ199" s="174"/>
      <c r="TWR199" s="174"/>
      <c r="TWS199" s="174"/>
      <c r="TWT199" s="174"/>
      <c r="TWU199" s="174"/>
      <c r="TWV199" s="174"/>
      <c r="TWW199" s="174"/>
      <c r="TWX199" s="174"/>
      <c r="TWY199" s="174"/>
      <c r="TWZ199" s="174"/>
      <c r="TXA199" s="174"/>
      <c r="TXB199" s="174"/>
      <c r="TXC199" s="174"/>
      <c r="TXD199" s="174"/>
      <c r="TXE199" s="174"/>
      <c r="TXF199" s="174"/>
      <c r="TXG199" s="174"/>
      <c r="TXH199" s="174"/>
      <c r="TXI199" s="174"/>
      <c r="TXJ199" s="174"/>
      <c r="TXK199" s="174"/>
      <c r="TXL199" s="174"/>
      <c r="TXM199" s="174"/>
      <c r="TXN199" s="174"/>
      <c r="TXO199" s="174"/>
      <c r="TXP199" s="174"/>
      <c r="TXQ199" s="174"/>
      <c r="TXR199" s="174"/>
      <c r="TXS199" s="174"/>
      <c r="TXT199" s="174"/>
      <c r="TXU199" s="174"/>
      <c r="TXV199" s="174"/>
      <c r="TXW199" s="174"/>
      <c r="TXX199" s="174"/>
      <c r="TXY199" s="174"/>
      <c r="TXZ199" s="174"/>
      <c r="TYA199" s="174"/>
      <c r="TYB199" s="174"/>
      <c r="TYC199" s="174"/>
      <c r="TYD199" s="174"/>
      <c r="TYE199" s="174"/>
      <c r="TYF199" s="174"/>
      <c r="TYG199" s="174"/>
      <c r="TYH199" s="174"/>
      <c r="TYI199" s="174"/>
      <c r="TYJ199" s="174"/>
      <c r="TYK199" s="174"/>
      <c r="TYL199" s="174"/>
      <c r="TYM199" s="174"/>
      <c r="TYN199" s="174"/>
      <c r="TYO199" s="174"/>
      <c r="TYP199" s="174"/>
      <c r="TYQ199" s="174"/>
      <c r="TYR199" s="174"/>
      <c r="TYS199" s="174"/>
      <c r="TYT199" s="174"/>
      <c r="TYU199" s="174"/>
      <c r="TYV199" s="174"/>
      <c r="TYW199" s="174"/>
      <c r="TYX199" s="174"/>
      <c r="TYY199" s="174"/>
      <c r="TYZ199" s="174"/>
      <c r="TZA199" s="174"/>
      <c r="TZB199" s="174"/>
      <c r="TZC199" s="174"/>
      <c r="TZD199" s="174"/>
      <c r="TZE199" s="174"/>
      <c r="TZF199" s="174"/>
      <c r="TZG199" s="174"/>
      <c r="TZH199" s="174"/>
      <c r="TZI199" s="174"/>
      <c r="TZJ199" s="174"/>
      <c r="TZK199" s="174"/>
      <c r="TZL199" s="174"/>
      <c r="TZM199" s="174"/>
      <c r="TZN199" s="174"/>
      <c r="TZO199" s="174"/>
      <c r="TZP199" s="174"/>
      <c r="TZQ199" s="174"/>
      <c r="TZR199" s="174"/>
      <c r="TZS199" s="174"/>
      <c r="TZT199" s="174"/>
      <c r="TZU199" s="174"/>
      <c r="TZV199" s="174"/>
      <c r="TZW199" s="174"/>
      <c r="TZX199" s="174"/>
      <c r="TZY199" s="174"/>
      <c r="TZZ199" s="174"/>
      <c r="UAA199" s="174"/>
      <c r="UAB199" s="174"/>
      <c r="UAC199" s="174"/>
      <c r="UAD199" s="174"/>
      <c r="UAE199" s="174"/>
      <c r="UAF199" s="174"/>
      <c r="UAG199" s="174"/>
      <c r="UAH199" s="174"/>
      <c r="UAI199" s="174"/>
      <c r="UAJ199" s="174"/>
      <c r="UAK199" s="174"/>
      <c r="UAL199" s="174"/>
      <c r="UAM199" s="174"/>
      <c r="UAN199" s="174"/>
      <c r="UAO199" s="174"/>
      <c r="UAP199" s="174"/>
      <c r="UAQ199" s="174"/>
      <c r="UAR199" s="174"/>
      <c r="UAS199" s="174"/>
      <c r="UAT199" s="174"/>
      <c r="UAU199" s="174"/>
      <c r="UAV199" s="174"/>
      <c r="UAW199" s="174"/>
      <c r="UAX199" s="174"/>
      <c r="UAY199" s="174"/>
      <c r="UAZ199" s="174"/>
      <c r="UBA199" s="174"/>
      <c r="UBB199" s="174"/>
      <c r="UBC199" s="174"/>
      <c r="UBD199" s="174"/>
      <c r="UBE199" s="174"/>
      <c r="UBF199" s="174"/>
      <c r="UBG199" s="174"/>
      <c r="UBH199" s="174"/>
      <c r="UBI199" s="174"/>
      <c r="UBJ199" s="174"/>
      <c r="UBK199" s="174"/>
      <c r="UBL199" s="174"/>
      <c r="UBM199" s="174"/>
      <c r="UBN199" s="174"/>
      <c r="UBO199" s="174"/>
      <c r="UBP199" s="174"/>
      <c r="UBQ199" s="174"/>
      <c r="UBR199" s="174"/>
      <c r="UBS199" s="174"/>
      <c r="UBT199" s="174"/>
      <c r="UBU199" s="174"/>
      <c r="UBV199" s="174"/>
      <c r="UBW199" s="174"/>
      <c r="UBX199" s="174"/>
      <c r="UBY199" s="174"/>
      <c r="UBZ199" s="174"/>
      <c r="UCA199" s="174"/>
      <c r="UCB199" s="174"/>
      <c r="UCC199" s="174"/>
      <c r="UCD199" s="174"/>
      <c r="UCE199" s="174"/>
      <c r="UCF199" s="174"/>
      <c r="UCG199" s="174"/>
      <c r="UCH199" s="174"/>
      <c r="UCI199" s="174"/>
      <c r="UCJ199" s="174"/>
      <c r="UCK199" s="174"/>
      <c r="UCL199" s="174"/>
      <c r="UCM199" s="174"/>
      <c r="UCN199" s="174"/>
      <c r="UCO199" s="174"/>
      <c r="UCP199" s="174"/>
      <c r="UCQ199" s="174"/>
      <c r="UCR199" s="174"/>
      <c r="UCS199" s="174"/>
      <c r="UCT199" s="174"/>
      <c r="UCU199" s="174"/>
      <c r="UCV199" s="174"/>
      <c r="UCW199" s="174"/>
      <c r="UCX199" s="174"/>
      <c r="UCY199" s="174"/>
      <c r="UCZ199" s="174"/>
      <c r="UDA199" s="174"/>
      <c r="UDB199" s="174"/>
      <c r="UDC199" s="174"/>
      <c r="UDD199" s="174"/>
      <c r="UDE199" s="174"/>
      <c r="UDF199" s="174"/>
      <c r="UDG199" s="174"/>
      <c r="UDH199" s="174"/>
      <c r="UDI199" s="174"/>
      <c r="UDJ199" s="174"/>
      <c r="UDK199" s="174"/>
      <c r="UDL199" s="174"/>
      <c r="UDM199" s="174"/>
      <c r="UDN199" s="174"/>
      <c r="UDO199" s="174"/>
      <c r="UDP199" s="174"/>
      <c r="UDQ199" s="174"/>
      <c r="UDR199" s="174"/>
      <c r="UDS199" s="174"/>
      <c r="UDT199" s="174"/>
      <c r="UDU199" s="174"/>
      <c r="UDV199" s="174"/>
      <c r="UDW199" s="174"/>
      <c r="UDX199" s="174"/>
      <c r="UDY199" s="174"/>
      <c r="UDZ199" s="174"/>
      <c r="UEA199" s="174"/>
      <c r="UEB199" s="174"/>
      <c r="UEC199" s="174"/>
      <c r="UED199" s="174"/>
      <c r="UEE199" s="174"/>
      <c r="UEF199" s="174"/>
      <c r="UEG199" s="174"/>
      <c r="UEH199" s="174"/>
      <c r="UEI199" s="174"/>
      <c r="UEJ199" s="174"/>
      <c r="UEK199" s="174"/>
      <c r="UEL199" s="174"/>
      <c r="UEM199" s="174"/>
      <c r="UEN199" s="174"/>
      <c r="UEO199" s="174"/>
      <c r="UEP199" s="174"/>
      <c r="UEQ199" s="174"/>
      <c r="UER199" s="174"/>
      <c r="UES199" s="174"/>
      <c r="UET199" s="174"/>
      <c r="UEU199" s="174"/>
      <c r="UEV199" s="174"/>
      <c r="UEW199" s="174"/>
      <c r="UEX199" s="174"/>
      <c r="UEY199" s="174"/>
      <c r="UEZ199" s="174"/>
      <c r="UFA199" s="174"/>
      <c r="UFB199" s="174"/>
      <c r="UFC199" s="174"/>
      <c r="UFD199" s="174"/>
      <c r="UFE199" s="174"/>
      <c r="UFF199" s="174"/>
      <c r="UFG199" s="174"/>
      <c r="UFH199" s="174"/>
      <c r="UFI199" s="174"/>
      <c r="UFJ199" s="174"/>
      <c r="UFK199" s="174"/>
      <c r="UFL199" s="174"/>
      <c r="UFM199" s="174"/>
      <c r="UFN199" s="174"/>
      <c r="UFO199" s="174"/>
      <c r="UFP199" s="174"/>
      <c r="UFQ199" s="174"/>
      <c r="UFR199" s="174"/>
      <c r="UFS199" s="174"/>
      <c r="UFT199" s="174"/>
      <c r="UFU199" s="174"/>
      <c r="UFV199" s="174"/>
      <c r="UFW199" s="174"/>
      <c r="UFX199" s="174"/>
      <c r="UFY199" s="174"/>
      <c r="UFZ199" s="174"/>
      <c r="UGA199" s="174"/>
      <c r="UGB199" s="174"/>
      <c r="UGC199" s="174"/>
      <c r="UGD199" s="174"/>
      <c r="UGE199" s="174"/>
      <c r="UGF199" s="174"/>
      <c r="UGG199" s="174"/>
      <c r="UGH199" s="174"/>
      <c r="UGI199" s="174"/>
      <c r="UGJ199" s="174"/>
      <c r="UGK199" s="174"/>
      <c r="UGL199" s="174"/>
      <c r="UGM199" s="174"/>
      <c r="UGN199" s="174"/>
      <c r="UGO199" s="174"/>
      <c r="UGP199" s="174"/>
      <c r="UGQ199" s="174"/>
      <c r="UGR199" s="174"/>
      <c r="UGS199" s="174"/>
      <c r="UGT199" s="174"/>
      <c r="UGU199" s="174"/>
      <c r="UGV199" s="174"/>
      <c r="UGW199" s="174"/>
      <c r="UGX199" s="174"/>
      <c r="UGY199" s="174"/>
      <c r="UGZ199" s="174"/>
      <c r="UHA199" s="174"/>
      <c r="UHB199" s="174"/>
      <c r="UHC199" s="174"/>
      <c r="UHD199" s="174"/>
      <c r="UHE199" s="174"/>
      <c r="UHF199" s="174"/>
      <c r="UHG199" s="174"/>
      <c r="UHH199" s="174"/>
      <c r="UHI199" s="174"/>
      <c r="UHJ199" s="174"/>
      <c r="UHK199" s="174"/>
      <c r="UHL199" s="174"/>
      <c r="UHM199" s="174"/>
      <c r="UHN199" s="174"/>
      <c r="UHO199" s="174"/>
      <c r="UHP199" s="174"/>
      <c r="UHQ199" s="174"/>
      <c r="UHR199" s="174"/>
      <c r="UHS199" s="174"/>
      <c r="UHT199" s="174"/>
      <c r="UHU199" s="174"/>
      <c r="UHV199" s="174"/>
      <c r="UHW199" s="174"/>
      <c r="UHX199" s="174"/>
      <c r="UHY199" s="174"/>
      <c r="UHZ199" s="174"/>
      <c r="UIA199" s="174"/>
      <c r="UIB199" s="174"/>
      <c r="UIC199" s="174"/>
      <c r="UID199" s="174"/>
      <c r="UIE199" s="174"/>
      <c r="UIF199" s="174"/>
      <c r="UIG199" s="174"/>
      <c r="UIH199" s="174"/>
      <c r="UII199" s="174"/>
      <c r="UIJ199" s="174"/>
      <c r="UIK199" s="174"/>
      <c r="UIL199" s="174"/>
      <c r="UIM199" s="174"/>
      <c r="UIN199" s="174"/>
      <c r="UIO199" s="174"/>
      <c r="UIP199" s="174"/>
      <c r="UIQ199" s="174"/>
      <c r="UIR199" s="174"/>
      <c r="UIS199" s="174"/>
      <c r="UIT199" s="174"/>
      <c r="UIU199" s="174"/>
      <c r="UIV199" s="174"/>
      <c r="UIW199" s="174"/>
      <c r="UIX199" s="174"/>
      <c r="UIY199" s="174"/>
      <c r="UIZ199" s="174"/>
      <c r="UJA199" s="174"/>
      <c r="UJB199" s="174"/>
      <c r="UJC199" s="174"/>
      <c r="UJD199" s="174"/>
      <c r="UJE199" s="174"/>
      <c r="UJF199" s="174"/>
      <c r="UJG199" s="174"/>
      <c r="UJH199" s="174"/>
      <c r="UJI199" s="174"/>
      <c r="UJJ199" s="174"/>
      <c r="UJK199" s="174"/>
      <c r="UJL199" s="174"/>
      <c r="UJM199" s="174"/>
      <c r="UJN199" s="174"/>
      <c r="UJO199" s="174"/>
      <c r="UJP199" s="174"/>
      <c r="UJQ199" s="174"/>
      <c r="UJR199" s="174"/>
      <c r="UJS199" s="174"/>
      <c r="UJT199" s="174"/>
      <c r="UJU199" s="174"/>
      <c r="UJV199" s="174"/>
      <c r="UJW199" s="174"/>
      <c r="UJX199" s="174"/>
      <c r="UJY199" s="174"/>
      <c r="UJZ199" s="174"/>
      <c r="UKA199" s="174"/>
      <c r="UKB199" s="174"/>
      <c r="UKC199" s="174"/>
      <c r="UKD199" s="174"/>
      <c r="UKE199" s="174"/>
      <c r="UKF199" s="174"/>
      <c r="UKG199" s="174"/>
      <c r="UKH199" s="174"/>
      <c r="UKI199" s="174"/>
      <c r="UKJ199" s="174"/>
      <c r="UKK199" s="174"/>
      <c r="UKL199" s="174"/>
      <c r="UKM199" s="174"/>
      <c r="UKN199" s="174"/>
      <c r="UKO199" s="174"/>
      <c r="UKP199" s="174"/>
      <c r="UKQ199" s="174"/>
      <c r="UKR199" s="174"/>
      <c r="UKS199" s="174"/>
      <c r="UKT199" s="174"/>
      <c r="UKU199" s="174"/>
      <c r="UKV199" s="174"/>
      <c r="UKW199" s="174"/>
      <c r="UKX199" s="174"/>
      <c r="UKY199" s="174"/>
      <c r="UKZ199" s="174"/>
      <c r="ULA199" s="174"/>
      <c r="ULB199" s="174"/>
      <c r="ULC199" s="174"/>
      <c r="ULD199" s="174"/>
      <c r="ULE199" s="174"/>
      <c r="ULF199" s="174"/>
      <c r="ULG199" s="174"/>
      <c r="ULH199" s="174"/>
      <c r="ULI199" s="174"/>
      <c r="ULJ199" s="174"/>
      <c r="ULK199" s="174"/>
      <c r="ULL199" s="174"/>
      <c r="ULM199" s="174"/>
      <c r="ULN199" s="174"/>
      <c r="ULO199" s="174"/>
      <c r="ULP199" s="174"/>
      <c r="ULQ199" s="174"/>
      <c r="ULR199" s="174"/>
      <c r="ULS199" s="174"/>
      <c r="ULT199" s="174"/>
      <c r="ULU199" s="174"/>
      <c r="ULV199" s="174"/>
      <c r="ULW199" s="174"/>
      <c r="ULX199" s="174"/>
      <c r="ULY199" s="174"/>
      <c r="ULZ199" s="174"/>
      <c r="UMA199" s="174"/>
      <c r="UMB199" s="174"/>
      <c r="UMC199" s="174"/>
      <c r="UMD199" s="174"/>
      <c r="UME199" s="174"/>
      <c r="UMF199" s="174"/>
      <c r="UMG199" s="174"/>
      <c r="UMH199" s="174"/>
      <c r="UMI199" s="174"/>
      <c r="UMJ199" s="174"/>
      <c r="UMK199" s="174"/>
      <c r="UML199" s="174"/>
      <c r="UMM199" s="174"/>
      <c r="UMN199" s="174"/>
      <c r="UMO199" s="174"/>
      <c r="UMP199" s="174"/>
      <c r="UMQ199" s="174"/>
      <c r="UMR199" s="174"/>
      <c r="UMS199" s="174"/>
      <c r="UMT199" s="174"/>
      <c r="UMU199" s="174"/>
      <c r="UMV199" s="174"/>
      <c r="UMW199" s="174"/>
      <c r="UMX199" s="174"/>
      <c r="UMY199" s="174"/>
      <c r="UMZ199" s="174"/>
      <c r="UNA199" s="174"/>
      <c r="UNB199" s="174"/>
      <c r="UNC199" s="174"/>
      <c r="UND199" s="174"/>
      <c r="UNE199" s="174"/>
      <c r="UNF199" s="174"/>
      <c r="UNG199" s="174"/>
      <c r="UNH199" s="174"/>
      <c r="UNI199" s="174"/>
      <c r="UNJ199" s="174"/>
      <c r="UNK199" s="174"/>
      <c r="UNL199" s="174"/>
      <c r="UNM199" s="174"/>
      <c r="UNN199" s="174"/>
      <c r="UNO199" s="174"/>
      <c r="UNP199" s="174"/>
      <c r="UNQ199" s="174"/>
      <c r="UNR199" s="174"/>
      <c r="UNS199" s="174"/>
      <c r="UNT199" s="174"/>
      <c r="UNU199" s="174"/>
      <c r="UNV199" s="174"/>
      <c r="UNW199" s="174"/>
      <c r="UNX199" s="174"/>
      <c r="UNY199" s="174"/>
      <c r="UNZ199" s="174"/>
      <c r="UOA199" s="174"/>
      <c r="UOB199" s="174"/>
      <c r="UOC199" s="174"/>
      <c r="UOD199" s="174"/>
      <c r="UOE199" s="174"/>
      <c r="UOF199" s="174"/>
      <c r="UOG199" s="174"/>
      <c r="UOH199" s="174"/>
      <c r="UOI199" s="174"/>
      <c r="UOJ199" s="174"/>
      <c r="UOK199" s="174"/>
      <c r="UOL199" s="174"/>
      <c r="UOM199" s="174"/>
      <c r="UON199" s="174"/>
      <c r="UOO199" s="174"/>
      <c r="UOP199" s="174"/>
      <c r="UOQ199" s="174"/>
      <c r="UOR199" s="174"/>
      <c r="UOS199" s="174"/>
      <c r="UOT199" s="174"/>
      <c r="UOU199" s="174"/>
      <c r="UOV199" s="174"/>
      <c r="UOW199" s="174"/>
      <c r="UOX199" s="174"/>
      <c r="UOY199" s="174"/>
      <c r="UOZ199" s="174"/>
      <c r="UPA199" s="174"/>
      <c r="UPB199" s="174"/>
      <c r="UPC199" s="174"/>
      <c r="UPD199" s="174"/>
      <c r="UPE199" s="174"/>
      <c r="UPF199" s="174"/>
      <c r="UPG199" s="174"/>
      <c r="UPH199" s="174"/>
      <c r="UPI199" s="174"/>
      <c r="UPJ199" s="174"/>
      <c r="UPK199" s="174"/>
      <c r="UPL199" s="174"/>
      <c r="UPM199" s="174"/>
      <c r="UPN199" s="174"/>
      <c r="UPO199" s="174"/>
      <c r="UPP199" s="174"/>
      <c r="UPQ199" s="174"/>
      <c r="UPR199" s="174"/>
      <c r="UPS199" s="174"/>
      <c r="UPT199" s="174"/>
      <c r="UPU199" s="174"/>
      <c r="UPV199" s="174"/>
      <c r="UPW199" s="174"/>
      <c r="UPX199" s="174"/>
      <c r="UPY199" s="174"/>
      <c r="UPZ199" s="174"/>
      <c r="UQA199" s="174"/>
      <c r="UQB199" s="174"/>
      <c r="UQC199" s="174"/>
      <c r="UQD199" s="174"/>
      <c r="UQE199" s="174"/>
      <c r="UQF199" s="174"/>
      <c r="UQG199" s="174"/>
      <c r="UQH199" s="174"/>
      <c r="UQI199" s="174"/>
      <c r="UQJ199" s="174"/>
      <c r="UQK199" s="174"/>
      <c r="UQL199" s="174"/>
      <c r="UQM199" s="174"/>
      <c r="UQN199" s="174"/>
      <c r="UQO199" s="174"/>
      <c r="UQP199" s="174"/>
      <c r="UQQ199" s="174"/>
      <c r="UQR199" s="174"/>
      <c r="UQS199" s="174"/>
      <c r="UQT199" s="174"/>
      <c r="UQU199" s="174"/>
      <c r="UQV199" s="174"/>
      <c r="UQW199" s="174"/>
      <c r="UQX199" s="174"/>
      <c r="UQY199" s="174"/>
      <c r="UQZ199" s="174"/>
      <c r="URA199" s="174"/>
      <c r="URB199" s="174"/>
      <c r="URC199" s="174"/>
      <c r="URD199" s="174"/>
      <c r="URE199" s="174"/>
      <c r="URF199" s="174"/>
      <c r="URG199" s="174"/>
      <c r="URH199" s="174"/>
      <c r="URI199" s="174"/>
      <c r="URJ199" s="174"/>
      <c r="URK199" s="174"/>
      <c r="URL199" s="174"/>
      <c r="URM199" s="174"/>
      <c r="URN199" s="174"/>
      <c r="URO199" s="174"/>
      <c r="URP199" s="174"/>
      <c r="URQ199" s="174"/>
      <c r="URR199" s="174"/>
      <c r="URS199" s="174"/>
      <c r="URT199" s="174"/>
      <c r="URU199" s="174"/>
      <c r="URV199" s="174"/>
      <c r="URW199" s="174"/>
      <c r="URX199" s="174"/>
      <c r="URY199" s="174"/>
      <c r="URZ199" s="174"/>
      <c r="USA199" s="174"/>
      <c r="USB199" s="174"/>
      <c r="USC199" s="174"/>
      <c r="USD199" s="174"/>
      <c r="USE199" s="174"/>
      <c r="USF199" s="174"/>
      <c r="USG199" s="174"/>
      <c r="USH199" s="174"/>
      <c r="USI199" s="174"/>
      <c r="USJ199" s="174"/>
      <c r="USK199" s="174"/>
      <c r="USL199" s="174"/>
      <c r="USM199" s="174"/>
      <c r="USN199" s="174"/>
      <c r="USO199" s="174"/>
      <c r="USP199" s="174"/>
      <c r="USQ199" s="174"/>
      <c r="USR199" s="174"/>
      <c r="USS199" s="174"/>
      <c r="UST199" s="174"/>
      <c r="USU199" s="174"/>
      <c r="USV199" s="174"/>
      <c r="USW199" s="174"/>
      <c r="USX199" s="174"/>
      <c r="USY199" s="174"/>
      <c r="USZ199" s="174"/>
      <c r="UTA199" s="174"/>
      <c r="UTB199" s="174"/>
      <c r="UTC199" s="174"/>
      <c r="UTD199" s="174"/>
      <c r="UTE199" s="174"/>
      <c r="UTF199" s="174"/>
      <c r="UTG199" s="174"/>
      <c r="UTH199" s="174"/>
      <c r="UTI199" s="174"/>
      <c r="UTJ199" s="174"/>
      <c r="UTK199" s="174"/>
      <c r="UTL199" s="174"/>
      <c r="UTM199" s="174"/>
      <c r="UTN199" s="174"/>
      <c r="UTO199" s="174"/>
      <c r="UTP199" s="174"/>
      <c r="UTQ199" s="174"/>
      <c r="UTR199" s="174"/>
      <c r="UTS199" s="174"/>
      <c r="UTT199" s="174"/>
      <c r="UTU199" s="174"/>
      <c r="UTV199" s="174"/>
      <c r="UTW199" s="174"/>
      <c r="UTX199" s="174"/>
      <c r="UTY199" s="174"/>
      <c r="UTZ199" s="174"/>
      <c r="UUA199" s="174"/>
      <c r="UUB199" s="174"/>
      <c r="UUC199" s="174"/>
      <c r="UUD199" s="174"/>
      <c r="UUE199" s="174"/>
      <c r="UUF199" s="174"/>
      <c r="UUG199" s="174"/>
      <c r="UUH199" s="174"/>
      <c r="UUI199" s="174"/>
      <c r="UUJ199" s="174"/>
      <c r="UUK199" s="174"/>
      <c r="UUL199" s="174"/>
      <c r="UUM199" s="174"/>
      <c r="UUN199" s="174"/>
      <c r="UUO199" s="174"/>
      <c r="UUP199" s="174"/>
      <c r="UUQ199" s="174"/>
      <c r="UUR199" s="174"/>
      <c r="UUS199" s="174"/>
      <c r="UUT199" s="174"/>
      <c r="UUU199" s="174"/>
      <c r="UUV199" s="174"/>
      <c r="UUW199" s="174"/>
      <c r="UUX199" s="174"/>
      <c r="UUY199" s="174"/>
      <c r="UUZ199" s="174"/>
      <c r="UVA199" s="174"/>
      <c r="UVB199" s="174"/>
      <c r="UVC199" s="174"/>
      <c r="UVD199" s="174"/>
      <c r="UVE199" s="174"/>
      <c r="UVF199" s="174"/>
      <c r="UVG199" s="174"/>
      <c r="UVH199" s="174"/>
      <c r="UVI199" s="174"/>
      <c r="UVJ199" s="174"/>
      <c r="UVK199" s="174"/>
      <c r="UVL199" s="174"/>
      <c r="UVM199" s="174"/>
      <c r="UVN199" s="174"/>
      <c r="UVO199" s="174"/>
      <c r="UVP199" s="174"/>
      <c r="UVQ199" s="174"/>
      <c r="UVR199" s="174"/>
      <c r="UVS199" s="174"/>
      <c r="UVT199" s="174"/>
      <c r="UVU199" s="174"/>
      <c r="UVV199" s="174"/>
      <c r="UVW199" s="174"/>
      <c r="UVX199" s="174"/>
      <c r="UVY199" s="174"/>
      <c r="UVZ199" s="174"/>
      <c r="UWA199" s="174"/>
      <c r="UWB199" s="174"/>
      <c r="UWC199" s="174"/>
      <c r="UWD199" s="174"/>
      <c r="UWE199" s="174"/>
      <c r="UWF199" s="174"/>
      <c r="UWG199" s="174"/>
      <c r="UWH199" s="174"/>
      <c r="UWI199" s="174"/>
      <c r="UWJ199" s="174"/>
      <c r="UWK199" s="174"/>
      <c r="UWL199" s="174"/>
      <c r="UWM199" s="174"/>
      <c r="UWN199" s="174"/>
      <c r="UWO199" s="174"/>
      <c r="UWP199" s="174"/>
      <c r="UWQ199" s="174"/>
      <c r="UWR199" s="174"/>
      <c r="UWS199" s="174"/>
      <c r="UWT199" s="174"/>
      <c r="UWU199" s="174"/>
      <c r="UWV199" s="174"/>
      <c r="UWW199" s="174"/>
      <c r="UWX199" s="174"/>
      <c r="UWY199" s="174"/>
      <c r="UWZ199" s="174"/>
      <c r="UXA199" s="174"/>
      <c r="UXB199" s="174"/>
      <c r="UXC199" s="174"/>
      <c r="UXD199" s="174"/>
      <c r="UXE199" s="174"/>
      <c r="UXF199" s="174"/>
      <c r="UXG199" s="174"/>
      <c r="UXH199" s="174"/>
      <c r="UXI199" s="174"/>
      <c r="UXJ199" s="174"/>
      <c r="UXK199" s="174"/>
      <c r="UXL199" s="174"/>
      <c r="UXM199" s="174"/>
      <c r="UXN199" s="174"/>
      <c r="UXO199" s="174"/>
      <c r="UXP199" s="174"/>
      <c r="UXQ199" s="174"/>
      <c r="UXR199" s="174"/>
      <c r="UXS199" s="174"/>
      <c r="UXT199" s="174"/>
      <c r="UXU199" s="174"/>
      <c r="UXV199" s="174"/>
      <c r="UXW199" s="174"/>
      <c r="UXX199" s="174"/>
      <c r="UXY199" s="174"/>
      <c r="UXZ199" s="174"/>
      <c r="UYA199" s="174"/>
      <c r="UYB199" s="174"/>
      <c r="UYC199" s="174"/>
      <c r="UYD199" s="174"/>
      <c r="UYE199" s="174"/>
      <c r="UYF199" s="174"/>
      <c r="UYG199" s="174"/>
      <c r="UYH199" s="174"/>
      <c r="UYI199" s="174"/>
      <c r="UYJ199" s="174"/>
      <c r="UYK199" s="174"/>
      <c r="UYL199" s="174"/>
      <c r="UYM199" s="174"/>
      <c r="UYN199" s="174"/>
      <c r="UYO199" s="174"/>
      <c r="UYP199" s="174"/>
      <c r="UYQ199" s="174"/>
      <c r="UYR199" s="174"/>
      <c r="UYS199" s="174"/>
      <c r="UYT199" s="174"/>
      <c r="UYU199" s="174"/>
      <c r="UYV199" s="174"/>
      <c r="UYW199" s="174"/>
      <c r="UYX199" s="174"/>
      <c r="UYY199" s="174"/>
      <c r="UYZ199" s="174"/>
      <c r="UZA199" s="174"/>
      <c r="UZB199" s="174"/>
      <c r="UZC199" s="174"/>
      <c r="UZD199" s="174"/>
      <c r="UZE199" s="174"/>
      <c r="UZF199" s="174"/>
      <c r="UZG199" s="174"/>
      <c r="UZH199" s="174"/>
      <c r="UZI199" s="174"/>
      <c r="UZJ199" s="174"/>
      <c r="UZK199" s="174"/>
      <c r="UZL199" s="174"/>
      <c r="UZM199" s="174"/>
      <c r="UZN199" s="174"/>
      <c r="UZO199" s="174"/>
      <c r="UZP199" s="174"/>
      <c r="UZQ199" s="174"/>
      <c r="UZR199" s="174"/>
      <c r="UZS199" s="174"/>
      <c r="UZT199" s="174"/>
      <c r="UZU199" s="174"/>
      <c r="UZV199" s="174"/>
      <c r="UZW199" s="174"/>
      <c r="UZX199" s="174"/>
      <c r="UZY199" s="174"/>
      <c r="UZZ199" s="174"/>
      <c r="VAA199" s="174"/>
      <c r="VAB199" s="174"/>
      <c r="VAC199" s="174"/>
      <c r="VAD199" s="174"/>
      <c r="VAE199" s="174"/>
      <c r="VAF199" s="174"/>
      <c r="VAG199" s="174"/>
      <c r="VAH199" s="174"/>
      <c r="VAI199" s="174"/>
      <c r="VAJ199" s="174"/>
      <c r="VAK199" s="174"/>
      <c r="VAL199" s="174"/>
      <c r="VAM199" s="174"/>
      <c r="VAN199" s="174"/>
      <c r="VAO199" s="174"/>
      <c r="VAP199" s="174"/>
      <c r="VAQ199" s="174"/>
      <c r="VAR199" s="174"/>
      <c r="VAS199" s="174"/>
      <c r="VAT199" s="174"/>
      <c r="VAU199" s="174"/>
      <c r="VAV199" s="174"/>
      <c r="VAW199" s="174"/>
      <c r="VAX199" s="174"/>
      <c r="VAY199" s="174"/>
      <c r="VAZ199" s="174"/>
      <c r="VBA199" s="174"/>
      <c r="VBB199" s="174"/>
      <c r="VBC199" s="174"/>
      <c r="VBD199" s="174"/>
      <c r="VBE199" s="174"/>
      <c r="VBF199" s="174"/>
      <c r="VBG199" s="174"/>
      <c r="VBH199" s="174"/>
      <c r="VBI199" s="174"/>
      <c r="VBJ199" s="174"/>
      <c r="VBK199" s="174"/>
      <c r="VBL199" s="174"/>
      <c r="VBM199" s="174"/>
      <c r="VBN199" s="174"/>
      <c r="VBO199" s="174"/>
      <c r="VBP199" s="174"/>
      <c r="VBQ199" s="174"/>
      <c r="VBR199" s="174"/>
      <c r="VBS199" s="174"/>
      <c r="VBT199" s="174"/>
      <c r="VBU199" s="174"/>
      <c r="VBV199" s="174"/>
      <c r="VBW199" s="174"/>
      <c r="VBX199" s="174"/>
      <c r="VBY199" s="174"/>
      <c r="VBZ199" s="174"/>
      <c r="VCA199" s="174"/>
      <c r="VCB199" s="174"/>
      <c r="VCC199" s="174"/>
      <c r="VCD199" s="174"/>
      <c r="VCE199" s="174"/>
      <c r="VCF199" s="174"/>
      <c r="VCG199" s="174"/>
      <c r="VCH199" s="174"/>
      <c r="VCI199" s="174"/>
      <c r="VCJ199" s="174"/>
      <c r="VCK199" s="174"/>
      <c r="VCL199" s="174"/>
      <c r="VCM199" s="174"/>
      <c r="VCN199" s="174"/>
      <c r="VCO199" s="174"/>
      <c r="VCP199" s="174"/>
      <c r="VCQ199" s="174"/>
      <c r="VCR199" s="174"/>
      <c r="VCS199" s="174"/>
      <c r="VCT199" s="174"/>
      <c r="VCU199" s="174"/>
      <c r="VCV199" s="174"/>
      <c r="VCW199" s="174"/>
      <c r="VCX199" s="174"/>
      <c r="VCY199" s="174"/>
      <c r="VCZ199" s="174"/>
      <c r="VDA199" s="174"/>
      <c r="VDB199" s="174"/>
      <c r="VDC199" s="174"/>
      <c r="VDD199" s="174"/>
      <c r="VDE199" s="174"/>
      <c r="VDF199" s="174"/>
      <c r="VDG199" s="174"/>
      <c r="VDH199" s="174"/>
      <c r="VDI199" s="174"/>
      <c r="VDJ199" s="174"/>
      <c r="VDK199" s="174"/>
      <c r="VDL199" s="174"/>
      <c r="VDM199" s="174"/>
      <c r="VDN199" s="174"/>
      <c r="VDO199" s="174"/>
      <c r="VDP199" s="174"/>
      <c r="VDQ199" s="174"/>
      <c r="VDR199" s="174"/>
      <c r="VDS199" s="174"/>
      <c r="VDT199" s="174"/>
      <c r="VDU199" s="174"/>
      <c r="VDV199" s="174"/>
      <c r="VDW199" s="174"/>
      <c r="VDX199" s="174"/>
      <c r="VDY199" s="174"/>
      <c r="VDZ199" s="174"/>
      <c r="VEA199" s="174"/>
      <c r="VEB199" s="174"/>
      <c r="VEC199" s="174"/>
      <c r="VED199" s="174"/>
      <c r="VEE199" s="174"/>
      <c r="VEF199" s="174"/>
      <c r="VEG199" s="174"/>
      <c r="VEH199" s="174"/>
      <c r="VEI199" s="174"/>
      <c r="VEJ199" s="174"/>
      <c r="VEK199" s="174"/>
      <c r="VEL199" s="174"/>
      <c r="VEM199" s="174"/>
      <c r="VEN199" s="174"/>
      <c r="VEO199" s="174"/>
      <c r="VEP199" s="174"/>
      <c r="VEQ199" s="174"/>
      <c r="VER199" s="174"/>
      <c r="VES199" s="174"/>
      <c r="VET199" s="174"/>
      <c r="VEU199" s="174"/>
      <c r="VEV199" s="174"/>
      <c r="VEW199" s="174"/>
      <c r="VEX199" s="174"/>
      <c r="VEY199" s="174"/>
      <c r="VEZ199" s="174"/>
      <c r="VFA199" s="174"/>
      <c r="VFB199" s="174"/>
      <c r="VFC199" s="174"/>
      <c r="VFD199" s="174"/>
      <c r="VFE199" s="174"/>
      <c r="VFF199" s="174"/>
      <c r="VFG199" s="174"/>
      <c r="VFH199" s="174"/>
      <c r="VFI199" s="174"/>
      <c r="VFJ199" s="174"/>
      <c r="VFK199" s="174"/>
      <c r="VFL199" s="174"/>
      <c r="VFM199" s="174"/>
      <c r="VFN199" s="174"/>
      <c r="VFO199" s="174"/>
      <c r="VFP199" s="174"/>
      <c r="VFQ199" s="174"/>
      <c r="VFR199" s="174"/>
      <c r="VFS199" s="174"/>
      <c r="VFT199" s="174"/>
      <c r="VFU199" s="174"/>
      <c r="VFV199" s="174"/>
      <c r="VFW199" s="174"/>
      <c r="VFX199" s="174"/>
      <c r="VFY199" s="174"/>
      <c r="VFZ199" s="174"/>
      <c r="VGA199" s="174"/>
      <c r="VGB199" s="174"/>
      <c r="VGC199" s="174"/>
      <c r="VGD199" s="174"/>
      <c r="VGE199" s="174"/>
      <c r="VGF199" s="174"/>
      <c r="VGG199" s="174"/>
      <c r="VGH199" s="174"/>
      <c r="VGI199" s="174"/>
      <c r="VGJ199" s="174"/>
      <c r="VGK199" s="174"/>
      <c r="VGL199" s="174"/>
      <c r="VGM199" s="174"/>
      <c r="VGN199" s="174"/>
      <c r="VGO199" s="174"/>
      <c r="VGP199" s="174"/>
      <c r="VGQ199" s="174"/>
      <c r="VGR199" s="174"/>
      <c r="VGS199" s="174"/>
      <c r="VGT199" s="174"/>
      <c r="VGU199" s="174"/>
      <c r="VGV199" s="174"/>
      <c r="VGW199" s="174"/>
      <c r="VGX199" s="174"/>
      <c r="VGY199" s="174"/>
      <c r="VGZ199" s="174"/>
      <c r="VHA199" s="174"/>
      <c r="VHB199" s="174"/>
      <c r="VHC199" s="174"/>
      <c r="VHD199" s="174"/>
      <c r="VHE199" s="174"/>
      <c r="VHF199" s="174"/>
      <c r="VHG199" s="174"/>
      <c r="VHH199" s="174"/>
      <c r="VHI199" s="174"/>
      <c r="VHJ199" s="174"/>
      <c r="VHK199" s="174"/>
      <c r="VHL199" s="174"/>
      <c r="VHM199" s="174"/>
      <c r="VHN199" s="174"/>
      <c r="VHO199" s="174"/>
      <c r="VHP199" s="174"/>
      <c r="VHQ199" s="174"/>
      <c r="VHR199" s="174"/>
      <c r="VHS199" s="174"/>
      <c r="VHT199" s="174"/>
      <c r="VHU199" s="174"/>
      <c r="VHV199" s="174"/>
      <c r="VHW199" s="174"/>
      <c r="VHX199" s="174"/>
      <c r="VHY199" s="174"/>
      <c r="VHZ199" s="174"/>
      <c r="VIA199" s="174"/>
      <c r="VIB199" s="174"/>
      <c r="VIC199" s="174"/>
      <c r="VID199" s="174"/>
      <c r="VIE199" s="174"/>
      <c r="VIF199" s="174"/>
      <c r="VIG199" s="174"/>
      <c r="VIH199" s="174"/>
      <c r="VII199" s="174"/>
      <c r="VIJ199" s="174"/>
      <c r="VIK199" s="174"/>
      <c r="VIL199" s="174"/>
      <c r="VIM199" s="174"/>
      <c r="VIN199" s="174"/>
      <c r="VIO199" s="174"/>
      <c r="VIP199" s="174"/>
      <c r="VIQ199" s="174"/>
      <c r="VIR199" s="174"/>
      <c r="VIS199" s="174"/>
      <c r="VIT199" s="174"/>
      <c r="VIU199" s="174"/>
      <c r="VIV199" s="174"/>
      <c r="VIW199" s="174"/>
      <c r="VIX199" s="174"/>
      <c r="VIY199" s="174"/>
      <c r="VIZ199" s="174"/>
      <c r="VJA199" s="174"/>
      <c r="VJB199" s="174"/>
      <c r="VJC199" s="174"/>
      <c r="VJD199" s="174"/>
      <c r="VJE199" s="174"/>
      <c r="VJF199" s="174"/>
      <c r="VJG199" s="174"/>
      <c r="VJH199" s="174"/>
      <c r="VJI199" s="174"/>
      <c r="VJJ199" s="174"/>
      <c r="VJK199" s="174"/>
      <c r="VJL199" s="174"/>
      <c r="VJM199" s="174"/>
      <c r="VJN199" s="174"/>
      <c r="VJO199" s="174"/>
      <c r="VJP199" s="174"/>
      <c r="VJQ199" s="174"/>
      <c r="VJR199" s="174"/>
      <c r="VJS199" s="174"/>
      <c r="VJT199" s="174"/>
      <c r="VJU199" s="174"/>
      <c r="VJV199" s="174"/>
      <c r="VJW199" s="174"/>
      <c r="VJX199" s="174"/>
      <c r="VJY199" s="174"/>
      <c r="VJZ199" s="174"/>
      <c r="VKA199" s="174"/>
      <c r="VKB199" s="174"/>
      <c r="VKC199" s="174"/>
      <c r="VKD199" s="174"/>
      <c r="VKE199" s="174"/>
      <c r="VKF199" s="174"/>
      <c r="VKG199" s="174"/>
      <c r="VKH199" s="174"/>
      <c r="VKI199" s="174"/>
      <c r="VKJ199" s="174"/>
      <c r="VKK199" s="174"/>
      <c r="VKL199" s="174"/>
      <c r="VKM199" s="174"/>
      <c r="VKN199" s="174"/>
      <c r="VKO199" s="174"/>
      <c r="VKP199" s="174"/>
      <c r="VKQ199" s="174"/>
      <c r="VKR199" s="174"/>
      <c r="VKS199" s="174"/>
      <c r="VKT199" s="174"/>
      <c r="VKU199" s="174"/>
      <c r="VKV199" s="174"/>
      <c r="VKW199" s="174"/>
      <c r="VKX199" s="174"/>
      <c r="VKY199" s="174"/>
      <c r="VKZ199" s="174"/>
      <c r="VLA199" s="174"/>
      <c r="VLB199" s="174"/>
      <c r="VLC199" s="174"/>
      <c r="VLD199" s="174"/>
      <c r="VLE199" s="174"/>
      <c r="VLF199" s="174"/>
      <c r="VLG199" s="174"/>
      <c r="VLH199" s="174"/>
      <c r="VLI199" s="174"/>
      <c r="VLJ199" s="174"/>
      <c r="VLK199" s="174"/>
      <c r="VLL199" s="174"/>
      <c r="VLM199" s="174"/>
      <c r="VLN199" s="174"/>
      <c r="VLO199" s="174"/>
      <c r="VLP199" s="174"/>
      <c r="VLQ199" s="174"/>
      <c r="VLR199" s="174"/>
      <c r="VLS199" s="174"/>
      <c r="VLT199" s="174"/>
      <c r="VLU199" s="174"/>
      <c r="VLV199" s="174"/>
      <c r="VLW199" s="174"/>
      <c r="VLX199" s="174"/>
      <c r="VLY199" s="174"/>
      <c r="VLZ199" s="174"/>
      <c r="VMA199" s="174"/>
      <c r="VMB199" s="174"/>
      <c r="VMC199" s="174"/>
      <c r="VMD199" s="174"/>
      <c r="VME199" s="174"/>
      <c r="VMF199" s="174"/>
      <c r="VMG199" s="174"/>
      <c r="VMH199" s="174"/>
      <c r="VMI199" s="174"/>
      <c r="VMJ199" s="174"/>
      <c r="VMK199" s="174"/>
      <c r="VML199" s="174"/>
      <c r="VMM199" s="174"/>
      <c r="VMN199" s="174"/>
      <c r="VMO199" s="174"/>
      <c r="VMP199" s="174"/>
      <c r="VMQ199" s="174"/>
      <c r="VMR199" s="174"/>
      <c r="VMS199" s="174"/>
      <c r="VMT199" s="174"/>
      <c r="VMU199" s="174"/>
      <c r="VMV199" s="174"/>
      <c r="VMW199" s="174"/>
      <c r="VMX199" s="174"/>
      <c r="VMY199" s="174"/>
      <c r="VMZ199" s="174"/>
      <c r="VNA199" s="174"/>
      <c r="VNB199" s="174"/>
      <c r="VNC199" s="174"/>
      <c r="VND199" s="174"/>
      <c r="VNE199" s="174"/>
      <c r="VNF199" s="174"/>
      <c r="VNG199" s="174"/>
      <c r="VNH199" s="174"/>
      <c r="VNI199" s="174"/>
      <c r="VNJ199" s="174"/>
      <c r="VNK199" s="174"/>
      <c r="VNL199" s="174"/>
      <c r="VNM199" s="174"/>
      <c r="VNN199" s="174"/>
      <c r="VNO199" s="174"/>
      <c r="VNP199" s="174"/>
      <c r="VNQ199" s="174"/>
      <c r="VNR199" s="174"/>
      <c r="VNS199" s="174"/>
      <c r="VNT199" s="174"/>
      <c r="VNU199" s="174"/>
      <c r="VNV199" s="174"/>
      <c r="VNW199" s="174"/>
      <c r="VNX199" s="174"/>
      <c r="VNY199" s="174"/>
      <c r="VNZ199" s="174"/>
      <c r="VOA199" s="174"/>
      <c r="VOB199" s="174"/>
      <c r="VOC199" s="174"/>
      <c r="VOD199" s="174"/>
      <c r="VOE199" s="174"/>
      <c r="VOF199" s="174"/>
      <c r="VOG199" s="174"/>
      <c r="VOH199" s="174"/>
      <c r="VOI199" s="174"/>
      <c r="VOJ199" s="174"/>
      <c r="VOK199" s="174"/>
      <c r="VOL199" s="174"/>
      <c r="VOM199" s="174"/>
      <c r="VON199" s="174"/>
      <c r="VOO199" s="174"/>
      <c r="VOP199" s="174"/>
      <c r="VOQ199" s="174"/>
      <c r="VOR199" s="174"/>
      <c r="VOS199" s="174"/>
      <c r="VOT199" s="174"/>
      <c r="VOU199" s="174"/>
      <c r="VOV199" s="174"/>
      <c r="VOW199" s="174"/>
      <c r="VOX199" s="174"/>
      <c r="VOY199" s="174"/>
      <c r="VOZ199" s="174"/>
      <c r="VPA199" s="174"/>
      <c r="VPB199" s="174"/>
      <c r="VPC199" s="174"/>
      <c r="VPD199" s="174"/>
      <c r="VPE199" s="174"/>
      <c r="VPF199" s="174"/>
      <c r="VPG199" s="174"/>
      <c r="VPH199" s="174"/>
      <c r="VPI199" s="174"/>
      <c r="VPJ199" s="174"/>
      <c r="VPK199" s="174"/>
      <c r="VPL199" s="174"/>
      <c r="VPM199" s="174"/>
      <c r="VPN199" s="174"/>
      <c r="VPO199" s="174"/>
      <c r="VPP199" s="174"/>
      <c r="VPQ199" s="174"/>
      <c r="VPR199" s="174"/>
      <c r="VPS199" s="174"/>
      <c r="VPT199" s="174"/>
      <c r="VPU199" s="174"/>
      <c r="VPV199" s="174"/>
      <c r="VPW199" s="174"/>
      <c r="VPX199" s="174"/>
      <c r="VPY199" s="174"/>
      <c r="VPZ199" s="174"/>
      <c r="VQA199" s="174"/>
      <c r="VQB199" s="174"/>
      <c r="VQC199" s="174"/>
      <c r="VQD199" s="174"/>
      <c r="VQE199" s="174"/>
      <c r="VQF199" s="174"/>
      <c r="VQG199" s="174"/>
      <c r="VQH199" s="174"/>
      <c r="VQI199" s="174"/>
      <c r="VQJ199" s="174"/>
      <c r="VQK199" s="174"/>
      <c r="VQL199" s="174"/>
      <c r="VQM199" s="174"/>
      <c r="VQN199" s="174"/>
      <c r="VQO199" s="174"/>
      <c r="VQP199" s="174"/>
      <c r="VQQ199" s="174"/>
      <c r="VQR199" s="174"/>
      <c r="VQS199" s="174"/>
      <c r="VQT199" s="174"/>
      <c r="VQU199" s="174"/>
      <c r="VQV199" s="174"/>
      <c r="VQW199" s="174"/>
      <c r="VQX199" s="174"/>
      <c r="VQY199" s="174"/>
      <c r="VQZ199" s="174"/>
      <c r="VRA199" s="174"/>
      <c r="VRB199" s="174"/>
      <c r="VRC199" s="174"/>
      <c r="VRD199" s="174"/>
      <c r="VRE199" s="174"/>
      <c r="VRF199" s="174"/>
      <c r="VRG199" s="174"/>
      <c r="VRH199" s="174"/>
      <c r="VRI199" s="174"/>
      <c r="VRJ199" s="174"/>
      <c r="VRK199" s="174"/>
      <c r="VRL199" s="174"/>
      <c r="VRM199" s="174"/>
      <c r="VRN199" s="174"/>
      <c r="VRO199" s="174"/>
      <c r="VRP199" s="174"/>
      <c r="VRQ199" s="174"/>
      <c r="VRR199" s="174"/>
      <c r="VRS199" s="174"/>
      <c r="VRT199" s="174"/>
      <c r="VRU199" s="174"/>
      <c r="VRV199" s="174"/>
      <c r="VRW199" s="174"/>
      <c r="VRX199" s="174"/>
      <c r="VRY199" s="174"/>
      <c r="VRZ199" s="174"/>
      <c r="VSA199" s="174"/>
      <c r="VSB199" s="174"/>
      <c r="VSC199" s="174"/>
      <c r="VSD199" s="174"/>
      <c r="VSE199" s="174"/>
      <c r="VSF199" s="174"/>
      <c r="VSG199" s="174"/>
      <c r="VSH199" s="174"/>
      <c r="VSI199" s="174"/>
      <c r="VSJ199" s="174"/>
      <c r="VSK199" s="174"/>
      <c r="VSL199" s="174"/>
      <c r="VSM199" s="174"/>
      <c r="VSN199" s="174"/>
      <c r="VSO199" s="174"/>
      <c r="VSP199" s="174"/>
      <c r="VSQ199" s="174"/>
      <c r="VSR199" s="174"/>
      <c r="VSS199" s="174"/>
      <c r="VST199" s="174"/>
      <c r="VSU199" s="174"/>
      <c r="VSV199" s="174"/>
      <c r="VSW199" s="174"/>
      <c r="VSX199" s="174"/>
      <c r="VSY199" s="174"/>
      <c r="VSZ199" s="174"/>
      <c r="VTA199" s="174"/>
      <c r="VTB199" s="174"/>
      <c r="VTC199" s="174"/>
      <c r="VTD199" s="174"/>
      <c r="VTE199" s="174"/>
      <c r="VTF199" s="174"/>
      <c r="VTG199" s="174"/>
      <c r="VTH199" s="174"/>
      <c r="VTI199" s="174"/>
      <c r="VTJ199" s="174"/>
      <c r="VTK199" s="174"/>
      <c r="VTL199" s="174"/>
      <c r="VTM199" s="174"/>
      <c r="VTN199" s="174"/>
      <c r="VTO199" s="174"/>
      <c r="VTP199" s="174"/>
      <c r="VTQ199" s="174"/>
      <c r="VTR199" s="174"/>
      <c r="VTS199" s="174"/>
      <c r="VTT199" s="174"/>
      <c r="VTU199" s="174"/>
      <c r="VTV199" s="174"/>
      <c r="VTW199" s="174"/>
      <c r="VTX199" s="174"/>
      <c r="VTY199" s="174"/>
      <c r="VTZ199" s="174"/>
      <c r="VUA199" s="174"/>
      <c r="VUB199" s="174"/>
      <c r="VUC199" s="174"/>
      <c r="VUD199" s="174"/>
      <c r="VUE199" s="174"/>
      <c r="VUF199" s="174"/>
      <c r="VUG199" s="174"/>
      <c r="VUH199" s="174"/>
      <c r="VUI199" s="174"/>
      <c r="VUJ199" s="174"/>
      <c r="VUK199" s="174"/>
      <c r="VUL199" s="174"/>
      <c r="VUM199" s="174"/>
      <c r="VUN199" s="174"/>
      <c r="VUO199" s="174"/>
      <c r="VUP199" s="174"/>
      <c r="VUQ199" s="174"/>
      <c r="VUR199" s="174"/>
      <c r="VUS199" s="174"/>
      <c r="VUT199" s="174"/>
      <c r="VUU199" s="174"/>
      <c r="VUV199" s="174"/>
      <c r="VUW199" s="174"/>
      <c r="VUX199" s="174"/>
      <c r="VUY199" s="174"/>
      <c r="VUZ199" s="174"/>
      <c r="VVA199" s="174"/>
      <c r="VVB199" s="174"/>
      <c r="VVC199" s="174"/>
      <c r="VVD199" s="174"/>
      <c r="VVE199" s="174"/>
      <c r="VVF199" s="174"/>
      <c r="VVG199" s="174"/>
      <c r="VVH199" s="174"/>
      <c r="VVI199" s="174"/>
      <c r="VVJ199" s="174"/>
      <c r="VVK199" s="174"/>
      <c r="VVL199" s="174"/>
      <c r="VVM199" s="174"/>
      <c r="VVN199" s="174"/>
      <c r="VVO199" s="174"/>
      <c r="VVP199" s="174"/>
      <c r="VVQ199" s="174"/>
      <c r="VVR199" s="174"/>
      <c r="VVS199" s="174"/>
      <c r="VVT199" s="174"/>
      <c r="VVU199" s="174"/>
      <c r="VVV199" s="174"/>
      <c r="VVW199" s="174"/>
      <c r="VVX199" s="174"/>
      <c r="VVY199" s="174"/>
      <c r="VVZ199" s="174"/>
      <c r="VWA199" s="174"/>
      <c r="VWB199" s="174"/>
      <c r="VWC199" s="174"/>
      <c r="VWD199" s="174"/>
      <c r="VWE199" s="174"/>
      <c r="VWF199" s="174"/>
      <c r="VWG199" s="174"/>
      <c r="VWH199" s="174"/>
      <c r="VWI199" s="174"/>
      <c r="VWJ199" s="174"/>
      <c r="VWK199" s="174"/>
      <c r="VWL199" s="174"/>
      <c r="VWM199" s="174"/>
      <c r="VWN199" s="174"/>
      <c r="VWO199" s="174"/>
      <c r="VWP199" s="174"/>
      <c r="VWQ199" s="174"/>
      <c r="VWR199" s="174"/>
      <c r="VWS199" s="174"/>
      <c r="VWT199" s="174"/>
      <c r="VWU199" s="174"/>
      <c r="VWV199" s="174"/>
      <c r="VWW199" s="174"/>
      <c r="VWX199" s="174"/>
      <c r="VWY199" s="174"/>
      <c r="VWZ199" s="174"/>
      <c r="VXA199" s="174"/>
      <c r="VXB199" s="174"/>
      <c r="VXC199" s="174"/>
      <c r="VXD199" s="174"/>
      <c r="VXE199" s="174"/>
      <c r="VXF199" s="174"/>
      <c r="VXG199" s="174"/>
      <c r="VXH199" s="174"/>
      <c r="VXI199" s="174"/>
      <c r="VXJ199" s="174"/>
      <c r="VXK199" s="174"/>
      <c r="VXL199" s="174"/>
      <c r="VXM199" s="174"/>
      <c r="VXN199" s="174"/>
      <c r="VXO199" s="174"/>
      <c r="VXP199" s="174"/>
      <c r="VXQ199" s="174"/>
      <c r="VXR199" s="174"/>
      <c r="VXS199" s="174"/>
      <c r="VXT199" s="174"/>
      <c r="VXU199" s="174"/>
      <c r="VXV199" s="174"/>
      <c r="VXW199" s="174"/>
      <c r="VXX199" s="174"/>
      <c r="VXY199" s="174"/>
      <c r="VXZ199" s="174"/>
      <c r="VYA199" s="174"/>
      <c r="VYB199" s="174"/>
      <c r="VYC199" s="174"/>
      <c r="VYD199" s="174"/>
      <c r="VYE199" s="174"/>
      <c r="VYF199" s="174"/>
      <c r="VYG199" s="174"/>
      <c r="VYH199" s="174"/>
      <c r="VYI199" s="174"/>
      <c r="VYJ199" s="174"/>
      <c r="VYK199" s="174"/>
      <c r="VYL199" s="174"/>
      <c r="VYM199" s="174"/>
      <c r="VYN199" s="174"/>
      <c r="VYO199" s="174"/>
      <c r="VYP199" s="174"/>
      <c r="VYQ199" s="174"/>
      <c r="VYR199" s="174"/>
      <c r="VYS199" s="174"/>
      <c r="VYT199" s="174"/>
      <c r="VYU199" s="174"/>
      <c r="VYV199" s="174"/>
      <c r="VYW199" s="174"/>
      <c r="VYX199" s="174"/>
      <c r="VYY199" s="174"/>
      <c r="VYZ199" s="174"/>
      <c r="VZA199" s="174"/>
      <c r="VZB199" s="174"/>
      <c r="VZC199" s="174"/>
      <c r="VZD199" s="174"/>
      <c r="VZE199" s="174"/>
      <c r="VZF199" s="174"/>
      <c r="VZG199" s="174"/>
      <c r="VZH199" s="174"/>
      <c r="VZI199" s="174"/>
      <c r="VZJ199" s="174"/>
      <c r="VZK199" s="174"/>
      <c r="VZL199" s="174"/>
      <c r="VZM199" s="174"/>
      <c r="VZN199" s="174"/>
      <c r="VZO199" s="174"/>
      <c r="VZP199" s="174"/>
      <c r="VZQ199" s="174"/>
      <c r="VZR199" s="174"/>
      <c r="VZS199" s="174"/>
      <c r="VZT199" s="174"/>
      <c r="VZU199" s="174"/>
      <c r="VZV199" s="174"/>
      <c r="VZW199" s="174"/>
      <c r="VZX199" s="174"/>
      <c r="VZY199" s="174"/>
      <c r="VZZ199" s="174"/>
      <c r="WAA199" s="174"/>
      <c r="WAB199" s="174"/>
      <c r="WAC199" s="174"/>
      <c r="WAD199" s="174"/>
      <c r="WAE199" s="174"/>
      <c r="WAF199" s="174"/>
      <c r="WAG199" s="174"/>
      <c r="WAH199" s="174"/>
      <c r="WAI199" s="174"/>
      <c r="WAJ199" s="174"/>
      <c r="WAK199" s="174"/>
      <c r="WAL199" s="174"/>
      <c r="WAM199" s="174"/>
      <c r="WAN199" s="174"/>
      <c r="WAO199" s="174"/>
      <c r="WAP199" s="174"/>
      <c r="WAQ199" s="174"/>
      <c r="WAR199" s="174"/>
      <c r="WAS199" s="174"/>
      <c r="WAT199" s="174"/>
      <c r="WAU199" s="174"/>
      <c r="WAV199" s="174"/>
      <c r="WAW199" s="174"/>
      <c r="WAX199" s="174"/>
      <c r="WAY199" s="174"/>
      <c r="WAZ199" s="174"/>
      <c r="WBA199" s="174"/>
      <c r="WBB199" s="174"/>
      <c r="WBC199" s="174"/>
      <c r="WBD199" s="174"/>
      <c r="WBE199" s="174"/>
      <c r="WBF199" s="174"/>
      <c r="WBG199" s="174"/>
      <c r="WBH199" s="174"/>
      <c r="WBI199" s="174"/>
      <c r="WBJ199" s="174"/>
      <c r="WBK199" s="174"/>
      <c r="WBL199" s="174"/>
      <c r="WBM199" s="174"/>
      <c r="WBN199" s="174"/>
      <c r="WBO199" s="174"/>
      <c r="WBP199" s="174"/>
      <c r="WBQ199" s="174"/>
      <c r="WBR199" s="174"/>
      <c r="WBS199" s="174"/>
      <c r="WBT199" s="174"/>
      <c r="WBU199" s="174"/>
      <c r="WBV199" s="174"/>
      <c r="WBW199" s="174"/>
      <c r="WBX199" s="174"/>
      <c r="WBY199" s="174"/>
      <c r="WBZ199" s="174"/>
      <c r="WCA199" s="174"/>
      <c r="WCB199" s="174"/>
      <c r="WCC199" s="174"/>
      <c r="WCD199" s="174"/>
      <c r="WCE199" s="174"/>
      <c r="WCF199" s="174"/>
      <c r="WCG199" s="174"/>
      <c r="WCH199" s="174"/>
      <c r="WCI199" s="174"/>
      <c r="WCJ199" s="174"/>
      <c r="WCK199" s="174"/>
      <c r="WCL199" s="174"/>
      <c r="WCM199" s="174"/>
      <c r="WCN199" s="174"/>
      <c r="WCO199" s="174"/>
      <c r="WCP199" s="174"/>
      <c r="WCQ199" s="174"/>
      <c r="WCR199" s="174"/>
      <c r="WCS199" s="174"/>
      <c r="WCT199" s="174"/>
      <c r="WCU199" s="174"/>
      <c r="WCV199" s="174"/>
      <c r="WCW199" s="174"/>
      <c r="WCX199" s="174"/>
      <c r="WCY199" s="174"/>
      <c r="WCZ199" s="174"/>
      <c r="WDA199" s="174"/>
      <c r="WDB199" s="174"/>
      <c r="WDC199" s="174"/>
      <c r="WDD199" s="174"/>
      <c r="WDE199" s="174"/>
      <c r="WDF199" s="174"/>
      <c r="WDG199" s="174"/>
      <c r="WDH199" s="174"/>
      <c r="WDI199" s="174"/>
      <c r="WDJ199" s="174"/>
      <c r="WDK199" s="174"/>
      <c r="WDL199" s="174"/>
      <c r="WDM199" s="174"/>
      <c r="WDN199" s="174"/>
      <c r="WDO199" s="174"/>
      <c r="WDP199" s="174"/>
      <c r="WDQ199" s="174"/>
      <c r="WDR199" s="174"/>
      <c r="WDS199" s="174"/>
      <c r="WDT199" s="174"/>
      <c r="WDU199" s="174"/>
      <c r="WDV199" s="174"/>
      <c r="WDW199" s="174"/>
      <c r="WDX199" s="174"/>
      <c r="WDY199" s="174"/>
      <c r="WDZ199" s="174"/>
      <c r="WEA199" s="174"/>
      <c r="WEB199" s="174"/>
      <c r="WEC199" s="174"/>
      <c r="WED199" s="174"/>
      <c r="WEE199" s="174"/>
      <c r="WEF199" s="174"/>
      <c r="WEG199" s="174"/>
      <c r="WEH199" s="174"/>
      <c r="WEI199" s="174"/>
      <c r="WEJ199" s="174"/>
      <c r="WEK199" s="174"/>
      <c r="WEL199" s="174"/>
      <c r="WEM199" s="174"/>
      <c r="WEN199" s="174"/>
      <c r="WEO199" s="174"/>
      <c r="WEP199" s="174"/>
      <c r="WEQ199" s="174"/>
      <c r="WER199" s="174"/>
      <c r="WES199" s="174"/>
      <c r="WET199" s="174"/>
      <c r="WEU199" s="174"/>
      <c r="WEV199" s="174"/>
      <c r="WEW199" s="174"/>
      <c r="WEX199" s="174"/>
      <c r="WEY199" s="174"/>
      <c r="WEZ199" s="174"/>
      <c r="WFA199" s="174"/>
      <c r="WFB199" s="174"/>
      <c r="WFC199" s="174"/>
      <c r="WFD199" s="174"/>
      <c r="WFE199" s="174"/>
      <c r="WFF199" s="174"/>
      <c r="WFG199" s="174"/>
      <c r="WFH199" s="174"/>
      <c r="WFI199" s="174"/>
      <c r="WFJ199" s="174"/>
      <c r="WFK199" s="174"/>
      <c r="WFL199" s="174"/>
      <c r="WFM199" s="174"/>
      <c r="WFN199" s="174"/>
      <c r="WFO199" s="174"/>
      <c r="WFP199" s="174"/>
      <c r="WFQ199" s="174"/>
      <c r="WFR199" s="174"/>
      <c r="WFS199" s="174"/>
      <c r="WFT199" s="174"/>
      <c r="WFU199" s="174"/>
      <c r="WFV199" s="174"/>
      <c r="WFW199" s="174"/>
      <c r="WFX199" s="174"/>
      <c r="WFY199" s="174"/>
      <c r="WFZ199" s="174"/>
      <c r="WGA199" s="174"/>
      <c r="WGB199" s="174"/>
      <c r="WGC199" s="174"/>
      <c r="WGD199" s="174"/>
      <c r="WGE199" s="174"/>
      <c r="WGF199" s="174"/>
      <c r="WGG199" s="174"/>
      <c r="WGH199" s="174"/>
      <c r="WGI199" s="174"/>
      <c r="WGJ199" s="174"/>
      <c r="WGK199" s="174"/>
      <c r="WGL199" s="174"/>
      <c r="WGM199" s="174"/>
      <c r="WGN199" s="174"/>
      <c r="WGO199" s="174"/>
      <c r="WGP199" s="174"/>
      <c r="WGQ199" s="174"/>
      <c r="WGR199" s="174"/>
      <c r="WGS199" s="174"/>
      <c r="WGT199" s="174"/>
      <c r="WGU199" s="174"/>
      <c r="WGV199" s="174"/>
      <c r="WGW199" s="174"/>
      <c r="WGX199" s="174"/>
      <c r="WGY199" s="174"/>
      <c r="WGZ199" s="174"/>
      <c r="WHA199" s="174"/>
      <c r="WHB199" s="174"/>
      <c r="WHC199" s="174"/>
      <c r="WHD199" s="174"/>
      <c r="WHE199" s="174"/>
      <c r="WHF199" s="174"/>
      <c r="WHG199" s="174"/>
      <c r="WHH199" s="174"/>
      <c r="WHI199" s="174"/>
      <c r="WHJ199" s="174"/>
      <c r="WHK199" s="174"/>
      <c r="WHL199" s="174"/>
      <c r="WHM199" s="174"/>
      <c r="WHN199" s="174"/>
      <c r="WHO199" s="174"/>
      <c r="WHP199" s="174"/>
      <c r="WHQ199" s="174"/>
      <c r="WHR199" s="174"/>
      <c r="WHS199" s="174"/>
      <c r="WHT199" s="174"/>
      <c r="WHU199" s="174"/>
      <c r="WHV199" s="174"/>
      <c r="WHW199" s="174"/>
      <c r="WHX199" s="174"/>
      <c r="WHY199" s="174"/>
      <c r="WHZ199" s="174"/>
      <c r="WIA199" s="174"/>
      <c r="WIB199" s="174"/>
      <c r="WIC199" s="174"/>
      <c r="WID199" s="174"/>
      <c r="WIE199" s="174"/>
      <c r="WIF199" s="174"/>
      <c r="WIG199" s="174"/>
      <c r="WIH199" s="174"/>
      <c r="WII199" s="174"/>
      <c r="WIJ199" s="174"/>
      <c r="WIK199" s="174"/>
      <c r="WIL199" s="174"/>
      <c r="WIM199" s="174"/>
      <c r="WIN199" s="174"/>
      <c r="WIO199" s="174"/>
      <c r="WIP199" s="174"/>
      <c r="WIQ199" s="174"/>
      <c r="WIR199" s="174"/>
      <c r="WIS199" s="174"/>
      <c r="WIT199" s="174"/>
      <c r="WIU199" s="174"/>
      <c r="WIV199" s="174"/>
      <c r="WIW199" s="174"/>
      <c r="WIX199" s="174"/>
      <c r="WIY199" s="174"/>
      <c r="WIZ199" s="174"/>
      <c r="WJA199" s="174"/>
      <c r="WJB199" s="174"/>
      <c r="WJC199" s="174"/>
      <c r="WJD199" s="174"/>
      <c r="WJE199" s="174"/>
      <c r="WJF199" s="174"/>
      <c r="WJG199" s="174"/>
      <c r="WJH199" s="174"/>
      <c r="WJI199" s="174"/>
      <c r="WJJ199" s="174"/>
      <c r="WJK199" s="174"/>
      <c r="WJL199" s="174"/>
      <c r="WJM199" s="174"/>
      <c r="WJN199" s="174"/>
      <c r="WJO199" s="174"/>
      <c r="WJP199" s="174"/>
      <c r="WJQ199" s="174"/>
      <c r="WJR199" s="174"/>
      <c r="WJS199" s="174"/>
      <c r="WJT199" s="174"/>
      <c r="WJU199" s="174"/>
      <c r="WJV199" s="174"/>
      <c r="WJW199" s="174"/>
      <c r="WJX199" s="174"/>
      <c r="WJY199" s="174"/>
      <c r="WJZ199" s="174"/>
      <c r="WKA199" s="174"/>
      <c r="WKB199" s="174"/>
      <c r="WKC199" s="174"/>
      <c r="WKD199" s="174"/>
      <c r="WKE199" s="174"/>
      <c r="WKF199" s="174"/>
      <c r="WKG199" s="174"/>
      <c r="WKH199" s="174"/>
      <c r="WKI199" s="174"/>
      <c r="WKJ199" s="174"/>
      <c r="WKK199" s="174"/>
      <c r="WKL199" s="174"/>
      <c r="WKM199" s="174"/>
      <c r="WKN199" s="174"/>
      <c r="WKO199" s="174"/>
      <c r="WKP199" s="174"/>
      <c r="WKQ199" s="174"/>
      <c r="WKR199" s="174"/>
      <c r="WKS199" s="174"/>
      <c r="WKT199" s="174"/>
      <c r="WKU199" s="174"/>
      <c r="WKV199" s="174"/>
      <c r="WKW199" s="174"/>
      <c r="WKX199" s="174"/>
      <c r="WKY199" s="174"/>
      <c r="WKZ199" s="174"/>
      <c r="WLA199" s="174"/>
      <c r="WLB199" s="174"/>
      <c r="WLC199" s="174"/>
      <c r="WLD199" s="174"/>
      <c r="WLE199" s="174"/>
      <c r="WLF199" s="174"/>
      <c r="WLG199" s="174"/>
      <c r="WLH199" s="174"/>
      <c r="WLI199" s="174"/>
      <c r="WLJ199" s="174"/>
      <c r="WLK199" s="174"/>
      <c r="WLL199" s="174"/>
      <c r="WLM199" s="174"/>
      <c r="WLN199" s="174"/>
      <c r="WLO199" s="174"/>
      <c r="WLP199" s="174"/>
      <c r="WLQ199" s="174"/>
      <c r="WLR199" s="174"/>
      <c r="WLS199" s="174"/>
      <c r="WLT199" s="174"/>
      <c r="WLU199" s="174"/>
      <c r="WLV199" s="174"/>
      <c r="WLW199" s="174"/>
      <c r="WLX199" s="174"/>
      <c r="WLY199" s="174"/>
      <c r="WLZ199" s="174"/>
      <c r="WMA199" s="174"/>
      <c r="WMB199" s="174"/>
      <c r="WMC199" s="174"/>
      <c r="WMD199" s="174"/>
      <c r="WME199" s="174"/>
      <c r="WMF199" s="174"/>
      <c r="WMG199" s="174"/>
      <c r="WMH199" s="174"/>
      <c r="WMI199" s="174"/>
      <c r="WMJ199" s="174"/>
      <c r="WMK199" s="174"/>
      <c r="WML199" s="174"/>
      <c r="WMM199" s="174"/>
      <c r="WMN199" s="174"/>
      <c r="WMO199" s="174"/>
      <c r="WMP199" s="174"/>
      <c r="WMQ199" s="174"/>
      <c r="WMR199" s="174"/>
      <c r="WMS199" s="174"/>
      <c r="WMT199" s="174"/>
      <c r="WMU199" s="174"/>
      <c r="WMV199" s="174"/>
      <c r="WMW199" s="174"/>
      <c r="WMX199" s="174"/>
      <c r="WMY199" s="174"/>
      <c r="WMZ199" s="174"/>
      <c r="WNA199" s="174"/>
      <c r="WNB199" s="174"/>
      <c r="WNC199" s="174"/>
      <c r="WND199" s="174"/>
      <c r="WNE199" s="174"/>
      <c r="WNF199" s="174"/>
      <c r="WNG199" s="174"/>
      <c r="WNH199" s="174"/>
      <c r="WNI199" s="174"/>
      <c r="WNJ199" s="174"/>
      <c r="WNK199" s="174"/>
      <c r="WNL199" s="174"/>
      <c r="WNM199" s="174"/>
      <c r="WNN199" s="174"/>
      <c r="WNO199" s="174"/>
      <c r="WNP199" s="174"/>
      <c r="WNQ199" s="174"/>
      <c r="WNR199" s="174"/>
      <c r="WNS199" s="174"/>
      <c r="WNT199" s="174"/>
      <c r="WNU199" s="174"/>
      <c r="WNV199" s="174"/>
      <c r="WNW199" s="174"/>
      <c r="WNX199" s="174"/>
      <c r="WNY199" s="174"/>
      <c r="WNZ199" s="174"/>
      <c r="WOA199" s="174"/>
      <c r="WOB199" s="174"/>
      <c r="WOC199" s="174"/>
      <c r="WOD199" s="174"/>
      <c r="WOE199" s="174"/>
      <c r="WOF199" s="174"/>
      <c r="WOG199" s="174"/>
      <c r="WOH199" s="174"/>
      <c r="WOI199" s="174"/>
      <c r="WOJ199" s="174"/>
      <c r="WOK199" s="174"/>
      <c r="WOL199" s="174"/>
      <c r="WOM199" s="174"/>
      <c r="WON199" s="174"/>
      <c r="WOO199" s="174"/>
      <c r="WOP199" s="174"/>
      <c r="WOQ199" s="174"/>
      <c r="WOR199" s="174"/>
      <c r="WOS199" s="174"/>
      <c r="WOT199" s="174"/>
      <c r="WOU199" s="174"/>
      <c r="WOV199" s="174"/>
      <c r="WOW199" s="174"/>
      <c r="WOX199" s="174"/>
      <c r="WOY199" s="174"/>
      <c r="WOZ199" s="174"/>
      <c r="WPA199" s="174"/>
      <c r="WPB199" s="174"/>
      <c r="WPC199" s="174"/>
      <c r="WPD199" s="174"/>
      <c r="WPE199" s="174"/>
      <c r="WPF199" s="174"/>
      <c r="WPG199" s="174"/>
      <c r="WPH199" s="174"/>
      <c r="WPI199" s="174"/>
      <c r="WPJ199" s="174"/>
      <c r="WPK199" s="174"/>
      <c r="WPL199" s="174"/>
      <c r="WPM199" s="174"/>
      <c r="WPN199" s="174"/>
      <c r="WPO199" s="174"/>
      <c r="WPP199" s="174"/>
      <c r="WPQ199" s="174"/>
      <c r="WPR199" s="174"/>
      <c r="WPS199" s="174"/>
      <c r="WPT199" s="174"/>
      <c r="WPU199" s="174"/>
      <c r="WPV199" s="174"/>
      <c r="WPW199" s="174"/>
      <c r="WPX199" s="174"/>
      <c r="WPY199" s="174"/>
      <c r="WPZ199" s="174"/>
      <c r="WQA199" s="174"/>
      <c r="WQB199" s="174"/>
      <c r="WQC199" s="174"/>
      <c r="WQD199" s="174"/>
      <c r="WQE199" s="174"/>
      <c r="WQF199" s="174"/>
      <c r="WQG199" s="174"/>
      <c r="WQH199" s="174"/>
      <c r="WQI199" s="174"/>
      <c r="WQJ199" s="174"/>
      <c r="WQK199" s="174"/>
      <c r="WQL199" s="174"/>
      <c r="WQM199" s="174"/>
      <c r="WQN199" s="174"/>
      <c r="WQO199" s="174"/>
      <c r="WQP199" s="174"/>
      <c r="WQQ199" s="174"/>
      <c r="WQR199" s="174"/>
      <c r="WQS199" s="174"/>
      <c r="WQT199" s="174"/>
      <c r="WQU199" s="174"/>
      <c r="WQV199" s="174"/>
      <c r="WQW199" s="174"/>
      <c r="WQX199" s="174"/>
      <c r="WQY199" s="174"/>
      <c r="WQZ199" s="174"/>
      <c r="WRA199" s="174"/>
      <c r="WRB199" s="174"/>
      <c r="WRC199" s="174"/>
      <c r="WRD199" s="174"/>
      <c r="WRE199" s="174"/>
      <c r="WRF199" s="174"/>
      <c r="WRG199" s="174"/>
      <c r="WRH199" s="174"/>
      <c r="WRI199" s="174"/>
      <c r="WRJ199" s="174"/>
      <c r="WRK199" s="174"/>
      <c r="WRL199" s="174"/>
      <c r="WRM199" s="174"/>
      <c r="WRN199" s="174"/>
      <c r="WRO199" s="174"/>
      <c r="WRP199" s="174"/>
      <c r="WRQ199" s="174"/>
      <c r="WRR199" s="174"/>
      <c r="WRS199" s="174"/>
      <c r="WRT199" s="174"/>
      <c r="WRU199" s="174"/>
      <c r="WRV199" s="174"/>
      <c r="WRW199" s="174"/>
      <c r="WRX199" s="174"/>
      <c r="WRY199" s="174"/>
      <c r="WRZ199" s="174"/>
      <c r="WSA199" s="174"/>
      <c r="WSB199" s="174"/>
      <c r="WSC199" s="174"/>
      <c r="WSD199" s="174"/>
      <c r="WSE199" s="174"/>
      <c r="WSF199" s="174"/>
      <c r="WSG199" s="174"/>
      <c r="WSH199" s="174"/>
      <c r="WSI199" s="174"/>
      <c r="WSJ199" s="174"/>
      <c r="WSK199" s="174"/>
      <c r="WSL199" s="174"/>
      <c r="WSM199" s="174"/>
      <c r="WSN199" s="174"/>
      <c r="WSO199" s="174"/>
      <c r="WSP199" s="174"/>
      <c r="WSQ199" s="174"/>
      <c r="WSR199" s="174"/>
      <c r="WSS199" s="174"/>
      <c r="WST199" s="174"/>
      <c r="WSU199" s="174"/>
      <c r="WSV199" s="174"/>
      <c r="WSW199" s="174"/>
      <c r="WSX199" s="174"/>
      <c r="WSY199" s="174"/>
      <c r="WSZ199" s="174"/>
      <c r="WTA199" s="174"/>
      <c r="WTB199" s="174"/>
      <c r="WTC199" s="174"/>
      <c r="WTD199" s="174"/>
      <c r="WTE199" s="174"/>
      <c r="WTF199" s="174"/>
      <c r="WTG199" s="174"/>
      <c r="WTH199" s="174"/>
      <c r="WTI199" s="174"/>
      <c r="WTJ199" s="174"/>
      <c r="WTK199" s="174"/>
      <c r="WTL199" s="174"/>
      <c r="WTM199" s="174"/>
      <c r="WTN199" s="174"/>
      <c r="WTO199" s="174"/>
      <c r="WTP199" s="174"/>
      <c r="WTQ199" s="174"/>
      <c r="WTR199" s="174"/>
      <c r="WTS199" s="174"/>
      <c r="WTT199" s="174"/>
      <c r="WTU199" s="174"/>
      <c r="WTV199" s="174"/>
      <c r="WTW199" s="174"/>
      <c r="WTX199" s="174"/>
      <c r="WTY199" s="174"/>
      <c r="WTZ199" s="174"/>
      <c r="WUA199" s="174"/>
      <c r="WUB199" s="174"/>
      <c r="WUC199" s="174"/>
      <c r="WUD199" s="174"/>
      <c r="WUE199" s="174"/>
      <c r="WUF199" s="174"/>
      <c r="WUG199" s="174"/>
      <c r="WUH199" s="174"/>
      <c r="WUI199" s="174"/>
      <c r="WUJ199" s="174"/>
      <c r="WUK199" s="174"/>
      <c r="WUL199" s="174"/>
      <c r="WUM199" s="174"/>
      <c r="WUN199" s="174"/>
      <c r="WUO199" s="174"/>
      <c r="WUP199" s="174"/>
      <c r="WUQ199" s="174"/>
      <c r="WUR199" s="174"/>
      <c r="WUS199" s="174"/>
      <c r="WUT199" s="174"/>
      <c r="WUU199" s="174"/>
      <c r="WUV199" s="174"/>
      <c r="WUW199" s="174"/>
      <c r="WUX199" s="174"/>
      <c r="WUY199" s="174"/>
      <c r="WUZ199" s="174"/>
      <c r="WVA199" s="174"/>
      <c r="WVB199" s="174"/>
      <c r="WVC199" s="174"/>
      <c r="WVD199" s="174"/>
      <c r="WVE199" s="174"/>
      <c r="WVF199" s="174"/>
      <c r="WVG199" s="174"/>
      <c r="WVH199" s="174"/>
      <c r="WVI199" s="174"/>
      <c r="WVJ199" s="174"/>
      <c r="WVK199" s="174"/>
      <c r="WVL199" s="174"/>
      <c r="WVM199" s="174"/>
      <c r="WVN199" s="174"/>
      <c r="WVO199" s="174"/>
      <c r="WVP199" s="174"/>
      <c r="WVQ199" s="174"/>
      <c r="WVR199" s="174"/>
      <c r="WVS199" s="174"/>
      <c r="WVT199" s="174"/>
      <c r="WVU199" s="174"/>
      <c r="WVV199" s="174"/>
      <c r="WVW199" s="174"/>
      <c r="WVX199" s="174"/>
      <c r="WVY199" s="174"/>
      <c r="WVZ199" s="174"/>
      <c r="WWA199" s="174"/>
      <c r="WWB199" s="174"/>
      <c r="WWC199" s="174"/>
      <c r="WWD199" s="174"/>
      <c r="WWE199" s="174"/>
      <c r="WWF199" s="174"/>
      <c r="WWG199" s="174"/>
      <c r="WWH199" s="174"/>
      <c r="WWI199" s="174"/>
      <c r="WWJ199" s="174"/>
      <c r="WWK199" s="174"/>
      <c r="WWL199" s="174"/>
      <c r="WWM199" s="174"/>
      <c r="WWN199" s="174"/>
      <c r="WWO199" s="174"/>
      <c r="WWP199" s="174"/>
      <c r="WWQ199" s="174"/>
      <c r="WWR199" s="174"/>
      <c r="WWS199" s="174"/>
      <c r="WWT199" s="174"/>
      <c r="WWU199" s="174"/>
      <c r="WWV199" s="174"/>
      <c r="WWW199" s="174"/>
      <c r="WWX199" s="174"/>
      <c r="WWY199" s="174"/>
      <c r="WWZ199" s="174"/>
      <c r="WXA199" s="174"/>
      <c r="WXB199" s="174"/>
      <c r="WXC199" s="174"/>
      <c r="WXD199" s="174"/>
      <c r="WXE199" s="174"/>
      <c r="WXF199" s="174"/>
      <c r="WXG199" s="174"/>
      <c r="WXH199" s="174"/>
      <c r="WXI199" s="174"/>
      <c r="WXJ199" s="174"/>
      <c r="WXK199" s="174"/>
      <c r="WXL199" s="174"/>
      <c r="WXM199" s="174"/>
      <c r="WXN199" s="174"/>
      <c r="WXO199" s="174"/>
      <c r="WXP199" s="174"/>
      <c r="WXQ199" s="174"/>
      <c r="WXR199" s="174"/>
      <c r="WXS199" s="174"/>
      <c r="WXT199" s="174"/>
      <c r="WXU199" s="174"/>
      <c r="WXV199" s="174"/>
      <c r="WXW199" s="174"/>
      <c r="WXX199" s="174"/>
      <c r="WXY199" s="174"/>
      <c r="WXZ199" s="174"/>
      <c r="WYA199" s="174"/>
      <c r="WYB199" s="174"/>
      <c r="WYC199" s="174"/>
      <c r="WYD199" s="174"/>
      <c r="WYE199" s="174"/>
      <c r="WYF199" s="174"/>
      <c r="WYG199" s="174"/>
      <c r="WYH199" s="174"/>
      <c r="WYI199" s="174"/>
      <c r="WYJ199" s="174"/>
      <c r="WYK199" s="174"/>
      <c r="WYL199" s="174"/>
      <c r="WYM199" s="174"/>
      <c r="WYN199" s="174"/>
      <c r="WYO199" s="174"/>
      <c r="WYP199" s="174"/>
      <c r="WYQ199" s="174"/>
      <c r="WYR199" s="174"/>
      <c r="WYS199" s="174"/>
      <c r="WYT199" s="174"/>
      <c r="WYU199" s="174"/>
      <c r="WYV199" s="174"/>
      <c r="WYW199" s="174"/>
      <c r="WYX199" s="174"/>
      <c r="WYY199" s="174"/>
      <c r="WYZ199" s="174"/>
      <c r="WZA199" s="174"/>
      <c r="WZB199" s="174"/>
      <c r="WZC199" s="174"/>
      <c r="WZD199" s="174"/>
      <c r="WZE199" s="174"/>
      <c r="WZF199" s="174"/>
      <c r="WZG199" s="174"/>
      <c r="WZH199" s="174"/>
      <c r="WZI199" s="174"/>
      <c r="WZJ199" s="174"/>
      <c r="WZK199" s="174"/>
      <c r="WZL199" s="174"/>
      <c r="WZM199" s="174"/>
      <c r="WZN199" s="174"/>
      <c r="WZO199" s="174"/>
      <c r="WZP199" s="174"/>
      <c r="WZQ199" s="174"/>
      <c r="WZR199" s="174"/>
      <c r="WZS199" s="174"/>
      <c r="WZT199" s="174"/>
      <c r="WZU199" s="174"/>
      <c r="WZV199" s="174"/>
      <c r="WZW199" s="174"/>
      <c r="WZX199" s="174"/>
      <c r="WZY199" s="174"/>
      <c r="WZZ199" s="174"/>
      <c r="XAA199" s="174"/>
      <c r="XAB199" s="174"/>
      <c r="XAC199" s="174"/>
      <c r="XAD199" s="174"/>
      <c r="XAE199" s="174"/>
      <c r="XAF199" s="174"/>
      <c r="XAG199" s="174"/>
      <c r="XAH199" s="174"/>
      <c r="XAI199" s="174"/>
      <c r="XAJ199" s="174"/>
      <c r="XAK199" s="174"/>
      <c r="XAL199" s="174"/>
      <c r="XAM199" s="174"/>
      <c r="XAN199" s="174"/>
      <c r="XAO199" s="174"/>
      <c r="XAP199" s="174"/>
      <c r="XAQ199" s="174"/>
      <c r="XAR199" s="174"/>
      <c r="XAS199" s="174"/>
      <c r="XAT199" s="174"/>
      <c r="XAU199" s="174"/>
      <c r="XAV199" s="174"/>
      <c r="XAW199" s="174"/>
      <c r="XAX199" s="174"/>
      <c r="XAY199" s="174"/>
      <c r="XAZ199" s="174"/>
      <c r="XBA199" s="174"/>
      <c r="XBB199" s="174"/>
      <c r="XBC199" s="174"/>
      <c r="XBD199" s="174"/>
      <c r="XBE199" s="174"/>
      <c r="XBF199" s="174"/>
      <c r="XBG199" s="174"/>
      <c r="XBH199" s="174"/>
      <c r="XBI199" s="174"/>
      <c r="XBJ199" s="174"/>
      <c r="XBK199" s="174"/>
      <c r="XBL199" s="174"/>
      <c r="XBM199" s="174"/>
      <c r="XBN199" s="174"/>
      <c r="XBO199" s="174"/>
      <c r="XBP199" s="174"/>
      <c r="XBQ199" s="174"/>
      <c r="XBR199" s="174"/>
      <c r="XBS199" s="174"/>
      <c r="XBT199" s="174"/>
      <c r="XBU199" s="174"/>
      <c r="XBV199" s="174"/>
      <c r="XBW199" s="174"/>
      <c r="XBX199" s="174"/>
      <c r="XBY199" s="174"/>
      <c r="XBZ199" s="174"/>
      <c r="XCA199" s="174"/>
      <c r="XCB199" s="174"/>
      <c r="XCC199" s="174"/>
      <c r="XCD199" s="174"/>
      <c r="XCE199" s="174"/>
      <c r="XCF199" s="174"/>
      <c r="XCG199" s="174"/>
      <c r="XCH199" s="174"/>
      <c r="XCI199" s="174"/>
      <c r="XCJ199" s="174"/>
      <c r="XCK199" s="174"/>
      <c r="XCL199" s="174"/>
      <c r="XCM199" s="174"/>
      <c r="XCN199" s="174"/>
      <c r="XCO199" s="174"/>
      <c r="XCP199" s="174"/>
      <c r="XCQ199" s="174"/>
      <c r="XCR199" s="174"/>
      <c r="XCS199" s="174"/>
      <c r="XCT199" s="174"/>
      <c r="XCU199" s="174"/>
      <c r="XCV199" s="174"/>
      <c r="XCW199" s="174"/>
      <c r="XCX199" s="174"/>
      <c r="XCY199" s="174"/>
      <c r="XCZ199" s="174"/>
      <c r="XDA199" s="174"/>
      <c r="XDB199" s="174"/>
      <c r="XDC199" s="174"/>
      <c r="XDD199" s="174"/>
      <c r="XDE199" s="174"/>
      <c r="XDF199" s="174"/>
      <c r="XDG199" s="174"/>
      <c r="XDH199" s="174"/>
      <c r="XDI199" s="174"/>
      <c r="XDJ199" s="174"/>
      <c r="XDK199" s="174"/>
      <c r="XDL199" s="174"/>
      <c r="XDM199" s="174"/>
      <c r="XDN199" s="174"/>
      <c r="XDO199" s="174"/>
      <c r="XDP199" s="174"/>
      <c r="XDQ199" s="174"/>
      <c r="XDR199" s="174"/>
      <c r="XDS199" s="174"/>
      <c r="XDT199" s="174"/>
      <c r="XDU199" s="174"/>
      <c r="XDV199" s="174"/>
      <c r="XDW199" s="174"/>
      <c r="XDX199" s="174"/>
      <c r="XDY199" s="174"/>
      <c r="XDZ199" s="174"/>
      <c r="XEA199" s="174"/>
      <c r="XEB199" s="174"/>
      <c r="XEC199" s="174"/>
      <c r="XED199" s="174"/>
      <c r="XEE199" s="174"/>
      <c r="XEF199" s="174"/>
      <c r="XEG199" s="174"/>
      <c r="XEH199" s="174"/>
      <c r="XEI199" s="174"/>
      <c r="XEJ199" s="174"/>
      <c r="XEK199" s="174"/>
      <c r="XEL199" s="174"/>
      <c r="XEM199" s="174"/>
      <c r="XEN199" s="174"/>
      <c r="XEO199" s="174"/>
      <c r="XEP199" s="174"/>
      <c r="XEQ199" s="174"/>
      <c r="XER199" s="174"/>
      <c r="XES199" s="174"/>
      <c r="XET199" s="174"/>
      <c r="XEU199" s="174"/>
      <c r="XEV199" s="174"/>
      <c r="XEW199" s="174"/>
      <c r="XEX199" s="174"/>
      <c r="XEY199" s="174"/>
      <c r="XEZ199" s="174"/>
      <c r="XFA199" s="174"/>
      <c r="XFB199" s="174"/>
      <c r="XFC199" s="174"/>
      <c r="XFD199" s="174"/>
    </row>
    <row r="200" spans="1:16384" s="7" customFormat="1" ht="14.25">
      <c r="A200" s="313"/>
      <c r="B200" s="313"/>
      <c r="C200" s="1064" t="s">
        <v>1035</v>
      </c>
      <c r="D200" s="916"/>
      <c r="E200" s="916"/>
      <c r="F200" s="916"/>
      <c r="G200" s="1046"/>
      <c r="H200" s="1046"/>
      <c r="I200" s="1046"/>
      <c r="J200" s="221">
        <f>J198-J199</f>
        <v>0</v>
      </c>
      <c r="K200" s="221">
        <f t="shared" ref="K200:BN200" si="225">K198-K199</f>
        <v>0</v>
      </c>
      <c r="L200" s="221">
        <f t="shared" si="225"/>
        <v>0</v>
      </c>
      <c r="M200" s="221">
        <f t="shared" si="225"/>
        <v>0</v>
      </c>
      <c r="N200" s="221">
        <f t="shared" si="225"/>
        <v>0</v>
      </c>
      <c r="O200" s="221">
        <f t="shared" si="225"/>
        <v>0</v>
      </c>
      <c r="P200" s="221">
        <f t="shared" si="225"/>
        <v>0</v>
      </c>
      <c r="Q200" s="221">
        <f t="shared" si="225"/>
        <v>0</v>
      </c>
      <c r="R200" s="221">
        <f t="shared" si="225"/>
        <v>0</v>
      </c>
      <c r="S200" s="221">
        <f t="shared" si="225"/>
        <v>0</v>
      </c>
      <c r="T200" s="221">
        <f t="shared" si="225"/>
        <v>0</v>
      </c>
      <c r="U200" s="221">
        <f t="shared" si="225"/>
        <v>0</v>
      </c>
      <c r="V200" s="221">
        <f t="shared" si="225"/>
        <v>0</v>
      </c>
      <c r="W200" s="221">
        <f t="shared" si="225"/>
        <v>0</v>
      </c>
      <c r="X200" s="221">
        <f t="shared" si="225"/>
        <v>0</v>
      </c>
      <c r="Y200" s="221">
        <f t="shared" si="225"/>
        <v>0</v>
      </c>
      <c r="Z200" s="221">
        <f t="shared" si="225"/>
        <v>0</v>
      </c>
      <c r="AA200" s="221">
        <f t="shared" si="225"/>
        <v>0</v>
      </c>
      <c r="AB200" s="221">
        <f t="shared" si="225"/>
        <v>0</v>
      </c>
      <c r="AC200" s="221">
        <f t="shared" si="225"/>
        <v>0</v>
      </c>
      <c r="AD200" s="221">
        <f t="shared" si="225"/>
        <v>0</v>
      </c>
      <c r="AE200" s="221">
        <f t="shared" si="225"/>
        <v>0</v>
      </c>
      <c r="AF200" s="221">
        <f t="shared" si="225"/>
        <v>0</v>
      </c>
      <c r="AG200" s="221">
        <f t="shared" si="225"/>
        <v>0</v>
      </c>
      <c r="AH200" s="221">
        <f t="shared" si="225"/>
        <v>0</v>
      </c>
      <c r="AI200" s="221">
        <f t="shared" si="225"/>
        <v>0</v>
      </c>
      <c r="AJ200" s="221">
        <f t="shared" si="225"/>
        <v>0</v>
      </c>
      <c r="AK200" s="221">
        <f t="shared" si="225"/>
        <v>0</v>
      </c>
      <c r="AL200" s="221">
        <f t="shared" si="225"/>
        <v>0</v>
      </c>
      <c r="AM200" s="221">
        <f t="shared" si="225"/>
        <v>0</v>
      </c>
      <c r="AN200" s="221">
        <f t="shared" si="225"/>
        <v>0</v>
      </c>
      <c r="AO200" s="221">
        <f t="shared" si="225"/>
        <v>0</v>
      </c>
      <c r="AP200" s="221">
        <f t="shared" si="225"/>
        <v>0</v>
      </c>
      <c r="AQ200" s="221">
        <f t="shared" si="225"/>
        <v>0</v>
      </c>
      <c r="AR200" s="221">
        <f t="shared" si="225"/>
        <v>0</v>
      </c>
      <c r="AS200" s="221">
        <f t="shared" si="225"/>
        <v>0</v>
      </c>
      <c r="AT200" s="221">
        <f t="shared" si="225"/>
        <v>0</v>
      </c>
      <c r="AU200" s="221">
        <f t="shared" si="225"/>
        <v>0</v>
      </c>
      <c r="AV200" s="221">
        <f t="shared" si="225"/>
        <v>0</v>
      </c>
      <c r="AW200" s="221">
        <f t="shared" si="225"/>
        <v>0</v>
      </c>
      <c r="AX200" s="221">
        <f t="shared" si="225"/>
        <v>0</v>
      </c>
      <c r="AY200" s="221">
        <f t="shared" si="225"/>
        <v>0</v>
      </c>
      <c r="AZ200" s="221">
        <f t="shared" si="225"/>
        <v>0</v>
      </c>
      <c r="BA200" s="221">
        <f t="shared" si="225"/>
        <v>0</v>
      </c>
      <c r="BB200" s="221">
        <f t="shared" si="225"/>
        <v>0</v>
      </c>
      <c r="BC200" s="221">
        <f t="shared" si="225"/>
        <v>0</v>
      </c>
      <c r="BD200" s="221">
        <f t="shared" si="225"/>
        <v>0</v>
      </c>
      <c r="BE200" s="221">
        <f t="shared" si="225"/>
        <v>0</v>
      </c>
      <c r="BF200" s="221">
        <f t="shared" si="225"/>
        <v>0</v>
      </c>
      <c r="BG200" s="221">
        <f t="shared" si="225"/>
        <v>0</v>
      </c>
      <c r="BH200" s="221">
        <f t="shared" si="225"/>
        <v>0</v>
      </c>
      <c r="BI200" s="221">
        <f t="shared" si="225"/>
        <v>0</v>
      </c>
      <c r="BJ200" s="221">
        <f t="shared" si="225"/>
        <v>0</v>
      </c>
      <c r="BK200" s="221">
        <f t="shared" si="225"/>
        <v>0</v>
      </c>
      <c r="BL200" s="221">
        <f t="shared" si="225"/>
        <v>0</v>
      </c>
      <c r="BM200" s="221">
        <f t="shared" si="225"/>
        <v>0</v>
      </c>
      <c r="BN200" s="221">
        <f t="shared" si="225"/>
        <v>0</v>
      </c>
      <c r="BO200" s="221">
        <f>BO198-BO199</f>
        <v>0</v>
      </c>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c r="JY200" s="174"/>
      <c r="JZ200" s="174"/>
      <c r="KA200" s="174"/>
      <c r="KB200" s="174"/>
      <c r="KC200" s="174"/>
      <c r="KD200" s="174"/>
      <c r="KE200" s="174"/>
      <c r="KF200" s="174"/>
      <c r="KG200" s="174"/>
      <c r="KH200" s="174"/>
      <c r="KI200" s="174"/>
      <c r="KJ200" s="174"/>
      <c r="KK200" s="174"/>
      <c r="KL200" s="174"/>
      <c r="KM200" s="174"/>
      <c r="KN200" s="174"/>
      <c r="KO200" s="174"/>
      <c r="KP200" s="174"/>
      <c r="KQ200" s="174"/>
      <c r="KR200" s="174"/>
      <c r="KS200" s="174"/>
      <c r="KT200" s="174"/>
      <c r="KU200" s="174"/>
      <c r="KV200" s="174"/>
      <c r="KW200" s="174"/>
      <c r="KX200" s="174"/>
      <c r="KY200" s="174"/>
      <c r="KZ200" s="174"/>
      <c r="LA200" s="174"/>
      <c r="LB200" s="174"/>
      <c r="LC200" s="174"/>
      <c r="LD200" s="174"/>
      <c r="LE200" s="174"/>
      <c r="LF200" s="174"/>
      <c r="LG200" s="174"/>
      <c r="LH200" s="174"/>
      <c r="LI200" s="174"/>
      <c r="LJ200" s="174"/>
      <c r="LK200" s="174"/>
      <c r="LL200" s="174"/>
      <c r="LM200" s="174"/>
      <c r="LN200" s="174"/>
      <c r="LO200" s="174"/>
      <c r="LP200" s="174"/>
      <c r="LQ200" s="174"/>
      <c r="LR200" s="174"/>
      <c r="LS200" s="174"/>
      <c r="LT200" s="174"/>
      <c r="LU200" s="174"/>
      <c r="LV200" s="174"/>
      <c r="LW200" s="174"/>
      <c r="LX200" s="174"/>
      <c r="LY200" s="174"/>
      <c r="LZ200" s="174"/>
      <c r="MA200" s="174"/>
      <c r="MB200" s="174"/>
      <c r="MC200" s="174"/>
      <c r="MD200" s="174"/>
      <c r="ME200" s="174"/>
      <c r="MF200" s="174"/>
      <c r="MG200" s="174"/>
      <c r="MH200" s="174"/>
      <c r="MI200" s="174"/>
      <c r="MJ200" s="174"/>
      <c r="MK200" s="174"/>
      <c r="ML200" s="174"/>
      <c r="MM200" s="174"/>
      <c r="MN200" s="174"/>
      <c r="MO200" s="174"/>
      <c r="MP200" s="174"/>
      <c r="MQ200" s="174"/>
      <c r="MR200" s="174"/>
      <c r="MS200" s="174"/>
      <c r="MT200" s="174"/>
      <c r="MU200" s="174"/>
      <c r="MV200" s="174"/>
      <c r="MW200" s="174"/>
      <c r="MX200" s="174"/>
      <c r="MY200" s="174"/>
      <c r="MZ200" s="174"/>
      <c r="NA200" s="174"/>
      <c r="NB200" s="174"/>
      <c r="NC200" s="174"/>
      <c r="ND200" s="174"/>
      <c r="NE200" s="174"/>
      <c r="NF200" s="174"/>
      <c r="NG200" s="174"/>
      <c r="NH200" s="174"/>
      <c r="NI200" s="174"/>
      <c r="NJ200" s="174"/>
      <c r="NK200" s="174"/>
      <c r="NL200" s="174"/>
      <c r="NM200" s="174"/>
      <c r="NN200" s="174"/>
      <c r="NO200" s="174"/>
      <c r="NP200" s="174"/>
      <c r="NQ200" s="174"/>
      <c r="NR200" s="174"/>
      <c r="NS200" s="174"/>
      <c r="NT200" s="174"/>
      <c r="NU200" s="174"/>
      <c r="NV200" s="174"/>
      <c r="NW200" s="174"/>
      <c r="NX200" s="174"/>
      <c r="NY200" s="174"/>
      <c r="NZ200" s="174"/>
      <c r="OA200" s="174"/>
      <c r="OB200" s="174"/>
      <c r="OC200" s="174"/>
      <c r="OD200" s="174"/>
      <c r="OE200" s="174"/>
      <c r="OF200" s="174"/>
      <c r="OG200" s="174"/>
      <c r="OH200" s="174"/>
      <c r="OI200" s="174"/>
      <c r="OJ200" s="174"/>
      <c r="OK200" s="174"/>
      <c r="OL200" s="174"/>
      <c r="OM200" s="174"/>
      <c r="ON200" s="174"/>
      <c r="OO200" s="174"/>
      <c r="OP200" s="174"/>
      <c r="OQ200" s="174"/>
      <c r="OR200" s="174"/>
      <c r="OS200" s="174"/>
      <c r="OT200" s="174"/>
      <c r="OU200" s="174"/>
      <c r="OV200" s="174"/>
      <c r="OW200" s="174"/>
      <c r="OX200" s="174"/>
      <c r="OY200" s="174"/>
      <c r="OZ200" s="174"/>
      <c r="PA200" s="174"/>
      <c r="PB200" s="174"/>
      <c r="PC200" s="174"/>
      <c r="PD200" s="174"/>
      <c r="PE200" s="174"/>
      <c r="PF200" s="174"/>
      <c r="PG200" s="174"/>
      <c r="PH200" s="174"/>
      <c r="PI200" s="174"/>
      <c r="PJ200" s="174"/>
      <c r="PK200" s="174"/>
      <c r="PL200" s="174"/>
      <c r="PM200" s="174"/>
      <c r="PN200" s="174"/>
      <c r="PO200" s="174"/>
      <c r="PP200" s="174"/>
      <c r="PQ200" s="174"/>
      <c r="PR200" s="174"/>
      <c r="PS200" s="174"/>
      <c r="PT200" s="174"/>
      <c r="PU200" s="174"/>
      <c r="PV200" s="174"/>
      <c r="PW200" s="174"/>
      <c r="PX200" s="174"/>
      <c r="PY200" s="174"/>
      <c r="PZ200" s="174"/>
      <c r="QA200" s="174"/>
      <c r="QB200" s="174"/>
      <c r="QC200" s="174"/>
      <c r="QD200" s="174"/>
      <c r="QE200" s="174"/>
      <c r="QF200" s="174"/>
      <c r="QG200" s="174"/>
      <c r="QH200" s="174"/>
      <c r="QI200" s="174"/>
      <c r="QJ200" s="174"/>
      <c r="QK200" s="174"/>
      <c r="QL200" s="174"/>
      <c r="QM200" s="174"/>
      <c r="QN200" s="174"/>
      <c r="QO200" s="174"/>
      <c r="QP200" s="174"/>
      <c r="QQ200" s="174"/>
      <c r="QR200" s="174"/>
      <c r="QS200" s="174"/>
      <c r="QT200" s="174"/>
      <c r="QU200" s="174"/>
      <c r="QV200" s="174"/>
      <c r="QW200" s="174"/>
      <c r="QX200" s="174"/>
      <c r="QY200" s="174"/>
      <c r="QZ200" s="174"/>
      <c r="RA200" s="174"/>
      <c r="RB200" s="174"/>
      <c r="RC200" s="174"/>
      <c r="RD200" s="174"/>
      <c r="RE200" s="174"/>
      <c r="RF200" s="174"/>
      <c r="RG200" s="174"/>
      <c r="RH200" s="174"/>
      <c r="RI200" s="174"/>
      <c r="RJ200" s="174"/>
      <c r="RK200" s="174"/>
      <c r="RL200" s="174"/>
      <c r="RM200" s="174"/>
      <c r="RN200" s="174"/>
      <c r="RO200" s="174"/>
      <c r="RP200" s="174"/>
      <c r="RQ200" s="174"/>
      <c r="RR200" s="174"/>
      <c r="RS200" s="174"/>
      <c r="RT200" s="174"/>
      <c r="RU200" s="174"/>
      <c r="RV200" s="174"/>
      <c r="RW200" s="174"/>
      <c r="RX200" s="174"/>
      <c r="RY200" s="174"/>
      <c r="RZ200" s="174"/>
      <c r="SA200" s="174"/>
      <c r="SB200" s="174"/>
      <c r="SC200" s="174"/>
      <c r="SD200" s="174"/>
      <c r="SE200" s="174"/>
      <c r="SF200" s="174"/>
      <c r="SG200" s="174"/>
      <c r="SH200" s="174"/>
      <c r="SI200" s="174"/>
      <c r="SJ200" s="174"/>
      <c r="SK200" s="174"/>
      <c r="SL200" s="174"/>
      <c r="SM200" s="174"/>
      <c r="SN200" s="174"/>
      <c r="SO200" s="174"/>
      <c r="SP200" s="174"/>
      <c r="SQ200" s="174"/>
      <c r="SR200" s="174"/>
      <c r="SS200" s="174"/>
      <c r="ST200" s="174"/>
      <c r="SU200" s="174"/>
      <c r="SV200" s="174"/>
      <c r="SW200" s="174"/>
      <c r="SX200" s="174"/>
      <c r="SY200" s="174"/>
      <c r="SZ200" s="174"/>
      <c r="TA200" s="174"/>
      <c r="TB200" s="174"/>
      <c r="TC200" s="174"/>
      <c r="TD200" s="174"/>
      <c r="TE200" s="174"/>
      <c r="TF200" s="174"/>
      <c r="TG200" s="174"/>
      <c r="TH200" s="174"/>
      <c r="TI200" s="174"/>
      <c r="TJ200" s="174"/>
      <c r="TK200" s="174"/>
      <c r="TL200" s="174"/>
      <c r="TM200" s="174"/>
      <c r="TN200" s="174"/>
      <c r="TO200" s="174"/>
      <c r="TP200" s="174"/>
      <c r="TQ200" s="174"/>
      <c r="TR200" s="174"/>
      <c r="TS200" s="174"/>
      <c r="TT200" s="174"/>
      <c r="TU200" s="174"/>
      <c r="TV200" s="174"/>
      <c r="TW200" s="174"/>
      <c r="TX200" s="174"/>
      <c r="TY200" s="174"/>
      <c r="TZ200" s="174"/>
      <c r="UA200" s="174"/>
      <c r="UB200" s="174"/>
      <c r="UC200" s="174"/>
      <c r="UD200" s="174"/>
      <c r="UE200" s="174"/>
      <c r="UF200" s="174"/>
      <c r="UG200" s="174"/>
      <c r="UH200" s="174"/>
      <c r="UI200" s="174"/>
      <c r="UJ200" s="174"/>
      <c r="UK200" s="174"/>
      <c r="UL200" s="174"/>
      <c r="UM200" s="174"/>
      <c r="UN200" s="174"/>
      <c r="UO200" s="174"/>
      <c r="UP200" s="174"/>
      <c r="UQ200" s="174"/>
      <c r="UR200" s="174"/>
      <c r="US200" s="174"/>
      <c r="UT200" s="174"/>
      <c r="UU200" s="174"/>
      <c r="UV200" s="174"/>
      <c r="UW200" s="174"/>
      <c r="UX200" s="174"/>
      <c r="UY200" s="174"/>
      <c r="UZ200" s="174"/>
      <c r="VA200" s="174"/>
      <c r="VB200" s="174"/>
      <c r="VC200" s="174"/>
      <c r="VD200" s="174"/>
      <c r="VE200" s="174"/>
      <c r="VF200" s="174"/>
      <c r="VG200" s="174"/>
      <c r="VH200" s="174"/>
      <c r="VI200" s="174"/>
      <c r="VJ200" s="174"/>
      <c r="VK200" s="174"/>
      <c r="VL200" s="174"/>
      <c r="VM200" s="174"/>
      <c r="VN200" s="174"/>
      <c r="VO200" s="174"/>
      <c r="VP200" s="174"/>
      <c r="VQ200" s="174"/>
      <c r="VR200" s="174"/>
      <c r="VS200" s="174"/>
      <c r="VT200" s="174"/>
      <c r="VU200" s="174"/>
      <c r="VV200" s="174"/>
      <c r="VW200" s="174"/>
      <c r="VX200" s="174"/>
      <c r="VY200" s="174"/>
      <c r="VZ200" s="174"/>
      <c r="WA200" s="174"/>
      <c r="WB200" s="174"/>
      <c r="WC200" s="174"/>
      <c r="WD200" s="174"/>
      <c r="WE200" s="174"/>
      <c r="WF200" s="174"/>
      <c r="WG200" s="174"/>
      <c r="WH200" s="174"/>
      <c r="WI200" s="174"/>
      <c r="WJ200" s="174"/>
      <c r="WK200" s="174"/>
      <c r="WL200" s="174"/>
      <c r="WM200" s="174"/>
      <c r="WN200" s="174"/>
      <c r="WO200" s="174"/>
      <c r="WP200" s="174"/>
      <c r="WQ200" s="174"/>
      <c r="WR200" s="174"/>
      <c r="WS200" s="174"/>
      <c r="WT200" s="174"/>
      <c r="WU200" s="174"/>
      <c r="WV200" s="174"/>
      <c r="WW200" s="174"/>
      <c r="WX200" s="174"/>
      <c r="WY200" s="174"/>
      <c r="WZ200" s="174"/>
      <c r="XA200" s="174"/>
      <c r="XB200" s="174"/>
      <c r="XC200" s="174"/>
      <c r="XD200" s="174"/>
      <c r="XE200" s="174"/>
      <c r="XF200" s="174"/>
      <c r="XG200" s="174"/>
      <c r="XH200" s="174"/>
      <c r="XI200" s="174"/>
      <c r="XJ200" s="174"/>
      <c r="XK200" s="174"/>
      <c r="XL200" s="174"/>
      <c r="XM200" s="174"/>
      <c r="XN200" s="174"/>
      <c r="XO200" s="174"/>
      <c r="XP200" s="174"/>
      <c r="XQ200" s="174"/>
      <c r="XR200" s="174"/>
      <c r="XS200" s="174"/>
      <c r="XT200" s="174"/>
      <c r="XU200" s="174"/>
      <c r="XV200" s="174"/>
      <c r="XW200" s="174"/>
      <c r="XX200" s="174"/>
      <c r="XY200" s="174"/>
      <c r="XZ200" s="174"/>
      <c r="YA200" s="174"/>
      <c r="YB200" s="174"/>
      <c r="YC200" s="174"/>
      <c r="YD200" s="174"/>
      <c r="YE200" s="174"/>
      <c r="YF200" s="174"/>
      <c r="YG200" s="174"/>
      <c r="YH200" s="174"/>
      <c r="YI200" s="174"/>
      <c r="YJ200" s="174"/>
      <c r="YK200" s="174"/>
      <c r="YL200" s="174"/>
      <c r="YM200" s="174"/>
      <c r="YN200" s="174"/>
      <c r="YO200" s="174"/>
      <c r="YP200" s="174"/>
      <c r="YQ200" s="174"/>
      <c r="YR200" s="174"/>
      <c r="YS200" s="174"/>
      <c r="YT200" s="174"/>
      <c r="YU200" s="174"/>
      <c r="YV200" s="174"/>
      <c r="YW200" s="174"/>
      <c r="YX200" s="174"/>
      <c r="YY200" s="174"/>
      <c r="YZ200" s="174"/>
      <c r="ZA200" s="174"/>
      <c r="ZB200" s="174"/>
      <c r="ZC200" s="174"/>
      <c r="ZD200" s="174"/>
      <c r="ZE200" s="174"/>
      <c r="ZF200" s="174"/>
      <c r="ZG200" s="174"/>
      <c r="ZH200" s="174"/>
      <c r="ZI200" s="174"/>
      <c r="ZJ200" s="174"/>
      <c r="ZK200" s="174"/>
      <c r="ZL200" s="174"/>
      <c r="ZM200" s="174"/>
      <c r="ZN200" s="174"/>
      <c r="ZO200" s="174"/>
      <c r="ZP200" s="174"/>
      <c r="ZQ200" s="174"/>
      <c r="ZR200" s="174"/>
      <c r="ZS200" s="174"/>
      <c r="ZT200" s="174"/>
      <c r="ZU200" s="174"/>
      <c r="ZV200" s="174"/>
      <c r="ZW200" s="174"/>
      <c r="ZX200" s="174"/>
      <c r="ZY200" s="174"/>
      <c r="ZZ200" s="174"/>
      <c r="AAA200" s="174"/>
      <c r="AAB200" s="174"/>
      <c r="AAC200" s="174"/>
      <c r="AAD200" s="174"/>
      <c r="AAE200" s="174"/>
      <c r="AAF200" s="174"/>
      <c r="AAG200" s="174"/>
      <c r="AAH200" s="174"/>
      <c r="AAI200" s="174"/>
      <c r="AAJ200" s="174"/>
      <c r="AAK200" s="174"/>
      <c r="AAL200" s="174"/>
      <c r="AAM200" s="174"/>
      <c r="AAN200" s="174"/>
      <c r="AAO200" s="174"/>
      <c r="AAP200" s="174"/>
      <c r="AAQ200" s="174"/>
      <c r="AAR200" s="174"/>
      <c r="AAS200" s="174"/>
      <c r="AAT200" s="174"/>
      <c r="AAU200" s="174"/>
      <c r="AAV200" s="174"/>
      <c r="AAW200" s="174"/>
      <c r="AAX200" s="174"/>
      <c r="AAY200" s="174"/>
      <c r="AAZ200" s="174"/>
      <c r="ABA200" s="174"/>
      <c r="ABB200" s="174"/>
      <c r="ABC200" s="174"/>
      <c r="ABD200" s="174"/>
      <c r="ABE200" s="174"/>
      <c r="ABF200" s="174"/>
      <c r="ABG200" s="174"/>
      <c r="ABH200" s="174"/>
      <c r="ABI200" s="174"/>
      <c r="ABJ200" s="174"/>
      <c r="ABK200" s="174"/>
      <c r="ABL200" s="174"/>
      <c r="ABM200" s="174"/>
      <c r="ABN200" s="174"/>
      <c r="ABO200" s="174"/>
      <c r="ABP200" s="174"/>
      <c r="ABQ200" s="174"/>
      <c r="ABR200" s="174"/>
      <c r="ABS200" s="174"/>
      <c r="ABT200" s="174"/>
      <c r="ABU200" s="174"/>
      <c r="ABV200" s="174"/>
      <c r="ABW200" s="174"/>
      <c r="ABX200" s="174"/>
      <c r="ABY200" s="174"/>
      <c r="ABZ200" s="174"/>
      <c r="ACA200" s="174"/>
      <c r="ACB200" s="174"/>
      <c r="ACC200" s="174"/>
      <c r="ACD200" s="174"/>
      <c r="ACE200" s="174"/>
      <c r="ACF200" s="174"/>
      <c r="ACG200" s="174"/>
      <c r="ACH200" s="174"/>
      <c r="ACI200" s="174"/>
      <c r="ACJ200" s="174"/>
      <c r="ACK200" s="174"/>
      <c r="ACL200" s="174"/>
      <c r="ACM200" s="174"/>
      <c r="ACN200" s="174"/>
      <c r="ACO200" s="174"/>
      <c r="ACP200" s="174"/>
      <c r="ACQ200" s="174"/>
      <c r="ACR200" s="174"/>
      <c r="ACS200" s="174"/>
      <c r="ACT200" s="174"/>
      <c r="ACU200" s="174"/>
      <c r="ACV200" s="174"/>
      <c r="ACW200" s="174"/>
      <c r="ACX200" s="174"/>
      <c r="ACY200" s="174"/>
      <c r="ACZ200" s="174"/>
      <c r="ADA200" s="174"/>
      <c r="ADB200" s="174"/>
      <c r="ADC200" s="174"/>
      <c r="ADD200" s="174"/>
      <c r="ADE200" s="174"/>
      <c r="ADF200" s="174"/>
      <c r="ADG200" s="174"/>
      <c r="ADH200" s="174"/>
      <c r="ADI200" s="174"/>
      <c r="ADJ200" s="174"/>
      <c r="ADK200" s="174"/>
      <c r="ADL200" s="174"/>
      <c r="ADM200" s="174"/>
      <c r="ADN200" s="174"/>
      <c r="ADO200" s="174"/>
      <c r="ADP200" s="174"/>
      <c r="ADQ200" s="174"/>
      <c r="ADR200" s="174"/>
      <c r="ADS200" s="174"/>
      <c r="ADT200" s="174"/>
      <c r="ADU200" s="174"/>
      <c r="ADV200" s="174"/>
      <c r="ADW200" s="174"/>
      <c r="ADX200" s="174"/>
      <c r="ADY200" s="174"/>
      <c r="ADZ200" s="174"/>
      <c r="AEA200" s="174"/>
      <c r="AEB200" s="174"/>
      <c r="AEC200" s="174"/>
      <c r="AED200" s="174"/>
      <c r="AEE200" s="174"/>
      <c r="AEF200" s="174"/>
      <c r="AEG200" s="174"/>
      <c r="AEH200" s="174"/>
      <c r="AEI200" s="174"/>
      <c r="AEJ200" s="174"/>
      <c r="AEK200" s="174"/>
      <c r="AEL200" s="174"/>
      <c r="AEM200" s="174"/>
      <c r="AEN200" s="174"/>
      <c r="AEO200" s="174"/>
      <c r="AEP200" s="174"/>
      <c r="AEQ200" s="174"/>
      <c r="AER200" s="174"/>
      <c r="AES200" s="174"/>
      <c r="AET200" s="174"/>
      <c r="AEU200" s="174"/>
      <c r="AEV200" s="174"/>
      <c r="AEW200" s="174"/>
      <c r="AEX200" s="174"/>
      <c r="AEY200" s="174"/>
      <c r="AEZ200" s="174"/>
      <c r="AFA200" s="174"/>
      <c r="AFB200" s="174"/>
      <c r="AFC200" s="174"/>
      <c r="AFD200" s="174"/>
      <c r="AFE200" s="174"/>
      <c r="AFF200" s="174"/>
      <c r="AFG200" s="174"/>
      <c r="AFH200" s="174"/>
      <c r="AFI200" s="174"/>
      <c r="AFJ200" s="174"/>
      <c r="AFK200" s="174"/>
      <c r="AFL200" s="174"/>
      <c r="AFM200" s="174"/>
      <c r="AFN200" s="174"/>
      <c r="AFO200" s="174"/>
      <c r="AFP200" s="174"/>
      <c r="AFQ200" s="174"/>
      <c r="AFR200" s="174"/>
      <c r="AFS200" s="174"/>
      <c r="AFT200" s="174"/>
      <c r="AFU200" s="174"/>
      <c r="AFV200" s="174"/>
      <c r="AFW200" s="174"/>
      <c r="AFX200" s="174"/>
      <c r="AFY200" s="174"/>
      <c r="AFZ200" s="174"/>
      <c r="AGA200" s="174"/>
      <c r="AGB200" s="174"/>
      <c r="AGC200" s="174"/>
      <c r="AGD200" s="174"/>
      <c r="AGE200" s="174"/>
      <c r="AGF200" s="174"/>
      <c r="AGG200" s="174"/>
      <c r="AGH200" s="174"/>
      <c r="AGI200" s="174"/>
      <c r="AGJ200" s="174"/>
      <c r="AGK200" s="174"/>
      <c r="AGL200" s="174"/>
      <c r="AGM200" s="174"/>
      <c r="AGN200" s="174"/>
      <c r="AGO200" s="174"/>
      <c r="AGP200" s="174"/>
      <c r="AGQ200" s="174"/>
      <c r="AGR200" s="174"/>
      <c r="AGS200" s="174"/>
      <c r="AGT200" s="174"/>
      <c r="AGU200" s="174"/>
      <c r="AGV200" s="174"/>
      <c r="AGW200" s="174"/>
      <c r="AGX200" s="174"/>
      <c r="AGY200" s="174"/>
      <c r="AGZ200" s="174"/>
      <c r="AHA200" s="174"/>
      <c r="AHB200" s="174"/>
      <c r="AHC200" s="174"/>
      <c r="AHD200" s="174"/>
      <c r="AHE200" s="174"/>
      <c r="AHF200" s="174"/>
      <c r="AHG200" s="174"/>
      <c r="AHH200" s="174"/>
      <c r="AHI200" s="174"/>
      <c r="AHJ200" s="174"/>
      <c r="AHK200" s="174"/>
      <c r="AHL200" s="174"/>
      <c r="AHM200" s="174"/>
      <c r="AHN200" s="174"/>
      <c r="AHO200" s="174"/>
      <c r="AHP200" s="174"/>
      <c r="AHQ200" s="174"/>
      <c r="AHR200" s="174"/>
      <c r="AHS200" s="174"/>
      <c r="AHT200" s="174"/>
      <c r="AHU200" s="174"/>
      <c r="AHV200" s="174"/>
      <c r="AHW200" s="174"/>
      <c r="AHX200" s="174"/>
      <c r="AHY200" s="174"/>
      <c r="AHZ200" s="174"/>
      <c r="AIA200" s="174"/>
      <c r="AIB200" s="174"/>
      <c r="AIC200" s="174"/>
      <c r="AID200" s="174"/>
      <c r="AIE200" s="174"/>
      <c r="AIF200" s="174"/>
      <c r="AIG200" s="174"/>
      <c r="AIH200" s="174"/>
      <c r="AII200" s="174"/>
      <c r="AIJ200" s="174"/>
      <c r="AIK200" s="174"/>
      <c r="AIL200" s="174"/>
      <c r="AIM200" s="174"/>
      <c r="AIN200" s="174"/>
      <c r="AIO200" s="174"/>
      <c r="AIP200" s="174"/>
      <c r="AIQ200" s="174"/>
      <c r="AIR200" s="174"/>
      <c r="AIS200" s="174"/>
      <c r="AIT200" s="174"/>
      <c r="AIU200" s="174"/>
      <c r="AIV200" s="174"/>
      <c r="AIW200" s="174"/>
      <c r="AIX200" s="174"/>
      <c r="AIY200" s="174"/>
      <c r="AIZ200" s="174"/>
      <c r="AJA200" s="174"/>
      <c r="AJB200" s="174"/>
      <c r="AJC200" s="174"/>
      <c r="AJD200" s="174"/>
      <c r="AJE200" s="174"/>
      <c r="AJF200" s="174"/>
      <c r="AJG200" s="174"/>
      <c r="AJH200" s="174"/>
      <c r="AJI200" s="174"/>
      <c r="AJJ200" s="174"/>
      <c r="AJK200" s="174"/>
      <c r="AJL200" s="174"/>
      <c r="AJM200" s="174"/>
      <c r="AJN200" s="174"/>
      <c r="AJO200" s="174"/>
      <c r="AJP200" s="174"/>
      <c r="AJQ200" s="174"/>
      <c r="AJR200" s="174"/>
      <c r="AJS200" s="174"/>
      <c r="AJT200" s="174"/>
      <c r="AJU200" s="174"/>
      <c r="AJV200" s="174"/>
      <c r="AJW200" s="174"/>
      <c r="AJX200" s="174"/>
      <c r="AJY200" s="174"/>
      <c r="AJZ200" s="174"/>
      <c r="AKA200" s="174"/>
      <c r="AKB200" s="174"/>
      <c r="AKC200" s="174"/>
      <c r="AKD200" s="174"/>
      <c r="AKE200" s="174"/>
      <c r="AKF200" s="174"/>
      <c r="AKG200" s="174"/>
      <c r="AKH200" s="174"/>
      <c r="AKI200" s="174"/>
      <c r="AKJ200" s="174"/>
      <c r="AKK200" s="174"/>
      <c r="AKL200" s="174"/>
      <c r="AKM200" s="174"/>
      <c r="AKN200" s="174"/>
      <c r="AKO200" s="174"/>
      <c r="AKP200" s="174"/>
      <c r="AKQ200" s="174"/>
      <c r="AKR200" s="174"/>
      <c r="AKS200" s="174"/>
      <c r="AKT200" s="174"/>
      <c r="AKU200" s="174"/>
      <c r="AKV200" s="174"/>
      <c r="AKW200" s="174"/>
      <c r="AKX200" s="174"/>
      <c r="AKY200" s="174"/>
      <c r="AKZ200" s="174"/>
      <c r="ALA200" s="174"/>
      <c r="ALB200" s="174"/>
      <c r="ALC200" s="174"/>
      <c r="ALD200" s="174"/>
      <c r="ALE200" s="174"/>
      <c r="ALF200" s="174"/>
      <c r="ALG200" s="174"/>
      <c r="ALH200" s="174"/>
      <c r="ALI200" s="174"/>
      <c r="ALJ200" s="174"/>
      <c r="ALK200" s="174"/>
      <c r="ALL200" s="174"/>
      <c r="ALM200" s="174"/>
      <c r="ALN200" s="174"/>
      <c r="ALO200" s="174"/>
      <c r="ALP200" s="174"/>
      <c r="ALQ200" s="174"/>
      <c r="ALR200" s="174"/>
      <c r="ALS200" s="174"/>
      <c r="ALT200" s="174"/>
      <c r="ALU200" s="174"/>
      <c r="ALV200" s="174"/>
      <c r="ALW200" s="174"/>
      <c r="ALX200" s="174"/>
      <c r="ALY200" s="174"/>
      <c r="ALZ200" s="174"/>
      <c r="AMA200" s="174"/>
      <c r="AMB200" s="174"/>
      <c r="AMC200" s="174"/>
      <c r="AMD200" s="174"/>
      <c r="AME200" s="174"/>
      <c r="AMF200" s="174"/>
      <c r="AMG200" s="174"/>
      <c r="AMH200" s="174"/>
      <c r="AMI200" s="174"/>
      <c r="AMJ200" s="174"/>
      <c r="AMK200" s="174"/>
      <c r="AML200" s="174"/>
      <c r="AMM200" s="174"/>
      <c r="AMN200" s="174"/>
      <c r="AMO200" s="174"/>
      <c r="AMP200" s="174"/>
      <c r="AMQ200" s="174"/>
      <c r="AMR200" s="174"/>
      <c r="AMS200" s="174"/>
      <c r="AMT200" s="174"/>
      <c r="AMU200" s="174"/>
      <c r="AMV200" s="174"/>
      <c r="AMW200" s="174"/>
      <c r="AMX200" s="174"/>
      <c r="AMY200" s="174"/>
      <c r="AMZ200" s="174"/>
      <c r="ANA200" s="174"/>
      <c r="ANB200" s="174"/>
      <c r="ANC200" s="174"/>
      <c r="AND200" s="174"/>
      <c r="ANE200" s="174"/>
      <c r="ANF200" s="174"/>
      <c r="ANG200" s="174"/>
      <c r="ANH200" s="174"/>
      <c r="ANI200" s="174"/>
      <c r="ANJ200" s="174"/>
      <c r="ANK200" s="174"/>
      <c r="ANL200" s="174"/>
      <c r="ANM200" s="174"/>
      <c r="ANN200" s="174"/>
      <c r="ANO200" s="174"/>
      <c r="ANP200" s="174"/>
      <c r="ANQ200" s="174"/>
      <c r="ANR200" s="174"/>
      <c r="ANS200" s="174"/>
      <c r="ANT200" s="174"/>
      <c r="ANU200" s="174"/>
      <c r="ANV200" s="174"/>
      <c r="ANW200" s="174"/>
      <c r="ANX200" s="174"/>
      <c r="ANY200" s="174"/>
      <c r="ANZ200" s="174"/>
      <c r="AOA200" s="174"/>
      <c r="AOB200" s="174"/>
      <c r="AOC200" s="174"/>
      <c r="AOD200" s="174"/>
      <c r="AOE200" s="174"/>
      <c r="AOF200" s="174"/>
      <c r="AOG200" s="174"/>
      <c r="AOH200" s="174"/>
      <c r="AOI200" s="174"/>
      <c r="AOJ200" s="174"/>
      <c r="AOK200" s="174"/>
      <c r="AOL200" s="174"/>
      <c r="AOM200" s="174"/>
      <c r="AON200" s="174"/>
      <c r="AOO200" s="174"/>
      <c r="AOP200" s="174"/>
      <c r="AOQ200" s="174"/>
      <c r="AOR200" s="174"/>
      <c r="AOS200" s="174"/>
      <c r="AOT200" s="174"/>
      <c r="AOU200" s="174"/>
      <c r="AOV200" s="174"/>
      <c r="AOW200" s="174"/>
      <c r="AOX200" s="174"/>
      <c r="AOY200" s="174"/>
      <c r="AOZ200" s="174"/>
      <c r="APA200" s="174"/>
      <c r="APB200" s="174"/>
      <c r="APC200" s="174"/>
      <c r="APD200" s="174"/>
      <c r="APE200" s="174"/>
      <c r="APF200" s="174"/>
      <c r="APG200" s="174"/>
      <c r="APH200" s="174"/>
      <c r="API200" s="174"/>
      <c r="APJ200" s="174"/>
      <c r="APK200" s="174"/>
      <c r="APL200" s="174"/>
      <c r="APM200" s="174"/>
      <c r="APN200" s="174"/>
      <c r="APO200" s="174"/>
      <c r="APP200" s="174"/>
      <c r="APQ200" s="174"/>
      <c r="APR200" s="174"/>
      <c r="APS200" s="174"/>
      <c r="APT200" s="174"/>
      <c r="APU200" s="174"/>
      <c r="APV200" s="174"/>
      <c r="APW200" s="174"/>
      <c r="APX200" s="174"/>
      <c r="APY200" s="174"/>
      <c r="APZ200" s="174"/>
      <c r="AQA200" s="174"/>
      <c r="AQB200" s="174"/>
      <c r="AQC200" s="174"/>
      <c r="AQD200" s="174"/>
      <c r="AQE200" s="174"/>
      <c r="AQF200" s="174"/>
      <c r="AQG200" s="174"/>
      <c r="AQH200" s="174"/>
      <c r="AQI200" s="174"/>
      <c r="AQJ200" s="174"/>
      <c r="AQK200" s="174"/>
      <c r="AQL200" s="174"/>
      <c r="AQM200" s="174"/>
      <c r="AQN200" s="174"/>
      <c r="AQO200" s="174"/>
      <c r="AQP200" s="174"/>
      <c r="AQQ200" s="174"/>
      <c r="AQR200" s="174"/>
      <c r="AQS200" s="174"/>
      <c r="AQT200" s="174"/>
      <c r="AQU200" s="174"/>
      <c r="AQV200" s="174"/>
      <c r="AQW200" s="174"/>
      <c r="AQX200" s="174"/>
      <c r="AQY200" s="174"/>
      <c r="AQZ200" s="174"/>
      <c r="ARA200" s="174"/>
      <c r="ARB200" s="174"/>
      <c r="ARC200" s="174"/>
      <c r="ARD200" s="174"/>
      <c r="ARE200" s="174"/>
      <c r="ARF200" s="174"/>
      <c r="ARG200" s="174"/>
      <c r="ARH200" s="174"/>
      <c r="ARI200" s="174"/>
      <c r="ARJ200" s="174"/>
      <c r="ARK200" s="174"/>
      <c r="ARL200" s="174"/>
      <c r="ARM200" s="174"/>
      <c r="ARN200" s="174"/>
      <c r="ARO200" s="174"/>
      <c r="ARP200" s="174"/>
      <c r="ARQ200" s="174"/>
      <c r="ARR200" s="174"/>
      <c r="ARS200" s="174"/>
      <c r="ART200" s="174"/>
      <c r="ARU200" s="174"/>
      <c r="ARV200" s="174"/>
      <c r="ARW200" s="174"/>
      <c r="ARX200" s="174"/>
      <c r="ARY200" s="174"/>
      <c r="ARZ200" s="174"/>
      <c r="ASA200" s="174"/>
      <c r="ASB200" s="174"/>
      <c r="ASC200" s="174"/>
      <c r="ASD200" s="174"/>
      <c r="ASE200" s="174"/>
      <c r="ASF200" s="174"/>
      <c r="ASG200" s="174"/>
      <c r="ASH200" s="174"/>
      <c r="ASI200" s="174"/>
      <c r="ASJ200" s="174"/>
      <c r="ASK200" s="174"/>
      <c r="ASL200" s="174"/>
      <c r="ASM200" s="174"/>
      <c r="ASN200" s="174"/>
      <c r="ASO200" s="174"/>
      <c r="ASP200" s="174"/>
      <c r="ASQ200" s="174"/>
      <c r="ASR200" s="174"/>
      <c r="ASS200" s="174"/>
      <c r="AST200" s="174"/>
      <c r="ASU200" s="174"/>
      <c r="ASV200" s="174"/>
      <c r="ASW200" s="174"/>
      <c r="ASX200" s="174"/>
      <c r="ASY200" s="174"/>
      <c r="ASZ200" s="174"/>
      <c r="ATA200" s="174"/>
      <c r="ATB200" s="174"/>
      <c r="ATC200" s="174"/>
      <c r="ATD200" s="174"/>
      <c r="ATE200" s="174"/>
      <c r="ATF200" s="174"/>
      <c r="ATG200" s="174"/>
      <c r="ATH200" s="174"/>
      <c r="ATI200" s="174"/>
      <c r="ATJ200" s="174"/>
      <c r="ATK200" s="174"/>
      <c r="ATL200" s="174"/>
      <c r="ATM200" s="174"/>
      <c r="ATN200" s="174"/>
      <c r="ATO200" s="174"/>
      <c r="ATP200" s="174"/>
      <c r="ATQ200" s="174"/>
      <c r="ATR200" s="174"/>
      <c r="ATS200" s="174"/>
      <c r="ATT200" s="174"/>
      <c r="ATU200" s="174"/>
      <c r="ATV200" s="174"/>
      <c r="ATW200" s="174"/>
      <c r="ATX200" s="174"/>
      <c r="ATY200" s="174"/>
      <c r="ATZ200" s="174"/>
      <c r="AUA200" s="174"/>
      <c r="AUB200" s="174"/>
      <c r="AUC200" s="174"/>
      <c r="AUD200" s="174"/>
      <c r="AUE200" s="174"/>
      <c r="AUF200" s="174"/>
      <c r="AUG200" s="174"/>
      <c r="AUH200" s="174"/>
      <c r="AUI200" s="174"/>
      <c r="AUJ200" s="174"/>
      <c r="AUK200" s="174"/>
      <c r="AUL200" s="174"/>
      <c r="AUM200" s="174"/>
      <c r="AUN200" s="174"/>
      <c r="AUO200" s="174"/>
      <c r="AUP200" s="174"/>
      <c r="AUQ200" s="174"/>
      <c r="AUR200" s="174"/>
      <c r="AUS200" s="174"/>
      <c r="AUT200" s="174"/>
      <c r="AUU200" s="174"/>
      <c r="AUV200" s="174"/>
      <c r="AUW200" s="174"/>
      <c r="AUX200" s="174"/>
      <c r="AUY200" s="174"/>
      <c r="AUZ200" s="174"/>
      <c r="AVA200" s="174"/>
      <c r="AVB200" s="174"/>
      <c r="AVC200" s="174"/>
      <c r="AVD200" s="174"/>
      <c r="AVE200" s="174"/>
      <c r="AVF200" s="174"/>
      <c r="AVG200" s="174"/>
      <c r="AVH200" s="174"/>
      <c r="AVI200" s="174"/>
      <c r="AVJ200" s="174"/>
      <c r="AVK200" s="174"/>
      <c r="AVL200" s="174"/>
      <c r="AVM200" s="174"/>
      <c r="AVN200" s="174"/>
      <c r="AVO200" s="174"/>
      <c r="AVP200" s="174"/>
      <c r="AVQ200" s="174"/>
      <c r="AVR200" s="174"/>
      <c r="AVS200" s="174"/>
      <c r="AVT200" s="174"/>
      <c r="AVU200" s="174"/>
      <c r="AVV200" s="174"/>
      <c r="AVW200" s="174"/>
      <c r="AVX200" s="174"/>
      <c r="AVY200" s="174"/>
      <c r="AVZ200" s="174"/>
      <c r="AWA200" s="174"/>
      <c r="AWB200" s="174"/>
      <c r="AWC200" s="174"/>
      <c r="AWD200" s="174"/>
      <c r="AWE200" s="174"/>
      <c r="AWF200" s="174"/>
      <c r="AWG200" s="174"/>
      <c r="AWH200" s="174"/>
      <c r="AWI200" s="174"/>
      <c r="AWJ200" s="174"/>
      <c r="AWK200" s="174"/>
      <c r="AWL200" s="174"/>
      <c r="AWM200" s="174"/>
      <c r="AWN200" s="174"/>
      <c r="AWO200" s="174"/>
      <c r="AWP200" s="174"/>
      <c r="AWQ200" s="174"/>
      <c r="AWR200" s="174"/>
      <c r="AWS200" s="174"/>
      <c r="AWT200" s="174"/>
      <c r="AWU200" s="174"/>
      <c r="AWV200" s="174"/>
      <c r="AWW200" s="174"/>
      <c r="AWX200" s="174"/>
      <c r="AWY200" s="174"/>
      <c r="AWZ200" s="174"/>
      <c r="AXA200" s="174"/>
      <c r="AXB200" s="174"/>
      <c r="AXC200" s="174"/>
      <c r="AXD200" s="174"/>
      <c r="AXE200" s="174"/>
      <c r="AXF200" s="174"/>
      <c r="AXG200" s="174"/>
      <c r="AXH200" s="174"/>
      <c r="AXI200" s="174"/>
      <c r="AXJ200" s="174"/>
      <c r="AXK200" s="174"/>
      <c r="AXL200" s="174"/>
      <c r="AXM200" s="174"/>
      <c r="AXN200" s="174"/>
      <c r="AXO200" s="174"/>
      <c r="AXP200" s="174"/>
      <c r="AXQ200" s="174"/>
      <c r="AXR200" s="174"/>
      <c r="AXS200" s="174"/>
      <c r="AXT200" s="174"/>
      <c r="AXU200" s="174"/>
      <c r="AXV200" s="174"/>
      <c r="AXW200" s="174"/>
      <c r="AXX200" s="174"/>
      <c r="AXY200" s="174"/>
      <c r="AXZ200" s="174"/>
      <c r="AYA200" s="174"/>
      <c r="AYB200" s="174"/>
      <c r="AYC200" s="174"/>
      <c r="AYD200" s="174"/>
      <c r="AYE200" s="174"/>
      <c r="AYF200" s="174"/>
      <c r="AYG200" s="174"/>
      <c r="AYH200" s="174"/>
      <c r="AYI200" s="174"/>
      <c r="AYJ200" s="174"/>
      <c r="AYK200" s="174"/>
      <c r="AYL200" s="174"/>
      <c r="AYM200" s="174"/>
      <c r="AYN200" s="174"/>
      <c r="AYO200" s="174"/>
      <c r="AYP200" s="174"/>
      <c r="AYQ200" s="174"/>
      <c r="AYR200" s="174"/>
      <c r="AYS200" s="174"/>
      <c r="AYT200" s="174"/>
      <c r="AYU200" s="174"/>
      <c r="AYV200" s="174"/>
      <c r="AYW200" s="174"/>
      <c r="AYX200" s="174"/>
      <c r="AYY200" s="174"/>
      <c r="AYZ200" s="174"/>
      <c r="AZA200" s="174"/>
      <c r="AZB200" s="174"/>
      <c r="AZC200" s="174"/>
      <c r="AZD200" s="174"/>
      <c r="AZE200" s="174"/>
      <c r="AZF200" s="174"/>
      <c r="AZG200" s="174"/>
      <c r="AZH200" s="174"/>
      <c r="AZI200" s="174"/>
      <c r="AZJ200" s="174"/>
      <c r="AZK200" s="174"/>
      <c r="AZL200" s="174"/>
      <c r="AZM200" s="174"/>
      <c r="AZN200" s="174"/>
      <c r="AZO200" s="174"/>
      <c r="AZP200" s="174"/>
      <c r="AZQ200" s="174"/>
      <c r="AZR200" s="174"/>
      <c r="AZS200" s="174"/>
      <c r="AZT200" s="174"/>
      <c r="AZU200" s="174"/>
      <c r="AZV200" s="174"/>
      <c r="AZW200" s="174"/>
      <c r="AZX200" s="174"/>
      <c r="AZY200" s="174"/>
      <c r="AZZ200" s="174"/>
      <c r="BAA200" s="174"/>
      <c r="BAB200" s="174"/>
      <c r="BAC200" s="174"/>
      <c r="BAD200" s="174"/>
      <c r="BAE200" s="174"/>
      <c r="BAF200" s="174"/>
      <c r="BAG200" s="174"/>
      <c r="BAH200" s="174"/>
      <c r="BAI200" s="174"/>
      <c r="BAJ200" s="174"/>
      <c r="BAK200" s="174"/>
      <c r="BAL200" s="174"/>
      <c r="BAM200" s="174"/>
      <c r="BAN200" s="174"/>
      <c r="BAO200" s="174"/>
      <c r="BAP200" s="174"/>
      <c r="BAQ200" s="174"/>
      <c r="BAR200" s="174"/>
      <c r="BAS200" s="174"/>
      <c r="BAT200" s="174"/>
      <c r="BAU200" s="174"/>
      <c r="BAV200" s="174"/>
      <c r="BAW200" s="174"/>
      <c r="BAX200" s="174"/>
      <c r="BAY200" s="174"/>
      <c r="BAZ200" s="174"/>
      <c r="BBA200" s="174"/>
      <c r="BBB200" s="174"/>
      <c r="BBC200" s="174"/>
      <c r="BBD200" s="174"/>
      <c r="BBE200" s="174"/>
      <c r="BBF200" s="174"/>
      <c r="BBG200" s="174"/>
      <c r="BBH200" s="174"/>
      <c r="BBI200" s="174"/>
      <c r="BBJ200" s="174"/>
      <c r="BBK200" s="174"/>
      <c r="BBL200" s="174"/>
      <c r="BBM200" s="174"/>
      <c r="BBN200" s="174"/>
      <c r="BBO200" s="174"/>
      <c r="BBP200" s="174"/>
      <c r="BBQ200" s="174"/>
      <c r="BBR200" s="174"/>
      <c r="BBS200" s="174"/>
      <c r="BBT200" s="174"/>
      <c r="BBU200" s="174"/>
      <c r="BBV200" s="174"/>
      <c r="BBW200" s="174"/>
      <c r="BBX200" s="174"/>
      <c r="BBY200" s="174"/>
      <c r="BBZ200" s="174"/>
      <c r="BCA200" s="174"/>
      <c r="BCB200" s="174"/>
      <c r="BCC200" s="174"/>
      <c r="BCD200" s="174"/>
      <c r="BCE200" s="174"/>
      <c r="BCF200" s="174"/>
      <c r="BCG200" s="174"/>
      <c r="BCH200" s="174"/>
      <c r="BCI200" s="174"/>
      <c r="BCJ200" s="174"/>
      <c r="BCK200" s="174"/>
      <c r="BCL200" s="174"/>
      <c r="BCM200" s="174"/>
      <c r="BCN200" s="174"/>
      <c r="BCO200" s="174"/>
      <c r="BCP200" s="174"/>
      <c r="BCQ200" s="174"/>
      <c r="BCR200" s="174"/>
      <c r="BCS200" s="174"/>
      <c r="BCT200" s="174"/>
      <c r="BCU200" s="174"/>
      <c r="BCV200" s="174"/>
      <c r="BCW200" s="174"/>
      <c r="BCX200" s="174"/>
      <c r="BCY200" s="174"/>
      <c r="BCZ200" s="174"/>
      <c r="BDA200" s="174"/>
      <c r="BDB200" s="174"/>
      <c r="BDC200" s="174"/>
      <c r="BDD200" s="174"/>
      <c r="BDE200" s="174"/>
      <c r="BDF200" s="174"/>
      <c r="BDG200" s="174"/>
      <c r="BDH200" s="174"/>
      <c r="BDI200" s="174"/>
      <c r="BDJ200" s="174"/>
      <c r="BDK200" s="174"/>
      <c r="BDL200" s="174"/>
      <c r="BDM200" s="174"/>
      <c r="BDN200" s="174"/>
      <c r="BDO200" s="174"/>
      <c r="BDP200" s="174"/>
      <c r="BDQ200" s="174"/>
      <c r="BDR200" s="174"/>
      <c r="BDS200" s="174"/>
      <c r="BDT200" s="174"/>
      <c r="BDU200" s="174"/>
      <c r="BDV200" s="174"/>
      <c r="BDW200" s="174"/>
      <c r="BDX200" s="174"/>
      <c r="BDY200" s="174"/>
      <c r="BDZ200" s="174"/>
      <c r="BEA200" s="174"/>
      <c r="BEB200" s="174"/>
      <c r="BEC200" s="174"/>
      <c r="BED200" s="174"/>
      <c r="BEE200" s="174"/>
      <c r="BEF200" s="174"/>
      <c r="BEG200" s="174"/>
      <c r="BEH200" s="174"/>
      <c r="BEI200" s="174"/>
      <c r="BEJ200" s="174"/>
      <c r="BEK200" s="174"/>
      <c r="BEL200" s="174"/>
      <c r="BEM200" s="174"/>
      <c r="BEN200" s="174"/>
      <c r="BEO200" s="174"/>
      <c r="BEP200" s="174"/>
      <c r="BEQ200" s="174"/>
      <c r="BER200" s="174"/>
      <c r="BES200" s="174"/>
      <c r="BET200" s="174"/>
      <c r="BEU200" s="174"/>
      <c r="BEV200" s="174"/>
      <c r="BEW200" s="174"/>
      <c r="BEX200" s="174"/>
      <c r="BEY200" s="174"/>
      <c r="BEZ200" s="174"/>
      <c r="BFA200" s="174"/>
      <c r="BFB200" s="174"/>
      <c r="BFC200" s="174"/>
      <c r="BFD200" s="174"/>
      <c r="BFE200" s="174"/>
      <c r="BFF200" s="174"/>
      <c r="BFG200" s="174"/>
      <c r="BFH200" s="174"/>
      <c r="BFI200" s="174"/>
      <c r="BFJ200" s="174"/>
      <c r="BFK200" s="174"/>
      <c r="BFL200" s="174"/>
      <c r="BFM200" s="174"/>
      <c r="BFN200" s="174"/>
      <c r="BFO200" s="174"/>
      <c r="BFP200" s="174"/>
      <c r="BFQ200" s="174"/>
      <c r="BFR200" s="174"/>
      <c r="BFS200" s="174"/>
      <c r="BFT200" s="174"/>
      <c r="BFU200" s="174"/>
      <c r="BFV200" s="174"/>
      <c r="BFW200" s="174"/>
      <c r="BFX200" s="174"/>
      <c r="BFY200" s="174"/>
      <c r="BFZ200" s="174"/>
      <c r="BGA200" s="174"/>
      <c r="BGB200" s="174"/>
      <c r="BGC200" s="174"/>
      <c r="BGD200" s="174"/>
      <c r="BGE200" s="174"/>
      <c r="BGF200" s="174"/>
      <c r="BGG200" s="174"/>
      <c r="BGH200" s="174"/>
      <c r="BGI200" s="174"/>
      <c r="BGJ200" s="174"/>
      <c r="BGK200" s="174"/>
      <c r="BGL200" s="174"/>
      <c r="BGM200" s="174"/>
      <c r="BGN200" s="174"/>
      <c r="BGO200" s="174"/>
      <c r="BGP200" s="174"/>
      <c r="BGQ200" s="174"/>
      <c r="BGR200" s="174"/>
      <c r="BGS200" s="174"/>
      <c r="BGT200" s="174"/>
      <c r="BGU200" s="174"/>
      <c r="BGV200" s="174"/>
      <c r="BGW200" s="174"/>
      <c r="BGX200" s="174"/>
      <c r="BGY200" s="174"/>
      <c r="BGZ200" s="174"/>
      <c r="BHA200" s="174"/>
      <c r="BHB200" s="174"/>
      <c r="BHC200" s="174"/>
      <c r="BHD200" s="174"/>
      <c r="BHE200" s="174"/>
      <c r="BHF200" s="174"/>
      <c r="BHG200" s="174"/>
      <c r="BHH200" s="174"/>
      <c r="BHI200" s="174"/>
      <c r="BHJ200" s="174"/>
      <c r="BHK200" s="174"/>
      <c r="BHL200" s="174"/>
      <c r="BHM200" s="174"/>
      <c r="BHN200" s="174"/>
      <c r="BHO200" s="174"/>
      <c r="BHP200" s="174"/>
      <c r="BHQ200" s="174"/>
      <c r="BHR200" s="174"/>
      <c r="BHS200" s="174"/>
      <c r="BHT200" s="174"/>
      <c r="BHU200" s="174"/>
      <c r="BHV200" s="174"/>
      <c r="BHW200" s="174"/>
      <c r="BHX200" s="174"/>
      <c r="BHY200" s="174"/>
      <c r="BHZ200" s="174"/>
      <c r="BIA200" s="174"/>
      <c r="BIB200" s="174"/>
      <c r="BIC200" s="174"/>
      <c r="BID200" s="174"/>
      <c r="BIE200" s="174"/>
      <c r="BIF200" s="174"/>
      <c r="BIG200" s="174"/>
      <c r="BIH200" s="174"/>
      <c r="BII200" s="174"/>
      <c r="BIJ200" s="174"/>
      <c r="BIK200" s="174"/>
      <c r="BIL200" s="174"/>
      <c r="BIM200" s="174"/>
      <c r="BIN200" s="174"/>
      <c r="BIO200" s="174"/>
      <c r="BIP200" s="174"/>
      <c r="BIQ200" s="174"/>
      <c r="BIR200" s="174"/>
      <c r="BIS200" s="174"/>
      <c r="BIT200" s="174"/>
      <c r="BIU200" s="174"/>
      <c r="BIV200" s="174"/>
      <c r="BIW200" s="174"/>
      <c r="BIX200" s="174"/>
      <c r="BIY200" s="174"/>
      <c r="BIZ200" s="174"/>
      <c r="BJA200" s="174"/>
      <c r="BJB200" s="174"/>
      <c r="BJC200" s="174"/>
      <c r="BJD200" s="174"/>
      <c r="BJE200" s="174"/>
      <c r="BJF200" s="174"/>
      <c r="BJG200" s="174"/>
      <c r="BJH200" s="174"/>
      <c r="BJI200" s="174"/>
      <c r="BJJ200" s="174"/>
      <c r="BJK200" s="174"/>
      <c r="BJL200" s="174"/>
      <c r="BJM200" s="174"/>
      <c r="BJN200" s="174"/>
      <c r="BJO200" s="174"/>
      <c r="BJP200" s="174"/>
      <c r="BJQ200" s="174"/>
      <c r="BJR200" s="174"/>
      <c r="BJS200" s="174"/>
      <c r="BJT200" s="174"/>
      <c r="BJU200" s="174"/>
      <c r="BJV200" s="174"/>
      <c r="BJW200" s="174"/>
      <c r="BJX200" s="174"/>
      <c r="BJY200" s="174"/>
      <c r="BJZ200" s="174"/>
      <c r="BKA200" s="174"/>
      <c r="BKB200" s="174"/>
      <c r="BKC200" s="174"/>
      <c r="BKD200" s="174"/>
      <c r="BKE200" s="174"/>
      <c r="BKF200" s="174"/>
      <c r="BKG200" s="174"/>
      <c r="BKH200" s="174"/>
      <c r="BKI200" s="174"/>
      <c r="BKJ200" s="174"/>
      <c r="BKK200" s="174"/>
      <c r="BKL200" s="174"/>
      <c r="BKM200" s="174"/>
      <c r="BKN200" s="174"/>
      <c r="BKO200" s="174"/>
      <c r="BKP200" s="174"/>
      <c r="BKQ200" s="174"/>
      <c r="BKR200" s="174"/>
      <c r="BKS200" s="174"/>
      <c r="BKT200" s="174"/>
      <c r="BKU200" s="174"/>
      <c r="BKV200" s="174"/>
      <c r="BKW200" s="174"/>
      <c r="BKX200" s="174"/>
      <c r="BKY200" s="174"/>
      <c r="BKZ200" s="174"/>
      <c r="BLA200" s="174"/>
      <c r="BLB200" s="174"/>
      <c r="BLC200" s="174"/>
      <c r="BLD200" s="174"/>
      <c r="BLE200" s="174"/>
      <c r="BLF200" s="174"/>
      <c r="BLG200" s="174"/>
      <c r="BLH200" s="174"/>
      <c r="BLI200" s="174"/>
      <c r="BLJ200" s="174"/>
      <c r="BLK200" s="174"/>
      <c r="BLL200" s="174"/>
      <c r="BLM200" s="174"/>
      <c r="BLN200" s="174"/>
      <c r="BLO200" s="174"/>
      <c r="BLP200" s="174"/>
      <c r="BLQ200" s="174"/>
      <c r="BLR200" s="174"/>
      <c r="BLS200" s="174"/>
      <c r="BLT200" s="174"/>
      <c r="BLU200" s="174"/>
      <c r="BLV200" s="174"/>
      <c r="BLW200" s="174"/>
      <c r="BLX200" s="174"/>
      <c r="BLY200" s="174"/>
      <c r="BLZ200" s="174"/>
      <c r="BMA200" s="174"/>
      <c r="BMB200" s="174"/>
      <c r="BMC200" s="174"/>
      <c r="BMD200" s="174"/>
      <c r="BME200" s="174"/>
      <c r="BMF200" s="174"/>
      <c r="BMG200" s="174"/>
      <c r="BMH200" s="174"/>
      <c r="BMI200" s="174"/>
      <c r="BMJ200" s="174"/>
      <c r="BMK200" s="174"/>
      <c r="BML200" s="174"/>
      <c r="BMM200" s="174"/>
      <c r="BMN200" s="174"/>
      <c r="BMO200" s="174"/>
      <c r="BMP200" s="174"/>
      <c r="BMQ200" s="174"/>
      <c r="BMR200" s="174"/>
      <c r="BMS200" s="174"/>
      <c r="BMT200" s="174"/>
      <c r="BMU200" s="174"/>
      <c r="BMV200" s="174"/>
      <c r="BMW200" s="174"/>
      <c r="BMX200" s="174"/>
      <c r="BMY200" s="174"/>
      <c r="BMZ200" s="174"/>
      <c r="BNA200" s="174"/>
      <c r="BNB200" s="174"/>
      <c r="BNC200" s="174"/>
      <c r="BND200" s="174"/>
      <c r="BNE200" s="174"/>
      <c r="BNF200" s="174"/>
      <c r="BNG200" s="174"/>
      <c r="BNH200" s="174"/>
      <c r="BNI200" s="174"/>
      <c r="BNJ200" s="174"/>
      <c r="BNK200" s="174"/>
      <c r="BNL200" s="174"/>
      <c r="BNM200" s="174"/>
      <c r="BNN200" s="174"/>
      <c r="BNO200" s="174"/>
      <c r="BNP200" s="174"/>
      <c r="BNQ200" s="174"/>
      <c r="BNR200" s="174"/>
      <c r="BNS200" s="174"/>
      <c r="BNT200" s="174"/>
      <c r="BNU200" s="174"/>
      <c r="BNV200" s="174"/>
      <c r="BNW200" s="174"/>
      <c r="BNX200" s="174"/>
      <c r="BNY200" s="174"/>
      <c r="BNZ200" s="174"/>
      <c r="BOA200" s="174"/>
      <c r="BOB200" s="174"/>
      <c r="BOC200" s="174"/>
      <c r="BOD200" s="174"/>
      <c r="BOE200" s="174"/>
      <c r="BOF200" s="174"/>
      <c r="BOG200" s="174"/>
      <c r="BOH200" s="174"/>
      <c r="BOI200" s="174"/>
      <c r="BOJ200" s="174"/>
      <c r="BOK200" s="174"/>
      <c r="BOL200" s="174"/>
      <c r="BOM200" s="174"/>
      <c r="BON200" s="174"/>
      <c r="BOO200" s="174"/>
      <c r="BOP200" s="174"/>
      <c r="BOQ200" s="174"/>
      <c r="BOR200" s="174"/>
      <c r="BOS200" s="174"/>
      <c r="BOT200" s="174"/>
      <c r="BOU200" s="174"/>
      <c r="BOV200" s="174"/>
      <c r="BOW200" s="174"/>
      <c r="BOX200" s="174"/>
      <c r="BOY200" s="174"/>
      <c r="BOZ200" s="174"/>
      <c r="BPA200" s="174"/>
      <c r="BPB200" s="174"/>
      <c r="BPC200" s="174"/>
      <c r="BPD200" s="174"/>
      <c r="BPE200" s="174"/>
      <c r="BPF200" s="174"/>
      <c r="BPG200" s="174"/>
      <c r="BPH200" s="174"/>
      <c r="BPI200" s="174"/>
      <c r="BPJ200" s="174"/>
      <c r="BPK200" s="174"/>
      <c r="BPL200" s="174"/>
      <c r="BPM200" s="174"/>
      <c r="BPN200" s="174"/>
      <c r="BPO200" s="174"/>
      <c r="BPP200" s="174"/>
      <c r="BPQ200" s="174"/>
      <c r="BPR200" s="174"/>
      <c r="BPS200" s="174"/>
      <c r="BPT200" s="174"/>
      <c r="BPU200" s="174"/>
      <c r="BPV200" s="174"/>
      <c r="BPW200" s="174"/>
      <c r="BPX200" s="174"/>
      <c r="BPY200" s="174"/>
      <c r="BPZ200" s="174"/>
      <c r="BQA200" s="174"/>
      <c r="BQB200" s="174"/>
      <c r="BQC200" s="174"/>
      <c r="BQD200" s="174"/>
      <c r="BQE200" s="174"/>
      <c r="BQF200" s="174"/>
      <c r="BQG200" s="174"/>
      <c r="BQH200" s="174"/>
      <c r="BQI200" s="174"/>
      <c r="BQJ200" s="174"/>
      <c r="BQK200" s="174"/>
      <c r="BQL200" s="174"/>
      <c r="BQM200" s="174"/>
      <c r="BQN200" s="174"/>
      <c r="BQO200" s="174"/>
      <c r="BQP200" s="174"/>
      <c r="BQQ200" s="174"/>
      <c r="BQR200" s="174"/>
      <c r="BQS200" s="174"/>
      <c r="BQT200" s="174"/>
      <c r="BQU200" s="174"/>
      <c r="BQV200" s="174"/>
      <c r="BQW200" s="174"/>
      <c r="BQX200" s="174"/>
      <c r="BQY200" s="174"/>
      <c r="BQZ200" s="174"/>
      <c r="BRA200" s="174"/>
      <c r="BRB200" s="174"/>
      <c r="BRC200" s="174"/>
      <c r="BRD200" s="174"/>
      <c r="BRE200" s="174"/>
      <c r="BRF200" s="174"/>
      <c r="BRG200" s="174"/>
      <c r="BRH200" s="174"/>
      <c r="BRI200" s="174"/>
      <c r="BRJ200" s="174"/>
      <c r="BRK200" s="174"/>
      <c r="BRL200" s="174"/>
      <c r="BRM200" s="174"/>
      <c r="BRN200" s="174"/>
      <c r="BRO200" s="174"/>
      <c r="BRP200" s="174"/>
      <c r="BRQ200" s="174"/>
      <c r="BRR200" s="174"/>
      <c r="BRS200" s="174"/>
      <c r="BRT200" s="174"/>
      <c r="BRU200" s="174"/>
      <c r="BRV200" s="174"/>
      <c r="BRW200" s="174"/>
      <c r="BRX200" s="174"/>
      <c r="BRY200" s="174"/>
      <c r="BRZ200" s="174"/>
      <c r="BSA200" s="174"/>
      <c r="BSB200" s="174"/>
      <c r="BSC200" s="174"/>
      <c r="BSD200" s="174"/>
      <c r="BSE200" s="174"/>
      <c r="BSF200" s="174"/>
      <c r="BSG200" s="174"/>
      <c r="BSH200" s="174"/>
      <c r="BSI200" s="174"/>
      <c r="BSJ200" s="174"/>
      <c r="BSK200" s="174"/>
      <c r="BSL200" s="174"/>
      <c r="BSM200" s="174"/>
      <c r="BSN200" s="174"/>
      <c r="BSO200" s="174"/>
      <c r="BSP200" s="174"/>
      <c r="BSQ200" s="174"/>
      <c r="BSR200" s="174"/>
      <c r="BSS200" s="174"/>
      <c r="BST200" s="174"/>
      <c r="BSU200" s="174"/>
      <c r="BSV200" s="174"/>
      <c r="BSW200" s="174"/>
      <c r="BSX200" s="174"/>
      <c r="BSY200" s="174"/>
      <c r="BSZ200" s="174"/>
      <c r="BTA200" s="174"/>
      <c r="BTB200" s="174"/>
      <c r="BTC200" s="174"/>
      <c r="BTD200" s="174"/>
      <c r="BTE200" s="174"/>
      <c r="BTF200" s="174"/>
      <c r="BTG200" s="174"/>
      <c r="BTH200" s="174"/>
      <c r="BTI200" s="174"/>
      <c r="BTJ200" s="174"/>
      <c r="BTK200" s="174"/>
      <c r="BTL200" s="174"/>
      <c r="BTM200" s="174"/>
      <c r="BTN200" s="174"/>
      <c r="BTO200" s="174"/>
      <c r="BTP200" s="174"/>
      <c r="BTQ200" s="174"/>
      <c r="BTR200" s="174"/>
      <c r="BTS200" s="174"/>
      <c r="BTT200" s="174"/>
      <c r="BTU200" s="174"/>
      <c r="BTV200" s="174"/>
      <c r="BTW200" s="174"/>
      <c r="BTX200" s="174"/>
      <c r="BTY200" s="174"/>
      <c r="BTZ200" s="174"/>
      <c r="BUA200" s="174"/>
      <c r="BUB200" s="174"/>
      <c r="BUC200" s="174"/>
      <c r="BUD200" s="174"/>
      <c r="BUE200" s="174"/>
      <c r="BUF200" s="174"/>
      <c r="BUG200" s="174"/>
      <c r="BUH200" s="174"/>
      <c r="BUI200" s="174"/>
      <c r="BUJ200" s="174"/>
      <c r="BUK200" s="174"/>
      <c r="BUL200" s="174"/>
      <c r="BUM200" s="174"/>
      <c r="BUN200" s="174"/>
      <c r="BUO200" s="174"/>
      <c r="BUP200" s="174"/>
      <c r="BUQ200" s="174"/>
      <c r="BUR200" s="174"/>
      <c r="BUS200" s="174"/>
      <c r="BUT200" s="174"/>
      <c r="BUU200" s="174"/>
      <c r="BUV200" s="174"/>
      <c r="BUW200" s="174"/>
      <c r="BUX200" s="174"/>
      <c r="BUY200" s="174"/>
      <c r="BUZ200" s="174"/>
      <c r="BVA200" s="174"/>
      <c r="BVB200" s="174"/>
      <c r="BVC200" s="174"/>
      <c r="BVD200" s="174"/>
      <c r="BVE200" s="174"/>
      <c r="BVF200" s="174"/>
      <c r="BVG200" s="174"/>
      <c r="BVH200" s="174"/>
      <c r="BVI200" s="174"/>
      <c r="BVJ200" s="174"/>
      <c r="BVK200" s="174"/>
      <c r="BVL200" s="174"/>
      <c r="BVM200" s="174"/>
      <c r="BVN200" s="174"/>
      <c r="BVO200" s="174"/>
      <c r="BVP200" s="174"/>
      <c r="BVQ200" s="174"/>
      <c r="BVR200" s="174"/>
      <c r="BVS200" s="174"/>
      <c r="BVT200" s="174"/>
      <c r="BVU200" s="174"/>
      <c r="BVV200" s="174"/>
      <c r="BVW200" s="174"/>
      <c r="BVX200" s="174"/>
      <c r="BVY200" s="174"/>
      <c r="BVZ200" s="174"/>
      <c r="BWA200" s="174"/>
      <c r="BWB200" s="174"/>
      <c r="BWC200" s="174"/>
      <c r="BWD200" s="174"/>
      <c r="BWE200" s="174"/>
      <c r="BWF200" s="174"/>
      <c r="BWG200" s="174"/>
      <c r="BWH200" s="174"/>
      <c r="BWI200" s="174"/>
      <c r="BWJ200" s="174"/>
      <c r="BWK200" s="174"/>
      <c r="BWL200" s="174"/>
      <c r="BWM200" s="174"/>
      <c r="BWN200" s="174"/>
      <c r="BWO200" s="174"/>
      <c r="BWP200" s="174"/>
      <c r="BWQ200" s="174"/>
      <c r="BWR200" s="174"/>
      <c r="BWS200" s="174"/>
      <c r="BWT200" s="174"/>
      <c r="BWU200" s="174"/>
      <c r="BWV200" s="174"/>
      <c r="BWW200" s="174"/>
      <c r="BWX200" s="174"/>
      <c r="BWY200" s="174"/>
      <c r="BWZ200" s="174"/>
      <c r="BXA200" s="174"/>
      <c r="BXB200" s="174"/>
      <c r="BXC200" s="174"/>
      <c r="BXD200" s="174"/>
      <c r="BXE200" s="174"/>
      <c r="BXF200" s="174"/>
      <c r="BXG200" s="174"/>
      <c r="BXH200" s="174"/>
      <c r="BXI200" s="174"/>
      <c r="BXJ200" s="174"/>
      <c r="BXK200" s="174"/>
      <c r="BXL200" s="174"/>
      <c r="BXM200" s="174"/>
      <c r="BXN200" s="174"/>
      <c r="BXO200" s="174"/>
      <c r="BXP200" s="174"/>
      <c r="BXQ200" s="174"/>
      <c r="BXR200" s="174"/>
      <c r="BXS200" s="174"/>
      <c r="BXT200" s="174"/>
      <c r="BXU200" s="174"/>
      <c r="BXV200" s="174"/>
      <c r="BXW200" s="174"/>
      <c r="BXX200" s="174"/>
      <c r="BXY200" s="174"/>
      <c r="BXZ200" s="174"/>
      <c r="BYA200" s="174"/>
      <c r="BYB200" s="174"/>
      <c r="BYC200" s="174"/>
      <c r="BYD200" s="174"/>
      <c r="BYE200" s="174"/>
      <c r="BYF200" s="174"/>
      <c r="BYG200" s="174"/>
      <c r="BYH200" s="174"/>
      <c r="BYI200" s="174"/>
      <c r="BYJ200" s="174"/>
      <c r="BYK200" s="174"/>
      <c r="BYL200" s="174"/>
      <c r="BYM200" s="174"/>
      <c r="BYN200" s="174"/>
      <c r="BYO200" s="174"/>
      <c r="BYP200" s="174"/>
      <c r="BYQ200" s="174"/>
      <c r="BYR200" s="174"/>
      <c r="BYS200" s="174"/>
      <c r="BYT200" s="174"/>
      <c r="BYU200" s="174"/>
      <c r="BYV200" s="174"/>
      <c r="BYW200" s="174"/>
      <c r="BYX200" s="174"/>
      <c r="BYY200" s="174"/>
      <c r="BYZ200" s="174"/>
      <c r="BZA200" s="174"/>
      <c r="BZB200" s="174"/>
      <c r="BZC200" s="174"/>
      <c r="BZD200" s="174"/>
      <c r="BZE200" s="174"/>
      <c r="BZF200" s="174"/>
      <c r="BZG200" s="174"/>
      <c r="BZH200" s="174"/>
      <c r="BZI200" s="174"/>
      <c r="BZJ200" s="174"/>
      <c r="BZK200" s="174"/>
      <c r="BZL200" s="174"/>
      <c r="BZM200" s="174"/>
      <c r="BZN200" s="174"/>
      <c r="BZO200" s="174"/>
      <c r="BZP200" s="174"/>
      <c r="BZQ200" s="174"/>
      <c r="BZR200" s="174"/>
      <c r="BZS200" s="174"/>
      <c r="BZT200" s="174"/>
      <c r="BZU200" s="174"/>
      <c r="BZV200" s="174"/>
      <c r="BZW200" s="174"/>
      <c r="BZX200" s="174"/>
      <c r="BZY200" s="174"/>
      <c r="BZZ200" s="174"/>
      <c r="CAA200" s="174"/>
      <c r="CAB200" s="174"/>
      <c r="CAC200" s="174"/>
      <c r="CAD200" s="174"/>
      <c r="CAE200" s="174"/>
      <c r="CAF200" s="174"/>
      <c r="CAG200" s="174"/>
      <c r="CAH200" s="174"/>
      <c r="CAI200" s="174"/>
      <c r="CAJ200" s="174"/>
      <c r="CAK200" s="174"/>
      <c r="CAL200" s="174"/>
      <c r="CAM200" s="174"/>
      <c r="CAN200" s="174"/>
      <c r="CAO200" s="174"/>
      <c r="CAP200" s="174"/>
      <c r="CAQ200" s="174"/>
      <c r="CAR200" s="174"/>
      <c r="CAS200" s="174"/>
      <c r="CAT200" s="174"/>
      <c r="CAU200" s="174"/>
      <c r="CAV200" s="174"/>
      <c r="CAW200" s="174"/>
      <c r="CAX200" s="174"/>
      <c r="CAY200" s="174"/>
      <c r="CAZ200" s="174"/>
      <c r="CBA200" s="174"/>
      <c r="CBB200" s="174"/>
      <c r="CBC200" s="174"/>
      <c r="CBD200" s="174"/>
      <c r="CBE200" s="174"/>
      <c r="CBF200" s="174"/>
      <c r="CBG200" s="174"/>
      <c r="CBH200" s="174"/>
      <c r="CBI200" s="174"/>
      <c r="CBJ200" s="174"/>
      <c r="CBK200" s="174"/>
      <c r="CBL200" s="174"/>
      <c r="CBM200" s="174"/>
      <c r="CBN200" s="174"/>
      <c r="CBO200" s="174"/>
      <c r="CBP200" s="174"/>
      <c r="CBQ200" s="174"/>
      <c r="CBR200" s="174"/>
      <c r="CBS200" s="174"/>
      <c r="CBT200" s="174"/>
      <c r="CBU200" s="174"/>
      <c r="CBV200" s="174"/>
      <c r="CBW200" s="174"/>
      <c r="CBX200" s="174"/>
      <c r="CBY200" s="174"/>
      <c r="CBZ200" s="174"/>
      <c r="CCA200" s="174"/>
      <c r="CCB200" s="174"/>
      <c r="CCC200" s="174"/>
      <c r="CCD200" s="174"/>
      <c r="CCE200" s="174"/>
      <c r="CCF200" s="174"/>
      <c r="CCG200" s="174"/>
      <c r="CCH200" s="174"/>
      <c r="CCI200" s="174"/>
      <c r="CCJ200" s="174"/>
      <c r="CCK200" s="174"/>
      <c r="CCL200" s="174"/>
      <c r="CCM200" s="174"/>
      <c r="CCN200" s="174"/>
      <c r="CCO200" s="174"/>
      <c r="CCP200" s="174"/>
      <c r="CCQ200" s="174"/>
      <c r="CCR200" s="174"/>
      <c r="CCS200" s="174"/>
      <c r="CCT200" s="174"/>
      <c r="CCU200" s="174"/>
      <c r="CCV200" s="174"/>
      <c r="CCW200" s="174"/>
      <c r="CCX200" s="174"/>
      <c r="CCY200" s="174"/>
      <c r="CCZ200" s="174"/>
      <c r="CDA200" s="174"/>
      <c r="CDB200" s="174"/>
      <c r="CDC200" s="174"/>
      <c r="CDD200" s="174"/>
      <c r="CDE200" s="174"/>
      <c r="CDF200" s="174"/>
      <c r="CDG200" s="174"/>
      <c r="CDH200" s="174"/>
      <c r="CDI200" s="174"/>
      <c r="CDJ200" s="174"/>
      <c r="CDK200" s="174"/>
      <c r="CDL200" s="174"/>
      <c r="CDM200" s="174"/>
      <c r="CDN200" s="174"/>
      <c r="CDO200" s="174"/>
      <c r="CDP200" s="174"/>
      <c r="CDQ200" s="174"/>
      <c r="CDR200" s="174"/>
      <c r="CDS200" s="174"/>
      <c r="CDT200" s="174"/>
      <c r="CDU200" s="174"/>
      <c r="CDV200" s="174"/>
      <c r="CDW200" s="174"/>
      <c r="CDX200" s="174"/>
      <c r="CDY200" s="174"/>
      <c r="CDZ200" s="174"/>
      <c r="CEA200" s="174"/>
      <c r="CEB200" s="174"/>
      <c r="CEC200" s="174"/>
      <c r="CED200" s="174"/>
      <c r="CEE200" s="174"/>
      <c r="CEF200" s="174"/>
      <c r="CEG200" s="174"/>
      <c r="CEH200" s="174"/>
      <c r="CEI200" s="174"/>
      <c r="CEJ200" s="174"/>
      <c r="CEK200" s="174"/>
      <c r="CEL200" s="174"/>
      <c r="CEM200" s="174"/>
      <c r="CEN200" s="174"/>
      <c r="CEO200" s="174"/>
      <c r="CEP200" s="174"/>
      <c r="CEQ200" s="174"/>
      <c r="CER200" s="174"/>
      <c r="CES200" s="174"/>
      <c r="CET200" s="174"/>
      <c r="CEU200" s="174"/>
      <c r="CEV200" s="174"/>
      <c r="CEW200" s="174"/>
      <c r="CEX200" s="174"/>
      <c r="CEY200" s="174"/>
      <c r="CEZ200" s="174"/>
      <c r="CFA200" s="174"/>
      <c r="CFB200" s="174"/>
      <c r="CFC200" s="174"/>
      <c r="CFD200" s="174"/>
      <c r="CFE200" s="174"/>
      <c r="CFF200" s="174"/>
      <c r="CFG200" s="174"/>
      <c r="CFH200" s="174"/>
      <c r="CFI200" s="174"/>
      <c r="CFJ200" s="174"/>
      <c r="CFK200" s="174"/>
      <c r="CFL200" s="174"/>
      <c r="CFM200" s="174"/>
      <c r="CFN200" s="174"/>
      <c r="CFO200" s="174"/>
      <c r="CFP200" s="174"/>
      <c r="CFQ200" s="174"/>
      <c r="CFR200" s="174"/>
      <c r="CFS200" s="174"/>
      <c r="CFT200" s="174"/>
      <c r="CFU200" s="174"/>
      <c r="CFV200" s="174"/>
      <c r="CFW200" s="174"/>
      <c r="CFX200" s="174"/>
      <c r="CFY200" s="174"/>
      <c r="CFZ200" s="174"/>
      <c r="CGA200" s="174"/>
      <c r="CGB200" s="174"/>
      <c r="CGC200" s="174"/>
      <c r="CGD200" s="174"/>
      <c r="CGE200" s="174"/>
      <c r="CGF200" s="174"/>
      <c r="CGG200" s="174"/>
      <c r="CGH200" s="174"/>
      <c r="CGI200" s="174"/>
      <c r="CGJ200" s="174"/>
      <c r="CGK200" s="174"/>
      <c r="CGL200" s="174"/>
      <c r="CGM200" s="174"/>
      <c r="CGN200" s="174"/>
      <c r="CGO200" s="174"/>
      <c r="CGP200" s="174"/>
      <c r="CGQ200" s="174"/>
      <c r="CGR200" s="174"/>
      <c r="CGS200" s="174"/>
      <c r="CGT200" s="174"/>
      <c r="CGU200" s="174"/>
      <c r="CGV200" s="174"/>
      <c r="CGW200" s="174"/>
      <c r="CGX200" s="174"/>
      <c r="CGY200" s="174"/>
      <c r="CGZ200" s="174"/>
      <c r="CHA200" s="174"/>
      <c r="CHB200" s="174"/>
      <c r="CHC200" s="174"/>
      <c r="CHD200" s="174"/>
      <c r="CHE200" s="174"/>
      <c r="CHF200" s="174"/>
      <c r="CHG200" s="174"/>
      <c r="CHH200" s="174"/>
      <c r="CHI200" s="174"/>
      <c r="CHJ200" s="174"/>
      <c r="CHK200" s="174"/>
      <c r="CHL200" s="174"/>
      <c r="CHM200" s="174"/>
      <c r="CHN200" s="174"/>
      <c r="CHO200" s="174"/>
      <c r="CHP200" s="174"/>
      <c r="CHQ200" s="174"/>
      <c r="CHR200" s="174"/>
      <c r="CHS200" s="174"/>
      <c r="CHT200" s="174"/>
      <c r="CHU200" s="174"/>
      <c r="CHV200" s="174"/>
      <c r="CHW200" s="174"/>
      <c r="CHX200" s="174"/>
      <c r="CHY200" s="174"/>
      <c r="CHZ200" s="174"/>
      <c r="CIA200" s="174"/>
      <c r="CIB200" s="174"/>
      <c r="CIC200" s="174"/>
      <c r="CID200" s="174"/>
      <c r="CIE200" s="174"/>
      <c r="CIF200" s="174"/>
      <c r="CIG200" s="174"/>
      <c r="CIH200" s="174"/>
      <c r="CII200" s="174"/>
      <c r="CIJ200" s="174"/>
      <c r="CIK200" s="174"/>
      <c r="CIL200" s="174"/>
      <c r="CIM200" s="174"/>
      <c r="CIN200" s="174"/>
      <c r="CIO200" s="174"/>
      <c r="CIP200" s="174"/>
      <c r="CIQ200" s="174"/>
      <c r="CIR200" s="174"/>
      <c r="CIS200" s="174"/>
      <c r="CIT200" s="174"/>
      <c r="CIU200" s="174"/>
      <c r="CIV200" s="174"/>
      <c r="CIW200" s="174"/>
      <c r="CIX200" s="174"/>
      <c r="CIY200" s="174"/>
      <c r="CIZ200" s="174"/>
      <c r="CJA200" s="174"/>
      <c r="CJB200" s="174"/>
      <c r="CJC200" s="174"/>
      <c r="CJD200" s="174"/>
      <c r="CJE200" s="174"/>
      <c r="CJF200" s="174"/>
      <c r="CJG200" s="174"/>
      <c r="CJH200" s="174"/>
      <c r="CJI200" s="174"/>
      <c r="CJJ200" s="174"/>
      <c r="CJK200" s="174"/>
      <c r="CJL200" s="174"/>
      <c r="CJM200" s="174"/>
      <c r="CJN200" s="174"/>
      <c r="CJO200" s="174"/>
      <c r="CJP200" s="174"/>
      <c r="CJQ200" s="174"/>
      <c r="CJR200" s="174"/>
      <c r="CJS200" s="174"/>
      <c r="CJT200" s="174"/>
      <c r="CJU200" s="174"/>
      <c r="CJV200" s="174"/>
      <c r="CJW200" s="174"/>
      <c r="CJX200" s="174"/>
      <c r="CJY200" s="174"/>
      <c r="CJZ200" s="174"/>
      <c r="CKA200" s="174"/>
      <c r="CKB200" s="174"/>
      <c r="CKC200" s="174"/>
      <c r="CKD200" s="174"/>
      <c r="CKE200" s="174"/>
      <c r="CKF200" s="174"/>
      <c r="CKG200" s="174"/>
      <c r="CKH200" s="174"/>
      <c r="CKI200" s="174"/>
      <c r="CKJ200" s="174"/>
      <c r="CKK200" s="174"/>
      <c r="CKL200" s="174"/>
      <c r="CKM200" s="174"/>
      <c r="CKN200" s="174"/>
      <c r="CKO200" s="174"/>
      <c r="CKP200" s="174"/>
      <c r="CKQ200" s="174"/>
      <c r="CKR200" s="174"/>
      <c r="CKS200" s="174"/>
      <c r="CKT200" s="174"/>
      <c r="CKU200" s="174"/>
      <c r="CKV200" s="174"/>
      <c r="CKW200" s="174"/>
      <c r="CKX200" s="174"/>
      <c r="CKY200" s="174"/>
      <c r="CKZ200" s="174"/>
      <c r="CLA200" s="174"/>
      <c r="CLB200" s="174"/>
      <c r="CLC200" s="174"/>
      <c r="CLD200" s="174"/>
      <c r="CLE200" s="174"/>
      <c r="CLF200" s="174"/>
      <c r="CLG200" s="174"/>
      <c r="CLH200" s="174"/>
      <c r="CLI200" s="174"/>
      <c r="CLJ200" s="174"/>
      <c r="CLK200" s="174"/>
      <c r="CLL200" s="174"/>
      <c r="CLM200" s="174"/>
      <c r="CLN200" s="174"/>
      <c r="CLO200" s="174"/>
      <c r="CLP200" s="174"/>
      <c r="CLQ200" s="174"/>
      <c r="CLR200" s="174"/>
      <c r="CLS200" s="174"/>
      <c r="CLT200" s="174"/>
      <c r="CLU200" s="174"/>
      <c r="CLV200" s="174"/>
      <c r="CLW200" s="174"/>
      <c r="CLX200" s="174"/>
      <c r="CLY200" s="174"/>
      <c r="CLZ200" s="174"/>
      <c r="CMA200" s="174"/>
      <c r="CMB200" s="174"/>
      <c r="CMC200" s="174"/>
      <c r="CMD200" s="174"/>
      <c r="CME200" s="174"/>
      <c r="CMF200" s="174"/>
      <c r="CMG200" s="174"/>
      <c r="CMH200" s="174"/>
      <c r="CMI200" s="174"/>
      <c r="CMJ200" s="174"/>
      <c r="CMK200" s="174"/>
      <c r="CML200" s="174"/>
      <c r="CMM200" s="174"/>
      <c r="CMN200" s="174"/>
      <c r="CMO200" s="174"/>
      <c r="CMP200" s="174"/>
      <c r="CMQ200" s="174"/>
      <c r="CMR200" s="174"/>
      <c r="CMS200" s="174"/>
      <c r="CMT200" s="174"/>
      <c r="CMU200" s="174"/>
      <c r="CMV200" s="174"/>
      <c r="CMW200" s="174"/>
      <c r="CMX200" s="174"/>
      <c r="CMY200" s="174"/>
      <c r="CMZ200" s="174"/>
      <c r="CNA200" s="174"/>
      <c r="CNB200" s="174"/>
      <c r="CNC200" s="174"/>
      <c r="CND200" s="174"/>
      <c r="CNE200" s="174"/>
      <c r="CNF200" s="174"/>
      <c r="CNG200" s="174"/>
      <c r="CNH200" s="174"/>
      <c r="CNI200" s="174"/>
      <c r="CNJ200" s="174"/>
      <c r="CNK200" s="174"/>
      <c r="CNL200" s="174"/>
      <c r="CNM200" s="174"/>
      <c r="CNN200" s="174"/>
      <c r="CNO200" s="174"/>
      <c r="CNP200" s="174"/>
      <c r="CNQ200" s="174"/>
      <c r="CNR200" s="174"/>
      <c r="CNS200" s="174"/>
      <c r="CNT200" s="174"/>
      <c r="CNU200" s="174"/>
      <c r="CNV200" s="174"/>
      <c r="CNW200" s="174"/>
      <c r="CNX200" s="174"/>
      <c r="CNY200" s="174"/>
      <c r="CNZ200" s="174"/>
      <c r="COA200" s="174"/>
      <c r="COB200" s="174"/>
      <c r="COC200" s="174"/>
      <c r="COD200" s="174"/>
      <c r="COE200" s="174"/>
      <c r="COF200" s="174"/>
      <c r="COG200" s="174"/>
      <c r="COH200" s="174"/>
      <c r="COI200" s="174"/>
      <c r="COJ200" s="174"/>
      <c r="COK200" s="174"/>
      <c r="COL200" s="174"/>
      <c r="COM200" s="174"/>
      <c r="CON200" s="174"/>
      <c r="COO200" s="174"/>
      <c r="COP200" s="174"/>
      <c r="COQ200" s="174"/>
      <c r="COR200" s="174"/>
      <c r="COS200" s="174"/>
      <c r="COT200" s="174"/>
      <c r="COU200" s="174"/>
      <c r="COV200" s="174"/>
      <c r="COW200" s="174"/>
      <c r="COX200" s="174"/>
      <c r="COY200" s="174"/>
      <c r="COZ200" s="174"/>
      <c r="CPA200" s="174"/>
      <c r="CPB200" s="174"/>
      <c r="CPC200" s="174"/>
      <c r="CPD200" s="174"/>
      <c r="CPE200" s="174"/>
      <c r="CPF200" s="174"/>
      <c r="CPG200" s="174"/>
      <c r="CPH200" s="174"/>
      <c r="CPI200" s="174"/>
      <c r="CPJ200" s="174"/>
      <c r="CPK200" s="174"/>
      <c r="CPL200" s="174"/>
      <c r="CPM200" s="174"/>
      <c r="CPN200" s="174"/>
      <c r="CPO200" s="174"/>
      <c r="CPP200" s="174"/>
      <c r="CPQ200" s="174"/>
      <c r="CPR200" s="174"/>
      <c r="CPS200" s="174"/>
      <c r="CPT200" s="174"/>
      <c r="CPU200" s="174"/>
      <c r="CPV200" s="174"/>
      <c r="CPW200" s="174"/>
      <c r="CPX200" s="174"/>
      <c r="CPY200" s="174"/>
      <c r="CPZ200" s="174"/>
      <c r="CQA200" s="174"/>
      <c r="CQB200" s="174"/>
      <c r="CQC200" s="174"/>
      <c r="CQD200" s="174"/>
      <c r="CQE200" s="174"/>
      <c r="CQF200" s="174"/>
      <c r="CQG200" s="174"/>
      <c r="CQH200" s="174"/>
      <c r="CQI200" s="174"/>
      <c r="CQJ200" s="174"/>
      <c r="CQK200" s="174"/>
      <c r="CQL200" s="174"/>
      <c r="CQM200" s="174"/>
      <c r="CQN200" s="174"/>
      <c r="CQO200" s="174"/>
      <c r="CQP200" s="174"/>
      <c r="CQQ200" s="174"/>
      <c r="CQR200" s="174"/>
      <c r="CQS200" s="174"/>
      <c r="CQT200" s="174"/>
      <c r="CQU200" s="174"/>
      <c r="CQV200" s="174"/>
      <c r="CQW200" s="174"/>
      <c r="CQX200" s="174"/>
      <c r="CQY200" s="174"/>
      <c r="CQZ200" s="174"/>
      <c r="CRA200" s="174"/>
      <c r="CRB200" s="174"/>
      <c r="CRC200" s="174"/>
      <c r="CRD200" s="174"/>
      <c r="CRE200" s="174"/>
      <c r="CRF200" s="174"/>
      <c r="CRG200" s="174"/>
      <c r="CRH200" s="174"/>
      <c r="CRI200" s="174"/>
      <c r="CRJ200" s="174"/>
      <c r="CRK200" s="174"/>
      <c r="CRL200" s="174"/>
      <c r="CRM200" s="174"/>
      <c r="CRN200" s="174"/>
      <c r="CRO200" s="174"/>
      <c r="CRP200" s="174"/>
      <c r="CRQ200" s="174"/>
      <c r="CRR200" s="174"/>
      <c r="CRS200" s="174"/>
      <c r="CRT200" s="174"/>
      <c r="CRU200" s="174"/>
      <c r="CRV200" s="174"/>
      <c r="CRW200" s="174"/>
      <c r="CRX200" s="174"/>
      <c r="CRY200" s="174"/>
      <c r="CRZ200" s="174"/>
      <c r="CSA200" s="174"/>
      <c r="CSB200" s="174"/>
      <c r="CSC200" s="174"/>
      <c r="CSD200" s="174"/>
      <c r="CSE200" s="174"/>
      <c r="CSF200" s="174"/>
      <c r="CSG200" s="174"/>
      <c r="CSH200" s="174"/>
      <c r="CSI200" s="174"/>
      <c r="CSJ200" s="174"/>
      <c r="CSK200" s="174"/>
      <c r="CSL200" s="174"/>
      <c r="CSM200" s="174"/>
      <c r="CSN200" s="174"/>
      <c r="CSO200" s="174"/>
      <c r="CSP200" s="174"/>
      <c r="CSQ200" s="174"/>
      <c r="CSR200" s="174"/>
      <c r="CSS200" s="174"/>
      <c r="CST200" s="174"/>
      <c r="CSU200" s="174"/>
      <c r="CSV200" s="174"/>
      <c r="CSW200" s="174"/>
      <c r="CSX200" s="174"/>
      <c r="CSY200" s="174"/>
      <c r="CSZ200" s="174"/>
      <c r="CTA200" s="174"/>
      <c r="CTB200" s="174"/>
      <c r="CTC200" s="174"/>
      <c r="CTD200" s="174"/>
      <c r="CTE200" s="174"/>
      <c r="CTF200" s="174"/>
      <c r="CTG200" s="174"/>
      <c r="CTH200" s="174"/>
      <c r="CTI200" s="174"/>
      <c r="CTJ200" s="174"/>
      <c r="CTK200" s="174"/>
      <c r="CTL200" s="174"/>
      <c r="CTM200" s="174"/>
      <c r="CTN200" s="174"/>
      <c r="CTO200" s="174"/>
      <c r="CTP200" s="174"/>
      <c r="CTQ200" s="174"/>
      <c r="CTR200" s="174"/>
      <c r="CTS200" s="174"/>
      <c r="CTT200" s="174"/>
      <c r="CTU200" s="174"/>
      <c r="CTV200" s="174"/>
      <c r="CTW200" s="174"/>
      <c r="CTX200" s="174"/>
      <c r="CTY200" s="174"/>
      <c r="CTZ200" s="174"/>
      <c r="CUA200" s="174"/>
      <c r="CUB200" s="174"/>
      <c r="CUC200" s="174"/>
      <c r="CUD200" s="174"/>
      <c r="CUE200" s="174"/>
      <c r="CUF200" s="174"/>
      <c r="CUG200" s="174"/>
      <c r="CUH200" s="174"/>
      <c r="CUI200" s="174"/>
      <c r="CUJ200" s="174"/>
      <c r="CUK200" s="174"/>
      <c r="CUL200" s="174"/>
      <c r="CUM200" s="174"/>
      <c r="CUN200" s="174"/>
      <c r="CUO200" s="174"/>
      <c r="CUP200" s="174"/>
      <c r="CUQ200" s="174"/>
      <c r="CUR200" s="174"/>
      <c r="CUS200" s="174"/>
      <c r="CUT200" s="174"/>
      <c r="CUU200" s="174"/>
      <c r="CUV200" s="174"/>
      <c r="CUW200" s="174"/>
      <c r="CUX200" s="174"/>
      <c r="CUY200" s="174"/>
      <c r="CUZ200" s="174"/>
      <c r="CVA200" s="174"/>
      <c r="CVB200" s="174"/>
      <c r="CVC200" s="174"/>
      <c r="CVD200" s="174"/>
      <c r="CVE200" s="174"/>
      <c r="CVF200" s="174"/>
      <c r="CVG200" s="174"/>
      <c r="CVH200" s="174"/>
      <c r="CVI200" s="174"/>
      <c r="CVJ200" s="174"/>
      <c r="CVK200" s="174"/>
      <c r="CVL200" s="174"/>
      <c r="CVM200" s="174"/>
      <c r="CVN200" s="174"/>
      <c r="CVO200" s="174"/>
      <c r="CVP200" s="174"/>
      <c r="CVQ200" s="174"/>
      <c r="CVR200" s="174"/>
      <c r="CVS200" s="174"/>
      <c r="CVT200" s="174"/>
      <c r="CVU200" s="174"/>
      <c r="CVV200" s="174"/>
      <c r="CVW200" s="174"/>
      <c r="CVX200" s="174"/>
      <c r="CVY200" s="174"/>
      <c r="CVZ200" s="174"/>
      <c r="CWA200" s="174"/>
      <c r="CWB200" s="174"/>
      <c r="CWC200" s="174"/>
      <c r="CWD200" s="174"/>
      <c r="CWE200" s="174"/>
      <c r="CWF200" s="174"/>
      <c r="CWG200" s="174"/>
      <c r="CWH200" s="174"/>
      <c r="CWI200" s="174"/>
      <c r="CWJ200" s="174"/>
      <c r="CWK200" s="174"/>
      <c r="CWL200" s="174"/>
      <c r="CWM200" s="174"/>
      <c r="CWN200" s="174"/>
      <c r="CWO200" s="174"/>
      <c r="CWP200" s="174"/>
      <c r="CWQ200" s="174"/>
      <c r="CWR200" s="174"/>
      <c r="CWS200" s="174"/>
      <c r="CWT200" s="174"/>
      <c r="CWU200" s="174"/>
      <c r="CWV200" s="174"/>
      <c r="CWW200" s="174"/>
      <c r="CWX200" s="174"/>
      <c r="CWY200" s="174"/>
      <c r="CWZ200" s="174"/>
      <c r="CXA200" s="174"/>
      <c r="CXB200" s="174"/>
      <c r="CXC200" s="174"/>
      <c r="CXD200" s="174"/>
      <c r="CXE200" s="174"/>
      <c r="CXF200" s="174"/>
      <c r="CXG200" s="174"/>
      <c r="CXH200" s="174"/>
      <c r="CXI200" s="174"/>
      <c r="CXJ200" s="174"/>
      <c r="CXK200" s="174"/>
      <c r="CXL200" s="174"/>
      <c r="CXM200" s="174"/>
      <c r="CXN200" s="174"/>
      <c r="CXO200" s="174"/>
      <c r="CXP200" s="174"/>
      <c r="CXQ200" s="174"/>
      <c r="CXR200" s="174"/>
      <c r="CXS200" s="174"/>
      <c r="CXT200" s="174"/>
      <c r="CXU200" s="174"/>
      <c r="CXV200" s="174"/>
      <c r="CXW200" s="174"/>
      <c r="CXX200" s="174"/>
      <c r="CXY200" s="174"/>
      <c r="CXZ200" s="174"/>
      <c r="CYA200" s="174"/>
      <c r="CYB200" s="174"/>
      <c r="CYC200" s="174"/>
      <c r="CYD200" s="174"/>
      <c r="CYE200" s="174"/>
      <c r="CYF200" s="174"/>
      <c r="CYG200" s="174"/>
      <c r="CYH200" s="174"/>
      <c r="CYI200" s="174"/>
      <c r="CYJ200" s="174"/>
      <c r="CYK200" s="174"/>
      <c r="CYL200" s="174"/>
      <c r="CYM200" s="174"/>
      <c r="CYN200" s="174"/>
      <c r="CYO200" s="174"/>
      <c r="CYP200" s="174"/>
      <c r="CYQ200" s="174"/>
      <c r="CYR200" s="174"/>
      <c r="CYS200" s="174"/>
      <c r="CYT200" s="174"/>
      <c r="CYU200" s="174"/>
      <c r="CYV200" s="174"/>
      <c r="CYW200" s="174"/>
      <c r="CYX200" s="174"/>
      <c r="CYY200" s="174"/>
      <c r="CYZ200" s="174"/>
      <c r="CZA200" s="174"/>
      <c r="CZB200" s="174"/>
      <c r="CZC200" s="174"/>
      <c r="CZD200" s="174"/>
      <c r="CZE200" s="174"/>
      <c r="CZF200" s="174"/>
      <c r="CZG200" s="174"/>
      <c r="CZH200" s="174"/>
      <c r="CZI200" s="174"/>
      <c r="CZJ200" s="174"/>
      <c r="CZK200" s="174"/>
      <c r="CZL200" s="174"/>
      <c r="CZM200" s="174"/>
      <c r="CZN200" s="174"/>
      <c r="CZO200" s="174"/>
      <c r="CZP200" s="174"/>
      <c r="CZQ200" s="174"/>
      <c r="CZR200" s="174"/>
      <c r="CZS200" s="174"/>
      <c r="CZT200" s="174"/>
      <c r="CZU200" s="174"/>
      <c r="CZV200" s="174"/>
      <c r="CZW200" s="174"/>
      <c r="CZX200" s="174"/>
      <c r="CZY200" s="174"/>
      <c r="CZZ200" s="174"/>
      <c r="DAA200" s="174"/>
      <c r="DAB200" s="174"/>
      <c r="DAC200" s="174"/>
      <c r="DAD200" s="174"/>
      <c r="DAE200" s="174"/>
      <c r="DAF200" s="174"/>
      <c r="DAG200" s="174"/>
      <c r="DAH200" s="174"/>
      <c r="DAI200" s="174"/>
      <c r="DAJ200" s="174"/>
      <c r="DAK200" s="174"/>
      <c r="DAL200" s="174"/>
      <c r="DAM200" s="174"/>
      <c r="DAN200" s="174"/>
      <c r="DAO200" s="174"/>
      <c r="DAP200" s="174"/>
      <c r="DAQ200" s="174"/>
      <c r="DAR200" s="174"/>
      <c r="DAS200" s="174"/>
      <c r="DAT200" s="174"/>
      <c r="DAU200" s="174"/>
      <c r="DAV200" s="174"/>
      <c r="DAW200" s="174"/>
      <c r="DAX200" s="174"/>
      <c r="DAY200" s="174"/>
      <c r="DAZ200" s="174"/>
      <c r="DBA200" s="174"/>
      <c r="DBB200" s="174"/>
      <c r="DBC200" s="174"/>
      <c r="DBD200" s="174"/>
      <c r="DBE200" s="174"/>
      <c r="DBF200" s="174"/>
      <c r="DBG200" s="174"/>
      <c r="DBH200" s="174"/>
      <c r="DBI200" s="174"/>
      <c r="DBJ200" s="174"/>
      <c r="DBK200" s="174"/>
      <c r="DBL200" s="174"/>
      <c r="DBM200" s="174"/>
      <c r="DBN200" s="174"/>
      <c r="DBO200" s="174"/>
      <c r="DBP200" s="174"/>
      <c r="DBQ200" s="174"/>
      <c r="DBR200" s="174"/>
      <c r="DBS200" s="174"/>
      <c r="DBT200" s="174"/>
      <c r="DBU200" s="174"/>
      <c r="DBV200" s="174"/>
      <c r="DBW200" s="174"/>
      <c r="DBX200" s="174"/>
      <c r="DBY200" s="174"/>
      <c r="DBZ200" s="174"/>
      <c r="DCA200" s="174"/>
      <c r="DCB200" s="174"/>
      <c r="DCC200" s="174"/>
      <c r="DCD200" s="174"/>
      <c r="DCE200" s="174"/>
      <c r="DCF200" s="174"/>
      <c r="DCG200" s="174"/>
      <c r="DCH200" s="174"/>
      <c r="DCI200" s="174"/>
      <c r="DCJ200" s="174"/>
      <c r="DCK200" s="174"/>
      <c r="DCL200" s="174"/>
      <c r="DCM200" s="174"/>
      <c r="DCN200" s="174"/>
      <c r="DCO200" s="174"/>
      <c r="DCP200" s="174"/>
      <c r="DCQ200" s="174"/>
      <c r="DCR200" s="174"/>
      <c r="DCS200" s="174"/>
      <c r="DCT200" s="174"/>
      <c r="DCU200" s="174"/>
      <c r="DCV200" s="174"/>
      <c r="DCW200" s="174"/>
      <c r="DCX200" s="174"/>
      <c r="DCY200" s="174"/>
      <c r="DCZ200" s="174"/>
      <c r="DDA200" s="174"/>
      <c r="DDB200" s="174"/>
      <c r="DDC200" s="174"/>
      <c r="DDD200" s="174"/>
      <c r="DDE200" s="174"/>
      <c r="DDF200" s="174"/>
      <c r="DDG200" s="174"/>
      <c r="DDH200" s="174"/>
      <c r="DDI200" s="174"/>
      <c r="DDJ200" s="174"/>
      <c r="DDK200" s="174"/>
      <c r="DDL200" s="174"/>
      <c r="DDM200" s="174"/>
      <c r="DDN200" s="174"/>
      <c r="DDO200" s="174"/>
      <c r="DDP200" s="174"/>
      <c r="DDQ200" s="174"/>
      <c r="DDR200" s="174"/>
      <c r="DDS200" s="174"/>
      <c r="DDT200" s="174"/>
      <c r="DDU200" s="174"/>
      <c r="DDV200" s="174"/>
      <c r="DDW200" s="174"/>
      <c r="DDX200" s="174"/>
      <c r="DDY200" s="174"/>
      <c r="DDZ200" s="174"/>
      <c r="DEA200" s="174"/>
      <c r="DEB200" s="174"/>
      <c r="DEC200" s="174"/>
      <c r="DED200" s="174"/>
      <c r="DEE200" s="174"/>
      <c r="DEF200" s="174"/>
      <c r="DEG200" s="174"/>
      <c r="DEH200" s="174"/>
      <c r="DEI200" s="174"/>
      <c r="DEJ200" s="174"/>
      <c r="DEK200" s="174"/>
      <c r="DEL200" s="174"/>
      <c r="DEM200" s="174"/>
      <c r="DEN200" s="174"/>
      <c r="DEO200" s="174"/>
      <c r="DEP200" s="174"/>
      <c r="DEQ200" s="174"/>
      <c r="DER200" s="174"/>
      <c r="DES200" s="174"/>
      <c r="DET200" s="174"/>
      <c r="DEU200" s="174"/>
      <c r="DEV200" s="174"/>
      <c r="DEW200" s="174"/>
      <c r="DEX200" s="174"/>
      <c r="DEY200" s="174"/>
      <c r="DEZ200" s="174"/>
      <c r="DFA200" s="174"/>
      <c r="DFB200" s="174"/>
      <c r="DFC200" s="174"/>
      <c r="DFD200" s="174"/>
      <c r="DFE200" s="174"/>
      <c r="DFF200" s="174"/>
      <c r="DFG200" s="174"/>
      <c r="DFH200" s="174"/>
      <c r="DFI200" s="174"/>
      <c r="DFJ200" s="174"/>
      <c r="DFK200" s="174"/>
      <c r="DFL200" s="174"/>
      <c r="DFM200" s="174"/>
      <c r="DFN200" s="174"/>
      <c r="DFO200" s="174"/>
      <c r="DFP200" s="174"/>
      <c r="DFQ200" s="174"/>
      <c r="DFR200" s="174"/>
      <c r="DFS200" s="174"/>
      <c r="DFT200" s="174"/>
      <c r="DFU200" s="174"/>
      <c r="DFV200" s="174"/>
      <c r="DFW200" s="174"/>
      <c r="DFX200" s="174"/>
      <c r="DFY200" s="174"/>
      <c r="DFZ200" s="174"/>
      <c r="DGA200" s="174"/>
      <c r="DGB200" s="174"/>
      <c r="DGC200" s="174"/>
      <c r="DGD200" s="174"/>
      <c r="DGE200" s="174"/>
      <c r="DGF200" s="174"/>
      <c r="DGG200" s="174"/>
      <c r="DGH200" s="174"/>
      <c r="DGI200" s="174"/>
      <c r="DGJ200" s="174"/>
      <c r="DGK200" s="174"/>
      <c r="DGL200" s="174"/>
      <c r="DGM200" s="174"/>
      <c r="DGN200" s="174"/>
      <c r="DGO200" s="174"/>
      <c r="DGP200" s="174"/>
      <c r="DGQ200" s="174"/>
      <c r="DGR200" s="174"/>
      <c r="DGS200" s="174"/>
      <c r="DGT200" s="174"/>
      <c r="DGU200" s="174"/>
      <c r="DGV200" s="174"/>
      <c r="DGW200" s="174"/>
      <c r="DGX200" s="174"/>
      <c r="DGY200" s="174"/>
      <c r="DGZ200" s="174"/>
      <c r="DHA200" s="174"/>
      <c r="DHB200" s="174"/>
      <c r="DHC200" s="174"/>
      <c r="DHD200" s="174"/>
      <c r="DHE200" s="174"/>
      <c r="DHF200" s="174"/>
      <c r="DHG200" s="174"/>
      <c r="DHH200" s="174"/>
      <c r="DHI200" s="174"/>
      <c r="DHJ200" s="174"/>
      <c r="DHK200" s="174"/>
      <c r="DHL200" s="174"/>
      <c r="DHM200" s="174"/>
      <c r="DHN200" s="174"/>
      <c r="DHO200" s="174"/>
      <c r="DHP200" s="174"/>
      <c r="DHQ200" s="174"/>
      <c r="DHR200" s="174"/>
      <c r="DHS200" s="174"/>
      <c r="DHT200" s="174"/>
      <c r="DHU200" s="174"/>
      <c r="DHV200" s="174"/>
      <c r="DHW200" s="174"/>
      <c r="DHX200" s="174"/>
      <c r="DHY200" s="174"/>
      <c r="DHZ200" s="174"/>
      <c r="DIA200" s="174"/>
      <c r="DIB200" s="174"/>
      <c r="DIC200" s="174"/>
      <c r="DID200" s="174"/>
      <c r="DIE200" s="174"/>
      <c r="DIF200" s="174"/>
      <c r="DIG200" s="174"/>
      <c r="DIH200" s="174"/>
      <c r="DII200" s="174"/>
      <c r="DIJ200" s="174"/>
      <c r="DIK200" s="174"/>
      <c r="DIL200" s="174"/>
      <c r="DIM200" s="174"/>
      <c r="DIN200" s="174"/>
      <c r="DIO200" s="174"/>
      <c r="DIP200" s="174"/>
      <c r="DIQ200" s="174"/>
      <c r="DIR200" s="174"/>
      <c r="DIS200" s="174"/>
      <c r="DIT200" s="174"/>
      <c r="DIU200" s="174"/>
      <c r="DIV200" s="174"/>
      <c r="DIW200" s="174"/>
      <c r="DIX200" s="174"/>
      <c r="DIY200" s="174"/>
      <c r="DIZ200" s="174"/>
      <c r="DJA200" s="174"/>
      <c r="DJB200" s="174"/>
      <c r="DJC200" s="174"/>
      <c r="DJD200" s="174"/>
      <c r="DJE200" s="174"/>
      <c r="DJF200" s="174"/>
      <c r="DJG200" s="174"/>
      <c r="DJH200" s="174"/>
      <c r="DJI200" s="174"/>
      <c r="DJJ200" s="174"/>
      <c r="DJK200" s="174"/>
      <c r="DJL200" s="174"/>
      <c r="DJM200" s="174"/>
      <c r="DJN200" s="174"/>
      <c r="DJO200" s="174"/>
      <c r="DJP200" s="174"/>
      <c r="DJQ200" s="174"/>
      <c r="DJR200" s="174"/>
      <c r="DJS200" s="174"/>
      <c r="DJT200" s="174"/>
      <c r="DJU200" s="174"/>
      <c r="DJV200" s="174"/>
      <c r="DJW200" s="174"/>
      <c r="DJX200" s="174"/>
      <c r="DJY200" s="174"/>
      <c r="DJZ200" s="174"/>
      <c r="DKA200" s="174"/>
      <c r="DKB200" s="174"/>
      <c r="DKC200" s="174"/>
      <c r="DKD200" s="174"/>
      <c r="DKE200" s="174"/>
      <c r="DKF200" s="174"/>
      <c r="DKG200" s="174"/>
      <c r="DKH200" s="174"/>
      <c r="DKI200" s="174"/>
      <c r="DKJ200" s="174"/>
      <c r="DKK200" s="174"/>
      <c r="DKL200" s="174"/>
      <c r="DKM200" s="174"/>
      <c r="DKN200" s="174"/>
      <c r="DKO200" s="174"/>
      <c r="DKP200" s="174"/>
      <c r="DKQ200" s="174"/>
      <c r="DKR200" s="174"/>
      <c r="DKS200" s="174"/>
      <c r="DKT200" s="174"/>
      <c r="DKU200" s="174"/>
      <c r="DKV200" s="174"/>
      <c r="DKW200" s="174"/>
      <c r="DKX200" s="174"/>
      <c r="DKY200" s="174"/>
      <c r="DKZ200" s="174"/>
      <c r="DLA200" s="174"/>
      <c r="DLB200" s="174"/>
      <c r="DLC200" s="174"/>
      <c r="DLD200" s="174"/>
      <c r="DLE200" s="174"/>
      <c r="DLF200" s="174"/>
      <c r="DLG200" s="174"/>
      <c r="DLH200" s="174"/>
      <c r="DLI200" s="174"/>
      <c r="DLJ200" s="174"/>
      <c r="DLK200" s="174"/>
      <c r="DLL200" s="174"/>
      <c r="DLM200" s="174"/>
      <c r="DLN200" s="174"/>
      <c r="DLO200" s="174"/>
      <c r="DLP200" s="174"/>
      <c r="DLQ200" s="174"/>
      <c r="DLR200" s="174"/>
      <c r="DLS200" s="174"/>
      <c r="DLT200" s="174"/>
      <c r="DLU200" s="174"/>
      <c r="DLV200" s="174"/>
      <c r="DLW200" s="174"/>
      <c r="DLX200" s="174"/>
      <c r="DLY200" s="174"/>
      <c r="DLZ200" s="174"/>
      <c r="DMA200" s="174"/>
      <c r="DMB200" s="174"/>
      <c r="DMC200" s="174"/>
      <c r="DMD200" s="174"/>
      <c r="DME200" s="174"/>
      <c r="DMF200" s="174"/>
      <c r="DMG200" s="174"/>
      <c r="DMH200" s="174"/>
      <c r="DMI200" s="174"/>
      <c r="DMJ200" s="174"/>
      <c r="DMK200" s="174"/>
      <c r="DML200" s="174"/>
      <c r="DMM200" s="174"/>
      <c r="DMN200" s="174"/>
      <c r="DMO200" s="174"/>
      <c r="DMP200" s="174"/>
      <c r="DMQ200" s="174"/>
      <c r="DMR200" s="174"/>
      <c r="DMS200" s="174"/>
      <c r="DMT200" s="174"/>
      <c r="DMU200" s="174"/>
      <c r="DMV200" s="174"/>
      <c r="DMW200" s="174"/>
      <c r="DMX200" s="174"/>
      <c r="DMY200" s="174"/>
      <c r="DMZ200" s="174"/>
      <c r="DNA200" s="174"/>
      <c r="DNB200" s="174"/>
      <c r="DNC200" s="174"/>
      <c r="DND200" s="174"/>
      <c r="DNE200" s="174"/>
      <c r="DNF200" s="174"/>
      <c r="DNG200" s="174"/>
      <c r="DNH200" s="174"/>
      <c r="DNI200" s="174"/>
      <c r="DNJ200" s="174"/>
      <c r="DNK200" s="174"/>
      <c r="DNL200" s="174"/>
      <c r="DNM200" s="174"/>
      <c r="DNN200" s="174"/>
      <c r="DNO200" s="174"/>
      <c r="DNP200" s="174"/>
      <c r="DNQ200" s="174"/>
      <c r="DNR200" s="174"/>
      <c r="DNS200" s="174"/>
      <c r="DNT200" s="174"/>
      <c r="DNU200" s="174"/>
      <c r="DNV200" s="174"/>
      <c r="DNW200" s="174"/>
      <c r="DNX200" s="174"/>
      <c r="DNY200" s="174"/>
      <c r="DNZ200" s="174"/>
      <c r="DOA200" s="174"/>
      <c r="DOB200" s="174"/>
      <c r="DOC200" s="174"/>
      <c r="DOD200" s="174"/>
      <c r="DOE200" s="174"/>
      <c r="DOF200" s="174"/>
      <c r="DOG200" s="174"/>
      <c r="DOH200" s="174"/>
      <c r="DOI200" s="174"/>
      <c r="DOJ200" s="174"/>
      <c r="DOK200" s="174"/>
      <c r="DOL200" s="174"/>
      <c r="DOM200" s="174"/>
      <c r="DON200" s="174"/>
      <c r="DOO200" s="174"/>
      <c r="DOP200" s="174"/>
      <c r="DOQ200" s="174"/>
      <c r="DOR200" s="174"/>
      <c r="DOS200" s="174"/>
      <c r="DOT200" s="174"/>
      <c r="DOU200" s="174"/>
      <c r="DOV200" s="174"/>
      <c r="DOW200" s="174"/>
      <c r="DOX200" s="174"/>
      <c r="DOY200" s="174"/>
      <c r="DOZ200" s="174"/>
      <c r="DPA200" s="174"/>
      <c r="DPB200" s="174"/>
      <c r="DPC200" s="174"/>
      <c r="DPD200" s="174"/>
      <c r="DPE200" s="174"/>
      <c r="DPF200" s="174"/>
      <c r="DPG200" s="174"/>
      <c r="DPH200" s="174"/>
      <c r="DPI200" s="174"/>
      <c r="DPJ200" s="174"/>
      <c r="DPK200" s="174"/>
      <c r="DPL200" s="174"/>
      <c r="DPM200" s="174"/>
      <c r="DPN200" s="174"/>
      <c r="DPO200" s="174"/>
      <c r="DPP200" s="174"/>
      <c r="DPQ200" s="174"/>
      <c r="DPR200" s="174"/>
      <c r="DPS200" s="174"/>
      <c r="DPT200" s="174"/>
      <c r="DPU200" s="174"/>
      <c r="DPV200" s="174"/>
      <c r="DPW200" s="174"/>
      <c r="DPX200" s="174"/>
      <c r="DPY200" s="174"/>
      <c r="DPZ200" s="174"/>
      <c r="DQA200" s="174"/>
      <c r="DQB200" s="174"/>
      <c r="DQC200" s="174"/>
      <c r="DQD200" s="174"/>
      <c r="DQE200" s="174"/>
      <c r="DQF200" s="174"/>
      <c r="DQG200" s="174"/>
      <c r="DQH200" s="174"/>
      <c r="DQI200" s="174"/>
      <c r="DQJ200" s="174"/>
      <c r="DQK200" s="174"/>
      <c r="DQL200" s="174"/>
      <c r="DQM200" s="174"/>
      <c r="DQN200" s="174"/>
      <c r="DQO200" s="174"/>
      <c r="DQP200" s="174"/>
      <c r="DQQ200" s="174"/>
      <c r="DQR200" s="174"/>
      <c r="DQS200" s="174"/>
      <c r="DQT200" s="174"/>
      <c r="DQU200" s="174"/>
      <c r="DQV200" s="174"/>
      <c r="DQW200" s="174"/>
      <c r="DQX200" s="174"/>
      <c r="DQY200" s="174"/>
      <c r="DQZ200" s="174"/>
      <c r="DRA200" s="174"/>
      <c r="DRB200" s="174"/>
      <c r="DRC200" s="174"/>
      <c r="DRD200" s="174"/>
      <c r="DRE200" s="174"/>
      <c r="DRF200" s="174"/>
      <c r="DRG200" s="174"/>
      <c r="DRH200" s="174"/>
      <c r="DRI200" s="174"/>
      <c r="DRJ200" s="174"/>
      <c r="DRK200" s="174"/>
      <c r="DRL200" s="174"/>
      <c r="DRM200" s="174"/>
      <c r="DRN200" s="174"/>
      <c r="DRO200" s="174"/>
      <c r="DRP200" s="174"/>
      <c r="DRQ200" s="174"/>
      <c r="DRR200" s="174"/>
      <c r="DRS200" s="174"/>
      <c r="DRT200" s="174"/>
      <c r="DRU200" s="174"/>
      <c r="DRV200" s="174"/>
      <c r="DRW200" s="174"/>
      <c r="DRX200" s="174"/>
      <c r="DRY200" s="174"/>
      <c r="DRZ200" s="174"/>
      <c r="DSA200" s="174"/>
      <c r="DSB200" s="174"/>
      <c r="DSC200" s="174"/>
      <c r="DSD200" s="174"/>
      <c r="DSE200" s="174"/>
      <c r="DSF200" s="174"/>
      <c r="DSG200" s="174"/>
      <c r="DSH200" s="174"/>
      <c r="DSI200" s="174"/>
      <c r="DSJ200" s="174"/>
      <c r="DSK200" s="174"/>
      <c r="DSL200" s="174"/>
      <c r="DSM200" s="174"/>
      <c r="DSN200" s="174"/>
      <c r="DSO200" s="174"/>
      <c r="DSP200" s="174"/>
      <c r="DSQ200" s="174"/>
      <c r="DSR200" s="174"/>
      <c r="DSS200" s="174"/>
      <c r="DST200" s="174"/>
      <c r="DSU200" s="174"/>
      <c r="DSV200" s="174"/>
      <c r="DSW200" s="174"/>
      <c r="DSX200" s="174"/>
      <c r="DSY200" s="174"/>
      <c r="DSZ200" s="174"/>
      <c r="DTA200" s="174"/>
      <c r="DTB200" s="174"/>
      <c r="DTC200" s="174"/>
      <c r="DTD200" s="174"/>
      <c r="DTE200" s="174"/>
      <c r="DTF200" s="174"/>
      <c r="DTG200" s="174"/>
      <c r="DTH200" s="174"/>
      <c r="DTI200" s="174"/>
      <c r="DTJ200" s="174"/>
      <c r="DTK200" s="174"/>
      <c r="DTL200" s="174"/>
      <c r="DTM200" s="174"/>
      <c r="DTN200" s="174"/>
      <c r="DTO200" s="174"/>
      <c r="DTP200" s="174"/>
      <c r="DTQ200" s="174"/>
      <c r="DTR200" s="174"/>
      <c r="DTS200" s="174"/>
      <c r="DTT200" s="174"/>
      <c r="DTU200" s="174"/>
      <c r="DTV200" s="174"/>
      <c r="DTW200" s="174"/>
      <c r="DTX200" s="174"/>
      <c r="DTY200" s="174"/>
      <c r="DTZ200" s="174"/>
      <c r="DUA200" s="174"/>
      <c r="DUB200" s="174"/>
      <c r="DUC200" s="174"/>
      <c r="DUD200" s="174"/>
      <c r="DUE200" s="174"/>
      <c r="DUF200" s="174"/>
      <c r="DUG200" s="174"/>
      <c r="DUH200" s="174"/>
      <c r="DUI200" s="174"/>
      <c r="DUJ200" s="174"/>
      <c r="DUK200" s="174"/>
      <c r="DUL200" s="174"/>
      <c r="DUM200" s="174"/>
      <c r="DUN200" s="174"/>
      <c r="DUO200" s="174"/>
      <c r="DUP200" s="174"/>
      <c r="DUQ200" s="174"/>
      <c r="DUR200" s="174"/>
      <c r="DUS200" s="174"/>
      <c r="DUT200" s="174"/>
      <c r="DUU200" s="174"/>
      <c r="DUV200" s="174"/>
      <c r="DUW200" s="174"/>
      <c r="DUX200" s="174"/>
      <c r="DUY200" s="174"/>
      <c r="DUZ200" s="174"/>
      <c r="DVA200" s="174"/>
      <c r="DVB200" s="174"/>
      <c r="DVC200" s="174"/>
      <c r="DVD200" s="174"/>
      <c r="DVE200" s="174"/>
      <c r="DVF200" s="174"/>
      <c r="DVG200" s="174"/>
      <c r="DVH200" s="174"/>
      <c r="DVI200" s="174"/>
      <c r="DVJ200" s="174"/>
      <c r="DVK200" s="174"/>
      <c r="DVL200" s="174"/>
      <c r="DVM200" s="174"/>
      <c r="DVN200" s="174"/>
      <c r="DVO200" s="174"/>
      <c r="DVP200" s="174"/>
      <c r="DVQ200" s="174"/>
      <c r="DVR200" s="174"/>
      <c r="DVS200" s="174"/>
      <c r="DVT200" s="174"/>
      <c r="DVU200" s="174"/>
      <c r="DVV200" s="174"/>
      <c r="DVW200" s="174"/>
      <c r="DVX200" s="174"/>
      <c r="DVY200" s="174"/>
      <c r="DVZ200" s="174"/>
      <c r="DWA200" s="174"/>
      <c r="DWB200" s="174"/>
      <c r="DWC200" s="174"/>
      <c r="DWD200" s="174"/>
      <c r="DWE200" s="174"/>
      <c r="DWF200" s="174"/>
      <c r="DWG200" s="174"/>
      <c r="DWH200" s="174"/>
      <c r="DWI200" s="174"/>
      <c r="DWJ200" s="174"/>
      <c r="DWK200" s="174"/>
      <c r="DWL200" s="174"/>
      <c r="DWM200" s="174"/>
      <c r="DWN200" s="174"/>
      <c r="DWO200" s="174"/>
      <c r="DWP200" s="174"/>
      <c r="DWQ200" s="174"/>
      <c r="DWR200" s="174"/>
      <c r="DWS200" s="174"/>
      <c r="DWT200" s="174"/>
      <c r="DWU200" s="174"/>
      <c r="DWV200" s="174"/>
      <c r="DWW200" s="174"/>
      <c r="DWX200" s="174"/>
      <c r="DWY200" s="174"/>
      <c r="DWZ200" s="174"/>
      <c r="DXA200" s="174"/>
      <c r="DXB200" s="174"/>
      <c r="DXC200" s="174"/>
      <c r="DXD200" s="174"/>
      <c r="DXE200" s="174"/>
      <c r="DXF200" s="174"/>
      <c r="DXG200" s="174"/>
      <c r="DXH200" s="174"/>
      <c r="DXI200" s="174"/>
      <c r="DXJ200" s="174"/>
      <c r="DXK200" s="174"/>
      <c r="DXL200" s="174"/>
      <c r="DXM200" s="174"/>
      <c r="DXN200" s="174"/>
      <c r="DXO200" s="174"/>
      <c r="DXP200" s="174"/>
      <c r="DXQ200" s="174"/>
      <c r="DXR200" s="174"/>
      <c r="DXS200" s="174"/>
      <c r="DXT200" s="174"/>
      <c r="DXU200" s="174"/>
      <c r="DXV200" s="174"/>
      <c r="DXW200" s="174"/>
      <c r="DXX200" s="174"/>
      <c r="DXY200" s="174"/>
      <c r="DXZ200" s="174"/>
      <c r="DYA200" s="174"/>
      <c r="DYB200" s="174"/>
      <c r="DYC200" s="174"/>
      <c r="DYD200" s="174"/>
      <c r="DYE200" s="174"/>
      <c r="DYF200" s="174"/>
      <c r="DYG200" s="174"/>
      <c r="DYH200" s="174"/>
      <c r="DYI200" s="174"/>
      <c r="DYJ200" s="174"/>
      <c r="DYK200" s="174"/>
      <c r="DYL200" s="174"/>
      <c r="DYM200" s="174"/>
      <c r="DYN200" s="174"/>
      <c r="DYO200" s="174"/>
      <c r="DYP200" s="174"/>
      <c r="DYQ200" s="174"/>
      <c r="DYR200" s="174"/>
      <c r="DYS200" s="174"/>
      <c r="DYT200" s="174"/>
      <c r="DYU200" s="174"/>
      <c r="DYV200" s="174"/>
      <c r="DYW200" s="174"/>
      <c r="DYX200" s="174"/>
      <c r="DYY200" s="174"/>
      <c r="DYZ200" s="174"/>
      <c r="DZA200" s="174"/>
      <c r="DZB200" s="174"/>
      <c r="DZC200" s="174"/>
      <c r="DZD200" s="174"/>
      <c r="DZE200" s="174"/>
      <c r="DZF200" s="174"/>
      <c r="DZG200" s="174"/>
      <c r="DZH200" s="174"/>
      <c r="DZI200" s="174"/>
      <c r="DZJ200" s="174"/>
      <c r="DZK200" s="174"/>
      <c r="DZL200" s="174"/>
      <c r="DZM200" s="174"/>
      <c r="DZN200" s="174"/>
      <c r="DZO200" s="174"/>
      <c r="DZP200" s="174"/>
      <c r="DZQ200" s="174"/>
      <c r="DZR200" s="174"/>
      <c r="DZS200" s="174"/>
      <c r="DZT200" s="174"/>
      <c r="DZU200" s="174"/>
      <c r="DZV200" s="174"/>
      <c r="DZW200" s="174"/>
      <c r="DZX200" s="174"/>
      <c r="DZY200" s="174"/>
      <c r="DZZ200" s="174"/>
      <c r="EAA200" s="174"/>
      <c r="EAB200" s="174"/>
      <c r="EAC200" s="174"/>
      <c r="EAD200" s="174"/>
      <c r="EAE200" s="174"/>
      <c r="EAF200" s="174"/>
      <c r="EAG200" s="174"/>
      <c r="EAH200" s="174"/>
      <c r="EAI200" s="174"/>
      <c r="EAJ200" s="174"/>
      <c r="EAK200" s="174"/>
      <c r="EAL200" s="174"/>
      <c r="EAM200" s="174"/>
      <c r="EAN200" s="174"/>
      <c r="EAO200" s="174"/>
      <c r="EAP200" s="174"/>
      <c r="EAQ200" s="174"/>
      <c r="EAR200" s="174"/>
      <c r="EAS200" s="174"/>
      <c r="EAT200" s="174"/>
      <c r="EAU200" s="174"/>
      <c r="EAV200" s="174"/>
      <c r="EAW200" s="174"/>
      <c r="EAX200" s="174"/>
      <c r="EAY200" s="174"/>
      <c r="EAZ200" s="174"/>
      <c r="EBA200" s="174"/>
      <c r="EBB200" s="174"/>
      <c r="EBC200" s="174"/>
      <c r="EBD200" s="174"/>
      <c r="EBE200" s="174"/>
      <c r="EBF200" s="174"/>
      <c r="EBG200" s="174"/>
      <c r="EBH200" s="174"/>
      <c r="EBI200" s="174"/>
      <c r="EBJ200" s="174"/>
      <c r="EBK200" s="174"/>
      <c r="EBL200" s="174"/>
      <c r="EBM200" s="174"/>
      <c r="EBN200" s="174"/>
      <c r="EBO200" s="174"/>
      <c r="EBP200" s="174"/>
      <c r="EBQ200" s="174"/>
      <c r="EBR200" s="174"/>
      <c r="EBS200" s="174"/>
      <c r="EBT200" s="174"/>
      <c r="EBU200" s="174"/>
      <c r="EBV200" s="174"/>
      <c r="EBW200" s="174"/>
      <c r="EBX200" s="174"/>
      <c r="EBY200" s="174"/>
      <c r="EBZ200" s="174"/>
      <c r="ECA200" s="174"/>
      <c r="ECB200" s="174"/>
      <c r="ECC200" s="174"/>
      <c r="ECD200" s="174"/>
      <c r="ECE200" s="174"/>
      <c r="ECF200" s="174"/>
      <c r="ECG200" s="174"/>
      <c r="ECH200" s="174"/>
      <c r="ECI200" s="174"/>
      <c r="ECJ200" s="174"/>
      <c r="ECK200" s="174"/>
      <c r="ECL200" s="174"/>
      <c r="ECM200" s="174"/>
      <c r="ECN200" s="174"/>
      <c r="ECO200" s="174"/>
      <c r="ECP200" s="174"/>
      <c r="ECQ200" s="174"/>
      <c r="ECR200" s="174"/>
      <c r="ECS200" s="174"/>
      <c r="ECT200" s="174"/>
      <c r="ECU200" s="174"/>
      <c r="ECV200" s="174"/>
      <c r="ECW200" s="174"/>
      <c r="ECX200" s="174"/>
      <c r="ECY200" s="174"/>
      <c r="ECZ200" s="174"/>
      <c r="EDA200" s="174"/>
      <c r="EDB200" s="174"/>
      <c r="EDC200" s="174"/>
      <c r="EDD200" s="174"/>
      <c r="EDE200" s="174"/>
      <c r="EDF200" s="174"/>
      <c r="EDG200" s="174"/>
      <c r="EDH200" s="174"/>
      <c r="EDI200" s="174"/>
      <c r="EDJ200" s="174"/>
      <c r="EDK200" s="174"/>
      <c r="EDL200" s="174"/>
      <c r="EDM200" s="174"/>
      <c r="EDN200" s="174"/>
      <c r="EDO200" s="174"/>
      <c r="EDP200" s="174"/>
      <c r="EDQ200" s="174"/>
      <c r="EDR200" s="174"/>
      <c r="EDS200" s="174"/>
      <c r="EDT200" s="174"/>
      <c r="EDU200" s="174"/>
      <c r="EDV200" s="174"/>
      <c r="EDW200" s="174"/>
      <c r="EDX200" s="174"/>
      <c r="EDY200" s="174"/>
      <c r="EDZ200" s="174"/>
      <c r="EEA200" s="174"/>
      <c r="EEB200" s="174"/>
      <c r="EEC200" s="174"/>
      <c r="EED200" s="174"/>
      <c r="EEE200" s="174"/>
      <c r="EEF200" s="174"/>
      <c r="EEG200" s="174"/>
      <c r="EEH200" s="174"/>
      <c r="EEI200" s="174"/>
      <c r="EEJ200" s="174"/>
      <c r="EEK200" s="174"/>
      <c r="EEL200" s="174"/>
      <c r="EEM200" s="174"/>
      <c r="EEN200" s="174"/>
      <c r="EEO200" s="174"/>
      <c r="EEP200" s="174"/>
      <c r="EEQ200" s="174"/>
      <c r="EER200" s="174"/>
      <c r="EES200" s="174"/>
      <c r="EET200" s="174"/>
      <c r="EEU200" s="174"/>
      <c r="EEV200" s="174"/>
      <c r="EEW200" s="174"/>
      <c r="EEX200" s="174"/>
      <c r="EEY200" s="174"/>
      <c r="EEZ200" s="174"/>
      <c r="EFA200" s="174"/>
      <c r="EFB200" s="174"/>
      <c r="EFC200" s="174"/>
      <c r="EFD200" s="174"/>
      <c r="EFE200" s="174"/>
      <c r="EFF200" s="174"/>
      <c r="EFG200" s="174"/>
      <c r="EFH200" s="174"/>
      <c r="EFI200" s="174"/>
      <c r="EFJ200" s="174"/>
      <c r="EFK200" s="174"/>
      <c r="EFL200" s="174"/>
      <c r="EFM200" s="174"/>
      <c r="EFN200" s="174"/>
      <c r="EFO200" s="174"/>
      <c r="EFP200" s="174"/>
      <c r="EFQ200" s="174"/>
      <c r="EFR200" s="174"/>
      <c r="EFS200" s="174"/>
      <c r="EFT200" s="174"/>
      <c r="EFU200" s="174"/>
      <c r="EFV200" s="174"/>
      <c r="EFW200" s="174"/>
      <c r="EFX200" s="174"/>
      <c r="EFY200" s="174"/>
      <c r="EFZ200" s="174"/>
      <c r="EGA200" s="174"/>
      <c r="EGB200" s="174"/>
      <c r="EGC200" s="174"/>
      <c r="EGD200" s="174"/>
      <c r="EGE200" s="174"/>
      <c r="EGF200" s="174"/>
      <c r="EGG200" s="174"/>
      <c r="EGH200" s="174"/>
      <c r="EGI200" s="174"/>
      <c r="EGJ200" s="174"/>
      <c r="EGK200" s="174"/>
      <c r="EGL200" s="174"/>
      <c r="EGM200" s="174"/>
      <c r="EGN200" s="174"/>
      <c r="EGO200" s="174"/>
      <c r="EGP200" s="174"/>
      <c r="EGQ200" s="174"/>
      <c r="EGR200" s="174"/>
      <c r="EGS200" s="174"/>
      <c r="EGT200" s="174"/>
      <c r="EGU200" s="174"/>
      <c r="EGV200" s="174"/>
      <c r="EGW200" s="174"/>
      <c r="EGX200" s="174"/>
      <c r="EGY200" s="174"/>
      <c r="EGZ200" s="174"/>
      <c r="EHA200" s="174"/>
      <c r="EHB200" s="174"/>
      <c r="EHC200" s="174"/>
      <c r="EHD200" s="174"/>
      <c r="EHE200" s="174"/>
      <c r="EHF200" s="174"/>
      <c r="EHG200" s="174"/>
      <c r="EHH200" s="174"/>
      <c r="EHI200" s="174"/>
      <c r="EHJ200" s="174"/>
      <c r="EHK200" s="174"/>
      <c r="EHL200" s="174"/>
      <c r="EHM200" s="174"/>
      <c r="EHN200" s="174"/>
      <c r="EHO200" s="174"/>
      <c r="EHP200" s="174"/>
      <c r="EHQ200" s="174"/>
      <c r="EHR200" s="174"/>
      <c r="EHS200" s="174"/>
      <c r="EHT200" s="174"/>
      <c r="EHU200" s="174"/>
      <c r="EHV200" s="174"/>
      <c r="EHW200" s="174"/>
      <c r="EHX200" s="174"/>
      <c r="EHY200" s="174"/>
      <c r="EHZ200" s="174"/>
      <c r="EIA200" s="174"/>
      <c r="EIB200" s="174"/>
      <c r="EIC200" s="174"/>
      <c r="EID200" s="174"/>
      <c r="EIE200" s="174"/>
      <c r="EIF200" s="174"/>
      <c r="EIG200" s="174"/>
      <c r="EIH200" s="174"/>
      <c r="EII200" s="174"/>
      <c r="EIJ200" s="174"/>
      <c r="EIK200" s="174"/>
      <c r="EIL200" s="174"/>
      <c r="EIM200" s="174"/>
      <c r="EIN200" s="174"/>
      <c r="EIO200" s="174"/>
      <c r="EIP200" s="174"/>
      <c r="EIQ200" s="174"/>
      <c r="EIR200" s="174"/>
      <c r="EIS200" s="174"/>
      <c r="EIT200" s="174"/>
      <c r="EIU200" s="174"/>
      <c r="EIV200" s="174"/>
      <c r="EIW200" s="174"/>
      <c r="EIX200" s="174"/>
      <c r="EIY200" s="174"/>
      <c r="EIZ200" s="174"/>
      <c r="EJA200" s="174"/>
      <c r="EJB200" s="174"/>
      <c r="EJC200" s="174"/>
      <c r="EJD200" s="174"/>
      <c r="EJE200" s="174"/>
      <c r="EJF200" s="174"/>
      <c r="EJG200" s="174"/>
      <c r="EJH200" s="174"/>
      <c r="EJI200" s="174"/>
      <c r="EJJ200" s="174"/>
      <c r="EJK200" s="174"/>
      <c r="EJL200" s="174"/>
      <c r="EJM200" s="174"/>
      <c r="EJN200" s="174"/>
      <c r="EJO200" s="174"/>
      <c r="EJP200" s="174"/>
      <c r="EJQ200" s="174"/>
      <c r="EJR200" s="174"/>
      <c r="EJS200" s="174"/>
      <c r="EJT200" s="174"/>
      <c r="EJU200" s="174"/>
      <c r="EJV200" s="174"/>
      <c r="EJW200" s="174"/>
      <c r="EJX200" s="174"/>
      <c r="EJY200" s="174"/>
      <c r="EJZ200" s="174"/>
      <c r="EKA200" s="174"/>
      <c r="EKB200" s="174"/>
      <c r="EKC200" s="174"/>
      <c r="EKD200" s="174"/>
      <c r="EKE200" s="174"/>
      <c r="EKF200" s="174"/>
      <c r="EKG200" s="174"/>
      <c r="EKH200" s="174"/>
      <c r="EKI200" s="174"/>
      <c r="EKJ200" s="174"/>
      <c r="EKK200" s="174"/>
      <c r="EKL200" s="174"/>
      <c r="EKM200" s="174"/>
      <c r="EKN200" s="174"/>
      <c r="EKO200" s="174"/>
      <c r="EKP200" s="174"/>
      <c r="EKQ200" s="174"/>
      <c r="EKR200" s="174"/>
      <c r="EKS200" s="174"/>
      <c r="EKT200" s="174"/>
      <c r="EKU200" s="174"/>
      <c r="EKV200" s="174"/>
      <c r="EKW200" s="174"/>
      <c r="EKX200" s="174"/>
      <c r="EKY200" s="174"/>
      <c r="EKZ200" s="174"/>
      <c r="ELA200" s="174"/>
      <c r="ELB200" s="174"/>
      <c r="ELC200" s="174"/>
      <c r="ELD200" s="174"/>
      <c r="ELE200" s="174"/>
      <c r="ELF200" s="174"/>
      <c r="ELG200" s="174"/>
      <c r="ELH200" s="174"/>
      <c r="ELI200" s="174"/>
      <c r="ELJ200" s="174"/>
      <c r="ELK200" s="174"/>
      <c r="ELL200" s="174"/>
      <c r="ELM200" s="174"/>
      <c r="ELN200" s="174"/>
      <c r="ELO200" s="174"/>
      <c r="ELP200" s="174"/>
      <c r="ELQ200" s="174"/>
      <c r="ELR200" s="174"/>
      <c r="ELS200" s="174"/>
      <c r="ELT200" s="174"/>
      <c r="ELU200" s="174"/>
      <c r="ELV200" s="174"/>
      <c r="ELW200" s="174"/>
      <c r="ELX200" s="174"/>
      <c r="ELY200" s="174"/>
      <c r="ELZ200" s="174"/>
      <c r="EMA200" s="174"/>
      <c r="EMB200" s="174"/>
      <c r="EMC200" s="174"/>
      <c r="EMD200" s="174"/>
      <c r="EME200" s="174"/>
      <c r="EMF200" s="174"/>
      <c r="EMG200" s="174"/>
      <c r="EMH200" s="174"/>
      <c r="EMI200" s="174"/>
      <c r="EMJ200" s="174"/>
      <c r="EMK200" s="174"/>
      <c r="EML200" s="174"/>
      <c r="EMM200" s="174"/>
      <c r="EMN200" s="174"/>
      <c r="EMO200" s="174"/>
      <c r="EMP200" s="174"/>
      <c r="EMQ200" s="174"/>
      <c r="EMR200" s="174"/>
      <c r="EMS200" s="174"/>
      <c r="EMT200" s="174"/>
      <c r="EMU200" s="174"/>
      <c r="EMV200" s="174"/>
      <c r="EMW200" s="174"/>
      <c r="EMX200" s="174"/>
      <c r="EMY200" s="174"/>
      <c r="EMZ200" s="174"/>
      <c r="ENA200" s="174"/>
      <c r="ENB200" s="174"/>
      <c r="ENC200" s="174"/>
      <c r="END200" s="174"/>
      <c r="ENE200" s="174"/>
      <c r="ENF200" s="174"/>
      <c r="ENG200" s="174"/>
      <c r="ENH200" s="174"/>
      <c r="ENI200" s="174"/>
      <c r="ENJ200" s="174"/>
      <c r="ENK200" s="174"/>
      <c r="ENL200" s="174"/>
      <c r="ENM200" s="174"/>
      <c r="ENN200" s="174"/>
      <c r="ENO200" s="174"/>
      <c r="ENP200" s="174"/>
      <c r="ENQ200" s="174"/>
      <c r="ENR200" s="174"/>
      <c r="ENS200" s="174"/>
      <c r="ENT200" s="174"/>
      <c r="ENU200" s="174"/>
      <c r="ENV200" s="174"/>
      <c r="ENW200" s="174"/>
      <c r="ENX200" s="174"/>
      <c r="ENY200" s="174"/>
      <c r="ENZ200" s="174"/>
      <c r="EOA200" s="174"/>
      <c r="EOB200" s="174"/>
      <c r="EOC200" s="174"/>
      <c r="EOD200" s="174"/>
      <c r="EOE200" s="174"/>
      <c r="EOF200" s="174"/>
      <c r="EOG200" s="174"/>
      <c r="EOH200" s="174"/>
      <c r="EOI200" s="174"/>
      <c r="EOJ200" s="174"/>
      <c r="EOK200" s="174"/>
      <c r="EOL200" s="174"/>
      <c r="EOM200" s="174"/>
      <c r="EON200" s="174"/>
      <c r="EOO200" s="174"/>
      <c r="EOP200" s="174"/>
      <c r="EOQ200" s="174"/>
      <c r="EOR200" s="174"/>
      <c r="EOS200" s="174"/>
      <c r="EOT200" s="174"/>
      <c r="EOU200" s="174"/>
      <c r="EOV200" s="174"/>
      <c r="EOW200" s="174"/>
      <c r="EOX200" s="174"/>
      <c r="EOY200" s="174"/>
      <c r="EOZ200" s="174"/>
      <c r="EPA200" s="174"/>
      <c r="EPB200" s="174"/>
      <c r="EPC200" s="174"/>
      <c r="EPD200" s="174"/>
      <c r="EPE200" s="174"/>
      <c r="EPF200" s="174"/>
      <c r="EPG200" s="174"/>
      <c r="EPH200" s="174"/>
      <c r="EPI200" s="174"/>
      <c r="EPJ200" s="174"/>
      <c r="EPK200" s="174"/>
      <c r="EPL200" s="174"/>
      <c r="EPM200" s="174"/>
      <c r="EPN200" s="174"/>
      <c r="EPO200" s="174"/>
      <c r="EPP200" s="174"/>
      <c r="EPQ200" s="174"/>
      <c r="EPR200" s="174"/>
      <c r="EPS200" s="174"/>
      <c r="EPT200" s="174"/>
      <c r="EPU200" s="174"/>
      <c r="EPV200" s="174"/>
      <c r="EPW200" s="174"/>
      <c r="EPX200" s="174"/>
      <c r="EPY200" s="174"/>
      <c r="EPZ200" s="174"/>
      <c r="EQA200" s="174"/>
      <c r="EQB200" s="174"/>
      <c r="EQC200" s="174"/>
      <c r="EQD200" s="174"/>
      <c r="EQE200" s="174"/>
      <c r="EQF200" s="174"/>
      <c r="EQG200" s="174"/>
      <c r="EQH200" s="174"/>
      <c r="EQI200" s="174"/>
      <c r="EQJ200" s="174"/>
      <c r="EQK200" s="174"/>
      <c r="EQL200" s="174"/>
      <c r="EQM200" s="174"/>
      <c r="EQN200" s="174"/>
      <c r="EQO200" s="174"/>
      <c r="EQP200" s="174"/>
      <c r="EQQ200" s="174"/>
      <c r="EQR200" s="174"/>
      <c r="EQS200" s="174"/>
      <c r="EQT200" s="174"/>
      <c r="EQU200" s="174"/>
      <c r="EQV200" s="174"/>
      <c r="EQW200" s="174"/>
      <c r="EQX200" s="174"/>
      <c r="EQY200" s="174"/>
      <c r="EQZ200" s="174"/>
      <c r="ERA200" s="174"/>
      <c r="ERB200" s="174"/>
      <c r="ERC200" s="174"/>
      <c r="ERD200" s="174"/>
      <c r="ERE200" s="174"/>
      <c r="ERF200" s="174"/>
      <c r="ERG200" s="174"/>
      <c r="ERH200" s="174"/>
      <c r="ERI200" s="174"/>
      <c r="ERJ200" s="174"/>
      <c r="ERK200" s="174"/>
      <c r="ERL200" s="174"/>
      <c r="ERM200" s="174"/>
      <c r="ERN200" s="174"/>
      <c r="ERO200" s="174"/>
      <c r="ERP200" s="174"/>
      <c r="ERQ200" s="174"/>
      <c r="ERR200" s="174"/>
      <c r="ERS200" s="174"/>
      <c r="ERT200" s="174"/>
      <c r="ERU200" s="174"/>
      <c r="ERV200" s="174"/>
      <c r="ERW200" s="174"/>
      <c r="ERX200" s="174"/>
      <c r="ERY200" s="174"/>
      <c r="ERZ200" s="174"/>
      <c r="ESA200" s="174"/>
      <c r="ESB200" s="174"/>
      <c r="ESC200" s="174"/>
      <c r="ESD200" s="174"/>
      <c r="ESE200" s="174"/>
      <c r="ESF200" s="174"/>
      <c r="ESG200" s="174"/>
      <c r="ESH200" s="174"/>
      <c r="ESI200" s="174"/>
      <c r="ESJ200" s="174"/>
      <c r="ESK200" s="174"/>
      <c r="ESL200" s="174"/>
      <c r="ESM200" s="174"/>
      <c r="ESN200" s="174"/>
      <c r="ESO200" s="174"/>
      <c r="ESP200" s="174"/>
      <c r="ESQ200" s="174"/>
      <c r="ESR200" s="174"/>
      <c r="ESS200" s="174"/>
      <c r="EST200" s="174"/>
      <c r="ESU200" s="174"/>
      <c r="ESV200" s="174"/>
      <c r="ESW200" s="174"/>
      <c r="ESX200" s="174"/>
      <c r="ESY200" s="174"/>
      <c r="ESZ200" s="174"/>
      <c r="ETA200" s="174"/>
      <c r="ETB200" s="174"/>
      <c r="ETC200" s="174"/>
      <c r="ETD200" s="174"/>
      <c r="ETE200" s="174"/>
      <c r="ETF200" s="174"/>
      <c r="ETG200" s="174"/>
      <c r="ETH200" s="174"/>
      <c r="ETI200" s="174"/>
      <c r="ETJ200" s="174"/>
      <c r="ETK200" s="174"/>
      <c r="ETL200" s="174"/>
      <c r="ETM200" s="174"/>
      <c r="ETN200" s="174"/>
      <c r="ETO200" s="174"/>
      <c r="ETP200" s="174"/>
      <c r="ETQ200" s="174"/>
      <c r="ETR200" s="174"/>
      <c r="ETS200" s="174"/>
      <c r="ETT200" s="174"/>
      <c r="ETU200" s="174"/>
      <c r="ETV200" s="174"/>
      <c r="ETW200" s="174"/>
      <c r="ETX200" s="174"/>
      <c r="ETY200" s="174"/>
      <c r="ETZ200" s="174"/>
      <c r="EUA200" s="174"/>
      <c r="EUB200" s="174"/>
      <c r="EUC200" s="174"/>
      <c r="EUD200" s="174"/>
      <c r="EUE200" s="174"/>
      <c r="EUF200" s="174"/>
      <c r="EUG200" s="174"/>
      <c r="EUH200" s="174"/>
      <c r="EUI200" s="174"/>
      <c r="EUJ200" s="174"/>
      <c r="EUK200" s="174"/>
      <c r="EUL200" s="174"/>
      <c r="EUM200" s="174"/>
      <c r="EUN200" s="174"/>
      <c r="EUO200" s="174"/>
      <c r="EUP200" s="174"/>
      <c r="EUQ200" s="174"/>
      <c r="EUR200" s="174"/>
      <c r="EUS200" s="174"/>
      <c r="EUT200" s="174"/>
      <c r="EUU200" s="174"/>
      <c r="EUV200" s="174"/>
      <c r="EUW200" s="174"/>
      <c r="EUX200" s="174"/>
      <c r="EUY200" s="174"/>
      <c r="EUZ200" s="174"/>
      <c r="EVA200" s="174"/>
      <c r="EVB200" s="174"/>
      <c r="EVC200" s="174"/>
      <c r="EVD200" s="174"/>
      <c r="EVE200" s="174"/>
      <c r="EVF200" s="174"/>
      <c r="EVG200" s="174"/>
      <c r="EVH200" s="174"/>
      <c r="EVI200" s="174"/>
      <c r="EVJ200" s="174"/>
      <c r="EVK200" s="174"/>
      <c r="EVL200" s="174"/>
      <c r="EVM200" s="174"/>
      <c r="EVN200" s="174"/>
      <c r="EVO200" s="174"/>
      <c r="EVP200" s="174"/>
      <c r="EVQ200" s="174"/>
      <c r="EVR200" s="174"/>
      <c r="EVS200" s="174"/>
      <c r="EVT200" s="174"/>
      <c r="EVU200" s="174"/>
      <c r="EVV200" s="174"/>
      <c r="EVW200" s="174"/>
      <c r="EVX200" s="174"/>
      <c r="EVY200" s="174"/>
      <c r="EVZ200" s="174"/>
      <c r="EWA200" s="174"/>
      <c r="EWB200" s="174"/>
      <c r="EWC200" s="174"/>
      <c r="EWD200" s="174"/>
      <c r="EWE200" s="174"/>
      <c r="EWF200" s="174"/>
      <c r="EWG200" s="174"/>
      <c r="EWH200" s="174"/>
      <c r="EWI200" s="174"/>
      <c r="EWJ200" s="174"/>
      <c r="EWK200" s="174"/>
      <c r="EWL200" s="174"/>
      <c r="EWM200" s="174"/>
      <c r="EWN200" s="174"/>
      <c r="EWO200" s="174"/>
      <c r="EWP200" s="174"/>
      <c r="EWQ200" s="174"/>
      <c r="EWR200" s="174"/>
      <c r="EWS200" s="174"/>
      <c r="EWT200" s="174"/>
      <c r="EWU200" s="174"/>
      <c r="EWV200" s="174"/>
      <c r="EWW200" s="174"/>
      <c r="EWX200" s="174"/>
      <c r="EWY200" s="174"/>
      <c r="EWZ200" s="174"/>
      <c r="EXA200" s="174"/>
      <c r="EXB200" s="174"/>
      <c r="EXC200" s="174"/>
      <c r="EXD200" s="174"/>
      <c r="EXE200" s="174"/>
      <c r="EXF200" s="174"/>
      <c r="EXG200" s="174"/>
      <c r="EXH200" s="174"/>
      <c r="EXI200" s="174"/>
      <c r="EXJ200" s="174"/>
      <c r="EXK200" s="174"/>
      <c r="EXL200" s="174"/>
      <c r="EXM200" s="174"/>
      <c r="EXN200" s="174"/>
      <c r="EXO200" s="174"/>
      <c r="EXP200" s="174"/>
      <c r="EXQ200" s="174"/>
      <c r="EXR200" s="174"/>
      <c r="EXS200" s="174"/>
      <c r="EXT200" s="174"/>
      <c r="EXU200" s="174"/>
      <c r="EXV200" s="174"/>
      <c r="EXW200" s="174"/>
      <c r="EXX200" s="174"/>
      <c r="EXY200" s="174"/>
      <c r="EXZ200" s="174"/>
      <c r="EYA200" s="174"/>
      <c r="EYB200" s="174"/>
      <c r="EYC200" s="174"/>
      <c r="EYD200" s="174"/>
      <c r="EYE200" s="174"/>
      <c r="EYF200" s="174"/>
      <c r="EYG200" s="174"/>
      <c r="EYH200" s="174"/>
      <c r="EYI200" s="174"/>
      <c r="EYJ200" s="174"/>
      <c r="EYK200" s="174"/>
      <c r="EYL200" s="174"/>
      <c r="EYM200" s="174"/>
      <c r="EYN200" s="174"/>
      <c r="EYO200" s="174"/>
      <c r="EYP200" s="174"/>
      <c r="EYQ200" s="174"/>
      <c r="EYR200" s="174"/>
      <c r="EYS200" s="174"/>
      <c r="EYT200" s="174"/>
      <c r="EYU200" s="174"/>
      <c r="EYV200" s="174"/>
      <c r="EYW200" s="174"/>
      <c r="EYX200" s="174"/>
      <c r="EYY200" s="174"/>
      <c r="EYZ200" s="174"/>
      <c r="EZA200" s="174"/>
      <c r="EZB200" s="174"/>
      <c r="EZC200" s="174"/>
      <c r="EZD200" s="174"/>
      <c r="EZE200" s="174"/>
      <c r="EZF200" s="174"/>
      <c r="EZG200" s="174"/>
      <c r="EZH200" s="174"/>
      <c r="EZI200" s="174"/>
      <c r="EZJ200" s="174"/>
      <c r="EZK200" s="174"/>
      <c r="EZL200" s="174"/>
      <c r="EZM200" s="174"/>
      <c r="EZN200" s="174"/>
      <c r="EZO200" s="174"/>
      <c r="EZP200" s="174"/>
      <c r="EZQ200" s="174"/>
      <c r="EZR200" s="174"/>
      <c r="EZS200" s="174"/>
      <c r="EZT200" s="174"/>
      <c r="EZU200" s="174"/>
      <c r="EZV200" s="174"/>
      <c r="EZW200" s="174"/>
      <c r="EZX200" s="174"/>
      <c r="EZY200" s="174"/>
      <c r="EZZ200" s="174"/>
      <c r="FAA200" s="174"/>
      <c r="FAB200" s="174"/>
      <c r="FAC200" s="174"/>
      <c r="FAD200" s="174"/>
      <c r="FAE200" s="174"/>
      <c r="FAF200" s="174"/>
      <c r="FAG200" s="174"/>
      <c r="FAH200" s="174"/>
      <c r="FAI200" s="174"/>
      <c r="FAJ200" s="174"/>
      <c r="FAK200" s="174"/>
      <c r="FAL200" s="174"/>
      <c r="FAM200" s="174"/>
      <c r="FAN200" s="174"/>
      <c r="FAO200" s="174"/>
      <c r="FAP200" s="174"/>
      <c r="FAQ200" s="174"/>
      <c r="FAR200" s="174"/>
      <c r="FAS200" s="174"/>
      <c r="FAT200" s="174"/>
      <c r="FAU200" s="174"/>
      <c r="FAV200" s="174"/>
      <c r="FAW200" s="174"/>
      <c r="FAX200" s="174"/>
      <c r="FAY200" s="174"/>
      <c r="FAZ200" s="174"/>
      <c r="FBA200" s="174"/>
      <c r="FBB200" s="174"/>
      <c r="FBC200" s="174"/>
      <c r="FBD200" s="174"/>
      <c r="FBE200" s="174"/>
      <c r="FBF200" s="174"/>
      <c r="FBG200" s="174"/>
      <c r="FBH200" s="174"/>
      <c r="FBI200" s="174"/>
      <c r="FBJ200" s="174"/>
      <c r="FBK200" s="174"/>
      <c r="FBL200" s="174"/>
      <c r="FBM200" s="174"/>
      <c r="FBN200" s="174"/>
      <c r="FBO200" s="174"/>
      <c r="FBP200" s="174"/>
      <c r="FBQ200" s="174"/>
      <c r="FBR200" s="174"/>
      <c r="FBS200" s="174"/>
      <c r="FBT200" s="174"/>
      <c r="FBU200" s="174"/>
      <c r="FBV200" s="174"/>
      <c r="FBW200" s="174"/>
      <c r="FBX200" s="174"/>
      <c r="FBY200" s="174"/>
      <c r="FBZ200" s="174"/>
      <c r="FCA200" s="174"/>
      <c r="FCB200" s="174"/>
      <c r="FCC200" s="174"/>
      <c r="FCD200" s="174"/>
      <c r="FCE200" s="174"/>
      <c r="FCF200" s="174"/>
      <c r="FCG200" s="174"/>
      <c r="FCH200" s="174"/>
      <c r="FCI200" s="174"/>
      <c r="FCJ200" s="174"/>
      <c r="FCK200" s="174"/>
      <c r="FCL200" s="174"/>
      <c r="FCM200" s="174"/>
      <c r="FCN200" s="174"/>
      <c r="FCO200" s="174"/>
      <c r="FCP200" s="174"/>
      <c r="FCQ200" s="174"/>
      <c r="FCR200" s="174"/>
      <c r="FCS200" s="174"/>
      <c r="FCT200" s="174"/>
      <c r="FCU200" s="174"/>
      <c r="FCV200" s="174"/>
      <c r="FCW200" s="174"/>
      <c r="FCX200" s="174"/>
      <c r="FCY200" s="174"/>
      <c r="FCZ200" s="174"/>
      <c r="FDA200" s="174"/>
      <c r="FDB200" s="174"/>
      <c r="FDC200" s="174"/>
      <c r="FDD200" s="174"/>
      <c r="FDE200" s="174"/>
      <c r="FDF200" s="174"/>
      <c r="FDG200" s="174"/>
      <c r="FDH200" s="174"/>
      <c r="FDI200" s="174"/>
      <c r="FDJ200" s="174"/>
      <c r="FDK200" s="174"/>
      <c r="FDL200" s="174"/>
      <c r="FDM200" s="174"/>
      <c r="FDN200" s="174"/>
      <c r="FDO200" s="174"/>
      <c r="FDP200" s="174"/>
      <c r="FDQ200" s="174"/>
      <c r="FDR200" s="174"/>
      <c r="FDS200" s="174"/>
      <c r="FDT200" s="174"/>
      <c r="FDU200" s="174"/>
      <c r="FDV200" s="174"/>
      <c r="FDW200" s="174"/>
      <c r="FDX200" s="174"/>
      <c r="FDY200" s="174"/>
      <c r="FDZ200" s="174"/>
      <c r="FEA200" s="174"/>
      <c r="FEB200" s="174"/>
      <c r="FEC200" s="174"/>
      <c r="FED200" s="174"/>
      <c r="FEE200" s="174"/>
      <c r="FEF200" s="174"/>
      <c r="FEG200" s="174"/>
      <c r="FEH200" s="174"/>
      <c r="FEI200" s="174"/>
      <c r="FEJ200" s="174"/>
      <c r="FEK200" s="174"/>
      <c r="FEL200" s="174"/>
      <c r="FEM200" s="174"/>
      <c r="FEN200" s="174"/>
      <c r="FEO200" s="174"/>
      <c r="FEP200" s="174"/>
      <c r="FEQ200" s="174"/>
      <c r="FER200" s="174"/>
      <c r="FES200" s="174"/>
      <c r="FET200" s="174"/>
      <c r="FEU200" s="174"/>
      <c r="FEV200" s="174"/>
      <c r="FEW200" s="174"/>
      <c r="FEX200" s="174"/>
      <c r="FEY200" s="174"/>
      <c r="FEZ200" s="174"/>
      <c r="FFA200" s="174"/>
      <c r="FFB200" s="174"/>
      <c r="FFC200" s="174"/>
      <c r="FFD200" s="174"/>
      <c r="FFE200" s="174"/>
      <c r="FFF200" s="174"/>
      <c r="FFG200" s="174"/>
      <c r="FFH200" s="174"/>
      <c r="FFI200" s="174"/>
      <c r="FFJ200" s="174"/>
      <c r="FFK200" s="174"/>
      <c r="FFL200" s="174"/>
      <c r="FFM200" s="174"/>
      <c r="FFN200" s="174"/>
      <c r="FFO200" s="174"/>
      <c r="FFP200" s="174"/>
      <c r="FFQ200" s="174"/>
      <c r="FFR200" s="174"/>
      <c r="FFS200" s="174"/>
      <c r="FFT200" s="174"/>
      <c r="FFU200" s="174"/>
      <c r="FFV200" s="174"/>
      <c r="FFW200" s="174"/>
      <c r="FFX200" s="174"/>
      <c r="FFY200" s="174"/>
      <c r="FFZ200" s="174"/>
      <c r="FGA200" s="174"/>
      <c r="FGB200" s="174"/>
      <c r="FGC200" s="174"/>
      <c r="FGD200" s="174"/>
      <c r="FGE200" s="174"/>
      <c r="FGF200" s="174"/>
      <c r="FGG200" s="174"/>
      <c r="FGH200" s="174"/>
      <c r="FGI200" s="174"/>
      <c r="FGJ200" s="174"/>
      <c r="FGK200" s="174"/>
      <c r="FGL200" s="174"/>
      <c r="FGM200" s="174"/>
      <c r="FGN200" s="174"/>
      <c r="FGO200" s="174"/>
      <c r="FGP200" s="174"/>
      <c r="FGQ200" s="174"/>
      <c r="FGR200" s="174"/>
      <c r="FGS200" s="174"/>
      <c r="FGT200" s="174"/>
      <c r="FGU200" s="174"/>
      <c r="FGV200" s="174"/>
      <c r="FGW200" s="174"/>
      <c r="FGX200" s="174"/>
      <c r="FGY200" s="174"/>
      <c r="FGZ200" s="174"/>
      <c r="FHA200" s="174"/>
      <c r="FHB200" s="174"/>
      <c r="FHC200" s="174"/>
      <c r="FHD200" s="174"/>
      <c r="FHE200" s="174"/>
      <c r="FHF200" s="174"/>
      <c r="FHG200" s="174"/>
      <c r="FHH200" s="174"/>
      <c r="FHI200" s="174"/>
      <c r="FHJ200" s="174"/>
      <c r="FHK200" s="174"/>
      <c r="FHL200" s="174"/>
      <c r="FHM200" s="174"/>
      <c r="FHN200" s="174"/>
      <c r="FHO200" s="174"/>
      <c r="FHP200" s="174"/>
      <c r="FHQ200" s="174"/>
      <c r="FHR200" s="174"/>
      <c r="FHS200" s="174"/>
      <c r="FHT200" s="174"/>
      <c r="FHU200" s="174"/>
      <c r="FHV200" s="174"/>
      <c r="FHW200" s="174"/>
      <c r="FHX200" s="174"/>
      <c r="FHY200" s="174"/>
      <c r="FHZ200" s="174"/>
      <c r="FIA200" s="174"/>
      <c r="FIB200" s="174"/>
      <c r="FIC200" s="174"/>
      <c r="FID200" s="174"/>
      <c r="FIE200" s="174"/>
      <c r="FIF200" s="174"/>
      <c r="FIG200" s="174"/>
      <c r="FIH200" s="174"/>
      <c r="FII200" s="174"/>
      <c r="FIJ200" s="174"/>
      <c r="FIK200" s="174"/>
      <c r="FIL200" s="174"/>
      <c r="FIM200" s="174"/>
      <c r="FIN200" s="174"/>
      <c r="FIO200" s="174"/>
      <c r="FIP200" s="174"/>
      <c r="FIQ200" s="174"/>
      <c r="FIR200" s="174"/>
      <c r="FIS200" s="174"/>
      <c r="FIT200" s="174"/>
      <c r="FIU200" s="174"/>
      <c r="FIV200" s="174"/>
      <c r="FIW200" s="174"/>
      <c r="FIX200" s="174"/>
      <c r="FIY200" s="174"/>
      <c r="FIZ200" s="174"/>
      <c r="FJA200" s="174"/>
      <c r="FJB200" s="174"/>
      <c r="FJC200" s="174"/>
      <c r="FJD200" s="174"/>
      <c r="FJE200" s="174"/>
      <c r="FJF200" s="174"/>
      <c r="FJG200" s="174"/>
      <c r="FJH200" s="174"/>
      <c r="FJI200" s="174"/>
      <c r="FJJ200" s="174"/>
      <c r="FJK200" s="174"/>
      <c r="FJL200" s="174"/>
      <c r="FJM200" s="174"/>
      <c r="FJN200" s="174"/>
      <c r="FJO200" s="174"/>
      <c r="FJP200" s="174"/>
      <c r="FJQ200" s="174"/>
      <c r="FJR200" s="174"/>
      <c r="FJS200" s="174"/>
      <c r="FJT200" s="174"/>
      <c r="FJU200" s="174"/>
      <c r="FJV200" s="174"/>
      <c r="FJW200" s="174"/>
      <c r="FJX200" s="174"/>
      <c r="FJY200" s="174"/>
      <c r="FJZ200" s="174"/>
      <c r="FKA200" s="174"/>
      <c r="FKB200" s="174"/>
      <c r="FKC200" s="174"/>
      <c r="FKD200" s="174"/>
      <c r="FKE200" s="174"/>
      <c r="FKF200" s="174"/>
      <c r="FKG200" s="174"/>
      <c r="FKH200" s="174"/>
      <c r="FKI200" s="174"/>
      <c r="FKJ200" s="174"/>
      <c r="FKK200" s="174"/>
      <c r="FKL200" s="174"/>
      <c r="FKM200" s="174"/>
      <c r="FKN200" s="174"/>
      <c r="FKO200" s="174"/>
      <c r="FKP200" s="174"/>
      <c r="FKQ200" s="174"/>
      <c r="FKR200" s="174"/>
      <c r="FKS200" s="174"/>
      <c r="FKT200" s="174"/>
      <c r="FKU200" s="174"/>
      <c r="FKV200" s="174"/>
      <c r="FKW200" s="174"/>
      <c r="FKX200" s="174"/>
      <c r="FKY200" s="174"/>
      <c r="FKZ200" s="174"/>
      <c r="FLA200" s="174"/>
      <c r="FLB200" s="174"/>
      <c r="FLC200" s="174"/>
      <c r="FLD200" s="174"/>
      <c r="FLE200" s="174"/>
      <c r="FLF200" s="174"/>
      <c r="FLG200" s="174"/>
      <c r="FLH200" s="174"/>
      <c r="FLI200" s="174"/>
      <c r="FLJ200" s="174"/>
      <c r="FLK200" s="174"/>
      <c r="FLL200" s="174"/>
      <c r="FLM200" s="174"/>
      <c r="FLN200" s="174"/>
      <c r="FLO200" s="174"/>
      <c r="FLP200" s="174"/>
      <c r="FLQ200" s="174"/>
      <c r="FLR200" s="174"/>
      <c r="FLS200" s="174"/>
      <c r="FLT200" s="174"/>
      <c r="FLU200" s="174"/>
      <c r="FLV200" s="174"/>
      <c r="FLW200" s="174"/>
      <c r="FLX200" s="174"/>
      <c r="FLY200" s="174"/>
      <c r="FLZ200" s="174"/>
      <c r="FMA200" s="174"/>
      <c r="FMB200" s="174"/>
      <c r="FMC200" s="174"/>
      <c r="FMD200" s="174"/>
      <c r="FME200" s="174"/>
      <c r="FMF200" s="174"/>
      <c r="FMG200" s="174"/>
      <c r="FMH200" s="174"/>
      <c r="FMI200" s="174"/>
      <c r="FMJ200" s="174"/>
      <c r="FMK200" s="174"/>
      <c r="FML200" s="174"/>
      <c r="FMM200" s="174"/>
      <c r="FMN200" s="174"/>
      <c r="FMO200" s="174"/>
      <c r="FMP200" s="174"/>
      <c r="FMQ200" s="174"/>
      <c r="FMR200" s="174"/>
      <c r="FMS200" s="174"/>
      <c r="FMT200" s="174"/>
      <c r="FMU200" s="174"/>
      <c r="FMV200" s="174"/>
      <c r="FMW200" s="174"/>
      <c r="FMX200" s="174"/>
      <c r="FMY200" s="174"/>
      <c r="FMZ200" s="174"/>
      <c r="FNA200" s="174"/>
      <c r="FNB200" s="174"/>
      <c r="FNC200" s="174"/>
      <c r="FND200" s="174"/>
      <c r="FNE200" s="174"/>
      <c r="FNF200" s="174"/>
      <c r="FNG200" s="174"/>
      <c r="FNH200" s="174"/>
      <c r="FNI200" s="174"/>
      <c r="FNJ200" s="174"/>
      <c r="FNK200" s="174"/>
      <c r="FNL200" s="174"/>
      <c r="FNM200" s="174"/>
      <c r="FNN200" s="174"/>
      <c r="FNO200" s="174"/>
      <c r="FNP200" s="174"/>
      <c r="FNQ200" s="174"/>
      <c r="FNR200" s="174"/>
      <c r="FNS200" s="174"/>
      <c r="FNT200" s="174"/>
      <c r="FNU200" s="174"/>
      <c r="FNV200" s="174"/>
      <c r="FNW200" s="174"/>
      <c r="FNX200" s="174"/>
      <c r="FNY200" s="174"/>
      <c r="FNZ200" s="174"/>
      <c r="FOA200" s="174"/>
      <c r="FOB200" s="174"/>
      <c r="FOC200" s="174"/>
      <c r="FOD200" s="174"/>
      <c r="FOE200" s="174"/>
      <c r="FOF200" s="174"/>
      <c r="FOG200" s="174"/>
      <c r="FOH200" s="174"/>
      <c r="FOI200" s="174"/>
      <c r="FOJ200" s="174"/>
      <c r="FOK200" s="174"/>
      <c r="FOL200" s="174"/>
      <c r="FOM200" s="174"/>
      <c r="FON200" s="174"/>
      <c r="FOO200" s="174"/>
      <c r="FOP200" s="174"/>
      <c r="FOQ200" s="174"/>
      <c r="FOR200" s="174"/>
      <c r="FOS200" s="174"/>
      <c r="FOT200" s="174"/>
      <c r="FOU200" s="174"/>
      <c r="FOV200" s="174"/>
      <c r="FOW200" s="174"/>
      <c r="FOX200" s="174"/>
      <c r="FOY200" s="174"/>
      <c r="FOZ200" s="174"/>
      <c r="FPA200" s="174"/>
      <c r="FPB200" s="174"/>
      <c r="FPC200" s="174"/>
      <c r="FPD200" s="174"/>
      <c r="FPE200" s="174"/>
      <c r="FPF200" s="174"/>
      <c r="FPG200" s="174"/>
      <c r="FPH200" s="174"/>
      <c r="FPI200" s="174"/>
      <c r="FPJ200" s="174"/>
      <c r="FPK200" s="174"/>
      <c r="FPL200" s="174"/>
      <c r="FPM200" s="174"/>
      <c r="FPN200" s="174"/>
      <c r="FPO200" s="174"/>
      <c r="FPP200" s="174"/>
      <c r="FPQ200" s="174"/>
      <c r="FPR200" s="174"/>
      <c r="FPS200" s="174"/>
      <c r="FPT200" s="174"/>
      <c r="FPU200" s="174"/>
      <c r="FPV200" s="174"/>
      <c r="FPW200" s="174"/>
      <c r="FPX200" s="174"/>
      <c r="FPY200" s="174"/>
      <c r="FPZ200" s="174"/>
      <c r="FQA200" s="174"/>
      <c r="FQB200" s="174"/>
      <c r="FQC200" s="174"/>
      <c r="FQD200" s="174"/>
      <c r="FQE200" s="174"/>
      <c r="FQF200" s="174"/>
      <c r="FQG200" s="174"/>
      <c r="FQH200" s="174"/>
      <c r="FQI200" s="174"/>
      <c r="FQJ200" s="174"/>
      <c r="FQK200" s="174"/>
      <c r="FQL200" s="174"/>
      <c r="FQM200" s="174"/>
      <c r="FQN200" s="174"/>
      <c r="FQO200" s="174"/>
      <c r="FQP200" s="174"/>
      <c r="FQQ200" s="174"/>
      <c r="FQR200" s="174"/>
      <c r="FQS200" s="174"/>
      <c r="FQT200" s="174"/>
      <c r="FQU200" s="174"/>
      <c r="FQV200" s="174"/>
      <c r="FQW200" s="174"/>
      <c r="FQX200" s="174"/>
      <c r="FQY200" s="174"/>
      <c r="FQZ200" s="174"/>
      <c r="FRA200" s="174"/>
      <c r="FRB200" s="174"/>
      <c r="FRC200" s="174"/>
      <c r="FRD200" s="174"/>
      <c r="FRE200" s="174"/>
      <c r="FRF200" s="174"/>
      <c r="FRG200" s="174"/>
      <c r="FRH200" s="174"/>
      <c r="FRI200" s="174"/>
      <c r="FRJ200" s="174"/>
      <c r="FRK200" s="174"/>
      <c r="FRL200" s="174"/>
      <c r="FRM200" s="174"/>
      <c r="FRN200" s="174"/>
      <c r="FRO200" s="174"/>
      <c r="FRP200" s="174"/>
      <c r="FRQ200" s="174"/>
      <c r="FRR200" s="174"/>
      <c r="FRS200" s="174"/>
      <c r="FRT200" s="174"/>
      <c r="FRU200" s="174"/>
      <c r="FRV200" s="174"/>
      <c r="FRW200" s="174"/>
      <c r="FRX200" s="174"/>
      <c r="FRY200" s="174"/>
      <c r="FRZ200" s="174"/>
      <c r="FSA200" s="174"/>
      <c r="FSB200" s="174"/>
      <c r="FSC200" s="174"/>
      <c r="FSD200" s="174"/>
      <c r="FSE200" s="174"/>
      <c r="FSF200" s="174"/>
      <c r="FSG200" s="174"/>
      <c r="FSH200" s="174"/>
      <c r="FSI200" s="174"/>
      <c r="FSJ200" s="174"/>
      <c r="FSK200" s="174"/>
      <c r="FSL200" s="174"/>
      <c r="FSM200" s="174"/>
      <c r="FSN200" s="174"/>
      <c r="FSO200" s="174"/>
      <c r="FSP200" s="174"/>
      <c r="FSQ200" s="174"/>
      <c r="FSR200" s="174"/>
      <c r="FSS200" s="174"/>
      <c r="FST200" s="174"/>
      <c r="FSU200" s="174"/>
      <c r="FSV200" s="174"/>
      <c r="FSW200" s="174"/>
      <c r="FSX200" s="174"/>
      <c r="FSY200" s="174"/>
      <c r="FSZ200" s="174"/>
      <c r="FTA200" s="174"/>
      <c r="FTB200" s="174"/>
      <c r="FTC200" s="174"/>
      <c r="FTD200" s="174"/>
      <c r="FTE200" s="174"/>
      <c r="FTF200" s="174"/>
      <c r="FTG200" s="174"/>
      <c r="FTH200" s="174"/>
      <c r="FTI200" s="174"/>
      <c r="FTJ200" s="174"/>
      <c r="FTK200" s="174"/>
      <c r="FTL200" s="174"/>
      <c r="FTM200" s="174"/>
      <c r="FTN200" s="174"/>
      <c r="FTO200" s="174"/>
      <c r="FTP200" s="174"/>
      <c r="FTQ200" s="174"/>
      <c r="FTR200" s="174"/>
      <c r="FTS200" s="174"/>
      <c r="FTT200" s="174"/>
      <c r="FTU200" s="174"/>
      <c r="FTV200" s="174"/>
      <c r="FTW200" s="174"/>
      <c r="FTX200" s="174"/>
      <c r="FTY200" s="174"/>
      <c r="FTZ200" s="174"/>
      <c r="FUA200" s="174"/>
      <c r="FUB200" s="174"/>
      <c r="FUC200" s="174"/>
      <c r="FUD200" s="174"/>
      <c r="FUE200" s="174"/>
      <c r="FUF200" s="174"/>
      <c r="FUG200" s="174"/>
      <c r="FUH200" s="174"/>
      <c r="FUI200" s="174"/>
      <c r="FUJ200" s="174"/>
      <c r="FUK200" s="174"/>
      <c r="FUL200" s="174"/>
      <c r="FUM200" s="174"/>
      <c r="FUN200" s="174"/>
      <c r="FUO200" s="174"/>
      <c r="FUP200" s="174"/>
      <c r="FUQ200" s="174"/>
      <c r="FUR200" s="174"/>
      <c r="FUS200" s="174"/>
      <c r="FUT200" s="174"/>
      <c r="FUU200" s="174"/>
      <c r="FUV200" s="174"/>
      <c r="FUW200" s="174"/>
      <c r="FUX200" s="174"/>
      <c r="FUY200" s="174"/>
      <c r="FUZ200" s="174"/>
      <c r="FVA200" s="174"/>
      <c r="FVB200" s="174"/>
      <c r="FVC200" s="174"/>
      <c r="FVD200" s="174"/>
      <c r="FVE200" s="174"/>
      <c r="FVF200" s="174"/>
      <c r="FVG200" s="174"/>
      <c r="FVH200" s="174"/>
      <c r="FVI200" s="174"/>
      <c r="FVJ200" s="174"/>
      <c r="FVK200" s="174"/>
      <c r="FVL200" s="174"/>
      <c r="FVM200" s="174"/>
      <c r="FVN200" s="174"/>
      <c r="FVO200" s="174"/>
      <c r="FVP200" s="174"/>
      <c r="FVQ200" s="174"/>
      <c r="FVR200" s="174"/>
      <c r="FVS200" s="174"/>
      <c r="FVT200" s="174"/>
      <c r="FVU200" s="174"/>
      <c r="FVV200" s="174"/>
      <c r="FVW200" s="174"/>
      <c r="FVX200" s="174"/>
      <c r="FVY200" s="174"/>
      <c r="FVZ200" s="174"/>
      <c r="FWA200" s="174"/>
      <c r="FWB200" s="174"/>
      <c r="FWC200" s="174"/>
      <c r="FWD200" s="174"/>
      <c r="FWE200" s="174"/>
      <c r="FWF200" s="174"/>
      <c r="FWG200" s="174"/>
      <c r="FWH200" s="174"/>
      <c r="FWI200" s="174"/>
      <c r="FWJ200" s="174"/>
      <c r="FWK200" s="174"/>
      <c r="FWL200" s="174"/>
      <c r="FWM200" s="174"/>
      <c r="FWN200" s="174"/>
      <c r="FWO200" s="174"/>
      <c r="FWP200" s="174"/>
      <c r="FWQ200" s="174"/>
      <c r="FWR200" s="174"/>
      <c r="FWS200" s="174"/>
      <c r="FWT200" s="174"/>
      <c r="FWU200" s="174"/>
      <c r="FWV200" s="174"/>
      <c r="FWW200" s="174"/>
      <c r="FWX200" s="174"/>
      <c r="FWY200" s="174"/>
      <c r="FWZ200" s="174"/>
      <c r="FXA200" s="174"/>
      <c r="FXB200" s="174"/>
      <c r="FXC200" s="174"/>
      <c r="FXD200" s="174"/>
      <c r="FXE200" s="174"/>
      <c r="FXF200" s="174"/>
      <c r="FXG200" s="174"/>
      <c r="FXH200" s="174"/>
      <c r="FXI200" s="174"/>
      <c r="FXJ200" s="174"/>
      <c r="FXK200" s="174"/>
      <c r="FXL200" s="174"/>
      <c r="FXM200" s="174"/>
      <c r="FXN200" s="174"/>
      <c r="FXO200" s="174"/>
      <c r="FXP200" s="174"/>
      <c r="FXQ200" s="174"/>
      <c r="FXR200" s="174"/>
      <c r="FXS200" s="174"/>
      <c r="FXT200" s="174"/>
      <c r="FXU200" s="174"/>
      <c r="FXV200" s="174"/>
      <c r="FXW200" s="174"/>
      <c r="FXX200" s="174"/>
      <c r="FXY200" s="174"/>
      <c r="FXZ200" s="174"/>
      <c r="FYA200" s="174"/>
      <c r="FYB200" s="174"/>
      <c r="FYC200" s="174"/>
      <c r="FYD200" s="174"/>
      <c r="FYE200" s="174"/>
      <c r="FYF200" s="174"/>
      <c r="FYG200" s="174"/>
      <c r="FYH200" s="174"/>
      <c r="FYI200" s="174"/>
      <c r="FYJ200" s="174"/>
      <c r="FYK200" s="174"/>
      <c r="FYL200" s="174"/>
      <c r="FYM200" s="174"/>
      <c r="FYN200" s="174"/>
      <c r="FYO200" s="174"/>
      <c r="FYP200" s="174"/>
      <c r="FYQ200" s="174"/>
      <c r="FYR200" s="174"/>
      <c r="FYS200" s="174"/>
      <c r="FYT200" s="174"/>
      <c r="FYU200" s="174"/>
      <c r="FYV200" s="174"/>
      <c r="FYW200" s="174"/>
      <c r="FYX200" s="174"/>
      <c r="FYY200" s="174"/>
      <c r="FYZ200" s="174"/>
      <c r="FZA200" s="174"/>
      <c r="FZB200" s="174"/>
      <c r="FZC200" s="174"/>
      <c r="FZD200" s="174"/>
      <c r="FZE200" s="174"/>
      <c r="FZF200" s="174"/>
      <c r="FZG200" s="174"/>
      <c r="FZH200" s="174"/>
      <c r="FZI200" s="174"/>
      <c r="FZJ200" s="174"/>
      <c r="FZK200" s="174"/>
      <c r="FZL200" s="174"/>
      <c r="FZM200" s="174"/>
      <c r="FZN200" s="174"/>
      <c r="FZO200" s="174"/>
      <c r="FZP200" s="174"/>
      <c r="FZQ200" s="174"/>
      <c r="FZR200" s="174"/>
      <c r="FZS200" s="174"/>
      <c r="FZT200" s="174"/>
      <c r="FZU200" s="174"/>
      <c r="FZV200" s="174"/>
      <c r="FZW200" s="174"/>
      <c r="FZX200" s="174"/>
      <c r="FZY200" s="174"/>
      <c r="FZZ200" s="174"/>
      <c r="GAA200" s="174"/>
      <c r="GAB200" s="174"/>
      <c r="GAC200" s="174"/>
      <c r="GAD200" s="174"/>
      <c r="GAE200" s="174"/>
      <c r="GAF200" s="174"/>
      <c r="GAG200" s="174"/>
      <c r="GAH200" s="174"/>
      <c r="GAI200" s="174"/>
      <c r="GAJ200" s="174"/>
      <c r="GAK200" s="174"/>
      <c r="GAL200" s="174"/>
      <c r="GAM200" s="174"/>
      <c r="GAN200" s="174"/>
      <c r="GAO200" s="174"/>
      <c r="GAP200" s="174"/>
      <c r="GAQ200" s="174"/>
      <c r="GAR200" s="174"/>
      <c r="GAS200" s="174"/>
      <c r="GAT200" s="174"/>
      <c r="GAU200" s="174"/>
      <c r="GAV200" s="174"/>
      <c r="GAW200" s="174"/>
      <c r="GAX200" s="174"/>
      <c r="GAY200" s="174"/>
      <c r="GAZ200" s="174"/>
      <c r="GBA200" s="174"/>
      <c r="GBB200" s="174"/>
      <c r="GBC200" s="174"/>
      <c r="GBD200" s="174"/>
      <c r="GBE200" s="174"/>
      <c r="GBF200" s="174"/>
      <c r="GBG200" s="174"/>
      <c r="GBH200" s="174"/>
      <c r="GBI200" s="174"/>
      <c r="GBJ200" s="174"/>
      <c r="GBK200" s="174"/>
      <c r="GBL200" s="174"/>
      <c r="GBM200" s="174"/>
      <c r="GBN200" s="174"/>
      <c r="GBO200" s="174"/>
      <c r="GBP200" s="174"/>
      <c r="GBQ200" s="174"/>
      <c r="GBR200" s="174"/>
      <c r="GBS200" s="174"/>
      <c r="GBT200" s="174"/>
      <c r="GBU200" s="174"/>
      <c r="GBV200" s="174"/>
      <c r="GBW200" s="174"/>
      <c r="GBX200" s="174"/>
      <c r="GBY200" s="174"/>
      <c r="GBZ200" s="174"/>
      <c r="GCA200" s="174"/>
      <c r="GCB200" s="174"/>
      <c r="GCC200" s="174"/>
      <c r="GCD200" s="174"/>
      <c r="GCE200" s="174"/>
      <c r="GCF200" s="174"/>
      <c r="GCG200" s="174"/>
      <c r="GCH200" s="174"/>
      <c r="GCI200" s="174"/>
      <c r="GCJ200" s="174"/>
      <c r="GCK200" s="174"/>
      <c r="GCL200" s="174"/>
      <c r="GCM200" s="174"/>
      <c r="GCN200" s="174"/>
      <c r="GCO200" s="174"/>
      <c r="GCP200" s="174"/>
      <c r="GCQ200" s="174"/>
      <c r="GCR200" s="174"/>
      <c r="GCS200" s="174"/>
      <c r="GCT200" s="174"/>
      <c r="GCU200" s="174"/>
      <c r="GCV200" s="174"/>
      <c r="GCW200" s="174"/>
      <c r="GCX200" s="174"/>
      <c r="GCY200" s="174"/>
      <c r="GCZ200" s="174"/>
      <c r="GDA200" s="174"/>
      <c r="GDB200" s="174"/>
      <c r="GDC200" s="174"/>
      <c r="GDD200" s="174"/>
      <c r="GDE200" s="174"/>
      <c r="GDF200" s="174"/>
      <c r="GDG200" s="174"/>
      <c r="GDH200" s="174"/>
      <c r="GDI200" s="174"/>
      <c r="GDJ200" s="174"/>
      <c r="GDK200" s="174"/>
      <c r="GDL200" s="174"/>
      <c r="GDM200" s="174"/>
      <c r="GDN200" s="174"/>
      <c r="GDO200" s="174"/>
      <c r="GDP200" s="174"/>
      <c r="GDQ200" s="174"/>
      <c r="GDR200" s="174"/>
      <c r="GDS200" s="174"/>
      <c r="GDT200" s="174"/>
      <c r="GDU200" s="174"/>
      <c r="GDV200" s="174"/>
      <c r="GDW200" s="174"/>
      <c r="GDX200" s="174"/>
      <c r="GDY200" s="174"/>
      <c r="GDZ200" s="174"/>
      <c r="GEA200" s="174"/>
      <c r="GEB200" s="174"/>
      <c r="GEC200" s="174"/>
      <c r="GED200" s="174"/>
      <c r="GEE200" s="174"/>
      <c r="GEF200" s="174"/>
      <c r="GEG200" s="174"/>
      <c r="GEH200" s="174"/>
      <c r="GEI200" s="174"/>
      <c r="GEJ200" s="174"/>
      <c r="GEK200" s="174"/>
      <c r="GEL200" s="174"/>
      <c r="GEM200" s="174"/>
      <c r="GEN200" s="174"/>
      <c r="GEO200" s="174"/>
      <c r="GEP200" s="174"/>
      <c r="GEQ200" s="174"/>
      <c r="GER200" s="174"/>
      <c r="GES200" s="174"/>
      <c r="GET200" s="174"/>
      <c r="GEU200" s="174"/>
      <c r="GEV200" s="174"/>
      <c r="GEW200" s="174"/>
      <c r="GEX200" s="174"/>
      <c r="GEY200" s="174"/>
      <c r="GEZ200" s="174"/>
      <c r="GFA200" s="174"/>
      <c r="GFB200" s="174"/>
      <c r="GFC200" s="174"/>
      <c r="GFD200" s="174"/>
      <c r="GFE200" s="174"/>
      <c r="GFF200" s="174"/>
      <c r="GFG200" s="174"/>
      <c r="GFH200" s="174"/>
      <c r="GFI200" s="174"/>
      <c r="GFJ200" s="174"/>
      <c r="GFK200" s="174"/>
      <c r="GFL200" s="174"/>
      <c r="GFM200" s="174"/>
      <c r="GFN200" s="174"/>
      <c r="GFO200" s="174"/>
      <c r="GFP200" s="174"/>
      <c r="GFQ200" s="174"/>
      <c r="GFR200" s="174"/>
      <c r="GFS200" s="174"/>
      <c r="GFT200" s="174"/>
      <c r="GFU200" s="174"/>
      <c r="GFV200" s="174"/>
      <c r="GFW200" s="174"/>
      <c r="GFX200" s="174"/>
      <c r="GFY200" s="174"/>
      <c r="GFZ200" s="174"/>
      <c r="GGA200" s="174"/>
      <c r="GGB200" s="174"/>
      <c r="GGC200" s="174"/>
      <c r="GGD200" s="174"/>
      <c r="GGE200" s="174"/>
      <c r="GGF200" s="174"/>
      <c r="GGG200" s="174"/>
      <c r="GGH200" s="174"/>
      <c r="GGI200" s="174"/>
      <c r="GGJ200" s="174"/>
      <c r="GGK200" s="174"/>
      <c r="GGL200" s="174"/>
      <c r="GGM200" s="174"/>
      <c r="GGN200" s="174"/>
      <c r="GGO200" s="174"/>
      <c r="GGP200" s="174"/>
      <c r="GGQ200" s="174"/>
      <c r="GGR200" s="174"/>
      <c r="GGS200" s="174"/>
      <c r="GGT200" s="174"/>
      <c r="GGU200" s="174"/>
      <c r="GGV200" s="174"/>
      <c r="GGW200" s="174"/>
      <c r="GGX200" s="174"/>
      <c r="GGY200" s="174"/>
      <c r="GGZ200" s="174"/>
      <c r="GHA200" s="174"/>
      <c r="GHB200" s="174"/>
      <c r="GHC200" s="174"/>
      <c r="GHD200" s="174"/>
      <c r="GHE200" s="174"/>
      <c r="GHF200" s="174"/>
      <c r="GHG200" s="174"/>
      <c r="GHH200" s="174"/>
      <c r="GHI200" s="174"/>
      <c r="GHJ200" s="174"/>
      <c r="GHK200" s="174"/>
      <c r="GHL200" s="174"/>
      <c r="GHM200" s="174"/>
      <c r="GHN200" s="174"/>
      <c r="GHO200" s="174"/>
      <c r="GHP200" s="174"/>
      <c r="GHQ200" s="174"/>
      <c r="GHR200" s="174"/>
      <c r="GHS200" s="174"/>
      <c r="GHT200" s="174"/>
      <c r="GHU200" s="174"/>
      <c r="GHV200" s="174"/>
      <c r="GHW200" s="174"/>
      <c r="GHX200" s="174"/>
      <c r="GHY200" s="174"/>
      <c r="GHZ200" s="174"/>
      <c r="GIA200" s="174"/>
      <c r="GIB200" s="174"/>
      <c r="GIC200" s="174"/>
      <c r="GID200" s="174"/>
      <c r="GIE200" s="174"/>
      <c r="GIF200" s="174"/>
      <c r="GIG200" s="174"/>
      <c r="GIH200" s="174"/>
      <c r="GII200" s="174"/>
      <c r="GIJ200" s="174"/>
      <c r="GIK200" s="174"/>
      <c r="GIL200" s="174"/>
      <c r="GIM200" s="174"/>
      <c r="GIN200" s="174"/>
      <c r="GIO200" s="174"/>
      <c r="GIP200" s="174"/>
      <c r="GIQ200" s="174"/>
      <c r="GIR200" s="174"/>
      <c r="GIS200" s="174"/>
      <c r="GIT200" s="174"/>
      <c r="GIU200" s="174"/>
      <c r="GIV200" s="174"/>
      <c r="GIW200" s="174"/>
      <c r="GIX200" s="174"/>
      <c r="GIY200" s="174"/>
      <c r="GIZ200" s="174"/>
      <c r="GJA200" s="174"/>
      <c r="GJB200" s="174"/>
      <c r="GJC200" s="174"/>
      <c r="GJD200" s="174"/>
      <c r="GJE200" s="174"/>
      <c r="GJF200" s="174"/>
      <c r="GJG200" s="174"/>
      <c r="GJH200" s="174"/>
      <c r="GJI200" s="174"/>
      <c r="GJJ200" s="174"/>
      <c r="GJK200" s="174"/>
      <c r="GJL200" s="174"/>
      <c r="GJM200" s="174"/>
      <c r="GJN200" s="174"/>
      <c r="GJO200" s="174"/>
      <c r="GJP200" s="174"/>
      <c r="GJQ200" s="174"/>
      <c r="GJR200" s="174"/>
      <c r="GJS200" s="174"/>
      <c r="GJT200" s="174"/>
      <c r="GJU200" s="174"/>
      <c r="GJV200" s="174"/>
      <c r="GJW200" s="174"/>
      <c r="GJX200" s="174"/>
      <c r="GJY200" s="174"/>
      <c r="GJZ200" s="174"/>
      <c r="GKA200" s="174"/>
      <c r="GKB200" s="174"/>
      <c r="GKC200" s="174"/>
      <c r="GKD200" s="174"/>
      <c r="GKE200" s="174"/>
      <c r="GKF200" s="174"/>
      <c r="GKG200" s="174"/>
      <c r="GKH200" s="174"/>
      <c r="GKI200" s="174"/>
      <c r="GKJ200" s="174"/>
      <c r="GKK200" s="174"/>
      <c r="GKL200" s="174"/>
      <c r="GKM200" s="174"/>
      <c r="GKN200" s="174"/>
      <c r="GKO200" s="174"/>
      <c r="GKP200" s="174"/>
      <c r="GKQ200" s="174"/>
      <c r="GKR200" s="174"/>
      <c r="GKS200" s="174"/>
      <c r="GKT200" s="174"/>
      <c r="GKU200" s="174"/>
      <c r="GKV200" s="174"/>
      <c r="GKW200" s="174"/>
      <c r="GKX200" s="174"/>
      <c r="GKY200" s="174"/>
      <c r="GKZ200" s="174"/>
      <c r="GLA200" s="174"/>
      <c r="GLB200" s="174"/>
      <c r="GLC200" s="174"/>
      <c r="GLD200" s="174"/>
      <c r="GLE200" s="174"/>
      <c r="GLF200" s="174"/>
      <c r="GLG200" s="174"/>
      <c r="GLH200" s="174"/>
      <c r="GLI200" s="174"/>
      <c r="GLJ200" s="174"/>
      <c r="GLK200" s="174"/>
      <c r="GLL200" s="174"/>
      <c r="GLM200" s="174"/>
      <c r="GLN200" s="174"/>
      <c r="GLO200" s="174"/>
      <c r="GLP200" s="174"/>
      <c r="GLQ200" s="174"/>
      <c r="GLR200" s="174"/>
      <c r="GLS200" s="174"/>
      <c r="GLT200" s="174"/>
      <c r="GLU200" s="174"/>
      <c r="GLV200" s="174"/>
      <c r="GLW200" s="174"/>
      <c r="GLX200" s="174"/>
      <c r="GLY200" s="174"/>
      <c r="GLZ200" s="174"/>
      <c r="GMA200" s="174"/>
      <c r="GMB200" s="174"/>
      <c r="GMC200" s="174"/>
      <c r="GMD200" s="174"/>
      <c r="GME200" s="174"/>
      <c r="GMF200" s="174"/>
      <c r="GMG200" s="174"/>
      <c r="GMH200" s="174"/>
      <c r="GMI200" s="174"/>
      <c r="GMJ200" s="174"/>
      <c r="GMK200" s="174"/>
      <c r="GML200" s="174"/>
      <c r="GMM200" s="174"/>
      <c r="GMN200" s="174"/>
      <c r="GMO200" s="174"/>
      <c r="GMP200" s="174"/>
      <c r="GMQ200" s="174"/>
      <c r="GMR200" s="174"/>
      <c r="GMS200" s="174"/>
      <c r="GMT200" s="174"/>
      <c r="GMU200" s="174"/>
      <c r="GMV200" s="174"/>
      <c r="GMW200" s="174"/>
      <c r="GMX200" s="174"/>
      <c r="GMY200" s="174"/>
      <c r="GMZ200" s="174"/>
      <c r="GNA200" s="174"/>
      <c r="GNB200" s="174"/>
      <c r="GNC200" s="174"/>
      <c r="GND200" s="174"/>
      <c r="GNE200" s="174"/>
      <c r="GNF200" s="174"/>
      <c r="GNG200" s="174"/>
      <c r="GNH200" s="174"/>
      <c r="GNI200" s="174"/>
      <c r="GNJ200" s="174"/>
      <c r="GNK200" s="174"/>
      <c r="GNL200" s="174"/>
      <c r="GNM200" s="174"/>
      <c r="GNN200" s="174"/>
      <c r="GNO200" s="174"/>
      <c r="GNP200" s="174"/>
      <c r="GNQ200" s="174"/>
      <c r="GNR200" s="174"/>
      <c r="GNS200" s="174"/>
      <c r="GNT200" s="174"/>
      <c r="GNU200" s="174"/>
      <c r="GNV200" s="174"/>
      <c r="GNW200" s="174"/>
      <c r="GNX200" s="174"/>
      <c r="GNY200" s="174"/>
      <c r="GNZ200" s="174"/>
      <c r="GOA200" s="174"/>
      <c r="GOB200" s="174"/>
      <c r="GOC200" s="174"/>
      <c r="GOD200" s="174"/>
      <c r="GOE200" s="174"/>
      <c r="GOF200" s="174"/>
      <c r="GOG200" s="174"/>
      <c r="GOH200" s="174"/>
      <c r="GOI200" s="174"/>
      <c r="GOJ200" s="174"/>
      <c r="GOK200" s="174"/>
      <c r="GOL200" s="174"/>
      <c r="GOM200" s="174"/>
      <c r="GON200" s="174"/>
      <c r="GOO200" s="174"/>
      <c r="GOP200" s="174"/>
      <c r="GOQ200" s="174"/>
      <c r="GOR200" s="174"/>
      <c r="GOS200" s="174"/>
      <c r="GOT200" s="174"/>
      <c r="GOU200" s="174"/>
      <c r="GOV200" s="174"/>
      <c r="GOW200" s="174"/>
      <c r="GOX200" s="174"/>
      <c r="GOY200" s="174"/>
      <c r="GOZ200" s="174"/>
      <c r="GPA200" s="174"/>
      <c r="GPB200" s="174"/>
      <c r="GPC200" s="174"/>
      <c r="GPD200" s="174"/>
      <c r="GPE200" s="174"/>
      <c r="GPF200" s="174"/>
      <c r="GPG200" s="174"/>
      <c r="GPH200" s="174"/>
      <c r="GPI200" s="174"/>
      <c r="GPJ200" s="174"/>
      <c r="GPK200" s="174"/>
      <c r="GPL200" s="174"/>
      <c r="GPM200" s="174"/>
      <c r="GPN200" s="174"/>
      <c r="GPO200" s="174"/>
      <c r="GPP200" s="174"/>
      <c r="GPQ200" s="174"/>
      <c r="GPR200" s="174"/>
      <c r="GPS200" s="174"/>
      <c r="GPT200" s="174"/>
      <c r="GPU200" s="174"/>
      <c r="GPV200" s="174"/>
      <c r="GPW200" s="174"/>
      <c r="GPX200" s="174"/>
      <c r="GPY200" s="174"/>
      <c r="GPZ200" s="174"/>
      <c r="GQA200" s="174"/>
      <c r="GQB200" s="174"/>
      <c r="GQC200" s="174"/>
      <c r="GQD200" s="174"/>
      <c r="GQE200" s="174"/>
      <c r="GQF200" s="174"/>
      <c r="GQG200" s="174"/>
      <c r="GQH200" s="174"/>
      <c r="GQI200" s="174"/>
      <c r="GQJ200" s="174"/>
      <c r="GQK200" s="174"/>
      <c r="GQL200" s="174"/>
      <c r="GQM200" s="174"/>
      <c r="GQN200" s="174"/>
      <c r="GQO200" s="174"/>
      <c r="GQP200" s="174"/>
      <c r="GQQ200" s="174"/>
      <c r="GQR200" s="174"/>
      <c r="GQS200" s="174"/>
      <c r="GQT200" s="174"/>
      <c r="GQU200" s="174"/>
      <c r="GQV200" s="174"/>
      <c r="GQW200" s="174"/>
      <c r="GQX200" s="174"/>
      <c r="GQY200" s="174"/>
      <c r="GQZ200" s="174"/>
      <c r="GRA200" s="174"/>
      <c r="GRB200" s="174"/>
      <c r="GRC200" s="174"/>
      <c r="GRD200" s="174"/>
      <c r="GRE200" s="174"/>
      <c r="GRF200" s="174"/>
      <c r="GRG200" s="174"/>
      <c r="GRH200" s="174"/>
      <c r="GRI200" s="174"/>
      <c r="GRJ200" s="174"/>
      <c r="GRK200" s="174"/>
      <c r="GRL200" s="174"/>
      <c r="GRM200" s="174"/>
      <c r="GRN200" s="174"/>
      <c r="GRO200" s="174"/>
      <c r="GRP200" s="174"/>
      <c r="GRQ200" s="174"/>
      <c r="GRR200" s="174"/>
      <c r="GRS200" s="174"/>
      <c r="GRT200" s="174"/>
      <c r="GRU200" s="174"/>
      <c r="GRV200" s="174"/>
      <c r="GRW200" s="174"/>
      <c r="GRX200" s="174"/>
      <c r="GRY200" s="174"/>
      <c r="GRZ200" s="174"/>
      <c r="GSA200" s="174"/>
      <c r="GSB200" s="174"/>
      <c r="GSC200" s="174"/>
      <c r="GSD200" s="174"/>
      <c r="GSE200" s="174"/>
      <c r="GSF200" s="174"/>
      <c r="GSG200" s="174"/>
      <c r="GSH200" s="174"/>
      <c r="GSI200" s="174"/>
      <c r="GSJ200" s="174"/>
      <c r="GSK200" s="174"/>
      <c r="GSL200" s="174"/>
      <c r="GSM200" s="174"/>
      <c r="GSN200" s="174"/>
      <c r="GSO200" s="174"/>
      <c r="GSP200" s="174"/>
      <c r="GSQ200" s="174"/>
      <c r="GSR200" s="174"/>
      <c r="GSS200" s="174"/>
      <c r="GST200" s="174"/>
      <c r="GSU200" s="174"/>
      <c r="GSV200" s="174"/>
      <c r="GSW200" s="174"/>
      <c r="GSX200" s="174"/>
      <c r="GSY200" s="174"/>
      <c r="GSZ200" s="174"/>
      <c r="GTA200" s="174"/>
      <c r="GTB200" s="174"/>
      <c r="GTC200" s="174"/>
      <c r="GTD200" s="174"/>
      <c r="GTE200" s="174"/>
      <c r="GTF200" s="174"/>
      <c r="GTG200" s="174"/>
      <c r="GTH200" s="174"/>
      <c r="GTI200" s="174"/>
      <c r="GTJ200" s="174"/>
      <c r="GTK200" s="174"/>
      <c r="GTL200" s="174"/>
      <c r="GTM200" s="174"/>
      <c r="GTN200" s="174"/>
      <c r="GTO200" s="174"/>
      <c r="GTP200" s="174"/>
      <c r="GTQ200" s="174"/>
      <c r="GTR200" s="174"/>
      <c r="GTS200" s="174"/>
      <c r="GTT200" s="174"/>
      <c r="GTU200" s="174"/>
      <c r="GTV200" s="174"/>
      <c r="GTW200" s="174"/>
      <c r="GTX200" s="174"/>
      <c r="GTY200" s="174"/>
      <c r="GTZ200" s="174"/>
      <c r="GUA200" s="174"/>
      <c r="GUB200" s="174"/>
      <c r="GUC200" s="174"/>
      <c r="GUD200" s="174"/>
      <c r="GUE200" s="174"/>
      <c r="GUF200" s="174"/>
      <c r="GUG200" s="174"/>
      <c r="GUH200" s="174"/>
      <c r="GUI200" s="174"/>
      <c r="GUJ200" s="174"/>
      <c r="GUK200" s="174"/>
      <c r="GUL200" s="174"/>
      <c r="GUM200" s="174"/>
      <c r="GUN200" s="174"/>
      <c r="GUO200" s="174"/>
      <c r="GUP200" s="174"/>
      <c r="GUQ200" s="174"/>
      <c r="GUR200" s="174"/>
      <c r="GUS200" s="174"/>
      <c r="GUT200" s="174"/>
      <c r="GUU200" s="174"/>
      <c r="GUV200" s="174"/>
      <c r="GUW200" s="174"/>
      <c r="GUX200" s="174"/>
      <c r="GUY200" s="174"/>
      <c r="GUZ200" s="174"/>
      <c r="GVA200" s="174"/>
      <c r="GVB200" s="174"/>
      <c r="GVC200" s="174"/>
      <c r="GVD200" s="174"/>
      <c r="GVE200" s="174"/>
      <c r="GVF200" s="174"/>
      <c r="GVG200" s="174"/>
      <c r="GVH200" s="174"/>
      <c r="GVI200" s="174"/>
      <c r="GVJ200" s="174"/>
      <c r="GVK200" s="174"/>
      <c r="GVL200" s="174"/>
      <c r="GVM200" s="174"/>
      <c r="GVN200" s="174"/>
      <c r="GVO200" s="174"/>
      <c r="GVP200" s="174"/>
      <c r="GVQ200" s="174"/>
      <c r="GVR200" s="174"/>
      <c r="GVS200" s="174"/>
      <c r="GVT200" s="174"/>
      <c r="GVU200" s="174"/>
      <c r="GVV200" s="174"/>
      <c r="GVW200" s="174"/>
      <c r="GVX200" s="174"/>
      <c r="GVY200" s="174"/>
      <c r="GVZ200" s="174"/>
      <c r="GWA200" s="174"/>
      <c r="GWB200" s="174"/>
      <c r="GWC200" s="174"/>
      <c r="GWD200" s="174"/>
      <c r="GWE200" s="174"/>
      <c r="GWF200" s="174"/>
      <c r="GWG200" s="174"/>
      <c r="GWH200" s="174"/>
      <c r="GWI200" s="174"/>
      <c r="GWJ200" s="174"/>
      <c r="GWK200" s="174"/>
      <c r="GWL200" s="174"/>
      <c r="GWM200" s="174"/>
      <c r="GWN200" s="174"/>
      <c r="GWO200" s="174"/>
      <c r="GWP200" s="174"/>
      <c r="GWQ200" s="174"/>
      <c r="GWR200" s="174"/>
      <c r="GWS200" s="174"/>
      <c r="GWT200" s="174"/>
      <c r="GWU200" s="174"/>
      <c r="GWV200" s="174"/>
      <c r="GWW200" s="174"/>
      <c r="GWX200" s="174"/>
      <c r="GWY200" s="174"/>
      <c r="GWZ200" s="174"/>
      <c r="GXA200" s="174"/>
      <c r="GXB200" s="174"/>
      <c r="GXC200" s="174"/>
      <c r="GXD200" s="174"/>
      <c r="GXE200" s="174"/>
      <c r="GXF200" s="174"/>
      <c r="GXG200" s="174"/>
      <c r="GXH200" s="174"/>
      <c r="GXI200" s="174"/>
      <c r="GXJ200" s="174"/>
      <c r="GXK200" s="174"/>
      <c r="GXL200" s="174"/>
      <c r="GXM200" s="174"/>
      <c r="GXN200" s="174"/>
      <c r="GXO200" s="174"/>
      <c r="GXP200" s="174"/>
      <c r="GXQ200" s="174"/>
      <c r="GXR200" s="174"/>
      <c r="GXS200" s="174"/>
      <c r="GXT200" s="174"/>
      <c r="GXU200" s="174"/>
      <c r="GXV200" s="174"/>
      <c r="GXW200" s="174"/>
      <c r="GXX200" s="174"/>
      <c r="GXY200" s="174"/>
      <c r="GXZ200" s="174"/>
      <c r="GYA200" s="174"/>
      <c r="GYB200" s="174"/>
      <c r="GYC200" s="174"/>
      <c r="GYD200" s="174"/>
      <c r="GYE200" s="174"/>
      <c r="GYF200" s="174"/>
      <c r="GYG200" s="174"/>
      <c r="GYH200" s="174"/>
      <c r="GYI200" s="174"/>
      <c r="GYJ200" s="174"/>
      <c r="GYK200" s="174"/>
      <c r="GYL200" s="174"/>
      <c r="GYM200" s="174"/>
      <c r="GYN200" s="174"/>
      <c r="GYO200" s="174"/>
      <c r="GYP200" s="174"/>
      <c r="GYQ200" s="174"/>
      <c r="GYR200" s="174"/>
      <c r="GYS200" s="174"/>
      <c r="GYT200" s="174"/>
      <c r="GYU200" s="174"/>
      <c r="GYV200" s="174"/>
      <c r="GYW200" s="174"/>
      <c r="GYX200" s="174"/>
      <c r="GYY200" s="174"/>
      <c r="GYZ200" s="174"/>
      <c r="GZA200" s="174"/>
      <c r="GZB200" s="174"/>
      <c r="GZC200" s="174"/>
      <c r="GZD200" s="174"/>
      <c r="GZE200" s="174"/>
      <c r="GZF200" s="174"/>
      <c r="GZG200" s="174"/>
      <c r="GZH200" s="174"/>
      <c r="GZI200" s="174"/>
      <c r="GZJ200" s="174"/>
      <c r="GZK200" s="174"/>
      <c r="GZL200" s="174"/>
      <c r="GZM200" s="174"/>
      <c r="GZN200" s="174"/>
      <c r="GZO200" s="174"/>
      <c r="GZP200" s="174"/>
      <c r="GZQ200" s="174"/>
      <c r="GZR200" s="174"/>
      <c r="GZS200" s="174"/>
      <c r="GZT200" s="174"/>
      <c r="GZU200" s="174"/>
      <c r="GZV200" s="174"/>
      <c r="GZW200" s="174"/>
      <c r="GZX200" s="174"/>
      <c r="GZY200" s="174"/>
      <c r="GZZ200" s="174"/>
      <c r="HAA200" s="174"/>
      <c r="HAB200" s="174"/>
      <c r="HAC200" s="174"/>
      <c r="HAD200" s="174"/>
      <c r="HAE200" s="174"/>
      <c r="HAF200" s="174"/>
      <c r="HAG200" s="174"/>
      <c r="HAH200" s="174"/>
      <c r="HAI200" s="174"/>
      <c r="HAJ200" s="174"/>
      <c r="HAK200" s="174"/>
      <c r="HAL200" s="174"/>
      <c r="HAM200" s="174"/>
      <c r="HAN200" s="174"/>
      <c r="HAO200" s="174"/>
      <c r="HAP200" s="174"/>
      <c r="HAQ200" s="174"/>
      <c r="HAR200" s="174"/>
      <c r="HAS200" s="174"/>
      <c r="HAT200" s="174"/>
      <c r="HAU200" s="174"/>
      <c r="HAV200" s="174"/>
      <c r="HAW200" s="174"/>
      <c r="HAX200" s="174"/>
      <c r="HAY200" s="174"/>
      <c r="HAZ200" s="174"/>
      <c r="HBA200" s="174"/>
      <c r="HBB200" s="174"/>
      <c r="HBC200" s="174"/>
      <c r="HBD200" s="174"/>
      <c r="HBE200" s="174"/>
      <c r="HBF200" s="174"/>
      <c r="HBG200" s="174"/>
      <c r="HBH200" s="174"/>
      <c r="HBI200" s="174"/>
      <c r="HBJ200" s="174"/>
      <c r="HBK200" s="174"/>
      <c r="HBL200" s="174"/>
      <c r="HBM200" s="174"/>
      <c r="HBN200" s="174"/>
      <c r="HBO200" s="174"/>
      <c r="HBP200" s="174"/>
      <c r="HBQ200" s="174"/>
      <c r="HBR200" s="174"/>
      <c r="HBS200" s="174"/>
      <c r="HBT200" s="174"/>
      <c r="HBU200" s="174"/>
      <c r="HBV200" s="174"/>
      <c r="HBW200" s="174"/>
      <c r="HBX200" s="174"/>
      <c r="HBY200" s="174"/>
      <c r="HBZ200" s="174"/>
      <c r="HCA200" s="174"/>
      <c r="HCB200" s="174"/>
      <c r="HCC200" s="174"/>
      <c r="HCD200" s="174"/>
      <c r="HCE200" s="174"/>
      <c r="HCF200" s="174"/>
      <c r="HCG200" s="174"/>
      <c r="HCH200" s="174"/>
      <c r="HCI200" s="174"/>
      <c r="HCJ200" s="174"/>
      <c r="HCK200" s="174"/>
      <c r="HCL200" s="174"/>
      <c r="HCM200" s="174"/>
      <c r="HCN200" s="174"/>
      <c r="HCO200" s="174"/>
      <c r="HCP200" s="174"/>
      <c r="HCQ200" s="174"/>
      <c r="HCR200" s="174"/>
      <c r="HCS200" s="174"/>
      <c r="HCT200" s="174"/>
      <c r="HCU200" s="174"/>
      <c r="HCV200" s="174"/>
      <c r="HCW200" s="174"/>
      <c r="HCX200" s="174"/>
      <c r="HCY200" s="174"/>
      <c r="HCZ200" s="174"/>
      <c r="HDA200" s="174"/>
      <c r="HDB200" s="174"/>
      <c r="HDC200" s="174"/>
      <c r="HDD200" s="174"/>
      <c r="HDE200" s="174"/>
      <c r="HDF200" s="174"/>
      <c r="HDG200" s="174"/>
      <c r="HDH200" s="174"/>
      <c r="HDI200" s="174"/>
      <c r="HDJ200" s="174"/>
      <c r="HDK200" s="174"/>
      <c r="HDL200" s="174"/>
      <c r="HDM200" s="174"/>
      <c r="HDN200" s="174"/>
      <c r="HDO200" s="174"/>
      <c r="HDP200" s="174"/>
      <c r="HDQ200" s="174"/>
      <c r="HDR200" s="174"/>
      <c r="HDS200" s="174"/>
      <c r="HDT200" s="174"/>
      <c r="HDU200" s="174"/>
      <c r="HDV200" s="174"/>
      <c r="HDW200" s="174"/>
      <c r="HDX200" s="174"/>
      <c r="HDY200" s="174"/>
      <c r="HDZ200" s="174"/>
      <c r="HEA200" s="174"/>
      <c r="HEB200" s="174"/>
      <c r="HEC200" s="174"/>
      <c r="HED200" s="174"/>
      <c r="HEE200" s="174"/>
      <c r="HEF200" s="174"/>
      <c r="HEG200" s="174"/>
      <c r="HEH200" s="174"/>
      <c r="HEI200" s="174"/>
      <c r="HEJ200" s="174"/>
      <c r="HEK200" s="174"/>
      <c r="HEL200" s="174"/>
      <c r="HEM200" s="174"/>
      <c r="HEN200" s="174"/>
      <c r="HEO200" s="174"/>
      <c r="HEP200" s="174"/>
      <c r="HEQ200" s="174"/>
      <c r="HER200" s="174"/>
      <c r="HES200" s="174"/>
      <c r="HET200" s="174"/>
      <c r="HEU200" s="174"/>
      <c r="HEV200" s="174"/>
      <c r="HEW200" s="174"/>
      <c r="HEX200" s="174"/>
      <c r="HEY200" s="174"/>
      <c r="HEZ200" s="174"/>
      <c r="HFA200" s="174"/>
      <c r="HFB200" s="174"/>
      <c r="HFC200" s="174"/>
      <c r="HFD200" s="174"/>
      <c r="HFE200" s="174"/>
      <c r="HFF200" s="174"/>
      <c r="HFG200" s="174"/>
      <c r="HFH200" s="174"/>
      <c r="HFI200" s="174"/>
      <c r="HFJ200" s="174"/>
      <c r="HFK200" s="174"/>
      <c r="HFL200" s="174"/>
      <c r="HFM200" s="174"/>
      <c r="HFN200" s="174"/>
      <c r="HFO200" s="174"/>
      <c r="HFP200" s="174"/>
      <c r="HFQ200" s="174"/>
      <c r="HFR200" s="174"/>
      <c r="HFS200" s="174"/>
      <c r="HFT200" s="174"/>
      <c r="HFU200" s="174"/>
      <c r="HFV200" s="174"/>
      <c r="HFW200" s="174"/>
      <c r="HFX200" s="174"/>
      <c r="HFY200" s="174"/>
      <c r="HFZ200" s="174"/>
      <c r="HGA200" s="174"/>
      <c r="HGB200" s="174"/>
      <c r="HGC200" s="174"/>
      <c r="HGD200" s="174"/>
      <c r="HGE200" s="174"/>
      <c r="HGF200" s="174"/>
      <c r="HGG200" s="174"/>
      <c r="HGH200" s="174"/>
      <c r="HGI200" s="174"/>
      <c r="HGJ200" s="174"/>
      <c r="HGK200" s="174"/>
      <c r="HGL200" s="174"/>
      <c r="HGM200" s="174"/>
      <c r="HGN200" s="174"/>
      <c r="HGO200" s="174"/>
      <c r="HGP200" s="174"/>
      <c r="HGQ200" s="174"/>
      <c r="HGR200" s="174"/>
      <c r="HGS200" s="174"/>
      <c r="HGT200" s="174"/>
      <c r="HGU200" s="174"/>
      <c r="HGV200" s="174"/>
      <c r="HGW200" s="174"/>
      <c r="HGX200" s="174"/>
      <c r="HGY200" s="174"/>
      <c r="HGZ200" s="174"/>
      <c r="HHA200" s="174"/>
      <c r="HHB200" s="174"/>
      <c r="HHC200" s="174"/>
      <c r="HHD200" s="174"/>
      <c r="HHE200" s="174"/>
      <c r="HHF200" s="174"/>
      <c r="HHG200" s="174"/>
      <c r="HHH200" s="174"/>
      <c r="HHI200" s="174"/>
      <c r="HHJ200" s="174"/>
      <c r="HHK200" s="174"/>
      <c r="HHL200" s="174"/>
      <c r="HHM200" s="174"/>
      <c r="HHN200" s="174"/>
      <c r="HHO200" s="174"/>
      <c r="HHP200" s="174"/>
      <c r="HHQ200" s="174"/>
      <c r="HHR200" s="174"/>
      <c r="HHS200" s="174"/>
      <c r="HHT200" s="174"/>
      <c r="HHU200" s="174"/>
      <c r="HHV200" s="174"/>
      <c r="HHW200" s="174"/>
      <c r="HHX200" s="174"/>
      <c r="HHY200" s="174"/>
      <c r="HHZ200" s="174"/>
      <c r="HIA200" s="174"/>
      <c r="HIB200" s="174"/>
      <c r="HIC200" s="174"/>
      <c r="HID200" s="174"/>
      <c r="HIE200" s="174"/>
      <c r="HIF200" s="174"/>
      <c r="HIG200" s="174"/>
      <c r="HIH200" s="174"/>
      <c r="HII200" s="174"/>
      <c r="HIJ200" s="174"/>
      <c r="HIK200" s="174"/>
      <c r="HIL200" s="174"/>
      <c r="HIM200" s="174"/>
      <c r="HIN200" s="174"/>
      <c r="HIO200" s="174"/>
      <c r="HIP200" s="174"/>
      <c r="HIQ200" s="174"/>
      <c r="HIR200" s="174"/>
      <c r="HIS200" s="174"/>
      <c r="HIT200" s="174"/>
      <c r="HIU200" s="174"/>
      <c r="HIV200" s="174"/>
      <c r="HIW200" s="174"/>
      <c r="HIX200" s="174"/>
      <c r="HIY200" s="174"/>
      <c r="HIZ200" s="174"/>
      <c r="HJA200" s="174"/>
      <c r="HJB200" s="174"/>
      <c r="HJC200" s="174"/>
      <c r="HJD200" s="174"/>
      <c r="HJE200" s="174"/>
      <c r="HJF200" s="174"/>
      <c r="HJG200" s="174"/>
      <c r="HJH200" s="174"/>
      <c r="HJI200" s="174"/>
      <c r="HJJ200" s="174"/>
      <c r="HJK200" s="174"/>
      <c r="HJL200" s="174"/>
      <c r="HJM200" s="174"/>
      <c r="HJN200" s="174"/>
      <c r="HJO200" s="174"/>
      <c r="HJP200" s="174"/>
      <c r="HJQ200" s="174"/>
      <c r="HJR200" s="174"/>
      <c r="HJS200" s="174"/>
      <c r="HJT200" s="174"/>
      <c r="HJU200" s="174"/>
      <c r="HJV200" s="174"/>
      <c r="HJW200" s="174"/>
      <c r="HJX200" s="174"/>
      <c r="HJY200" s="174"/>
      <c r="HJZ200" s="174"/>
      <c r="HKA200" s="174"/>
      <c r="HKB200" s="174"/>
      <c r="HKC200" s="174"/>
      <c r="HKD200" s="174"/>
      <c r="HKE200" s="174"/>
      <c r="HKF200" s="174"/>
      <c r="HKG200" s="174"/>
      <c r="HKH200" s="174"/>
      <c r="HKI200" s="174"/>
      <c r="HKJ200" s="174"/>
      <c r="HKK200" s="174"/>
      <c r="HKL200" s="174"/>
      <c r="HKM200" s="174"/>
      <c r="HKN200" s="174"/>
      <c r="HKO200" s="174"/>
      <c r="HKP200" s="174"/>
      <c r="HKQ200" s="174"/>
      <c r="HKR200" s="174"/>
      <c r="HKS200" s="174"/>
      <c r="HKT200" s="174"/>
      <c r="HKU200" s="174"/>
      <c r="HKV200" s="174"/>
      <c r="HKW200" s="174"/>
      <c r="HKX200" s="174"/>
      <c r="HKY200" s="174"/>
      <c r="HKZ200" s="174"/>
      <c r="HLA200" s="174"/>
      <c r="HLB200" s="174"/>
      <c r="HLC200" s="174"/>
      <c r="HLD200" s="174"/>
      <c r="HLE200" s="174"/>
      <c r="HLF200" s="174"/>
      <c r="HLG200" s="174"/>
      <c r="HLH200" s="174"/>
      <c r="HLI200" s="174"/>
      <c r="HLJ200" s="174"/>
      <c r="HLK200" s="174"/>
      <c r="HLL200" s="174"/>
      <c r="HLM200" s="174"/>
      <c r="HLN200" s="174"/>
      <c r="HLO200" s="174"/>
      <c r="HLP200" s="174"/>
      <c r="HLQ200" s="174"/>
      <c r="HLR200" s="174"/>
      <c r="HLS200" s="174"/>
      <c r="HLT200" s="174"/>
      <c r="HLU200" s="174"/>
      <c r="HLV200" s="174"/>
      <c r="HLW200" s="174"/>
      <c r="HLX200" s="174"/>
      <c r="HLY200" s="174"/>
      <c r="HLZ200" s="174"/>
      <c r="HMA200" s="174"/>
      <c r="HMB200" s="174"/>
      <c r="HMC200" s="174"/>
      <c r="HMD200" s="174"/>
      <c r="HME200" s="174"/>
      <c r="HMF200" s="174"/>
      <c r="HMG200" s="174"/>
      <c r="HMH200" s="174"/>
      <c r="HMI200" s="174"/>
      <c r="HMJ200" s="174"/>
      <c r="HMK200" s="174"/>
      <c r="HML200" s="174"/>
      <c r="HMM200" s="174"/>
      <c r="HMN200" s="174"/>
      <c r="HMO200" s="174"/>
      <c r="HMP200" s="174"/>
      <c r="HMQ200" s="174"/>
      <c r="HMR200" s="174"/>
      <c r="HMS200" s="174"/>
      <c r="HMT200" s="174"/>
      <c r="HMU200" s="174"/>
      <c r="HMV200" s="174"/>
      <c r="HMW200" s="174"/>
      <c r="HMX200" s="174"/>
      <c r="HMY200" s="174"/>
      <c r="HMZ200" s="174"/>
      <c r="HNA200" s="174"/>
      <c r="HNB200" s="174"/>
      <c r="HNC200" s="174"/>
      <c r="HND200" s="174"/>
      <c r="HNE200" s="174"/>
      <c r="HNF200" s="174"/>
      <c r="HNG200" s="174"/>
      <c r="HNH200" s="174"/>
      <c r="HNI200" s="174"/>
      <c r="HNJ200" s="174"/>
      <c r="HNK200" s="174"/>
      <c r="HNL200" s="174"/>
      <c r="HNM200" s="174"/>
      <c r="HNN200" s="174"/>
      <c r="HNO200" s="174"/>
      <c r="HNP200" s="174"/>
      <c r="HNQ200" s="174"/>
      <c r="HNR200" s="174"/>
      <c r="HNS200" s="174"/>
      <c r="HNT200" s="174"/>
      <c r="HNU200" s="174"/>
      <c r="HNV200" s="174"/>
      <c r="HNW200" s="174"/>
      <c r="HNX200" s="174"/>
      <c r="HNY200" s="174"/>
      <c r="HNZ200" s="174"/>
      <c r="HOA200" s="174"/>
      <c r="HOB200" s="174"/>
      <c r="HOC200" s="174"/>
      <c r="HOD200" s="174"/>
      <c r="HOE200" s="174"/>
      <c r="HOF200" s="174"/>
      <c r="HOG200" s="174"/>
      <c r="HOH200" s="174"/>
      <c r="HOI200" s="174"/>
      <c r="HOJ200" s="174"/>
      <c r="HOK200" s="174"/>
      <c r="HOL200" s="174"/>
      <c r="HOM200" s="174"/>
      <c r="HON200" s="174"/>
      <c r="HOO200" s="174"/>
      <c r="HOP200" s="174"/>
      <c r="HOQ200" s="174"/>
      <c r="HOR200" s="174"/>
      <c r="HOS200" s="174"/>
      <c r="HOT200" s="174"/>
      <c r="HOU200" s="174"/>
      <c r="HOV200" s="174"/>
      <c r="HOW200" s="174"/>
      <c r="HOX200" s="174"/>
      <c r="HOY200" s="174"/>
      <c r="HOZ200" s="174"/>
      <c r="HPA200" s="174"/>
      <c r="HPB200" s="174"/>
      <c r="HPC200" s="174"/>
      <c r="HPD200" s="174"/>
      <c r="HPE200" s="174"/>
      <c r="HPF200" s="174"/>
      <c r="HPG200" s="174"/>
      <c r="HPH200" s="174"/>
      <c r="HPI200" s="174"/>
      <c r="HPJ200" s="174"/>
      <c r="HPK200" s="174"/>
      <c r="HPL200" s="174"/>
      <c r="HPM200" s="174"/>
      <c r="HPN200" s="174"/>
      <c r="HPO200" s="174"/>
      <c r="HPP200" s="174"/>
      <c r="HPQ200" s="174"/>
      <c r="HPR200" s="174"/>
      <c r="HPS200" s="174"/>
      <c r="HPT200" s="174"/>
      <c r="HPU200" s="174"/>
      <c r="HPV200" s="174"/>
      <c r="HPW200" s="174"/>
      <c r="HPX200" s="174"/>
      <c r="HPY200" s="174"/>
      <c r="HPZ200" s="174"/>
      <c r="HQA200" s="174"/>
      <c r="HQB200" s="174"/>
      <c r="HQC200" s="174"/>
      <c r="HQD200" s="174"/>
      <c r="HQE200" s="174"/>
      <c r="HQF200" s="174"/>
      <c r="HQG200" s="174"/>
      <c r="HQH200" s="174"/>
      <c r="HQI200" s="174"/>
      <c r="HQJ200" s="174"/>
      <c r="HQK200" s="174"/>
      <c r="HQL200" s="174"/>
      <c r="HQM200" s="174"/>
      <c r="HQN200" s="174"/>
      <c r="HQO200" s="174"/>
      <c r="HQP200" s="174"/>
      <c r="HQQ200" s="174"/>
      <c r="HQR200" s="174"/>
      <c r="HQS200" s="174"/>
      <c r="HQT200" s="174"/>
      <c r="HQU200" s="174"/>
      <c r="HQV200" s="174"/>
      <c r="HQW200" s="174"/>
      <c r="HQX200" s="174"/>
      <c r="HQY200" s="174"/>
      <c r="HQZ200" s="174"/>
      <c r="HRA200" s="174"/>
      <c r="HRB200" s="174"/>
      <c r="HRC200" s="174"/>
      <c r="HRD200" s="174"/>
      <c r="HRE200" s="174"/>
      <c r="HRF200" s="174"/>
      <c r="HRG200" s="174"/>
      <c r="HRH200" s="174"/>
      <c r="HRI200" s="174"/>
      <c r="HRJ200" s="174"/>
      <c r="HRK200" s="174"/>
      <c r="HRL200" s="174"/>
      <c r="HRM200" s="174"/>
      <c r="HRN200" s="174"/>
      <c r="HRO200" s="174"/>
      <c r="HRP200" s="174"/>
      <c r="HRQ200" s="174"/>
      <c r="HRR200" s="174"/>
      <c r="HRS200" s="174"/>
      <c r="HRT200" s="174"/>
      <c r="HRU200" s="174"/>
      <c r="HRV200" s="174"/>
      <c r="HRW200" s="174"/>
      <c r="HRX200" s="174"/>
      <c r="HRY200" s="174"/>
      <c r="HRZ200" s="174"/>
      <c r="HSA200" s="174"/>
      <c r="HSB200" s="174"/>
      <c r="HSC200" s="174"/>
      <c r="HSD200" s="174"/>
      <c r="HSE200" s="174"/>
      <c r="HSF200" s="174"/>
      <c r="HSG200" s="174"/>
      <c r="HSH200" s="174"/>
      <c r="HSI200" s="174"/>
      <c r="HSJ200" s="174"/>
      <c r="HSK200" s="174"/>
      <c r="HSL200" s="174"/>
      <c r="HSM200" s="174"/>
      <c r="HSN200" s="174"/>
      <c r="HSO200" s="174"/>
      <c r="HSP200" s="174"/>
      <c r="HSQ200" s="174"/>
      <c r="HSR200" s="174"/>
      <c r="HSS200" s="174"/>
      <c r="HST200" s="174"/>
      <c r="HSU200" s="174"/>
      <c r="HSV200" s="174"/>
      <c r="HSW200" s="174"/>
      <c r="HSX200" s="174"/>
      <c r="HSY200" s="174"/>
      <c r="HSZ200" s="174"/>
      <c r="HTA200" s="174"/>
      <c r="HTB200" s="174"/>
      <c r="HTC200" s="174"/>
      <c r="HTD200" s="174"/>
      <c r="HTE200" s="174"/>
      <c r="HTF200" s="174"/>
      <c r="HTG200" s="174"/>
      <c r="HTH200" s="174"/>
      <c r="HTI200" s="174"/>
      <c r="HTJ200" s="174"/>
      <c r="HTK200" s="174"/>
      <c r="HTL200" s="174"/>
      <c r="HTM200" s="174"/>
      <c r="HTN200" s="174"/>
      <c r="HTO200" s="174"/>
      <c r="HTP200" s="174"/>
      <c r="HTQ200" s="174"/>
      <c r="HTR200" s="174"/>
      <c r="HTS200" s="174"/>
      <c r="HTT200" s="174"/>
      <c r="HTU200" s="174"/>
      <c r="HTV200" s="174"/>
      <c r="HTW200" s="174"/>
      <c r="HTX200" s="174"/>
      <c r="HTY200" s="174"/>
      <c r="HTZ200" s="174"/>
      <c r="HUA200" s="174"/>
      <c r="HUB200" s="174"/>
      <c r="HUC200" s="174"/>
      <c r="HUD200" s="174"/>
      <c r="HUE200" s="174"/>
      <c r="HUF200" s="174"/>
      <c r="HUG200" s="174"/>
      <c r="HUH200" s="174"/>
      <c r="HUI200" s="174"/>
      <c r="HUJ200" s="174"/>
      <c r="HUK200" s="174"/>
      <c r="HUL200" s="174"/>
      <c r="HUM200" s="174"/>
      <c r="HUN200" s="174"/>
      <c r="HUO200" s="174"/>
      <c r="HUP200" s="174"/>
      <c r="HUQ200" s="174"/>
      <c r="HUR200" s="174"/>
      <c r="HUS200" s="174"/>
      <c r="HUT200" s="174"/>
      <c r="HUU200" s="174"/>
      <c r="HUV200" s="174"/>
      <c r="HUW200" s="174"/>
      <c r="HUX200" s="174"/>
      <c r="HUY200" s="174"/>
      <c r="HUZ200" s="174"/>
      <c r="HVA200" s="174"/>
      <c r="HVB200" s="174"/>
      <c r="HVC200" s="174"/>
      <c r="HVD200" s="174"/>
      <c r="HVE200" s="174"/>
      <c r="HVF200" s="174"/>
      <c r="HVG200" s="174"/>
      <c r="HVH200" s="174"/>
      <c r="HVI200" s="174"/>
      <c r="HVJ200" s="174"/>
      <c r="HVK200" s="174"/>
      <c r="HVL200" s="174"/>
      <c r="HVM200" s="174"/>
      <c r="HVN200" s="174"/>
      <c r="HVO200" s="174"/>
      <c r="HVP200" s="174"/>
      <c r="HVQ200" s="174"/>
      <c r="HVR200" s="174"/>
      <c r="HVS200" s="174"/>
      <c r="HVT200" s="174"/>
      <c r="HVU200" s="174"/>
      <c r="HVV200" s="174"/>
      <c r="HVW200" s="174"/>
      <c r="HVX200" s="174"/>
      <c r="HVY200" s="174"/>
      <c r="HVZ200" s="174"/>
      <c r="HWA200" s="174"/>
      <c r="HWB200" s="174"/>
      <c r="HWC200" s="174"/>
      <c r="HWD200" s="174"/>
      <c r="HWE200" s="174"/>
      <c r="HWF200" s="174"/>
      <c r="HWG200" s="174"/>
      <c r="HWH200" s="174"/>
      <c r="HWI200" s="174"/>
      <c r="HWJ200" s="174"/>
      <c r="HWK200" s="174"/>
      <c r="HWL200" s="174"/>
      <c r="HWM200" s="174"/>
      <c r="HWN200" s="174"/>
      <c r="HWO200" s="174"/>
      <c r="HWP200" s="174"/>
      <c r="HWQ200" s="174"/>
      <c r="HWR200" s="174"/>
      <c r="HWS200" s="174"/>
      <c r="HWT200" s="174"/>
      <c r="HWU200" s="174"/>
      <c r="HWV200" s="174"/>
      <c r="HWW200" s="174"/>
      <c r="HWX200" s="174"/>
      <c r="HWY200" s="174"/>
      <c r="HWZ200" s="174"/>
      <c r="HXA200" s="174"/>
      <c r="HXB200" s="174"/>
      <c r="HXC200" s="174"/>
      <c r="HXD200" s="174"/>
      <c r="HXE200" s="174"/>
      <c r="HXF200" s="174"/>
      <c r="HXG200" s="174"/>
      <c r="HXH200" s="174"/>
      <c r="HXI200" s="174"/>
      <c r="HXJ200" s="174"/>
      <c r="HXK200" s="174"/>
      <c r="HXL200" s="174"/>
      <c r="HXM200" s="174"/>
      <c r="HXN200" s="174"/>
      <c r="HXO200" s="174"/>
      <c r="HXP200" s="174"/>
      <c r="HXQ200" s="174"/>
      <c r="HXR200" s="174"/>
      <c r="HXS200" s="174"/>
      <c r="HXT200" s="174"/>
      <c r="HXU200" s="174"/>
      <c r="HXV200" s="174"/>
      <c r="HXW200" s="174"/>
      <c r="HXX200" s="174"/>
      <c r="HXY200" s="174"/>
      <c r="HXZ200" s="174"/>
      <c r="HYA200" s="174"/>
      <c r="HYB200" s="174"/>
      <c r="HYC200" s="174"/>
      <c r="HYD200" s="174"/>
      <c r="HYE200" s="174"/>
      <c r="HYF200" s="174"/>
      <c r="HYG200" s="174"/>
      <c r="HYH200" s="174"/>
      <c r="HYI200" s="174"/>
      <c r="HYJ200" s="174"/>
      <c r="HYK200" s="174"/>
      <c r="HYL200" s="174"/>
      <c r="HYM200" s="174"/>
      <c r="HYN200" s="174"/>
      <c r="HYO200" s="174"/>
      <c r="HYP200" s="174"/>
      <c r="HYQ200" s="174"/>
      <c r="HYR200" s="174"/>
      <c r="HYS200" s="174"/>
      <c r="HYT200" s="174"/>
      <c r="HYU200" s="174"/>
      <c r="HYV200" s="174"/>
      <c r="HYW200" s="174"/>
      <c r="HYX200" s="174"/>
      <c r="HYY200" s="174"/>
      <c r="HYZ200" s="174"/>
      <c r="HZA200" s="174"/>
      <c r="HZB200" s="174"/>
      <c r="HZC200" s="174"/>
      <c r="HZD200" s="174"/>
      <c r="HZE200" s="174"/>
      <c r="HZF200" s="174"/>
      <c r="HZG200" s="174"/>
      <c r="HZH200" s="174"/>
      <c r="HZI200" s="174"/>
      <c r="HZJ200" s="174"/>
      <c r="HZK200" s="174"/>
      <c r="HZL200" s="174"/>
      <c r="HZM200" s="174"/>
      <c r="HZN200" s="174"/>
      <c r="HZO200" s="174"/>
      <c r="HZP200" s="174"/>
      <c r="HZQ200" s="174"/>
      <c r="HZR200" s="174"/>
      <c r="HZS200" s="174"/>
      <c r="HZT200" s="174"/>
      <c r="HZU200" s="174"/>
      <c r="HZV200" s="174"/>
      <c r="HZW200" s="174"/>
      <c r="HZX200" s="174"/>
      <c r="HZY200" s="174"/>
      <c r="HZZ200" s="174"/>
      <c r="IAA200" s="174"/>
      <c r="IAB200" s="174"/>
      <c r="IAC200" s="174"/>
      <c r="IAD200" s="174"/>
      <c r="IAE200" s="174"/>
      <c r="IAF200" s="174"/>
      <c r="IAG200" s="174"/>
      <c r="IAH200" s="174"/>
      <c r="IAI200" s="174"/>
      <c r="IAJ200" s="174"/>
      <c r="IAK200" s="174"/>
      <c r="IAL200" s="174"/>
      <c r="IAM200" s="174"/>
      <c r="IAN200" s="174"/>
      <c r="IAO200" s="174"/>
      <c r="IAP200" s="174"/>
      <c r="IAQ200" s="174"/>
      <c r="IAR200" s="174"/>
      <c r="IAS200" s="174"/>
      <c r="IAT200" s="174"/>
      <c r="IAU200" s="174"/>
      <c r="IAV200" s="174"/>
      <c r="IAW200" s="174"/>
      <c r="IAX200" s="174"/>
      <c r="IAY200" s="174"/>
      <c r="IAZ200" s="174"/>
      <c r="IBA200" s="174"/>
      <c r="IBB200" s="174"/>
      <c r="IBC200" s="174"/>
      <c r="IBD200" s="174"/>
      <c r="IBE200" s="174"/>
      <c r="IBF200" s="174"/>
      <c r="IBG200" s="174"/>
      <c r="IBH200" s="174"/>
      <c r="IBI200" s="174"/>
      <c r="IBJ200" s="174"/>
      <c r="IBK200" s="174"/>
      <c r="IBL200" s="174"/>
      <c r="IBM200" s="174"/>
      <c r="IBN200" s="174"/>
      <c r="IBO200" s="174"/>
      <c r="IBP200" s="174"/>
      <c r="IBQ200" s="174"/>
      <c r="IBR200" s="174"/>
      <c r="IBS200" s="174"/>
      <c r="IBT200" s="174"/>
      <c r="IBU200" s="174"/>
      <c r="IBV200" s="174"/>
      <c r="IBW200" s="174"/>
      <c r="IBX200" s="174"/>
      <c r="IBY200" s="174"/>
      <c r="IBZ200" s="174"/>
      <c r="ICA200" s="174"/>
      <c r="ICB200" s="174"/>
      <c r="ICC200" s="174"/>
      <c r="ICD200" s="174"/>
      <c r="ICE200" s="174"/>
      <c r="ICF200" s="174"/>
      <c r="ICG200" s="174"/>
      <c r="ICH200" s="174"/>
      <c r="ICI200" s="174"/>
      <c r="ICJ200" s="174"/>
      <c r="ICK200" s="174"/>
      <c r="ICL200" s="174"/>
      <c r="ICM200" s="174"/>
      <c r="ICN200" s="174"/>
      <c r="ICO200" s="174"/>
      <c r="ICP200" s="174"/>
      <c r="ICQ200" s="174"/>
      <c r="ICR200" s="174"/>
      <c r="ICS200" s="174"/>
      <c r="ICT200" s="174"/>
      <c r="ICU200" s="174"/>
      <c r="ICV200" s="174"/>
      <c r="ICW200" s="174"/>
      <c r="ICX200" s="174"/>
      <c r="ICY200" s="174"/>
      <c r="ICZ200" s="174"/>
      <c r="IDA200" s="174"/>
      <c r="IDB200" s="174"/>
      <c r="IDC200" s="174"/>
      <c r="IDD200" s="174"/>
      <c r="IDE200" s="174"/>
      <c r="IDF200" s="174"/>
      <c r="IDG200" s="174"/>
      <c r="IDH200" s="174"/>
      <c r="IDI200" s="174"/>
      <c r="IDJ200" s="174"/>
      <c r="IDK200" s="174"/>
      <c r="IDL200" s="174"/>
      <c r="IDM200" s="174"/>
      <c r="IDN200" s="174"/>
      <c r="IDO200" s="174"/>
      <c r="IDP200" s="174"/>
      <c r="IDQ200" s="174"/>
      <c r="IDR200" s="174"/>
      <c r="IDS200" s="174"/>
      <c r="IDT200" s="174"/>
      <c r="IDU200" s="174"/>
      <c r="IDV200" s="174"/>
      <c r="IDW200" s="174"/>
      <c r="IDX200" s="174"/>
      <c r="IDY200" s="174"/>
      <c r="IDZ200" s="174"/>
      <c r="IEA200" s="174"/>
      <c r="IEB200" s="174"/>
      <c r="IEC200" s="174"/>
      <c r="IED200" s="174"/>
      <c r="IEE200" s="174"/>
      <c r="IEF200" s="174"/>
      <c r="IEG200" s="174"/>
      <c r="IEH200" s="174"/>
      <c r="IEI200" s="174"/>
      <c r="IEJ200" s="174"/>
      <c r="IEK200" s="174"/>
      <c r="IEL200" s="174"/>
      <c r="IEM200" s="174"/>
      <c r="IEN200" s="174"/>
      <c r="IEO200" s="174"/>
      <c r="IEP200" s="174"/>
      <c r="IEQ200" s="174"/>
      <c r="IER200" s="174"/>
      <c r="IES200" s="174"/>
      <c r="IET200" s="174"/>
      <c r="IEU200" s="174"/>
      <c r="IEV200" s="174"/>
      <c r="IEW200" s="174"/>
      <c r="IEX200" s="174"/>
      <c r="IEY200" s="174"/>
      <c r="IEZ200" s="174"/>
      <c r="IFA200" s="174"/>
      <c r="IFB200" s="174"/>
      <c r="IFC200" s="174"/>
      <c r="IFD200" s="174"/>
      <c r="IFE200" s="174"/>
      <c r="IFF200" s="174"/>
      <c r="IFG200" s="174"/>
      <c r="IFH200" s="174"/>
      <c r="IFI200" s="174"/>
      <c r="IFJ200" s="174"/>
      <c r="IFK200" s="174"/>
      <c r="IFL200" s="174"/>
      <c r="IFM200" s="174"/>
      <c r="IFN200" s="174"/>
      <c r="IFO200" s="174"/>
      <c r="IFP200" s="174"/>
      <c r="IFQ200" s="174"/>
      <c r="IFR200" s="174"/>
      <c r="IFS200" s="174"/>
      <c r="IFT200" s="174"/>
      <c r="IFU200" s="174"/>
      <c r="IFV200" s="174"/>
      <c r="IFW200" s="174"/>
      <c r="IFX200" s="174"/>
      <c r="IFY200" s="174"/>
      <c r="IFZ200" s="174"/>
      <c r="IGA200" s="174"/>
      <c r="IGB200" s="174"/>
      <c r="IGC200" s="174"/>
      <c r="IGD200" s="174"/>
      <c r="IGE200" s="174"/>
      <c r="IGF200" s="174"/>
      <c r="IGG200" s="174"/>
      <c r="IGH200" s="174"/>
      <c r="IGI200" s="174"/>
      <c r="IGJ200" s="174"/>
      <c r="IGK200" s="174"/>
      <c r="IGL200" s="174"/>
      <c r="IGM200" s="174"/>
      <c r="IGN200" s="174"/>
      <c r="IGO200" s="174"/>
      <c r="IGP200" s="174"/>
      <c r="IGQ200" s="174"/>
      <c r="IGR200" s="174"/>
      <c r="IGS200" s="174"/>
      <c r="IGT200" s="174"/>
      <c r="IGU200" s="174"/>
      <c r="IGV200" s="174"/>
      <c r="IGW200" s="174"/>
      <c r="IGX200" s="174"/>
      <c r="IGY200" s="174"/>
      <c r="IGZ200" s="174"/>
      <c r="IHA200" s="174"/>
      <c r="IHB200" s="174"/>
      <c r="IHC200" s="174"/>
      <c r="IHD200" s="174"/>
      <c r="IHE200" s="174"/>
      <c r="IHF200" s="174"/>
      <c r="IHG200" s="174"/>
      <c r="IHH200" s="174"/>
      <c r="IHI200" s="174"/>
      <c r="IHJ200" s="174"/>
      <c r="IHK200" s="174"/>
      <c r="IHL200" s="174"/>
      <c r="IHM200" s="174"/>
      <c r="IHN200" s="174"/>
      <c r="IHO200" s="174"/>
      <c r="IHP200" s="174"/>
      <c r="IHQ200" s="174"/>
      <c r="IHR200" s="174"/>
      <c r="IHS200" s="174"/>
      <c r="IHT200" s="174"/>
      <c r="IHU200" s="174"/>
      <c r="IHV200" s="174"/>
      <c r="IHW200" s="174"/>
      <c r="IHX200" s="174"/>
      <c r="IHY200" s="174"/>
      <c r="IHZ200" s="174"/>
      <c r="IIA200" s="174"/>
      <c r="IIB200" s="174"/>
      <c r="IIC200" s="174"/>
      <c r="IID200" s="174"/>
      <c r="IIE200" s="174"/>
      <c r="IIF200" s="174"/>
      <c r="IIG200" s="174"/>
      <c r="IIH200" s="174"/>
      <c r="III200" s="174"/>
      <c r="IIJ200" s="174"/>
      <c r="IIK200" s="174"/>
      <c r="IIL200" s="174"/>
      <c r="IIM200" s="174"/>
      <c r="IIN200" s="174"/>
      <c r="IIO200" s="174"/>
      <c r="IIP200" s="174"/>
      <c r="IIQ200" s="174"/>
      <c r="IIR200" s="174"/>
      <c r="IIS200" s="174"/>
      <c r="IIT200" s="174"/>
      <c r="IIU200" s="174"/>
      <c r="IIV200" s="174"/>
      <c r="IIW200" s="174"/>
      <c r="IIX200" s="174"/>
      <c r="IIY200" s="174"/>
      <c r="IIZ200" s="174"/>
      <c r="IJA200" s="174"/>
      <c r="IJB200" s="174"/>
      <c r="IJC200" s="174"/>
      <c r="IJD200" s="174"/>
      <c r="IJE200" s="174"/>
      <c r="IJF200" s="174"/>
      <c r="IJG200" s="174"/>
      <c r="IJH200" s="174"/>
      <c r="IJI200" s="174"/>
      <c r="IJJ200" s="174"/>
      <c r="IJK200" s="174"/>
      <c r="IJL200" s="174"/>
      <c r="IJM200" s="174"/>
      <c r="IJN200" s="174"/>
      <c r="IJO200" s="174"/>
      <c r="IJP200" s="174"/>
      <c r="IJQ200" s="174"/>
      <c r="IJR200" s="174"/>
      <c r="IJS200" s="174"/>
      <c r="IJT200" s="174"/>
      <c r="IJU200" s="174"/>
      <c r="IJV200" s="174"/>
      <c r="IJW200" s="174"/>
      <c r="IJX200" s="174"/>
      <c r="IJY200" s="174"/>
      <c r="IJZ200" s="174"/>
      <c r="IKA200" s="174"/>
      <c r="IKB200" s="174"/>
      <c r="IKC200" s="174"/>
      <c r="IKD200" s="174"/>
      <c r="IKE200" s="174"/>
      <c r="IKF200" s="174"/>
      <c r="IKG200" s="174"/>
      <c r="IKH200" s="174"/>
      <c r="IKI200" s="174"/>
      <c r="IKJ200" s="174"/>
      <c r="IKK200" s="174"/>
      <c r="IKL200" s="174"/>
      <c r="IKM200" s="174"/>
      <c r="IKN200" s="174"/>
      <c r="IKO200" s="174"/>
      <c r="IKP200" s="174"/>
      <c r="IKQ200" s="174"/>
      <c r="IKR200" s="174"/>
      <c r="IKS200" s="174"/>
      <c r="IKT200" s="174"/>
      <c r="IKU200" s="174"/>
      <c r="IKV200" s="174"/>
      <c r="IKW200" s="174"/>
      <c r="IKX200" s="174"/>
      <c r="IKY200" s="174"/>
      <c r="IKZ200" s="174"/>
      <c r="ILA200" s="174"/>
      <c r="ILB200" s="174"/>
      <c r="ILC200" s="174"/>
      <c r="ILD200" s="174"/>
      <c r="ILE200" s="174"/>
      <c r="ILF200" s="174"/>
      <c r="ILG200" s="174"/>
      <c r="ILH200" s="174"/>
      <c r="ILI200" s="174"/>
      <c r="ILJ200" s="174"/>
      <c r="ILK200" s="174"/>
      <c r="ILL200" s="174"/>
      <c r="ILM200" s="174"/>
      <c r="ILN200" s="174"/>
      <c r="ILO200" s="174"/>
      <c r="ILP200" s="174"/>
      <c r="ILQ200" s="174"/>
      <c r="ILR200" s="174"/>
      <c r="ILS200" s="174"/>
      <c r="ILT200" s="174"/>
      <c r="ILU200" s="174"/>
      <c r="ILV200" s="174"/>
      <c r="ILW200" s="174"/>
      <c r="ILX200" s="174"/>
      <c r="ILY200" s="174"/>
      <c r="ILZ200" s="174"/>
      <c r="IMA200" s="174"/>
      <c r="IMB200" s="174"/>
      <c r="IMC200" s="174"/>
      <c r="IMD200" s="174"/>
      <c r="IME200" s="174"/>
      <c r="IMF200" s="174"/>
      <c r="IMG200" s="174"/>
      <c r="IMH200" s="174"/>
      <c r="IMI200" s="174"/>
      <c r="IMJ200" s="174"/>
      <c r="IMK200" s="174"/>
      <c r="IML200" s="174"/>
      <c r="IMM200" s="174"/>
      <c r="IMN200" s="174"/>
      <c r="IMO200" s="174"/>
      <c r="IMP200" s="174"/>
      <c r="IMQ200" s="174"/>
      <c r="IMR200" s="174"/>
      <c r="IMS200" s="174"/>
      <c r="IMT200" s="174"/>
      <c r="IMU200" s="174"/>
      <c r="IMV200" s="174"/>
      <c r="IMW200" s="174"/>
      <c r="IMX200" s="174"/>
      <c r="IMY200" s="174"/>
      <c r="IMZ200" s="174"/>
      <c r="INA200" s="174"/>
      <c r="INB200" s="174"/>
      <c r="INC200" s="174"/>
      <c r="IND200" s="174"/>
      <c r="INE200" s="174"/>
      <c r="INF200" s="174"/>
      <c r="ING200" s="174"/>
      <c r="INH200" s="174"/>
      <c r="INI200" s="174"/>
      <c r="INJ200" s="174"/>
      <c r="INK200" s="174"/>
      <c r="INL200" s="174"/>
      <c r="INM200" s="174"/>
      <c r="INN200" s="174"/>
      <c r="INO200" s="174"/>
      <c r="INP200" s="174"/>
      <c r="INQ200" s="174"/>
      <c r="INR200" s="174"/>
      <c r="INS200" s="174"/>
      <c r="INT200" s="174"/>
      <c r="INU200" s="174"/>
      <c r="INV200" s="174"/>
      <c r="INW200" s="174"/>
      <c r="INX200" s="174"/>
      <c r="INY200" s="174"/>
      <c r="INZ200" s="174"/>
      <c r="IOA200" s="174"/>
      <c r="IOB200" s="174"/>
      <c r="IOC200" s="174"/>
      <c r="IOD200" s="174"/>
      <c r="IOE200" s="174"/>
      <c r="IOF200" s="174"/>
      <c r="IOG200" s="174"/>
      <c r="IOH200" s="174"/>
      <c r="IOI200" s="174"/>
      <c r="IOJ200" s="174"/>
      <c r="IOK200" s="174"/>
      <c r="IOL200" s="174"/>
      <c r="IOM200" s="174"/>
      <c r="ION200" s="174"/>
      <c r="IOO200" s="174"/>
      <c r="IOP200" s="174"/>
      <c r="IOQ200" s="174"/>
      <c r="IOR200" s="174"/>
      <c r="IOS200" s="174"/>
      <c r="IOT200" s="174"/>
      <c r="IOU200" s="174"/>
      <c r="IOV200" s="174"/>
      <c r="IOW200" s="174"/>
      <c r="IOX200" s="174"/>
      <c r="IOY200" s="174"/>
      <c r="IOZ200" s="174"/>
      <c r="IPA200" s="174"/>
      <c r="IPB200" s="174"/>
      <c r="IPC200" s="174"/>
      <c r="IPD200" s="174"/>
      <c r="IPE200" s="174"/>
      <c r="IPF200" s="174"/>
      <c r="IPG200" s="174"/>
      <c r="IPH200" s="174"/>
      <c r="IPI200" s="174"/>
      <c r="IPJ200" s="174"/>
      <c r="IPK200" s="174"/>
      <c r="IPL200" s="174"/>
      <c r="IPM200" s="174"/>
      <c r="IPN200" s="174"/>
      <c r="IPO200" s="174"/>
      <c r="IPP200" s="174"/>
      <c r="IPQ200" s="174"/>
      <c r="IPR200" s="174"/>
      <c r="IPS200" s="174"/>
      <c r="IPT200" s="174"/>
      <c r="IPU200" s="174"/>
      <c r="IPV200" s="174"/>
      <c r="IPW200" s="174"/>
      <c r="IPX200" s="174"/>
      <c r="IPY200" s="174"/>
      <c r="IPZ200" s="174"/>
      <c r="IQA200" s="174"/>
      <c r="IQB200" s="174"/>
      <c r="IQC200" s="174"/>
      <c r="IQD200" s="174"/>
      <c r="IQE200" s="174"/>
      <c r="IQF200" s="174"/>
      <c r="IQG200" s="174"/>
      <c r="IQH200" s="174"/>
      <c r="IQI200" s="174"/>
      <c r="IQJ200" s="174"/>
      <c r="IQK200" s="174"/>
      <c r="IQL200" s="174"/>
      <c r="IQM200" s="174"/>
      <c r="IQN200" s="174"/>
      <c r="IQO200" s="174"/>
      <c r="IQP200" s="174"/>
      <c r="IQQ200" s="174"/>
      <c r="IQR200" s="174"/>
      <c r="IQS200" s="174"/>
      <c r="IQT200" s="174"/>
      <c r="IQU200" s="174"/>
      <c r="IQV200" s="174"/>
      <c r="IQW200" s="174"/>
      <c r="IQX200" s="174"/>
      <c r="IQY200" s="174"/>
      <c r="IQZ200" s="174"/>
      <c r="IRA200" s="174"/>
      <c r="IRB200" s="174"/>
      <c r="IRC200" s="174"/>
      <c r="IRD200" s="174"/>
      <c r="IRE200" s="174"/>
      <c r="IRF200" s="174"/>
      <c r="IRG200" s="174"/>
      <c r="IRH200" s="174"/>
      <c r="IRI200" s="174"/>
      <c r="IRJ200" s="174"/>
      <c r="IRK200" s="174"/>
      <c r="IRL200" s="174"/>
      <c r="IRM200" s="174"/>
      <c r="IRN200" s="174"/>
      <c r="IRO200" s="174"/>
      <c r="IRP200" s="174"/>
      <c r="IRQ200" s="174"/>
      <c r="IRR200" s="174"/>
      <c r="IRS200" s="174"/>
      <c r="IRT200" s="174"/>
      <c r="IRU200" s="174"/>
      <c r="IRV200" s="174"/>
      <c r="IRW200" s="174"/>
      <c r="IRX200" s="174"/>
      <c r="IRY200" s="174"/>
      <c r="IRZ200" s="174"/>
      <c r="ISA200" s="174"/>
      <c r="ISB200" s="174"/>
      <c r="ISC200" s="174"/>
      <c r="ISD200" s="174"/>
      <c r="ISE200" s="174"/>
      <c r="ISF200" s="174"/>
      <c r="ISG200" s="174"/>
      <c r="ISH200" s="174"/>
      <c r="ISI200" s="174"/>
      <c r="ISJ200" s="174"/>
      <c r="ISK200" s="174"/>
      <c r="ISL200" s="174"/>
      <c r="ISM200" s="174"/>
      <c r="ISN200" s="174"/>
      <c r="ISO200" s="174"/>
      <c r="ISP200" s="174"/>
      <c r="ISQ200" s="174"/>
      <c r="ISR200" s="174"/>
      <c r="ISS200" s="174"/>
      <c r="IST200" s="174"/>
      <c r="ISU200" s="174"/>
      <c r="ISV200" s="174"/>
      <c r="ISW200" s="174"/>
      <c r="ISX200" s="174"/>
      <c r="ISY200" s="174"/>
      <c r="ISZ200" s="174"/>
      <c r="ITA200" s="174"/>
      <c r="ITB200" s="174"/>
      <c r="ITC200" s="174"/>
      <c r="ITD200" s="174"/>
      <c r="ITE200" s="174"/>
      <c r="ITF200" s="174"/>
      <c r="ITG200" s="174"/>
      <c r="ITH200" s="174"/>
      <c r="ITI200" s="174"/>
      <c r="ITJ200" s="174"/>
      <c r="ITK200" s="174"/>
      <c r="ITL200" s="174"/>
      <c r="ITM200" s="174"/>
      <c r="ITN200" s="174"/>
      <c r="ITO200" s="174"/>
      <c r="ITP200" s="174"/>
      <c r="ITQ200" s="174"/>
      <c r="ITR200" s="174"/>
      <c r="ITS200" s="174"/>
      <c r="ITT200" s="174"/>
      <c r="ITU200" s="174"/>
      <c r="ITV200" s="174"/>
      <c r="ITW200" s="174"/>
      <c r="ITX200" s="174"/>
      <c r="ITY200" s="174"/>
      <c r="ITZ200" s="174"/>
      <c r="IUA200" s="174"/>
      <c r="IUB200" s="174"/>
      <c r="IUC200" s="174"/>
      <c r="IUD200" s="174"/>
      <c r="IUE200" s="174"/>
      <c r="IUF200" s="174"/>
      <c r="IUG200" s="174"/>
      <c r="IUH200" s="174"/>
      <c r="IUI200" s="174"/>
      <c r="IUJ200" s="174"/>
      <c r="IUK200" s="174"/>
      <c r="IUL200" s="174"/>
      <c r="IUM200" s="174"/>
      <c r="IUN200" s="174"/>
      <c r="IUO200" s="174"/>
      <c r="IUP200" s="174"/>
      <c r="IUQ200" s="174"/>
      <c r="IUR200" s="174"/>
      <c r="IUS200" s="174"/>
      <c r="IUT200" s="174"/>
      <c r="IUU200" s="174"/>
      <c r="IUV200" s="174"/>
      <c r="IUW200" s="174"/>
      <c r="IUX200" s="174"/>
      <c r="IUY200" s="174"/>
      <c r="IUZ200" s="174"/>
      <c r="IVA200" s="174"/>
      <c r="IVB200" s="174"/>
      <c r="IVC200" s="174"/>
      <c r="IVD200" s="174"/>
      <c r="IVE200" s="174"/>
      <c r="IVF200" s="174"/>
      <c r="IVG200" s="174"/>
      <c r="IVH200" s="174"/>
      <c r="IVI200" s="174"/>
      <c r="IVJ200" s="174"/>
      <c r="IVK200" s="174"/>
      <c r="IVL200" s="174"/>
      <c r="IVM200" s="174"/>
      <c r="IVN200" s="174"/>
      <c r="IVO200" s="174"/>
      <c r="IVP200" s="174"/>
      <c r="IVQ200" s="174"/>
      <c r="IVR200" s="174"/>
      <c r="IVS200" s="174"/>
      <c r="IVT200" s="174"/>
      <c r="IVU200" s="174"/>
      <c r="IVV200" s="174"/>
      <c r="IVW200" s="174"/>
      <c r="IVX200" s="174"/>
      <c r="IVY200" s="174"/>
      <c r="IVZ200" s="174"/>
      <c r="IWA200" s="174"/>
      <c r="IWB200" s="174"/>
      <c r="IWC200" s="174"/>
      <c r="IWD200" s="174"/>
      <c r="IWE200" s="174"/>
      <c r="IWF200" s="174"/>
      <c r="IWG200" s="174"/>
      <c r="IWH200" s="174"/>
      <c r="IWI200" s="174"/>
      <c r="IWJ200" s="174"/>
      <c r="IWK200" s="174"/>
      <c r="IWL200" s="174"/>
      <c r="IWM200" s="174"/>
      <c r="IWN200" s="174"/>
      <c r="IWO200" s="174"/>
      <c r="IWP200" s="174"/>
      <c r="IWQ200" s="174"/>
      <c r="IWR200" s="174"/>
      <c r="IWS200" s="174"/>
      <c r="IWT200" s="174"/>
      <c r="IWU200" s="174"/>
      <c r="IWV200" s="174"/>
      <c r="IWW200" s="174"/>
      <c r="IWX200" s="174"/>
      <c r="IWY200" s="174"/>
      <c r="IWZ200" s="174"/>
      <c r="IXA200" s="174"/>
      <c r="IXB200" s="174"/>
      <c r="IXC200" s="174"/>
      <c r="IXD200" s="174"/>
      <c r="IXE200" s="174"/>
      <c r="IXF200" s="174"/>
      <c r="IXG200" s="174"/>
      <c r="IXH200" s="174"/>
      <c r="IXI200" s="174"/>
      <c r="IXJ200" s="174"/>
      <c r="IXK200" s="174"/>
      <c r="IXL200" s="174"/>
      <c r="IXM200" s="174"/>
      <c r="IXN200" s="174"/>
      <c r="IXO200" s="174"/>
      <c r="IXP200" s="174"/>
      <c r="IXQ200" s="174"/>
      <c r="IXR200" s="174"/>
      <c r="IXS200" s="174"/>
      <c r="IXT200" s="174"/>
      <c r="IXU200" s="174"/>
      <c r="IXV200" s="174"/>
      <c r="IXW200" s="174"/>
      <c r="IXX200" s="174"/>
      <c r="IXY200" s="174"/>
      <c r="IXZ200" s="174"/>
      <c r="IYA200" s="174"/>
      <c r="IYB200" s="174"/>
      <c r="IYC200" s="174"/>
      <c r="IYD200" s="174"/>
      <c r="IYE200" s="174"/>
      <c r="IYF200" s="174"/>
      <c r="IYG200" s="174"/>
      <c r="IYH200" s="174"/>
      <c r="IYI200" s="174"/>
      <c r="IYJ200" s="174"/>
      <c r="IYK200" s="174"/>
      <c r="IYL200" s="174"/>
      <c r="IYM200" s="174"/>
      <c r="IYN200" s="174"/>
      <c r="IYO200" s="174"/>
      <c r="IYP200" s="174"/>
      <c r="IYQ200" s="174"/>
      <c r="IYR200" s="174"/>
      <c r="IYS200" s="174"/>
      <c r="IYT200" s="174"/>
      <c r="IYU200" s="174"/>
      <c r="IYV200" s="174"/>
      <c r="IYW200" s="174"/>
      <c r="IYX200" s="174"/>
      <c r="IYY200" s="174"/>
      <c r="IYZ200" s="174"/>
      <c r="IZA200" s="174"/>
      <c r="IZB200" s="174"/>
      <c r="IZC200" s="174"/>
      <c r="IZD200" s="174"/>
      <c r="IZE200" s="174"/>
      <c r="IZF200" s="174"/>
      <c r="IZG200" s="174"/>
      <c r="IZH200" s="174"/>
      <c r="IZI200" s="174"/>
      <c r="IZJ200" s="174"/>
      <c r="IZK200" s="174"/>
      <c r="IZL200" s="174"/>
      <c r="IZM200" s="174"/>
      <c r="IZN200" s="174"/>
      <c r="IZO200" s="174"/>
      <c r="IZP200" s="174"/>
      <c r="IZQ200" s="174"/>
      <c r="IZR200" s="174"/>
      <c r="IZS200" s="174"/>
      <c r="IZT200" s="174"/>
      <c r="IZU200" s="174"/>
      <c r="IZV200" s="174"/>
      <c r="IZW200" s="174"/>
      <c r="IZX200" s="174"/>
      <c r="IZY200" s="174"/>
      <c r="IZZ200" s="174"/>
      <c r="JAA200" s="174"/>
      <c r="JAB200" s="174"/>
      <c r="JAC200" s="174"/>
      <c r="JAD200" s="174"/>
      <c r="JAE200" s="174"/>
      <c r="JAF200" s="174"/>
      <c r="JAG200" s="174"/>
      <c r="JAH200" s="174"/>
      <c r="JAI200" s="174"/>
      <c r="JAJ200" s="174"/>
      <c r="JAK200" s="174"/>
      <c r="JAL200" s="174"/>
      <c r="JAM200" s="174"/>
      <c r="JAN200" s="174"/>
      <c r="JAO200" s="174"/>
      <c r="JAP200" s="174"/>
      <c r="JAQ200" s="174"/>
      <c r="JAR200" s="174"/>
      <c r="JAS200" s="174"/>
      <c r="JAT200" s="174"/>
      <c r="JAU200" s="174"/>
      <c r="JAV200" s="174"/>
      <c r="JAW200" s="174"/>
      <c r="JAX200" s="174"/>
      <c r="JAY200" s="174"/>
      <c r="JAZ200" s="174"/>
      <c r="JBA200" s="174"/>
      <c r="JBB200" s="174"/>
      <c r="JBC200" s="174"/>
      <c r="JBD200" s="174"/>
      <c r="JBE200" s="174"/>
      <c r="JBF200" s="174"/>
      <c r="JBG200" s="174"/>
      <c r="JBH200" s="174"/>
      <c r="JBI200" s="174"/>
      <c r="JBJ200" s="174"/>
      <c r="JBK200" s="174"/>
      <c r="JBL200" s="174"/>
      <c r="JBM200" s="174"/>
      <c r="JBN200" s="174"/>
      <c r="JBO200" s="174"/>
      <c r="JBP200" s="174"/>
      <c r="JBQ200" s="174"/>
      <c r="JBR200" s="174"/>
      <c r="JBS200" s="174"/>
      <c r="JBT200" s="174"/>
      <c r="JBU200" s="174"/>
      <c r="JBV200" s="174"/>
      <c r="JBW200" s="174"/>
      <c r="JBX200" s="174"/>
      <c r="JBY200" s="174"/>
      <c r="JBZ200" s="174"/>
      <c r="JCA200" s="174"/>
      <c r="JCB200" s="174"/>
      <c r="JCC200" s="174"/>
      <c r="JCD200" s="174"/>
      <c r="JCE200" s="174"/>
      <c r="JCF200" s="174"/>
      <c r="JCG200" s="174"/>
      <c r="JCH200" s="174"/>
      <c r="JCI200" s="174"/>
      <c r="JCJ200" s="174"/>
      <c r="JCK200" s="174"/>
      <c r="JCL200" s="174"/>
      <c r="JCM200" s="174"/>
      <c r="JCN200" s="174"/>
      <c r="JCO200" s="174"/>
      <c r="JCP200" s="174"/>
      <c r="JCQ200" s="174"/>
      <c r="JCR200" s="174"/>
      <c r="JCS200" s="174"/>
      <c r="JCT200" s="174"/>
      <c r="JCU200" s="174"/>
      <c r="JCV200" s="174"/>
      <c r="JCW200" s="174"/>
      <c r="JCX200" s="174"/>
      <c r="JCY200" s="174"/>
      <c r="JCZ200" s="174"/>
      <c r="JDA200" s="174"/>
      <c r="JDB200" s="174"/>
      <c r="JDC200" s="174"/>
      <c r="JDD200" s="174"/>
      <c r="JDE200" s="174"/>
      <c r="JDF200" s="174"/>
      <c r="JDG200" s="174"/>
      <c r="JDH200" s="174"/>
      <c r="JDI200" s="174"/>
      <c r="JDJ200" s="174"/>
      <c r="JDK200" s="174"/>
      <c r="JDL200" s="174"/>
      <c r="JDM200" s="174"/>
      <c r="JDN200" s="174"/>
      <c r="JDO200" s="174"/>
      <c r="JDP200" s="174"/>
      <c r="JDQ200" s="174"/>
      <c r="JDR200" s="174"/>
      <c r="JDS200" s="174"/>
      <c r="JDT200" s="174"/>
      <c r="JDU200" s="174"/>
      <c r="JDV200" s="174"/>
      <c r="JDW200" s="174"/>
      <c r="JDX200" s="174"/>
      <c r="JDY200" s="174"/>
      <c r="JDZ200" s="174"/>
      <c r="JEA200" s="174"/>
      <c r="JEB200" s="174"/>
      <c r="JEC200" s="174"/>
      <c r="JED200" s="174"/>
      <c r="JEE200" s="174"/>
      <c r="JEF200" s="174"/>
      <c r="JEG200" s="174"/>
      <c r="JEH200" s="174"/>
      <c r="JEI200" s="174"/>
      <c r="JEJ200" s="174"/>
      <c r="JEK200" s="174"/>
      <c r="JEL200" s="174"/>
      <c r="JEM200" s="174"/>
      <c r="JEN200" s="174"/>
      <c r="JEO200" s="174"/>
      <c r="JEP200" s="174"/>
      <c r="JEQ200" s="174"/>
      <c r="JER200" s="174"/>
      <c r="JES200" s="174"/>
      <c r="JET200" s="174"/>
      <c r="JEU200" s="174"/>
      <c r="JEV200" s="174"/>
      <c r="JEW200" s="174"/>
      <c r="JEX200" s="174"/>
      <c r="JEY200" s="174"/>
      <c r="JEZ200" s="174"/>
      <c r="JFA200" s="174"/>
      <c r="JFB200" s="174"/>
      <c r="JFC200" s="174"/>
      <c r="JFD200" s="174"/>
      <c r="JFE200" s="174"/>
      <c r="JFF200" s="174"/>
      <c r="JFG200" s="174"/>
      <c r="JFH200" s="174"/>
      <c r="JFI200" s="174"/>
      <c r="JFJ200" s="174"/>
      <c r="JFK200" s="174"/>
      <c r="JFL200" s="174"/>
      <c r="JFM200" s="174"/>
      <c r="JFN200" s="174"/>
      <c r="JFO200" s="174"/>
      <c r="JFP200" s="174"/>
      <c r="JFQ200" s="174"/>
      <c r="JFR200" s="174"/>
      <c r="JFS200" s="174"/>
      <c r="JFT200" s="174"/>
      <c r="JFU200" s="174"/>
      <c r="JFV200" s="174"/>
      <c r="JFW200" s="174"/>
      <c r="JFX200" s="174"/>
      <c r="JFY200" s="174"/>
      <c r="JFZ200" s="174"/>
      <c r="JGA200" s="174"/>
      <c r="JGB200" s="174"/>
      <c r="JGC200" s="174"/>
      <c r="JGD200" s="174"/>
      <c r="JGE200" s="174"/>
      <c r="JGF200" s="174"/>
      <c r="JGG200" s="174"/>
      <c r="JGH200" s="174"/>
      <c r="JGI200" s="174"/>
      <c r="JGJ200" s="174"/>
      <c r="JGK200" s="174"/>
      <c r="JGL200" s="174"/>
      <c r="JGM200" s="174"/>
      <c r="JGN200" s="174"/>
      <c r="JGO200" s="174"/>
      <c r="JGP200" s="174"/>
      <c r="JGQ200" s="174"/>
      <c r="JGR200" s="174"/>
      <c r="JGS200" s="174"/>
      <c r="JGT200" s="174"/>
      <c r="JGU200" s="174"/>
      <c r="JGV200" s="174"/>
      <c r="JGW200" s="174"/>
      <c r="JGX200" s="174"/>
      <c r="JGY200" s="174"/>
      <c r="JGZ200" s="174"/>
      <c r="JHA200" s="174"/>
      <c r="JHB200" s="174"/>
      <c r="JHC200" s="174"/>
      <c r="JHD200" s="174"/>
      <c r="JHE200" s="174"/>
      <c r="JHF200" s="174"/>
      <c r="JHG200" s="174"/>
      <c r="JHH200" s="174"/>
      <c r="JHI200" s="174"/>
      <c r="JHJ200" s="174"/>
      <c r="JHK200" s="174"/>
      <c r="JHL200" s="174"/>
      <c r="JHM200" s="174"/>
      <c r="JHN200" s="174"/>
      <c r="JHO200" s="174"/>
      <c r="JHP200" s="174"/>
      <c r="JHQ200" s="174"/>
      <c r="JHR200" s="174"/>
      <c r="JHS200" s="174"/>
      <c r="JHT200" s="174"/>
      <c r="JHU200" s="174"/>
      <c r="JHV200" s="174"/>
      <c r="JHW200" s="174"/>
      <c r="JHX200" s="174"/>
      <c r="JHY200" s="174"/>
      <c r="JHZ200" s="174"/>
      <c r="JIA200" s="174"/>
      <c r="JIB200" s="174"/>
      <c r="JIC200" s="174"/>
      <c r="JID200" s="174"/>
      <c r="JIE200" s="174"/>
      <c r="JIF200" s="174"/>
      <c r="JIG200" s="174"/>
      <c r="JIH200" s="174"/>
      <c r="JII200" s="174"/>
      <c r="JIJ200" s="174"/>
      <c r="JIK200" s="174"/>
      <c r="JIL200" s="174"/>
      <c r="JIM200" s="174"/>
      <c r="JIN200" s="174"/>
      <c r="JIO200" s="174"/>
      <c r="JIP200" s="174"/>
      <c r="JIQ200" s="174"/>
      <c r="JIR200" s="174"/>
      <c r="JIS200" s="174"/>
      <c r="JIT200" s="174"/>
      <c r="JIU200" s="174"/>
      <c r="JIV200" s="174"/>
      <c r="JIW200" s="174"/>
      <c r="JIX200" s="174"/>
      <c r="JIY200" s="174"/>
      <c r="JIZ200" s="174"/>
      <c r="JJA200" s="174"/>
      <c r="JJB200" s="174"/>
      <c r="JJC200" s="174"/>
      <c r="JJD200" s="174"/>
      <c r="JJE200" s="174"/>
      <c r="JJF200" s="174"/>
      <c r="JJG200" s="174"/>
      <c r="JJH200" s="174"/>
      <c r="JJI200" s="174"/>
      <c r="JJJ200" s="174"/>
      <c r="JJK200" s="174"/>
      <c r="JJL200" s="174"/>
      <c r="JJM200" s="174"/>
      <c r="JJN200" s="174"/>
      <c r="JJO200" s="174"/>
      <c r="JJP200" s="174"/>
      <c r="JJQ200" s="174"/>
      <c r="JJR200" s="174"/>
      <c r="JJS200" s="174"/>
      <c r="JJT200" s="174"/>
      <c r="JJU200" s="174"/>
      <c r="JJV200" s="174"/>
      <c r="JJW200" s="174"/>
      <c r="JJX200" s="174"/>
      <c r="JJY200" s="174"/>
      <c r="JJZ200" s="174"/>
      <c r="JKA200" s="174"/>
      <c r="JKB200" s="174"/>
      <c r="JKC200" s="174"/>
      <c r="JKD200" s="174"/>
      <c r="JKE200" s="174"/>
      <c r="JKF200" s="174"/>
      <c r="JKG200" s="174"/>
      <c r="JKH200" s="174"/>
      <c r="JKI200" s="174"/>
      <c r="JKJ200" s="174"/>
      <c r="JKK200" s="174"/>
      <c r="JKL200" s="174"/>
      <c r="JKM200" s="174"/>
      <c r="JKN200" s="174"/>
      <c r="JKO200" s="174"/>
      <c r="JKP200" s="174"/>
      <c r="JKQ200" s="174"/>
      <c r="JKR200" s="174"/>
      <c r="JKS200" s="174"/>
      <c r="JKT200" s="174"/>
      <c r="JKU200" s="174"/>
      <c r="JKV200" s="174"/>
      <c r="JKW200" s="174"/>
      <c r="JKX200" s="174"/>
      <c r="JKY200" s="174"/>
      <c r="JKZ200" s="174"/>
      <c r="JLA200" s="174"/>
      <c r="JLB200" s="174"/>
      <c r="JLC200" s="174"/>
      <c r="JLD200" s="174"/>
      <c r="JLE200" s="174"/>
      <c r="JLF200" s="174"/>
      <c r="JLG200" s="174"/>
      <c r="JLH200" s="174"/>
      <c r="JLI200" s="174"/>
      <c r="JLJ200" s="174"/>
      <c r="JLK200" s="174"/>
      <c r="JLL200" s="174"/>
      <c r="JLM200" s="174"/>
      <c r="JLN200" s="174"/>
      <c r="JLO200" s="174"/>
      <c r="JLP200" s="174"/>
      <c r="JLQ200" s="174"/>
      <c r="JLR200" s="174"/>
      <c r="JLS200" s="174"/>
      <c r="JLT200" s="174"/>
      <c r="JLU200" s="174"/>
      <c r="JLV200" s="174"/>
      <c r="JLW200" s="174"/>
      <c r="JLX200" s="174"/>
      <c r="JLY200" s="174"/>
      <c r="JLZ200" s="174"/>
      <c r="JMA200" s="174"/>
      <c r="JMB200" s="174"/>
      <c r="JMC200" s="174"/>
      <c r="JMD200" s="174"/>
      <c r="JME200" s="174"/>
      <c r="JMF200" s="174"/>
      <c r="JMG200" s="174"/>
      <c r="JMH200" s="174"/>
      <c r="JMI200" s="174"/>
      <c r="JMJ200" s="174"/>
      <c r="JMK200" s="174"/>
      <c r="JML200" s="174"/>
      <c r="JMM200" s="174"/>
      <c r="JMN200" s="174"/>
      <c r="JMO200" s="174"/>
      <c r="JMP200" s="174"/>
      <c r="JMQ200" s="174"/>
      <c r="JMR200" s="174"/>
      <c r="JMS200" s="174"/>
      <c r="JMT200" s="174"/>
      <c r="JMU200" s="174"/>
      <c r="JMV200" s="174"/>
      <c r="JMW200" s="174"/>
      <c r="JMX200" s="174"/>
      <c r="JMY200" s="174"/>
      <c r="JMZ200" s="174"/>
      <c r="JNA200" s="174"/>
      <c r="JNB200" s="174"/>
      <c r="JNC200" s="174"/>
      <c r="JND200" s="174"/>
      <c r="JNE200" s="174"/>
      <c r="JNF200" s="174"/>
      <c r="JNG200" s="174"/>
      <c r="JNH200" s="174"/>
      <c r="JNI200" s="174"/>
      <c r="JNJ200" s="174"/>
      <c r="JNK200" s="174"/>
      <c r="JNL200" s="174"/>
      <c r="JNM200" s="174"/>
      <c r="JNN200" s="174"/>
      <c r="JNO200" s="174"/>
      <c r="JNP200" s="174"/>
      <c r="JNQ200" s="174"/>
      <c r="JNR200" s="174"/>
      <c r="JNS200" s="174"/>
      <c r="JNT200" s="174"/>
      <c r="JNU200" s="174"/>
      <c r="JNV200" s="174"/>
      <c r="JNW200" s="174"/>
      <c r="JNX200" s="174"/>
      <c r="JNY200" s="174"/>
      <c r="JNZ200" s="174"/>
      <c r="JOA200" s="174"/>
      <c r="JOB200" s="174"/>
      <c r="JOC200" s="174"/>
      <c r="JOD200" s="174"/>
      <c r="JOE200" s="174"/>
      <c r="JOF200" s="174"/>
      <c r="JOG200" s="174"/>
      <c r="JOH200" s="174"/>
      <c r="JOI200" s="174"/>
      <c r="JOJ200" s="174"/>
      <c r="JOK200" s="174"/>
      <c r="JOL200" s="174"/>
      <c r="JOM200" s="174"/>
      <c r="JON200" s="174"/>
      <c r="JOO200" s="174"/>
      <c r="JOP200" s="174"/>
      <c r="JOQ200" s="174"/>
      <c r="JOR200" s="174"/>
      <c r="JOS200" s="174"/>
      <c r="JOT200" s="174"/>
      <c r="JOU200" s="174"/>
      <c r="JOV200" s="174"/>
      <c r="JOW200" s="174"/>
      <c r="JOX200" s="174"/>
      <c r="JOY200" s="174"/>
      <c r="JOZ200" s="174"/>
      <c r="JPA200" s="174"/>
      <c r="JPB200" s="174"/>
      <c r="JPC200" s="174"/>
      <c r="JPD200" s="174"/>
      <c r="JPE200" s="174"/>
      <c r="JPF200" s="174"/>
      <c r="JPG200" s="174"/>
      <c r="JPH200" s="174"/>
      <c r="JPI200" s="174"/>
      <c r="JPJ200" s="174"/>
      <c r="JPK200" s="174"/>
      <c r="JPL200" s="174"/>
      <c r="JPM200" s="174"/>
      <c r="JPN200" s="174"/>
      <c r="JPO200" s="174"/>
      <c r="JPP200" s="174"/>
      <c r="JPQ200" s="174"/>
      <c r="JPR200" s="174"/>
      <c r="JPS200" s="174"/>
      <c r="JPT200" s="174"/>
      <c r="JPU200" s="174"/>
      <c r="JPV200" s="174"/>
      <c r="JPW200" s="174"/>
      <c r="JPX200" s="174"/>
      <c r="JPY200" s="174"/>
      <c r="JPZ200" s="174"/>
      <c r="JQA200" s="174"/>
      <c r="JQB200" s="174"/>
      <c r="JQC200" s="174"/>
      <c r="JQD200" s="174"/>
      <c r="JQE200" s="174"/>
      <c r="JQF200" s="174"/>
      <c r="JQG200" s="174"/>
      <c r="JQH200" s="174"/>
      <c r="JQI200" s="174"/>
      <c r="JQJ200" s="174"/>
      <c r="JQK200" s="174"/>
      <c r="JQL200" s="174"/>
      <c r="JQM200" s="174"/>
      <c r="JQN200" s="174"/>
      <c r="JQO200" s="174"/>
      <c r="JQP200" s="174"/>
      <c r="JQQ200" s="174"/>
      <c r="JQR200" s="174"/>
      <c r="JQS200" s="174"/>
      <c r="JQT200" s="174"/>
      <c r="JQU200" s="174"/>
      <c r="JQV200" s="174"/>
      <c r="JQW200" s="174"/>
      <c r="JQX200" s="174"/>
      <c r="JQY200" s="174"/>
      <c r="JQZ200" s="174"/>
      <c r="JRA200" s="174"/>
      <c r="JRB200" s="174"/>
      <c r="JRC200" s="174"/>
      <c r="JRD200" s="174"/>
      <c r="JRE200" s="174"/>
      <c r="JRF200" s="174"/>
      <c r="JRG200" s="174"/>
      <c r="JRH200" s="174"/>
      <c r="JRI200" s="174"/>
      <c r="JRJ200" s="174"/>
      <c r="JRK200" s="174"/>
      <c r="JRL200" s="174"/>
      <c r="JRM200" s="174"/>
      <c r="JRN200" s="174"/>
      <c r="JRO200" s="174"/>
      <c r="JRP200" s="174"/>
      <c r="JRQ200" s="174"/>
      <c r="JRR200" s="174"/>
      <c r="JRS200" s="174"/>
      <c r="JRT200" s="174"/>
      <c r="JRU200" s="174"/>
      <c r="JRV200" s="174"/>
      <c r="JRW200" s="174"/>
      <c r="JRX200" s="174"/>
      <c r="JRY200" s="174"/>
      <c r="JRZ200" s="174"/>
      <c r="JSA200" s="174"/>
      <c r="JSB200" s="174"/>
      <c r="JSC200" s="174"/>
      <c r="JSD200" s="174"/>
      <c r="JSE200" s="174"/>
      <c r="JSF200" s="174"/>
      <c r="JSG200" s="174"/>
      <c r="JSH200" s="174"/>
      <c r="JSI200" s="174"/>
      <c r="JSJ200" s="174"/>
      <c r="JSK200" s="174"/>
      <c r="JSL200" s="174"/>
      <c r="JSM200" s="174"/>
      <c r="JSN200" s="174"/>
      <c r="JSO200" s="174"/>
      <c r="JSP200" s="174"/>
      <c r="JSQ200" s="174"/>
      <c r="JSR200" s="174"/>
      <c r="JSS200" s="174"/>
      <c r="JST200" s="174"/>
      <c r="JSU200" s="174"/>
      <c r="JSV200" s="174"/>
      <c r="JSW200" s="174"/>
      <c r="JSX200" s="174"/>
      <c r="JSY200" s="174"/>
      <c r="JSZ200" s="174"/>
      <c r="JTA200" s="174"/>
      <c r="JTB200" s="174"/>
      <c r="JTC200" s="174"/>
      <c r="JTD200" s="174"/>
      <c r="JTE200" s="174"/>
      <c r="JTF200" s="174"/>
      <c r="JTG200" s="174"/>
      <c r="JTH200" s="174"/>
      <c r="JTI200" s="174"/>
      <c r="JTJ200" s="174"/>
      <c r="JTK200" s="174"/>
      <c r="JTL200" s="174"/>
      <c r="JTM200" s="174"/>
      <c r="JTN200" s="174"/>
      <c r="JTO200" s="174"/>
      <c r="JTP200" s="174"/>
      <c r="JTQ200" s="174"/>
      <c r="JTR200" s="174"/>
      <c r="JTS200" s="174"/>
      <c r="JTT200" s="174"/>
      <c r="JTU200" s="174"/>
      <c r="JTV200" s="174"/>
      <c r="JTW200" s="174"/>
      <c r="JTX200" s="174"/>
      <c r="JTY200" s="174"/>
      <c r="JTZ200" s="174"/>
      <c r="JUA200" s="174"/>
      <c r="JUB200" s="174"/>
      <c r="JUC200" s="174"/>
      <c r="JUD200" s="174"/>
      <c r="JUE200" s="174"/>
      <c r="JUF200" s="174"/>
      <c r="JUG200" s="174"/>
      <c r="JUH200" s="174"/>
      <c r="JUI200" s="174"/>
      <c r="JUJ200" s="174"/>
      <c r="JUK200" s="174"/>
      <c r="JUL200" s="174"/>
      <c r="JUM200" s="174"/>
      <c r="JUN200" s="174"/>
      <c r="JUO200" s="174"/>
      <c r="JUP200" s="174"/>
      <c r="JUQ200" s="174"/>
      <c r="JUR200" s="174"/>
      <c r="JUS200" s="174"/>
      <c r="JUT200" s="174"/>
      <c r="JUU200" s="174"/>
      <c r="JUV200" s="174"/>
      <c r="JUW200" s="174"/>
      <c r="JUX200" s="174"/>
      <c r="JUY200" s="174"/>
      <c r="JUZ200" s="174"/>
      <c r="JVA200" s="174"/>
      <c r="JVB200" s="174"/>
      <c r="JVC200" s="174"/>
      <c r="JVD200" s="174"/>
      <c r="JVE200" s="174"/>
      <c r="JVF200" s="174"/>
      <c r="JVG200" s="174"/>
      <c r="JVH200" s="174"/>
      <c r="JVI200" s="174"/>
      <c r="JVJ200" s="174"/>
      <c r="JVK200" s="174"/>
      <c r="JVL200" s="174"/>
      <c r="JVM200" s="174"/>
      <c r="JVN200" s="174"/>
      <c r="JVO200" s="174"/>
      <c r="JVP200" s="174"/>
      <c r="JVQ200" s="174"/>
      <c r="JVR200" s="174"/>
      <c r="JVS200" s="174"/>
      <c r="JVT200" s="174"/>
      <c r="JVU200" s="174"/>
      <c r="JVV200" s="174"/>
      <c r="JVW200" s="174"/>
      <c r="JVX200" s="174"/>
      <c r="JVY200" s="174"/>
      <c r="JVZ200" s="174"/>
      <c r="JWA200" s="174"/>
      <c r="JWB200" s="174"/>
      <c r="JWC200" s="174"/>
      <c r="JWD200" s="174"/>
      <c r="JWE200" s="174"/>
      <c r="JWF200" s="174"/>
      <c r="JWG200" s="174"/>
      <c r="JWH200" s="174"/>
      <c r="JWI200" s="174"/>
      <c r="JWJ200" s="174"/>
      <c r="JWK200" s="174"/>
      <c r="JWL200" s="174"/>
      <c r="JWM200" s="174"/>
      <c r="JWN200" s="174"/>
      <c r="JWO200" s="174"/>
      <c r="JWP200" s="174"/>
      <c r="JWQ200" s="174"/>
      <c r="JWR200" s="174"/>
      <c r="JWS200" s="174"/>
      <c r="JWT200" s="174"/>
      <c r="JWU200" s="174"/>
      <c r="JWV200" s="174"/>
      <c r="JWW200" s="174"/>
      <c r="JWX200" s="174"/>
      <c r="JWY200" s="174"/>
      <c r="JWZ200" s="174"/>
      <c r="JXA200" s="174"/>
      <c r="JXB200" s="174"/>
      <c r="JXC200" s="174"/>
      <c r="JXD200" s="174"/>
      <c r="JXE200" s="174"/>
      <c r="JXF200" s="174"/>
      <c r="JXG200" s="174"/>
      <c r="JXH200" s="174"/>
      <c r="JXI200" s="174"/>
      <c r="JXJ200" s="174"/>
      <c r="JXK200" s="174"/>
      <c r="JXL200" s="174"/>
      <c r="JXM200" s="174"/>
      <c r="JXN200" s="174"/>
      <c r="JXO200" s="174"/>
      <c r="JXP200" s="174"/>
      <c r="JXQ200" s="174"/>
      <c r="JXR200" s="174"/>
      <c r="JXS200" s="174"/>
      <c r="JXT200" s="174"/>
      <c r="JXU200" s="174"/>
      <c r="JXV200" s="174"/>
      <c r="JXW200" s="174"/>
      <c r="JXX200" s="174"/>
      <c r="JXY200" s="174"/>
      <c r="JXZ200" s="174"/>
      <c r="JYA200" s="174"/>
      <c r="JYB200" s="174"/>
      <c r="JYC200" s="174"/>
      <c r="JYD200" s="174"/>
      <c r="JYE200" s="174"/>
      <c r="JYF200" s="174"/>
      <c r="JYG200" s="174"/>
      <c r="JYH200" s="174"/>
      <c r="JYI200" s="174"/>
      <c r="JYJ200" s="174"/>
      <c r="JYK200" s="174"/>
      <c r="JYL200" s="174"/>
      <c r="JYM200" s="174"/>
      <c r="JYN200" s="174"/>
      <c r="JYO200" s="174"/>
      <c r="JYP200" s="174"/>
      <c r="JYQ200" s="174"/>
      <c r="JYR200" s="174"/>
      <c r="JYS200" s="174"/>
      <c r="JYT200" s="174"/>
      <c r="JYU200" s="174"/>
      <c r="JYV200" s="174"/>
      <c r="JYW200" s="174"/>
      <c r="JYX200" s="174"/>
      <c r="JYY200" s="174"/>
      <c r="JYZ200" s="174"/>
      <c r="JZA200" s="174"/>
      <c r="JZB200" s="174"/>
      <c r="JZC200" s="174"/>
      <c r="JZD200" s="174"/>
      <c r="JZE200" s="174"/>
      <c r="JZF200" s="174"/>
      <c r="JZG200" s="174"/>
      <c r="JZH200" s="174"/>
      <c r="JZI200" s="174"/>
      <c r="JZJ200" s="174"/>
      <c r="JZK200" s="174"/>
      <c r="JZL200" s="174"/>
      <c r="JZM200" s="174"/>
      <c r="JZN200" s="174"/>
      <c r="JZO200" s="174"/>
      <c r="JZP200" s="174"/>
      <c r="JZQ200" s="174"/>
      <c r="JZR200" s="174"/>
      <c r="JZS200" s="174"/>
      <c r="JZT200" s="174"/>
      <c r="JZU200" s="174"/>
      <c r="JZV200" s="174"/>
      <c r="JZW200" s="174"/>
      <c r="JZX200" s="174"/>
      <c r="JZY200" s="174"/>
      <c r="JZZ200" s="174"/>
      <c r="KAA200" s="174"/>
      <c r="KAB200" s="174"/>
      <c r="KAC200" s="174"/>
      <c r="KAD200" s="174"/>
      <c r="KAE200" s="174"/>
      <c r="KAF200" s="174"/>
      <c r="KAG200" s="174"/>
      <c r="KAH200" s="174"/>
      <c r="KAI200" s="174"/>
      <c r="KAJ200" s="174"/>
      <c r="KAK200" s="174"/>
      <c r="KAL200" s="174"/>
      <c r="KAM200" s="174"/>
      <c r="KAN200" s="174"/>
      <c r="KAO200" s="174"/>
      <c r="KAP200" s="174"/>
      <c r="KAQ200" s="174"/>
      <c r="KAR200" s="174"/>
      <c r="KAS200" s="174"/>
      <c r="KAT200" s="174"/>
      <c r="KAU200" s="174"/>
      <c r="KAV200" s="174"/>
      <c r="KAW200" s="174"/>
      <c r="KAX200" s="174"/>
      <c r="KAY200" s="174"/>
      <c r="KAZ200" s="174"/>
      <c r="KBA200" s="174"/>
      <c r="KBB200" s="174"/>
      <c r="KBC200" s="174"/>
      <c r="KBD200" s="174"/>
      <c r="KBE200" s="174"/>
      <c r="KBF200" s="174"/>
      <c r="KBG200" s="174"/>
      <c r="KBH200" s="174"/>
      <c r="KBI200" s="174"/>
      <c r="KBJ200" s="174"/>
      <c r="KBK200" s="174"/>
      <c r="KBL200" s="174"/>
      <c r="KBM200" s="174"/>
      <c r="KBN200" s="174"/>
      <c r="KBO200" s="174"/>
      <c r="KBP200" s="174"/>
      <c r="KBQ200" s="174"/>
      <c r="KBR200" s="174"/>
      <c r="KBS200" s="174"/>
      <c r="KBT200" s="174"/>
      <c r="KBU200" s="174"/>
      <c r="KBV200" s="174"/>
      <c r="KBW200" s="174"/>
      <c r="KBX200" s="174"/>
      <c r="KBY200" s="174"/>
      <c r="KBZ200" s="174"/>
      <c r="KCA200" s="174"/>
      <c r="KCB200" s="174"/>
      <c r="KCC200" s="174"/>
      <c r="KCD200" s="174"/>
      <c r="KCE200" s="174"/>
      <c r="KCF200" s="174"/>
      <c r="KCG200" s="174"/>
      <c r="KCH200" s="174"/>
      <c r="KCI200" s="174"/>
      <c r="KCJ200" s="174"/>
      <c r="KCK200" s="174"/>
      <c r="KCL200" s="174"/>
      <c r="KCM200" s="174"/>
      <c r="KCN200" s="174"/>
      <c r="KCO200" s="174"/>
      <c r="KCP200" s="174"/>
      <c r="KCQ200" s="174"/>
      <c r="KCR200" s="174"/>
      <c r="KCS200" s="174"/>
      <c r="KCT200" s="174"/>
      <c r="KCU200" s="174"/>
      <c r="KCV200" s="174"/>
      <c r="KCW200" s="174"/>
      <c r="KCX200" s="174"/>
      <c r="KCY200" s="174"/>
      <c r="KCZ200" s="174"/>
      <c r="KDA200" s="174"/>
      <c r="KDB200" s="174"/>
      <c r="KDC200" s="174"/>
      <c r="KDD200" s="174"/>
      <c r="KDE200" s="174"/>
      <c r="KDF200" s="174"/>
      <c r="KDG200" s="174"/>
      <c r="KDH200" s="174"/>
      <c r="KDI200" s="174"/>
      <c r="KDJ200" s="174"/>
      <c r="KDK200" s="174"/>
      <c r="KDL200" s="174"/>
      <c r="KDM200" s="174"/>
      <c r="KDN200" s="174"/>
      <c r="KDO200" s="174"/>
      <c r="KDP200" s="174"/>
      <c r="KDQ200" s="174"/>
      <c r="KDR200" s="174"/>
      <c r="KDS200" s="174"/>
      <c r="KDT200" s="174"/>
      <c r="KDU200" s="174"/>
      <c r="KDV200" s="174"/>
      <c r="KDW200" s="174"/>
      <c r="KDX200" s="174"/>
      <c r="KDY200" s="174"/>
      <c r="KDZ200" s="174"/>
      <c r="KEA200" s="174"/>
      <c r="KEB200" s="174"/>
      <c r="KEC200" s="174"/>
      <c r="KED200" s="174"/>
      <c r="KEE200" s="174"/>
      <c r="KEF200" s="174"/>
      <c r="KEG200" s="174"/>
      <c r="KEH200" s="174"/>
      <c r="KEI200" s="174"/>
      <c r="KEJ200" s="174"/>
      <c r="KEK200" s="174"/>
      <c r="KEL200" s="174"/>
      <c r="KEM200" s="174"/>
      <c r="KEN200" s="174"/>
      <c r="KEO200" s="174"/>
      <c r="KEP200" s="174"/>
      <c r="KEQ200" s="174"/>
      <c r="KER200" s="174"/>
      <c r="KES200" s="174"/>
      <c r="KET200" s="174"/>
      <c r="KEU200" s="174"/>
      <c r="KEV200" s="174"/>
      <c r="KEW200" s="174"/>
      <c r="KEX200" s="174"/>
      <c r="KEY200" s="174"/>
      <c r="KEZ200" s="174"/>
      <c r="KFA200" s="174"/>
      <c r="KFB200" s="174"/>
      <c r="KFC200" s="174"/>
      <c r="KFD200" s="174"/>
      <c r="KFE200" s="174"/>
      <c r="KFF200" s="174"/>
      <c r="KFG200" s="174"/>
      <c r="KFH200" s="174"/>
      <c r="KFI200" s="174"/>
      <c r="KFJ200" s="174"/>
      <c r="KFK200" s="174"/>
      <c r="KFL200" s="174"/>
      <c r="KFM200" s="174"/>
      <c r="KFN200" s="174"/>
      <c r="KFO200" s="174"/>
      <c r="KFP200" s="174"/>
      <c r="KFQ200" s="174"/>
      <c r="KFR200" s="174"/>
      <c r="KFS200" s="174"/>
      <c r="KFT200" s="174"/>
      <c r="KFU200" s="174"/>
      <c r="KFV200" s="174"/>
      <c r="KFW200" s="174"/>
      <c r="KFX200" s="174"/>
      <c r="KFY200" s="174"/>
      <c r="KFZ200" s="174"/>
      <c r="KGA200" s="174"/>
      <c r="KGB200" s="174"/>
      <c r="KGC200" s="174"/>
      <c r="KGD200" s="174"/>
      <c r="KGE200" s="174"/>
      <c r="KGF200" s="174"/>
      <c r="KGG200" s="174"/>
      <c r="KGH200" s="174"/>
      <c r="KGI200" s="174"/>
      <c r="KGJ200" s="174"/>
      <c r="KGK200" s="174"/>
      <c r="KGL200" s="174"/>
      <c r="KGM200" s="174"/>
      <c r="KGN200" s="174"/>
      <c r="KGO200" s="174"/>
      <c r="KGP200" s="174"/>
      <c r="KGQ200" s="174"/>
      <c r="KGR200" s="174"/>
      <c r="KGS200" s="174"/>
      <c r="KGT200" s="174"/>
      <c r="KGU200" s="174"/>
      <c r="KGV200" s="174"/>
      <c r="KGW200" s="174"/>
      <c r="KGX200" s="174"/>
      <c r="KGY200" s="174"/>
      <c r="KGZ200" s="174"/>
      <c r="KHA200" s="174"/>
      <c r="KHB200" s="174"/>
      <c r="KHC200" s="174"/>
      <c r="KHD200" s="174"/>
      <c r="KHE200" s="174"/>
      <c r="KHF200" s="174"/>
      <c r="KHG200" s="174"/>
      <c r="KHH200" s="174"/>
      <c r="KHI200" s="174"/>
      <c r="KHJ200" s="174"/>
      <c r="KHK200" s="174"/>
      <c r="KHL200" s="174"/>
      <c r="KHM200" s="174"/>
      <c r="KHN200" s="174"/>
      <c r="KHO200" s="174"/>
      <c r="KHP200" s="174"/>
      <c r="KHQ200" s="174"/>
      <c r="KHR200" s="174"/>
      <c r="KHS200" s="174"/>
      <c r="KHT200" s="174"/>
      <c r="KHU200" s="174"/>
      <c r="KHV200" s="174"/>
      <c r="KHW200" s="174"/>
      <c r="KHX200" s="174"/>
      <c r="KHY200" s="174"/>
      <c r="KHZ200" s="174"/>
      <c r="KIA200" s="174"/>
      <c r="KIB200" s="174"/>
      <c r="KIC200" s="174"/>
      <c r="KID200" s="174"/>
      <c r="KIE200" s="174"/>
      <c r="KIF200" s="174"/>
      <c r="KIG200" s="174"/>
      <c r="KIH200" s="174"/>
      <c r="KII200" s="174"/>
      <c r="KIJ200" s="174"/>
      <c r="KIK200" s="174"/>
      <c r="KIL200" s="174"/>
      <c r="KIM200" s="174"/>
      <c r="KIN200" s="174"/>
      <c r="KIO200" s="174"/>
      <c r="KIP200" s="174"/>
      <c r="KIQ200" s="174"/>
      <c r="KIR200" s="174"/>
      <c r="KIS200" s="174"/>
      <c r="KIT200" s="174"/>
      <c r="KIU200" s="174"/>
      <c r="KIV200" s="174"/>
      <c r="KIW200" s="174"/>
      <c r="KIX200" s="174"/>
      <c r="KIY200" s="174"/>
      <c r="KIZ200" s="174"/>
      <c r="KJA200" s="174"/>
      <c r="KJB200" s="174"/>
      <c r="KJC200" s="174"/>
      <c r="KJD200" s="174"/>
      <c r="KJE200" s="174"/>
      <c r="KJF200" s="174"/>
      <c r="KJG200" s="174"/>
      <c r="KJH200" s="174"/>
      <c r="KJI200" s="174"/>
      <c r="KJJ200" s="174"/>
      <c r="KJK200" s="174"/>
      <c r="KJL200" s="174"/>
      <c r="KJM200" s="174"/>
      <c r="KJN200" s="174"/>
      <c r="KJO200" s="174"/>
      <c r="KJP200" s="174"/>
      <c r="KJQ200" s="174"/>
      <c r="KJR200" s="174"/>
      <c r="KJS200" s="174"/>
      <c r="KJT200" s="174"/>
      <c r="KJU200" s="174"/>
      <c r="KJV200" s="174"/>
      <c r="KJW200" s="174"/>
      <c r="KJX200" s="174"/>
      <c r="KJY200" s="174"/>
      <c r="KJZ200" s="174"/>
      <c r="KKA200" s="174"/>
      <c r="KKB200" s="174"/>
      <c r="KKC200" s="174"/>
      <c r="KKD200" s="174"/>
      <c r="KKE200" s="174"/>
      <c r="KKF200" s="174"/>
      <c r="KKG200" s="174"/>
      <c r="KKH200" s="174"/>
      <c r="KKI200" s="174"/>
      <c r="KKJ200" s="174"/>
      <c r="KKK200" s="174"/>
      <c r="KKL200" s="174"/>
      <c r="KKM200" s="174"/>
      <c r="KKN200" s="174"/>
      <c r="KKO200" s="174"/>
      <c r="KKP200" s="174"/>
      <c r="KKQ200" s="174"/>
      <c r="KKR200" s="174"/>
      <c r="KKS200" s="174"/>
      <c r="KKT200" s="174"/>
      <c r="KKU200" s="174"/>
      <c r="KKV200" s="174"/>
      <c r="KKW200" s="174"/>
      <c r="KKX200" s="174"/>
      <c r="KKY200" s="174"/>
      <c r="KKZ200" s="174"/>
      <c r="KLA200" s="174"/>
      <c r="KLB200" s="174"/>
      <c r="KLC200" s="174"/>
      <c r="KLD200" s="174"/>
      <c r="KLE200" s="174"/>
      <c r="KLF200" s="174"/>
      <c r="KLG200" s="174"/>
      <c r="KLH200" s="174"/>
      <c r="KLI200" s="174"/>
      <c r="KLJ200" s="174"/>
      <c r="KLK200" s="174"/>
      <c r="KLL200" s="174"/>
      <c r="KLM200" s="174"/>
      <c r="KLN200" s="174"/>
      <c r="KLO200" s="174"/>
      <c r="KLP200" s="174"/>
      <c r="KLQ200" s="174"/>
      <c r="KLR200" s="174"/>
      <c r="KLS200" s="174"/>
      <c r="KLT200" s="174"/>
      <c r="KLU200" s="174"/>
      <c r="KLV200" s="174"/>
      <c r="KLW200" s="174"/>
      <c r="KLX200" s="174"/>
      <c r="KLY200" s="174"/>
      <c r="KLZ200" s="174"/>
      <c r="KMA200" s="174"/>
      <c r="KMB200" s="174"/>
      <c r="KMC200" s="174"/>
      <c r="KMD200" s="174"/>
      <c r="KME200" s="174"/>
      <c r="KMF200" s="174"/>
      <c r="KMG200" s="174"/>
      <c r="KMH200" s="174"/>
      <c r="KMI200" s="174"/>
      <c r="KMJ200" s="174"/>
      <c r="KMK200" s="174"/>
      <c r="KML200" s="174"/>
      <c r="KMM200" s="174"/>
      <c r="KMN200" s="174"/>
      <c r="KMO200" s="174"/>
      <c r="KMP200" s="174"/>
      <c r="KMQ200" s="174"/>
      <c r="KMR200" s="174"/>
      <c r="KMS200" s="174"/>
      <c r="KMT200" s="174"/>
      <c r="KMU200" s="174"/>
      <c r="KMV200" s="174"/>
      <c r="KMW200" s="174"/>
      <c r="KMX200" s="174"/>
      <c r="KMY200" s="174"/>
      <c r="KMZ200" s="174"/>
      <c r="KNA200" s="174"/>
      <c r="KNB200" s="174"/>
      <c r="KNC200" s="174"/>
      <c r="KND200" s="174"/>
      <c r="KNE200" s="174"/>
      <c r="KNF200" s="174"/>
      <c r="KNG200" s="174"/>
      <c r="KNH200" s="174"/>
      <c r="KNI200" s="174"/>
      <c r="KNJ200" s="174"/>
      <c r="KNK200" s="174"/>
      <c r="KNL200" s="174"/>
      <c r="KNM200" s="174"/>
      <c r="KNN200" s="174"/>
      <c r="KNO200" s="174"/>
      <c r="KNP200" s="174"/>
      <c r="KNQ200" s="174"/>
      <c r="KNR200" s="174"/>
      <c r="KNS200" s="174"/>
      <c r="KNT200" s="174"/>
      <c r="KNU200" s="174"/>
      <c r="KNV200" s="174"/>
      <c r="KNW200" s="174"/>
      <c r="KNX200" s="174"/>
      <c r="KNY200" s="174"/>
      <c r="KNZ200" s="174"/>
      <c r="KOA200" s="174"/>
      <c r="KOB200" s="174"/>
      <c r="KOC200" s="174"/>
      <c r="KOD200" s="174"/>
      <c r="KOE200" s="174"/>
      <c r="KOF200" s="174"/>
      <c r="KOG200" s="174"/>
      <c r="KOH200" s="174"/>
      <c r="KOI200" s="174"/>
      <c r="KOJ200" s="174"/>
      <c r="KOK200" s="174"/>
      <c r="KOL200" s="174"/>
      <c r="KOM200" s="174"/>
      <c r="KON200" s="174"/>
      <c r="KOO200" s="174"/>
      <c r="KOP200" s="174"/>
      <c r="KOQ200" s="174"/>
      <c r="KOR200" s="174"/>
      <c r="KOS200" s="174"/>
      <c r="KOT200" s="174"/>
      <c r="KOU200" s="174"/>
      <c r="KOV200" s="174"/>
      <c r="KOW200" s="174"/>
      <c r="KOX200" s="174"/>
      <c r="KOY200" s="174"/>
      <c r="KOZ200" s="174"/>
      <c r="KPA200" s="174"/>
      <c r="KPB200" s="174"/>
      <c r="KPC200" s="174"/>
      <c r="KPD200" s="174"/>
      <c r="KPE200" s="174"/>
      <c r="KPF200" s="174"/>
      <c r="KPG200" s="174"/>
      <c r="KPH200" s="174"/>
      <c r="KPI200" s="174"/>
      <c r="KPJ200" s="174"/>
      <c r="KPK200" s="174"/>
      <c r="KPL200" s="174"/>
      <c r="KPM200" s="174"/>
      <c r="KPN200" s="174"/>
      <c r="KPO200" s="174"/>
      <c r="KPP200" s="174"/>
      <c r="KPQ200" s="174"/>
      <c r="KPR200" s="174"/>
      <c r="KPS200" s="174"/>
      <c r="KPT200" s="174"/>
      <c r="KPU200" s="174"/>
      <c r="KPV200" s="174"/>
      <c r="KPW200" s="174"/>
      <c r="KPX200" s="174"/>
      <c r="KPY200" s="174"/>
      <c r="KPZ200" s="174"/>
      <c r="KQA200" s="174"/>
      <c r="KQB200" s="174"/>
      <c r="KQC200" s="174"/>
      <c r="KQD200" s="174"/>
      <c r="KQE200" s="174"/>
      <c r="KQF200" s="174"/>
      <c r="KQG200" s="174"/>
      <c r="KQH200" s="174"/>
      <c r="KQI200" s="174"/>
      <c r="KQJ200" s="174"/>
      <c r="KQK200" s="174"/>
      <c r="KQL200" s="174"/>
      <c r="KQM200" s="174"/>
      <c r="KQN200" s="174"/>
      <c r="KQO200" s="174"/>
      <c r="KQP200" s="174"/>
      <c r="KQQ200" s="174"/>
      <c r="KQR200" s="174"/>
      <c r="KQS200" s="174"/>
      <c r="KQT200" s="174"/>
      <c r="KQU200" s="174"/>
      <c r="KQV200" s="174"/>
      <c r="KQW200" s="174"/>
      <c r="KQX200" s="174"/>
      <c r="KQY200" s="174"/>
      <c r="KQZ200" s="174"/>
      <c r="KRA200" s="174"/>
      <c r="KRB200" s="174"/>
      <c r="KRC200" s="174"/>
      <c r="KRD200" s="174"/>
      <c r="KRE200" s="174"/>
      <c r="KRF200" s="174"/>
      <c r="KRG200" s="174"/>
      <c r="KRH200" s="174"/>
      <c r="KRI200" s="174"/>
      <c r="KRJ200" s="174"/>
      <c r="KRK200" s="174"/>
      <c r="KRL200" s="174"/>
      <c r="KRM200" s="174"/>
      <c r="KRN200" s="174"/>
      <c r="KRO200" s="174"/>
      <c r="KRP200" s="174"/>
      <c r="KRQ200" s="174"/>
      <c r="KRR200" s="174"/>
      <c r="KRS200" s="174"/>
      <c r="KRT200" s="174"/>
      <c r="KRU200" s="174"/>
      <c r="KRV200" s="174"/>
      <c r="KRW200" s="174"/>
      <c r="KRX200" s="174"/>
      <c r="KRY200" s="174"/>
      <c r="KRZ200" s="174"/>
      <c r="KSA200" s="174"/>
      <c r="KSB200" s="174"/>
      <c r="KSC200" s="174"/>
      <c r="KSD200" s="174"/>
      <c r="KSE200" s="174"/>
      <c r="KSF200" s="174"/>
      <c r="KSG200" s="174"/>
      <c r="KSH200" s="174"/>
      <c r="KSI200" s="174"/>
      <c r="KSJ200" s="174"/>
      <c r="KSK200" s="174"/>
      <c r="KSL200" s="174"/>
      <c r="KSM200" s="174"/>
      <c r="KSN200" s="174"/>
      <c r="KSO200" s="174"/>
      <c r="KSP200" s="174"/>
      <c r="KSQ200" s="174"/>
      <c r="KSR200" s="174"/>
      <c r="KSS200" s="174"/>
      <c r="KST200" s="174"/>
      <c r="KSU200" s="174"/>
      <c r="KSV200" s="174"/>
      <c r="KSW200" s="174"/>
      <c r="KSX200" s="174"/>
      <c r="KSY200" s="174"/>
      <c r="KSZ200" s="174"/>
      <c r="KTA200" s="174"/>
      <c r="KTB200" s="174"/>
      <c r="KTC200" s="174"/>
      <c r="KTD200" s="174"/>
      <c r="KTE200" s="174"/>
      <c r="KTF200" s="174"/>
      <c r="KTG200" s="174"/>
      <c r="KTH200" s="174"/>
      <c r="KTI200" s="174"/>
      <c r="KTJ200" s="174"/>
      <c r="KTK200" s="174"/>
      <c r="KTL200" s="174"/>
      <c r="KTM200" s="174"/>
      <c r="KTN200" s="174"/>
      <c r="KTO200" s="174"/>
      <c r="KTP200" s="174"/>
      <c r="KTQ200" s="174"/>
      <c r="KTR200" s="174"/>
      <c r="KTS200" s="174"/>
      <c r="KTT200" s="174"/>
      <c r="KTU200" s="174"/>
      <c r="KTV200" s="174"/>
      <c r="KTW200" s="174"/>
      <c r="KTX200" s="174"/>
      <c r="KTY200" s="174"/>
      <c r="KTZ200" s="174"/>
      <c r="KUA200" s="174"/>
      <c r="KUB200" s="174"/>
      <c r="KUC200" s="174"/>
      <c r="KUD200" s="174"/>
      <c r="KUE200" s="174"/>
      <c r="KUF200" s="174"/>
      <c r="KUG200" s="174"/>
      <c r="KUH200" s="174"/>
      <c r="KUI200" s="174"/>
      <c r="KUJ200" s="174"/>
      <c r="KUK200" s="174"/>
      <c r="KUL200" s="174"/>
      <c r="KUM200" s="174"/>
      <c r="KUN200" s="174"/>
      <c r="KUO200" s="174"/>
      <c r="KUP200" s="174"/>
      <c r="KUQ200" s="174"/>
      <c r="KUR200" s="174"/>
      <c r="KUS200" s="174"/>
      <c r="KUT200" s="174"/>
      <c r="KUU200" s="174"/>
      <c r="KUV200" s="174"/>
      <c r="KUW200" s="174"/>
      <c r="KUX200" s="174"/>
      <c r="KUY200" s="174"/>
      <c r="KUZ200" s="174"/>
      <c r="KVA200" s="174"/>
      <c r="KVB200" s="174"/>
      <c r="KVC200" s="174"/>
      <c r="KVD200" s="174"/>
      <c r="KVE200" s="174"/>
      <c r="KVF200" s="174"/>
      <c r="KVG200" s="174"/>
      <c r="KVH200" s="174"/>
      <c r="KVI200" s="174"/>
      <c r="KVJ200" s="174"/>
      <c r="KVK200" s="174"/>
      <c r="KVL200" s="174"/>
      <c r="KVM200" s="174"/>
      <c r="KVN200" s="174"/>
      <c r="KVO200" s="174"/>
      <c r="KVP200" s="174"/>
      <c r="KVQ200" s="174"/>
      <c r="KVR200" s="174"/>
      <c r="KVS200" s="174"/>
      <c r="KVT200" s="174"/>
      <c r="KVU200" s="174"/>
      <c r="KVV200" s="174"/>
      <c r="KVW200" s="174"/>
      <c r="KVX200" s="174"/>
      <c r="KVY200" s="174"/>
      <c r="KVZ200" s="174"/>
      <c r="KWA200" s="174"/>
      <c r="KWB200" s="174"/>
      <c r="KWC200" s="174"/>
      <c r="KWD200" s="174"/>
      <c r="KWE200" s="174"/>
      <c r="KWF200" s="174"/>
      <c r="KWG200" s="174"/>
      <c r="KWH200" s="174"/>
      <c r="KWI200" s="174"/>
      <c r="KWJ200" s="174"/>
      <c r="KWK200" s="174"/>
      <c r="KWL200" s="174"/>
      <c r="KWM200" s="174"/>
      <c r="KWN200" s="174"/>
      <c r="KWO200" s="174"/>
      <c r="KWP200" s="174"/>
      <c r="KWQ200" s="174"/>
      <c r="KWR200" s="174"/>
      <c r="KWS200" s="174"/>
      <c r="KWT200" s="174"/>
      <c r="KWU200" s="174"/>
      <c r="KWV200" s="174"/>
      <c r="KWW200" s="174"/>
      <c r="KWX200" s="174"/>
      <c r="KWY200" s="174"/>
      <c r="KWZ200" s="174"/>
      <c r="KXA200" s="174"/>
      <c r="KXB200" s="174"/>
      <c r="KXC200" s="174"/>
      <c r="KXD200" s="174"/>
      <c r="KXE200" s="174"/>
      <c r="KXF200" s="174"/>
      <c r="KXG200" s="174"/>
      <c r="KXH200" s="174"/>
      <c r="KXI200" s="174"/>
      <c r="KXJ200" s="174"/>
      <c r="KXK200" s="174"/>
      <c r="KXL200" s="174"/>
      <c r="KXM200" s="174"/>
      <c r="KXN200" s="174"/>
      <c r="KXO200" s="174"/>
      <c r="KXP200" s="174"/>
      <c r="KXQ200" s="174"/>
      <c r="KXR200" s="174"/>
      <c r="KXS200" s="174"/>
      <c r="KXT200" s="174"/>
      <c r="KXU200" s="174"/>
      <c r="KXV200" s="174"/>
      <c r="KXW200" s="174"/>
      <c r="KXX200" s="174"/>
      <c r="KXY200" s="174"/>
      <c r="KXZ200" s="174"/>
      <c r="KYA200" s="174"/>
      <c r="KYB200" s="174"/>
      <c r="KYC200" s="174"/>
      <c r="KYD200" s="174"/>
      <c r="KYE200" s="174"/>
      <c r="KYF200" s="174"/>
      <c r="KYG200" s="174"/>
      <c r="KYH200" s="174"/>
      <c r="KYI200" s="174"/>
      <c r="KYJ200" s="174"/>
      <c r="KYK200" s="174"/>
      <c r="KYL200" s="174"/>
      <c r="KYM200" s="174"/>
      <c r="KYN200" s="174"/>
      <c r="KYO200" s="174"/>
      <c r="KYP200" s="174"/>
      <c r="KYQ200" s="174"/>
      <c r="KYR200" s="174"/>
      <c r="KYS200" s="174"/>
      <c r="KYT200" s="174"/>
      <c r="KYU200" s="174"/>
      <c r="KYV200" s="174"/>
      <c r="KYW200" s="174"/>
      <c r="KYX200" s="174"/>
      <c r="KYY200" s="174"/>
      <c r="KYZ200" s="174"/>
      <c r="KZA200" s="174"/>
      <c r="KZB200" s="174"/>
      <c r="KZC200" s="174"/>
      <c r="KZD200" s="174"/>
      <c r="KZE200" s="174"/>
      <c r="KZF200" s="174"/>
      <c r="KZG200" s="174"/>
      <c r="KZH200" s="174"/>
      <c r="KZI200" s="174"/>
      <c r="KZJ200" s="174"/>
      <c r="KZK200" s="174"/>
      <c r="KZL200" s="174"/>
      <c r="KZM200" s="174"/>
      <c r="KZN200" s="174"/>
      <c r="KZO200" s="174"/>
      <c r="KZP200" s="174"/>
      <c r="KZQ200" s="174"/>
      <c r="KZR200" s="174"/>
      <c r="KZS200" s="174"/>
      <c r="KZT200" s="174"/>
      <c r="KZU200" s="174"/>
      <c r="KZV200" s="174"/>
      <c r="KZW200" s="174"/>
      <c r="KZX200" s="174"/>
      <c r="KZY200" s="174"/>
      <c r="KZZ200" s="174"/>
      <c r="LAA200" s="174"/>
      <c r="LAB200" s="174"/>
      <c r="LAC200" s="174"/>
      <c r="LAD200" s="174"/>
      <c r="LAE200" s="174"/>
      <c r="LAF200" s="174"/>
      <c r="LAG200" s="174"/>
      <c r="LAH200" s="174"/>
      <c r="LAI200" s="174"/>
      <c r="LAJ200" s="174"/>
      <c r="LAK200" s="174"/>
      <c r="LAL200" s="174"/>
      <c r="LAM200" s="174"/>
      <c r="LAN200" s="174"/>
      <c r="LAO200" s="174"/>
      <c r="LAP200" s="174"/>
      <c r="LAQ200" s="174"/>
      <c r="LAR200" s="174"/>
      <c r="LAS200" s="174"/>
      <c r="LAT200" s="174"/>
      <c r="LAU200" s="174"/>
      <c r="LAV200" s="174"/>
      <c r="LAW200" s="174"/>
      <c r="LAX200" s="174"/>
      <c r="LAY200" s="174"/>
      <c r="LAZ200" s="174"/>
      <c r="LBA200" s="174"/>
      <c r="LBB200" s="174"/>
      <c r="LBC200" s="174"/>
      <c r="LBD200" s="174"/>
      <c r="LBE200" s="174"/>
      <c r="LBF200" s="174"/>
      <c r="LBG200" s="174"/>
      <c r="LBH200" s="174"/>
      <c r="LBI200" s="174"/>
      <c r="LBJ200" s="174"/>
      <c r="LBK200" s="174"/>
      <c r="LBL200" s="174"/>
      <c r="LBM200" s="174"/>
      <c r="LBN200" s="174"/>
      <c r="LBO200" s="174"/>
      <c r="LBP200" s="174"/>
      <c r="LBQ200" s="174"/>
      <c r="LBR200" s="174"/>
      <c r="LBS200" s="174"/>
      <c r="LBT200" s="174"/>
      <c r="LBU200" s="174"/>
      <c r="LBV200" s="174"/>
      <c r="LBW200" s="174"/>
      <c r="LBX200" s="174"/>
      <c r="LBY200" s="174"/>
      <c r="LBZ200" s="174"/>
      <c r="LCA200" s="174"/>
      <c r="LCB200" s="174"/>
      <c r="LCC200" s="174"/>
      <c r="LCD200" s="174"/>
      <c r="LCE200" s="174"/>
      <c r="LCF200" s="174"/>
      <c r="LCG200" s="174"/>
      <c r="LCH200" s="174"/>
      <c r="LCI200" s="174"/>
      <c r="LCJ200" s="174"/>
      <c r="LCK200" s="174"/>
      <c r="LCL200" s="174"/>
      <c r="LCM200" s="174"/>
      <c r="LCN200" s="174"/>
      <c r="LCO200" s="174"/>
      <c r="LCP200" s="174"/>
      <c r="LCQ200" s="174"/>
      <c r="LCR200" s="174"/>
      <c r="LCS200" s="174"/>
      <c r="LCT200" s="174"/>
      <c r="LCU200" s="174"/>
      <c r="LCV200" s="174"/>
      <c r="LCW200" s="174"/>
      <c r="LCX200" s="174"/>
      <c r="LCY200" s="174"/>
      <c r="LCZ200" s="174"/>
      <c r="LDA200" s="174"/>
      <c r="LDB200" s="174"/>
      <c r="LDC200" s="174"/>
      <c r="LDD200" s="174"/>
      <c r="LDE200" s="174"/>
      <c r="LDF200" s="174"/>
      <c r="LDG200" s="174"/>
      <c r="LDH200" s="174"/>
      <c r="LDI200" s="174"/>
      <c r="LDJ200" s="174"/>
      <c r="LDK200" s="174"/>
      <c r="LDL200" s="174"/>
      <c r="LDM200" s="174"/>
      <c r="LDN200" s="174"/>
      <c r="LDO200" s="174"/>
      <c r="LDP200" s="174"/>
      <c r="LDQ200" s="174"/>
      <c r="LDR200" s="174"/>
      <c r="LDS200" s="174"/>
      <c r="LDT200" s="174"/>
      <c r="LDU200" s="174"/>
      <c r="LDV200" s="174"/>
      <c r="LDW200" s="174"/>
      <c r="LDX200" s="174"/>
      <c r="LDY200" s="174"/>
      <c r="LDZ200" s="174"/>
      <c r="LEA200" s="174"/>
      <c r="LEB200" s="174"/>
      <c r="LEC200" s="174"/>
      <c r="LED200" s="174"/>
      <c r="LEE200" s="174"/>
      <c r="LEF200" s="174"/>
      <c r="LEG200" s="174"/>
      <c r="LEH200" s="174"/>
      <c r="LEI200" s="174"/>
      <c r="LEJ200" s="174"/>
      <c r="LEK200" s="174"/>
      <c r="LEL200" s="174"/>
      <c r="LEM200" s="174"/>
      <c r="LEN200" s="174"/>
      <c r="LEO200" s="174"/>
      <c r="LEP200" s="174"/>
      <c r="LEQ200" s="174"/>
      <c r="LER200" s="174"/>
      <c r="LES200" s="174"/>
      <c r="LET200" s="174"/>
      <c r="LEU200" s="174"/>
      <c r="LEV200" s="174"/>
      <c r="LEW200" s="174"/>
      <c r="LEX200" s="174"/>
      <c r="LEY200" s="174"/>
      <c r="LEZ200" s="174"/>
      <c r="LFA200" s="174"/>
      <c r="LFB200" s="174"/>
      <c r="LFC200" s="174"/>
      <c r="LFD200" s="174"/>
      <c r="LFE200" s="174"/>
      <c r="LFF200" s="174"/>
      <c r="LFG200" s="174"/>
      <c r="LFH200" s="174"/>
      <c r="LFI200" s="174"/>
      <c r="LFJ200" s="174"/>
      <c r="LFK200" s="174"/>
      <c r="LFL200" s="174"/>
      <c r="LFM200" s="174"/>
      <c r="LFN200" s="174"/>
      <c r="LFO200" s="174"/>
      <c r="LFP200" s="174"/>
      <c r="LFQ200" s="174"/>
      <c r="LFR200" s="174"/>
      <c r="LFS200" s="174"/>
      <c r="LFT200" s="174"/>
      <c r="LFU200" s="174"/>
      <c r="LFV200" s="174"/>
      <c r="LFW200" s="174"/>
      <c r="LFX200" s="174"/>
      <c r="LFY200" s="174"/>
      <c r="LFZ200" s="174"/>
      <c r="LGA200" s="174"/>
      <c r="LGB200" s="174"/>
      <c r="LGC200" s="174"/>
      <c r="LGD200" s="174"/>
      <c r="LGE200" s="174"/>
      <c r="LGF200" s="174"/>
      <c r="LGG200" s="174"/>
      <c r="LGH200" s="174"/>
      <c r="LGI200" s="174"/>
      <c r="LGJ200" s="174"/>
      <c r="LGK200" s="174"/>
      <c r="LGL200" s="174"/>
      <c r="LGM200" s="174"/>
      <c r="LGN200" s="174"/>
      <c r="LGO200" s="174"/>
      <c r="LGP200" s="174"/>
      <c r="LGQ200" s="174"/>
      <c r="LGR200" s="174"/>
      <c r="LGS200" s="174"/>
      <c r="LGT200" s="174"/>
      <c r="LGU200" s="174"/>
      <c r="LGV200" s="174"/>
      <c r="LGW200" s="174"/>
      <c r="LGX200" s="174"/>
      <c r="LGY200" s="174"/>
      <c r="LGZ200" s="174"/>
      <c r="LHA200" s="174"/>
      <c r="LHB200" s="174"/>
      <c r="LHC200" s="174"/>
      <c r="LHD200" s="174"/>
      <c r="LHE200" s="174"/>
      <c r="LHF200" s="174"/>
      <c r="LHG200" s="174"/>
      <c r="LHH200" s="174"/>
      <c r="LHI200" s="174"/>
      <c r="LHJ200" s="174"/>
      <c r="LHK200" s="174"/>
      <c r="LHL200" s="174"/>
      <c r="LHM200" s="174"/>
      <c r="LHN200" s="174"/>
      <c r="LHO200" s="174"/>
      <c r="LHP200" s="174"/>
      <c r="LHQ200" s="174"/>
      <c r="LHR200" s="174"/>
      <c r="LHS200" s="174"/>
      <c r="LHT200" s="174"/>
      <c r="LHU200" s="174"/>
      <c r="LHV200" s="174"/>
      <c r="LHW200" s="174"/>
      <c r="LHX200" s="174"/>
      <c r="LHY200" s="174"/>
      <c r="LHZ200" s="174"/>
      <c r="LIA200" s="174"/>
      <c r="LIB200" s="174"/>
      <c r="LIC200" s="174"/>
      <c r="LID200" s="174"/>
      <c r="LIE200" s="174"/>
      <c r="LIF200" s="174"/>
      <c r="LIG200" s="174"/>
      <c r="LIH200" s="174"/>
      <c r="LII200" s="174"/>
      <c r="LIJ200" s="174"/>
      <c r="LIK200" s="174"/>
      <c r="LIL200" s="174"/>
      <c r="LIM200" s="174"/>
      <c r="LIN200" s="174"/>
      <c r="LIO200" s="174"/>
      <c r="LIP200" s="174"/>
      <c r="LIQ200" s="174"/>
      <c r="LIR200" s="174"/>
      <c r="LIS200" s="174"/>
      <c r="LIT200" s="174"/>
      <c r="LIU200" s="174"/>
      <c r="LIV200" s="174"/>
      <c r="LIW200" s="174"/>
      <c r="LIX200" s="174"/>
      <c r="LIY200" s="174"/>
      <c r="LIZ200" s="174"/>
      <c r="LJA200" s="174"/>
      <c r="LJB200" s="174"/>
      <c r="LJC200" s="174"/>
      <c r="LJD200" s="174"/>
      <c r="LJE200" s="174"/>
      <c r="LJF200" s="174"/>
      <c r="LJG200" s="174"/>
      <c r="LJH200" s="174"/>
      <c r="LJI200" s="174"/>
      <c r="LJJ200" s="174"/>
      <c r="LJK200" s="174"/>
      <c r="LJL200" s="174"/>
      <c r="LJM200" s="174"/>
      <c r="LJN200" s="174"/>
      <c r="LJO200" s="174"/>
      <c r="LJP200" s="174"/>
      <c r="LJQ200" s="174"/>
      <c r="LJR200" s="174"/>
      <c r="LJS200" s="174"/>
      <c r="LJT200" s="174"/>
      <c r="LJU200" s="174"/>
      <c r="LJV200" s="174"/>
      <c r="LJW200" s="174"/>
      <c r="LJX200" s="174"/>
      <c r="LJY200" s="174"/>
      <c r="LJZ200" s="174"/>
      <c r="LKA200" s="174"/>
      <c r="LKB200" s="174"/>
      <c r="LKC200" s="174"/>
      <c r="LKD200" s="174"/>
      <c r="LKE200" s="174"/>
      <c r="LKF200" s="174"/>
      <c r="LKG200" s="174"/>
      <c r="LKH200" s="174"/>
      <c r="LKI200" s="174"/>
      <c r="LKJ200" s="174"/>
      <c r="LKK200" s="174"/>
      <c r="LKL200" s="174"/>
      <c r="LKM200" s="174"/>
      <c r="LKN200" s="174"/>
      <c r="LKO200" s="174"/>
      <c r="LKP200" s="174"/>
      <c r="LKQ200" s="174"/>
      <c r="LKR200" s="174"/>
      <c r="LKS200" s="174"/>
      <c r="LKT200" s="174"/>
      <c r="LKU200" s="174"/>
      <c r="LKV200" s="174"/>
      <c r="LKW200" s="174"/>
      <c r="LKX200" s="174"/>
      <c r="LKY200" s="174"/>
      <c r="LKZ200" s="174"/>
      <c r="LLA200" s="174"/>
      <c r="LLB200" s="174"/>
      <c r="LLC200" s="174"/>
      <c r="LLD200" s="174"/>
      <c r="LLE200" s="174"/>
      <c r="LLF200" s="174"/>
      <c r="LLG200" s="174"/>
      <c r="LLH200" s="174"/>
      <c r="LLI200" s="174"/>
      <c r="LLJ200" s="174"/>
      <c r="LLK200" s="174"/>
      <c r="LLL200" s="174"/>
      <c r="LLM200" s="174"/>
      <c r="LLN200" s="174"/>
      <c r="LLO200" s="174"/>
      <c r="LLP200" s="174"/>
      <c r="LLQ200" s="174"/>
      <c r="LLR200" s="174"/>
      <c r="LLS200" s="174"/>
      <c r="LLT200" s="174"/>
      <c r="LLU200" s="174"/>
      <c r="LLV200" s="174"/>
      <c r="LLW200" s="174"/>
      <c r="LLX200" s="174"/>
      <c r="LLY200" s="174"/>
      <c r="LLZ200" s="174"/>
      <c r="LMA200" s="174"/>
      <c r="LMB200" s="174"/>
      <c r="LMC200" s="174"/>
      <c r="LMD200" s="174"/>
      <c r="LME200" s="174"/>
      <c r="LMF200" s="174"/>
      <c r="LMG200" s="174"/>
      <c r="LMH200" s="174"/>
      <c r="LMI200" s="174"/>
      <c r="LMJ200" s="174"/>
      <c r="LMK200" s="174"/>
      <c r="LML200" s="174"/>
      <c r="LMM200" s="174"/>
      <c r="LMN200" s="174"/>
      <c r="LMO200" s="174"/>
      <c r="LMP200" s="174"/>
      <c r="LMQ200" s="174"/>
      <c r="LMR200" s="174"/>
      <c r="LMS200" s="174"/>
      <c r="LMT200" s="174"/>
      <c r="LMU200" s="174"/>
      <c r="LMV200" s="174"/>
      <c r="LMW200" s="174"/>
      <c r="LMX200" s="174"/>
      <c r="LMY200" s="174"/>
      <c r="LMZ200" s="174"/>
      <c r="LNA200" s="174"/>
      <c r="LNB200" s="174"/>
      <c r="LNC200" s="174"/>
      <c r="LND200" s="174"/>
      <c r="LNE200" s="174"/>
      <c r="LNF200" s="174"/>
      <c r="LNG200" s="174"/>
      <c r="LNH200" s="174"/>
      <c r="LNI200" s="174"/>
      <c r="LNJ200" s="174"/>
      <c r="LNK200" s="174"/>
      <c r="LNL200" s="174"/>
      <c r="LNM200" s="174"/>
      <c r="LNN200" s="174"/>
      <c r="LNO200" s="174"/>
      <c r="LNP200" s="174"/>
      <c r="LNQ200" s="174"/>
      <c r="LNR200" s="174"/>
      <c r="LNS200" s="174"/>
      <c r="LNT200" s="174"/>
      <c r="LNU200" s="174"/>
      <c r="LNV200" s="174"/>
      <c r="LNW200" s="174"/>
      <c r="LNX200" s="174"/>
      <c r="LNY200" s="174"/>
      <c r="LNZ200" s="174"/>
      <c r="LOA200" s="174"/>
      <c r="LOB200" s="174"/>
      <c r="LOC200" s="174"/>
      <c r="LOD200" s="174"/>
      <c r="LOE200" s="174"/>
      <c r="LOF200" s="174"/>
      <c r="LOG200" s="174"/>
      <c r="LOH200" s="174"/>
      <c r="LOI200" s="174"/>
      <c r="LOJ200" s="174"/>
      <c r="LOK200" s="174"/>
      <c r="LOL200" s="174"/>
      <c r="LOM200" s="174"/>
      <c r="LON200" s="174"/>
      <c r="LOO200" s="174"/>
      <c r="LOP200" s="174"/>
      <c r="LOQ200" s="174"/>
      <c r="LOR200" s="174"/>
      <c r="LOS200" s="174"/>
      <c r="LOT200" s="174"/>
      <c r="LOU200" s="174"/>
      <c r="LOV200" s="174"/>
      <c r="LOW200" s="174"/>
      <c r="LOX200" s="174"/>
      <c r="LOY200" s="174"/>
      <c r="LOZ200" s="174"/>
      <c r="LPA200" s="174"/>
      <c r="LPB200" s="174"/>
      <c r="LPC200" s="174"/>
      <c r="LPD200" s="174"/>
      <c r="LPE200" s="174"/>
      <c r="LPF200" s="174"/>
      <c r="LPG200" s="174"/>
      <c r="LPH200" s="174"/>
      <c r="LPI200" s="174"/>
      <c r="LPJ200" s="174"/>
      <c r="LPK200" s="174"/>
      <c r="LPL200" s="174"/>
      <c r="LPM200" s="174"/>
      <c r="LPN200" s="174"/>
      <c r="LPO200" s="174"/>
      <c r="LPP200" s="174"/>
      <c r="LPQ200" s="174"/>
      <c r="LPR200" s="174"/>
      <c r="LPS200" s="174"/>
      <c r="LPT200" s="174"/>
      <c r="LPU200" s="174"/>
      <c r="LPV200" s="174"/>
      <c r="LPW200" s="174"/>
      <c r="LPX200" s="174"/>
      <c r="LPY200" s="174"/>
      <c r="LPZ200" s="174"/>
      <c r="LQA200" s="174"/>
      <c r="LQB200" s="174"/>
      <c r="LQC200" s="174"/>
      <c r="LQD200" s="174"/>
      <c r="LQE200" s="174"/>
      <c r="LQF200" s="174"/>
      <c r="LQG200" s="174"/>
      <c r="LQH200" s="174"/>
      <c r="LQI200" s="174"/>
      <c r="LQJ200" s="174"/>
      <c r="LQK200" s="174"/>
      <c r="LQL200" s="174"/>
      <c r="LQM200" s="174"/>
      <c r="LQN200" s="174"/>
      <c r="LQO200" s="174"/>
      <c r="LQP200" s="174"/>
      <c r="LQQ200" s="174"/>
      <c r="LQR200" s="174"/>
      <c r="LQS200" s="174"/>
      <c r="LQT200" s="174"/>
      <c r="LQU200" s="174"/>
      <c r="LQV200" s="174"/>
      <c r="LQW200" s="174"/>
      <c r="LQX200" s="174"/>
      <c r="LQY200" s="174"/>
      <c r="LQZ200" s="174"/>
      <c r="LRA200" s="174"/>
      <c r="LRB200" s="174"/>
      <c r="LRC200" s="174"/>
      <c r="LRD200" s="174"/>
      <c r="LRE200" s="174"/>
      <c r="LRF200" s="174"/>
      <c r="LRG200" s="174"/>
      <c r="LRH200" s="174"/>
      <c r="LRI200" s="174"/>
      <c r="LRJ200" s="174"/>
      <c r="LRK200" s="174"/>
      <c r="LRL200" s="174"/>
      <c r="LRM200" s="174"/>
      <c r="LRN200" s="174"/>
      <c r="LRO200" s="174"/>
      <c r="LRP200" s="174"/>
      <c r="LRQ200" s="174"/>
      <c r="LRR200" s="174"/>
      <c r="LRS200" s="174"/>
      <c r="LRT200" s="174"/>
      <c r="LRU200" s="174"/>
      <c r="LRV200" s="174"/>
      <c r="LRW200" s="174"/>
      <c r="LRX200" s="174"/>
      <c r="LRY200" s="174"/>
      <c r="LRZ200" s="174"/>
      <c r="LSA200" s="174"/>
      <c r="LSB200" s="174"/>
      <c r="LSC200" s="174"/>
      <c r="LSD200" s="174"/>
      <c r="LSE200" s="174"/>
      <c r="LSF200" s="174"/>
      <c r="LSG200" s="174"/>
      <c r="LSH200" s="174"/>
      <c r="LSI200" s="174"/>
      <c r="LSJ200" s="174"/>
      <c r="LSK200" s="174"/>
      <c r="LSL200" s="174"/>
      <c r="LSM200" s="174"/>
      <c r="LSN200" s="174"/>
      <c r="LSO200" s="174"/>
      <c r="LSP200" s="174"/>
      <c r="LSQ200" s="174"/>
      <c r="LSR200" s="174"/>
      <c r="LSS200" s="174"/>
      <c r="LST200" s="174"/>
      <c r="LSU200" s="174"/>
      <c r="LSV200" s="174"/>
      <c r="LSW200" s="174"/>
      <c r="LSX200" s="174"/>
      <c r="LSY200" s="174"/>
      <c r="LSZ200" s="174"/>
      <c r="LTA200" s="174"/>
      <c r="LTB200" s="174"/>
      <c r="LTC200" s="174"/>
      <c r="LTD200" s="174"/>
      <c r="LTE200" s="174"/>
      <c r="LTF200" s="174"/>
      <c r="LTG200" s="174"/>
      <c r="LTH200" s="174"/>
      <c r="LTI200" s="174"/>
      <c r="LTJ200" s="174"/>
      <c r="LTK200" s="174"/>
      <c r="LTL200" s="174"/>
      <c r="LTM200" s="174"/>
      <c r="LTN200" s="174"/>
      <c r="LTO200" s="174"/>
      <c r="LTP200" s="174"/>
      <c r="LTQ200" s="174"/>
      <c r="LTR200" s="174"/>
      <c r="LTS200" s="174"/>
      <c r="LTT200" s="174"/>
      <c r="LTU200" s="174"/>
      <c r="LTV200" s="174"/>
      <c r="LTW200" s="174"/>
      <c r="LTX200" s="174"/>
      <c r="LTY200" s="174"/>
      <c r="LTZ200" s="174"/>
      <c r="LUA200" s="174"/>
      <c r="LUB200" s="174"/>
      <c r="LUC200" s="174"/>
      <c r="LUD200" s="174"/>
      <c r="LUE200" s="174"/>
      <c r="LUF200" s="174"/>
      <c r="LUG200" s="174"/>
      <c r="LUH200" s="174"/>
      <c r="LUI200" s="174"/>
      <c r="LUJ200" s="174"/>
      <c r="LUK200" s="174"/>
      <c r="LUL200" s="174"/>
      <c r="LUM200" s="174"/>
      <c r="LUN200" s="174"/>
      <c r="LUO200" s="174"/>
      <c r="LUP200" s="174"/>
      <c r="LUQ200" s="174"/>
      <c r="LUR200" s="174"/>
      <c r="LUS200" s="174"/>
      <c r="LUT200" s="174"/>
      <c r="LUU200" s="174"/>
      <c r="LUV200" s="174"/>
      <c r="LUW200" s="174"/>
      <c r="LUX200" s="174"/>
      <c r="LUY200" s="174"/>
      <c r="LUZ200" s="174"/>
      <c r="LVA200" s="174"/>
      <c r="LVB200" s="174"/>
      <c r="LVC200" s="174"/>
      <c r="LVD200" s="174"/>
      <c r="LVE200" s="174"/>
      <c r="LVF200" s="174"/>
      <c r="LVG200" s="174"/>
      <c r="LVH200" s="174"/>
      <c r="LVI200" s="174"/>
      <c r="LVJ200" s="174"/>
      <c r="LVK200" s="174"/>
      <c r="LVL200" s="174"/>
      <c r="LVM200" s="174"/>
      <c r="LVN200" s="174"/>
      <c r="LVO200" s="174"/>
      <c r="LVP200" s="174"/>
      <c r="LVQ200" s="174"/>
      <c r="LVR200" s="174"/>
      <c r="LVS200" s="174"/>
      <c r="LVT200" s="174"/>
      <c r="LVU200" s="174"/>
      <c r="LVV200" s="174"/>
      <c r="LVW200" s="174"/>
      <c r="LVX200" s="174"/>
      <c r="LVY200" s="174"/>
      <c r="LVZ200" s="174"/>
      <c r="LWA200" s="174"/>
      <c r="LWB200" s="174"/>
      <c r="LWC200" s="174"/>
      <c r="LWD200" s="174"/>
      <c r="LWE200" s="174"/>
      <c r="LWF200" s="174"/>
      <c r="LWG200" s="174"/>
      <c r="LWH200" s="174"/>
      <c r="LWI200" s="174"/>
      <c r="LWJ200" s="174"/>
      <c r="LWK200" s="174"/>
      <c r="LWL200" s="174"/>
      <c r="LWM200" s="174"/>
      <c r="LWN200" s="174"/>
      <c r="LWO200" s="174"/>
      <c r="LWP200" s="174"/>
      <c r="LWQ200" s="174"/>
      <c r="LWR200" s="174"/>
      <c r="LWS200" s="174"/>
      <c r="LWT200" s="174"/>
      <c r="LWU200" s="174"/>
      <c r="LWV200" s="174"/>
      <c r="LWW200" s="174"/>
      <c r="LWX200" s="174"/>
      <c r="LWY200" s="174"/>
      <c r="LWZ200" s="174"/>
      <c r="LXA200" s="174"/>
      <c r="LXB200" s="174"/>
      <c r="LXC200" s="174"/>
      <c r="LXD200" s="174"/>
      <c r="LXE200" s="174"/>
      <c r="LXF200" s="174"/>
      <c r="LXG200" s="174"/>
      <c r="LXH200" s="174"/>
      <c r="LXI200" s="174"/>
      <c r="LXJ200" s="174"/>
      <c r="LXK200" s="174"/>
      <c r="LXL200" s="174"/>
      <c r="LXM200" s="174"/>
      <c r="LXN200" s="174"/>
      <c r="LXO200" s="174"/>
      <c r="LXP200" s="174"/>
      <c r="LXQ200" s="174"/>
      <c r="LXR200" s="174"/>
      <c r="LXS200" s="174"/>
      <c r="LXT200" s="174"/>
      <c r="LXU200" s="174"/>
      <c r="LXV200" s="174"/>
      <c r="LXW200" s="174"/>
      <c r="LXX200" s="174"/>
      <c r="LXY200" s="174"/>
      <c r="LXZ200" s="174"/>
      <c r="LYA200" s="174"/>
      <c r="LYB200" s="174"/>
      <c r="LYC200" s="174"/>
      <c r="LYD200" s="174"/>
      <c r="LYE200" s="174"/>
      <c r="LYF200" s="174"/>
      <c r="LYG200" s="174"/>
      <c r="LYH200" s="174"/>
      <c r="LYI200" s="174"/>
      <c r="LYJ200" s="174"/>
      <c r="LYK200" s="174"/>
      <c r="LYL200" s="174"/>
      <c r="LYM200" s="174"/>
      <c r="LYN200" s="174"/>
      <c r="LYO200" s="174"/>
      <c r="LYP200" s="174"/>
      <c r="LYQ200" s="174"/>
      <c r="LYR200" s="174"/>
      <c r="LYS200" s="174"/>
      <c r="LYT200" s="174"/>
      <c r="LYU200" s="174"/>
      <c r="LYV200" s="174"/>
      <c r="LYW200" s="174"/>
      <c r="LYX200" s="174"/>
      <c r="LYY200" s="174"/>
      <c r="LYZ200" s="174"/>
      <c r="LZA200" s="174"/>
      <c r="LZB200" s="174"/>
      <c r="LZC200" s="174"/>
      <c r="LZD200" s="174"/>
      <c r="LZE200" s="174"/>
      <c r="LZF200" s="174"/>
      <c r="LZG200" s="174"/>
      <c r="LZH200" s="174"/>
      <c r="LZI200" s="174"/>
      <c r="LZJ200" s="174"/>
      <c r="LZK200" s="174"/>
      <c r="LZL200" s="174"/>
      <c r="LZM200" s="174"/>
      <c r="LZN200" s="174"/>
      <c r="LZO200" s="174"/>
      <c r="LZP200" s="174"/>
      <c r="LZQ200" s="174"/>
      <c r="LZR200" s="174"/>
      <c r="LZS200" s="174"/>
      <c r="LZT200" s="174"/>
      <c r="LZU200" s="174"/>
      <c r="LZV200" s="174"/>
      <c r="LZW200" s="174"/>
      <c r="LZX200" s="174"/>
      <c r="LZY200" s="174"/>
      <c r="LZZ200" s="174"/>
      <c r="MAA200" s="174"/>
      <c r="MAB200" s="174"/>
      <c r="MAC200" s="174"/>
      <c r="MAD200" s="174"/>
      <c r="MAE200" s="174"/>
      <c r="MAF200" s="174"/>
      <c r="MAG200" s="174"/>
      <c r="MAH200" s="174"/>
      <c r="MAI200" s="174"/>
      <c r="MAJ200" s="174"/>
      <c r="MAK200" s="174"/>
      <c r="MAL200" s="174"/>
      <c r="MAM200" s="174"/>
      <c r="MAN200" s="174"/>
      <c r="MAO200" s="174"/>
      <c r="MAP200" s="174"/>
      <c r="MAQ200" s="174"/>
      <c r="MAR200" s="174"/>
      <c r="MAS200" s="174"/>
      <c r="MAT200" s="174"/>
      <c r="MAU200" s="174"/>
      <c r="MAV200" s="174"/>
      <c r="MAW200" s="174"/>
      <c r="MAX200" s="174"/>
      <c r="MAY200" s="174"/>
      <c r="MAZ200" s="174"/>
      <c r="MBA200" s="174"/>
      <c r="MBB200" s="174"/>
      <c r="MBC200" s="174"/>
      <c r="MBD200" s="174"/>
      <c r="MBE200" s="174"/>
      <c r="MBF200" s="174"/>
      <c r="MBG200" s="174"/>
      <c r="MBH200" s="174"/>
      <c r="MBI200" s="174"/>
      <c r="MBJ200" s="174"/>
      <c r="MBK200" s="174"/>
      <c r="MBL200" s="174"/>
      <c r="MBM200" s="174"/>
      <c r="MBN200" s="174"/>
      <c r="MBO200" s="174"/>
      <c r="MBP200" s="174"/>
      <c r="MBQ200" s="174"/>
      <c r="MBR200" s="174"/>
      <c r="MBS200" s="174"/>
      <c r="MBT200" s="174"/>
      <c r="MBU200" s="174"/>
      <c r="MBV200" s="174"/>
      <c r="MBW200" s="174"/>
      <c r="MBX200" s="174"/>
      <c r="MBY200" s="174"/>
      <c r="MBZ200" s="174"/>
      <c r="MCA200" s="174"/>
      <c r="MCB200" s="174"/>
      <c r="MCC200" s="174"/>
      <c r="MCD200" s="174"/>
      <c r="MCE200" s="174"/>
      <c r="MCF200" s="174"/>
      <c r="MCG200" s="174"/>
      <c r="MCH200" s="174"/>
      <c r="MCI200" s="174"/>
      <c r="MCJ200" s="174"/>
      <c r="MCK200" s="174"/>
      <c r="MCL200" s="174"/>
      <c r="MCM200" s="174"/>
      <c r="MCN200" s="174"/>
      <c r="MCO200" s="174"/>
      <c r="MCP200" s="174"/>
      <c r="MCQ200" s="174"/>
      <c r="MCR200" s="174"/>
      <c r="MCS200" s="174"/>
      <c r="MCT200" s="174"/>
      <c r="MCU200" s="174"/>
      <c r="MCV200" s="174"/>
      <c r="MCW200" s="174"/>
      <c r="MCX200" s="174"/>
      <c r="MCY200" s="174"/>
      <c r="MCZ200" s="174"/>
      <c r="MDA200" s="174"/>
      <c r="MDB200" s="174"/>
      <c r="MDC200" s="174"/>
      <c r="MDD200" s="174"/>
      <c r="MDE200" s="174"/>
      <c r="MDF200" s="174"/>
      <c r="MDG200" s="174"/>
      <c r="MDH200" s="174"/>
      <c r="MDI200" s="174"/>
      <c r="MDJ200" s="174"/>
      <c r="MDK200" s="174"/>
      <c r="MDL200" s="174"/>
      <c r="MDM200" s="174"/>
      <c r="MDN200" s="174"/>
      <c r="MDO200" s="174"/>
      <c r="MDP200" s="174"/>
      <c r="MDQ200" s="174"/>
      <c r="MDR200" s="174"/>
      <c r="MDS200" s="174"/>
      <c r="MDT200" s="174"/>
      <c r="MDU200" s="174"/>
      <c r="MDV200" s="174"/>
      <c r="MDW200" s="174"/>
      <c r="MDX200" s="174"/>
      <c r="MDY200" s="174"/>
      <c r="MDZ200" s="174"/>
      <c r="MEA200" s="174"/>
      <c r="MEB200" s="174"/>
      <c r="MEC200" s="174"/>
      <c r="MED200" s="174"/>
      <c r="MEE200" s="174"/>
      <c r="MEF200" s="174"/>
      <c r="MEG200" s="174"/>
      <c r="MEH200" s="174"/>
      <c r="MEI200" s="174"/>
      <c r="MEJ200" s="174"/>
      <c r="MEK200" s="174"/>
      <c r="MEL200" s="174"/>
      <c r="MEM200" s="174"/>
      <c r="MEN200" s="174"/>
      <c r="MEO200" s="174"/>
      <c r="MEP200" s="174"/>
      <c r="MEQ200" s="174"/>
      <c r="MER200" s="174"/>
      <c r="MES200" s="174"/>
      <c r="MET200" s="174"/>
      <c r="MEU200" s="174"/>
      <c r="MEV200" s="174"/>
      <c r="MEW200" s="174"/>
      <c r="MEX200" s="174"/>
      <c r="MEY200" s="174"/>
      <c r="MEZ200" s="174"/>
      <c r="MFA200" s="174"/>
      <c r="MFB200" s="174"/>
      <c r="MFC200" s="174"/>
      <c r="MFD200" s="174"/>
      <c r="MFE200" s="174"/>
      <c r="MFF200" s="174"/>
      <c r="MFG200" s="174"/>
      <c r="MFH200" s="174"/>
      <c r="MFI200" s="174"/>
      <c r="MFJ200" s="174"/>
      <c r="MFK200" s="174"/>
      <c r="MFL200" s="174"/>
      <c r="MFM200" s="174"/>
      <c r="MFN200" s="174"/>
      <c r="MFO200" s="174"/>
      <c r="MFP200" s="174"/>
      <c r="MFQ200" s="174"/>
      <c r="MFR200" s="174"/>
      <c r="MFS200" s="174"/>
      <c r="MFT200" s="174"/>
      <c r="MFU200" s="174"/>
      <c r="MFV200" s="174"/>
      <c r="MFW200" s="174"/>
      <c r="MFX200" s="174"/>
      <c r="MFY200" s="174"/>
      <c r="MFZ200" s="174"/>
      <c r="MGA200" s="174"/>
      <c r="MGB200" s="174"/>
      <c r="MGC200" s="174"/>
      <c r="MGD200" s="174"/>
      <c r="MGE200" s="174"/>
      <c r="MGF200" s="174"/>
      <c r="MGG200" s="174"/>
      <c r="MGH200" s="174"/>
      <c r="MGI200" s="174"/>
      <c r="MGJ200" s="174"/>
      <c r="MGK200" s="174"/>
      <c r="MGL200" s="174"/>
      <c r="MGM200" s="174"/>
      <c r="MGN200" s="174"/>
      <c r="MGO200" s="174"/>
      <c r="MGP200" s="174"/>
      <c r="MGQ200" s="174"/>
      <c r="MGR200" s="174"/>
      <c r="MGS200" s="174"/>
      <c r="MGT200" s="174"/>
      <c r="MGU200" s="174"/>
      <c r="MGV200" s="174"/>
      <c r="MGW200" s="174"/>
      <c r="MGX200" s="174"/>
      <c r="MGY200" s="174"/>
      <c r="MGZ200" s="174"/>
      <c r="MHA200" s="174"/>
      <c r="MHB200" s="174"/>
      <c r="MHC200" s="174"/>
      <c r="MHD200" s="174"/>
      <c r="MHE200" s="174"/>
      <c r="MHF200" s="174"/>
      <c r="MHG200" s="174"/>
      <c r="MHH200" s="174"/>
      <c r="MHI200" s="174"/>
      <c r="MHJ200" s="174"/>
      <c r="MHK200" s="174"/>
      <c r="MHL200" s="174"/>
      <c r="MHM200" s="174"/>
      <c r="MHN200" s="174"/>
      <c r="MHO200" s="174"/>
      <c r="MHP200" s="174"/>
      <c r="MHQ200" s="174"/>
      <c r="MHR200" s="174"/>
      <c r="MHS200" s="174"/>
      <c r="MHT200" s="174"/>
      <c r="MHU200" s="174"/>
      <c r="MHV200" s="174"/>
      <c r="MHW200" s="174"/>
      <c r="MHX200" s="174"/>
      <c r="MHY200" s="174"/>
      <c r="MHZ200" s="174"/>
      <c r="MIA200" s="174"/>
      <c r="MIB200" s="174"/>
      <c r="MIC200" s="174"/>
      <c r="MID200" s="174"/>
      <c r="MIE200" s="174"/>
      <c r="MIF200" s="174"/>
      <c r="MIG200" s="174"/>
      <c r="MIH200" s="174"/>
      <c r="MII200" s="174"/>
      <c r="MIJ200" s="174"/>
      <c r="MIK200" s="174"/>
      <c r="MIL200" s="174"/>
      <c r="MIM200" s="174"/>
      <c r="MIN200" s="174"/>
      <c r="MIO200" s="174"/>
      <c r="MIP200" s="174"/>
      <c r="MIQ200" s="174"/>
      <c r="MIR200" s="174"/>
      <c r="MIS200" s="174"/>
      <c r="MIT200" s="174"/>
      <c r="MIU200" s="174"/>
      <c r="MIV200" s="174"/>
      <c r="MIW200" s="174"/>
      <c r="MIX200" s="174"/>
      <c r="MIY200" s="174"/>
      <c r="MIZ200" s="174"/>
      <c r="MJA200" s="174"/>
      <c r="MJB200" s="174"/>
      <c r="MJC200" s="174"/>
      <c r="MJD200" s="174"/>
      <c r="MJE200" s="174"/>
      <c r="MJF200" s="174"/>
      <c r="MJG200" s="174"/>
      <c r="MJH200" s="174"/>
      <c r="MJI200" s="174"/>
      <c r="MJJ200" s="174"/>
      <c r="MJK200" s="174"/>
      <c r="MJL200" s="174"/>
      <c r="MJM200" s="174"/>
      <c r="MJN200" s="174"/>
      <c r="MJO200" s="174"/>
      <c r="MJP200" s="174"/>
      <c r="MJQ200" s="174"/>
      <c r="MJR200" s="174"/>
      <c r="MJS200" s="174"/>
      <c r="MJT200" s="174"/>
      <c r="MJU200" s="174"/>
      <c r="MJV200" s="174"/>
      <c r="MJW200" s="174"/>
      <c r="MJX200" s="174"/>
      <c r="MJY200" s="174"/>
      <c r="MJZ200" s="174"/>
      <c r="MKA200" s="174"/>
      <c r="MKB200" s="174"/>
      <c r="MKC200" s="174"/>
      <c r="MKD200" s="174"/>
      <c r="MKE200" s="174"/>
      <c r="MKF200" s="174"/>
      <c r="MKG200" s="174"/>
      <c r="MKH200" s="174"/>
      <c r="MKI200" s="174"/>
      <c r="MKJ200" s="174"/>
      <c r="MKK200" s="174"/>
      <c r="MKL200" s="174"/>
      <c r="MKM200" s="174"/>
      <c r="MKN200" s="174"/>
      <c r="MKO200" s="174"/>
      <c r="MKP200" s="174"/>
      <c r="MKQ200" s="174"/>
      <c r="MKR200" s="174"/>
      <c r="MKS200" s="174"/>
      <c r="MKT200" s="174"/>
      <c r="MKU200" s="174"/>
      <c r="MKV200" s="174"/>
      <c r="MKW200" s="174"/>
      <c r="MKX200" s="174"/>
      <c r="MKY200" s="174"/>
      <c r="MKZ200" s="174"/>
      <c r="MLA200" s="174"/>
      <c r="MLB200" s="174"/>
      <c r="MLC200" s="174"/>
      <c r="MLD200" s="174"/>
      <c r="MLE200" s="174"/>
      <c r="MLF200" s="174"/>
      <c r="MLG200" s="174"/>
      <c r="MLH200" s="174"/>
      <c r="MLI200" s="174"/>
      <c r="MLJ200" s="174"/>
      <c r="MLK200" s="174"/>
      <c r="MLL200" s="174"/>
      <c r="MLM200" s="174"/>
      <c r="MLN200" s="174"/>
      <c r="MLO200" s="174"/>
      <c r="MLP200" s="174"/>
      <c r="MLQ200" s="174"/>
      <c r="MLR200" s="174"/>
      <c r="MLS200" s="174"/>
      <c r="MLT200" s="174"/>
      <c r="MLU200" s="174"/>
      <c r="MLV200" s="174"/>
      <c r="MLW200" s="174"/>
      <c r="MLX200" s="174"/>
      <c r="MLY200" s="174"/>
      <c r="MLZ200" s="174"/>
      <c r="MMA200" s="174"/>
      <c r="MMB200" s="174"/>
      <c r="MMC200" s="174"/>
      <c r="MMD200" s="174"/>
      <c r="MME200" s="174"/>
      <c r="MMF200" s="174"/>
      <c r="MMG200" s="174"/>
      <c r="MMH200" s="174"/>
      <c r="MMI200" s="174"/>
      <c r="MMJ200" s="174"/>
      <c r="MMK200" s="174"/>
      <c r="MML200" s="174"/>
      <c r="MMM200" s="174"/>
      <c r="MMN200" s="174"/>
      <c r="MMO200" s="174"/>
      <c r="MMP200" s="174"/>
      <c r="MMQ200" s="174"/>
      <c r="MMR200" s="174"/>
      <c r="MMS200" s="174"/>
      <c r="MMT200" s="174"/>
      <c r="MMU200" s="174"/>
      <c r="MMV200" s="174"/>
      <c r="MMW200" s="174"/>
      <c r="MMX200" s="174"/>
      <c r="MMY200" s="174"/>
      <c r="MMZ200" s="174"/>
      <c r="MNA200" s="174"/>
      <c r="MNB200" s="174"/>
      <c r="MNC200" s="174"/>
      <c r="MND200" s="174"/>
      <c r="MNE200" s="174"/>
      <c r="MNF200" s="174"/>
      <c r="MNG200" s="174"/>
      <c r="MNH200" s="174"/>
      <c r="MNI200" s="174"/>
      <c r="MNJ200" s="174"/>
      <c r="MNK200" s="174"/>
      <c r="MNL200" s="174"/>
      <c r="MNM200" s="174"/>
      <c r="MNN200" s="174"/>
      <c r="MNO200" s="174"/>
      <c r="MNP200" s="174"/>
      <c r="MNQ200" s="174"/>
      <c r="MNR200" s="174"/>
      <c r="MNS200" s="174"/>
      <c r="MNT200" s="174"/>
      <c r="MNU200" s="174"/>
      <c r="MNV200" s="174"/>
      <c r="MNW200" s="174"/>
      <c r="MNX200" s="174"/>
      <c r="MNY200" s="174"/>
      <c r="MNZ200" s="174"/>
      <c r="MOA200" s="174"/>
      <c r="MOB200" s="174"/>
      <c r="MOC200" s="174"/>
      <c r="MOD200" s="174"/>
      <c r="MOE200" s="174"/>
      <c r="MOF200" s="174"/>
      <c r="MOG200" s="174"/>
      <c r="MOH200" s="174"/>
      <c r="MOI200" s="174"/>
      <c r="MOJ200" s="174"/>
      <c r="MOK200" s="174"/>
      <c r="MOL200" s="174"/>
      <c r="MOM200" s="174"/>
      <c r="MON200" s="174"/>
      <c r="MOO200" s="174"/>
      <c r="MOP200" s="174"/>
      <c r="MOQ200" s="174"/>
      <c r="MOR200" s="174"/>
      <c r="MOS200" s="174"/>
      <c r="MOT200" s="174"/>
      <c r="MOU200" s="174"/>
      <c r="MOV200" s="174"/>
      <c r="MOW200" s="174"/>
      <c r="MOX200" s="174"/>
      <c r="MOY200" s="174"/>
      <c r="MOZ200" s="174"/>
      <c r="MPA200" s="174"/>
      <c r="MPB200" s="174"/>
      <c r="MPC200" s="174"/>
      <c r="MPD200" s="174"/>
      <c r="MPE200" s="174"/>
      <c r="MPF200" s="174"/>
      <c r="MPG200" s="174"/>
      <c r="MPH200" s="174"/>
      <c r="MPI200" s="174"/>
      <c r="MPJ200" s="174"/>
      <c r="MPK200" s="174"/>
      <c r="MPL200" s="174"/>
      <c r="MPM200" s="174"/>
      <c r="MPN200" s="174"/>
      <c r="MPO200" s="174"/>
      <c r="MPP200" s="174"/>
      <c r="MPQ200" s="174"/>
      <c r="MPR200" s="174"/>
      <c r="MPS200" s="174"/>
      <c r="MPT200" s="174"/>
      <c r="MPU200" s="174"/>
      <c r="MPV200" s="174"/>
      <c r="MPW200" s="174"/>
      <c r="MPX200" s="174"/>
      <c r="MPY200" s="174"/>
      <c r="MPZ200" s="174"/>
      <c r="MQA200" s="174"/>
      <c r="MQB200" s="174"/>
      <c r="MQC200" s="174"/>
      <c r="MQD200" s="174"/>
      <c r="MQE200" s="174"/>
      <c r="MQF200" s="174"/>
      <c r="MQG200" s="174"/>
      <c r="MQH200" s="174"/>
      <c r="MQI200" s="174"/>
      <c r="MQJ200" s="174"/>
      <c r="MQK200" s="174"/>
      <c r="MQL200" s="174"/>
      <c r="MQM200" s="174"/>
      <c r="MQN200" s="174"/>
      <c r="MQO200" s="174"/>
      <c r="MQP200" s="174"/>
      <c r="MQQ200" s="174"/>
      <c r="MQR200" s="174"/>
      <c r="MQS200" s="174"/>
      <c r="MQT200" s="174"/>
      <c r="MQU200" s="174"/>
      <c r="MQV200" s="174"/>
      <c r="MQW200" s="174"/>
      <c r="MQX200" s="174"/>
      <c r="MQY200" s="174"/>
      <c r="MQZ200" s="174"/>
      <c r="MRA200" s="174"/>
      <c r="MRB200" s="174"/>
      <c r="MRC200" s="174"/>
      <c r="MRD200" s="174"/>
      <c r="MRE200" s="174"/>
      <c r="MRF200" s="174"/>
      <c r="MRG200" s="174"/>
      <c r="MRH200" s="174"/>
      <c r="MRI200" s="174"/>
      <c r="MRJ200" s="174"/>
      <c r="MRK200" s="174"/>
      <c r="MRL200" s="174"/>
      <c r="MRM200" s="174"/>
      <c r="MRN200" s="174"/>
      <c r="MRO200" s="174"/>
      <c r="MRP200" s="174"/>
      <c r="MRQ200" s="174"/>
      <c r="MRR200" s="174"/>
      <c r="MRS200" s="174"/>
      <c r="MRT200" s="174"/>
      <c r="MRU200" s="174"/>
      <c r="MRV200" s="174"/>
      <c r="MRW200" s="174"/>
      <c r="MRX200" s="174"/>
      <c r="MRY200" s="174"/>
      <c r="MRZ200" s="174"/>
      <c r="MSA200" s="174"/>
      <c r="MSB200" s="174"/>
      <c r="MSC200" s="174"/>
      <c r="MSD200" s="174"/>
      <c r="MSE200" s="174"/>
      <c r="MSF200" s="174"/>
      <c r="MSG200" s="174"/>
      <c r="MSH200" s="174"/>
      <c r="MSI200" s="174"/>
      <c r="MSJ200" s="174"/>
      <c r="MSK200" s="174"/>
      <c r="MSL200" s="174"/>
      <c r="MSM200" s="174"/>
      <c r="MSN200" s="174"/>
      <c r="MSO200" s="174"/>
      <c r="MSP200" s="174"/>
      <c r="MSQ200" s="174"/>
      <c r="MSR200" s="174"/>
      <c r="MSS200" s="174"/>
      <c r="MST200" s="174"/>
      <c r="MSU200" s="174"/>
      <c r="MSV200" s="174"/>
      <c r="MSW200" s="174"/>
      <c r="MSX200" s="174"/>
      <c r="MSY200" s="174"/>
      <c r="MSZ200" s="174"/>
      <c r="MTA200" s="174"/>
      <c r="MTB200" s="174"/>
      <c r="MTC200" s="174"/>
      <c r="MTD200" s="174"/>
      <c r="MTE200" s="174"/>
      <c r="MTF200" s="174"/>
      <c r="MTG200" s="174"/>
      <c r="MTH200" s="174"/>
      <c r="MTI200" s="174"/>
      <c r="MTJ200" s="174"/>
      <c r="MTK200" s="174"/>
      <c r="MTL200" s="174"/>
      <c r="MTM200" s="174"/>
      <c r="MTN200" s="174"/>
      <c r="MTO200" s="174"/>
      <c r="MTP200" s="174"/>
      <c r="MTQ200" s="174"/>
      <c r="MTR200" s="174"/>
      <c r="MTS200" s="174"/>
      <c r="MTT200" s="174"/>
      <c r="MTU200" s="174"/>
      <c r="MTV200" s="174"/>
      <c r="MTW200" s="174"/>
      <c r="MTX200" s="174"/>
      <c r="MTY200" s="174"/>
      <c r="MTZ200" s="174"/>
      <c r="MUA200" s="174"/>
      <c r="MUB200" s="174"/>
      <c r="MUC200" s="174"/>
      <c r="MUD200" s="174"/>
      <c r="MUE200" s="174"/>
      <c r="MUF200" s="174"/>
      <c r="MUG200" s="174"/>
      <c r="MUH200" s="174"/>
      <c r="MUI200" s="174"/>
      <c r="MUJ200" s="174"/>
      <c r="MUK200" s="174"/>
      <c r="MUL200" s="174"/>
      <c r="MUM200" s="174"/>
      <c r="MUN200" s="174"/>
      <c r="MUO200" s="174"/>
      <c r="MUP200" s="174"/>
      <c r="MUQ200" s="174"/>
      <c r="MUR200" s="174"/>
      <c r="MUS200" s="174"/>
      <c r="MUT200" s="174"/>
      <c r="MUU200" s="174"/>
      <c r="MUV200" s="174"/>
      <c r="MUW200" s="174"/>
      <c r="MUX200" s="174"/>
      <c r="MUY200" s="174"/>
      <c r="MUZ200" s="174"/>
      <c r="MVA200" s="174"/>
      <c r="MVB200" s="174"/>
      <c r="MVC200" s="174"/>
      <c r="MVD200" s="174"/>
      <c r="MVE200" s="174"/>
      <c r="MVF200" s="174"/>
      <c r="MVG200" s="174"/>
      <c r="MVH200" s="174"/>
      <c r="MVI200" s="174"/>
      <c r="MVJ200" s="174"/>
      <c r="MVK200" s="174"/>
      <c r="MVL200" s="174"/>
      <c r="MVM200" s="174"/>
      <c r="MVN200" s="174"/>
      <c r="MVO200" s="174"/>
      <c r="MVP200" s="174"/>
      <c r="MVQ200" s="174"/>
      <c r="MVR200" s="174"/>
      <c r="MVS200" s="174"/>
      <c r="MVT200" s="174"/>
      <c r="MVU200" s="174"/>
      <c r="MVV200" s="174"/>
      <c r="MVW200" s="174"/>
      <c r="MVX200" s="174"/>
      <c r="MVY200" s="174"/>
      <c r="MVZ200" s="174"/>
      <c r="MWA200" s="174"/>
      <c r="MWB200" s="174"/>
      <c r="MWC200" s="174"/>
      <c r="MWD200" s="174"/>
      <c r="MWE200" s="174"/>
      <c r="MWF200" s="174"/>
      <c r="MWG200" s="174"/>
      <c r="MWH200" s="174"/>
      <c r="MWI200" s="174"/>
      <c r="MWJ200" s="174"/>
      <c r="MWK200" s="174"/>
      <c r="MWL200" s="174"/>
      <c r="MWM200" s="174"/>
      <c r="MWN200" s="174"/>
      <c r="MWO200" s="174"/>
      <c r="MWP200" s="174"/>
      <c r="MWQ200" s="174"/>
      <c r="MWR200" s="174"/>
      <c r="MWS200" s="174"/>
      <c r="MWT200" s="174"/>
      <c r="MWU200" s="174"/>
      <c r="MWV200" s="174"/>
      <c r="MWW200" s="174"/>
      <c r="MWX200" s="174"/>
      <c r="MWY200" s="174"/>
      <c r="MWZ200" s="174"/>
      <c r="MXA200" s="174"/>
      <c r="MXB200" s="174"/>
      <c r="MXC200" s="174"/>
      <c r="MXD200" s="174"/>
      <c r="MXE200" s="174"/>
      <c r="MXF200" s="174"/>
      <c r="MXG200" s="174"/>
      <c r="MXH200" s="174"/>
      <c r="MXI200" s="174"/>
      <c r="MXJ200" s="174"/>
      <c r="MXK200" s="174"/>
      <c r="MXL200" s="174"/>
      <c r="MXM200" s="174"/>
      <c r="MXN200" s="174"/>
      <c r="MXO200" s="174"/>
      <c r="MXP200" s="174"/>
      <c r="MXQ200" s="174"/>
      <c r="MXR200" s="174"/>
      <c r="MXS200" s="174"/>
      <c r="MXT200" s="174"/>
      <c r="MXU200" s="174"/>
      <c r="MXV200" s="174"/>
      <c r="MXW200" s="174"/>
      <c r="MXX200" s="174"/>
      <c r="MXY200" s="174"/>
      <c r="MXZ200" s="174"/>
      <c r="MYA200" s="174"/>
      <c r="MYB200" s="174"/>
      <c r="MYC200" s="174"/>
      <c r="MYD200" s="174"/>
      <c r="MYE200" s="174"/>
      <c r="MYF200" s="174"/>
      <c r="MYG200" s="174"/>
      <c r="MYH200" s="174"/>
      <c r="MYI200" s="174"/>
      <c r="MYJ200" s="174"/>
      <c r="MYK200" s="174"/>
      <c r="MYL200" s="174"/>
      <c r="MYM200" s="174"/>
      <c r="MYN200" s="174"/>
      <c r="MYO200" s="174"/>
      <c r="MYP200" s="174"/>
      <c r="MYQ200" s="174"/>
      <c r="MYR200" s="174"/>
      <c r="MYS200" s="174"/>
      <c r="MYT200" s="174"/>
      <c r="MYU200" s="174"/>
      <c r="MYV200" s="174"/>
      <c r="MYW200" s="174"/>
      <c r="MYX200" s="174"/>
      <c r="MYY200" s="174"/>
      <c r="MYZ200" s="174"/>
      <c r="MZA200" s="174"/>
      <c r="MZB200" s="174"/>
      <c r="MZC200" s="174"/>
      <c r="MZD200" s="174"/>
      <c r="MZE200" s="174"/>
      <c r="MZF200" s="174"/>
      <c r="MZG200" s="174"/>
      <c r="MZH200" s="174"/>
      <c r="MZI200" s="174"/>
      <c r="MZJ200" s="174"/>
      <c r="MZK200" s="174"/>
      <c r="MZL200" s="174"/>
      <c r="MZM200" s="174"/>
      <c r="MZN200" s="174"/>
      <c r="MZO200" s="174"/>
      <c r="MZP200" s="174"/>
      <c r="MZQ200" s="174"/>
      <c r="MZR200" s="174"/>
      <c r="MZS200" s="174"/>
      <c r="MZT200" s="174"/>
      <c r="MZU200" s="174"/>
      <c r="MZV200" s="174"/>
      <c r="MZW200" s="174"/>
      <c r="MZX200" s="174"/>
      <c r="MZY200" s="174"/>
      <c r="MZZ200" s="174"/>
      <c r="NAA200" s="174"/>
      <c r="NAB200" s="174"/>
      <c r="NAC200" s="174"/>
      <c r="NAD200" s="174"/>
      <c r="NAE200" s="174"/>
      <c r="NAF200" s="174"/>
      <c r="NAG200" s="174"/>
      <c r="NAH200" s="174"/>
      <c r="NAI200" s="174"/>
      <c r="NAJ200" s="174"/>
      <c r="NAK200" s="174"/>
      <c r="NAL200" s="174"/>
      <c r="NAM200" s="174"/>
      <c r="NAN200" s="174"/>
      <c r="NAO200" s="174"/>
      <c r="NAP200" s="174"/>
      <c r="NAQ200" s="174"/>
      <c r="NAR200" s="174"/>
      <c r="NAS200" s="174"/>
      <c r="NAT200" s="174"/>
      <c r="NAU200" s="174"/>
      <c r="NAV200" s="174"/>
      <c r="NAW200" s="174"/>
      <c r="NAX200" s="174"/>
      <c r="NAY200" s="174"/>
      <c r="NAZ200" s="174"/>
      <c r="NBA200" s="174"/>
      <c r="NBB200" s="174"/>
      <c r="NBC200" s="174"/>
      <c r="NBD200" s="174"/>
      <c r="NBE200" s="174"/>
      <c r="NBF200" s="174"/>
      <c r="NBG200" s="174"/>
      <c r="NBH200" s="174"/>
      <c r="NBI200" s="174"/>
      <c r="NBJ200" s="174"/>
      <c r="NBK200" s="174"/>
      <c r="NBL200" s="174"/>
      <c r="NBM200" s="174"/>
      <c r="NBN200" s="174"/>
      <c r="NBO200" s="174"/>
      <c r="NBP200" s="174"/>
      <c r="NBQ200" s="174"/>
      <c r="NBR200" s="174"/>
      <c r="NBS200" s="174"/>
      <c r="NBT200" s="174"/>
      <c r="NBU200" s="174"/>
      <c r="NBV200" s="174"/>
      <c r="NBW200" s="174"/>
      <c r="NBX200" s="174"/>
      <c r="NBY200" s="174"/>
      <c r="NBZ200" s="174"/>
      <c r="NCA200" s="174"/>
      <c r="NCB200" s="174"/>
      <c r="NCC200" s="174"/>
      <c r="NCD200" s="174"/>
      <c r="NCE200" s="174"/>
      <c r="NCF200" s="174"/>
      <c r="NCG200" s="174"/>
      <c r="NCH200" s="174"/>
      <c r="NCI200" s="174"/>
      <c r="NCJ200" s="174"/>
      <c r="NCK200" s="174"/>
      <c r="NCL200" s="174"/>
      <c r="NCM200" s="174"/>
      <c r="NCN200" s="174"/>
      <c r="NCO200" s="174"/>
      <c r="NCP200" s="174"/>
      <c r="NCQ200" s="174"/>
      <c r="NCR200" s="174"/>
      <c r="NCS200" s="174"/>
      <c r="NCT200" s="174"/>
      <c r="NCU200" s="174"/>
      <c r="NCV200" s="174"/>
      <c r="NCW200" s="174"/>
      <c r="NCX200" s="174"/>
      <c r="NCY200" s="174"/>
      <c r="NCZ200" s="174"/>
      <c r="NDA200" s="174"/>
      <c r="NDB200" s="174"/>
      <c r="NDC200" s="174"/>
      <c r="NDD200" s="174"/>
      <c r="NDE200" s="174"/>
      <c r="NDF200" s="174"/>
      <c r="NDG200" s="174"/>
      <c r="NDH200" s="174"/>
      <c r="NDI200" s="174"/>
      <c r="NDJ200" s="174"/>
      <c r="NDK200" s="174"/>
      <c r="NDL200" s="174"/>
      <c r="NDM200" s="174"/>
      <c r="NDN200" s="174"/>
      <c r="NDO200" s="174"/>
      <c r="NDP200" s="174"/>
      <c r="NDQ200" s="174"/>
      <c r="NDR200" s="174"/>
      <c r="NDS200" s="174"/>
      <c r="NDT200" s="174"/>
      <c r="NDU200" s="174"/>
      <c r="NDV200" s="174"/>
      <c r="NDW200" s="174"/>
      <c r="NDX200" s="174"/>
      <c r="NDY200" s="174"/>
      <c r="NDZ200" s="174"/>
      <c r="NEA200" s="174"/>
      <c r="NEB200" s="174"/>
      <c r="NEC200" s="174"/>
      <c r="NED200" s="174"/>
      <c r="NEE200" s="174"/>
      <c r="NEF200" s="174"/>
      <c r="NEG200" s="174"/>
      <c r="NEH200" s="174"/>
      <c r="NEI200" s="174"/>
      <c r="NEJ200" s="174"/>
      <c r="NEK200" s="174"/>
      <c r="NEL200" s="174"/>
      <c r="NEM200" s="174"/>
      <c r="NEN200" s="174"/>
      <c r="NEO200" s="174"/>
      <c r="NEP200" s="174"/>
      <c r="NEQ200" s="174"/>
      <c r="NER200" s="174"/>
      <c r="NES200" s="174"/>
      <c r="NET200" s="174"/>
      <c r="NEU200" s="174"/>
      <c r="NEV200" s="174"/>
      <c r="NEW200" s="174"/>
      <c r="NEX200" s="174"/>
      <c r="NEY200" s="174"/>
      <c r="NEZ200" s="174"/>
      <c r="NFA200" s="174"/>
      <c r="NFB200" s="174"/>
      <c r="NFC200" s="174"/>
      <c r="NFD200" s="174"/>
      <c r="NFE200" s="174"/>
      <c r="NFF200" s="174"/>
      <c r="NFG200" s="174"/>
      <c r="NFH200" s="174"/>
      <c r="NFI200" s="174"/>
      <c r="NFJ200" s="174"/>
      <c r="NFK200" s="174"/>
      <c r="NFL200" s="174"/>
      <c r="NFM200" s="174"/>
      <c r="NFN200" s="174"/>
      <c r="NFO200" s="174"/>
      <c r="NFP200" s="174"/>
      <c r="NFQ200" s="174"/>
      <c r="NFR200" s="174"/>
      <c r="NFS200" s="174"/>
      <c r="NFT200" s="174"/>
      <c r="NFU200" s="174"/>
      <c r="NFV200" s="174"/>
      <c r="NFW200" s="174"/>
      <c r="NFX200" s="174"/>
      <c r="NFY200" s="174"/>
      <c r="NFZ200" s="174"/>
      <c r="NGA200" s="174"/>
      <c r="NGB200" s="174"/>
      <c r="NGC200" s="174"/>
      <c r="NGD200" s="174"/>
      <c r="NGE200" s="174"/>
      <c r="NGF200" s="174"/>
      <c r="NGG200" s="174"/>
      <c r="NGH200" s="174"/>
      <c r="NGI200" s="174"/>
      <c r="NGJ200" s="174"/>
      <c r="NGK200" s="174"/>
      <c r="NGL200" s="174"/>
      <c r="NGM200" s="174"/>
      <c r="NGN200" s="174"/>
      <c r="NGO200" s="174"/>
      <c r="NGP200" s="174"/>
      <c r="NGQ200" s="174"/>
      <c r="NGR200" s="174"/>
      <c r="NGS200" s="174"/>
      <c r="NGT200" s="174"/>
      <c r="NGU200" s="174"/>
      <c r="NGV200" s="174"/>
      <c r="NGW200" s="174"/>
      <c r="NGX200" s="174"/>
      <c r="NGY200" s="174"/>
      <c r="NGZ200" s="174"/>
      <c r="NHA200" s="174"/>
      <c r="NHB200" s="174"/>
      <c r="NHC200" s="174"/>
      <c r="NHD200" s="174"/>
      <c r="NHE200" s="174"/>
      <c r="NHF200" s="174"/>
      <c r="NHG200" s="174"/>
      <c r="NHH200" s="174"/>
      <c r="NHI200" s="174"/>
      <c r="NHJ200" s="174"/>
      <c r="NHK200" s="174"/>
      <c r="NHL200" s="174"/>
      <c r="NHM200" s="174"/>
      <c r="NHN200" s="174"/>
      <c r="NHO200" s="174"/>
      <c r="NHP200" s="174"/>
      <c r="NHQ200" s="174"/>
      <c r="NHR200" s="174"/>
      <c r="NHS200" s="174"/>
      <c r="NHT200" s="174"/>
      <c r="NHU200" s="174"/>
      <c r="NHV200" s="174"/>
      <c r="NHW200" s="174"/>
      <c r="NHX200" s="174"/>
      <c r="NHY200" s="174"/>
      <c r="NHZ200" s="174"/>
      <c r="NIA200" s="174"/>
      <c r="NIB200" s="174"/>
      <c r="NIC200" s="174"/>
      <c r="NID200" s="174"/>
      <c r="NIE200" s="174"/>
      <c r="NIF200" s="174"/>
      <c r="NIG200" s="174"/>
      <c r="NIH200" s="174"/>
      <c r="NII200" s="174"/>
      <c r="NIJ200" s="174"/>
      <c r="NIK200" s="174"/>
      <c r="NIL200" s="174"/>
      <c r="NIM200" s="174"/>
      <c r="NIN200" s="174"/>
      <c r="NIO200" s="174"/>
      <c r="NIP200" s="174"/>
      <c r="NIQ200" s="174"/>
      <c r="NIR200" s="174"/>
      <c r="NIS200" s="174"/>
      <c r="NIT200" s="174"/>
      <c r="NIU200" s="174"/>
      <c r="NIV200" s="174"/>
      <c r="NIW200" s="174"/>
      <c r="NIX200" s="174"/>
      <c r="NIY200" s="174"/>
      <c r="NIZ200" s="174"/>
      <c r="NJA200" s="174"/>
      <c r="NJB200" s="174"/>
      <c r="NJC200" s="174"/>
      <c r="NJD200" s="174"/>
      <c r="NJE200" s="174"/>
      <c r="NJF200" s="174"/>
      <c r="NJG200" s="174"/>
      <c r="NJH200" s="174"/>
      <c r="NJI200" s="174"/>
      <c r="NJJ200" s="174"/>
      <c r="NJK200" s="174"/>
      <c r="NJL200" s="174"/>
      <c r="NJM200" s="174"/>
      <c r="NJN200" s="174"/>
      <c r="NJO200" s="174"/>
      <c r="NJP200" s="174"/>
      <c r="NJQ200" s="174"/>
      <c r="NJR200" s="174"/>
      <c r="NJS200" s="174"/>
      <c r="NJT200" s="174"/>
      <c r="NJU200" s="174"/>
      <c r="NJV200" s="174"/>
      <c r="NJW200" s="174"/>
      <c r="NJX200" s="174"/>
      <c r="NJY200" s="174"/>
      <c r="NJZ200" s="174"/>
      <c r="NKA200" s="174"/>
      <c r="NKB200" s="174"/>
      <c r="NKC200" s="174"/>
      <c r="NKD200" s="174"/>
      <c r="NKE200" s="174"/>
      <c r="NKF200" s="174"/>
      <c r="NKG200" s="174"/>
      <c r="NKH200" s="174"/>
      <c r="NKI200" s="174"/>
      <c r="NKJ200" s="174"/>
      <c r="NKK200" s="174"/>
      <c r="NKL200" s="174"/>
      <c r="NKM200" s="174"/>
      <c r="NKN200" s="174"/>
      <c r="NKO200" s="174"/>
      <c r="NKP200" s="174"/>
      <c r="NKQ200" s="174"/>
      <c r="NKR200" s="174"/>
      <c r="NKS200" s="174"/>
      <c r="NKT200" s="174"/>
      <c r="NKU200" s="174"/>
      <c r="NKV200" s="174"/>
      <c r="NKW200" s="174"/>
      <c r="NKX200" s="174"/>
      <c r="NKY200" s="174"/>
      <c r="NKZ200" s="174"/>
      <c r="NLA200" s="174"/>
      <c r="NLB200" s="174"/>
      <c r="NLC200" s="174"/>
      <c r="NLD200" s="174"/>
      <c r="NLE200" s="174"/>
      <c r="NLF200" s="174"/>
      <c r="NLG200" s="174"/>
      <c r="NLH200" s="174"/>
      <c r="NLI200" s="174"/>
      <c r="NLJ200" s="174"/>
      <c r="NLK200" s="174"/>
      <c r="NLL200" s="174"/>
      <c r="NLM200" s="174"/>
      <c r="NLN200" s="174"/>
      <c r="NLO200" s="174"/>
      <c r="NLP200" s="174"/>
      <c r="NLQ200" s="174"/>
      <c r="NLR200" s="174"/>
      <c r="NLS200" s="174"/>
      <c r="NLT200" s="174"/>
      <c r="NLU200" s="174"/>
      <c r="NLV200" s="174"/>
      <c r="NLW200" s="174"/>
      <c r="NLX200" s="174"/>
      <c r="NLY200" s="174"/>
      <c r="NLZ200" s="174"/>
      <c r="NMA200" s="174"/>
      <c r="NMB200" s="174"/>
      <c r="NMC200" s="174"/>
      <c r="NMD200" s="174"/>
      <c r="NME200" s="174"/>
      <c r="NMF200" s="174"/>
      <c r="NMG200" s="174"/>
      <c r="NMH200" s="174"/>
      <c r="NMI200" s="174"/>
      <c r="NMJ200" s="174"/>
      <c r="NMK200" s="174"/>
      <c r="NML200" s="174"/>
      <c r="NMM200" s="174"/>
      <c r="NMN200" s="174"/>
      <c r="NMO200" s="174"/>
      <c r="NMP200" s="174"/>
      <c r="NMQ200" s="174"/>
      <c r="NMR200" s="174"/>
      <c r="NMS200" s="174"/>
      <c r="NMT200" s="174"/>
      <c r="NMU200" s="174"/>
      <c r="NMV200" s="174"/>
      <c r="NMW200" s="174"/>
      <c r="NMX200" s="174"/>
      <c r="NMY200" s="174"/>
      <c r="NMZ200" s="174"/>
      <c r="NNA200" s="174"/>
      <c r="NNB200" s="174"/>
      <c r="NNC200" s="174"/>
      <c r="NND200" s="174"/>
      <c r="NNE200" s="174"/>
      <c r="NNF200" s="174"/>
      <c r="NNG200" s="174"/>
      <c r="NNH200" s="174"/>
      <c r="NNI200" s="174"/>
      <c r="NNJ200" s="174"/>
      <c r="NNK200" s="174"/>
      <c r="NNL200" s="174"/>
      <c r="NNM200" s="174"/>
      <c r="NNN200" s="174"/>
      <c r="NNO200" s="174"/>
      <c r="NNP200" s="174"/>
      <c r="NNQ200" s="174"/>
      <c r="NNR200" s="174"/>
      <c r="NNS200" s="174"/>
      <c r="NNT200" s="174"/>
      <c r="NNU200" s="174"/>
      <c r="NNV200" s="174"/>
      <c r="NNW200" s="174"/>
      <c r="NNX200" s="174"/>
      <c r="NNY200" s="174"/>
      <c r="NNZ200" s="174"/>
      <c r="NOA200" s="174"/>
      <c r="NOB200" s="174"/>
      <c r="NOC200" s="174"/>
      <c r="NOD200" s="174"/>
      <c r="NOE200" s="174"/>
      <c r="NOF200" s="174"/>
      <c r="NOG200" s="174"/>
      <c r="NOH200" s="174"/>
      <c r="NOI200" s="174"/>
      <c r="NOJ200" s="174"/>
      <c r="NOK200" s="174"/>
      <c r="NOL200" s="174"/>
      <c r="NOM200" s="174"/>
      <c r="NON200" s="174"/>
      <c r="NOO200" s="174"/>
      <c r="NOP200" s="174"/>
      <c r="NOQ200" s="174"/>
      <c r="NOR200" s="174"/>
      <c r="NOS200" s="174"/>
      <c r="NOT200" s="174"/>
      <c r="NOU200" s="174"/>
      <c r="NOV200" s="174"/>
      <c r="NOW200" s="174"/>
      <c r="NOX200" s="174"/>
      <c r="NOY200" s="174"/>
      <c r="NOZ200" s="174"/>
      <c r="NPA200" s="174"/>
      <c r="NPB200" s="174"/>
      <c r="NPC200" s="174"/>
      <c r="NPD200" s="174"/>
      <c r="NPE200" s="174"/>
      <c r="NPF200" s="174"/>
      <c r="NPG200" s="174"/>
      <c r="NPH200" s="174"/>
      <c r="NPI200" s="174"/>
      <c r="NPJ200" s="174"/>
      <c r="NPK200" s="174"/>
      <c r="NPL200" s="174"/>
      <c r="NPM200" s="174"/>
      <c r="NPN200" s="174"/>
      <c r="NPO200" s="174"/>
      <c r="NPP200" s="174"/>
      <c r="NPQ200" s="174"/>
      <c r="NPR200" s="174"/>
      <c r="NPS200" s="174"/>
      <c r="NPT200" s="174"/>
      <c r="NPU200" s="174"/>
      <c r="NPV200" s="174"/>
      <c r="NPW200" s="174"/>
      <c r="NPX200" s="174"/>
      <c r="NPY200" s="174"/>
      <c r="NPZ200" s="174"/>
      <c r="NQA200" s="174"/>
      <c r="NQB200" s="174"/>
      <c r="NQC200" s="174"/>
      <c r="NQD200" s="174"/>
      <c r="NQE200" s="174"/>
      <c r="NQF200" s="174"/>
      <c r="NQG200" s="174"/>
      <c r="NQH200" s="174"/>
      <c r="NQI200" s="174"/>
      <c r="NQJ200" s="174"/>
      <c r="NQK200" s="174"/>
      <c r="NQL200" s="174"/>
      <c r="NQM200" s="174"/>
      <c r="NQN200" s="174"/>
      <c r="NQO200" s="174"/>
      <c r="NQP200" s="174"/>
      <c r="NQQ200" s="174"/>
      <c r="NQR200" s="174"/>
      <c r="NQS200" s="174"/>
      <c r="NQT200" s="174"/>
      <c r="NQU200" s="174"/>
      <c r="NQV200" s="174"/>
      <c r="NQW200" s="174"/>
      <c r="NQX200" s="174"/>
      <c r="NQY200" s="174"/>
      <c r="NQZ200" s="174"/>
      <c r="NRA200" s="174"/>
      <c r="NRB200" s="174"/>
      <c r="NRC200" s="174"/>
      <c r="NRD200" s="174"/>
      <c r="NRE200" s="174"/>
      <c r="NRF200" s="174"/>
      <c r="NRG200" s="174"/>
      <c r="NRH200" s="174"/>
      <c r="NRI200" s="174"/>
      <c r="NRJ200" s="174"/>
      <c r="NRK200" s="174"/>
      <c r="NRL200" s="174"/>
      <c r="NRM200" s="174"/>
      <c r="NRN200" s="174"/>
      <c r="NRO200" s="174"/>
      <c r="NRP200" s="174"/>
      <c r="NRQ200" s="174"/>
      <c r="NRR200" s="174"/>
      <c r="NRS200" s="174"/>
      <c r="NRT200" s="174"/>
      <c r="NRU200" s="174"/>
      <c r="NRV200" s="174"/>
      <c r="NRW200" s="174"/>
      <c r="NRX200" s="174"/>
      <c r="NRY200" s="174"/>
      <c r="NRZ200" s="174"/>
      <c r="NSA200" s="174"/>
      <c r="NSB200" s="174"/>
      <c r="NSC200" s="174"/>
      <c r="NSD200" s="174"/>
      <c r="NSE200" s="174"/>
      <c r="NSF200" s="174"/>
      <c r="NSG200" s="174"/>
      <c r="NSH200" s="174"/>
      <c r="NSI200" s="174"/>
      <c r="NSJ200" s="174"/>
      <c r="NSK200" s="174"/>
      <c r="NSL200" s="174"/>
      <c r="NSM200" s="174"/>
      <c r="NSN200" s="174"/>
      <c r="NSO200" s="174"/>
      <c r="NSP200" s="174"/>
      <c r="NSQ200" s="174"/>
      <c r="NSR200" s="174"/>
      <c r="NSS200" s="174"/>
      <c r="NST200" s="174"/>
      <c r="NSU200" s="174"/>
      <c r="NSV200" s="174"/>
      <c r="NSW200" s="174"/>
      <c r="NSX200" s="174"/>
      <c r="NSY200" s="174"/>
      <c r="NSZ200" s="174"/>
      <c r="NTA200" s="174"/>
      <c r="NTB200" s="174"/>
      <c r="NTC200" s="174"/>
      <c r="NTD200" s="174"/>
      <c r="NTE200" s="174"/>
      <c r="NTF200" s="174"/>
      <c r="NTG200" s="174"/>
      <c r="NTH200" s="174"/>
      <c r="NTI200" s="174"/>
      <c r="NTJ200" s="174"/>
      <c r="NTK200" s="174"/>
      <c r="NTL200" s="174"/>
      <c r="NTM200" s="174"/>
      <c r="NTN200" s="174"/>
      <c r="NTO200" s="174"/>
      <c r="NTP200" s="174"/>
      <c r="NTQ200" s="174"/>
      <c r="NTR200" s="174"/>
      <c r="NTS200" s="174"/>
      <c r="NTT200" s="174"/>
      <c r="NTU200" s="174"/>
      <c r="NTV200" s="174"/>
      <c r="NTW200" s="174"/>
      <c r="NTX200" s="174"/>
      <c r="NTY200" s="174"/>
      <c r="NTZ200" s="174"/>
      <c r="NUA200" s="174"/>
      <c r="NUB200" s="174"/>
      <c r="NUC200" s="174"/>
      <c r="NUD200" s="174"/>
      <c r="NUE200" s="174"/>
      <c r="NUF200" s="174"/>
      <c r="NUG200" s="174"/>
      <c r="NUH200" s="174"/>
      <c r="NUI200" s="174"/>
      <c r="NUJ200" s="174"/>
      <c r="NUK200" s="174"/>
      <c r="NUL200" s="174"/>
      <c r="NUM200" s="174"/>
      <c r="NUN200" s="174"/>
      <c r="NUO200" s="174"/>
      <c r="NUP200" s="174"/>
      <c r="NUQ200" s="174"/>
      <c r="NUR200" s="174"/>
      <c r="NUS200" s="174"/>
      <c r="NUT200" s="174"/>
      <c r="NUU200" s="174"/>
      <c r="NUV200" s="174"/>
      <c r="NUW200" s="174"/>
      <c r="NUX200" s="174"/>
      <c r="NUY200" s="174"/>
      <c r="NUZ200" s="174"/>
      <c r="NVA200" s="174"/>
      <c r="NVB200" s="174"/>
      <c r="NVC200" s="174"/>
      <c r="NVD200" s="174"/>
      <c r="NVE200" s="174"/>
      <c r="NVF200" s="174"/>
      <c r="NVG200" s="174"/>
      <c r="NVH200" s="174"/>
      <c r="NVI200" s="174"/>
      <c r="NVJ200" s="174"/>
      <c r="NVK200" s="174"/>
      <c r="NVL200" s="174"/>
      <c r="NVM200" s="174"/>
      <c r="NVN200" s="174"/>
      <c r="NVO200" s="174"/>
      <c r="NVP200" s="174"/>
      <c r="NVQ200" s="174"/>
      <c r="NVR200" s="174"/>
      <c r="NVS200" s="174"/>
      <c r="NVT200" s="174"/>
      <c r="NVU200" s="174"/>
      <c r="NVV200" s="174"/>
      <c r="NVW200" s="174"/>
      <c r="NVX200" s="174"/>
      <c r="NVY200" s="174"/>
      <c r="NVZ200" s="174"/>
      <c r="NWA200" s="174"/>
      <c r="NWB200" s="174"/>
      <c r="NWC200" s="174"/>
      <c r="NWD200" s="174"/>
      <c r="NWE200" s="174"/>
      <c r="NWF200" s="174"/>
      <c r="NWG200" s="174"/>
      <c r="NWH200" s="174"/>
      <c r="NWI200" s="174"/>
      <c r="NWJ200" s="174"/>
      <c r="NWK200" s="174"/>
      <c r="NWL200" s="174"/>
      <c r="NWM200" s="174"/>
      <c r="NWN200" s="174"/>
      <c r="NWO200" s="174"/>
      <c r="NWP200" s="174"/>
      <c r="NWQ200" s="174"/>
      <c r="NWR200" s="174"/>
      <c r="NWS200" s="174"/>
      <c r="NWT200" s="174"/>
      <c r="NWU200" s="174"/>
      <c r="NWV200" s="174"/>
      <c r="NWW200" s="174"/>
      <c r="NWX200" s="174"/>
      <c r="NWY200" s="174"/>
      <c r="NWZ200" s="174"/>
      <c r="NXA200" s="174"/>
      <c r="NXB200" s="174"/>
      <c r="NXC200" s="174"/>
      <c r="NXD200" s="174"/>
      <c r="NXE200" s="174"/>
      <c r="NXF200" s="174"/>
      <c r="NXG200" s="174"/>
      <c r="NXH200" s="174"/>
      <c r="NXI200" s="174"/>
      <c r="NXJ200" s="174"/>
      <c r="NXK200" s="174"/>
      <c r="NXL200" s="174"/>
      <c r="NXM200" s="174"/>
      <c r="NXN200" s="174"/>
      <c r="NXO200" s="174"/>
      <c r="NXP200" s="174"/>
      <c r="NXQ200" s="174"/>
      <c r="NXR200" s="174"/>
      <c r="NXS200" s="174"/>
      <c r="NXT200" s="174"/>
      <c r="NXU200" s="174"/>
      <c r="NXV200" s="174"/>
      <c r="NXW200" s="174"/>
      <c r="NXX200" s="174"/>
      <c r="NXY200" s="174"/>
      <c r="NXZ200" s="174"/>
      <c r="NYA200" s="174"/>
      <c r="NYB200" s="174"/>
      <c r="NYC200" s="174"/>
      <c r="NYD200" s="174"/>
      <c r="NYE200" s="174"/>
      <c r="NYF200" s="174"/>
      <c r="NYG200" s="174"/>
      <c r="NYH200" s="174"/>
      <c r="NYI200" s="174"/>
      <c r="NYJ200" s="174"/>
      <c r="NYK200" s="174"/>
      <c r="NYL200" s="174"/>
      <c r="NYM200" s="174"/>
      <c r="NYN200" s="174"/>
      <c r="NYO200" s="174"/>
      <c r="NYP200" s="174"/>
      <c r="NYQ200" s="174"/>
      <c r="NYR200" s="174"/>
      <c r="NYS200" s="174"/>
      <c r="NYT200" s="174"/>
      <c r="NYU200" s="174"/>
      <c r="NYV200" s="174"/>
      <c r="NYW200" s="174"/>
      <c r="NYX200" s="174"/>
      <c r="NYY200" s="174"/>
      <c r="NYZ200" s="174"/>
      <c r="NZA200" s="174"/>
      <c r="NZB200" s="174"/>
      <c r="NZC200" s="174"/>
      <c r="NZD200" s="174"/>
      <c r="NZE200" s="174"/>
      <c r="NZF200" s="174"/>
      <c r="NZG200" s="174"/>
      <c r="NZH200" s="174"/>
      <c r="NZI200" s="174"/>
      <c r="NZJ200" s="174"/>
      <c r="NZK200" s="174"/>
      <c r="NZL200" s="174"/>
      <c r="NZM200" s="174"/>
      <c r="NZN200" s="174"/>
      <c r="NZO200" s="174"/>
      <c r="NZP200" s="174"/>
      <c r="NZQ200" s="174"/>
      <c r="NZR200" s="174"/>
      <c r="NZS200" s="174"/>
      <c r="NZT200" s="174"/>
      <c r="NZU200" s="174"/>
      <c r="NZV200" s="174"/>
      <c r="NZW200" s="174"/>
      <c r="NZX200" s="174"/>
      <c r="NZY200" s="174"/>
      <c r="NZZ200" s="174"/>
      <c r="OAA200" s="174"/>
      <c r="OAB200" s="174"/>
      <c r="OAC200" s="174"/>
      <c r="OAD200" s="174"/>
      <c r="OAE200" s="174"/>
      <c r="OAF200" s="174"/>
      <c r="OAG200" s="174"/>
      <c r="OAH200" s="174"/>
      <c r="OAI200" s="174"/>
      <c r="OAJ200" s="174"/>
      <c r="OAK200" s="174"/>
      <c r="OAL200" s="174"/>
      <c r="OAM200" s="174"/>
      <c r="OAN200" s="174"/>
      <c r="OAO200" s="174"/>
      <c r="OAP200" s="174"/>
      <c r="OAQ200" s="174"/>
      <c r="OAR200" s="174"/>
      <c r="OAS200" s="174"/>
      <c r="OAT200" s="174"/>
      <c r="OAU200" s="174"/>
      <c r="OAV200" s="174"/>
      <c r="OAW200" s="174"/>
      <c r="OAX200" s="174"/>
      <c r="OAY200" s="174"/>
      <c r="OAZ200" s="174"/>
      <c r="OBA200" s="174"/>
      <c r="OBB200" s="174"/>
      <c r="OBC200" s="174"/>
      <c r="OBD200" s="174"/>
      <c r="OBE200" s="174"/>
      <c r="OBF200" s="174"/>
      <c r="OBG200" s="174"/>
      <c r="OBH200" s="174"/>
      <c r="OBI200" s="174"/>
      <c r="OBJ200" s="174"/>
      <c r="OBK200" s="174"/>
      <c r="OBL200" s="174"/>
      <c r="OBM200" s="174"/>
      <c r="OBN200" s="174"/>
      <c r="OBO200" s="174"/>
      <c r="OBP200" s="174"/>
      <c r="OBQ200" s="174"/>
      <c r="OBR200" s="174"/>
      <c r="OBS200" s="174"/>
      <c r="OBT200" s="174"/>
      <c r="OBU200" s="174"/>
      <c r="OBV200" s="174"/>
      <c r="OBW200" s="174"/>
      <c r="OBX200" s="174"/>
      <c r="OBY200" s="174"/>
      <c r="OBZ200" s="174"/>
      <c r="OCA200" s="174"/>
      <c r="OCB200" s="174"/>
      <c r="OCC200" s="174"/>
      <c r="OCD200" s="174"/>
      <c r="OCE200" s="174"/>
      <c r="OCF200" s="174"/>
      <c r="OCG200" s="174"/>
      <c r="OCH200" s="174"/>
      <c r="OCI200" s="174"/>
      <c r="OCJ200" s="174"/>
      <c r="OCK200" s="174"/>
      <c r="OCL200" s="174"/>
      <c r="OCM200" s="174"/>
      <c r="OCN200" s="174"/>
      <c r="OCO200" s="174"/>
      <c r="OCP200" s="174"/>
      <c r="OCQ200" s="174"/>
      <c r="OCR200" s="174"/>
      <c r="OCS200" s="174"/>
      <c r="OCT200" s="174"/>
      <c r="OCU200" s="174"/>
      <c r="OCV200" s="174"/>
      <c r="OCW200" s="174"/>
      <c r="OCX200" s="174"/>
      <c r="OCY200" s="174"/>
      <c r="OCZ200" s="174"/>
      <c r="ODA200" s="174"/>
      <c r="ODB200" s="174"/>
      <c r="ODC200" s="174"/>
      <c r="ODD200" s="174"/>
      <c r="ODE200" s="174"/>
      <c r="ODF200" s="174"/>
      <c r="ODG200" s="174"/>
      <c r="ODH200" s="174"/>
      <c r="ODI200" s="174"/>
      <c r="ODJ200" s="174"/>
      <c r="ODK200" s="174"/>
      <c r="ODL200" s="174"/>
      <c r="ODM200" s="174"/>
      <c r="ODN200" s="174"/>
      <c r="ODO200" s="174"/>
      <c r="ODP200" s="174"/>
      <c r="ODQ200" s="174"/>
      <c r="ODR200" s="174"/>
      <c r="ODS200" s="174"/>
      <c r="ODT200" s="174"/>
      <c r="ODU200" s="174"/>
      <c r="ODV200" s="174"/>
      <c r="ODW200" s="174"/>
      <c r="ODX200" s="174"/>
      <c r="ODY200" s="174"/>
      <c r="ODZ200" s="174"/>
      <c r="OEA200" s="174"/>
      <c r="OEB200" s="174"/>
      <c r="OEC200" s="174"/>
      <c r="OED200" s="174"/>
      <c r="OEE200" s="174"/>
      <c r="OEF200" s="174"/>
      <c r="OEG200" s="174"/>
      <c r="OEH200" s="174"/>
      <c r="OEI200" s="174"/>
      <c r="OEJ200" s="174"/>
      <c r="OEK200" s="174"/>
      <c r="OEL200" s="174"/>
      <c r="OEM200" s="174"/>
      <c r="OEN200" s="174"/>
      <c r="OEO200" s="174"/>
      <c r="OEP200" s="174"/>
      <c r="OEQ200" s="174"/>
      <c r="OER200" s="174"/>
      <c r="OES200" s="174"/>
      <c r="OET200" s="174"/>
      <c r="OEU200" s="174"/>
      <c r="OEV200" s="174"/>
      <c r="OEW200" s="174"/>
      <c r="OEX200" s="174"/>
      <c r="OEY200" s="174"/>
      <c r="OEZ200" s="174"/>
      <c r="OFA200" s="174"/>
      <c r="OFB200" s="174"/>
      <c r="OFC200" s="174"/>
      <c r="OFD200" s="174"/>
      <c r="OFE200" s="174"/>
      <c r="OFF200" s="174"/>
      <c r="OFG200" s="174"/>
      <c r="OFH200" s="174"/>
      <c r="OFI200" s="174"/>
      <c r="OFJ200" s="174"/>
      <c r="OFK200" s="174"/>
      <c r="OFL200" s="174"/>
      <c r="OFM200" s="174"/>
      <c r="OFN200" s="174"/>
      <c r="OFO200" s="174"/>
      <c r="OFP200" s="174"/>
      <c r="OFQ200" s="174"/>
      <c r="OFR200" s="174"/>
      <c r="OFS200" s="174"/>
      <c r="OFT200" s="174"/>
      <c r="OFU200" s="174"/>
      <c r="OFV200" s="174"/>
      <c r="OFW200" s="174"/>
      <c r="OFX200" s="174"/>
      <c r="OFY200" s="174"/>
      <c r="OFZ200" s="174"/>
      <c r="OGA200" s="174"/>
      <c r="OGB200" s="174"/>
      <c r="OGC200" s="174"/>
      <c r="OGD200" s="174"/>
      <c r="OGE200" s="174"/>
      <c r="OGF200" s="174"/>
      <c r="OGG200" s="174"/>
      <c r="OGH200" s="174"/>
      <c r="OGI200" s="174"/>
      <c r="OGJ200" s="174"/>
      <c r="OGK200" s="174"/>
      <c r="OGL200" s="174"/>
      <c r="OGM200" s="174"/>
      <c r="OGN200" s="174"/>
      <c r="OGO200" s="174"/>
      <c r="OGP200" s="174"/>
      <c r="OGQ200" s="174"/>
      <c r="OGR200" s="174"/>
      <c r="OGS200" s="174"/>
      <c r="OGT200" s="174"/>
      <c r="OGU200" s="174"/>
      <c r="OGV200" s="174"/>
      <c r="OGW200" s="174"/>
      <c r="OGX200" s="174"/>
      <c r="OGY200" s="174"/>
      <c r="OGZ200" s="174"/>
      <c r="OHA200" s="174"/>
      <c r="OHB200" s="174"/>
      <c r="OHC200" s="174"/>
      <c r="OHD200" s="174"/>
      <c r="OHE200" s="174"/>
      <c r="OHF200" s="174"/>
      <c r="OHG200" s="174"/>
      <c r="OHH200" s="174"/>
      <c r="OHI200" s="174"/>
      <c r="OHJ200" s="174"/>
      <c r="OHK200" s="174"/>
      <c r="OHL200" s="174"/>
      <c r="OHM200" s="174"/>
      <c r="OHN200" s="174"/>
      <c r="OHO200" s="174"/>
      <c r="OHP200" s="174"/>
      <c r="OHQ200" s="174"/>
      <c r="OHR200" s="174"/>
      <c r="OHS200" s="174"/>
      <c r="OHT200" s="174"/>
      <c r="OHU200" s="174"/>
      <c r="OHV200" s="174"/>
      <c r="OHW200" s="174"/>
      <c r="OHX200" s="174"/>
      <c r="OHY200" s="174"/>
      <c r="OHZ200" s="174"/>
      <c r="OIA200" s="174"/>
      <c r="OIB200" s="174"/>
      <c r="OIC200" s="174"/>
      <c r="OID200" s="174"/>
      <c r="OIE200" s="174"/>
      <c r="OIF200" s="174"/>
      <c r="OIG200" s="174"/>
      <c r="OIH200" s="174"/>
      <c r="OII200" s="174"/>
      <c r="OIJ200" s="174"/>
      <c r="OIK200" s="174"/>
      <c r="OIL200" s="174"/>
      <c r="OIM200" s="174"/>
      <c r="OIN200" s="174"/>
      <c r="OIO200" s="174"/>
      <c r="OIP200" s="174"/>
      <c r="OIQ200" s="174"/>
      <c r="OIR200" s="174"/>
      <c r="OIS200" s="174"/>
      <c r="OIT200" s="174"/>
      <c r="OIU200" s="174"/>
      <c r="OIV200" s="174"/>
      <c r="OIW200" s="174"/>
      <c r="OIX200" s="174"/>
      <c r="OIY200" s="174"/>
      <c r="OIZ200" s="174"/>
      <c r="OJA200" s="174"/>
      <c r="OJB200" s="174"/>
      <c r="OJC200" s="174"/>
      <c r="OJD200" s="174"/>
      <c r="OJE200" s="174"/>
      <c r="OJF200" s="174"/>
      <c r="OJG200" s="174"/>
      <c r="OJH200" s="174"/>
      <c r="OJI200" s="174"/>
      <c r="OJJ200" s="174"/>
      <c r="OJK200" s="174"/>
      <c r="OJL200" s="174"/>
      <c r="OJM200" s="174"/>
      <c r="OJN200" s="174"/>
      <c r="OJO200" s="174"/>
      <c r="OJP200" s="174"/>
      <c r="OJQ200" s="174"/>
      <c r="OJR200" s="174"/>
      <c r="OJS200" s="174"/>
      <c r="OJT200" s="174"/>
      <c r="OJU200" s="174"/>
      <c r="OJV200" s="174"/>
      <c r="OJW200" s="174"/>
      <c r="OJX200" s="174"/>
      <c r="OJY200" s="174"/>
      <c r="OJZ200" s="174"/>
      <c r="OKA200" s="174"/>
      <c r="OKB200" s="174"/>
      <c r="OKC200" s="174"/>
      <c r="OKD200" s="174"/>
      <c r="OKE200" s="174"/>
      <c r="OKF200" s="174"/>
      <c r="OKG200" s="174"/>
      <c r="OKH200" s="174"/>
      <c r="OKI200" s="174"/>
      <c r="OKJ200" s="174"/>
      <c r="OKK200" s="174"/>
      <c r="OKL200" s="174"/>
      <c r="OKM200" s="174"/>
      <c r="OKN200" s="174"/>
      <c r="OKO200" s="174"/>
      <c r="OKP200" s="174"/>
      <c r="OKQ200" s="174"/>
      <c r="OKR200" s="174"/>
      <c r="OKS200" s="174"/>
      <c r="OKT200" s="174"/>
      <c r="OKU200" s="174"/>
      <c r="OKV200" s="174"/>
      <c r="OKW200" s="174"/>
      <c r="OKX200" s="174"/>
      <c r="OKY200" s="174"/>
      <c r="OKZ200" s="174"/>
      <c r="OLA200" s="174"/>
      <c r="OLB200" s="174"/>
      <c r="OLC200" s="174"/>
      <c r="OLD200" s="174"/>
      <c r="OLE200" s="174"/>
      <c r="OLF200" s="174"/>
      <c r="OLG200" s="174"/>
      <c r="OLH200" s="174"/>
      <c r="OLI200" s="174"/>
      <c r="OLJ200" s="174"/>
      <c r="OLK200" s="174"/>
      <c r="OLL200" s="174"/>
      <c r="OLM200" s="174"/>
      <c r="OLN200" s="174"/>
      <c r="OLO200" s="174"/>
      <c r="OLP200" s="174"/>
      <c r="OLQ200" s="174"/>
      <c r="OLR200" s="174"/>
      <c r="OLS200" s="174"/>
      <c r="OLT200" s="174"/>
      <c r="OLU200" s="174"/>
      <c r="OLV200" s="174"/>
      <c r="OLW200" s="174"/>
      <c r="OLX200" s="174"/>
      <c r="OLY200" s="174"/>
      <c r="OLZ200" s="174"/>
      <c r="OMA200" s="174"/>
      <c r="OMB200" s="174"/>
      <c r="OMC200" s="174"/>
      <c r="OMD200" s="174"/>
      <c r="OME200" s="174"/>
      <c r="OMF200" s="174"/>
      <c r="OMG200" s="174"/>
      <c r="OMH200" s="174"/>
      <c r="OMI200" s="174"/>
      <c r="OMJ200" s="174"/>
      <c r="OMK200" s="174"/>
      <c r="OML200" s="174"/>
      <c r="OMM200" s="174"/>
      <c r="OMN200" s="174"/>
      <c r="OMO200" s="174"/>
      <c r="OMP200" s="174"/>
      <c r="OMQ200" s="174"/>
      <c r="OMR200" s="174"/>
      <c r="OMS200" s="174"/>
      <c r="OMT200" s="174"/>
      <c r="OMU200" s="174"/>
      <c r="OMV200" s="174"/>
      <c r="OMW200" s="174"/>
      <c r="OMX200" s="174"/>
      <c r="OMY200" s="174"/>
      <c r="OMZ200" s="174"/>
      <c r="ONA200" s="174"/>
      <c r="ONB200" s="174"/>
      <c r="ONC200" s="174"/>
      <c r="OND200" s="174"/>
      <c r="ONE200" s="174"/>
      <c r="ONF200" s="174"/>
      <c r="ONG200" s="174"/>
      <c r="ONH200" s="174"/>
      <c r="ONI200" s="174"/>
      <c r="ONJ200" s="174"/>
      <c r="ONK200" s="174"/>
      <c r="ONL200" s="174"/>
      <c r="ONM200" s="174"/>
      <c r="ONN200" s="174"/>
      <c r="ONO200" s="174"/>
      <c r="ONP200" s="174"/>
      <c r="ONQ200" s="174"/>
      <c r="ONR200" s="174"/>
      <c r="ONS200" s="174"/>
      <c r="ONT200" s="174"/>
      <c r="ONU200" s="174"/>
      <c r="ONV200" s="174"/>
      <c r="ONW200" s="174"/>
      <c r="ONX200" s="174"/>
      <c r="ONY200" s="174"/>
      <c r="ONZ200" s="174"/>
      <c r="OOA200" s="174"/>
      <c r="OOB200" s="174"/>
      <c r="OOC200" s="174"/>
      <c r="OOD200" s="174"/>
      <c r="OOE200" s="174"/>
      <c r="OOF200" s="174"/>
      <c r="OOG200" s="174"/>
      <c r="OOH200" s="174"/>
      <c r="OOI200" s="174"/>
      <c r="OOJ200" s="174"/>
      <c r="OOK200" s="174"/>
      <c r="OOL200" s="174"/>
      <c r="OOM200" s="174"/>
      <c r="OON200" s="174"/>
      <c r="OOO200" s="174"/>
      <c r="OOP200" s="174"/>
      <c r="OOQ200" s="174"/>
      <c r="OOR200" s="174"/>
      <c r="OOS200" s="174"/>
      <c r="OOT200" s="174"/>
      <c r="OOU200" s="174"/>
      <c r="OOV200" s="174"/>
      <c r="OOW200" s="174"/>
      <c r="OOX200" s="174"/>
      <c r="OOY200" s="174"/>
      <c r="OOZ200" s="174"/>
      <c r="OPA200" s="174"/>
      <c r="OPB200" s="174"/>
      <c r="OPC200" s="174"/>
      <c r="OPD200" s="174"/>
      <c r="OPE200" s="174"/>
      <c r="OPF200" s="174"/>
      <c r="OPG200" s="174"/>
      <c r="OPH200" s="174"/>
      <c r="OPI200" s="174"/>
      <c r="OPJ200" s="174"/>
      <c r="OPK200" s="174"/>
      <c r="OPL200" s="174"/>
      <c r="OPM200" s="174"/>
      <c r="OPN200" s="174"/>
      <c r="OPO200" s="174"/>
      <c r="OPP200" s="174"/>
      <c r="OPQ200" s="174"/>
      <c r="OPR200" s="174"/>
      <c r="OPS200" s="174"/>
      <c r="OPT200" s="174"/>
      <c r="OPU200" s="174"/>
      <c r="OPV200" s="174"/>
      <c r="OPW200" s="174"/>
      <c r="OPX200" s="174"/>
      <c r="OPY200" s="174"/>
      <c r="OPZ200" s="174"/>
      <c r="OQA200" s="174"/>
      <c r="OQB200" s="174"/>
      <c r="OQC200" s="174"/>
      <c r="OQD200" s="174"/>
      <c r="OQE200" s="174"/>
      <c r="OQF200" s="174"/>
      <c r="OQG200" s="174"/>
      <c r="OQH200" s="174"/>
      <c r="OQI200" s="174"/>
      <c r="OQJ200" s="174"/>
      <c r="OQK200" s="174"/>
      <c r="OQL200" s="174"/>
      <c r="OQM200" s="174"/>
      <c r="OQN200" s="174"/>
      <c r="OQO200" s="174"/>
      <c r="OQP200" s="174"/>
      <c r="OQQ200" s="174"/>
      <c r="OQR200" s="174"/>
      <c r="OQS200" s="174"/>
      <c r="OQT200" s="174"/>
      <c r="OQU200" s="174"/>
      <c r="OQV200" s="174"/>
      <c r="OQW200" s="174"/>
      <c r="OQX200" s="174"/>
      <c r="OQY200" s="174"/>
      <c r="OQZ200" s="174"/>
      <c r="ORA200" s="174"/>
      <c r="ORB200" s="174"/>
      <c r="ORC200" s="174"/>
      <c r="ORD200" s="174"/>
      <c r="ORE200" s="174"/>
      <c r="ORF200" s="174"/>
      <c r="ORG200" s="174"/>
      <c r="ORH200" s="174"/>
      <c r="ORI200" s="174"/>
      <c r="ORJ200" s="174"/>
      <c r="ORK200" s="174"/>
      <c r="ORL200" s="174"/>
      <c r="ORM200" s="174"/>
      <c r="ORN200" s="174"/>
      <c r="ORO200" s="174"/>
      <c r="ORP200" s="174"/>
      <c r="ORQ200" s="174"/>
      <c r="ORR200" s="174"/>
      <c r="ORS200" s="174"/>
      <c r="ORT200" s="174"/>
      <c r="ORU200" s="174"/>
      <c r="ORV200" s="174"/>
      <c r="ORW200" s="174"/>
      <c r="ORX200" s="174"/>
      <c r="ORY200" s="174"/>
      <c r="ORZ200" s="174"/>
      <c r="OSA200" s="174"/>
      <c r="OSB200" s="174"/>
      <c r="OSC200" s="174"/>
      <c r="OSD200" s="174"/>
      <c r="OSE200" s="174"/>
      <c r="OSF200" s="174"/>
      <c r="OSG200" s="174"/>
      <c r="OSH200" s="174"/>
      <c r="OSI200" s="174"/>
      <c r="OSJ200" s="174"/>
      <c r="OSK200" s="174"/>
      <c r="OSL200" s="174"/>
      <c r="OSM200" s="174"/>
      <c r="OSN200" s="174"/>
      <c r="OSO200" s="174"/>
      <c r="OSP200" s="174"/>
      <c r="OSQ200" s="174"/>
      <c r="OSR200" s="174"/>
      <c r="OSS200" s="174"/>
      <c r="OST200" s="174"/>
      <c r="OSU200" s="174"/>
      <c r="OSV200" s="174"/>
      <c r="OSW200" s="174"/>
      <c r="OSX200" s="174"/>
      <c r="OSY200" s="174"/>
      <c r="OSZ200" s="174"/>
      <c r="OTA200" s="174"/>
      <c r="OTB200" s="174"/>
      <c r="OTC200" s="174"/>
      <c r="OTD200" s="174"/>
      <c r="OTE200" s="174"/>
      <c r="OTF200" s="174"/>
      <c r="OTG200" s="174"/>
      <c r="OTH200" s="174"/>
      <c r="OTI200" s="174"/>
      <c r="OTJ200" s="174"/>
      <c r="OTK200" s="174"/>
      <c r="OTL200" s="174"/>
      <c r="OTM200" s="174"/>
      <c r="OTN200" s="174"/>
      <c r="OTO200" s="174"/>
      <c r="OTP200" s="174"/>
      <c r="OTQ200" s="174"/>
      <c r="OTR200" s="174"/>
      <c r="OTS200" s="174"/>
      <c r="OTT200" s="174"/>
      <c r="OTU200" s="174"/>
      <c r="OTV200" s="174"/>
      <c r="OTW200" s="174"/>
      <c r="OTX200" s="174"/>
      <c r="OTY200" s="174"/>
      <c r="OTZ200" s="174"/>
      <c r="OUA200" s="174"/>
      <c r="OUB200" s="174"/>
      <c r="OUC200" s="174"/>
      <c r="OUD200" s="174"/>
      <c r="OUE200" s="174"/>
      <c r="OUF200" s="174"/>
      <c r="OUG200" s="174"/>
      <c r="OUH200" s="174"/>
      <c r="OUI200" s="174"/>
      <c r="OUJ200" s="174"/>
      <c r="OUK200" s="174"/>
      <c r="OUL200" s="174"/>
      <c r="OUM200" s="174"/>
      <c r="OUN200" s="174"/>
      <c r="OUO200" s="174"/>
      <c r="OUP200" s="174"/>
      <c r="OUQ200" s="174"/>
      <c r="OUR200" s="174"/>
      <c r="OUS200" s="174"/>
      <c r="OUT200" s="174"/>
      <c r="OUU200" s="174"/>
      <c r="OUV200" s="174"/>
      <c r="OUW200" s="174"/>
      <c r="OUX200" s="174"/>
      <c r="OUY200" s="174"/>
      <c r="OUZ200" s="174"/>
      <c r="OVA200" s="174"/>
      <c r="OVB200" s="174"/>
      <c r="OVC200" s="174"/>
      <c r="OVD200" s="174"/>
      <c r="OVE200" s="174"/>
      <c r="OVF200" s="174"/>
      <c r="OVG200" s="174"/>
      <c r="OVH200" s="174"/>
      <c r="OVI200" s="174"/>
      <c r="OVJ200" s="174"/>
      <c r="OVK200" s="174"/>
      <c r="OVL200" s="174"/>
      <c r="OVM200" s="174"/>
      <c r="OVN200" s="174"/>
      <c r="OVO200" s="174"/>
      <c r="OVP200" s="174"/>
      <c r="OVQ200" s="174"/>
      <c r="OVR200" s="174"/>
      <c r="OVS200" s="174"/>
      <c r="OVT200" s="174"/>
      <c r="OVU200" s="174"/>
      <c r="OVV200" s="174"/>
      <c r="OVW200" s="174"/>
      <c r="OVX200" s="174"/>
      <c r="OVY200" s="174"/>
      <c r="OVZ200" s="174"/>
      <c r="OWA200" s="174"/>
      <c r="OWB200" s="174"/>
      <c r="OWC200" s="174"/>
      <c r="OWD200" s="174"/>
      <c r="OWE200" s="174"/>
      <c r="OWF200" s="174"/>
      <c r="OWG200" s="174"/>
      <c r="OWH200" s="174"/>
      <c r="OWI200" s="174"/>
      <c r="OWJ200" s="174"/>
      <c r="OWK200" s="174"/>
      <c r="OWL200" s="174"/>
      <c r="OWM200" s="174"/>
      <c r="OWN200" s="174"/>
      <c r="OWO200" s="174"/>
      <c r="OWP200" s="174"/>
      <c r="OWQ200" s="174"/>
      <c r="OWR200" s="174"/>
      <c r="OWS200" s="174"/>
      <c r="OWT200" s="174"/>
      <c r="OWU200" s="174"/>
      <c r="OWV200" s="174"/>
      <c r="OWW200" s="174"/>
      <c r="OWX200" s="174"/>
      <c r="OWY200" s="174"/>
      <c r="OWZ200" s="174"/>
      <c r="OXA200" s="174"/>
      <c r="OXB200" s="174"/>
      <c r="OXC200" s="174"/>
      <c r="OXD200" s="174"/>
      <c r="OXE200" s="174"/>
      <c r="OXF200" s="174"/>
      <c r="OXG200" s="174"/>
      <c r="OXH200" s="174"/>
      <c r="OXI200" s="174"/>
      <c r="OXJ200" s="174"/>
      <c r="OXK200" s="174"/>
      <c r="OXL200" s="174"/>
      <c r="OXM200" s="174"/>
      <c r="OXN200" s="174"/>
      <c r="OXO200" s="174"/>
      <c r="OXP200" s="174"/>
      <c r="OXQ200" s="174"/>
      <c r="OXR200" s="174"/>
      <c r="OXS200" s="174"/>
      <c r="OXT200" s="174"/>
      <c r="OXU200" s="174"/>
      <c r="OXV200" s="174"/>
      <c r="OXW200" s="174"/>
      <c r="OXX200" s="174"/>
      <c r="OXY200" s="174"/>
      <c r="OXZ200" s="174"/>
      <c r="OYA200" s="174"/>
      <c r="OYB200" s="174"/>
      <c r="OYC200" s="174"/>
      <c r="OYD200" s="174"/>
      <c r="OYE200" s="174"/>
      <c r="OYF200" s="174"/>
      <c r="OYG200" s="174"/>
      <c r="OYH200" s="174"/>
      <c r="OYI200" s="174"/>
      <c r="OYJ200" s="174"/>
      <c r="OYK200" s="174"/>
      <c r="OYL200" s="174"/>
      <c r="OYM200" s="174"/>
      <c r="OYN200" s="174"/>
      <c r="OYO200" s="174"/>
      <c r="OYP200" s="174"/>
      <c r="OYQ200" s="174"/>
      <c r="OYR200" s="174"/>
      <c r="OYS200" s="174"/>
      <c r="OYT200" s="174"/>
      <c r="OYU200" s="174"/>
      <c r="OYV200" s="174"/>
      <c r="OYW200" s="174"/>
      <c r="OYX200" s="174"/>
      <c r="OYY200" s="174"/>
      <c r="OYZ200" s="174"/>
      <c r="OZA200" s="174"/>
      <c r="OZB200" s="174"/>
      <c r="OZC200" s="174"/>
      <c r="OZD200" s="174"/>
      <c r="OZE200" s="174"/>
      <c r="OZF200" s="174"/>
      <c r="OZG200" s="174"/>
      <c r="OZH200" s="174"/>
      <c r="OZI200" s="174"/>
      <c r="OZJ200" s="174"/>
      <c r="OZK200" s="174"/>
      <c r="OZL200" s="174"/>
      <c r="OZM200" s="174"/>
      <c r="OZN200" s="174"/>
      <c r="OZO200" s="174"/>
      <c r="OZP200" s="174"/>
      <c r="OZQ200" s="174"/>
      <c r="OZR200" s="174"/>
      <c r="OZS200" s="174"/>
      <c r="OZT200" s="174"/>
      <c r="OZU200" s="174"/>
      <c r="OZV200" s="174"/>
      <c r="OZW200" s="174"/>
      <c r="OZX200" s="174"/>
      <c r="OZY200" s="174"/>
      <c r="OZZ200" s="174"/>
      <c r="PAA200" s="174"/>
      <c r="PAB200" s="174"/>
      <c r="PAC200" s="174"/>
      <c r="PAD200" s="174"/>
      <c r="PAE200" s="174"/>
      <c r="PAF200" s="174"/>
      <c r="PAG200" s="174"/>
      <c r="PAH200" s="174"/>
      <c r="PAI200" s="174"/>
      <c r="PAJ200" s="174"/>
      <c r="PAK200" s="174"/>
      <c r="PAL200" s="174"/>
      <c r="PAM200" s="174"/>
      <c r="PAN200" s="174"/>
      <c r="PAO200" s="174"/>
      <c r="PAP200" s="174"/>
      <c r="PAQ200" s="174"/>
      <c r="PAR200" s="174"/>
      <c r="PAS200" s="174"/>
      <c r="PAT200" s="174"/>
      <c r="PAU200" s="174"/>
      <c r="PAV200" s="174"/>
      <c r="PAW200" s="174"/>
      <c r="PAX200" s="174"/>
      <c r="PAY200" s="174"/>
      <c r="PAZ200" s="174"/>
      <c r="PBA200" s="174"/>
      <c r="PBB200" s="174"/>
      <c r="PBC200" s="174"/>
      <c r="PBD200" s="174"/>
      <c r="PBE200" s="174"/>
      <c r="PBF200" s="174"/>
      <c r="PBG200" s="174"/>
      <c r="PBH200" s="174"/>
      <c r="PBI200" s="174"/>
      <c r="PBJ200" s="174"/>
      <c r="PBK200" s="174"/>
      <c r="PBL200" s="174"/>
      <c r="PBM200" s="174"/>
      <c r="PBN200" s="174"/>
      <c r="PBO200" s="174"/>
      <c r="PBP200" s="174"/>
      <c r="PBQ200" s="174"/>
      <c r="PBR200" s="174"/>
      <c r="PBS200" s="174"/>
      <c r="PBT200" s="174"/>
      <c r="PBU200" s="174"/>
      <c r="PBV200" s="174"/>
      <c r="PBW200" s="174"/>
      <c r="PBX200" s="174"/>
      <c r="PBY200" s="174"/>
      <c r="PBZ200" s="174"/>
      <c r="PCA200" s="174"/>
      <c r="PCB200" s="174"/>
      <c r="PCC200" s="174"/>
      <c r="PCD200" s="174"/>
      <c r="PCE200" s="174"/>
      <c r="PCF200" s="174"/>
      <c r="PCG200" s="174"/>
      <c r="PCH200" s="174"/>
      <c r="PCI200" s="174"/>
      <c r="PCJ200" s="174"/>
      <c r="PCK200" s="174"/>
      <c r="PCL200" s="174"/>
      <c r="PCM200" s="174"/>
      <c r="PCN200" s="174"/>
      <c r="PCO200" s="174"/>
      <c r="PCP200" s="174"/>
      <c r="PCQ200" s="174"/>
      <c r="PCR200" s="174"/>
      <c r="PCS200" s="174"/>
      <c r="PCT200" s="174"/>
      <c r="PCU200" s="174"/>
      <c r="PCV200" s="174"/>
      <c r="PCW200" s="174"/>
      <c r="PCX200" s="174"/>
      <c r="PCY200" s="174"/>
      <c r="PCZ200" s="174"/>
      <c r="PDA200" s="174"/>
      <c r="PDB200" s="174"/>
      <c r="PDC200" s="174"/>
      <c r="PDD200" s="174"/>
      <c r="PDE200" s="174"/>
      <c r="PDF200" s="174"/>
      <c r="PDG200" s="174"/>
      <c r="PDH200" s="174"/>
      <c r="PDI200" s="174"/>
      <c r="PDJ200" s="174"/>
      <c r="PDK200" s="174"/>
      <c r="PDL200" s="174"/>
      <c r="PDM200" s="174"/>
      <c r="PDN200" s="174"/>
      <c r="PDO200" s="174"/>
      <c r="PDP200" s="174"/>
      <c r="PDQ200" s="174"/>
      <c r="PDR200" s="174"/>
      <c r="PDS200" s="174"/>
      <c r="PDT200" s="174"/>
      <c r="PDU200" s="174"/>
      <c r="PDV200" s="174"/>
      <c r="PDW200" s="174"/>
      <c r="PDX200" s="174"/>
      <c r="PDY200" s="174"/>
      <c r="PDZ200" s="174"/>
      <c r="PEA200" s="174"/>
      <c r="PEB200" s="174"/>
      <c r="PEC200" s="174"/>
      <c r="PED200" s="174"/>
      <c r="PEE200" s="174"/>
      <c r="PEF200" s="174"/>
      <c r="PEG200" s="174"/>
      <c r="PEH200" s="174"/>
      <c r="PEI200" s="174"/>
      <c r="PEJ200" s="174"/>
      <c r="PEK200" s="174"/>
      <c r="PEL200" s="174"/>
      <c r="PEM200" s="174"/>
      <c r="PEN200" s="174"/>
      <c r="PEO200" s="174"/>
      <c r="PEP200" s="174"/>
      <c r="PEQ200" s="174"/>
      <c r="PER200" s="174"/>
      <c r="PES200" s="174"/>
      <c r="PET200" s="174"/>
      <c r="PEU200" s="174"/>
      <c r="PEV200" s="174"/>
      <c r="PEW200" s="174"/>
      <c r="PEX200" s="174"/>
      <c r="PEY200" s="174"/>
      <c r="PEZ200" s="174"/>
      <c r="PFA200" s="174"/>
      <c r="PFB200" s="174"/>
      <c r="PFC200" s="174"/>
      <c r="PFD200" s="174"/>
      <c r="PFE200" s="174"/>
      <c r="PFF200" s="174"/>
      <c r="PFG200" s="174"/>
      <c r="PFH200" s="174"/>
      <c r="PFI200" s="174"/>
      <c r="PFJ200" s="174"/>
      <c r="PFK200" s="174"/>
      <c r="PFL200" s="174"/>
      <c r="PFM200" s="174"/>
      <c r="PFN200" s="174"/>
      <c r="PFO200" s="174"/>
      <c r="PFP200" s="174"/>
      <c r="PFQ200" s="174"/>
      <c r="PFR200" s="174"/>
      <c r="PFS200" s="174"/>
      <c r="PFT200" s="174"/>
      <c r="PFU200" s="174"/>
      <c r="PFV200" s="174"/>
      <c r="PFW200" s="174"/>
      <c r="PFX200" s="174"/>
      <c r="PFY200" s="174"/>
      <c r="PFZ200" s="174"/>
      <c r="PGA200" s="174"/>
      <c r="PGB200" s="174"/>
      <c r="PGC200" s="174"/>
      <c r="PGD200" s="174"/>
      <c r="PGE200" s="174"/>
      <c r="PGF200" s="174"/>
      <c r="PGG200" s="174"/>
      <c r="PGH200" s="174"/>
      <c r="PGI200" s="174"/>
      <c r="PGJ200" s="174"/>
      <c r="PGK200" s="174"/>
      <c r="PGL200" s="174"/>
      <c r="PGM200" s="174"/>
      <c r="PGN200" s="174"/>
      <c r="PGO200" s="174"/>
      <c r="PGP200" s="174"/>
      <c r="PGQ200" s="174"/>
      <c r="PGR200" s="174"/>
      <c r="PGS200" s="174"/>
      <c r="PGT200" s="174"/>
      <c r="PGU200" s="174"/>
      <c r="PGV200" s="174"/>
      <c r="PGW200" s="174"/>
      <c r="PGX200" s="174"/>
      <c r="PGY200" s="174"/>
      <c r="PGZ200" s="174"/>
      <c r="PHA200" s="174"/>
      <c r="PHB200" s="174"/>
      <c r="PHC200" s="174"/>
      <c r="PHD200" s="174"/>
      <c r="PHE200" s="174"/>
      <c r="PHF200" s="174"/>
      <c r="PHG200" s="174"/>
      <c r="PHH200" s="174"/>
      <c r="PHI200" s="174"/>
      <c r="PHJ200" s="174"/>
      <c r="PHK200" s="174"/>
      <c r="PHL200" s="174"/>
      <c r="PHM200" s="174"/>
      <c r="PHN200" s="174"/>
      <c r="PHO200" s="174"/>
      <c r="PHP200" s="174"/>
      <c r="PHQ200" s="174"/>
      <c r="PHR200" s="174"/>
      <c r="PHS200" s="174"/>
      <c r="PHT200" s="174"/>
      <c r="PHU200" s="174"/>
      <c r="PHV200" s="174"/>
      <c r="PHW200" s="174"/>
      <c r="PHX200" s="174"/>
      <c r="PHY200" s="174"/>
      <c r="PHZ200" s="174"/>
      <c r="PIA200" s="174"/>
      <c r="PIB200" s="174"/>
      <c r="PIC200" s="174"/>
      <c r="PID200" s="174"/>
      <c r="PIE200" s="174"/>
      <c r="PIF200" s="174"/>
      <c r="PIG200" s="174"/>
      <c r="PIH200" s="174"/>
      <c r="PII200" s="174"/>
      <c r="PIJ200" s="174"/>
      <c r="PIK200" s="174"/>
      <c r="PIL200" s="174"/>
      <c r="PIM200" s="174"/>
      <c r="PIN200" s="174"/>
      <c r="PIO200" s="174"/>
      <c r="PIP200" s="174"/>
      <c r="PIQ200" s="174"/>
      <c r="PIR200" s="174"/>
      <c r="PIS200" s="174"/>
      <c r="PIT200" s="174"/>
      <c r="PIU200" s="174"/>
      <c r="PIV200" s="174"/>
      <c r="PIW200" s="174"/>
      <c r="PIX200" s="174"/>
      <c r="PIY200" s="174"/>
      <c r="PIZ200" s="174"/>
      <c r="PJA200" s="174"/>
      <c r="PJB200" s="174"/>
      <c r="PJC200" s="174"/>
      <c r="PJD200" s="174"/>
      <c r="PJE200" s="174"/>
      <c r="PJF200" s="174"/>
      <c r="PJG200" s="174"/>
      <c r="PJH200" s="174"/>
      <c r="PJI200" s="174"/>
      <c r="PJJ200" s="174"/>
      <c r="PJK200" s="174"/>
      <c r="PJL200" s="174"/>
      <c r="PJM200" s="174"/>
      <c r="PJN200" s="174"/>
      <c r="PJO200" s="174"/>
      <c r="PJP200" s="174"/>
      <c r="PJQ200" s="174"/>
      <c r="PJR200" s="174"/>
      <c r="PJS200" s="174"/>
      <c r="PJT200" s="174"/>
      <c r="PJU200" s="174"/>
      <c r="PJV200" s="174"/>
      <c r="PJW200" s="174"/>
      <c r="PJX200" s="174"/>
      <c r="PJY200" s="174"/>
      <c r="PJZ200" s="174"/>
      <c r="PKA200" s="174"/>
      <c r="PKB200" s="174"/>
      <c r="PKC200" s="174"/>
      <c r="PKD200" s="174"/>
      <c r="PKE200" s="174"/>
      <c r="PKF200" s="174"/>
      <c r="PKG200" s="174"/>
      <c r="PKH200" s="174"/>
      <c r="PKI200" s="174"/>
      <c r="PKJ200" s="174"/>
      <c r="PKK200" s="174"/>
      <c r="PKL200" s="174"/>
      <c r="PKM200" s="174"/>
      <c r="PKN200" s="174"/>
      <c r="PKO200" s="174"/>
      <c r="PKP200" s="174"/>
      <c r="PKQ200" s="174"/>
      <c r="PKR200" s="174"/>
      <c r="PKS200" s="174"/>
      <c r="PKT200" s="174"/>
      <c r="PKU200" s="174"/>
      <c r="PKV200" s="174"/>
      <c r="PKW200" s="174"/>
      <c r="PKX200" s="174"/>
      <c r="PKY200" s="174"/>
      <c r="PKZ200" s="174"/>
      <c r="PLA200" s="174"/>
      <c r="PLB200" s="174"/>
      <c r="PLC200" s="174"/>
      <c r="PLD200" s="174"/>
      <c r="PLE200" s="174"/>
      <c r="PLF200" s="174"/>
      <c r="PLG200" s="174"/>
      <c r="PLH200" s="174"/>
      <c r="PLI200" s="174"/>
      <c r="PLJ200" s="174"/>
      <c r="PLK200" s="174"/>
      <c r="PLL200" s="174"/>
      <c r="PLM200" s="174"/>
      <c r="PLN200" s="174"/>
      <c r="PLO200" s="174"/>
      <c r="PLP200" s="174"/>
      <c r="PLQ200" s="174"/>
      <c r="PLR200" s="174"/>
      <c r="PLS200" s="174"/>
      <c r="PLT200" s="174"/>
      <c r="PLU200" s="174"/>
      <c r="PLV200" s="174"/>
      <c r="PLW200" s="174"/>
      <c r="PLX200" s="174"/>
      <c r="PLY200" s="174"/>
      <c r="PLZ200" s="174"/>
      <c r="PMA200" s="174"/>
      <c r="PMB200" s="174"/>
      <c r="PMC200" s="174"/>
      <c r="PMD200" s="174"/>
      <c r="PME200" s="174"/>
      <c r="PMF200" s="174"/>
      <c r="PMG200" s="174"/>
      <c r="PMH200" s="174"/>
      <c r="PMI200" s="174"/>
      <c r="PMJ200" s="174"/>
      <c r="PMK200" s="174"/>
      <c r="PML200" s="174"/>
      <c r="PMM200" s="174"/>
      <c r="PMN200" s="174"/>
      <c r="PMO200" s="174"/>
      <c r="PMP200" s="174"/>
      <c r="PMQ200" s="174"/>
      <c r="PMR200" s="174"/>
      <c r="PMS200" s="174"/>
      <c r="PMT200" s="174"/>
      <c r="PMU200" s="174"/>
      <c r="PMV200" s="174"/>
      <c r="PMW200" s="174"/>
      <c r="PMX200" s="174"/>
      <c r="PMY200" s="174"/>
      <c r="PMZ200" s="174"/>
      <c r="PNA200" s="174"/>
      <c r="PNB200" s="174"/>
      <c r="PNC200" s="174"/>
      <c r="PND200" s="174"/>
      <c r="PNE200" s="174"/>
      <c r="PNF200" s="174"/>
      <c r="PNG200" s="174"/>
      <c r="PNH200" s="174"/>
      <c r="PNI200" s="174"/>
      <c r="PNJ200" s="174"/>
      <c r="PNK200" s="174"/>
      <c r="PNL200" s="174"/>
      <c r="PNM200" s="174"/>
      <c r="PNN200" s="174"/>
      <c r="PNO200" s="174"/>
      <c r="PNP200" s="174"/>
      <c r="PNQ200" s="174"/>
      <c r="PNR200" s="174"/>
      <c r="PNS200" s="174"/>
      <c r="PNT200" s="174"/>
      <c r="PNU200" s="174"/>
      <c r="PNV200" s="174"/>
      <c r="PNW200" s="174"/>
      <c r="PNX200" s="174"/>
      <c r="PNY200" s="174"/>
      <c r="PNZ200" s="174"/>
      <c r="POA200" s="174"/>
      <c r="POB200" s="174"/>
      <c r="POC200" s="174"/>
      <c r="POD200" s="174"/>
      <c r="POE200" s="174"/>
      <c r="POF200" s="174"/>
      <c r="POG200" s="174"/>
      <c r="POH200" s="174"/>
      <c r="POI200" s="174"/>
      <c r="POJ200" s="174"/>
      <c r="POK200" s="174"/>
      <c r="POL200" s="174"/>
      <c r="POM200" s="174"/>
      <c r="PON200" s="174"/>
      <c r="POO200" s="174"/>
      <c r="POP200" s="174"/>
      <c r="POQ200" s="174"/>
      <c r="POR200" s="174"/>
      <c r="POS200" s="174"/>
      <c r="POT200" s="174"/>
      <c r="POU200" s="174"/>
      <c r="POV200" s="174"/>
      <c r="POW200" s="174"/>
      <c r="POX200" s="174"/>
      <c r="POY200" s="174"/>
      <c r="POZ200" s="174"/>
      <c r="PPA200" s="174"/>
      <c r="PPB200" s="174"/>
      <c r="PPC200" s="174"/>
      <c r="PPD200" s="174"/>
      <c r="PPE200" s="174"/>
      <c r="PPF200" s="174"/>
      <c r="PPG200" s="174"/>
      <c r="PPH200" s="174"/>
      <c r="PPI200" s="174"/>
      <c r="PPJ200" s="174"/>
      <c r="PPK200" s="174"/>
      <c r="PPL200" s="174"/>
      <c r="PPM200" s="174"/>
      <c r="PPN200" s="174"/>
      <c r="PPO200" s="174"/>
      <c r="PPP200" s="174"/>
      <c r="PPQ200" s="174"/>
      <c r="PPR200" s="174"/>
      <c r="PPS200" s="174"/>
      <c r="PPT200" s="174"/>
      <c r="PPU200" s="174"/>
      <c r="PPV200" s="174"/>
      <c r="PPW200" s="174"/>
      <c r="PPX200" s="174"/>
      <c r="PPY200" s="174"/>
      <c r="PPZ200" s="174"/>
      <c r="PQA200" s="174"/>
      <c r="PQB200" s="174"/>
      <c r="PQC200" s="174"/>
      <c r="PQD200" s="174"/>
      <c r="PQE200" s="174"/>
      <c r="PQF200" s="174"/>
      <c r="PQG200" s="174"/>
      <c r="PQH200" s="174"/>
      <c r="PQI200" s="174"/>
      <c r="PQJ200" s="174"/>
      <c r="PQK200" s="174"/>
      <c r="PQL200" s="174"/>
      <c r="PQM200" s="174"/>
      <c r="PQN200" s="174"/>
      <c r="PQO200" s="174"/>
      <c r="PQP200" s="174"/>
      <c r="PQQ200" s="174"/>
      <c r="PQR200" s="174"/>
      <c r="PQS200" s="174"/>
      <c r="PQT200" s="174"/>
      <c r="PQU200" s="174"/>
      <c r="PQV200" s="174"/>
      <c r="PQW200" s="174"/>
      <c r="PQX200" s="174"/>
      <c r="PQY200" s="174"/>
      <c r="PQZ200" s="174"/>
      <c r="PRA200" s="174"/>
      <c r="PRB200" s="174"/>
      <c r="PRC200" s="174"/>
      <c r="PRD200" s="174"/>
      <c r="PRE200" s="174"/>
      <c r="PRF200" s="174"/>
      <c r="PRG200" s="174"/>
      <c r="PRH200" s="174"/>
      <c r="PRI200" s="174"/>
      <c r="PRJ200" s="174"/>
      <c r="PRK200" s="174"/>
      <c r="PRL200" s="174"/>
      <c r="PRM200" s="174"/>
      <c r="PRN200" s="174"/>
      <c r="PRO200" s="174"/>
      <c r="PRP200" s="174"/>
      <c r="PRQ200" s="174"/>
      <c r="PRR200" s="174"/>
      <c r="PRS200" s="174"/>
      <c r="PRT200" s="174"/>
      <c r="PRU200" s="174"/>
      <c r="PRV200" s="174"/>
      <c r="PRW200" s="174"/>
      <c r="PRX200" s="174"/>
      <c r="PRY200" s="174"/>
      <c r="PRZ200" s="174"/>
      <c r="PSA200" s="174"/>
      <c r="PSB200" s="174"/>
      <c r="PSC200" s="174"/>
      <c r="PSD200" s="174"/>
      <c r="PSE200" s="174"/>
      <c r="PSF200" s="174"/>
      <c r="PSG200" s="174"/>
      <c r="PSH200" s="174"/>
      <c r="PSI200" s="174"/>
      <c r="PSJ200" s="174"/>
      <c r="PSK200" s="174"/>
      <c r="PSL200" s="174"/>
      <c r="PSM200" s="174"/>
      <c r="PSN200" s="174"/>
      <c r="PSO200" s="174"/>
      <c r="PSP200" s="174"/>
      <c r="PSQ200" s="174"/>
      <c r="PSR200" s="174"/>
      <c r="PSS200" s="174"/>
      <c r="PST200" s="174"/>
      <c r="PSU200" s="174"/>
      <c r="PSV200" s="174"/>
      <c r="PSW200" s="174"/>
      <c r="PSX200" s="174"/>
      <c r="PSY200" s="174"/>
      <c r="PSZ200" s="174"/>
      <c r="PTA200" s="174"/>
      <c r="PTB200" s="174"/>
      <c r="PTC200" s="174"/>
      <c r="PTD200" s="174"/>
      <c r="PTE200" s="174"/>
      <c r="PTF200" s="174"/>
      <c r="PTG200" s="174"/>
      <c r="PTH200" s="174"/>
      <c r="PTI200" s="174"/>
      <c r="PTJ200" s="174"/>
      <c r="PTK200" s="174"/>
      <c r="PTL200" s="174"/>
      <c r="PTM200" s="174"/>
      <c r="PTN200" s="174"/>
      <c r="PTO200" s="174"/>
      <c r="PTP200" s="174"/>
      <c r="PTQ200" s="174"/>
      <c r="PTR200" s="174"/>
      <c r="PTS200" s="174"/>
      <c r="PTT200" s="174"/>
      <c r="PTU200" s="174"/>
      <c r="PTV200" s="174"/>
      <c r="PTW200" s="174"/>
      <c r="PTX200" s="174"/>
      <c r="PTY200" s="174"/>
      <c r="PTZ200" s="174"/>
      <c r="PUA200" s="174"/>
      <c r="PUB200" s="174"/>
      <c r="PUC200" s="174"/>
      <c r="PUD200" s="174"/>
      <c r="PUE200" s="174"/>
      <c r="PUF200" s="174"/>
      <c r="PUG200" s="174"/>
      <c r="PUH200" s="174"/>
      <c r="PUI200" s="174"/>
      <c r="PUJ200" s="174"/>
      <c r="PUK200" s="174"/>
      <c r="PUL200" s="174"/>
      <c r="PUM200" s="174"/>
      <c r="PUN200" s="174"/>
      <c r="PUO200" s="174"/>
      <c r="PUP200" s="174"/>
      <c r="PUQ200" s="174"/>
      <c r="PUR200" s="174"/>
      <c r="PUS200" s="174"/>
      <c r="PUT200" s="174"/>
      <c r="PUU200" s="174"/>
      <c r="PUV200" s="174"/>
      <c r="PUW200" s="174"/>
      <c r="PUX200" s="174"/>
      <c r="PUY200" s="174"/>
      <c r="PUZ200" s="174"/>
      <c r="PVA200" s="174"/>
      <c r="PVB200" s="174"/>
      <c r="PVC200" s="174"/>
      <c r="PVD200" s="174"/>
      <c r="PVE200" s="174"/>
      <c r="PVF200" s="174"/>
      <c r="PVG200" s="174"/>
      <c r="PVH200" s="174"/>
      <c r="PVI200" s="174"/>
      <c r="PVJ200" s="174"/>
      <c r="PVK200" s="174"/>
      <c r="PVL200" s="174"/>
      <c r="PVM200" s="174"/>
      <c r="PVN200" s="174"/>
      <c r="PVO200" s="174"/>
      <c r="PVP200" s="174"/>
      <c r="PVQ200" s="174"/>
      <c r="PVR200" s="174"/>
      <c r="PVS200" s="174"/>
      <c r="PVT200" s="174"/>
      <c r="PVU200" s="174"/>
      <c r="PVV200" s="174"/>
      <c r="PVW200" s="174"/>
      <c r="PVX200" s="174"/>
      <c r="PVY200" s="174"/>
      <c r="PVZ200" s="174"/>
      <c r="PWA200" s="174"/>
      <c r="PWB200" s="174"/>
      <c r="PWC200" s="174"/>
      <c r="PWD200" s="174"/>
      <c r="PWE200" s="174"/>
      <c r="PWF200" s="174"/>
      <c r="PWG200" s="174"/>
      <c r="PWH200" s="174"/>
      <c r="PWI200" s="174"/>
      <c r="PWJ200" s="174"/>
      <c r="PWK200" s="174"/>
      <c r="PWL200" s="174"/>
      <c r="PWM200" s="174"/>
      <c r="PWN200" s="174"/>
      <c r="PWO200" s="174"/>
      <c r="PWP200" s="174"/>
      <c r="PWQ200" s="174"/>
      <c r="PWR200" s="174"/>
      <c r="PWS200" s="174"/>
      <c r="PWT200" s="174"/>
      <c r="PWU200" s="174"/>
      <c r="PWV200" s="174"/>
      <c r="PWW200" s="174"/>
      <c r="PWX200" s="174"/>
      <c r="PWY200" s="174"/>
      <c r="PWZ200" s="174"/>
      <c r="PXA200" s="174"/>
      <c r="PXB200" s="174"/>
      <c r="PXC200" s="174"/>
      <c r="PXD200" s="174"/>
      <c r="PXE200" s="174"/>
      <c r="PXF200" s="174"/>
      <c r="PXG200" s="174"/>
      <c r="PXH200" s="174"/>
      <c r="PXI200" s="174"/>
      <c r="PXJ200" s="174"/>
      <c r="PXK200" s="174"/>
      <c r="PXL200" s="174"/>
      <c r="PXM200" s="174"/>
      <c r="PXN200" s="174"/>
      <c r="PXO200" s="174"/>
      <c r="PXP200" s="174"/>
      <c r="PXQ200" s="174"/>
      <c r="PXR200" s="174"/>
      <c r="PXS200" s="174"/>
      <c r="PXT200" s="174"/>
      <c r="PXU200" s="174"/>
      <c r="PXV200" s="174"/>
      <c r="PXW200" s="174"/>
      <c r="PXX200" s="174"/>
      <c r="PXY200" s="174"/>
      <c r="PXZ200" s="174"/>
      <c r="PYA200" s="174"/>
      <c r="PYB200" s="174"/>
      <c r="PYC200" s="174"/>
      <c r="PYD200" s="174"/>
      <c r="PYE200" s="174"/>
      <c r="PYF200" s="174"/>
      <c r="PYG200" s="174"/>
      <c r="PYH200" s="174"/>
      <c r="PYI200" s="174"/>
      <c r="PYJ200" s="174"/>
      <c r="PYK200" s="174"/>
      <c r="PYL200" s="174"/>
      <c r="PYM200" s="174"/>
      <c r="PYN200" s="174"/>
      <c r="PYO200" s="174"/>
      <c r="PYP200" s="174"/>
      <c r="PYQ200" s="174"/>
      <c r="PYR200" s="174"/>
      <c r="PYS200" s="174"/>
      <c r="PYT200" s="174"/>
      <c r="PYU200" s="174"/>
      <c r="PYV200" s="174"/>
      <c r="PYW200" s="174"/>
      <c r="PYX200" s="174"/>
      <c r="PYY200" s="174"/>
      <c r="PYZ200" s="174"/>
      <c r="PZA200" s="174"/>
      <c r="PZB200" s="174"/>
      <c r="PZC200" s="174"/>
      <c r="PZD200" s="174"/>
      <c r="PZE200" s="174"/>
      <c r="PZF200" s="174"/>
      <c r="PZG200" s="174"/>
      <c r="PZH200" s="174"/>
      <c r="PZI200" s="174"/>
      <c r="PZJ200" s="174"/>
      <c r="PZK200" s="174"/>
      <c r="PZL200" s="174"/>
      <c r="PZM200" s="174"/>
      <c r="PZN200" s="174"/>
      <c r="PZO200" s="174"/>
      <c r="PZP200" s="174"/>
      <c r="PZQ200" s="174"/>
      <c r="PZR200" s="174"/>
      <c r="PZS200" s="174"/>
      <c r="PZT200" s="174"/>
      <c r="PZU200" s="174"/>
      <c r="PZV200" s="174"/>
      <c r="PZW200" s="174"/>
      <c r="PZX200" s="174"/>
      <c r="PZY200" s="174"/>
      <c r="PZZ200" s="174"/>
      <c r="QAA200" s="174"/>
      <c r="QAB200" s="174"/>
      <c r="QAC200" s="174"/>
      <c r="QAD200" s="174"/>
      <c r="QAE200" s="174"/>
      <c r="QAF200" s="174"/>
      <c r="QAG200" s="174"/>
      <c r="QAH200" s="174"/>
      <c r="QAI200" s="174"/>
      <c r="QAJ200" s="174"/>
      <c r="QAK200" s="174"/>
      <c r="QAL200" s="174"/>
      <c r="QAM200" s="174"/>
      <c r="QAN200" s="174"/>
      <c r="QAO200" s="174"/>
      <c r="QAP200" s="174"/>
      <c r="QAQ200" s="174"/>
      <c r="QAR200" s="174"/>
      <c r="QAS200" s="174"/>
      <c r="QAT200" s="174"/>
      <c r="QAU200" s="174"/>
      <c r="QAV200" s="174"/>
      <c r="QAW200" s="174"/>
      <c r="QAX200" s="174"/>
      <c r="QAY200" s="174"/>
      <c r="QAZ200" s="174"/>
      <c r="QBA200" s="174"/>
      <c r="QBB200" s="174"/>
      <c r="QBC200" s="174"/>
      <c r="QBD200" s="174"/>
      <c r="QBE200" s="174"/>
      <c r="QBF200" s="174"/>
      <c r="QBG200" s="174"/>
      <c r="QBH200" s="174"/>
      <c r="QBI200" s="174"/>
      <c r="QBJ200" s="174"/>
      <c r="QBK200" s="174"/>
      <c r="QBL200" s="174"/>
      <c r="QBM200" s="174"/>
      <c r="QBN200" s="174"/>
      <c r="QBO200" s="174"/>
      <c r="QBP200" s="174"/>
      <c r="QBQ200" s="174"/>
      <c r="QBR200" s="174"/>
      <c r="QBS200" s="174"/>
      <c r="QBT200" s="174"/>
      <c r="QBU200" s="174"/>
      <c r="QBV200" s="174"/>
      <c r="QBW200" s="174"/>
      <c r="QBX200" s="174"/>
      <c r="QBY200" s="174"/>
      <c r="QBZ200" s="174"/>
      <c r="QCA200" s="174"/>
      <c r="QCB200" s="174"/>
      <c r="QCC200" s="174"/>
      <c r="QCD200" s="174"/>
      <c r="QCE200" s="174"/>
      <c r="QCF200" s="174"/>
      <c r="QCG200" s="174"/>
      <c r="QCH200" s="174"/>
      <c r="QCI200" s="174"/>
      <c r="QCJ200" s="174"/>
      <c r="QCK200" s="174"/>
      <c r="QCL200" s="174"/>
      <c r="QCM200" s="174"/>
      <c r="QCN200" s="174"/>
      <c r="QCO200" s="174"/>
      <c r="QCP200" s="174"/>
      <c r="QCQ200" s="174"/>
      <c r="QCR200" s="174"/>
      <c r="QCS200" s="174"/>
      <c r="QCT200" s="174"/>
      <c r="QCU200" s="174"/>
      <c r="QCV200" s="174"/>
      <c r="QCW200" s="174"/>
      <c r="QCX200" s="174"/>
      <c r="QCY200" s="174"/>
      <c r="QCZ200" s="174"/>
      <c r="QDA200" s="174"/>
      <c r="QDB200" s="174"/>
      <c r="QDC200" s="174"/>
      <c r="QDD200" s="174"/>
      <c r="QDE200" s="174"/>
      <c r="QDF200" s="174"/>
      <c r="QDG200" s="174"/>
      <c r="QDH200" s="174"/>
      <c r="QDI200" s="174"/>
      <c r="QDJ200" s="174"/>
      <c r="QDK200" s="174"/>
      <c r="QDL200" s="174"/>
      <c r="QDM200" s="174"/>
      <c r="QDN200" s="174"/>
      <c r="QDO200" s="174"/>
      <c r="QDP200" s="174"/>
      <c r="QDQ200" s="174"/>
      <c r="QDR200" s="174"/>
      <c r="QDS200" s="174"/>
      <c r="QDT200" s="174"/>
      <c r="QDU200" s="174"/>
      <c r="QDV200" s="174"/>
      <c r="QDW200" s="174"/>
      <c r="QDX200" s="174"/>
      <c r="QDY200" s="174"/>
      <c r="QDZ200" s="174"/>
      <c r="QEA200" s="174"/>
      <c r="QEB200" s="174"/>
      <c r="QEC200" s="174"/>
      <c r="QED200" s="174"/>
      <c r="QEE200" s="174"/>
      <c r="QEF200" s="174"/>
      <c r="QEG200" s="174"/>
      <c r="QEH200" s="174"/>
      <c r="QEI200" s="174"/>
      <c r="QEJ200" s="174"/>
      <c r="QEK200" s="174"/>
      <c r="QEL200" s="174"/>
      <c r="QEM200" s="174"/>
      <c r="QEN200" s="174"/>
      <c r="QEO200" s="174"/>
      <c r="QEP200" s="174"/>
      <c r="QEQ200" s="174"/>
      <c r="QER200" s="174"/>
      <c r="QES200" s="174"/>
      <c r="QET200" s="174"/>
      <c r="QEU200" s="174"/>
      <c r="QEV200" s="174"/>
      <c r="QEW200" s="174"/>
      <c r="QEX200" s="174"/>
      <c r="QEY200" s="174"/>
      <c r="QEZ200" s="174"/>
      <c r="QFA200" s="174"/>
      <c r="QFB200" s="174"/>
      <c r="QFC200" s="174"/>
      <c r="QFD200" s="174"/>
      <c r="QFE200" s="174"/>
      <c r="QFF200" s="174"/>
      <c r="QFG200" s="174"/>
      <c r="QFH200" s="174"/>
      <c r="QFI200" s="174"/>
      <c r="QFJ200" s="174"/>
      <c r="QFK200" s="174"/>
      <c r="QFL200" s="174"/>
      <c r="QFM200" s="174"/>
      <c r="QFN200" s="174"/>
      <c r="QFO200" s="174"/>
      <c r="QFP200" s="174"/>
      <c r="QFQ200" s="174"/>
      <c r="QFR200" s="174"/>
      <c r="QFS200" s="174"/>
      <c r="QFT200" s="174"/>
      <c r="QFU200" s="174"/>
      <c r="QFV200" s="174"/>
      <c r="QFW200" s="174"/>
      <c r="QFX200" s="174"/>
      <c r="QFY200" s="174"/>
      <c r="QFZ200" s="174"/>
      <c r="QGA200" s="174"/>
      <c r="QGB200" s="174"/>
      <c r="QGC200" s="174"/>
      <c r="QGD200" s="174"/>
      <c r="QGE200" s="174"/>
      <c r="QGF200" s="174"/>
      <c r="QGG200" s="174"/>
      <c r="QGH200" s="174"/>
      <c r="QGI200" s="174"/>
      <c r="QGJ200" s="174"/>
      <c r="QGK200" s="174"/>
      <c r="QGL200" s="174"/>
      <c r="QGM200" s="174"/>
      <c r="QGN200" s="174"/>
      <c r="QGO200" s="174"/>
      <c r="QGP200" s="174"/>
      <c r="QGQ200" s="174"/>
      <c r="QGR200" s="174"/>
      <c r="QGS200" s="174"/>
      <c r="QGT200" s="174"/>
      <c r="QGU200" s="174"/>
      <c r="QGV200" s="174"/>
      <c r="QGW200" s="174"/>
      <c r="QGX200" s="174"/>
      <c r="QGY200" s="174"/>
      <c r="QGZ200" s="174"/>
      <c r="QHA200" s="174"/>
      <c r="QHB200" s="174"/>
      <c r="QHC200" s="174"/>
      <c r="QHD200" s="174"/>
      <c r="QHE200" s="174"/>
      <c r="QHF200" s="174"/>
      <c r="QHG200" s="174"/>
      <c r="QHH200" s="174"/>
      <c r="QHI200" s="174"/>
      <c r="QHJ200" s="174"/>
      <c r="QHK200" s="174"/>
      <c r="QHL200" s="174"/>
      <c r="QHM200" s="174"/>
      <c r="QHN200" s="174"/>
      <c r="QHO200" s="174"/>
      <c r="QHP200" s="174"/>
      <c r="QHQ200" s="174"/>
      <c r="QHR200" s="174"/>
      <c r="QHS200" s="174"/>
      <c r="QHT200" s="174"/>
      <c r="QHU200" s="174"/>
      <c r="QHV200" s="174"/>
      <c r="QHW200" s="174"/>
      <c r="QHX200" s="174"/>
      <c r="QHY200" s="174"/>
      <c r="QHZ200" s="174"/>
      <c r="QIA200" s="174"/>
      <c r="QIB200" s="174"/>
      <c r="QIC200" s="174"/>
      <c r="QID200" s="174"/>
      <c r="QIE200" s="174"/>
      <c r="QIF200" s="174"/>
      <c r="QIG200" s="174"/>
      <c r="QIH200" s="174"/>
      <c r="QII200" s="174"/>
      <c r="QIJ200" s="174"/>
      <c r="QIK200" s="174"/>
      <c r="QIL200" s="174"/>
      <c r="QIM200" s="174"/>
      <c r="QIN200" s="174"/>
      <c r="QIO200" s="174"/>
      <c r="QIP200" s="174"/>
      <c r="QIQ200" s="174"/>
      <c r="QIR200" s="174"/>
      <c r="QIS200" s="174"/>
      <c r="QIT200" s="174"/>
      <c r="QIU200" s="174"/>
      <c r="QIV200" s="174"/>
      <c r="QIW200" s="174"/>
      <c r="QIX200" s="174"/>
      <c r="QIY200" s="174"/>
      <c r="QIZ200" s="174"/>
      <c r="QJA200" s="174"/>
      <c r="QJB200" s="174"/>
      <c r="QJC200" s="174"/>
      <c r="QJD200" s="174"/>
      <c r="QJE200" s="174"/>
      <c r="QJF200" s="174"/>
      <c r="QJG200" s="174"/>
      <c r="QJH200" s="174"/>
      <c r="QJI200" s="174"/>
      <c r="QJJ200" s="174"/>
      <c r="QJK200" s="174"/>
      <c r="QJL200" s="174"/>
      <c r="QJM200" s="174"/>
      <c r="QJN200" s="174"/>
      <c r="QJO200" s="174"/>
      <c r="QJP200" s="174"/>
      <c r="QJQ200" s="174"/>
      <c r="QJR200" s="174"/>
      <c r="QJS200" s="174"/>
      <c r="QJT200" s="174"/>
      <c r="QJU200" s="174"/>
      <c r="QJV200" s="174"/>
      <c r="QJW200" s="174"/>
      <c r="QJX200" s="174"/>
      <c r="QJY200" s="174"/>
      <c r="QJZ200" s="174"/>
      <c r="QKA200" s="174"/>
      <c r="QKB200" s="174"/>
      <c r="QKC200" s="174"/>
      <c r="QKD200" s="174"/>
      <c r="QKE200" s="174"/>
      <c r="QKF200" s="174"/>
      <c r="QKG200" s="174"/>
      <c r="QKH200" s="174"/>
      <c r="QKI200" s="174"/>
      <c r="QKJ200" s="174"/>
      <c r="QKK200" s="174"/>
      <c r="QKL200" s="174"/>
      <c r="QKM200" s="174"/>
      <c r="QKN200" s="174"/>
      <c r="QKO200" s="174"/>
      <c r="QKP200" s="174"/>
      <c r="QKQ200" s="174"/>
      <c r="QKR200" s="174"/>
      <c r="QKS200" s="174"/>
      <c r="QKT200" s="174"/>
      <c r="QKU200" s="174"/>
      <c r="QKV200" s="174"/>
      <c r="QKW200" s="174"/>
      <c r="QKX200" s="174"/>
      <c r="QKY200" s="174"/>
      <c r="QKZ200" s="174"/>
      <c r="QLA200" s="174"/>
      <c r="QLB200" s="174"/>
      <c r="QLC200" s="174"/>
      <c r="QLD200" s="174"/>
      <c r="QLE200" s="174"/>
      <c r="QLF200" s="174"/>
      <c r="QLG200" s="174"/>
      <c r="QLH200" s="174"/>
      <c r="QLI200" s="174"/>
      <c r="QLJ200" s="174"/>
      <c r="QLK200" s="174"/>
      <c r="QLL200" s="174"/>
      <c r="QLM200" s="174"/>
      <c r="QLN200" s="174"/>
      <c r="QLO200" s="174"/>
      <c r="QLP200" s="174"/>
      <c r="QLQ200" s="174"/>
      <c r="QLR200" s="174"/>
      <c r="QLS200" s="174"/>
      <c r="QLT200" s="174"/>
      <c r="QLU200" s="174"/>
      <c r="QLV200" s="174"/>
      <c r="QLW200" s="174"/>
      <c r="QLX200" s="174"/>
      <c r="QLY200" s="174"/>
      <c r="QLZ200" s="174"/>
      <c r="QMA200" s="174"/>
      <c r="QMB200" s="174"/>
      <c r="QMC200" s="174"/>
      <c r="QMD200" s="174"/>
      <c r="QME200" s="174"/>
      <c r="QMF200" s="174"/>
      <c r="QMG200" s="174"/>
      <c r="QMH200" s="174"/>
      <c r="QMI200" s="174"/>
      <c r="QMJ200" s="174"/>
      <c r="QMK200" s="174"/>
      <c r="QML200" s="174"/>
      <c r="QMM200" s="174"/>
      <c r="QMN200" s="174"/>
      <c r="QMO200" s="174"/>
      <c r="QMP200" s="174"/>
      <c r="QMQ200" s="174"/>
      <c r="QMR200" s="174"/>
      <c r="QMS200" s="174"/>
      <c r="QMT200" s="174"/>
      <c r="QMU200" s="174"/>
      <c r="QMV200" s="174"/>
      <c r="QMW200" s="174"/>
      <c r="QMX200" s="174"/>
      <c r="QMY200" s="174"/>
      <c r="QMZ200" s="174"/>
      <c r="QNA200" s="174"/>
      <c r="QNB200" s="174"/>
      <c r="QNC200" s="174"/>
      <c r="QND200" s="174"/>
      <c r="QNE200" s="174"/>
      <c r="QNF200" s="174"/>
      <c r="QNG200" s="174"/>
      <c r="QNH200" s="174"/>
      <c r="QNI200" s="174"/>
      <c r="QNJ200" s="174"/>
      <c r="QNK200" s="174"/>
      <c r="QNL200" s="174"/>
      <c r="QNM200" s="174"/>
      <c r="QNN200" s="174"/>
      <c r="QNO200" s="174"/>
      <c r="QNP200" s="174"/>
      <c r="QNQ200" s="174"/>
      <c r="QNR200" s="174"/>
      <c r="QNS200" s="174"/>
      <c r="QNT200" s="174"/>
      <c r="QNU200" s="174"/>
      <c r="QNV200" s="174"/>
      <c r="QNW200" s="174"/>
      <c r="QNX200" s="174"/>
      <c r="QNY200" s="174"/>
      <c r="QNZ200" s="174"/>
      <c r="QOA200" s="174"/>
      <c r="QOB200" s="174"/>
      <c r="QOC200" s="174"/>
      <c r="QOD200" s="174"/>
      <c r="QOE200" s="174"/>
      <c r="QOF200" s="174"/>
      <c r="QOG200" s="174"/>
      <c r="QOH200" s="174"/>
      <c r="QOI200" s="174"/>
      <c r="QOJ200" s="174"/>
      <c r="QOK200" s="174"/>
      <c r="QOL200" s="174"/>
      <c r="QOM200" s="174"/>
      <c r="QON200" s="174"/>
      <c r="QOO200" s="174"/>
      <c r="QOP200" s="174"/>
      <c r="QOQ200" s="174"/>
      <c r="QOR200" s="174"/>
      <c r="QOS200" s="174"/>
      <c r="QOT200" s="174"/>
      <c r="QOU200" s="174"/>
      <c r="QOV200" s="174"/>
      <c r="QOW200" s="174"/>
      <c r="QOX200" s="174"/>
      <c r="QOY200" s="174"/>
      <c r="QOZ200" s="174"/>
      <c r="QPA200" s="174"/>
      <c r="QPB200" s="174"/>
      <c r="QPC200" s="174"/>
      <c r="QPD200" s="174"/>
      <c r="QPE200" s="174"/>
      <c r="QPF200" s="174"/>
      <c r="QPG200" s="174"/>
      <c r="QPH200" s="174"/>
      <c r="QPI200" s="174"/>
      <c r="QPJ200" s="174"/>
      <c r="QPK200" s="174"/>
      <c r="QPL200" s="174"/>
      <c r="QPM200" s="174"/>
      <c r="QPN200" s="174"/>
      <c r="QPO200" s="174"/>
      <c r="QPP200" s="174"/>
      <c r="QPQ200" s="174"/>
      <c r="QPR200" s="174"/>
      <c r="QPS200" s="174"/>
      <c r="QPT200" s="174"/>
      <c r="QPU200" s="174"/>
      <c r="QPV200" s="174"/>
      <c r="QPW200" s="174"/>
      <c r="QPX200" s="174"/>
      <c r="QPY200" s="174"/>
      <c r="QPZ200" s="174"/>
      <c r="QQA200" s="174"/>
      <c r="QQB200" s="174"/>
      <c r="QQC200" s="174"/>
      <c r="QQD200" s="174"/>
      <c r="QQE200" s="174"/>
      <c r="QQF200" s="174"/>
      <c r="QQG200" s="174"/>
      <c r="QQH200" s="174"/>
      <c r="QQI200" s="174"/>
      <c r="QQJ200" s="174"/>
      <c r="QQK200" s="174"/>
      <c r="QQL200" s="174"/>
      <c r="QQM200" s="174"/>
      <c r="QQN200" s="174"/>
      <c r="QQO200" s="174"/>
      <c r="QQP200" s="174"/>
      <c r="QQQ200" s="174"/>
      <c r="QQR200" s="174"/>
      <c r="QQS200" s="174"/>
      <c r="QQT200" s="174"/>
      <c r="QQU200" s="174"/>
      <c r="QQV200" s="174"/>
      <c r="QQW200" s="174"/>
      <c r="QQX200" s="174"/>
      <c r="QQY200" s="174"/>
      <c r="QQZ200" s="174"/>
      <c r="QRA200" s="174"/>
      <c r="QRB200" s="174"/>
      <c r="QRC200" s="174"/>
      <c r="QRD200" s="174"/>
      <c r="QRE200" s="174"/>
      <c r="QRF200" s="174"/>
      <c r="QRG200" s="174"/>
      <c r="QRH200" s="174"/>
      <c r="QRI200" s="174"/>
      <c r="QRJ200" s="174"/>
      <c r="QRK200" s="174"/>
      <c r="QRL200" s="174"/>
      <c r="QRM200" s="174"/>
      <c r="QRN200" s="174"/>
      <c r="QRO200" s="174"/>
      <c r="QRP200" s="174"/>
      <c r="QRQ200" s="174"/>
      <c r="QRR200" s="174"/>
      <c r="QRS200" s="174"/>
      <c r="QRT200" s="174"/>
      <c r="QRU200" s="174"/>
      <c r="QRV200" s="174"/>
      <c r="QRW200" s="174"/>
      <c r="QRX200" s="174"/>
      <c r="QRY200" s="174"/>
      <c r="QRZ200" s="174"/>
      <c r="QSA200" s="174"/>
      <c r="QSB200" s="174"/>
      <c r="QSC200" s="174"/>
      <c r="QSD200" s="174"/>
      <c r="QSE200" s="174"/>
      <c r="QSF200" s="174"/>
      <c r="QSG200" s="174"/>
      <c r="QSH200" s="174"/>
      <c r="QSI200" s="174"/>
      <c r="QSJ200" s="174"/>
      <c r="QSK200" s="174"/>
      <c r="QSL200" s="174"/>
      <c r="QSM200" s="174"/>
      <c r="QSN200" s="174"/>
      <c r="QSO200" s="174"/>
      <c r="QSP200" s="174"/>
      <c r="QSQ200" s="174"/>
      <c r="QSR200" s="174"/>
      <c r="QSS200" s="174"/>
      <c r="QST200" s="174"/>
      <c r="QSU200" s="174"/>
      <c r="QSV200" s="174"/>
      <c r="QSW200" s="174"/>
      <c r="QSX200" s="174"/>
      <c r="QSY200" s="174"/>
      <c r="QSZ200" s="174"/>
      <c r="QTA200" s="174"/>
      <c r="QTB200" s="174"/>
      <c r="QTC200" s="174"/>
      <c r="QTD200" s="174"/>
      <c r="QTE200" s="174"/>
      <c r="QTF200" s="174"/>
      <c r="QTG200" s="174"/>
      <c r="QTH200" s="174"/>
      <c r="QTI200" s="174"/>
      <c r="QTJ200" s="174"/>
      <c r="QTK200" s="174"/>
      <c r="QTL200" s="174"/>
      <c r="QTM200" s="174"/>
      <c r="QTN200" s="174"/>
      <c r="QTO200" s="174"/>
      <c r="QTP200" s="174"/>
      <c r="QTQ200" s="174"/>
      <c r="QTR200" s="174"/>
      <c r="QTS200" s="174"/>
      <c r="QTT200" s="174"/>
      <c r="QTU200" s="174"/>
      <c r="QTV200" s="174"/>
      <c r="QTW200" s="174"/>
      <c r="QTX200" s="174"/>
      <c r="QTY200" s="174"/>
      <c r="QTZ200" s="174"/>
      <c r="QUA200" s="174"/>
      <c r="QUB200" s="174"/>
      <c r="QUC200" s="174"/>
      <c r="QUD200" s="174"/>
      <c r="QUE200" s="174"/>
      <c r="QUF200" s="174"/>
      <c r="QUG200" s="174"/>
      <c r="QUH200" s="174"/>
      <c r="QUI200" s="174"/>
      <c r="QUJ200" s="174"/>
      <c r="QUK200" s="174"/>
      <c r="QUL200" s="174"/>
      <c r="QUM200" s="174"/>
      <c r="QUN200" s="174"/>
      <c r="QUO200" s="174"/>
      <c r="QUP200" s="174"/>
      <c r="QUQ200" s="174"/>
      <c r="QUR200" s="174"/>
      <c r="QUS200" s="174"/>
      <c r="QUT200" s="174"/>
      <c r="QUU200" s="174"/>
      <c r="QUV200" s="174"/>
      <c r="QUW200" s="174"/>
      <c r="QUX200" s="174"/>
      <c r="QUY200" s="174"/>
      <c r="QUZ200" s="174"/>
      <c r="QVA200" s="174"/>
      <c r="QVB200" s="174"/>
      <c r="QVC200" s="174"/>
      <c r="QVD200" s="174"/>
      <c r="QVE200" s="174"/>
      <c r="QVF200" s="174"/>
      <c r="QVG200" s="174"/>
      <c r="QVH200" s="174"/>
      <c r="QVI200" s="174"/>
      <c r="QVJ200" s="174"/>
      <c r="QVK200" s="174"/>
      <c r="QVL200" s="174"/>
      <c r="QVM200" s="174"/>
      <c r="QVN200" s="174"/>
      <c r="QVO200" s="174"/>
      <c r="QVP200" s="174"/>
      <c r="QVQ200" s="174"/>
      <c r="QVR200" s="174"/>
      <c r="QVS200" s="174"/>
      <c r="QVT200" s="174"/>
      <c r="QVU200" s="174"/>
      <c r="QVV200" s="174"/>
      <c r="QVW200" s="174"/>
      <c r="QVX200" s="174"/>
      <c r="QVY200" s="174"/>
      <c r="QVZ200" s="174"/>
      <c r="QWA200" s="174"/>
      <c r="QWB200" s="174"/>
      <c r="QWC200" s="174"/>
      <c r="QWD200" s="174"/>
      <c r="QWE200" s="174"/>
      <c r="QWF200" s="174"/>
      <c r="QWG200" s="174"/>
      <c r="QWH200" s="174"/>
      <c r="QWI200" s="174"/>
      <c r="QWJ200" s="174"/>
      <c r="QWK200" s="174"/>
      <c r="QWL200" s="174"/>
      <c r="QWM200" s="174"/>
      <c r="QWN200" s="174"/>
      <c r="QWO200" s="174"/>
      <c r="QWP200" s="174"/>
      <c r="QWQ200" s="174"/>
      <c r="QWR200" s="174"/>
      <c r="QWS200" s="174"/>
      <c r="QWT200" s="174"/>
      <c r="QWU200" s="174"/>
      <c r="QWV200" s="174"/>
      <c r="QWW200" s="174"/>
      <c r="QWX200" s="174"/>
      <c r="QWY200" s="174"/>
      <c r="QWZ200" s="174"/>
      <c r="QXA200" s="174"/>
      <c r="QXB200" s="174"/>
      <c r="QXC200" s="174"/>
      <c r="QXD200" s="174"/>
      <c r="QXE200" s="174"/>
      <c r="QXF200" s="174"/>
      <c r="QXG200" s="174"/>
      <c r="QXH200" s="174"/>
      <c r="QXI200" s="174"/>
      <c r="QXJ200" s="174"/>
      <c r="QXK200" s="174"/>
      <c r="QXL200" s="174"/>
      <c r="QXM200" s="174"/>
      <c r="QXN200" s="174"/>
      <c r="QXO200" s="174"/>
      <c r="QXP200" s="174"/>
      <c r="QXQ200" s="174"/>
      <c r="QXR200" s="174"/>
      <c r="QXS200" s="174"/>
      <c r="QXT200" s="174"/>
      <c r="QXU200" s="174"/>
      <c r="QXV200" s="174"/>
      <c r="QXW200" s="174"/>
      <c r="QXX200" s="174"/>
      <c r="QXY200" s="174"/>
      <c r="QXZ200" s="174"/>
      <c r="QYA200" s="174"/>
      <c r="QYB200" s="174"/>
      <c r="QYC200" s="174"/>
      <c r="QYD200" s="174"/>
      <c r="QYE200" s="174"/>
      <c r="QYF200" s="174"/>
      <c r="QYG200" s="174"/>
      <c r="QYH200" s="174"/>
      <c r="QYI200" s="174"/>
      <c r="QYJ200" s="174"/>
      <c r="QYK200" s="174"/>
      <c r="QYL200" s="174"/>
      <c r="QYM200" s="174"/>
      <c r="QYN200" s="174"/>
      <c r="QYO200" s="174"/>
      <c r="QYP200" s="174"/>
      <c r="QYQ200" s="174"/>
      <c r="QYR200" s="174"/>
      <c r="QYS200" s="174"/>
      <c r="QYT200" s="174"/>
      <c r="QYU200" s="174"/>
      <c r="QYV200" s="174"/>
      <c r="QYW200" s="174"/>
      <c r="QYX200" s="174"/>
      <c r="QYY200" s="174"/>
      <c r="QYZ200" s="174"/>
      <c r="QZA200" s="174"/>
      <c r="QZB200" s="174"/>
      <c r="QZC200" s="174"/>
      <c r="QZD200" s="174"/>
      <c r="QZE200" s="174"/>
      <c r="QZF200" s="174"/>
      <c r="QZG200" s="174"/>
      <c r="QZH200" s="174"/>
      <c r="QZI200" s="174"/>
      <c r="QZJ200" s="174"/>
      <c r="QZK200" s="174"/>
      <c r="QZL200" s="174"/>
      <c r="QZM200" s="174"/>
      <c r="QZN200" s="174"/>
      <c r="QZO200" s="174"/>
      <c r="QZP200" s="174"/>
      <c r="QZQ200" s="174"/>
      <c r="QZR200" s="174"/>
      <c r="QZS200" s="174"/>
      <c r="QZT200" s="174"/>
      <c r="QZU200" s="174"/>
      <c r="QZV200" s="174"/>
      <c r="QZW200" s="174"/>
      <c r="QZX200" s="174"/>
      <c r="QZY200" s="174"/>
      <c r="QZZ200" s="174"/>
      <c r="RAA200" s="174"/>
      <c r="RAB200" s="174"/>
      <c r="RAC200" s="174"/>
      <c r="RAD200" s="174"/>
      <c r="RAE200" s="174"/>
      <c r="RAF200" s="174"/>
      <c r="RAG200" s="174"/>
      <c r="RAH200" s="174"/>
      <c r="RAI200" s="174"/>
      <c r="RAJ200" s="174"/>
      <c r="RAK200" s="174"/>
      <c r="RAL200" s="174"/>
      <c r="RAM200" s="174"/>
      <c r="RAN200" s="174"/>
      <c r="RAO200" s="174"/>
      <c r="RAP200" s="174"/>
      <c r="RAQ200" s="174"/>
      <c r="RAR200" s="174"/>
      <c r="RAS200" s="174"/>
      <c r="RAT200" s="174"/>
      <c r="RAU200" s="174"/>
      <c r="RAV200" s="174"/>
      <c r="RAW200" s="174"/>
      <c r="RAX200" s="174"/>
      <c r="RAY200" s="174"/>
      <c r="RAZ200" s="174"/>
      <c r="RBA200" s="174"/>
      <c r="RBB200" s="174"/>
      <c r="RBC200" s="174"/>
      <c r="RBD200" s="174"/>
      <c r="RBE200" s="174"/>
      <c r="RBF200" s="174"/>
      <c r="RBG200" s="174"/>
      <c r="RBH200" s="174"/>
      <c r="RBI200" s="174"/>
      <c r="RBJ200" s="174"/>
      <c r="RBK200" s="174"/>
      <c r="RBL200" s="174"/>
      <c r="RBM200" s="174"/>
      <c r="RBN200" s="174"/>
      <c r="RBO200" s="174"/>
      <c r="RBP200" s="174"/>
      <c r="RBQ200" s="174"/>
      <c r="RBR200" s="174"/>
      <c r="RBS200" s="174"/>
      <c r="RBT200" s="174"/>
      <c r="RBU200" s="174"/>
      <c r="RBV200" s="174"/>
      <c r="RBW200" s="174"/>
      <c r="RBX200" s="174"/>
      <c r="RBY200" s="174"/>
      <c r="RBZ200" s="174"/>
      <c r="RCA200" s="174"/>
      <c r="RCB200" s="174"/>
      <c r="RCC200" s="174"/>
      <c r="RCD200" s="174"/>
      <c r="RCE200" s="174"/>
      <c r="RCF200" s="174"/>
      <c r="RCG200" s="174"/>
      <c r="RCH200" s="174"/>
      <c r="RCI200" s="174"/>
      <c r="RCJ200" s="174"/>
      <c r="RCK200" s="174"/>
      <c r="RCL200" s="174"/>
      <c r="RCM200" s="174"/>
      <c r="RCN200" s="174"/>
      <c r="RCO200" s="174"/>
      <c r="RCP200" s="174"/>
      <c r="RCQ200" s="174"/>
      <c r="RCR200" s="174"/>
      <c r="RCS200" s="174"/>
      <c r="RCT200" s="174"/>
      <c r="RCU200" s="174"/>
      <c r="RCV200" s="174"/>
      <c r="RCW200" s="174"/>
      <c r="RCX200" s="174"/>
      <c r="RCY200" s="174"/>
      <c r="RCZ200" s="174"/>
      <c r="RDA200" s="174"/>
      <c r="RDB200" s="174"/>
      <c r="RDC200" s="174"/>
      <c r="RDD200" s="174"/>
      <c r="RDE200" s="174"/>
      <c r="RDF200" s="174"/>
      <c r="RDG200" s="174"/>
      <c r="RDH200" s="174"/>
      <c r="RDI200" s="174"/>
      <c r="RDJ200" s="174"/>
      <c r="RDK200" s="174"/>
      <c r="RDL200" s="174"/>
      <c r="RDM200" s="174"/>
      <c r="RDN200" s="174"/>
      <c r="RDO200" s="174"/>
      <c r="RDP200" s="174"/>
      <c r="RDQ200" s="174"/>
      <c r="RDR200" s="174"/>
      <c r="RDS200" s="174"/>
      <c r="RDT200" s="174"/>
      <c r="RDU200" s="174"/>
      <c r="RDV200" s="174"/>
      <c r="RDW200" s="174"/>
      <c r="RDX200" s="174"/>
      <c r="RDY200" s="174"/>
      <c r="RDZ200" s="174"/>
      <c r="REA200" s="174"/>
      <c r="REB200" s="174"/>
      <c r="REC200" s="174"/>
      <c r="RED200" s="174"/>
      <c r="REE200" s="174"/>
      <c r="REF200" s="174"/>
      <c r="REG200" s="174"/>
      <c r="REH200" s="174"/>
      <c r="REI200" s="174"/>
      <c r="REJ200" s="174"/>
      <c r="REK200" s="174"/>
      <c r="REL200" s="174"/>
      <c r="REM200" s="174"/>
      <c r="REN200" s="174"/>
      <c r="REO200" s="174"/>
      <c r="REP200" s="174"/>
      <c r="REQ200" s="174"/>
      <c r="RER200" s="174"/>
      <c r="RES200" s="174"/>
      <c r="RET200" s="174"/>
      <c r="REU200" s="174"/>
      <c r="REV200" s="174"/>
      <c r="REW200" s="174"/>
      <c r="REX200" s="174"/>
      <c r="REY200" s="174"/>
      <c r="REZ200" s="174"/>
      <c r="RFA200" s="174"/>
      <c r="RFB200" s="174"/>
      <c r="RFC200" s="174"/>
      <c r="RFD200" s="174"/>
      <c r="RFE200" s="174"/>
      <c r="RFF200" s="174"/>
      <c r="RFG200" s="174"/>
      <c r="RFH200" s="174"/>
      <c r="RFI200" s="174"/>
      <c r="RFJ200" s="174"/>
      <c r="RFK200" s="174"/>
      <c r="RFL200" s="174"/>
      <c r="RFM200" s="174"/>
      <c r="RFN200" s="174"/>
      <c r="RFO200" s="174"/>
      <c r="RFP200" s="174"/>
      <c r="RFQ200" s="174"/>
      <c r="RFR200" s="174"/>
      <c r="RFS200" s="174"/>
      <c r="RFT200" s="174"/>
      <c r="RFU200" s="174"/>
      <c r="RFV200" s="174"/>
      <c r="RFW200" s="174"/>
      <c r="RFX200" s="174"/>
      <c r="RFY200" s="174"/>
      <c r="RFZ200" s="174"/>
      <c r="RGA200" s="174"/>
      <c r="RGB200" s="174"/>
      <c r="RGC200" s="174"/>
      <c r="RGD200" s="174"/>
      <c r="RGE200" s="174"/>
      <c r="RGF200" s="174"/>
      <c r="RGG200" s="174"/>
      <c r="RGH200" s="174"/>
      <c r="RGI200" s="174"/>
      <c r="RGJ200" s="174"/>
      <c r="RGK200" s="174"/>
      <c r="RGL200" s="174"/>
      <c r="RGM200" s="174"/>
      <c r="RGN200" s="174"/>
      <c r="RGO200" s="174"/>
      <c r="RGP200" s="174"/>
      <c r="RGQ200" s="174"/>
      <c r="RGR200" s="174"/>
      <c r="RGS200" s="174"/>
      <c r="RGT200" s="174"/>
      <c r="RGU200" s="174"/>
      <c r="RGV200" s="174"/>
      <c r="RGW200" s="174"/>
      <c r="RGX200" s="174"/>
      <c r="RGY200" s="174"/>
      <c r="RGZ200" s="174"/>
      <c r="RHA200" s="174"/>
      <c r="RHB200" s="174"/>
      <c r="RHC200" s="174"/>
      <c r="RHD200" s="174"/>
      <c r="RHE200" s="174"/>
      <c r="RHF200" s="174"/>
      <c r="RHG200" s="174"/>
      <c r="RHH200" s="174"/>
      <c r="RHI200" s="174"/>
      <c r="RHJ200" s="174"/>
      <c r="RHK200" s="174"/>
      <c r="RHL200" s="174"/>
      <c r="RHM200" s="174"/>
      <c r="RHN200" s="174"/>
      <c r="RHO200" s="174"/>
      <c r="RHP200" s="174"/>
      <c r="RHQ200" s="174"/>
      <c r="RHR200" s="174"/>
      <c r="RHS200" s="174"/>
      <c r="RHT200" s="174"/>
      <c r="RHU200" s="174"/>
      <c r="RHV200" s="174"/>
      <c r="RHW200" s="174"/>
      <c r="RHX200" s="174"/>
      <c r="RHY200" s="174"/>
      <c r="RHZ200" s="174"/>
      <c r="RIA200" s="174"/>
      <c r="RIB200" s="174"/>
      <c r="RIC200" s="174"/>
      <c r="RID200" s="174"/>
      <c r="RIE200" s="174"/>
      <c r="RIF200" s="174"/>
      <c r="RIG200" s="174"/>
      <c r="RIH200" s="174"/>
      <c r="RII200" s="174"/>
      <c r="RIJ200" s="174"/>
      <c r="RIK200" s="174"/>
      <c r="RIL200" s="174"/>
      <c r="RIM200" s="174"/>
      <c r="RIN200" s="174"/>
      <c r="RIO200" s="174"/>
      <c r="RIP200" s="174"/>
      <c r="RIQ200" s="174"/>
      <c r="RIR200" s="174"/>
      <c r="RIS200" s="174"/>
      <c r="RIT200" s="174"/>
      <c r="RIU200" s="174"/>
      <c r="RIV200" s="174"/>
      <c r="RIW200" s="174"/>
      <c r="RIX200" s="174"/>
      <c r="RIY200" s="174"/>
      <c r="RIZ200" s="174"/>
      <c r="RJA200" s="174"/>
      <c r="RJB200" s="174"/>
      <c r="RJC200" s="174"/>
      <c r="RJD200" s="174"/>
      <c r="RJE200" s="174"/>
      <c r="RJF200" s="174"/>
      <c r="RJG200" s="174"/>
      <c r="RJH200" s="174"/>
      <c r="RJI200" s="174"/>
      <c r="RJJ200" s="174"/>
      <c r="RJK200" s="174"/>
      <c r="RJL200" s="174"/>
      <c r="RJM200" s="174"/>
      <c r="RJN200" s="174"/>
      <c r="RJO200" s="174"/>
      <c r="RJP200" s="174"/>
      <c r="RJQ200" s="174"/>
      <c r="RJR200" s="174"/>
      <c r="RJS200" s="174"/>
      <c r="RJT200" s="174"/>
      <c r="RJU200" s="174"/>
      <c r="RJV200" s="174"/>
      <c r="RJW200" s="174"/>
      <c r="RJX200" s="174"/>
      <c r="RJY200" s="174"/>
      <c r="RJZ200" s="174"/>
      <c r="RKA200" s="174"/>
      <c r="RKB200" s="174"/>
      <c r="RKC200" s="174"/>
      <c r="RKD200" s="174"/>
      <c r="RKE200" s="174"/>
      <c r="RKF200" s="174"/>
      <c r="RKG200" s="174"/>
      <c r="RKH200" s="174"/>
      <c r="RKI200" s="174"/>
      <c r="RKJ200" s="174"/>
      <c r="RKK200" s="174"/>
      <c r="RKL200" s="174"/>
      <c r="RKM200" s="174"/>
      <c r="RKN200" s="174"/>
      <c r="RKO200" s="174"/>
      <c r="RKP200" s="174"/>
      <c r="RKQ200" s="174"/>
      <c r="RKR200" s="174"/>
      <c r="RKS200" s="174"/>
      <c r="RKT200" s="174"/>
      <c r="RKU200" s="174"/>
      <c r="RKV200" s="174"/>
      <c r="RKW200" s="174"/>
      <c r="RKX200" s="174"/>
      <c r="RKY200" s="174"/>
      <c r="RKZ200" s="174"/>
      <c r="RLA200" s="174"/>
      <c r="RLB200" s="174"/>
      <c r="RLC200" s="174"/>
      <c r="RLD200" s="174"/>
      <c r="RLE200" s="174"/>
      <c r="RLF200" s="174"/>
      <c r="RLG200" s="174"/>
      <c r="RLH200" s="174"/>
      <c r="RLI200" s="174"/>
      <c r="RLJ200" s="174"/>
      <c r="RLK200" s="174"/>
      <c r="RLL200" s="174"/>
      <c r="RLM200" s="174"/>
      <c r="RLN200" s="174"/>
      <c r="RLO200" s="174"/>
      <c r="RLP200" s="174"/>
      <c r="RLQ200" s="174"/>
      <c r="RLR200" s="174"/>
      <c r="RLS200" s="174"/>
      <c r="RLT200" s="174"/>
      <c r="RLU200" s="174"/>
      <c r="RLV200" s="174"/>
      <c r="RLW200" s="174"/>
      <c r="RLX200" s="174"/>
      <c r="RLY200" s="174"/>
      <c r="RLZ200" s="174"/>
      <c r="RMA200" s="174"/>
      <c r="RMB200" s="174"/>
      <c r="RMC200" s="174"/>
      <c r="RMD200" s="174"/>
      <c r="RME200" s="174"/>
      <c r="RMF200" s="174"/>
      <c r="RMG200" s="174"/>
      <c r="RMH200" s="174"/>
      <c r="RMI200" s="174"/>
      <c r="RMJ200" s="174"/>
      <c r="RMK200" s="174"/>
      <c r="RML200" s="174"/>
      <c r="RMM200" s="174"/>
      <c r="RMN200" s="174"/>
      <c r="RMO200" s="174"/>
      <c r="RMP200" s="174"/>
      <c r="RMQ200" s="174"/>
      <c r="RMR200" s="174"/>
      <c r="RMS200" s="174"/>
      <c r="RMT200" s="174"/>
      <c r="RMU200" s="174"/>
      <c r="RMV200" s="174"/>
      <c r="RMW200" s="174"/>
      <c r="RMX200" s="174"/>
      <c r="RMY200" s="174"/>
      <c r="RMZ200" s="174"/>
      <c r="RNA200" s="174"/>
      <c r="RNB200" s="174"/>
      <c r="RNC200" s="174"/>
      <c r="RND200" s="174"/>
      <c r="RNE200" s="174"/>
      <c r="RNF200" s="174"/>
      <c r="RNG200" s="174"/>
      <c r="RNH200" s="174"/>
      <c r="RNI200" s="174"/>
      <c r="RNJ200" s="174"/>
      <c r="RNK200" s="174"/>
      <c r="RNL200" s="174"/>
      <c r="RNM200" s="174"/>
      <c r="RNN200" s="174"/>
      <c r="RNO200" s="174"/>
      <c r="RNP200" s="174"/>
      <c r="RNQ200" s="174"/>
      <c r="RNR200" s="174"/>
      <c r="RNS200" s="174"/>
      <c r="RNT200" s="174"/>
      <c r="RNU200" s="174"/>
      <c r="RNV200" s="174"/>
      <c r="RNW200" s="174"/>
      <c r="RNX200" s="174"/>
      <c r="RNY200" s="174"/>
      <c r="RNZ200" s="174"/>
      <c r="ROA200" s="174"/>
      <c r="ROB200" s="174"/>
      <c r="ROC200" s="174"/>
      <c r="ROD200" s="174"/>
      <c r="ROE200" s="174"/>
      <c r="ROF200" s="174"/>
      <c r="ROG200" s="174"/>
      <c r="ROH200" s="174"/>
      <c r="ROI200" s="174"/>
      <c r="ROJ200" s="174"/>
      <c r="ROK200" s="174"/>
      <c r="ROL200" s="174"/>
      <c r="ROM200" s="174"/>
      <c r="RON200" s="174"/>
      <c r="ROO200" s="174"/>
      <c r="ROP200" s="174"/>
      <c r="ROQ200" s="174"/>
      <c r="ROR200" s="174"/>
      <c r="ROS200" s="174"/>
      <c r="ROT200" s="174"/>
      <c r="ROU200" s="174"/>
      <c r="ROV200" s="174"/>
      <c r="ROW200" s="174"/>
      <c r="ROX200" s="174"/>
      <c r="ROY200" s="174"/>
      <c r="ROZ200" s="174"/>
      <c r="RPA200" s="174"/>
      <c r="RPB200" s="174"/>
      <c r="RPC200" s="174"/>
      <c r="RPD200" s="174"/>
      <c r="RPE200" s="174"/>
      <c r="RPF200" s="174"/>
      <c r="RPG200" s="174"/>
      <c r="RPH200" s="174"/>
      <c r="RPI200" s="174"/>
      <c r="RPJ200" s="174"/>
      <c r="RPK200" s="174"/>
      <c r="RPL200" s="174"/>
      <c r="RPM200" s="174"/>
      <c r="RPN200" s="174"/>
      <c r="RPO200" s="174"/>
      <c r="RPP200" s="174"/>
      <c r="RPQ200" s="174"/>
      <c r="RPR200" s="174"/>
      <c r="RPS200" s="174"/>
      <c r="RPT200" s="174"/>
      <c r="RPU200" s="174"/>
      <c r="RPV200" s="174"/>
      <c r="RPW200" s="174"/>
      <c r="RPX200" s="174"/>
      <c r="RPY200" s="174"/>
      <c r="RPZ200" s="174"/>
      <c r="RQA200" s="174"/>
      <c r="RQB200" s="174"/>
      <c r="RQC200" s="174"/>
      <c r="RQD200" s="174"/>
      <c r="RQE200" s="174"/>
      <c r="RQF200" s="174"/>
      <c r="RQG200" s="174"/>
      <c r="RQH200" s="174"/>
      <c r="RQI200" s="174"/>
      <c r="RQJ200" s="174"/>
      <c r="RQK200" s="174"/>
      <c r="RQL200" s="174"/>
      <c r="RQM200" s="174"/>
      <c r="RQN200" s="174"/>
      <c r="RQO200" s="174"/>
      <c r="RQP200" s="174"/>
      <c r="RQQ200" s="174"/>
      <c r="RQR200" s="174"/>
      <c r="RQS200" s="174"/>
      <c r="RQT200" s="174"/>
      <c r="RQU200" s="174"/>
      <c r="RQV200" s="174"/>
      <c r="RQW200" s="174"/>
      <c r="RQX200" s="174"/>
      <c r="RQY200" s="174"/>
      <c r="RQZ200" s="174"/>
      <c r="RRA200" s="174"/>
      <c r="RRB200" s="174"/>
      <c r="RRC200" s="174"/>
      <c r="RRD200" s="174"/>
      <c r="RRE200" s="174"/>
      <c r="RRF200" s="174"/>
      <c r="RRG200" s="174"/>
      <c r="RRH200" s="174"/>
      <c r="RRI200" s="174"/>
      <c r="RRJ200" s="174"/>
      <c r="RRK200" s="174"/>
      <c r="RRL200" s="174"/>
      <c r="RRM200" s="174"/>
      <c r="RRN200" s="174"/>
      <c r="RRO200" s="174"/>
      <c r="RRP200" s="174"/>
      <c r="RRQ200" s="174"/>
      <c r="RRR200" s="174"/>
      <c r="RRS200" s="174"/>
      <c r="RRT200" s="174"/>
      <c r="RRU200" s="174"/>
      <c r="RRV200" s="174"/>
      <c r="RRW200" s="174"/>
      <c r="RRX200" s="174"/>
      <c r="RRY200" s="174"/>
      <c r="RRZ200" s="174"/>
      <c r="RSA200" s="174"/>
      <c r="RSB200" s="174"/>
      <c r="RSC200" s="174"/>
      <c r="RSD200" s="174"/>
      <c r="RSE200" s="174"/>
      <c r="RSF200" s="174"/>
      <c r="RSG200" s="174"/>
      <c r="RSH200" s="174"/>
      <c r="RSI200" s="174"/>
      <c r="RSJ200" s="174"/>
      <c r="RSK200" s="174"/>
      <c r="RSL200" s="174"/>
      <c r="RSM200" s="174"/>
      <c r="RSN200" s="174"/>
      <c r="RSO200" s="174"/>
      <c r="RSP200" s="174"/>
      <c r="RSQ200" s="174"/>
      <c r="RSR200" s="174"/>
      <c r="RSS200" s="174"/>
      <c r="RST200" s="174"/>
      <c r="RSU200" s="174"/>
      <c r="RSV200" s="174"/>
      <c r="RSW200" s="174"/>
      <c r="RSX200" s="174"/>
      <c r="RSY200" s="174"/>
      <c r="RSZ200" s="174"/>
      <c r="RTA200" s="174"/>
      <c r="RTB200" s="174"/>
      <c r="RTC200" s="174"/>
      <c r="RTD200" s="174"/>
      <c r="RTE200" s="174"/>
      <c r="RTF200" s="174"/>
      <c r="RTG200" s="174"/>
      <c r="RTH200" s="174"/>
      <c r="RTI200" s="174"/>
      <c r="RTJ200" s="174"/>
      <c r="RTK200" s="174"/>
      <c r="RTL200" s="174"/>
      <c r="RTM200" s="174"/>
      <c r="RTN200" s="174"/>
      <c r="RTO200" s="174"/>
      <c r="RTP200" s="174"/>
      <c r="RTQ200" s="174"/>
      <c r="RTR200" s="174"/>
      <c r="RTS200" s="174"/>
      <c r="RTT200" s="174"/>
      <c r="RTU200" s="174"/>
      <c r="RTV200" s="174"/>
      <c r="RTW200" s="174"/>
      <c r="RTX200" s="174"/>
      <c r="RTY200" s="174"/>
      <c r="RTZ200" s="174"/>
      <c r="RUA200" s="174"/>
      <c r="RUB200" s="174"/>
      <c r="RUC200" s="174"/>
      <c r="RUD200" s="174"/>
      <c r="RUE200" s="174"/>
      <c r="RUF200" s="174"/>
      <c r="RUG200" s="174"/>
      <c r="RUH200" s="174"/>
      <c r="RUI200" s="174"/>
      <c r="RUJ200" s="174"/>
      <c r="RUK200" s="174"/>
      <c r="RUL200" s="174"/>
      <c r="RUM200" s="174"/>
      <c r="RUN200" s="174"/>
      <c r="RUO200" s="174"/>
      <c r="RUP200" s="174"/>
      <c r="RUQ200" s="174"/>
      <c r="RUR200" s="174"/>
      <c r="RUS200" s="174"/>
      <c r="RUT200" s="174"/>
      <c r="RUU200" s="174"/>
      <c r="RUV200" s="174"/>
      <c r="RUW200" s="174"/>
      <c r="RUX200" s="174"/>
      <c r="RUY200" s="174"/>
      <c r="RUZ200" s="174"/>
      <c r="RVA200" s="174"/>
      <c r="RVB200" s="174"/>
      <c r="RVC200" s="174"/>
      <c r="RVD200" s="174"/>
      <c r="RVE200" s="174"/>
      <c r="RVF200" s="174"/>
      <c r="RVG200" s="174"/>
      <c r="RVH200" s="174"/>
      <c r="RVI200" s="174"/>
      <c r="RVJ200" s="174"/>
      <c r="RVK200" s="174"/>
      <c r="RVL200" s="174"/>
      <c r="RVM200" s="174"/>
      <c r="RVN200" s="174"/>
      <c r="RVO200" s="174"/>
      <c r="RVP200" s="174"/>
      <c r="RVQ200" s="174"/>
      <c r="RVR200" s="174"/>
      <c r="RVS200" s="174"/>
      <c r="RVT200" s="174"/>
      <c r="RVU200" s="174"/>
      <c r="RVV200" s="174"/>
      <c r="RVW200" s="174"/>
      <c r="RVX200" s="174"/>
      <c r="RVY200" s="174"/>
      <c r="RVZ200" s="174"/>
      <c r="RWA200" s="174"/>
      <c r="RWB200" s="174"/>
      <c r="RWC200" s="174"/>
      <c r="RWD200" s="174"/>
      <c r="RWE200" s="174"/>
      <c r="RWF200" s="174"/>
      <c r="RWG200" s="174"/>
      <c r="RWH200" s="174"/>
      <c r="RWI200" s="174"/>
      <c r="RWJ200" s="174"/>
      <c r="RWK200" s="174"/>
      <c r="RWL200" s="174"/>
      <c r="RWM200" s="174"/>
      <c r="RWN200" s="174"/>
      <c r="RWO200" s="174"/>
      <c r="RWP200" s="174"/>
      <c r="RWQ200" s="174"/>
      <c r="RWR200" s="174"/>
      <c r="RWS200" s="174"/>
      <c r="RWT200" s="174"/>
      <c r="RWU200" s="174"/>
      <c r="RWV200" s="174"/>
      <c r="RWW200" s="174"/>
      <c r="RWX200" s="174"/>
      <c r="RWY200" s="174"/>
      <c r="RWZ200" s="174"/>
      <c r="RXA200" s="174"/>
      <c r="RXB200" s="174"/>
      <c r="RXC200" s="174"/>
      <c r="RXD200" s="174"/>
      <c r="RXE200" s="174"/>
      <c r="RXF200" s="174"/>
      <c r="RXG200" s="174"/>
      <c r="RXH200" s="174"/>
      <c r="RXI200" s="174"/>
      <c r="RXJ200" s="174"/>
      <c r="RXK200" s="174"/>
      <c r="RXL200" s="174"/>
      <c r="RXM200" s="174"/>
      <c r="RXN200" s="174"/>
      <c r="RXO200" s="174"/>
      <c r="RXP200" s="174"/>
      <c r="RXQ200" s="174"/>
      <c r="RXR200" s="174"/>
      <c r="RXS200" s="174"/>
      <c r="RXT200" s="174"/>
      <c r="RXU200" s="174"/>
      <c r="RXV200" s="174"/>
      <c r="RXW200" s="174"/>
      <c r="RXX200" s="174"/>
      <c r="RXY200" s="174"/>
      <c r="RXZ200" s="174"/>
      <c r="RYA200" s="174"/>
      <c r="RYB200" s="174"/>
      <c r="RYC200" s="174"/>
      <c r="RYD200" s="174"/>
      <c r="RYE200" s="174"/>
      <c r="RYF200" s="174"/>
      <c r="RYG200" s="174"/>
      <c r="RYH200" s="174"/>
      <c r="RYI200" s="174"/>
      <c r="RYJ200" s="174"/>
      <c r="RYK200" s="174"/>
      <c r="RYL200" s="174"/>
      <c r="RYM200" s="174"/>
      <c r="RYN200" s="174"/>
      <c r="RYO200" s="174"/>
      <c r="RYP200" s="174"/>
      <c r="RYQ200" s="174"/>
      <c r="RYR200" s="174"/>
      <c r="RYS200" s="174"/>
      <c r="RYT200" s="174"/>
      <c r="RYU200" s="174"/>
      <c r="RYV200" s="174"/>
      <c r="RYW200" s="174"/>
      <c r="RYX200" s="174"/>
      <c r="RYY200" s="174"/>
      <c r="RYZ200" s="174"/>
      <c r="RZA200" s="174"/>
      <c r="RZB200" s="174"/>
      <c r="RZC200" s="174"/>
      <c r="RZD200" s="174"/>
      <c r="RZE200" s="174"/>
      <c r="RZF200" s="174"/>
      <c r="RZG200" s="174"/>
      <c r="RZH200" s="174"/>
      <c r="RZI200" s="174"/>
      <c r="RZJ200" s="174"/>
      <c r="RZK200" s="174"/>
      <c r="RZL200" s="174"/>
      <c r="RZM200" s="174"/>
      <c r="RZN200" s="174"/>
      <c r="RZO200" s="174"/>
      <c r="RZP200" s="174"/>
      <c r="RZQ200" s="174"/>
      <c r="RZR200" s="174"/>
      <c r="RZS200" s="174"/>
      <c r="RZT200" s="174"/>
      <c r="RZU200" s="174"/>
      <c r="RZV200" s="174"/>
      <c r="RZW200" s="174"/>
      <c r="RZX200" s="174"/>
      <c r="RZY200" s="174"/>
      <c r="RZZ200" s="174"/>
      <c r="SAA200" s="174"/>
      <c r="SAB200" s="174"/>
      <c r="SAC200" s="174"/>
      <c r="SAD200" s="174"/>
      <c r="SAE200" s="174"/>
      <c r="SAF200" s="174"/>
      <c r="SAG200" s="174"/>
      <c r="SAH200" s="174"/>
      <c r="SAI200" s="174"/>
      <c r="SAJ200" s="174"/>
      <c r="SAK200" s="174"/>
      <c r="SAL200" s="174"/>
      <c r="SAM200" s="174"/>
      <c r="SAN200" s="174"/>
      <c r="SAO200" s="174"/>
      <c r="SAP200" s="174"/>
      <c r="SAQ200" s="174"/>
      <c r="SAR200" s="174"/>
      <c r="SAS200" s="174"/>
      <c r="SAT200" s="174"/>
      <c r="SAU200" s="174"/>
      <c r="SAV200" s="174"/>
      <c r="SAW200" s="174"/>
      <c r="SAX200" s="174"/>
      <c r="SAY200" s="174"/>
      <c r="SAZ200" s="174"/>
      <c r="SBA200" s="174"/>
      <c r="SBB200" s="174"/>
      <c r="SBC200" s="174"/>
      <c r="SBD200" s="174"/>
      <c r="SBE200" s="174"/>
      <c r="SBF200" s="174"/>
      <c r="SBG200" s="174"/>
      <c r="SBH200" s="174"/>
      <c r="SBI200" s="174"/>
      <c r="SBJ200" s="174"/>
      <c r="SBK200" s="174"/>
      <c r="SBL200" s="174"/>
      <c r="SBM200" s="174"/>
      <c r="SBN200" s="174"/>
      <c r="SBO200" s="174"/>
      <c r="SBP200" s="174"/>
      <c r="SBQ200" s="174"/>
      <c r="SBR200" s="174"/>
      <c r="SBS200" s="174"/>
      <c r="SBT200" s="174"/>
      <c r="SBU200" s="174"/>
      <c r="SBV200" s="174"/>
      <c r="SBW200" s="174"/>
      <c r="SBX200" s="174"/>
      <c r="SBY200" s="174"/>
      <c r="SBZ200" s="174"/>
      <c r="SCA200" s="174"/>
      <c r="SCB200" s="174"/>
      <c r="SCC200" s="174"/>
      <c r="SCD200" s="174"/>
      <c r="SCE200" s="174"/>
      <c r="SCF200" s="174"/>
      <c r="SCG200" s="174"/>
      <c r="SCH200" s="174"/>
      <c r="SCI200" s="174"/>
      <c r="SCJ200" s="174"/>
      <c r="SCK200" s="174"/>
      <c r="SCL200" s="174"/>
      <c r="SCM200" s="174"/>
      <c r="SCN200" s="174"/>
      <c r="SCO200" s="174"/>
      <c r="SCP200" s="174"/>
      <c r="SCQ200" s="174"/>
      <c r="SCR200" s="174"/>
      <c r="SCS200" s="174"/>
      <c r="SCT200" s="174"/>
      <c r="SCU200" s="174"/>
      <c r="SCV200" s="174"/>
      <c r="SCW200" s="174"/>
      <c r="SCX200" s="174"/>
      <c r="SCY200" s="174"/>
      <c r="SCZ200" s="174"/>
      <c r="SDA200" s="174"/>
      <c r="SDB200" s="174"/>
      <c r="SDC200" s="174"/>
      <c r="SDD200" s="174"/>
      <c r="SDE200" s="174"/>
      <c r="SDF200" s="174"/>
      <c r="SDG200" s="174"/>
      <c r="SDH200" s="174"/>
      <c r="SDI200" s="174"/>
      <c r="SDJ200" s="174"/>
      <c r="SDK200" s="174"/>
      <c r="SDL200" s="174"/>
      <c r="SDM200" s="174"/>
      <c r="SDN200" s="174"/>
      <c r="SDO200" s="174"/>
      <c r="SDP200" s="174"/>
      <c r="SDQ200" s="174"/>
      <c r="SDR200" s="174"/>
      <c r="SDS200" s="174"/>
      <c r="SDT200" s="174"/>
      <c r="SDU200" s="174"/>
      <c r="SDV200" s="174"/>
      <c r="SDW200" s="174"/>
      <c r="SDX200" s="174"/>
      <c r="SDY200" s="174"/>
      <c r="SDZ200" s="174"/>
      <c r="SEA200" s="174"/>
      <c r="SEB200" s="174"/>
      <c r="SEC200" s="174"/>
      <c r="SED200" s="174"/>
      <c r="SEE200" s="174"/>
      <c r="SEF200" s="174"/>
      <c r="SEG200" s="174"/>
      <c r="SEH200" s="174"/>
      <c r="SEI200" s="174"/>
      <c r="SEJ200" s="174"/>
      <c r="SEK200" s="174"/>
      <c r="SEL200" s="174"/>
      <c r="SEM200" s="174"/>
      <c r="SEN200" s="174"/>
      <c r="SEO200" s="174"/>
      <c r="SEP200" s="174"/>
      <c r="SEQ200" s="174"/>
      <c r="SER200" s="174"/>
      <c r="SES200" s="174"/>
      <c r="SET200" s="174"/>
      <c r="SEU200" s="174"/>
      <c r="SEV200" s="174"/>
      <c r="SEW200" s="174"/>
      <c r="SEX200" s="174"/>
      <c r="SEY200" s="174"/>
      <c r="SEZ200" s="174"/>
      <c r="SFA200" s="174"/>
      <c r="SFB200" s="174"/>
      <c r="SFC200" s="174"/>
      <c r="SFD200" s="174"/>
      <c r="SFE200" s="174"/>
      <c r="SFF200" s="174"/>
      <c r="SFG200" s="174"/>
      <c r="SFH200" s="174"/>
      <c r="SFI200" s="174"/>
      <c r="SFJ200" s="174"/>
      <c r="SFK200" s="174"/>
      <c r="SFL200" s="174"/>
      <c r="SFM200" s="174"/>
      <c r="SFN200" s="174"/>
      <c r="SFO200" s="174"/>
      <c r="SFP200" s="174"/>
      <c r="SFQ200" s="174"/>
      <c r="SFR200" s="174"/>
      <c r="SFS200" s="174"/>
      <c r="SFT200" s="174"/>
      <c r="SFU200" s="174"/>
      <c r="SFV200" s="174"/>
      <c r="SFW200" s="174"/>
      <c r="SFX200" s="174"/>
      <c r="SFY200" s="174"/>
      <c r="SFZ200" s="174"/>
      <c r="SGA200" s="174"/>
      <c r="SGB200" s="174"/>
      <c r="SGC200" s="174"/>
      <c r="SGD200" s="174"/>
      <c r="SGE200" s="174"/>
      <c r="SGF200" s="174"/>
      <c r="SGG200" s="174"/>
      <c r="SGH200" s="174"/>
      <c r="SGI200" s="174"/>
      <c r="SGJ200" s="174"/>
      <c r="SGK200" s="174"/>
      <c r="SGL200" s="174"/>
      <c r="SGM200" s="174"/>
      <c r="SGN200" s="174"/>
      <c r="SGO200" s="174"/>
      <c r="SGP200" s="174"/>
      <c r="SGQ200" s="174"/>
      <c r="SGR200" s="174"/>
      <c r="SGS200" s="174"/>
      <c r="SGT200" s="174"/>
      <c r="SGU200" s="174"/>
      <c r="SGV200" s="174"/>
      <c r="SGW200" s="174"/>
      <c r="SGX200" s="174"/>
      <c r="SGY200" s="174"/>
      <c r="SGZ200" s="174"/>
      <c r="SHA200" s="174"/>
      <c r="SHB200" s="174"/>
      <c r="SHC200" s="174"/>
      <c r="SHD200" s="174"/>
      <c r="SHE200" s="174"/>
      <c r="SHF200" s="174"/>
      <c r="SHG200" s="174"/>
      <c r="SHH200" s="174"/>
      <c r="SHI200" s="174"/>
      <c r="SHJ200" s="174"/>
      <c r="SHK200" s="174"/>
      <c r="SHL200" s="174"/>
      <c r="SHM200" s="174"/>
      <c r="SHN200" s="174"/>
      <c r="SHO200" s="174"/>
      <c r="SHP200" s="174"/>
      <c r="SHQ200" s="174"/>
      <c r="SHR200" s="174"/>
      <c r="SHS200" s="174"/>
      <c r="SHT200" s="174"/>
      <c r="SHU200" s="174"/>
      <c r="SHV200" s="174"/>
      <c r="SHW200" s="174"/>
      <c r="SHX200" s="174"/>
      <c r="SHY200" s="174"/>
      <c r="SHZ200" s="174"/>
      <c r="SIA200" s="174"/>
      <c r="SIB200" s="174"/>
      <c r="SIC200" s="174"/>
      <c r="SID200" s="174"/>
      <c r="SIE200" s="174"/>
      <c r="SIF200" s="174"/>
      <c r="SIG200" s="174"/>
      <c r="SIH200" s="174"/>
      <c r="SII200" s="174"/>
      <c r="SIJ200" s="174"/>
      <c r="SIK200" s="174"/>
      <c r="SIL200" s="174"/>
      <c r="SIM200" s="174"/>
      <c r="SIN200" s="174"/>
      <c r="SIO200" s="174"/>
      <c r="SIP200" s="174"/>
      <c r="SIQ200" s="174"/>
      <c r="SIR200" s="174"/>
      <c r="SIS200" s="174"/>
      <c r="SIT200" s="174"/>
      <c r="SIU200" s="174"/>
      <c r="SIV200" s="174"/>
      <c r="SIW200" s="174"/>
      <c r="SIX200" s="174"/>
      <c r="SIY200" s="174"/>
      <c r="SIZ200" s="174"/>
      <c r="SJA200" s="174"/>
      <c r="SJB200" s="174"/>
      <c r="SJC200" s="174"/>
      <c r="SJD200" s="174"/>
      <c r="SJE200" s="174"/>
      <c r="SJF200" s="174"/>
      <c r="SJG200" s="174"/>
      <c r="SJH200" s="174"/>
      <c r="SJI200" s="174"/>
      <c r="SJJ200" s="174"/>
      <c r="SJK200" s="174"/>
      <c r="SJL200" s="174"/>
      <c r="SJM200" s="174"/>
      <c r="SJN200" s="174"/>
      <c r="SJO200" s="174"/>
      <c r="SJP200" s="174"/>
      <c r="SJQ200" s="174"/>
      <c r="SJR200" s="174"/>
      <c r="SJS200" s="174"/>
      <c r="SJT200" s="174"/>
      <c r="SJU200" s="174"/>
      <c r="SJV200" s="174"/>
      <c r="SJW200" s="174"/>
      <c r="SJX200" s="174"/>
      <c r="SJY200" s="174"/>
      <c r="SJZ200" s="174"/>
      <c r="SKA200" s="174"/>
      <c r="SKB200" s="174"/>
      <c r="SKC200" s="174"/>
      <c r="SKD200" s="174"/>
      <c r="SKE200" s="174"/>
      <c r="SKF200" s="174"/>
      <c r="SKG200" s="174"/>
      <c r="SKH200" s="174"/>
      <c r="SKI200" s="174"/>
      <c r="SKJ200" s="174"/>
      <c r="SKK200" s="174"/>
      <c r="SKL200" s="174"/>
      <c r="SKM200" s="174"/>
      <c r="SKN200" s="174"/>
      <c r="SKO200" s="174"/>
      <c r="SKP200" s="174"/>
      <c r="SKQ200" s="174"/>
      <c r="SKR200" s="174"/>
      <c r="SKS200" s="174"/>
      <c r="SKT200" s="174"/>
      <c r="SKU200" s="174"/>
      <c r="SKV200" s="174"/>
      <c r="SKW200" s="174"/>
      <c r="SKX200" s="174"/>
      <c r="SKY200" s="174"/>
      <c r="SKZ200" s="174"/>
      <c r="SLA200" s="174"/>
      <c r="SLB200" s="174"/>
      <c r="SLC200" s="174"/>
      <c r="SLD200" s="174"/>
      <c r="SLE200" s="174"/>
      <c r="SLF200" s="174"/>
      <c r="SLG200" s="174"/>
      <c r="SLH200" s="174"/>
      <c r="SLI200" s="174"/>
      <c r="SLJ200" s="174"/>
      <c r="SLK200" s="174"/>
      <c r="SLL200" s="174"/>
      <c r="SLM200" s="174"/>
      <c r="SLN200" s="174"/>
      <c r="SLO200" s="174"/>
      <c r="SLP200" s="174"/>
      <c r="SLQ200" s="174"/>
      <c r="SLR200" s="174"/>
      <c r="SLS200" s="174"/>
      <c r="SLT200" s="174"/>
      <c r="SLU200" s="174"/>
      <c r="SLV200" s="174"/>
      <c r="SLW200" s="174"/>
      <c r="SLX200" s="174"/>
      <c r="SLY200" s="174"/>
      <c r="SLZ200" s="174"/>
      <c r="SMA200" s="174"/>
      <c r="SMB200" s="174"/>
      <c r="SMC200" s="174"/>
      <c r="SMD200" s="174"/>
      <c r="SME200" s="174"/>
      <c r="SMF200" s="174"/>
      <c r="SMG200" s="174"/>
      <c r="SMH200" s="174"/>
      <c r="SMI200" s="174"/>
      <c r="SMJ200" s="174"/>
      <c r="SMK200" s="174"/>
      <c r="SML200" s="174"/>
      <c r="SMM200" s="174"/>
      <c r="SMN200" s="174"/>
      <c r="SMO200" s="174"/>
      <c r="SMP200" s="174"/>
      <c r="SMQ200" s="174"/>
      <c r="SMR200" s="174"/>
      <c r="SMS200" s="174"/>
      <c r="SMT200" s="174"/>
      <c r="SMU200" s="174"/>
      <c r="SMV200" s="174"/>
      <c r="SMW200" s="174"/>
      <c r="SMX200" s="174"/>
      <c r="SMY200" s="174"/>
      <c r="SMZ200" s="174"/>
      <c r="SNA200" s="174"/>
      <c r="SNB200" s="174"/>
      <c r="SNC200" s="174"/>
      <c r="SND200" s="174"/>
      <c r="SNE200" s="174"/>
      <c r="SNF200" s="174"/>
      <c r="SNG200" s="174"/>
      <c r="SNH200" s="174"/>
      <c r="SNI200" s="174"/>
      <c r="SNJ200" s="174"/>
      <c r="SNK200" s="174"/>
      <c r="SNL200" s="174"/>
      <c r="SNM200" s="174"/>
      <c r="SNN200" s="174"/>
      <c r="SNO200" s="174"/>
      <c r="SNP200" s="174"/>
      <c r="SNQ200" s="174"/>
      <c r="SNR200" s="174"/>
      <c r="SNS200" s="174"/>
      <c r="SNT200" s="174"/>
      <c r="SNU200" s="174"/>
      <c r="SNV200" s="174"/>
      <c r="SNW200" s="174"/>
      <c r="SNX200" s="174"/>
      <c r="SNY200" s="174"/>
      <c r="SNZ200" s="174"/>
      <c r="SOA200" s="174"/>
      <c r="SOB200" s="174"/>
      <c r="SOC200" s="174"/>
      <c r="SOD200" s="174"/>
      <c r="SOE200" s="174"/>
      <c r="SOF200" s="174"/>
      <c r="SOG200" s="174"/>
      <c r="SOH200" s="174"/>
      <c r="SOI200" s="174"/>
      <c r="SOJ200" s="174"/>
      <c r="SOK200" s="174"/>
      <c r="SOL200" s="174"/>
      <c r="SOM200" s="174"/>
      <c r="SON200" s="174"/>
      <c r="SOO200" s="174"/>
      <c r="SOP200" s="174"/>
      <c r="SOQ200" s="174"/>
      <c r="SOR200" s="174"/>
      <c r="SOS200" s="174"/>
      <c r="SOT200" s="174"/>
      <c r="SOU200" s="174"/>
      <c r="SOV200" s="174"/>
      <c r="SOW200" s="174"/>
      <c r="SOX200" s="174"/>
      <c r="SOY200" s="174"/>
      <c r="SOZ200" s="174"/>
      <c r="SPA200" s="174"/>
      <c r="SPB200" s="174"/>
      <c r="SPC200" s="174"/>
      <c r="SPD200" s="174"/>
      <c r="SPE200" s="174"/>
      <c r="SPF200" s="174"/>
      <c r="SPG200" s="174"/>
      <c r="SPH200" s="174"/>
      <c r="SPI200" s="174"/>
      <c r="SPJ200" s="174"/>
      <c r="SPK200" s="174"/>
      <c r="SPL200" s="174"/>
      <c r="SPM200" s="174"/>
      <c r="SPN200" s="174"/>
      <c r="SPO200" s="174"/>
      <c r="SPP200" s="174"/>
      <c r="SPQ200" s="174"/>
      <c r="SPR200" s="174"/>
      <c r="SPS200" s="174"/>
      <c r="SPT200" s="174"/>
      <c r="SPU200" s="174"/>
      <c r="SPV200" s="174"/>
      <c r="SPW200" s="174"/>
      <c r="SPX200" s="174"/>
      <c r="SPY200" s="174"/>
      <c r="SPZ200" s="174"/>
      <c r="SQA200" s="174"/>
      <c r="SQB200" s="174"/>
      <c r="SQC200" s="174"/>
      <c r="SQD200" s="174"/>
      <c r="SQE200" s="174"/>
      <c r="SQF200" s="174"/>
      <c r="SQG200" s="174"/>
      <c r="SQH200" s="174"/>
      <c r="SQI200" s="174"/>
      <c r="SQJ200" s="174"/>
      <c r="SQK200" s="174"/>
      <c r="SQL200" s="174"/>
      <c r="SQM200" s="174"/>
      <c r="SQN200" s="174"/>
      <c r="SQO200" s="174"/>
      <c r="SQP200" s="174"/>
      <c r="SQQ200" s="174"/>
      <c r="SQR200" s="174"/>
      <c r="SQS200" s="174"/>
      <c r="SQT200" s="174"/>
      <c r="SQU200" s="174"/>
      <c r="SQV200" s="174"/>
      <c r="SQW200" s="174"/>
      <c r="SQX200" s="174"/>
      <c r="SQY200" s="174"/>
      <c r="SQZ200" s="174"/>
      <c r="SRA200" s="174"/>
      <c r="SRB200" s="174"/>
      <c r="SRC200" s="174"/>
      <c r="SRD200" s="174"/>
      <c r="SRE200" s="174"/>
      <c r="SRF200" s="174"/>
      <c r="SRG200" s="174"/>
      <c r="SRH200" s="174"/>
      <c r="SRI200" s="174"/>
      <c r="SRJ200" s="174"/>
      <c r="SRK200" s="174"/>
      <c r="SRL200" s="174"/>
      <c r="SRM200" s="174"/>
      <c r="SRN200" s="174"/>
      <c r="SRO200" s="174"/>
      <c r="SRP200" s="174"/>
      <c r="SRQ200" s="174"/>
      <c r="SRR200" s="174"/>
      <c r="SRS200" s="174"/>
      <c r="SRT200" s="174"/>
      <c r="SRU200" s="174"/>
      <c r="SRV200" s="174"/>
      <c r="SRW200" s="174"/>
      <c r="SRX200" s="174"/>
      <c r="SRY200" s="174"/>
      <c r="SRZ200" s="174"/>
      <c r="SSA200" s="174"/>
      <c r="SSB200" s="174"/>
      <c r="SSC200" s="174"/>
      <c r="SSD200" s="174"/>
      <c r="SSE200" s="174"/>
      <c r="SSF200" s="174"/>
      <c r="SSG200" s="174"/>
      <c r="SSH200" s="174"/>
      <c r="SSI200" s="174"/>
      <c r="SSJ200" s="174"/>
      <c r="SSK200" s="174"/>
      <c r="SSL200" s="174"/>
      <c r="SSM200" s="174"/>
      <c r="SSN200" s="174"/>
      <c r="SSO200" s="174"/>
      <c r="SSP200" s="174"/>
      <c r="SSQ200" s="174"/>
      <c r="SSR200" s="174"/>
      <c r="SSS200" s="174"/>
      <c r="SST200" s="174"/>
      <c r="SSU200" s="174"/>
      <c r="SSV200" s="174"/>
      <c r="SSW200" s="174"/>
      <c r="SSX200" s="174"/>
      <c r="SSY200" s="174"/>
      <c r="SSZ200" s="174"/>
      <c r="STA200" s="174"/>
      <c r="STB200" s="174"/>
      <c r="STC200" s="174"/>
      <c r="STD200" s="174"/>
      <c r="STE200" s="174"/>
      <c r="STF200" s="174"/>
      <c r="STG200" s="174"/>
      <c r="STH200" s="174"/>
      <c r="STI200" s="174"/>
      <c r="STJ200" s="174"/>
      <c r="STK200" s="174"/>
      <c r="STL200" s="174"/>
      <c r="STM200" s="174"/>
      <c r="STN200" s="174"/>
      <c r="STO200" s="174"/>
      <c r="STP200" s="174"/>
      <c r="STQ200" s="174"/>
      <c r="STR200" s="174"/>
      <c r="STS200" s="174"/>
      <c r="STT200" s="174"/>
      <c r="STU200" s="174"/>
      <c r="STV200" s="174"/>
      <c r="STW200" s="174"/>
      <c r="STX200" s="174"/>
      <c r="STY200" s="174"/>
      <c r="STZ200" s="174"/>
      <c r="SUA200" s="174"/>
      <c r="SUB200" s="174"/>
      <c r="SUC200" s="174"/>
      <c r="SUD200" s="174"/>
      <c r="SUE200" s="174"/>
      <c r="SUF200" s="174"/>
      <c r="SUG200" s="174"/>
      <c r="SUH200" s="174"/>
      <c r="SUI200" s="174"/>
      <c r="SUJ200" s="174"/>
      <c r="SUK200" s="174"/>
      <c r="SUL200" s="174"/>
      <c r="SUM200" s="174"/>
      <c r="SUN200" s="174"/>
      <c r="SUO200" s="174"/>
      <c r="SUP200" s="174"/>
      <c r="SUQ200" s="174"/>
      <c r="SUR200" s="174"/>
      <c r="SUS200" s="174"/>
      <c r="SUT200" s="174"/>
      <c r="SUU200" s="174"/>
      <c r="SUV200" s="174"/>
      <c r="SUW200" s="174"/>
      <c r="SUX200" s="174"/>
      <c r="SUY200" s="174"/>
      <c r="SUZ200" s="174"/>
      <c r="SVA200" s="174"/>
      <c r="SVB200" s="174"/>
      <c r="SVC200" s="174"/>
      <c r="SVD200" s="174"/>
      <c r="SVE200" s="174"/>
      <c r="SVF200" s="174"/>
      <c r="SVG200" s="174"/>
      <c r="SVH200" s="174"/>
      <c r="SVI200" s="174"/>
      <c r="SVJ200" s="174"/>
      <c r="SVK200" s="174"/>
      <c r="SVL200" s="174"/>
      <c r="SVM200" s="174"/>
      <c r="SVN200" s="174"/>
      <c r="SVO200" s="174"/>
      <c r="SVP200" s="174"/>
      <c r="SVQ200" s="174"/>
      <c r="SVR200" s="174"/>
      <c r="SVS200" s="174"/>
      <c r="SVT200" s="174"/>
      <c r="SVU200" s="174"/>
      <c r="SVV200" s="174"/>
      <c r="SVW200" s="174"/>
      <c r="SVX200" s="174"/>
      <c r="SVY200" s="174"/>
      <c r="SVZ200" s="174"/>
      <c r="SWA200" s="174"/>
      <c r="SWB200" s="174"/>
      <c r="SWC200" s="174"/>
      <c r="SWD200" s="174"/>
      <c r="SWE200" s="174"/>
      <c r="SWF200" s="174"/>
      <c r="SWG200" s="174"/>
      <c r="SWH200" s="174"/>
      <c r="SWI200" s="174"/>
      <c r="SWJ200" s="174"/>
      <c r="SWK200" s="174"/>
      <c r="SWL200" s="174"/>
      <c r="SWM200" s="174"/>
      <c r="SWN200" s="174"/>
      <c r="SWO200" s="174"/>
      <c r="SWP200" s="174"/>
      <c r="SWQ200" s="174"/>
      <c r="SWR200" s="174"/>
      <c r="SWS200" s="174"/>
      <c r="SWT200" s="174"/>
      <c r="SWU200" s="174"/>
      <c r="SWV200" s="174"/>
      <c r="SWW200" s="174"/>
      <c r="SWX200" s="174"/>
      <c r="SWY200" s="174"/>
      <c r="SWZ200" s="174"/>
      <c r="SXA200" s="174"/>
      <c r="SXB200" s="174"/>
      <c r="SXC200" s="174"/>
      <c r="SXD200" s="174"/>
      <c r="SXE200" s="174"/>
      <c r="SXF200" s="174"/>
      <c r="SXG200" s="174"/>
      <c r="SXH200" s="174"/>
      <c r="SXI200" s="174"/>
      <c r="SXJ200" s="174"/>
      <c r="SXK200" s="174"/>
      <c r="SXL200" s="174"/>
      <c r="SXM200" s="174"/>
      <c r="SXN200" s="174"/>
      <c r="SXO200" s="174"/>
      <c r="SXP200" s="174"/>
      <c r="SXQ200" s="174"/>
      <c r="SXR200" s="174"/>
      <c r="SXS200" s="174"/>
      <c r="SXT200" s="174"/>
      <c r="SXU200" s="174"/>
      <c r="SXV200" s="174"/>
      <c r="SXW200" s="174"/>
      <c r="SXX200" s="174"/>
      <c r="SXY200" s="174"/>
      <c r="SXZ200" s="174"/>
      <c r="SYA200" s="174"/>
      <c r="SYB200" s="174"/>
      <c r="SYC200" s="174"/>
      <c r="SYD200" s="174"/>
      <c r="SYE200" s="174"/>
      <c r="SYF200" s="174"/>
      <c r="SYG200" s="174"/>
      <c r="SYH200" s="174"/>
      <c r="SYI200" s="174"/>
      <c r="SYJ200" s="174"/>
      <c r="SYK200" s="174"/>
      <c r="SYL200" s="174"/>
      <c r="SYM200" s="174"/>
      <c r="SYN200" s="174"/>
      <c r="SYO200" s="174"/>
      <c r="SYP200" s="174"/>
      <c r="SYQ200" s="174"/>
      <c r="SYR200" s="174"/>
      <c r="SYS200" s="174"/>
      <c r="SYT200" s="174"/>
      <c r="SYU200" s="174"/>
      <c r="SYV200" s="174"/>
      <c r="SYW200" s="174"/>
      <c r="SYX200" s="174"/>
      <c r="SYY200" s="174"/>
      <c r="SYZ200" s="174"/>
      <c r="SZA200" s="174"/>
      <c r="SZB200" s="174"/>
      <c r="SZC200" s="174"/>
      <c r="SZD200" s="174"/>
      <c r="SZE200" s="174"/>
      <c r="SZF200" s="174"/>
      <c r="SZG200" s="174"/>
      <c r="SZH200" s="174"/>
      <c r="SZI200" s="174"/>
      <c r="SZJ200" s="174"/>
      <c r="SZK200" s="174"/>
      <c r="SZL200" s="174"/>
      <c r="SZM200" s="174"/>
      <c r="SZN200" s="174"/>
      <c r="SZO200" s="174"/>
      <c r="SZP200" s="174"/>
      <c r="SZQ200" s="174"/>
      <c r="SZR200" s="174"/>
      <c r="SZS200" s="174"/>
      <c r="SZT200" s="174"/>
      <c r="SZU200" s="174"/>
      <c r="SZV200" s="174"/>
      <c r="SZW200" s="174"/>
      <c r="SZX200" s="174"/>
      <c r="SZY200" s="174"/>
      <c r="SZZ200" s="174"/>
      <c r="TAA200" s="174"/>
      <c r="TAB200" s="174"/>
      <c r="TAC200" s="174"/>
      <c r="TAD200" s="174"/>
      <c r="TAE200" s="174"/>
      <c r="TAF200" s="174"/>
      <c r="TAG200" s="174"/>
      <c r="TAH200" s="174"/>
      <c r="TAI200" s="174"/>
      <c r="TAJ200" s="174"/>
      <c r="TAK200" s="174"/>
      <c r="TAL200" s="174"/>
      <c r="TAM200" s="174"/>
      <c r="TAN200" s="174"/>
      <c r="TAO200" s="174"/>
      <c r="TAP200" s="174"/>
      <c r="TAQ200" s="174"/>
      <c r="TAR200" s="174"/>
      <c r="TAS200" s="174"/>
      <c r="TAT200" s="174"/>
      <c r="TAU200" s="174"/>
      <c r="TAV200" s="174"/>
      <c r="TAW200" s="174"/>
      <c r="TAX200" s="174"/>
      <c r="TAY200" s="174"/>
      <c r="TAZ200" s="174"/>
      <c r="TBA200" s="174"/>
      <c r="TBB200" s="174"/>
      <c r="TBC200" s="174"/>
      <c r="TBD200" s="174"/>
      <c r="TBE200" s="174"/>
      <c r="TBF200" s="174"/>
      <c r="TBG200" s="174"/>
      <c r="TBH200" s="174"/>
      <c r="TBI200" s="174"/>
      <c r="TBJ200" s="174"/>
      <c r="TBK200" s="174"/>
      <c r="TBL200" s="174"/>
      <c r="TBM200" s="174"/>
      <c r="TBN200" s="174"/>
      <c r="TBO200" s="174"/>
      <c r="TBP200" s="174"/>
      <c r="TBQ200" s="174"/>
      <c r="TBR200" s="174"/>
      <c r="TBS200" s="174"/>
      <c r="TBT200" s="174"/>
      <c r="TBU200" s="174"/>
      <c r="TBV200" s="174"/>
      <c r="TBW200" s="174"/>
      <c r="TBX200" s="174"/>
      <c r="TBY200" s="174"/>
      <c r="TBZ200" s="174"/>
      <c r="TCA200" s="174"/>
      <c r="TCB200" s="174"/>
      <c r="TCC200" s="174"/>
      <c r="TCD200" s="174"/>
      <c r="TCE200" s="174"/>
      <c r="TCF200" s="174"/>
      <c r="TCG200" s="174"/>
      <c r="TCH200" s="174"/>
      <c r="TCI200" s="174"/>
      <c r="TCJ200" s="174"/>
      <c r="TCK200" s="174"/>
      <c r="TCL200" s="174"/>
      <c r="TCM200" s="174"/>
      <c r="TCN200" s="174"/>
      <c r="TCO200" s="174"/>
      <c r="TCP200" s="174"/>
      <c r="TCQ200" s="174"/>
      <c r="TCR200" s="174"/>
      <c r="TCS200" s="174"/>
      <c r="TCT200" s="174"/>
      <c r="TCU200" s="174"/>
      <c r="TCV200" s="174"/>
      <c r="TCW200" s="174"/>
      <c r="TCX200" s="174"/>
      <c r="TCY200" s="174"/>
      <c r="TCZ200" s="174"/>
      <c r="TDA200" s="174"/>
      <c r="TDB200" s="174"/>
      <c r="TDC200" s="174"/>
      <c r="TDD200" s="174"/>
      <c r="TDE200" s="174"/>
      <c r="TDF200" s="174"/>
      <c r="TDG200" s="174"/>
      <c r="TDH200" s="174"/>
      <c r="TDI200" s="174"/>
      <c r="TDJ200" s="174"/>
      <c r="TDK200" s="174"/>
      <c r="TDL200" s="174"/>
      <c r="TDM200" s="174"/>
      <c r="TDN200" s="174"/>
      <c r="TDO200" s="174"/>
      <c r="TDP200" s="174"/>
      <c r="TDQ200" s="174"/>
      <c r="TDR200" s="174"/>
      <c r="TDS200" s="174"/>
      <c r="TDT200" s="174"/>
      <c r="TDU200" s="174"/>
      <c r="TDV200" s="174"/>
      <c r="TDW200" s="174"/>
      <c r="TDX200" s="174"/>
      <c r="TDY200" s="174"/>
      <c r="TDZ200" s="174"/>
      <c r="TEA200" s="174"/>
      <c r="TEB200" s="174"/>
      <c r="TEC200" s="174"/>
      <c r="TED200" s="174"/>
      <c r="TEE200" s="174"/>
      <c r="TEF200" s="174"/>
      <c r="TEG200" s="174"/>
      <c r="TEH200" s="174"/>
      <c r="TEI200" s="174"/>
      <c r="TEJ200" s="174"/>
      <c r="TEK200" s="174"/>
      <c r="TEL200" s="174"/>
      <c r="TEM200" s="174"/>
      <c r="TEN200" s="174"/>
      <c r="TEO200" s="174"/>
      <c r="TEP200" s="174"/>
      <c r="TEQ200" s="174"/>
      <c r="TER200" s="174"/>
      <c r="TES200" s="174"/>
      <c r="TET200" s="174"/>
      <c r="TEU200" s="174"/>
      <c r="TEV200" s="174"/>
      <c r="TEW200" s="174"/>
      <c r="TEX200" s="174"/>
      <c r="TEY200" s="174"/>
      <c r="TEZ200" s="174"/>
      <c r="TFA200" s="174"/>
      <c r="TFB200" s="174"/>
      <c r="TFC200" s="174"/>
      <c r="TFD200" s="174"/>
      <c r="TFE200" s="174"/>
      <c r="TFF200" s="174"/>
      <c r="TFG200" s="174"/>
      <c r="TFH200" s="174"/>
      <c r="TFI200" s="174"/>
      <c r="TFJ200" s="174"/>
      <c r="TFK200" s="174"/>
      <c r="TFL200" s="174"/>
      <c r="TFM200" s="174"/>
      <c r="TFN200" s="174"/>
      <c r="TFO200" s="174"/>
      <c r="TFP200" s="174"/>
      <c r="TFQ200" s="174"/>
      <c r="TFR200" s="174"/>
      <c r="TFS200" s="174"/>
      <c r="TFT200" s="174"/>
      <c r="TFU200" s="174"/>
      <c r="TFV200" s="174"/>
      <c r="TFW200" s="174"/>
      <c r="TFX200" s="174"/>
      <c r="TFY200" s="174"/>
      <c r="TFZ200" s="174"/>
      <c r="TGA200" s="174"/>
      <c r="TGB200" s="174"/>
      <c r="TGC200" s="174"/>
      <c r="TGD200" s="174"/>
      <c r="TGE200" s="174"/>
      <c r="TGF200" s="174"/>
      <c r="TGG200" s="174"/>
      <c r="TGH200" s="174"/>
      <c r="TGI200" s="174"/>
      <c r="TGJ200" s="174"/>
      <c r="TGK200" s="174"/>
      <c r="TGL200" s="174"/>
      <c r="TGM200" s="174"/>
      <c r="TGN200" s="174"/>
      <c r="TGO200" s="174"/>
      <c r="TGP200" s="174"/>
      <c r="TGQ200" s="174"/>
      <c r="TGR200" s="174"/>
      <c r="TGS200" s="174"/>
      <c r="TGT200" s="174"/>
      <c r="TGU200" s="174"/>
      <c r="TGV200" s="174"/>
      <c r="TGW200" s="174"/>
      <c r="TGX200" s="174"/>
      <c r="TGY200" s="174"/>
      <c r="TGZ200" s="174"/>
      <c r="THA200" s="174"/>
      <c r="THB200" s="174"/>
      <c r="THC200" s="174"/>
      <c r="THD200" s="174"/>
      <c r="THE200" s="174"/>
      <c r="THF200" s="174"/>
      <c r="THG200" s="174"/>
      <c r="THH200" s="174"/>
      <c r="THI200" s="174"/>
      <c r="THJ200" s="174"/>
      <c r="THK200" s="174"/>
      <c r="THL200" s="174"/>
      <c r="THM200" s="174"/>
      <c r="THN200" s="174"/>
      <c r="THO200" s="174"/>
      <c r="THP200" s="174"/>
      <c r="THQ200" s="174"/>
      <c r="THR200" s="174"/>
      <c r="THS200" s="174"/>
      <c r="THT200" s="174"/>
      <c r="THU200" s="174"/>
      <c r="THV200" s="174"/>
      <c r="THW200" s="174"/>
      <c r="THX200" s="174"/>
      <c r="THY200" s="174"/>
      <c r="THZ200" s="174"/>
      <c r="TIA200" s="174"/>
      <c r="TIB200" s="174"/>
      <c r="TIC200" s="174"/>
      <c r="TID200" s="174"/>
      <c r="TIE200" s="174"/>
      <c r="TIF200" s="174"/>
      <c r="TIG200" s="174"/>
      <c r="TIH200" s="174"/>
      <c r="TII200" s="174"/>
      <c r="TIJ200" s="174"/>
      <c r="TIK200" s="174"/>
      <c r="TIL200" s="174"/>
      <c r="TIM200" s="174"/>
      <c r="TIN200" s="174"/>
      <c r="TIO200" s="174"/>
      <c r="TIP200" s="174"/>
      <c r="TIQ200" s="174"/>
      <c r="TIR200" s="174"/>
      <c r="TIS200" s="174"/>
      <c r="TIT200" s="174"/>
      <c r="TIU200" s="174"/>
      <c r="TIV200" s="174"/>
      <c r="TIW200" s="174"/>
      <c r="TIX200" s="174"/>
      <c r="TIY200" s="174"/>
      <c r="TIZ200" s="174"/>
      <c r="TJA200" s="174"/>
      <c r="TJB200" s="174"/>
      <c r="TJC200" s="174"/>
      <c r="TJD200" s="174"/>
      <c r="TJE200" s="174"/>
      <c r="TJF200" s="174"/>
      <c r="TJG200" s="174"/>
      <c r="TJH200" s="174"/>
      <c r="TJI200" s="174"/>
      <c r="TJJ200" s="174"/>
      <c r="TJK200" s="174"/>
      <c r="TJL200" s="174"/>
      <c r="TJM200" s="174"/>
      <c r="TJN200" s="174"/>
      <c r="TJO200" s="174"/>
      <c r="TJP200" s="174"/>
      <c r="TJQ200" s="174"/>
      <c r="TJR200" s="174"/>
      <c r="TJS200" s="174"/>
      <c r="TJT200" s="174"/>
      <c r="TJU200" s="174"/>
      <c r="TJV200" s="174"/>
      <c r="TJW200" s="174"/>
      <c r="TJX200" s="174"/>
      <c r="TJY200" s="174"/>
      <c r="TJZ200" s="174"/>
      <c r="TKA200" s="174"/>
      <c r="TKB200" s="174"/>
      <c r="TKC200" s="174"/>
      <c r="TKD200" s="174"/>
      <c r="TKE200" s="174"/>
      <c r="TKF200" s="174"/>
      <c r="TKG200" s="174"/>
      <c r="TKH200" s="174"/>
      <c r="TKI200" s="174"/>
      <c r="TKJ200" s="174"/>
      <c r="TKK200" s="174"/>
      <c r="TKL200" s="174"/>
      <c r="TKM200" s="174"/>
      <c r="TKN200" s="174"/>
      <c r="TKO200" s="174"/>
      <c r="TKP200" s="174"/>
      <c r="TKQ200" s="174"/>
      <c r="TKR200" s="174"/>
      <c r="TKS200" s="174"/>
      <c r="TKT200" s="174"/>
      <c r="TKU200" s="174"/>
      <c r="TKV200" s="174"/>
      <c r="TKW200" s="174"/>
      <c r="TKX200" s="174"/>
      <c r="TKY200" s="174"/>
      <c r="TKZ200" s="174"/>
      <c r="TLA200" s="174"/>
      <c r="TLB200" s="174"/>
      <c r="TLC200" s="174"/>
      <c r="TLD200" s="174"/>
      <c r="TLE200" s="174"/>
      <c r="TLF200" s="174"/>
      <c r="TLG200" s="174"/>
      <c r="TLH200" s="174"/>
      <c r="TLI200" s="174"/>
      <c r="TLJ200" s="174"/>
      <c r="TLK200" s="174"/>
      <c r="TLL200" s="174"/>
      <c r="TLM200" s="174"/>
      <c r="TLN200" s="174"/>
      <c r="TLO200" s="174"/>
      <c r="TLP200" s="174"/>
      <c r="TLQ200" s="174"/>
      <c r="TLR200" s="174"/>
      <c r="TLS200" s="174"/>
      <c r="TLT200" s="174"/>
      <c r="TLU200" s="174"/>
      <c r="TLV200" s="174"/>
      <c r="TLW200" s="174"/>
      <c r="TLX200" s="174"/>
      <c r="TLY200" s="174"/>
      <c r="TLZ200" s="174"/>
      <c r="TMA200" s="174"/>
      <c r="TMB200" s="174"/>
      <c r="TMC200" s="174"/>
      <c r="TMD200" s="174"/>
      <c r="TME200" s="174"/>
      <c r="TMF200" s="174"/>
      <c r="TMG200" s="174"/>
      <c r="TMH200" s="174"/>
      <c r="TMI200" s="174"/>
      <c r="TMJ200" s="174"/>
      <c r="TMK200" s="174"/>
      <c r="TML200" s="174"/>
      <c r="TMM200" s="174"/>
      <c r="TMN200" s="174"/>
      <c r="TMO200" s="174"/>
      <c r="TMP200" s="174"/>
      <c r="TMQ200" s="174"/>
      <c r="TMR200" s="174"/>
      <c r="TMS200" s="174"/>
      <c r="TMT200" s="174"/>
      <c r="TMU200" s="174"/>
      <c r="TMV200" s="174"/>
      <c r="TMW200" s="174"/>
      <c r="TMX200" s="174"/>
      <c r="TMY200" s="174"/>
      <c r="TMZ200" s="174"/>
      <c r="TNA200" s="174"/>
      <c r="TNB200" s="174"/>
      <c r="TNC200" s="174"/>
      <c r="TND200" s="174"/>
      <c r="TNE200" s="174"/>
      <c r="TNF200" s="174"/>
      <c r="TNG200" s="174"/>
      <c r="TNH200" s="174"/>
      <c r="TNI200" s="174"/>
      <c r="TNJ200" s="174"/>
      <c r="TNK200" s="174"/>
      <c r="TNL200" s="174"/>
      <c r="TNM200" s="174"/>
      <c r="TNN200" s="174"/>
      <c r="TNO200" s="174"/>
      <c r="TNP200" s="174"/>
      <c r="TNQ200" s="174"/>
      <c r="TNR200" s="174"/>
      <c r="TNS200" s="174"/>
      <c r="TNT200" s="174"/>
      <c r="TNU200" s="174"/>
      <c r="TNV200" s="174"/>
      <c r="TNW200" s="174"/>
      <c r="TNX200" s="174"/>
      <c r="TNY200" s="174"/>
      <c r="TNZ200" s="174"/>
      <c r="TOA200" s="174"/>
      <c r="TOB200" s="174"/>
      <c r="TOC200" s="174"/>
      <c r="TOD200" s="174"/>
      <c r="TOE200" s="174"/>
      <c r="TOF200" s="174"/>
      <c r="TOG200" s="174"/>
      <c r="TOH200" s="174"/>
      <c r="TOI200" s="174"/>
      <c r="TOJ200" s="174"/>
      <c r="TOK200" s="174"/>
      <c r="TOL200" s="174"/>
      <c r="TOM200" s="174"/>
      <c r="TON200" s="174"/>
      <c r="TOO200" s="174"/>
      <c r="TOP200" s="174"/>
      <c r="TOQ200" s="174"/>
      <c r="TOR200" s="174"/>
      <c r="TOS200" s="174"/>
      <c r="TOT200" s="174"/>
      <c r="TOU200" s="174"/>
      <c r="TOV200" s="174"/>
      <c r="TOW200" s="174"/>
      <c r="TOX200" s="174"/>
      <c r="TOY200" s="174"/>
      <c r="TOZ200" s="174"/>
      <c r="TPA200" s="174"/>
      <c r="TPB200" s="174"/>
      <c r="TPC200" s="174"/>
      <c r="TPD200" s="174"/>
      <c r="TPE200" s="174"/>
      <c r="TPF200" s="174"/>
      <c r="TPG200" s="174"/>
      <c r="TPH200" s="174"/>
      <c r="TPI200" s="174"/>
      <c r="TPJ200" s="174"/>
      <c r="TPK200" s="174"/>
      <c r="TPL200" s="174"/>
      <c r="TPM200" s="174"/>
      <c r="TPN200" s="174"/>
      <c r="TPO200" s="174"/>
      <c r="TPP200" s="174"/>
      <c r="TPQ200" s="174"/>
      <c r="TPR200" s="174"/>
      <c r="TPS200" s="174"/>
      <c r="TPT200" s="174"/>
      <c r="TPU200" s="174"/>
      <c r="TPV200" s="174"/>
      <c r="TPW200" s="174"/>
      <c r="TPX200" s="174"/>
      <c r="TPY200" s="174"/>
      <c r="TPZ200" s="174"/>
      <c r="TQA200" s="174"/>
      <c r="TQB200" s="174"/>
      <c r="TQC200" s="174"/>
      <c r="TQD200" s="174"/>
      <c r="TQE200" s="174"/>
      <c r="TQF200" s="174"/>
      <c r="TQG200" s="174"/>
      <c r="TQH200" s="174"/>
      <c r="TQI200" s="174"/>
      <c r="TQJ200" s="174"/>
      <c r="TQK200" s="174"/>
      <c r="TQL200" s="174"/>
      <c r="TQM200" s="174"/>
      <c r="TQN200" s="174"/>
      <c r="TQO200" s="174"/>
      <c r="TQP200" s="174"/>
      <c r="TQQ200" s="174"/>
      <c r="TQR200" s="174"/>
      <c r="TQS200" s="174"/>
      <c r="TQT200" s="174"/>
      <c r="TQU200" s="174"/>
      <c r="TQV200" s="174"/>
      <c r="TQW200" s="174"/>
      <c r="TQX200" s="174"/>
      <c r="TQY200" s="174"/>
      <c r="TQZ200" s="174"/>
      <c r="TRA200" s="174"/>
      <c r="TRB200" s="174"/>
      <c r="TRC200" s="174"/>
      <c r="TRD200" s="174"/>
      <c r="TRE200" s="174"/>
      <c r="TRF200" s="174"/>
      <c r="TRG200" s="174"/>
      <c r="TRH200" s="174"/>
      <c r="TRI200" s="174"/>
      <c r="TRJ200" s="174"/>
      <c r="TRK200" s="174"/>
      <c r="TRL200" s="174"/>
      <c r="TRM200" s="174"/>
      <c r="TRN200" s="174"/>
      <c r="TRO200" s="174"/>
      <c r="TRP200" s="174"/>
      <c r="TRQ200" s="174"/>
      <c r="TRR200" s="174"/>
      <c r="TRS200" s="174"/>
      <c r="TRT200" s="174"/>
      <c r="TRU200" s="174"/>
      <c r="TRV200" s="174"/>
      <c r="TRW200" s="174"/>
      <c r="TRX200" s="174"/>
      <c r="TRY200" s="174"/>
      <c r="TRZ200" s="174"/>
      <c r="TSA200" s="174"/>
      <c r="TSB200" s="174"/>
      <c r="TSC200" s="174"/>
      <c r="TSD200" s="174"/>
      <c r="TSE200" s="174"/>
      <c r="TSF200" s="174"/>
      <c r="TSG200" s="174"/>
      <c r="TSH200" s="174"/>
      <c r="TSI200" s="174"/>
      <c r="TSJ200" s="174"/>
      <c r="TSK200" s="174"/>
      <c r="TSL200" s="174"/>
      <c r="TSM200" s="174"/>
      <c r="TSN200" s="174"/>
      <c r="TSO200" s="174"/>
      <c r="TSP200" s="174"/>
      <c r="TSQ200" s="174"/>
      <c r="TSR200" s="174"/>
      <c r="TSS200" s="174"/>
      <c r="TST200" s="174"/>
      <c r="TSU200" s="174"/>
      <c r="TSV200" s="174"/>
      <c r="TSW200" s="174"/>
      <c r="TSX200" s="174"/>
      <c r="TSY200" s="174"/>
      <c r="TSZ200" s="174"/>
      <c r="TTA200" s="174"/>
      <c r="TTB200" s="174"/>
      <c r="TTC200" s="174"/>
      <c r="TTD200" s="174"/>
      <c r="TTE200" s="174"/>
      <c r="TTF200" s="174"/>
      <c r="TTG200" s="174"/>
      <c r="TTH200" s="174"/>
      <c r="TTI200" s="174"/>
      <c r="TTJ200" s="174"/>
      <c r="TTK200" s="174"/>
      <c r="TTL200" s="174"/>
      <c r="TTM200" s="174"/>
      <c r="TTN200" s="174"/>
      <c r="TTO200" s="174"/>
      <c r="TTP200" s="174"/>
      <c r="TTQ200" s="174"/>
      <c r="TTR200" s="174"/>
      <c r="TTS200" s="174"/>
      <c r="TTT200" s="174"/>
      <c r="TTU200" s="174"/>
      <c r="TTV200" s="174"/>
      <c r="TTW200" s="174"/>
      <c r="TTX200" s="174"/>
      <c r="TTY200" s="174"/>
      <c r="TTZ200" s="174"/>
      <c r="TUA200" s="174"/>
      <c r="TUB200" s="174"/>
      <c r="TUC200" s="174"/>
      <c r="TUD200" s="174"/>
      <c r="TUE200" s="174"/>
      <c r="TUF200" s="174"/>
      <c r="TUG200" s="174"/>
      <c r="TUH200" s="174"/>
      <c r="TUI200" s="174"/>
      <c r="TUJ200" s="174"/>
      <c r="TUK200" s="174"/>
      <c r="TUL200" s="174"/>
      <c r="TUM200" s="174"/>
      <c r="TUN200" s="174"/>
      <c r="TUO200" s="174"/>
      <c r="TUP200" s="174"/>
      <c r="TUQ200" s="174"/>
      <c r="TUR200" s="174"/>
      <c r="TUS200" s="174"/>
      <c r="TUT200" s="174"/>
      <c r="TUU200" s="174"/>
      <c r="TUV200" s="174"/>
      <c r="TUW200" s="174"/>
      <c r="TUX200" s="174"/>
      <c r="TUY200" s="174"/>
      <c r="TUZ200" s="174"/>
      <c r="TVA200" s="174"/>
      <c r="TVB200" s="174"/>
      <c r="TVC200" s="174"/>
      <c r="TVD200" s="174"/>
      <c r="TVE200" s="174"/>
      <c r="TVF200" s="174"/>
      <c r="TVG200" s="174"/>
      <c r="TVH200" s="174"/>
      <c r="TVI200" s="174"/>
      <c r="TVJ200" s="174"/>
      <c r="TVK200" s="174"/>
      <c r="TVL200" s="174"/>
      <c r="TVM200" s="174"/>
      <c r="TVN200" s="174"/>
      <c r="TVO200" s="174"/>
      <c r="TVP200" s="174"/>
      <c r="TVQ200" s="174"/>
      <c r="TVR200" s="174"/>
      <c r="TVS200" s="174"/>
      <c r="TVT200" s="174"/>
      <c r="TVU200" s="174"/>
      <c r="TVV200" s="174"/>
      <c r="TVW200" s="174"/>
      <c r="TVX200" s="174"/>
      <c r="TVY200" s="174"/>
      <c r="TVZ200" s="174"/>
      <c r="TWA200" s="174"/>
      <c r="TWB200" s="174"/>
      <c r="TWC200" s="174"/>
      <c r="TWD200" s="174"/>
      <c r="TWE200" s="174"/>
      <c r="TWF200" s="174"/>
      <c r="TWG200" s="174"/>
      <c r="TWH200" s="174"/>
      <c r="TWI200" s="174"/>
      <c r="TWJ200" s="174"/>
      <c r="TWK200" s="174"/>
      <c r="TWL200" s="174"/>
      <c r="TWM200" s="174"/>
      <c r="TWN200" s="174"/>
      <c r="TWO200" s="174"/>
      <c r="TWP200" s="174"/>
      <c r="TWQ200" s="174"/>
      <c r="TWR200" s="174"/>
      <c r="TWS200" s="174"/>
      <c r="TWT200" s="174"/>
      <c r="TWU200" s="174"/>
      <c r="TWV200" s="174"/>
      <c r="TWW200" s="174"/>
      <c r="TWX200" s="174"/>
      <c r="TWY200" s="174"/>
      <c r="TWZ200" s="174"/>
      <c r="TXA200" s="174"/>
      <c r="TXB200" s="174"/>
      <c r="TXC200" s="174"/>
      <c r="TXD200" s="174"/>
      <c r="TXE200" s="174"/>
      <c r="TXF200" s="174"/>
      <c r="TXG200" s="174"/>
      <c r="TXH200" s="174"/>
      <c r="TXI200" s="174"/>
      <c r="TXJ200" s="174"/>
      <c r="TXK200" s="174"/>
      <c r="TXL200" s="174"/>
      <c r="TXM200" s="174"/>
      <c r="TXN200" s="174"/>
      <c r="TXO200" s="174"/>
      <c r="TXP200" s="174"/>
      <c r="TXQ200" s="174"/>
      <c r="TXR200" s="174"/>
      <c r="TXS200" s="174"/>
      <c r="TXT200" s="174"/>
      <c r="TXU200" s="174"/>
      <c r="TXV200" s="174"/>
      <c r="TXW200" s="174"/>
      <c r="TXX200" s="174"/>
      <c r="TXY200" s="174"/>
      <c r="TXZ200" s="174"/>
      <c r="TYA200" s="174"/>
      <c r="TYB200" s="174"/>
      <c r="TYC200" s="174"/>
      <c r="TYD200" s="174"/>
      <c r="TYE200" s="174"/>
      <c r="TYF200" s="174"/>
      <c r="TYG200" s="174"/>
      <c r="TYH200" s="174"/>
      <c r="TYI200" s="174"/>
      <c r="TYJ200" s="174"/>
      <c r="TYK200" s="174"/>
      <c r="TYL200" s="174"/>
      <c r="TYM200" s="174"/>
      <c r="TYN200" s="174"/>
      <c r="TYO200" s="174"/>
      <c r="TYP200" s="174"/>
      <c r="TYQ200" s="174"/>
      <c r="TYR200" s="174"/>
      <c r="TYS200" s="174"/>
      <c r="TYT200" s="174"/>
      <c r="TYU200" s="174"/>
      <c r="TYV200" s="174"/>
      <c r="TYW200" s="174"/>
      <c r="TYX200" s="174"/>
      <c r="TYY200" s="174"/>
      <c r="TYZ200" s="174"/>
      <c r="TZA200" s="174"/>
      <c r="TZB200" s="174"/>
      <c r="TZC200" s="174"/>
      <c r="TZD200" s="174"/>
      <c r="TZE200" s="174"/>
      <c r="TZF200" s="174"/>
      <c r="TZG200" s="174"/>
      <c r="TZH200" s="174"/>
      <c r="TZI200" s="174"/>
      <c r="TZJ200" s="174"/>
      <c r="TZK200" s="174"/>
      <c r="TZL200" s="174"/>
      <c r="TZM200" s="174"/>
      <c r="TZN200" s="174"/>
      <c r="TZO200" s="174"/>
      <c r="TZP200" s="174"/>
      <c r="TZQ200" s="174"/>
      <c r="TZR200" s="174"/>
      <c r="TZS200" s="174"/>
      <c r="TZT200" s="174"/>
      <c r="TZU200" s="174"/>
      <c r="TZV200" s="174"/>
      <c r="TZW200" s="174"/>
      <c r="TZX200" s="174"/>
      <c r="TZY200" s="174"/>
      <c r="TZZ200" s="174"/>
      <c r="UAA200" s="174"/>
      <c r="UAB200" s="174"/>
      <c r="UAC200" s="174"/>
      <c r="UAD200" s="174"/>
      <c r="UAE200" s="174"/>
      <c r="UAF200" s="174"/>
      <c r="UAG200" s="174"/>
      <c r="UAH200" s="174"/>
      <c r="UAI200" s="174"/>
      <c r="UAJ200" s="174"/>
      <c r="UAK200" s="174"/>
      <c r="UAL200" s="174"/>
      <c r="UAM200" s="174"/>
      <c r="UAN200" s="174"/>
      <c r="UAO200" s="174"/>
      <c r="UAP200" s="174"/>
      <c r="UAQ200" s="174"/>
      <c r="UAR200" s="174"/>
      <c r="UAS200" s="174"/>
      <c r="UAT200" s="174"/>
      <c r="UAU200" s="174"/>
      <c r="UAV200" s="174"/>
      <c r="UAW200" s="174"/>
      <c r="UAX200" s="174"/>
      <c r="UAY200" s="174"/>
      <c r="UAZ200" s="174"/>
      <c r="UBA200" s="174"/>
      <c r="UBB200" s="174"/>
      <c r="UBC200" s="174"/>
      <c r="UBD200" s="174"/>
      <c r="UBE200" s="174"/>
      <c r="UBF200" s="174"/>
      <c r="UBG200" s="174"/>
      <c r="UBH200" s="174"/>
      <c r="UBI200" s="174"/>
      <c r="UBJ200" s="174"/>
      <c r="UBK200" s="174"/>
      <c r="UBL200" s="174"/>
      <c r="UBM200" s="174"/>
      <c r="UBN200" s="174"/>
      <c r="UBO200" s="174"/>
      <c r="UBP200" s="174"/>
      <c r="UBQ200" s="174"/>
      <c r="UBR200" s="174"/>
      <c r="UBS200" s="174"/>
      <c r="UBT200" s="174"/>
      <c r="UBU200" s="174"/>
      <c r="UBV200" s="174"/>
      <c r="UBW200" s="174"/>
      <c r="UBX200" s="174"/>
      <c r="UBY200" s="174"/>
      <c r="UBZ200" s="174"/>
      <c r="UCA200" s="174"/>
      <c r="UCB200" s="174"/>
      <c r="UCC200" s="174"/>
      <c r="UCD200" s="174"/>
      <c r="UCE200" s="174"/>
      <c r="UCF200" s="174"/>
      <c r="UCG200" s="174"/>
      <c r="UCH200" s="174"/>
      <c r="UCI200" s="174"/>
      <c r="UCJ200" s="174"/>
      <c r="UCK200" s="174"/>
      <c r="UCL200" s="174"/>
      <c r="UCM200" s="174"/>
      <c r="UCN200" s="174"/>
      <c r="UCO200" s="174"/>
      <c r="UCP200" s="174"/>
      <c r="UCQ200" s="174"/>
      <c r="UCR200" s="174"/>
      <c r="UCS200" s="174"/>
      <c r="UCT200" s="174"/>
      <c r="UCU200" s="174"/>
      <c r="UCV200" s="174"/>
      <c r="UCW200" s="174"/>
      <c r="UCX200" s="174"/>
      <c r="UCY200" s="174"/>
      <c r="UCZ200" s="174"/>
      <c r="UDA200" s="174"/>
      <c r="UDB200" s="174"/>
      <c r="UDC200" s="174"/>
      <c r="UDD200" s="174"/>
      <c r="UDE200" s="174"/>
      <c r="UDF200" s="174"/>
      <c r="UDG200" s="174"/>
      <c r="UDH200" s="174"/>
      <c r="UDI200" s="174"/>
      <c r="UDJ200" s="174"/>
      <c r="UDK200" s="174"/>
      <c r="UDL200" s="174"/>
      <c r="UDM200" s="174"/>
      <c r="UDN200" s="174"/>
      <c r="UDO200" s="174"/>
      <c r="UDP200" s="174"/>
      <c r="UDQ200" s="174"/>
      <c r="UDR200" s="174"/>
      <c r="UDS200" s="174"/>
      <c r="UDT200" s="174"/>
      <c r="UDU200" s="174"/>
      <c r="UDV200" s="174"/>
      <c r="UDW200" s="174"/>
      <c r="UDX200" s="174"/>
      <c r="UDY200" s="174"/>
      <c r="UDZ200" s="174"/>
      <c r="UEA200" s="174"/>
      <c r="UEB200" s="174"/>
      <c r="UEC200" s="174"/>
      <c r="UED200" s="174"/>
      <c r="UEE200" s="174"/>
      <c r="UEF200" s="174"/>
      <c r="UEG200" s="174"/>
      <c r="UEH200" s="174"/>
      <c r="UEI200" s="174"/>
      <c r="UEJ200" s="174"/>
      <c r="UEK200" s="174"/>
      <c r="UEL200" s="174"/>
      <c r="UEM200" s="174"/>
      <c r="UEN200" s="174"/>
      <c r="UEO200" s="174"/>
      <c r="UEP200" s="174"/>
      <c r="UEQ200" s="174"/>
      <c r="UER200" s="174"/>
      <c r="UES200" s="174"/>
      <c r="UET200" s="174"/>
      <c r="UEU200" s="174"/>
      <c r="UEV200" s="174"/>
      <c r="UEW200" s="174"/>
      <c r="UEX200" s="174"/>
      <c r="UEY200" s="174"/>
      <c r="UEZ200" s="174"/>
      <c r="UFA200" s="174"/>
      <c r="UFB200" s="174"/>
      <c r="UFC200" s="174"/>
      <c r="UFD200" s="174"/>
      <c r="UFE200" s="174"/>
      <c r="UFF200" s="174"/>
      <c r="UFG200" s="174"/>
      <c r="UFH200" s="174"/>
      <c r="UFI200" s="174"/>
      <c r="UFJ200" s="174"/>
      <c r="UFK200" s="174"/>
      <c r="UFL200" s="174"/>
      <c r="UFM200" s="174"/>
      <c r="UFN200" s="174"/>
      <c r="UFO200" s="174"/>
      <c r="UFP200" s="174"/>
      <c r="UFQ200" s="174"/>
      <c r="UFR200" s="174"/>
      <c r="UFS200" s="174"/>
      <c r="UFT200" s="174"/>
      <c r="UFU200" s="174"/>
      <c r="UFV200" s="174"/>
      <c r="UFW200" s="174"/>
      <c r="UFX200" s="174"/>
      <c r="UFY200" s="174"/>
      <c r="UFZ200" s="174"/>
      <c r="UGA200" s="174"/>
      <c r="UGB200" s="174"/>
      <c r="UGC200" s="174"/>
      <c r="UGD200" s="174"/>
      <c r="UGE200" s="174"/>
      <c r="UGF200" s="174"/>
      <c r="UGG200" s="174"/>
      <c r="UGH200" s="174"/>
      <c r="UGI200" s="174"/>
      <c r="UGJ200" s="174"/>
      <c r="UGK200" s="174"/>
      <c r="UGL200" s="174"/>
      <c r="UGM200" s="174"/>
      <c r="UGN200" s="174"/>
      <c r="UGO200" s="174"/>
      <c r="UGP200" s="174"/>
      <c r="UGQ200" s="174"/>
      <c r="UGR200" s="174"/>
      <c r="UGS200" s="174"/>
      <c r="UGT200" s="174"/>
      <c r="UGU200" s="174"/>
      <c r="UGV200" s="174"/>
      <c r="UGW200" s="174"/>
      <c r="UGX200" s="174"/>
      <c r="UGY200" s="174"/>
      <c r="UGZ200" s="174"/>
      <c r="UHA200" s="174"/>
      <c r="UHB200" s="174"/>
      <c r="UHC200" s="174"/>
      <c r="UHD200" s="174"/>
      <c r="UHE200" s="174"/>
      <c r="UHF200" s="174"/>
      <c r="UHG200" s="174"/>
      <c r="UHH200" s="174"/>
      <c r="UHI200" s="174"/>
      <c r="UHJ200" s="174"/>
      <c r="UHK200" s="174"/>
      <c r="UHL200" s="174"/>
      <c r="UHM200" s="174"/>
      <c r="UHN200" s="174"/>
      <c r="UHO200" s="174"/>
      <c r="UHP200" s="174"/>
      <c r="UHQ200" s="174"/>
      <c r="UHR200" s="174"/>
      <c r="UHS200" s="174"/>
      <c r="UHT200" s="174"/>
      <c r="UHU200" s="174"/>
      <c r="UHV200" s="174"/>
      <c r="UHW200" s="174"/>
      <c r="UHX200" s="174"/>
      <c r="UHY200" s="174"/>
      <c r="UHZ200" s="174"/>
      <c r="UIA200" s="174"/>
      <c r="UIB200" s="174"/>
      <c r="UIC200" s="174"/>
      <c r="UID200" s="174"/>
      <c r="UIE200" s="174"/>
      <c r="UIF200" s="174"/>
      <c r="UIG200" s="174"/>
      <c r="UIH200" s="174"/>
      <c r="UII200" s="174"/>
      <c r="UIJ200" s="174"/>
      <c r="UIK200" s="174"/>
      <c r="UIL200" s="174"/>
      <c r="UIM200" s="174"/>
      <c r="UIN200" s="174"/>
      <c r="UIO200" s="174"/>
      <c r="UIP200" s="174"/>
      <c r="UIQ200" s="174"/>
      <c r="UIR200" s="174"/>
      <c r="UIS200" s="174"/>
      <c r="UIT200" s="174"/>
      <c r="UIU200" s="174"/>
      <c r="UIV200" s="174"/>
      <c r="UIW200" s="174"/>
      <c r="UIX200" s="174"/>
      <c r="UIY200" s="174"/>
      <c r="UIZ200" s="174"/>
      <c r="UJA200" s="174"/>
      <c r="UJB200" s="174"/>
      <c r="UJC200" s="174"/>
      <c r="UJD200" s="174"/>
      <c r="UJE200" s="174"/>
      <c r="UJF200" s="174"/>
      <c r="UJG200" s="174"/>
      <c r="UJH200" s="174"/>
      <c r="UJI200" s="174"/>
      <c r="UJJ200" s="174"/>
      <c r="UJK200" s="174"/>
      <c r="UJL200" s="174"/>
      <c r="UJM200" s="174"/>
      <c r="UJN200" s="174"/>
      <c r="UJO200" s="174"/>
      <c r="UJP200" s="174"/>
      <c r="UJQ200" s="174"/>
      <c r="UJR200" s="174"/>
      <c r="UJS200" s="174"/>
      <c r="UJT200" s="174"/>
      <c r="UJU200" s="174"/>
      <c r="UJV200" s="174"/>
      <c r="UJW200" s="174"/>
      <c r="UJX200" s="174"/>
      <c r="UJY200" s="174"/>
      <c r="UJZ200" s="174"/>
      <c r="UKA200" s="174"/>
      <c r="UKB200" s="174"/>
      <c r="UKC200" s="174"/>
      <c r="UKD200" s="174"/>
      <c r="UKE200" s="174"/>
      <c r="UKF200" s="174"/>
      <c r="UKG200" s="174"/>
      <c r="UKH200" s="174"/>
      <c r="UKI200" s="174"/>
      <c r="UKJ200" s="174"/>
      <c r="UKK200" s="174"/>
      <c r="UKL200" s="174"/>
      <c r="UKM200" s="174"/>
      <c r="UKN200" s="174"/>
      <c r="UKO200" s="174"/>
      <c r="UKP200" s="174"/>
      <c r="UKQ200" s="174"/>
      <c r="UKR200" s="174"/>
      <c r="UKS200" s="174"/>
      <c r="UKT200" s="174"/>
      <c r="UKU200" s="174"/>
      <c r="UKV200" s="174"/>
      <c r="UKW200" s="174"/>
      <c r="UKX200" s="174"/>
      <c r="UKY200" s="174"/>
      <c r="UKZ200" s="174"/>
      <c r="ULA200" s="174"/>
      <c r="ULB200" s="174"/>
      <c r="ULC200" s="174"/>
      <c r="ULD200" s="174"/>
      <c r="ULE200" s="174"/>
      <c r="ULF200" s="174"/>
      <c r="ULG200" s="174"/>
      <c r="ULH200" s="174"/>
      <c r="ULI200" s="174"/>
      <c r="ULJ200" s="174"/>
      <c r="ULK200" s="174"/>
      <c r="ULL200" s="174"/>
      <c r="ULM200" s="174"/>
      <c r="ULN200" s="174"/>
      <c r="ULO200" s="174"/>
      <c r="ULP200" s="174"/>
      <c r="ULQ200" s="174"/>
      <c r="ULR200" s="174"/>
      <c r="ULS200" s="174"/>
      <c r="ULT200" s="174"/>
      <c r="ULU200" s="174"/>
      <c r="ULV200" s="174"/>
      <c r="ULW200" s="174"/>
      <c r="ULX200" s="174"/>
      <c r="ULY200" s="174"/>
      <c r="ULZ200" s="174"/>
      <c r="UMA200" s="174"/>
      <c r="UMB200" s="174"/>
      <c r="UMC200" s="174"/>
      <c r="UMD200" s="174"/>
      <c r="UME200" s="174"/>
      <c r="UMF200" s="174"/>
      <c r="UMG200" s="174"/>
      <c r="UMH200" s="174"/>
      <c r="UMI200" s="174"/>
      <c r="UMJ200" s="174"/>
      <c r="UMK200" s="174"/>
      <c r="UML200" s="174"/>
      <c r="UMM200" s="174"/>
      <c r="UMN200" s="174"/>
      <c r="UMO200" s="174"/>
      <c r="UMP200" s="174"/>
      <c r="UMQ200" s="174"/>
      <c r="UMR200" s="174"/>
      <c r="UMS200" s="174"/>
      <c r="UMT200" s="174"/>
      <c r="UMU200" s="174"/>
      <c r="UMV200" s="174"/>
      <c r="UMW200" s="174"/>
      <c r="UMX200" s="174"/>
      <c r="UMY200" s="174"/>
      <c r="UMZ200" s="174"/>
      <c r="UNA200" s="174"/>
      <c r="UNB200" s="174"/>
      <c r="UNC200" s="174"/>
      <c r="UND200" s="174"/>
      <c r="UNE200" s="174"/>
      <c r="UNF200" s="174"/>
      <c r="UNG200" s="174"/>
      <c r="UNH200" s="174"/>
      <c r="UNI200" s="174"/>
      <c r="UNJ200" s="174"/>
      <c r="UNK200" s="174"/>
      <c r="UNL200" s="174"/>
      <c r="UNM200" s="174"/>
      <c r="UNN200" s="174"/>
      <c r="UNO200" s="174"/>
      <c r="UNP200" s="174"/>
      <c r="UNQ200" s="174"/>
      <c r="UNR200" s="174"/>
      <c r="UNS200" s="174"/>
      <c r="UNT200" s="174"/>
      <c r="UNU200" s="174"/>
      <c r="UNV200" s="174"/>
      <c r="UNW200" s="174"/>
      <c r="UNX200" s="174"/>
      <c r="UNY200" s="174"/>
      <c r="UNZ200" s="174"/>
      <c r="UOA200" s="174"/>
      <c r="UOB200" s="174"/>
      <c r="UOC200" s="174"/>
      <c r="UOD200" s="174"/>
      <c r="UOE200" s="174"/>
      <c r="UOF200" s="174"/>
      <c r="UOG200" s="174"/>
      <c r="UOH200" s="174"/>
      <c r="UOI200" s="174"/>
      <c r="UOJ200" s="174"/>
      <c r="UOK200" s="174"/>
      <c r="UOL200" s="174"/>
      <c r="UOM200" s="174"/>
      <c r="UON200" s="174"/>
      <c r="UOO200" s="174"/>
      <c r="UOP200" s="174"/>
      <c r="UOQ200" s="174"/>
      <c r="UOR200" s="174"/>
      <c r="UOS200" s="174"/>
      <c r="UOT200" s="174"/>
      <c r="UOU200" s="174"/>
      <c r="UOV200" s="174"/>
      <c r="UOW200" s="174"/>
      <c r="UOX200" s="174"/>
      <c r="UOY200" s="174"/>
      <c r="UOZ200" s="174"/>
      <c r="UPA200" s="174"/>
      <c r="UPB200" s="174"/>
      <c r="UPC200" s="174"/>
      <c r="UPD200" s="174"/>
      <c r="UPE200" s="174"/>
      <c r="UPF200" s="174"/>
      <c r="UPG200" s="174"/>
      <c r="UPH200" s="174"/>
      <c r="UPI200" s="174"/>
      <c r="UPJ200" s="174"/>
      <c r="UPK200" s="174"/>
      <c r="UPL200" s="174"/>
      <c r="UPM200" s="174"/>
      <c r="UPN200" s="174"/>
      <c r="UPO200" s="174"/>
      <c r="UPP200" s="174"/>
      <c r="UPQ200" s="174"/>
      <c r="UPR200" s="174"/>
      <c r="UPS200" s="174"/>
      <c r="UPT200" s="174"/>
      <c r="UPU200" s="174"/>
      <c r="UPV200" s="174"/>
      <c r="UPW200" s="174"/>
      <c r="UPX200" s="174"/>
      <c r="UPY200" s="174"/>
      <c r="UPZ200" s="174"/>
      <c r="UQA200" s="174"/>
      <c r="UQB200" s="174"/>
      <c r="UQC200" s="174"/>
      <c r="UQD200" s="174"/>
      <c r="UQE200" s="174"/>
      <c r="UQF200" s="174"/>
      <c r="UQG200" s="174"/>
      <c r="UQH200" s="174"/>
      <c r="UQI200" s="174"/>
      <c r="UQJ200" s="174"/>
      <c r="UQK200" s="174"/>
      <c r="UQL200" s="174"/>
      <c r="UQM200" s="174"/>
      <c r="UQN200" s="174"/>
      <c r="UQO200" s="174"/>
      <c r="UQP200" s="174"/>
      <c r="UQQ200" s="174"/>
      <c r="UQR200" s="174"/>
      <c r="UQS200" s="174"/>
      <c r="UQT200" s="174"/>
      <c r="UQU200" s="174"/>
      <c r="UQV200" s="174"/>
      <c r="UQW200" s="174"/>
      <c r="UQX200" s="174"/>
      <c r="UQY200" s="174"/>
      <c r="UQZ200" s="174"/>
      <c r="URA200" s="174"/>
      <c r="URB200" s="174"/>
      <c r="URC200" s="174"/>
      <c r="URD200" s="174"/>
      <c r="URE200" s="174"/>
      <c r="URF200" s="174"/>
      <c r="URG200" s="174"/>
      <c r="URH200" s="174"/>
      <c r="URI200" s="174"/>
      <c r="URJ200" s="174"/>
      <c r="URK200" s="174"/>
      <c r="URL200" s="174"/>
      <c r="URM200" s="174"/>
      <c r="URN200" s="174"/>
      <c r="URO200" s="174"/>
      <c r="URP200" s="174"/>
      <c r="URQ200" s="174"/>
      <c r="URR200" s="174"/>
      <c r="URS200" s="174"/>
      <c r="URT200" s="174"/>
      <c r="URU200" s="174"/>
      <c r="URV200" s="174"/>
      <c r="URW200" s="174"/>
      <c r="URX200" s="174"/>
      <c r="URY200" s="174"/>
      <c r="URZ200" s="174"/>
      <c r="USA200" s="174"/>
      <c r="USB200" s="174"/>
      <c r="USC200" s="174"/>
      <c r="USD200" s="174"/>
      <c r="USE200" s="174"/>
      <c r="USF200" s="174"/>
      <c r="USG200" s="174"/>
      <c r="USH200" s="174"/>
      <c r="USI200" s="174"/>
      <c r="USJ200" s="174"/>
      <c r="USK200" s="174"/>
      <c r="USL200" s="174"/>
      <c r="USM200" s="174"/>
      <c r="USN200" s="174"/>
      <c r="USO200" s="174"/>
      <c r="USP200" s="174"/>
      <c r="USQ200" s="174"/>
      <c r="USR200" s="174"/>
      <c r="USS200" s="174"/>
      <c r="UST200" s="174"/>
      <c r="USU200" s="174"/>
      <c r="USV200" s="174"/>
      <c r="USW200" s="174"/>
      <c r="USX200" s="174"/>
      <c r="USY200" s="174"/>
      <c r="USZ200" s="174"/>
      <c r="UTA200" s="174"/>
      <c r="UTB200" s="174"/>
      <c r="UTC200" s="174"/>
      <c r="UTD200" s="174"/>
      <c r="UTE200" s="174"/>
      <c r="UTF200" s="174"/>
      <c r="UTG200" s="174"/>
      <c r="UTH200" s="174"/>
      <c r="UTI200" s="174"/>
      <c r="UTJ200" s="174"/>
      <c r="UTK200" s="174"/>
      <c r="UTL200" s="174"/>
      <c r="UTM200" s="174"/>
      <c r="UTN200" s="174"/>
      <c r="UTO200" s="174"/>
      <c r="UTP200" s="174"/>
      <c r="UTQ200" s="174"/>
      <c r="UTR200" s="174"/>
      <c r="UTS200" s="174"/>
      <c r="UTT200" s="174"/>
      <c r="UTU200" s="174"/>
      <c r="UTV200" s="174"/>
      <c r="UTW200" s="174"/>
      <c r="UTX200" s="174"/>
      <c r="UTY200" s="174"/>
      <c r="UTZ200" s="174"/>
      <c r="UUA200" s="174"/>
      <c r="UUB200" s="174"/>
      <c r="UUC200" s="174"/>
      <c r="UUD200" s="174"/>
      <c r="UUE200" s="174"/>
      <c r="UUF200" s="174"/>
      <c r="UUG200" s="174"/>
      <c r="UUH200" s="174"/>
      <c r="UUI200" s="174"/>
      <c r="UUJ200" s="174"/>
      <c r="UUK200" s="174"/>
      <c r="UUL200" s="174"/>
      <c r="UUM200" s="174"/>
      <c r="UUN200" s="174"/>
      <c r="UUO200" s="174"/>
      <c r="UUP200" s="174"/>
      <c r="UUQ200" s="174"/>
      <c r="UUR200" s="174"/>
      <c r="UUS200" s="174"/>
      <c r="UUT200" s="174"/>
      <c r="UUU200" s="174"/>
      <c r="UUV200" s="174"/>
      <c r="UUW200" s="174"/>
      <c r="UUX200" s="174"/>
      <c r="UUY200" s="174"/>
      <c r="UUZ200" s="174"/>
      <c r="UVA200" s="174"/>
      <c r="UVB200" s="174"/>
      <c r="UVC200" s="174"/>
      <c r="UVD200" s="174"/>
      <c r="UVE200" s="174"/>
      <c r="UVF200" s="174"/>
      <c r="UVG200" s="174"/>
      <c r="UVH200" s="174"/>
      <c r="UVI200" s="174"/>
      <c r="UVJ200" s="174"/>
      <c r="UVK200" s="174"/>
      <c r="UVL200" s="174"/>
      <c r="UVM200" s="174"/>
      <c r="UVN200" s="174"/>
      <c r="UVO200" s="174"/>
      <c r="UVP200" s="174"/>
      <c r="UVQ200" s="174"/>
      <c r="UVR200" s="174"/>
      <c r="UVS200" s="174"/>
      <c r="UVT200" s="174"/>
      <c r="UVU200" s="174"/>
      <c r="UVV200" s="174"/>
      <c r="UVW200" s="174"/>
      <c r="UVX200" s="174"/>
      <c r="UVY200" s="174"/>
      <c r="UVZ200" s="174"/>
      <c r="UWA200" s="174"/>
      <c r="UWB200" s="174"/>
      <c r="UWC200" s="174"/>
      <c r="UWD200" s="174"/>
      <c r="UWE200" s="174"/>
      <c r="UWF200" s="174"/>
      <c r="UWG200" s="174"/>
      <c r="UWH200" s="174"/>
      <c r="UWI200" s="174"/>
      <c r="UWJ200" s="174"/>
      <c r="UWK200" s="174"/>
      <c r="UWL200" s="174"/>
      <c r="UWM200" s="174"/>
      <c r="UWN200" s="174"/>
      <c r="UWO200" s="174"/>
      <c r="UWP200" s="174"/>
      <c r="UWQ200" s="174"/>
      <c r="UWR200" s="174"/>
      <c r="UWS200" s="174"/>
      <c r="UWT200" s="174"/>
      <c r="UWU200" s="174"/>
      <c r="UWV200" s="174"/>
      <c r="UWW200" s="174"/>
      <c r="UWX200" s="174"/>
      <c r="UWY200" s="174"/>
      <c r="UWZ200" s="174"/>
      <c r="UXA200" s="174"/>
      <c r="UXB200" s="174"/>
      <c r="UXC200" s="174"/>
      <c r="UXD200" s="174"/>
      <c r="UXE200" s="174"/>
      <c r="UXF200" s="174"/>
      <c r="UXG200" s="174"/>
      <c r="UXH200" s="174"/>
      <c r="UXI200" s="174"/>
      <c r="UXJ200" s="174"/>
      <c r="UXK200" s="174"/>
      <c r="UXL200" s="174"/>
      <c r="UXM200" s="174"/>
      <c r="UXN200" s="174"/>
      <c r="UXO200" s="174"/>
      <c r="UXP200" s="174"/>
      <c r="UXQ200" s="174"/>
      <c r="UXR200" s="174"/>
      <c r="UXS200" s="174"/>
      <c r="UXT200" s="174"/>
      <c r="UXU200" s="174"/>
      <c r="UXV200" s="174"/>
      <c r="UXW200" s="174"/>
      <c r="UXX200" s="174"/>
      <c r="UXY200" s="174"/>
      <c r="UXZ200" s="174"/>
      <c r="UYA200" s="174"/>
      <c r="UYB200" s="174"/>
      <c r="UYC200" s="174"/>
      <c r="UYD200" s="174"/>
      <c r="UYE200" s="174"/>
      <c r="UYF200" s="174"/>
      <c r="UYG200" s="174"/>
      <c r="UYH200" s="174"/>
      <c r="UYI200" s="174"/>
      <c r="UYJ200" s="174"/>
      <c r="UYK200" s="174"/>
      <c r="UYL200" s="174"/>
      <c r="UYM200" s="174"/>
      <c r="UYN200" s="174"/>
      <c r="UYO200" s="174"/>
      <c r="UYP200" s="174"/>
      <c r="UYQ200" s="174"/>
      <c r="UYR200" s="174"/>
      <c r="UYS200" s="174"/>
      <c r="UYT200" s="174"/>
      <c r="UYU200" s="174"/>
      <c r="UYV200" s="174"/>
      <c r="UYW200" s="174"/>
      <c r="UYX200" s="174"/>
      <c r="UYY200" s="174"/>
      <c r="UYZ200" s="174"/>
      <c r="UZA200" s="174"/>
      <c r="UZB200" s="174"/>
      <c r="UZC200" s="174"/>
      <c r="UZD200" s="174"/>
      <c r="UZE200" s="174"/>
      <c r="UZF200" s="174"/>
      <c r="UZG200" s="174"/>
      <c r="UZH200" s="174"/>
      <c r="UZI200" s="174"/>
      <c r="UZJ200" s="174"/>
      <c r="UZK200" s="174"/>
      <c r="UZL200" s="174"/>
      <c r="UZM200" s="174"/>
      <c r="UZN200" s="174"/>
      <c r="UZO200" s="174"/>
      <c r="UZP200" s="174"/>
      <c r="UZQ200" s="174"/>
      <c r="UZR200" s="174"/>
      <c r="UZS200" s="174"/>
      <c r="UZT200" s="174"/>
      <c r="UZU200" s="174"/>
      <c r="UZV200" s="174"/>
      <c r="UZW200" s="174"/>
      <c r="UZX200" s="174"/>
      <c r="UZY200" s="174"/>
      <c r="UZZ200" s="174"/>
      <c r="VAA200" s="174"/>
      <c r="VAB200" s="174"/>
      <c r="VAC200" s="174"/>
      <c r="VAD200" s="174"/>
      <c r="VAE200" s="174"/>
      <c r="VAF200" s="174"/>
      <c r="VAG200" s="174"/>
      <c r="VAH200" s="174"/>
      <c r="VAI200" s="174"/>
      <c r="VAJ200" s="174"/>
      <c r="VAK200" s="174"/>
      <c r="VAL200" s="174"/>
      <c r="VAM200" s="174"/>
      <c r="VAN200" s="174"/>
      <c r="VAO200" s="174"/>
      <c r="VAP200" s="174"/>
      <c r="VAQ200" s="174"/>
      <c r="VAR200" s="174"/>
      <c r="VAS200" s="174"/>
      <c r="VAT200" s="174"/>
      <c r="VAU200" s="174"/>
      <c r="VAV200" s="174"/>
      <c r="VAW200" s="174"/>
      <c r="VAX200" s="174"/>
      <c r="VAY200" s="174"/>
      <c r="VAZ200" s="174"/>
      <c r="VBA200" s="174"/>
      <c r="VBB200" s="174"/>
      <c r="VBC200" s="174"/>
      <c r="VBD200" s="174"/>
      <c r="VBE200" s="174"/>
      <c r="VBF200" s="174"/>
      <c r="VBG200" s="174"/>
      <c r="VBH200" s="174"/>
      <c r="VBI200" s="174"/>
      <c r="VBJ200" s="174"/>
      <c r="VBK200" s="174"/>
      <c r="VBL200" s="174"/>
      <c r="VBM200" s="174"/>
      <c r="VBN200" s="174"/>
      <c r="VBO200" s="174"/>
      <c r="VBP200" s="174"/>
      <c r="VBQ200" s="174"/>
      <c r="VBR200" s="174"/>
      <c r="VBS200" s="174"/>
      <c r="VBT200" s="174"/>
      <c r="VBU200" s="174"/>
      <c r="VBV200" s="174"/>
      <c r="VBW200" s="174"/>
      <c r="VBX200" s="174"/>
      <c r="VBY200" s="174"/>
      <c r="VBZ200" s="174"/>
      <c r="VCA200" s="174"/>
      <c r="VCB200" s="174"/>
      <c r="VCC200" s="174"/>
      <c r="VCD200" s="174"/>
      <c r="VCE200" s="174"/>
      <c r="VCF200" s="174"/>
      <c r="VCG200" s="174"/>
      <c r="VCH200" s="174"/>
      <c r="VCI200" s="174"/>
      <c r="VCJ200" s="174"/>
      <c r="VCK200" s="174"/>
      <c r="VCL200" s="174"/>
      <c r="VCM200" s="174"/>
      <c r="VCN200" s="174"/>
      <c r="VCO200" s="174"/>
      <c r="VCP200" s="174"/>
      <c r="VCQ200" s="174"/>
      <c r="VCR200" s="174"/>
      <c r="VCS200" s="174"/>
      <c r="VCT200" s="174"/>
      <c r="VCU200" s="174"/>
      <c r="VCV200" s="174"/>
      <c r="VCW200" s="174"/>
      <c r="VCX200" s="174"/>
      <c r="VCY200" s="174"/>
      <c r="VCZ200" s="174"/>
      <c r="VDA200" s="174"/>
      <c r="VDB200" s="174"/>
      <c r="VDC200" s="174"/>
      <c r="VDD200" s="174"/>
      <c r="VDE200" s="174"/>
      <c r="VDF200" s="174"/>
      <c r="VDG200" s="174"/>
      <c r="VDH200" s="174"/>
      <c r="VDI200" s="174"/>
      <c r="VDJ200" s="174"/>
      <c r="VDK200" s="174"/>
      <c r="VDL200" s="174"/>
      <c r="VDM200" s="174"/>
      <c r="VDN200" s="174"/>
      <c r="VDO200" s="174"/>
      <c r="VDP200" s="174"/>
      <c r="VDQ200" s="174"/>
      <c r="VDR200" s="174"/>
      <c r="VDS200" s="174"/>
      <c r="VDT200" s="174"/>
      <c r="VDU200" s="174"/>
      <c r="VDV200" s="174"/>
      <c r="VDW200" s="174"/>
      <c r="VDX200" s="174"/>
      <c r="VDY200" s="174"/>
      <c r="VDZ200" s="174"/>
      <c r="VEA200" s="174"/>
      <c r="VEB200" s="174"/>
      <c r="VEC200" s="174"/>
      <c r="VED200" s="174"/>
      <c r="VEE200" s="174"/>
      <c r="VEF200" s="174"/>
      <c r="VEG200" s="174"/>
      <c r="VEH200" s="174"/>
      <c r="VEI200" s="174"/>
      <c r="VEJ200" s="174"/>
      <c r="VEK200" s="174"/>
      <c r="VEL200" s="174"/>
      <c r="VEM200" s="174"/>
      <c r="VEN200" s="174"/>
      <c r="VEO200" s="174"/>
      <c r="VEP200" s="174"/>
      <c r="VEQ200" s="174"/>
      <c r="VER200" s="174"/>
      <c r="VES200" s="174"/>
      <c r="VET200" s="174"/>
      <c r="VEU200" s="174"/>
      <c r="VEV200" s="174"/>
      <c r="VEW200" s="174"/>
      <c r="VEX200" s="174"/>
      <c r="VEY200" s="174"/>
      <c r="VEZ200" s="174"/>
      <c r="VFA200" s="174"/>
      <c r="VFB200" s="174"/>
      <c r="VFC200" s="174"/>
      <c r="VFD200" s="174"/>
      <c r="VFE200" s="174"/>
      <c r="VFF200" s="174"/>
      <c r="VFG200" s="174"/>
      <c r="VFH200" s="174"/>
      <c r="VFI200" s="174"/>
      <c r="VFJ200" s="174"/>
      <c r="VFK200" s="174"/>
      <c r="VFL200" s="174"/>
      <c r="VFM200" s="174"/>
      <c r="VFN200" s="174"/>
      <c r="VFO200" s="174"/>
      <c r="VFP200" s="174"/>
      <c r="VFQ200" s="174"/>
      <c r="VFR200" s="174"/>
      <c r="VFS200" s="174"/>
      <c r="VFT200" s="174"/>
      <c r="VFU200" s="174"/>
      <c r="VFV200" s="174"/>
      <c r="VFW200" s="174"/>
      <c r="VFX200" s="174"/>
      <c r="VFY200" s="174"/>
      <c r="VFZ200" s="174"/>
      <c r="VGA200" s="174"/>
      <c r="VGB200" s="174"/>
      <c r="VGC200" s="174"/>
      <c r="VGD200" s="174"/>
      <c r="VGE200" s="174"/>
      <c r="VGF200" s="174"/>
      <c r="VGG200" s="174"/>
      <c r="VGH200" s="174"/>
      <c r="VGI200" s="174"/>
      <c r="VGJ200" s="174"/>
      <c r="VGK200" s="174"/>
      <c r="VGL200" s="174"/>
      <c r="VGM200" s="174"/>
      <c r="VGN200" s="174"/>
      <c r="VGO200" s="174"/>
      <c r="VGP200" s="174"/>
      <c r="VGQ200" s="174"/>
      <c r="VGR200" s="174"/>
      <c r="VGS200" s="174"/>
      <c r="VGT200" s="174"/>
      <c r="VGU200" s="174"/>
      <c r="VGV200" s="174"/>
      <c r="VGW200" s="174"/>
      <c r="VGX200" s="174"/>
      <c r="VGY200" s="174"/>
      <c r="VGZ200" s="174"/>
      <c r="VHA200" s="174"/>
      <c r="VHB200" s="174"/>
      <c r="VHC200" s="174"/>
      <c r="VHD200" s="174"/>
      <c r="VHE200" s="174"/>
      <c r="VHF200" s="174"/>
      <c r="VHG200" s="174"/>
      <c r="VHH200" s="174"/>
      <c r="VHI200" s="174"/>
      <c r="VHJ200" s="174"/>
      <c r="VHK200" s="174"/>
      <c r="VHL200" s="174"/>
      <c r="VHM200" s="174"/>
      <c r="VHN200" s="174"/>
      <c r="VHO200" s="174"/>
      <c r="VHP200" s="174"/>
      <c r="VHQ200" s="174"/>
      <c r="VHR200" s="174"/>
      <c r="VHS200" s="174"/>
      <c r="VHT200" s="174"/>
      <c r="VHU200" s="174"/>
      <c r="VHV200" s="174"/>
      <c r="VHW200" s="174"/>
      <c r="VHX200" s="174"/>
      <c r="VHY200" s="174"/>
      <c r="VHZ200" s="174"/>
      <c r="VIA200" s="174"/>
      <c r="VIB200" s="174"/>
      <c r="VIC200" s="174"/>
      <c r="VID200" s="174"/>
      <c r="VIE200" s="174"/>
      <c r="VIF200" s="174"/>
      <c r="VIG200" s="174"/>
      <c r="VIH200" s="174"/>
      <c r="VII200" s="174"/>
      <c r="VIJ200" s="174"/>
      <c r="VIK200" s="174"/>
      <c r="VIL200" s="174"/>
      <c r="VIM200" s="174"/>
      <c r="VIN200" s="174"/>
      <c r="VIO200" s="174"/>
      <c r="VIP200" s="174"/>
      <c r="VIQ200" s="174"/>
      <c r="VIR200" s="174"/>
      <c r="VIS200" s="174"/>
      <c r="VIT200" s="174"/>
      <c r="VIU200" s="174"/>
      <c r="VIV200" s="174"/>
      <c r="VIW200" s="174"/>
      <c r="VIX200" s="174"/>
      <c r="VIY200" s="174"/>
      <c r="VIZ200" s="174"/>
      <c r="VJA200" s="174"/>
      <c r="VJB200" s="174"/>
      <c r="VJC200" s="174"/>
      <c r="VJD200" s="174"/>
      <c r="VJE200" s="174"/>
      <c r="VJF200" s="174"/>
      <c r="VJG200" s="174"/>
      <c r="VJH200" s="174"/>
      <c r="VJI200" s="174"/>
      <c r="VJJ200" s="174"/>
      <c r="VJK200" s="174"/>
      <c r="VJL200" s="174"/>
      <c r="VJM200" s="174"/>
      <c r="VJN200" s="174"/>
      <c r="VJO200" s="174"/>
      <c r="VJP200" s="174"/>
      <c r="VJQ200" s="174"/>
      <c r="VJR200" s="174"/>
      <c r="VJS200" s="174"/>
      <c r="VJT200" s="174"/>
      <c r="VJU200" s="174"/>
      <c r="VJV200" s="174"/>
      <c r="VJW200" s="174"/>
      <c r="VJX200" s="174"/>
      <c r="VJY200" s="174"/>
      <c r="VJZ200" s="174"/>
      <c r="VKA200" s="174"/>
      <c r="VKB200" s="174"/>
      <c r="VKC200" s="174"/>
      <c r="VKD200" s="174"/>
      <c r="VKE200" s="174"/>
      <c r="VKF200" s="174"/>
      <c r="VKG200" s="174"/>
      <c r="VKH200" s="174"/>
      <c r="VKI200" s="174"/>
      <c r="VKJ200" s="174"/>
      <c r="VKK200" s="174"/>
      <c r="VKL200" s="174"/>
      <c r="VKM200" s="174"/>
      <c r="VKN200" s="174"/>
      <c r="VKO200" s="174"/>
      <c r="VKP200" s="174"/>
      <c r="VKQ200" s="174"/>
      <c r="VKR200" s="174"/>
      <c r="VKS200" s="174"/>
      <c r="VKT200" s="174"/>
      <c r="VKU200" s="174"/>
      <c r="VKV200" s="174"/>
      <c r="VKW200" s="174"/>
      <c r="VKX200" s="174"/>
      <c r="VKY200" s="174"/>
      <c r="VKZ200" s="174"/>
      <c r="VLA200" s="174"/>
      <c r="VLB200" s="174"/>
      <c r="VLC200" s="174"/>
      <c r="VLD200" s="174"/>
      <c r="VLE200" s="174"/>
      <c r="VLF200" s="174"/>
      <c r="VLG200" s="174"/>
      <c r="VLH200" s="174"/>
      <c r="VLI200" s="174"/>
      <c r="VLJ200" s="174"/>
      <c r="VLK200" s="174"/>
      <c r="VLL200" s="174"/>
      <c r="VLM200" s="174"/>
      <c r="VLN200" s="174"/>
      <c r="VLO200" s="174"/>
      <c r="VLP200" s="174"/>
      <c r="VLQ200" s="174"/>
      <c r="VLR200" s="174"/>
      <c r="VLS200" s="174"/>
      <c r="VLT200" s="174"/>
      <c r="VLU200" s="174"/>
      <c r="VLV200" s="174"/>
      <c r="VLW200" s="174"/>
      <c r="VLX200" s="174"/>
      <c r="VLY200" s="174"/>
      <c r="VLZ200" s="174"/>
      <c r="VMA200" s="174"/>
      <c r="VMB200" s="174"/>
      <c r="VMC200" s="174"/>
      <c r="VMD200" s="174"/>
      <c r="VME200" s="174"/>
      <c r="VMF200" s="174"/>
      <c r="VMG200" s="174"/>
      <c r="VMH200" s="174"/>
      <c r="VMI200" s="174"/>
      <c r="VMJ200" s="174"/>
      <c r="VMK200" s="174"/>
      <c r="VML200" s="174"/>
      <c r="VMM200" s="174"/>
      <c r="VMN200" s="174"/>
      <c r="VMO200" s="174"/>
      <c r="VMP200" s="174"/>
      <c r="VMQ200" s="174"/>
      <c r="VMR200" s="174"/>
      <c r="VMS200" s="174"/>
      <c r="VMT200" s="174"/>
      <c r="VMU200" s="174"/>
      <c r="VMV200" s="174"/>
      <c r="VMW200" s="174"/>
      <c r="VMX200" s="174"/>
      <c r="VMY200" s="174"/>
      <c r="VMZ200" s="174"/>
      <c r="VNA200" s="174"/>
      <c r="VNB200" s="174"/>
      <c r="VNC200" s="174"/>
      <c r="VND200" s="174"/>
      <c r="VNE200" s="174"/>
      <c r="VNF200" s="174"/>
      <c r="VNG200" s="174"/>
      <c r="VNH200" s="174"/>
      <c r="VNI200" s="174"/>
      <c r="VNJ200" s="174"/>
      <c r="VNK200" s="174"/>
      <c r="VNL200" s="174"/>
      <c r="VNM200" s="174"/>
      <c r="VNN200" s="174"/>
      <c r="VNO200" s="174"/>
      <c r="VNP200" s="174"/>
      <c r="VNQ200" s="174"/>
      <c r="VNR200" s="174"/>
      <c r="VNS200" s="174"/>
      <c r="VNT200" s="174"/>
      <c r="VNU200" s="174"/>
      <c r="VNV200" s="174"/>
      <c r="VNW200" s="174"/>
      <c r="VNX200" s="174"/>
      <c r="VNY200" s="174"/>
      <c r="VNZ200" s="174"/>
      <c r="VOA200" s="174"/>
      <c r="VOB200" s="174"/>
      <c r="VOC200" s="174"/>
      <c r="VOD200" s="174"/>
      <c r="VOE200" s="174"/>
      <c r="VOF200" s="174"/>
      <c r="VOG200" s="174"/>
      <c r="VOH200" s="174"/>
      <c r="VOI200" s="174"/>
      <c r="VOJ200" s="174"/>
      <c r="VOK200" s="174"/>
      <c r="VOL200" s="174"/>
      <c r="VOM200" s="174"/>
      <c r="VON200" s="174"/>
      <c r="VOO200" s="174"/>
      <c r="VOP200" s="174"/>
      <c r="VOQ200" s="174"/>
      <c r="VOR200" s="174"/>
      <c r="VOS200" s="174"/>
      <c r="VOT200" s="174"/>
      <c r="VOU200" s="174"/>
      <c r="VOV200" s="174"/>
      <c r="VOW200" s="174"/>
      <c r="VOX200" s="174"/>
      <c r="VOY200" s="174"/>
      <c r="VOZ200" s="174"/>
      <c r="VPA200" s="174"/>
      <c r="VPB200" s="174"/>
      <c r="VPC200" s="174"/>
      <c r="VPD200" s="174"/>
      <c r="VPE200" s="174"/>
      <c r="VPF200" s="174"/>
      <c r="VPG200" s="174"/>
      <c r="VPH200" s="174"/>
      <c r="VPI200" s="174"/>
      <c r="VPJ200" s="174"/>
      <c r="VPK200" s="174"/>
      <c r="VPL200" s="174"/>
      <c r="VPM200" s="174"/>
      <c r="VPN200" s="174"/>
      <c r="VPO200" s="174"/>
      <c r="VPP200" s="174"/>
      <c r="VPQ200" s="174"/>
      <c r="VPR200" s="174"/>
      <c r="VPS200" s="174"/>
      <c r="VPT200" s="174"/>
      <c r="VPU200" s="174"/>
      <c r="VPV200" s="174"/>
      <c r="VPW200" s="174"/>
      <c r="VPX200" s="174"/>
      <c r="VPY200" s="174"/>
      <c r="VPZ200" s="174"/>
      <c r="VQA200" s="174"/>
      <c r="VQB200" s="174"/>
      <c r="VQC200" s="174"/>
      <c r="VQD200" s="174"/>
      <c r="VQE200" s="174"/>
      <c r="VQF200" s="174"/>
      <c r="VQG200" s="174"/>
      <c r="VQH200" s="174"/>
      <c r="VQI200" s="174"/>
      <c r="VQJ200" s="174"/>
      <c r="VQK200" s="174"/>
      <c r="VQL200" s="174"/>
      <c r="VQM200" s="174"/>
      <c r="VQN200" s="174"/>
      <c r="VQO200" s="174"/>
      <c r="VQP200" s="174"/>
      <c r="VQQ200" s="174"/>
      <c r="VQR200" s="174"/>
      <c r="VQS200" s="174"/>
      <c r="VQT200" s="174"/>
      <c r="VQU200" s="174"/>
      <c r="VQV200" s="174"/>
      <c r="VQW200" s="174"/>
      <c r="VQX200" s="174"/>
      <c r="VQY200" s="174"/>
      <c r="VQZ200" s="174"/>
      <c r="VRA200" s="174"/>
      <c r="VRB200" s="174"/>
      <c r="VRC200" s="174"/>
      <c r="VRD200" s="174"/>
      <c r="VRE200" s="174"/>
      <c r="VRF200" s="174"/>
      <c r="VRG200" s="174"/>
      <c r="VRH200" s="174"/>
      <c r="VRI200" s="174"/>
      <c r="VRJ200" s="174"/>
      <c r="VRK200" s="174"/>
      <c r="VRL200" s="174"/>
      <c r="VRM200" s="174"/>
      <c r="VRN200" s="174"/>
      <c r="VRO200" s="174"/>
      <c r="VRP200" s="174"/>
      <c r="VRQ200" s="174"/>
      <c r="VRR200" s="174"/>
      <c r="VRS200" s="174"/>
      <c r="VRT200" s="174"/>
      <c r="VRU200" s="174"/>
      <c r="VRV200" s="174"/>
      <c r="VRW200" s="174"/>
      <c r="VRX200" s="174"/>
      <c r="VRY200" s="174"/>
      <c r="VRZ200" s="174"/>
      <c r="VSA200" s="174"/>
      <c r="VSB200" s="174"/>
      <c r="VSC200" s="174"/>
      <c r="VSD200" s="174"/>
      <c r="VSE200" s="174"/>
      <c r="VSF200" s="174"/>
      <c r="VSG200" s="174"/>
      <c r="VSH200" s="174"/>
      <c r="VSI200" s="174"/>
      <c r="VSJ200" s="174"/>
      <c r="VSK200" s="174"/>
      <c r="VSL200" s="174"/>
      <c r="VSM200" s="174"/>
      <c r="VSN200" s="174"/>
      <c r="VSO200" s="174"/>
      <c r="VSP200" s="174"/>
      <c r="VSQ200" s="174"/>
      <c r="VSR200" s="174"/>
      <c r="VSS200" s="174"/>
      <c r="VST200" s="174"/>
      <c r="VSU200" s="174"/>
      <c r="VSV200" s="174"/>
      <c r="VSW200" s="174"/>
      <c r="VSX200" s="174"/>
      <c r="VSY200" s="174"/>
      <c r="VSZ200" s="174"/>
      <c r="VTA200" s="174"/>
      <c r="VTB200" s="174"/>
      <c r="VTC200" s="174"/>
      <c r="VTD200" s="174"/>
      <c r="VTE200" s="174"/>
      <c r="VTF200" s="174"/>
      <c r="VTG200" s="174"/>
      <c r="VTH200" s="174"/>
      <c r="VTI200" s="174"/>
      <c r="VTJ200" s="174"/>
      <c r="VTK200" s="174"/>
      <c r="VTL200" s="174"/>
      <c r="VTM200" s="174"/>
      <c r="VTN200" s="174"/>
      <c r="VTO200" s="174"/>
      <c r="VTP200" s="174"/>
      <c r="VTQ200" s="174"/>
      <c r="VTR200" s="174"/>
      <c r="VTS200" s="174"/>
      <c r="VTT200" s="174"/>
      <c r="VTU200" s="174"/>
      <c r="VTV200" s="174"/>
      <c r="VTW200" s="174"/>
      <c r="VTX200" s="174"/>
      <c r="VTY200" s="174"/>
      <c r="VTZ200" s="174"/>
      <c r="VUA200" s="174"/>
      <c r="VUB200" s="174"/>
      <c r="VUC200" s="174"/>
      <c r="VUD200" s="174"/>
      <c r="VUE200" s="174"/>
      <c r="VUF200" s="174"/>
      <c r="VUG200" s="174"/>
      <c r="VUH200" s="174"/>
      <c r="VUI200" s="174"/>
      <c r="VUJ200" s="174"/>
      <c r="VUK200" s="174"/>
      <c r="VUL200" s="174"/>
      <c r="VUM200" s="174"/>
      <c r="VUN200" s="174"/>
      <c r="VUO200" s="174"/>
      <c r="VUP200" s="174"/>
      <c r="VUQ200" s="174"/>
      <c r="VUR200" s="174"/>
      <c r="VUS200" s="174"/>
      <c r="VUT200" s="174"/>
      <c r="VUU200" s="174"/>
      <c r="VUV200" s="174"/>
      <c r="VUW200" s="174"/>
      <c r="VUX200" s="174"/>
      <c r="VUY200" s="174"/>
      <c r="VUZ200" s="174"/>
      <c r="VVA200" s="174"/>
      <c r="VVB200" s="174"/>
      <c r="VVC200" s="174"/>
      <c r="VVD200" s="174"/>
      <c r="VVE200" s="174"/>
      <c r="VVF200" s="174"/>
      <c r="VVG200" s="174"/>
      <c r="VVH200" s="174"/>
      <c r="VVI200" s="174"/>
      <c r="VVJ200" s="174"/>
      <c r="VVK200" s="174"/>
      <c r="VVL200" s="174"/>
      <c r="VVM200" s="174"/>
      <c r="VVN200" s="174"/>
      <c r="VVO200" s="174"/>
      <c r="VVP200" s="174"/>
      <c r="VVQ200" s="174"/>
      <c r="VVR200" s="174"/>
      <c r="VVS200" s="174"/>
      <c r="VVT200" s="174"/>
      <c r="VVU200" s="174"/>
      <c r="VVV200" s="174"/>
      <c r="VVW200" s="174"/>
      <c r="VVX200" s="174"/>
      <c r="VVY200" s="174"/>
      <c r="VVZ200" s="174"/>
      <c r="VWA200" s="174"/>
      <c r="VWB200" s="174"/>
      <c r="VWC200" s="174"/>
      <c r="VWD200" s="174"/>
      <c r="VWE200" s="174"/>
      <c r="VWF200" s="174"/>
      <c r="VWG200" s="174"/>
      <c r="VWH200" s="174"/>
      <c r="VWI200" s="174"/>
      <c r="VWJ200" s="174"/>
      <c r="VWK200" s="174"/>
      <c r="VWL200" s="174"/>
      <c r="VWM200" s="174"/>
      <c r="VWN200" s="174"/>
      <c r="VWO200" s="174"/>
      <c r="VWP200" s="174"/>
      <c r="VWQ200" s="174"/>
      <c r="VWR200" s="174"/>
      <c r="VWS200" s="174"/>
      <c r="VWT200" s="174"/>
      <c r="VWU200" s="174"/>
      <c r="VWV200" s="174"/>
      <c r="VWW200" s="174"/>
      <c r="VWX200" s="174"/>
      <c r="VWY200" s="174"/>
      <c r="VWZ200" s="174"/>
      <c r="VXA200" s="174"/>
      <c r="VXB200" s="174"/>
      <c r="VXC200" s="174"/>
      <c r="VXD200" s="174"/>
      <c r="VXE200" s="174"/>
      <c r="VXF200" s="174"/>
      <c r="VXG200" s="174"/>
      <c r="VXH200" s="174"/>
      <c r="VXI200" s="174"/>
      <c r="VXJ200" s="174"/>
      <c r="VXK200" s="174"/>
      <c r="VXL200" s="174"/>
      <c r="VXM200" s="174"/>
      <c r="VXN200" s="174"/>
      <c r="VXO200" s="174"/>
      <c r="VXP200" s="174"/>
      <c r="VXQ200" s="174"/>
      <c r="VXR200" s="174"/>
      <c r="VXS200" s="174"/>
      <c r="VXT200" s="174"/>
      <c r="VXU200" s="174"/>
      <c r="VXV200" s="174"/>
      <c r="VXW200" s="174"/>
      <c r="VXX200" s="174"/>
      <c r="VXY200" s="174"/>
      <c r="VXZ200" s="174"/>
      <c r="VYA200" s="174"/>
      <c r="VYB200" s="174"/>
      <c r="VYC200" s="174"/>
      <c r="VYD200" s="174"/>
      <c r="VYE200" s="174"/>
      <c r="VYF200" s="174"/>
      <c r="VYG200" s="174"/>
      <c r="VYH200" s="174"/>
      <c r="VYI200" s="174"/>
      <c r="VYJ200" s="174"/>
      <c r="VYK200" s="174"/>
      <c r="VYL200" s="174"/>
      <c r="VYM200" s="174"/>
      <c r="VYN200" s="174"/>
      <c r="VYO200" s="174"/>
      <c r="VYP200" s="174"/>
      <c r="VYQ200" s="174"/>
      <c r="VYR200" s="174"/>
      <c r="VYS200" s="174"/>
      <c r="VYT200" s="174"/>
      <c r="VYU200" s="174"/>
      <c r="VYV200" s="174"/>
      <c r="VYW200" s="174"/>
      <c r="VYX200" s="174"/>
      <c r="VYY200" s="174"/>
      <c r="VYZ200" s="174"/>
      <c r="VZA200" s="174"/>
      <c r="VZB200" s="174"/>
      <c r="VZC200" s="174"/>
      <c r="VZD200" s="174"/>
      <c r="VZE200" s="174"/>
      <c r="VZF200" s="174"/>
      <c r="VZG200" s="174"/>
      <c r="VZH200" s="174"/>
      <c r="VZI200" s="174"/>
      <c r="VZJ200" s="174"/>
      <c r="VZK200" s="174"/>
      <c r="VZL200" s="174"/>
      <c r="VZM200" s="174"/>
      <c r="VZN200" s="174"/>
      <c r="VZO200" s="174"/>
      <c r="VZP200" s="174"/>
      <c r="VZQ200" s="174"/>
      <c r="VZR200" s="174"/>
      <c r="VZS200" s="174"/>
      <c r="VZT200" s="174"/>
      <c r="VZU200" s="174"/>
      <c r="VZV200" s="174"/>
      <c r="VZW200" s="174"/>
      <c r="VZX200" s="174"/>
      <c r="VZY200" s="174"/>
      <c r="VZZ200" s="174"/>
      <c r="WAA200" s="174"/>
      <c r="WAB200" s="174"/>
      <c r="WAC200" s="174"/>
      <c r="WAD200" s="174"/>
      <c r="WAE200" s="174"/>
      <c r="WAF200" s="174"/>
      <c r="WAG200" s="174"/>
      <c r="WAH200" s="174"/>
      <c r="WAI200" s="174"/>
      <c r="WAJ200" s="174"/>
      <c r="WAK200" s="174"/>
      <c r="WAL200" s="174"/>
      <c r="WAM200" s="174"/>
      <c r="WAN200" s="174"/>
      <c r="WAO200" s="174"/>
      <c r="WAP200" s="174"/>
      <c r="WAQ200" s="174"/>
      <c r="WAR200" s="174"/>
      <c r="WAS200" s="174"/>
      <c r="WAT200" s="174"/>
      <c r="WAU200" s="174"/>
      <c r="WAV200" s="174"/>
      <c r="WAW200" s="174"/>
      <c r="WAX200" s="174"/>
      <c r="WAY200" s="174"/>
      <c r="WAZ200" s="174"/>
      <c r="WBA200" s="174"/>
      <c r="WBB200" s="174"/>
      <c r="WBC200" s="174"/>
      <c r="WBD200" s="174"/>
      <c r="WBE200" s="174"/>
      <c r="WBF200" s="174"/>
      <c r="WBG200" s="174"/>
      <c r="WBH200" s="174"/>
      <c r="WBI200" s="174"/>
      <c r="WBJ200" s="174"/>
      <c r="WBK200" s="174"/>
      <c r="WBL200" s="174"/>
      <c r="WBM200" s="174"/>
      <c r="WBN200" s="174"/>
      <c r="WBO200" s="174"/>
      <c r="WBP200" s="174"/>
      <c r="WBQ200" s="174"/>
      <c r="WBR200" s="174"/>
      <c r="WBS200" s="174"/>
      <c r="WBT200" s="174"/>
      <c r="WBU200" s="174"/>
      <c r="WBV200" s="174"/>
      <c r="WBW200" s="174"/>
      <c r="WBX200" s="174"/>
      <c r="WBY200" s="174"/>
      <c r="WBZ200" s="174"/>
      <c r="WCA200" s="174"/>
      <c r="WCB200" s="174"/>
      <c r="WCC200" s="174"/>
      <c r="WCD200" s="174"/>
      <c r="WCE200" s="174"/>
      <c r="WCF200" s="174"/>
      <c r="WCG200" s="174"/>
      <c r="WCH200" s="174"/>
      <c r="WCI200" s="174"/>
      <c r="WCJ200" s="174"/>
      <c r="WCK200" s="174"/>
      <c r="WCL200" s="174"/>
      <c r="WCM200" s="174"/>
      <c r="WCN200" s="174"/>
      <c r="WCO200" s="174"/>
      <c r="WCP200" s="174"/>
      <c r="WCQ200" s="174"/>
      <c r="WCR200" s="174"/>
      <c r="WCS200" s="174"/>
      <c r="WCT200" s="174"/>
      <c r="WCU200" s="174"/>
      <c r="WCV200" s="174"/>
      <c r="WCW200" s="174"/>
      <c r="WCX200" s="174"/>
      <c r="WCY200" s="174"/>
      <c r="WCZ200" s="174"/>
      <c r="WDA200" s="174"/>
      <c r="WDB200" s="174"/>
      <c r="WDC200" s="174"/>
      <c r="WDD200" s="174"/>
      <c r="WDE200" s="174"/>
      <c r="WDF200" s="174"/>
      <c r="WDG200" s="174"/>
      <c r="WDH200" s="174"/>
      <c r="WDI200" s="174"/>
      <c r="WDJ200" s="174"/>
      <c r="WDK200" s="174"/>
      <c r="WDL200" s="174"/>
      <c r="WDM200" s="174"/>
      <c r="WDN200" s="174"/>
      <c r="WDO200" s="174"/>
      <c r="WDP200" s="174"/>
      <c r="WDQ200" s="174"/>
      <c r="WDR200" s="174"/>
      <c r="WDS200" s="174"/>
      <c r="WDT200" s="174"/>
      <c r="WDU200" s="174"/>
      <c r="WDV200" s="174"/>
      <c r="WDW200" s="174"/>
      <c r="WDX200" s="174"/>
      <c r="WDY200" s="174"/>
      <c r="WDZ200" s="174"/>
      <c r="WEA200" s="174"/>
      <c r="WEB200" s="174"/>
      <c r="WEC200" s="174"/>
      <c r="WED200" s="174"/>
      <c r="WEE200" s="174"/>
      <c r="WEF200" s="174"/>
      <c r="WEG200" s="174"/>
      <c r="WEH200" s="174"/>
      <c r="WEI200" s="174"/>
      <c r="WEJ200" s="174"/>
      <c r="WEK200" s="174"/>
      <c r="WEL200" s="174"/>
      <c r="WEM200" s="174"/>
      <c r="WEN200" s="174"/>
      <c r="WEO200" s="174"/>
      <c r="WEP200" s="174"/>
      <c r="WEQ200" s="174"/>
      <c r="WER200" s="174"/>
      <c r="WES200" s="174"/>
      <c r="WET200" s="174"/>
      <c r="WEU200" s="174"/>
      <c r="WEV200" s="174"/>
      <c r="WEW200" s="174"/>
      <c r="WEX200" s="174"/>
      <c r="WEY200" s="174"/>
      <c r="WEZ200" s="174"/>
      <c r="WFA200" s="174"/>
      <c r="WFB200" s="174"/>
      <c r="WFC200" s="174"/>
      <c r="WFD200" s="174"/>
      <c r="WFE200" s="174"/>
      <c r="WFF200" s="174"/>
      <c r="WFG200" s="174"/>
      <c r="WFH200" s="174"/>
      <c r="WFI200" s="174"/>
      <c r="WFJ200" s="174"/>
      <c r="WFK200" s="174"/>
      <c r="WFL200" s="174"/>
      <c r="WFM200" s="174"/>
      <c r="WFN200" s="174"/>
      <c r="WFO200" s="174"/>
      <c r="WFP200" s="174"/>
      <c r="WFQ200" s="174"/>
      <c r="WFR200" s="174"/>
      <c r="WFS200" s="174"/>
      <c r="WFT200" s="174"/>
      <c r="WFU200" s="174"/>
      <c r="WFV200" s="174"/>
      <c r="WFW200" s="174"/>
      <c r="WFX200" s="174"/>
      <c r="WFY200" s="174"/>
      <c r="WFZ200" s="174"/>
      <c r="WGA200" s="174"/>
      <c r="WGB200" s="174"/>
      <c r="WGC200" s="174"/>
      <c r="WGD200" s="174"/>
      <c r="WGE200" s="174"/>
      <c r="WGF200" s="174"/>
      <c r="WGG200" s="174"/>
      <c r="WGH200" s="174"/>
      <c r="WGI200" s="174"/>
      <c r="WGJ200" s="174"/>
      <c r="WGK200" s="174"/>
      <c r="WGL200" s="174"/>
      <c r="WGM200" s="174"/>
      <c r="WGN200" s="174"/>
      <c r="WGO200" s="174"/>
      <c r="WGP200" s="174"/>
      <c r="WGQ200" s="174"/>
      <c r="WGR200" s="174"/>
      <c r="WGS200" s="174"/>
      <c r="WGT200" s="174"/>
      <c r="WGU200" s="174"/>
      <c r="WGV200" s="174"/>
      <c r="WGW200" s="174"/>
      <c r="WGX200" s="174"/>
      <c r="WGY200" s="174"/>
      <c r="WGZ200" s="174"/>
      <c r="WHA200" s="174"/>
      <c r="WHB200" s="174"/>
      <c r="WHC200" s="174"/>
      <c r="WHD200" s="174"/>
      <c r="WHE200" s="174"/>
      <c r="WHF200" s="174"/>
      <c r="WHG200" s="174"/>
      <c r="WHH200" s="174"/>
      <c r="WHI200" s="174"/>
      <c r="WHJ200" s="174"/>
      <c r="WHK200" s="174"/>
      <c r="WHL200" s="174"/>
      <c r="WHM200" s="174"/>
      <c r="WHN200" s="174"/>
      <c r="WHO200" s="174"/>
      <c r="WHP200" s="174"/>
      <c r="WHQ200" s="174"/>
      <c r="WHR200" s="174"/>
      <c r="WHS200" s="174"/>
      <c r="WHT200" s="174"/>
      <c r="WHU200" s="174"/>
      <c r="WHV200" s="174"/>
      <c r="WHW200" s="174"/>
      <c r="WHX200" s="174"/>
      <c r="WHY200" s="174"/>
      <c r="WHZ200" s="174"/>
      <c r="WIA200" s="174"/>
      <c r="WIB200" s="174"/>
      <c r="WIC200" s="174"/>
      <c r="WID200" s="174"/>
      <c r="WIE200" s="174"/>
      <c r="WIF200" s="174"/>
      <c r="WIG200" s="174"/>
      <c r="WIH200" s="174"/>
      <c r="WII200" s="174"/>
      <c r="WIJ200" s="174"/>
      <c r="WIK200" s="174"/>
      <c r="WIL200" s="174"/>
      <c r="WIM200" s="174"/>
      <c r="WIN200" s="174"/>
      <c r="WIO200" s="174"/>
      <c r="WIP200" s="174"/>
      <c r="WIQ200" s="174"/>
      <c r="WIR200" s="174"/>
      <c r="WIS200" s="174"/>
      <c r="WIT200" s="174"/>
      <c r="WIU200" s="174"/>
      <c r="WIV200" s="174"/>
      <c r="WIW200" s="174"/>
      <c r="WIX200" s="174"/>
      <c r="WIY200" s="174"/>
      <c r="WIZ200" s="174"/>
      <c r="WJA200" s="174"/>
      <c r="WJB200" s="174"/>
      <c r="WJC200" s="174"/>
      <c r="WJD200" s="174"/>
      <c r="WJE200" s="174"/>
      <c r="WJF200" s="174"/>
      <c r="WJG200" s="174"/>
      <c r="WJH200" s="174"/>
      <c r="WJI200" s="174"/>
      <c r="WJJ200" s="174"/>
      <c r="WJK200" s="174"/>
      <c r="WJL200" s="174"/>
      <c r="WJM200" s="174"/>
      <c r="WJN200" s="174"/>
      <c r="WJO200" s="174"/>
      <c r="WJP200" s="174"/>
      <c r="WJQ200" s="174"/>
      <c r="WJR200" s="174"/>
      <c r="WJS200" s="174"/>
      <c r="WJT200" s="174"/>
      <c r="WJU200" s="174"/>
      <c r="WJV200" s="174"/>
      <c r="WJW200" s="174"/>
      <c r="WJX200" s="174"/>
      <c r="WJY200" s="174"/>
      <c r="WJZ200" s="174"/>
      <c r="WKA200" s="174"/>
      <c r="WKB200" s="174"/>
      <c r="WKC200" s="174"/>
      <c r="WKD200" s="174"/>
      <c r="WKE200" s="174"/>
      <c r="WKF200" s="174"/>
      <c r="WKG200" s="174"/>
      <c r="WKH200" s="174"/>
      <c r="WKI200" s="174"/>
      <c r="WKJ200" s="174"/>
      <c r="WKK200" s="174"/>
      <c r="WKL200" s="174"/>
      <c r="WKM200" s="174"/>
      <c r="WKN200" s="174"/>
      <c r="WKO200" s="174"/>
      <c r="WKP200" s="174"/>
      <c r="WKQ200" s="174"/>
      <c r="WKR200" s="174"/>
      <c r="WKS200" s="174"/>
      <c r="WKT200" s="174"/>
      <c r="WKU200" s="174"/>
      <c r="WKV200" s="174"/>
      <c r="WKW200" s="174"/>
      <c r="WKX200" s="174"/>
      <c r="WKY200" s="174"/>
      <c r="WKZ200" s="174"/>
      <c r="WLA200" s="174"/>
      <c r="WLB200" s="174"/>
      <c r="WLC200" s="174"/>
      <c r="WLD200" s="174"/>
      <c r="WLE200" s="174"/>
      <c r="WLF200" s="174"/>
      <c r="WLG200" s="174"/>
      <c r="WLH200" s="174"/>
      <c r="WLI200" s="174"/>
      <c r="WLJ200" s="174"/>
      <c r="WLK200" s="174"/>
      <c r="WLL200" s="174"/>
      <c r="WLM200" s="174"/>
      <c r="WLN200" s="174"/>
      <c r="WLO200" s="174"/>
      <c r="WLP200" s="174"/>
      <c r="WLQ200" s="174"/>
      <c r="WLR200" s="174"/>
      <c r="WLS200" s="174"/>
      <c r="WLT200" s="174"/>
      <c r="WLU200" s="174"/>
      <c r="WLV200" s="174"/>
      <c r="WLW200" s="174"/>
      <c r="WLX200" s="174"/>
      <c r="WLY200" s="174"/>
      <c r="WLZ200" s="174"/>
      <c r="WMA200" s="174"/>
      <c r="WMB200" s="174"/>
      <c r="WMC200" s="174"/>
      <c r="WMD200" s="174"/>
      <c r="WME200" s="174"/>
      <c r="WMF200" s="174"/>
      <c r="WMG200" s="174"/>
      <c r="WMH200" s="174"/>
      <c r="WMI200" s="174"/>
      <c r="WMJ200" s="174"/>
      <c r="WMK200" s="174"/>
      <c r="WML200" s="174"/>
      <c r="WMM200" s="174"/>
      <c r="WMN200" s="174"/>
      <c r="WMO200" s="174"/>
      <c r="WMP200" s="174"/>
      <c r="WMQ200" s="174"/>
      <c r="WMR200" s="174"/>
      <c r="WMS200" s="174"/>
      <c r="WMT200" s="174"/>
      <c r="WMU200" s="174"/>
      <c r="WMV200" s="174"/>
      <c r="WMW200" s="174"/>
      <c r="WMX200" s="174"/>
      <c r="WMY200" s="174"/>
      <c r="WMZ200" s="174"/>
      <c r="WNA200" s="174"/>
      <c r="WNB200" s="174"/>
      <c r="WNC200" s="174"/>
      <c r="WND200" s="174"/>
      <c r="WNE200" s="174"/>
      <c r="WNF200" s="174"/>
      <c r="WNG200" s="174"/>
      <c r="WNH200" s="174"/>
      <c r="WNI200" s="174"/>
      <c r="WNJ200" s="174"/>
      <c r="WNK200" s="174"/>
      <c r="WNL200" s="174"/>
      <c r="WNM200" s="174"/>
      <c r="WNN200" s="174"/>
      <c r="WNO200" s="174"/>
      <c r="WNP200" s="174"/>
      <c r="WNQ200" s="174"/>
      <c r="WNR200" s="174"/>
      <c r="WNS200" s="174"/>
      <c r="WNT200" s="174"/>
      <c r="WNU200" s="174"/>
      <c r="WNV200" s="174"/>
      <c r="WNW200" s="174"/>
      <c r="WNX200" s="174"/>
      <c r="WNY200" s="174"/>
      <c r="WNZ200" s="174"/>
      <c r="WOA200" s="174"/>
      <c r="WOB200" s="174"/>
      <c r="WOC200" s="174"/>
      <c r="WOD200" s="174"/>
      <c r="WOE200" s="174"/>
      <c r="WOF200" s="174"/>
      <c r="WOG200" s="174"/>
      <c r="WOH200" s="174"/>
      <c r="WOI200" s="174"/>
      <c r="WOJ200" s="174"/>
      <c r="WOK200" s="174"/>
      <c r="WOL200" s="174"/>
      <c r="WOM200" s="174"/>
      <c r="WON200" s="174"/>
      <c r="WOO200" s="174"/>
      <c r="WOP200" s="174"/>
      <c r="WOQ200" s="174"/>
      <c r="WOR200" s="174"/>
      <c r="WOS200" s="174"/>
      <c r="WOT200" s="174"/>
      <c r="WOU200" s="174"/>
      <c r="WOV200" s="174"/>
      <c r="WOW200" s="174"/>
      <c r="WOX200" s="174"/>
      <c r="WOY200" s="174"/>
      <c r="WOZ200" s="174"/>
      <c r="WPA200" s="174"/>
      <c r="WPB200" s="174"/>
      <c r="WPC200" s="174"/>
      <c r="WPD200" s="174"/>
      <c r="WPE200" s="174"/>
      <c r="WPF200" s="174"/>
      <c r="WPG200" s="174"/>
      <c r="WPH200" s="174"/>
      <c r="WPI200" s="174"/>
      <c r="WPJ200" s="174"/>
      <c r="WPK200" s="174"/>
      <c r="WPL200" s="174"/>
      <c r="WPM200" s="174"/>
      <c r="WPN200" s="174"/>
      <c r="WPO200" s="174"/>
      <c r="WPP200" s="174"/>
      <c r="WPQ200" s="174"/>
      <c r="WPR200" s="174"/>
      <c r="WPS200" s="174"/>
      <c r="WPT200" s="174"/>
      <c r="WPU200" s="174"/>
      <c r="WPV200" s="174"/>
      <c r="WPW200" s="174"/>
      <c r="WPX200" s="174"/>
      <c r="WPY200" s="174"/>
      <c r="WPZ200" s="174"/>
      <c r="WQA200" s="174"/>
      <c r="WQB200" s="174"/>
      <c r="WQC200" s="174"/>
      <c r="WQD200" s="174"/>
      <c r="WQE200" s="174"/>
      <c r="WQF200" s="174"/>
      <c r="WQG200" s="174"/>
      <c r="WQH200" s="174"/>
      <c r="WQI200" s="174"/>
      <c r="WQJ200" s="174"/>
      <c r="WQK200" s="174"/>
      <c r="WQL200" s="174"/>
      <c r="WQM200" s="174"/>
      <c r="WQN200" s="174"/>
      <c r="WQO200" s="174"/>
      <c r="WQP200" s="174"/>
      <c r="WQQ200" s="174"/>
      <c r="WQR200" s="174"/>
      <c r="WQS200" s="174"/>
      <c r="WQT200" s="174"/>
      <c r="WQU200" s="174"/>
      <c r="WQV200" s="174"/>
      <c r="WQW200" s="174"/>
      <c r="WQX200" s="174"/>
      <c r="WQY200" s="174"/>
      <c r="WQZ200" s="174"/>
      <c r="WRA200" s="174"/>
      <c r="WRB200" s="174"/>
      <c r="WRC200" s="174"/>
      <c r="WRD200" s="174"/>
      <c r="WRE200" s="174"/>
      <c r="WRF200" s="174"/>
      <c r="WRG200" s="174"/>
      <c r="WRH200" s="174"/>
      <c r="WRI200" s="174"/>
      <c r="WRJ200" s="174"/>
      <c r="WRK200" s="174"/>
      <c r="WRL200" s="174"/>
      <c r="WRM200" s="174"/>
      <c r="WRN200" s="174"/>
      <c r="WRO200" s="174"/>
      <c r="WRP200" s="174"/>
      <c r="WRQ200" s="174"/>
      <c r="WRR200" s="174"/>
      <c r="WRS200" s="174"/>
      <c r="WRT200" s="174"/>
      <c r="WRU200" s="174"/>
      <c r="WRV200" s="174"/>
      <c r="WRW200" s="174"/>
      <c r="WRX200" s="174"/>
      <c r="WRY200" s="174"/>
      <c r="WRZ200" s="174"/>
      <c r="WSA200" s="174"/>
      <c r="WSB200" s="174"/>
      <c r="WSC200" s="174"/>
      <c r="WSD200" s="174"/>
      <c r="WSE200" s="174"/>
      <c r="WSF200" s="174"/>
      <c r="WSG200" s="174"/>
      <c r="WSH200" s="174"/>
      <c r="WSI200" s="174"/>
      <c r="WSJ200" s="174"/>
      <c r="WSK200" s="174"/>
      <c r="WSL200" s="174"/>
      <c r="WSM200" s="174"/>
      <c r="WSN200" s="174"/>
      <c r="WSO200" s="174"/>
      <c r="WSP200" s="174"/>
      <c r="WSQ200" s="174"/>
      <c r="WSR200" s="174"/>
      <c r="WSS200" s="174"/>
      <c r="WST200" s="174"/>
      <c r="WSU200" s="174"/>
      <c r="WSV200" s="174"/>
      <c r="WSW200" s="174"/>
      <c r="WSX200" s="174"/>
      <c r="WSY200" s="174"/>
      <c r="WSZ200" s="174"/>
      <c r="WTA200" s="174"/>
      <c r="WTB200" s="174"/>
      <c r="WTC200" s="174"/>
      <c r="WTD200" s="174"/>
      <c r="WTE200" s="174"/>
      <c r="WTF200" s="174"/>
      <c r="WTG200" s="174"/>
      <c r="WTH200" s="174"/>
      <c r="WTI200" s="174"/>
      <c r="WTJ200" s="174"/>
      <c r="WTK200" s="174"/>
      <c r="WTL200" s="174"/>
      <c r="WTM200" s="174"/>
      <c r="WTN200" s="174"/>
      <c r="WTO200" s="174"/>
      <c r="WTP200" s="174"/>
      <c r="WTQ200" s="174"/>
      <c r="WTR200" s="174"/>
      <c r="WTS200" s="174"/>
      <c r="WTT200" s="174"/>
      <c r="WTU200" s="174"/>
      <c r="WTV200" s="174"/>
      <c r="WTW200" s="174"/>
      <c r="WTX200" s="174"/>
      <c r="WTY200" s="174"/>
      <c r="WTZ200" s="174"/>
      <c r="WUA200" s="174"/>
      <c r="WUB200" s="174"/>
      <c r="WUC200" s="174"/>
      <c r="WUD200" s="174"/>
      <c r="WUE200" s="174"/>
      <c r="WUF200" s="174"/>
      <c r="WUG200" s="174"/>
      <c r="WUH200" s="174"/>
      <c r="WUI200" s="174"/>
      <c r="WUJ200" s="174"/>
      <c r="WUK200" s="174"/>
      <c r="WUL200" s="174"/>
      <c r="WUM200" s="174"/>
      <c r="WUN200" s="174"/>
      <c r="WUO200" s="174"/>
      <c r="WUP200" s="174"/>
      <c r="WUQ200" s="174"/>
      <c r="WUR200" s="174"/>
      <c r="WUS200" s="174"/>
      <c r="WUT200" s="174"/>
      <c r="WUU200" s="174"/>
      <c r="WUV200" s="174"/>
      <c r="WUW200" s="174"/>
      <c r="WUX200" s="174"/>
      <c r="WUY200" s="174"/>
      <c r="WUZ200" s="174"/>
      <c r="WVA200" s="174"/>
      <c r="WVB200" s="174"/>
      <c r="WVC200" s="174"/>
      <c r="WVD200" s="174"/>
      <c r="WVE200" s="174"/>
      <c r="WVF200" s="174"/>
      <c r="WVG200" s="174"/>
      <c r="WVH200" s="174"/>
      <c r="WVI200" s="174"/>
      <c r="WVJ200" s="174"/>
      <c r="WVK200" s="174"/>
      <c r="WVL200" s="174"/>
      <c r="WVM200" s="174"/>
      <c r="WVN200" s="174"/>
      <c r="WVO200" s="174"/>
      <c r="WVP200" s="174"/>
      <c r="WVQ200" s="174"/>
      <c r="WVR200" s="174"/>
      <c r="WVS200" s="174"/>
      <c r="WVT200" s="174"/>
      <c r="WVU200" s="174"/>
      <c r="WVV200" s="174"/>
      <c r="WVW200" s="174"/>
      <c r="WVX200" s="174"/>
      <c r="WVY200" s="174"/>
      <c r="WVZ200" s="174"/>
      <c r="WWA200" s="174"/>
      <c r="WWB200" s="174"/>
      <c r="WWC200" s="174"/>
      <c r="WWD200" s="174"/>
      <c r="WWE200" s="174"/>
      <c r="WWF200" s="174"/>
      <c r="WWG200" s="174"/>
      <c r="WWH200" s="174"/>
      <c r="WWI200" s="174"/>
      <c r="WWJ200" s="174"/>
      <c r="WWK200" s="174"/>
      <c r="WWL200" s="174"/>
      <c r="WWM200" s="174"/>
      <c r="WWN200" s="174"/>
      <c r="WWO200" s="174"/>
      <c r="WWP200" s="174"/>
      <c r="WWQ200" s="174"/>
      <c r="WWR200" s="174"/>
      <c r="WWS200" s="174"/>
      <c r="WWT200" s="174"/>
      <c r="WWU200" s="174"/>
      <c r="WWV200" s="174"/>
      <c r="WWW200" s="174"/>
      <c r="WWX200" s="174"/>
      <c r="WWY200" s="174"/>
      <c r="WWZ200" s="174"/>
      <c r="WXA200" s="174"/>
      <c r="WXB200" s="174"/>
      <c r="WXC200" s="174"/>
      <c r="WXD200" s="174"/>
      <c r="WXE200" s="174"/>
      <c r="WXF200" s="174"/>
      <c r="WXG200" s="174"/>
      <c r="WXH200" s="174"/>
      <c r="WXI200" s="174"/>
      <c r="WXJ200" s="174"/>
      <c r="WXK200" s="174"/>
      <c r="WXL200" s="174"/>
      <c r="WXM200" s="174"/>
      <c r="WXN200" s="174"/>
      <c r="WXO200" s="174"/>
      <c r="WXP200" s="174"/>
      <c r="WXQ200" s="174"/>
      <c r="WXR200" s="174"/>
      <c r="WXS200" s="174"/>
      <c r="WXT200" s="174"/>
      <c r="WXU200" s="174"/>
      <c r="WXV200" s="174"/>
      <c r="WXW200" s="174"/>
      <c r="WXX200" s="174"/>
      <c r="WXY200" s="174"/>
      <c r="WXZ200" s="174"/>
      <c r="WYA200" s="174"/>
      <c r="WYB200" s="174"/>
      <c r="WYC200" s="174"/>
      <c r="WYD200" s="174"/>
      <c r="WYE200" s="174"/>
      <c r="WYF200" s="174"/>
      <c r="WYG200" s="174"/>
      <c r="WYH200" s="174"/>
      <c r="WYI200" s="174"/>
      <c r="WYJ200" s="174"/>
      <c r="WYK200" s="174"/>
      <c r="WYL200" s="174"/>
      <c r="WYM200" s="174"/>
      <c r="WYN200" s="174"/>
      <c r="WYO200" s="174"/>
      <c r="WYP200" s="174"/>
      <c r="WYQ200" s="174"/>
      <c r="WYR200" s="174"/>
      <c r="WYS200" s="174"/>
      <c r="WYT200" s="174"/>
      <c r="WYU200" s="174"/>
      <c r="WYV200" s="174"/>
      <c r="WYW200" s="174"/>
      <c r="WYX200" s="174"/>
      <c r="WYY200" s="174"/>
      <c r="WYZ200" s="174"/>
      <c r="WZA200" s="174"/>
      <c r="WZB200" s="174"/>
      <c r="WZC200" s="174"/>
      <c r="WZD200" s="174"/>
      <c r="WZE200" s="174"/>
      <c r="WZF200" s="174"/>
      <c r="WZG200" s="174"/>
      <c r="WZH200" s="174"/>
      <c r="WZI200" s="174"/>
      <c r="WZJ200" s="174"/>
      <c r="WZK200" s="174"/>
      <c r="WZL200" s="174"/>
      <c r="WZM200" s="174"/>
      <c r="WZN200" s="174"/>
      <c r="WZO200" s="174"/>
      <c r="WZP200" s="174"/>
      <c r="WZQ200" s="174"/>
      <c r="WZR200" s="174"/>
      <c r="WZS200" s="174"/>
      <c r="WZT200" s="174"/>
      <c r="WZU200" s="174"/>
      <c r="WZV200" s="174"/>
      <c r="WZW200" s="174"/>
      <c r="WZX200" s="174"/>
      <c r="WZY200" s="174"/>
      <c r="WZZ200" s="174"/>
      <c r="XAA200" s="174"/>
      <c r="XAB200" s="174"/>
      <c r="XAC200" s="174"/>
      <c r="XAD200" s="174"/>
      <c r="XAE200" s="174"/>
      <c r="XAF200" s="174"/>
      <c r="XAG200" s="174"/>
      <c r="XAH200" s="174"/>
      <c r="XAI200" s="174"/>
      <c r="XAJ200" s="174"/>
      <c r="XAK200" s="174"/>
      <c r="XAL200" s="174"/>
      <c r="XAM200" s="174"/>
      <c r="XAN200" s="174"/>
      <c r="XAO200" s="174"/>
      <c r="XAP200" s="174"/>
      <c r="XAQ200" s="174"/>
      <c r="XAR200" s="174"/>
      <c r="XAS200" s="174"/>
      <c r="XAT200" s="174"/>
      <c r="XAU200" s="174"/>
      <c r="XAV200" s="174"/>
      <c r="XAW200" s="174"/>
      <c r="XAX200" s="174"/>
      <c r="XAY200" s="174"/>
      <c r="XAZ200" s="174"/>
      <c r="XBA200" s="174"/>
      <c r="XBB200" s="174"/>
      <c r="XBC200" s="174"/>
      <c r="XBD200" s="174"/>
      <c r="XBE200" s="174"/>
      <c r="XBF200" s="174"/>
      <c r="XBG200" s="174"/>
      <c r="XBH200" s="174"/>
      <c r="XBI200" s="174"/>
      <c r="XBJ200" s="174"/>
      <c r="XBK200" s="174"/>
      <c r="XBL200" s="174"/>
      <c r="XBM200" s="174"/>
      <c r="XBN200" s="174"/>
      <c r="XBO200" s="174"/>
      <c r="XBP200" s="174"/>
      <c r="XBQ200" s="174"/>
      <c r="XBR200" s="174"/>
      <c r="XBS200" s="174"/>
      <c r="XBT200" s="174"/>
      <c r="XBU200" s="174"/>
      <c r="XBV200" s="174"/>
      <c r="XBW200" s="174"/>
      <c r="XBX200" s="174"/>
      <c r="XBY200" s="174"/>
      <c r="XBZ200" s="174"/>
      <c r="XCA200" s="174"/>
      <c r="XCB200" s="174"/>
      <c r="XCC200" s="174"/>
      <c r="XCD200" s="174"/>
      <c r="XCE200" s="174"/>
      <c r="XCF200" s="174"/>
      <c r="XCG200" s="174"/>
      <c r="XCH200" s="174"/>
      <c r="XCI200" s="174"/>
      <c r="XCJ200" s="174"/>
      <c r="XCK200" s="174"/>
      <c r="XCL200" s="174"/>
      <c r="XCM200" s="174"/>
      <c r="XCN200" s="174"/>
      <c r="XCO200" s="174"/>
      <c r="XCP200" s="174"/>
      <c r="XCQ200" s="174"/>
      <c r="XCR200" s="174"/>
      <c r="XCS200" s="174"/>
      <c r="XCT200" s="174"/>
      <c r="XCU200" s="174"/>
      <c r="XCV200" s="174"/>
      <c r="XCW200" s="174"/>
      <c r="XCX200" s="174"/>
      <c r="XCY200" s="174"/>
      <c r="XCZ200" s="174"/>
      <c r="XDA200" s="174"/>
      <c r="XDB200" s="174"/>
      <c r="XDC200" s="174"/>
      <c r="XDD200" s="174"/>
      <c r="XDE200" s="174"/>
      <c r="XDF200" s="174"/>
      <c r="XDG200" s="174"/>
      <c r="XDH200" s="174"/>
      <c r="XDI200" s="174"/>
      <c r="XDJ200" s="174"/>
      <c r="XDK200" s="174"/>
      <c r="XDL200" s="174"/>
      <c r="XDM200" s="174"/>
      <c r="XDN200" s="174"/>
      <c r="XDO200" s="174"/>
      <c r="XDP200" s="174"/>
      <c r="XDQ200" s="174"/>
      <c r="XDR200" s="174"/>
      <c r="XDS200" s="174"/>
      <c r="XDT200" s="174"/>
      <c r="XDU200" s="174"/>
      <c r="XDV200" s="174"/>
      <c r="XDW200" s="174"/>
      <c r="XDX200" s="174"/>
      <c r="XDY200" s="174"/>
      <c r="XDZ200" s="174"/>
      <c r="XEA200" s="174"/>
      <c r="XEB200" s="174"/>
      <c r="XEC200" s="174"/>
      <c r="XED200" s="174"/>
      <c r="XEE200" s="174"/>
      <c r="XEF200" s="174"/>
      <c r="XEG200" s="174"/>
      <c r="XEH200" s="174"/>
      <c r="XEI200" s="174"/>
      <c r="XEJ200" s="174"/>
      <c r="XEK200" s="174"/>
      <c r="XEL200" s="174"/>
      <c r="XEM200" s="174"/>
      <c r="XEN200" s="174"/>
      <c r="XEO200" s="174"/>
      <c r="XEP200" s="174"/>
      <c r="XEQ200" s="174"/>
      <c r="XER200" s="174"/>
      <c r="XES200" s="174"/>
      <c r="XET200" s="174"/>
      <c r="XEU200" s="174"/>
      <c r="XEV200" s="174"/>
      <c r="XEW200" s="174"/>
      <c r="XEX200" s="174"/>
      <c r="XEY200" s="174"/>
      <c r="XEZ200" s="174"/>
      <c r="XFA200" s="174"/>
      <c r="XFB200" s="174"/>
      <c r="XFC200" s="174"/>
      <c r="XFD200" s="174"/>
    </row>
    <row r="201" spans="1:16384" s="7" customFormat="1" ht="15">
      <c r="A201" s="313"/>
      <c r="B201" s="313"/>
      <c r="C201" s="1417" t="s">
        <v>1036</v>
      </c>
      <c r="D201" s="1418"/>
      <c r="E201" s="1418"/>
      <c r="F201" s="1418"/>
      <c r="G201" s="1048"/>
      <c r="H201" s="1048"/>
      <c r="I201" s="1048"/>
      <c r="J201" s="1049">
        <f>J200</f>
        <v>0</v>
      </c>
      <c r="K201" s="1049"/>
      <c r="L201" s="1049"/>
      <c r="M201" s="1049">
        <f>M200+J201</f>
        <v>0</v>
      </c>
      <c r="N201" s="1049"/>
      <c r="O201" s="1049"/>
      <c r="P201" s="1049">
        <f t="shared" ref="P201:BO201" si="226">P200+M201</f>
        <v>0</v>
      </c>
      <c r="Q201" s="1049">
        <f t="shared" si="226"/>
        <v>0</v>
      </c>
      <c r="R201" s="1049">
        <f t="shared" si="226"/>
        <v>0</v>
      </c>
      <c r="S201" s="1049">
        <f t="shared" si="226"/>
        <v>0</v>
      </c>
      <c r="T201" s="1049">
        <f t="shared" si="226"/>
        <v>0</v>
      </c>
      <c r="U201" s="1049">
        <f t="shared" si="226"/>
        <v>0</v>
      </c>
      <c r="V201" s="1049">
        <f t="shared" si="226"/>
        <v>0</v>
      </c>
      <c r="W201" s="1049">
        <f t="shared" si="226"/>
        <v>0</v>
      </c>
      <c r="X201" s="1049">
        <f t="shared" si="226"/>
        <v>0</v>
      </c>
      <c r="Y201" s="1049">
        <f t="shared" si="226"/>
        <v>0</v>
      </c>
      <c r="Z201" s="1049">
        <f t="shared" si="226"/>
        <v>0</v>
      </c>
      <c r="AA201" s="1049">
        <f t="shared" si="226"/>
        <v>0</v>
      </c>
      <c r="AB201" s="1049">
        <f t="shared" si="226"/>
        <v>0</v>
      </c>
      <c r="AC201" s="1049">
        <f t="shared" si="226"/>
        <v>0</v>
      </c>
      <c r="AD201" s="1049">
        <f t="shared" si="226"/>
        <v>0</v>
      </c>
      <c r="AE201" s="1049">
        <f t="shared" si="226"/>
        <v>0</v>
      </c>
      <c r="AF201" s="1049">
        <f t="shared" si="226"/>
        <v>0</v>
      </c>
      <c r="AG201" s="1049">
        <f t="shared" si="226"/>
        <v>0</v>
      </c>
      <c r="AH201" s="1049">
        <f t="shared" si="226"/>
        <v>0</v>
      </c>
      <c r="AI201" s="1049">
        <f t="shared" si="226"/>
        <v>0</v>
      </c>
      <c r="AJ201" s="1049">
        <f t="shared" si="226"/>
        <v>0</v>
      </c>
      <c r="AK201" s="1049">
        <f t="shared" si="226"/>
        <v>0</v>
      </c>
      <c r="AL201" s="1049">
        <f t="shared" si="226"/>
        <v>0</v>
      </c>
      <c r="AM201" s="1049">
        <f t="shared" si="226"/>
        <v>0</v>
      </c>
      <c r="AN201" s="1049">
        <f t="shared" si="226"/>
        <v>0</v>
      </c>
      <c r="AO201" s="1049">
        <f t="shared" si="226"/>
        <v>0</v>
      </c>
      <c r="AP201" s="1049">
        <f t="shared" si="226"/>
        <v>0</v>
      </c>
      <c r="AQ201" s="1049">
        <f t="shared" si="226"/>
        <v>0</v>
      </c>
      <c r="AR201" s="1049">
        <f t="shared" si="226"/>
        <v>0</v>
      </c>
      <c r="AS201" s="1049">
        <f t="shared" si="226"/>
        <v>0</v>
      </c>
      <c r="AT201" s="1049">
        <f t="shared" si="226"/>
        <v>0</v>
      </c>
      <c r="AU201" s="1049">
        <f t="shared" si="226"/>
        <v>0</v>
      </c>
      <c r="AV201" s="1049">
        <f t="shared" si="226"/>
        <v>0</v>
      </c>
      <c r="AW201" s="1049">
        <f t="shared" si="226"/>
        <v>0</v>
      </c>
      <c r="AX201" s="1049">
        <f t="shared" si="226"/>
        <v>0</v>
      </c>
      <c r="AY201" s="1049">
        <f t="shared" si="226"/>
        <v>0</v>
      </c>
      <c r="AZ201" s="1049">
        <f t="shared" si="226"/>
        <v>0</v>
      </c>
      <c r="BA201" s="1049">
        <f t="shared" si="226"/>
        <v>0</v>
      </c>
      <c r="BB201" s="1049">
        <f t="shared" si="226"/>
        <v>0</v>
      </c>
      <c r="BC201" s="1049">
        <f t="shared" si="226"/>
        <v>0</v>
      </c>
      <c r="BD201" s="1049">
        <f t="shared" si="226"/>
        <v>0</v>
      </c>
      <c r="BE201" s="1049">
        <f t="shared" si="226"/>
        <v>0</v>
      </c>
      <c r="BF201" s="1049">
        <f t="shared" si="226"/>
        <v>0</v>
      </c>
      <c r="BG201" s="1049">
        <f t="shared" si="226"/>
        <v>0</v>
      </c>
      <c r="BH201" s="1049">
        <f t="shared" si="226"/>
        <v>0</v>
      </c>
      <c r="BI201" s="1049">
        <f t="shared" si="226"/>
        <v>0</v>
      </c>
      <c r="BJ201" s="1049">
        <f t="shared" si="226"/>
        <v>0</v>
      </c>
      <c r="BK201" s="1049">
        <f t="shared" si="226"/>
        <v>0</v>
      </c>
      <c r="BL201" s="1049">
        <f t="shared" si="226"/>
        <v>0</v>
      </c>
      <c r="BM201" s="1049">
        <f t="shared" si="226"/>
        <v>0</v>
      </c>
      <c r="BN201" s="1049">
        <f t="shared" si="226"/>
        <v>0</v>
      </c>
      <c r="BO201" s="1049">
        <f t="shared" si="226"/>
        <v>0</v>
      </c>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c r="JY201" s="174"/>
      <c r="JZ201" s="174"/>
      <c r="KA201" s="174"/>
      <c r="KB201" s="174"/>
      <c r="KC201" s="174"/>
      <c r="KD201" s="174"/>
      <c r="KE201" s="174"/>
      <c r="KF201" s="174"/>
      <c r="KG201" s="174"/>
      <c r="KH201" s="174"/>
      <c r="KI201" s="174"/>
      <c r="KJ201" s="174"/>
      <c r="KK201" s="174"/>
      <c r="KL201" s="174"/>
      <c r="KM201" s="174"/>
      <c r="KN201" s="174"/>
      <c r="KO201" s="174"/>
      <c r="KP201" s="174"/>
      <c r="KQ201" s="174"/>
      <c r="KR201" s="174"/>
      <c r="KS201" s="174"/>
      <c r="KT201" s="174"/>
      <c r="KU201" s="174"/>
      <c r="KV201" s="174"/>
      <c r="KW201" s="174"/>
      <c r="KX201" s="174"/>
      <c r="KY201" s="174"/>
      <c r="KZ201" s="174"/>
      <c r="LA201" s="174"/>
      <c r="LB201" s="174"/>
      <c r="LC201" s="174"/>
      <c r="LD201" s="174"/>
      <c r="LE201" s="174"/>
      <c r="LF201" s="174"/>
      <c r="LG201" s="174"/>
      <c r="LH201" s="174"/>
      <c r="LI201" s="174"/>
      <c r="LJ201" s="174"/>
      <c r="LK201" s="174"/>
      <c r="LL201" s="174"/>
      <c r="LM201" s="174"/>
      <c r="LN201" s="174"/>
      <c r="LO201" s="174"/>
      <c r="LP201" s="174"/>
      <c r="LQ201" s="174"/>
      <c r="LR201" s="174"/>
      <c r="LS201" s="174"/>
      <c r="LT201" s="174"/>
      <c r="LU201" s="174"/>
      <c r="LV201" s="174"/>
      <c r="LW201" s="174"/>
      <c r="LX201" s="174"/>
      <c r="LY201" s="174"/>
      <c r="LZ201" s="174"/>
      <c r="MA201" s="174"/>
      <c r="MB201" s="174"/>
      <c r="MC201" s="174"/>
      <c r="MD201" s="174"/>
      <c r="ME201" s="174"/>
      <c r="MF201" s="174"/>
      <c r="MG201" s="174"/>
      <c r="MH201" s="174"/>
      <c r="MI201" s="174"/>
      <c r="MJ201" s="174"/>
      <c r="MK201" s="174"/>
      <c r="ML201" s="174"/>
      <c r="MM201" s="174"/>
      <c r="MN201" s="174"/>
      <c r="MO201" s="174"/>
      <c r="MP201" s="174"/>
      <c r="MQ201" s="174"/>
      <c r="MR201" s="174"/>
      <c r="MS201" s="174"/>
      <c r="MT201" s="174"/>
      <c r="MU201" s="174"/>
      <c r="MV201" s="174"/>
      <c r="MW201" s="174"/>
      <c r="MX201" s="174"/>
      <c r="MY201" s="174"/>
      <c r="MZ201" s="174"/>
      <c r="NA201" s="174"/>
      <c r="NB201" s="174"/>
      <c r="NC201" s="174"/>
      <c r="ND201" s="174"/>
      <c r="NE201" s="174"/>
      <c r="NF201" s="174"/>
      <c r="NG201" s="174"/>
      <c r="NH201" s="174"/>
      <c r="NI201" s="174"/>
      <c r="NJ201" s="174"/>
      <c r="NK201" s="174"/>
      <c r="NL201" s="174"/>
      <c r="NM201" s="174"/>
      <c r="NN201" s="174"/>
      <c r="NO201" s="174"/>
      <c r="NP201" s="174"/>
      <c r="NQ201" s="174"/>
      <c r="NR201" s="174"/>
      <c r="NS201" s="174"/>
      <c r="NT201" s="174"/>
      <c r="NU201" s="174"/>
      <c r="NV201" s="174"/>
      <c r="NW201" s="174"/>
      <c r="NX201" s="174"/>
      <c r="NY201" s="174"/>
      <c r="NZ201" s="174"/>
      <c r="OA201" s="174"/>
      <c r="OB201" s="174"/>
      <c r="OC201" s="174"/>
      <c r="OD201" s="174"/>
      <c r="OE201" s="174"/>
      <c r="OF201" s="174"/>
      <c r="OG201" s="174"/>
      <c r="OH201" s="174"/>
      <c r="OI201" s="174"/>
      <c r="OJ201" s="174"/>
      <c r="OK201" s="174"/>
      <c r="OL201" s="174"/>
      <c r="OM201" s="174"/>
      <c r="ON201" s="174"/>
      <c r="OO201" s="174"/>
      <c r="OP201" s="174"/>
      <c r="OQ201" s="174"/>
      <c r="OR201" s="174"/>
      <c r="OS201" s="174"/>
      <c r="OT201" s="174"/>
      <c r="OU201" s="174"/>
      <c r="OV201" s="174"/>
      <c r="OW201" s="174"/>
      <c r="OX201" s="174"/>
      <c r="OY201" s="174"/>
      <c r="OZ201" s="174"/>
      <c r="PA201" s="174"/>
      <c r="PB201" s="174"/>
      <c r="PC201" s="174"/>
      <c r="PD201" s="174"/>
      <c r="PE201" s="174"/>
      <c r="PF201" s="174"/>
      <c r="PG201" s="174"/>
      <c r="PH201" s="174"/>
      <c r="PI201" s="174"/>
      <c r="PJ201" s="174"/>
      <c r="PK201" s="174"/>
      <c r="PL201" s="174"/>
      <c r="PM201" s="174"/>
      <c r="PN201" s="174"/>
      <c r="PO201" s="174"/>
      <c r="PP201" s="174"/>
      <c r="PQ201" s="174"/>
      <c r="PR201" s="174"/>
      <c r="PS201" s="174"/>
      <c r="PT201" s="174"/>
      <c r="PU201" s="174"/>
      <c r="PV201" s="174"/>
      <c r="PW201" s="174"/>
      <c r="PX201" s="174"/>
      <c r="PY201" s="174"/>
      <c r="PZ201" s="174"/>
      <c r="QA201" s="174"/>
      <c r="QB201" s="174"/>
      <c r="QC201" s="174"/>
      <c r="QD201" s="174"/>
      <c r="QE201" s="174"/>
      <c r="QF201" s="174"/>
      <c r="QG201" s="174"/>
      <c r="QH201" s="174"/>
      <c r="QI201" s="174"/>
      <c r="QJ201" s="174"/>
      <c r="QK201" s="174"/>
      <c r="QL201" s="174"/>
      <c r="QM201" s="174"/>
      <c r="QN201" s="174"/>
      <c r="QO201" s="174"/>
      <c r="QP201" s="174"/>
      <c r="QQ201" s="174"/>
      <c r="QR201" s="174"/>
      <c r="QS201" s="174"/>
      <c r="QT201" s="174"/>
      <c r="QU201" s="174"/>
      <c r="QV201" s="174"/>
      <c r="QW201" s="174"/>
      <c r="QX201" s="174"/>
      <c r="QY201" s="174"/>
      <c r="QZ201" s="174"/>
      <c r="RA201" s="174"/>
      <c r="RB201" s="174"/>
      <c r="RC201" s="174"/>
      <c r="RD201" s="174"/>
      <c r="RE201" s="174"/>
      <c r="RF201" s="174"/>
      <c r="RG201" s="174"/>
      <c r="RH201" s="174"/>
      <c r="RI201" s="174"/>
      <c r="RJ201" s="174"/>
      <c r="RK201" s="174"/>
      <c r="RL201" s="174"/>
      <c r="RM201" s="174"/>
      <c r="RN201" s="174"/>
      <c r="RO201" s="174"/>
      <c r="RP201" s="174"/>
      <c r="RQ201" s="174"/>
      <c r="RR201" s="174"/>
      <c r="RS201" s="174"/>
      <c r="RT201" s="174"/>
      <c r="RU201" s="174"/>
      <c r="RV201" s="174"/>
      <c r="RW201" s="174"/>
      <c r="RX201" s="174"/>
      <c r="RY201" s="174"/>
      <c r="RZ201" s="174"/>
      <c r="SA201" s="174"/>
      <c r="SB201" s="174"/>
      <c r="SC201" s="174"/>
      <c r="SD201" s="174"/>
      <c r="SE201" s="174"/>
      <c r="SF201" s="174"/>
      <c r="SG201" s="174"/>
      <c r="SH201" s="174"/>
      <c r="SI201" s="174"/>
      <c r="SJ201" s="174"/>
      <c r="SK201" s="174"/>
      <c r="SL201" s="174"/>
      <c r="SM201" s="174"/>
      <c r="SN201" s="174"/>
      <c r="SO201" s="174"/>
      <c r="SP201" s="174"/>
      <c r="SQ201" s="174"/>
      <c r="SR201" s="174"/>
      <c r="SS201" s="174"/>
      <c r="ST201" s="174"/>
      <c r="SU201" s="174"/>
      <c r="SV201" s="174"/>
      <c r="SW201" s="174"/>
      <c r="SX201" s="174"/>
      <c r="SY201" s="174"/>
      <c r="SZ201" s="174"/>
      <c r="TA201" s="174"/>
      <c r="TB201" s="174"/>
      <c r="TC201" s="174"/>
      <c r="TD201" s="174"/>
      <c r="TE201" s="174"/>
      <c r="TF201" s="174"/>
      <c r="TG201" s="174"/>
      <c r="TH201" s="174"/>
      <c r="TI201" s="174"/>
      <c r="TJ201" s="174"/>
      <c r="TK201" s="174"/>
      <c r="TL201" s="174"/>
      <c r="TM201" s="174"/>
      <c r="TN201" s="174"/>
      <c r="TO201" s="174"/>
      <c r="TP201" s="174"/>
      <c r="TQ201" s="174"/>
      <c r="TR201" s="174"/>
      <c r="TS201" s="174"/>
      <c r="TT201" s="174"/>
      <c r="TU201" s="174"/>
      <c r="TV201" s="174"/>
      <c r="TW201" s="174"/>
      <c r="TX201" s="174"/>
      <c r="TY201" s="174"/>
      <c r="TZ201" s="174"/>
      <c r="UA201" s="174"/>
      <c r="UB201" s="174"/>
      <c r="UC201" s="174"/>
      <c r="UD201" s="174"/>
      <c r="UE201" s="174"/>
      <c r="UF201" s="174"/>
      <c r="UG201" s="174"/>
      <c r="UH201" s="174"/>
      <c r="UI201" s="174"/>
      <c r="UJ201" s="174"/>
      <c r="UK201" s="174"/>
      <c r="UL201" s="174"/>
      <c r="UM201" s="174"/>
      <c r="UN201" s="174"/>
      <c r="UO201" s="174"/>
      <c r="UP201" s="174"/>
      <c r="UQ201" s="174"/>
      <c r="UR201" s="174"/>
      <c r="US201" s="174"/>
      <c r="UT201" s="174"/>
      <c r="UU201" s="174"/>
      <c r="UV201" s="174"/>
      <c r="UW201" s="174"/>
      <c r="UX201" s="174"/>
      <c r="UY201" s="174"/>
      <c r="UZ201" s="174"/>
      <c r="VA201" s="174"/>
      <c r="VB201" s="174"/>
      <c r="VC201" s="174"/>
      <c r="VD201" s="174"/>
      <c r="VE201" s="174"/>
      <c r="VF201" s="174"/>
      <c r="VG201" s="174"/>
      <c r="VH201" s="174"/>
      <c r="VI201" s="174"/>
      <c r="VJ201" s="174"/>
      <c r="VK201" s="174"/>
      <c r="VL201" s="174"/>
      <c r="VM201" s="174"/>
      <c r="VN201" s="174"/>
      <c r="VO201" s="174"/>
      <c r="VP201" s="174"/>
      <c r="VQ201" s="174"/>
      <c r="VR201" s="174"/>
      <c r="VS201" s="174"/>
      <c r="VT201" s="174"/>
      <c r="VU201" s="174"/>
      <c r="VV201" s="174"/>
      <c r="VW201" s="174"/>
      <c r="VX201" s="174"/>
      <c r="VY201" s="174"/>
      <c r="VZ201" s="174"/>
      <c r="WA201" s="174"/>
      <c r="WB201" s="174"/>
      <c r="WC201" s="174"/>
      <c r="WD201" s="174"/>
      <c r="WE201" s="174"/>
      <c r="WF201" s="174"/>
      <c r="WG201" s="174"/>
      <c r="WH201" s="174"/>
      <c r="WI201" s="174"/>
      <c r="WJ201" s="174"/>
      <c r="WK201" s="174"/>
      <c r="WL201" s="174"/>
      <c r="WM201" s="174"/>
      <c r="WN201" s="174"/>
      <c r="WO201" s="174"/>
      <c r="WP201" s="174"/>
      <c r="WQ201" s="174"/>
      <c r="WR201" s="174"/>
      <c r="WS201" s="174"/>
      <c r="WT201" s="174"/>
      <c r="WU201" s="174"/>
      <c r="WV201" s="174"/>
      <c r="WW201" s="174"/>
      <c r="WX201" s="174"/>
      <c r="WY201" s="174"/>
      <c r="WZ201" s="174"/>
      <c r="XA201" s="174"/>
      <c r="XB201" s="174"/>
      <c r="XC201" s="174"/>
      <c r="XD201" s="174"/>
      <c r="XE201" s="174"/>
      <c r="XF201" s="174"/>
      <c r="XG201" s="174"/>
      <c r="XH201" s="174"/>
      <c r="XI201" s="174"/>
      <c r="XJ201" s="174"/>
      <c r="XK201" s="174"/>
      <c r="XL201" s="174"/>
      <c r="XM201" s="174"/>
      <c r="XN201" s="174"/>
      <c r="XO201" s="174"/>
      <c r="XP201" s="174"/>
      <c r="XQ201" s="174"/>
      <c r="XR201" s="174"/>
      <c r="XS201" s="174"/>
      <c r="XT201" s="174"/>
      <c r="XU201" s="174"/>
      <c r="XV201" s="174"/>
      <c r="XW201" s="174"/>
      <c r="XX201" s="174"/>
      <c r="XY201" s="174"/>
      <c r="XZ201" s="174"/>
      <c r="YA201" s="174"/>
      <c r="YB201" s="174"/>
      <c r="YC201" s="174"/>
      <c r="YD201" s="174"/>
      <c r="YE201" s="174"/>
      <c r="YF201" s="174"/>
      <c r="YG201" s="174"/>
      <c r="YH201" s="174"/>
      <c r="YI201" s="174"/>
      <c r="YJ201" s="174"/>
      <c r="YK201" s="174"/>
      <c r="YL201" s="174"/>
      <c r="YM201" s="174"/>
      <c r="YN201" s="174"/>
      <c r="YO201" s="174"/>
      <c r="YP201" s="174"/>
      <c r="YQ201" s="174"/>
      <c r="YR201" s="174"/>
      <c r="YS201" s="174"/>
      <c r="YT201" s="174"/>
      <c r="YU201" s="174"/>
      <c r="YV201" s="174"/>
      <c r="YW201" s="174"/>
      <c r="YX201" s="174"/>
      <c r="YY201" s="174"/>
      <c r="YZ201" s="174"/>
      <c r="ZA201" s="174"/>
      <c r="ZB201" s="174"/>
      <c r="ZC201" s="174"/>
      <c r="ZD201" s="174"/>
      <c r="ZE201" s="174"/>
      <c r="ZF201" s="174"/>
      <c r="ZG201" s="174"/>
      <c r="ZH201" s="174"/>
      <c r="ZI201" s="174"/>
      <c r="ZJ201" s="174"/>
      <c r="ZK201" s="174"/>
      <c r="ZL201" s="174"/>
      <c r="ZM201" s="174"/>
      <c r="ZN201" s="174"/>
      <c r="ZO201" s="174"/>
      <c r="ZP201" s="174"/>
      <c r="ZQ201" s="174"/>
      <c r="ZR201" s="174"/>
      <c r="ZS201" s="174"/>
      <c r="ZT201" s="174"/>
      <c r="ZU201" s="174"/>
      <c r="ZV201" s="174"/>
      <c r="ZW201" s="174"/>
      <c r="ZX201" s="174"/>
      <c r="ZY201" s="174"/>
      <c r="ZZ201" s="174"/>
      <c r="AAA201" s="174"/>
      <c r="AAB201" s="174"/>
      <c r="AAC201" s="174"/>
      <c r="AAD201" s="174"/>
      <c r="AAE201" s="174"/>
      <c r="AAF201" s="174"/>
      <c r="AAG201" s="174"/>
      <c r="AAH201" s="174"/>
      <c r="AAI201" s="174"/>
      <c r="AAJ201" s="174"/>
      <c r="AAK201" s="174"/>
      <c r="AAL201" s="174"/>
      <c r="AAM201" s="174"/>
      <c r="AAN201" s="174"/>
      <c r="AAO201" s="174"/>
      <c r="AAP201" s="174"/>
      <c r="AAQ201" s="174"/>
      <c r="AAR201" s="174"/>
      <c r="AAS201" s="174"/>
      <c r="AAT201" s="174"/>
      <c r="AAU201" s="174"/>
      <c r="AAV201" s="174"/>
      <c r="AAW201" s="174"/>
      <c r="AAX201" s="174"/>
      <c r="AAY201" s="174"/>
      <c r="AAZ201" s="174"/>
      <c r="ABA201" s="174"/>
      <c r="ABB201" s="174"/>
      <c r="ABC201" s="174"/>
      <c r="ABD201" s="174"/>
      <c r="ABE201" s="174"/>
      <c r="ABF201" s="174"/>
      <c r="ABG201" s="174"/>
      <c r="ABH201" s="174"/>
      <c r="ABI201" s="174"/>
      <c r="ABJ201" s="174"/>
      <c r="ABK201" s="174"/>
      <c r="ABL201" s="174"/>
      <c r="ABM201" s="174"/>
      <c r="ABN201" s="174"/>
      <c r="ABO201" s="174"/>
      <c r="ABP201" s="174"/>
      <c r="ABQ201" s="174"/>
      <c r="ABR201" s="174"/>
      <c r="ABS201" s="174"/>
      <c r="ABT201" s="174"/>
      <c r="ABU201" s="174"/>
      <c r="ABV201" s="174"/>
      <c r="ABW201" s="174"/>
      <c r="ABX201" s="174"/>
      <c r="ABY201" s="174"/>
      <c r="ABZ201" s="174"/>
      <c r="ACA201" s="174"/>
      <c r="ACB201" s="174"/>
      <c r="ACC201" s="174"/>
      <c r="ACD201" s="174"/>
      <c r="ACE201" s="174"/>
      <c r="ACF201" s="174"/>
      <c r="ACG201" s="174"/>
      <c r="ACH201" s="174"/>
      <c r="ACI201" s="174"/>
      <c r="ACJ201" s="174"/>
      <c r="ACK201" s="174"/>
      <c r="ACL201" s="174"/>
      <c r="ACM201" s="174"/>
      <c r="ACN201" s="174"/>
      <c r="ACO201" s="174"/>
      <c r="ACP201" s="174"/>
      <c r="ACQ201" s="174"/>
      <c r="ACR201" s="174"/>
      <c r="ACS201" s="174"/>
      <c r="ACT201" s="174"/>
      <c r="ACU201" s="174"/>
      <c r="ACV201" s="174"/>
      <c r="ACW201" s="174"/>
      <c r="ACX201" s="174"/>
      <c r="ACY201" s="174"/>
      <c r="ACZ201" s="174"/>
      <c r="ADA201" s="174"/>
      <c r="ADB201" s="174"/>
      <c r="ADC201" s="174"/>
      <c r="ADD201" s="174"/>
      <c r="ADE201" s="174"/>
      <c r="ADF201" s="174"/>
      <c r="ADG201" s="174"/>
      <c r="ADH201" s="174"/>
      <c r="ADI201" s="174"/>
      <c r="ADJ201" s="174"/>
      <c r="ADK201" s="174"/>
      <c r="ADL201" s="174"/>
      <c r="ADM201" s="174"/>
      <c r="ADN201" s="174"/>
      <c r="ADO201" s="174"/>
      <c r="ADP201" s="174"/>
      <c r="ADQ201" s="174"/>
      <c r="ADR201" s="174"/>
      <c r="ADS201" s="174"/>
      <c r="ADT201" s="174"/>
      <c r="ADU201" s="174"/>
      <c r="ADV201" s="174"/>
      <c r="ADW201" s="174"/>
      <c r="ADX201" s="174"/>
      <c r="ADY201" s="174"/>
      <c r="ADZ201" s="174"/>
      <c r="AEA201" s="174"/>
      <c r="AEB201" s="174"/>
      <c r="AEC201" s="174"/>
      <c r="AED201" s="174"/>
      <c r="AEE201" s="174"/>
      <c r="AEF201" s="174"/>
      <c r="AEG201" s="174"/>
      <c r="AEH201" s="174"/>
      <c r="AEI201" s="174"/>
      <c r="AEJ201" s="174"/>
      <c r="AEK201" s="174"/>
      <c r="AEL201" s="174"/>
      <c r="AEM201" s="174"/>
      <c r="AEN201" s="174"/>
      <c r="AEO201" s="174"/>
      <c r="AEP201" s="174"/>
      <c r="AEQ201" s="174"/>
      <c r="AER201" s="174"/>
      <c r="AES201" s="174"/>
      <c r="AET201" s="174"/>
      <c r="AEU201" s="174"/>
      <c r="AEV201" s="174"/>
      <c r="AEW201" s="174"/>
      <c r="AEX201" s="174"/>
      <c r="AEY201" s="174"/>
      <c r="AEZ201" s="174"/>
      <c r="AFA201" s="174"/>
      <c r="AFB201" s="174"/>
      <c r="AFC201" s="174"/>
      <c r="AFD201" s="174"/>
      <c r="AFE201" s="174"/>
      <c r="AFF201" s="174"/>
      <c r="AFG201" s="174"/>
      <c r="AFH201" s="174"/>
      <c r="AFI201" s="174"/>
      <c r="AFJ201" s="174"/>
      <c r="AFK201" s="174"/>
      <c r="AFL201" s="174"/>
      <c r="AFM201" s="174"/>
      <c r="AFN201" s="174"/>
      <c r="AFO201" s="174"/>
      <c r="AFP201" s="174"/>
      <c r="AFQ201" s="174"/>
      <c r="AFR201" s="174"/>
      <c r="AFS201" s="174"/>
      <c r="AFT201" s="174"/>
      <c r="AFU201" s="174"/>
      <c r="AFV201" s="174"/>
      <c r="AFW201" s="174"/>
      <c r="AFX201" s="174"/>
      <c r="AFY201" s="174"/>
      <c r="AFZ201" s="174"/>
      <c r="AGA201" s="174"/>
      <c r="AGB201" s="174"/>
      <c r="AGC201" s="174"/>
      <c r="AGD201" s="174"/>
      <c r="AGE201" s="174"/>
      <c r="AGF201" s="174"/>
      <c r="AGG201" s="174"/>
      <c r="AGH201" s="174"/>
      <c r="AGI201" s="174"/>
      <c r="AGJ201" s="174"/>
      <c r="AGK201" s="174"/>
      <c r="AGL201" s="174"/>
      <c r="AGM201" s="174"/>
      <c r="AGN201" s="174"/>
      <c r="AGO201" s="174"/>
      <c r="AGP201" s="174"/>
      <c r="AGQ201" s="174"/>
      <c r="AGR201" s="174"/>
      <c r="AGS201" s="174"/>
      <c r="AGT201" s="174"/>
      <c r="AGU201" s="174"/>
      <c r="AGV201" s="174"/>
      <c r="AGW201" s="174"/>
      <c r="AGX201" s="174"/>
      <c r="AGY201" s="174"/>
      <c r="AGZ201" s="174"/>
      <c r="AHA201" s="174"/>
      <c r="AHB201" s="174"/>
      <c r="AHC201" s="174"/>
      <c r="AHD201" s="174"/>
      <c r="AHE201" s="174"/>
      <c r="AHF201" s="174"/>
      <c r="AHG201" s="174"/>
      <c r="AHH201" s="174"/>
      <c r="AHI201" s="174"/>
      <c r="AHJ201" s="174"/>
      <c r="AHK201" s="174"/>
      <c r="AHL201" s="174"/>
      <c r="AHM201" s="174"/>
      <c r="AHN201" s="174"/>
      <c r="AHO201" s="174"/>
      <c r="AHP201" s="174"/>
      <c r="AHQ201" s="174"/>
      <c r="AHR201" s="174"/>
      <c r="AHS201" s="174"/>
      <c r="AHT201" s="174"/>
      <c r="AHU201" s="174"/>
      <c r="AHV201" s="174"/>
      <c r="AHW201" s="174"/>
      <c r="AHX201" s="174"/>
      <c r="AHY201" s="174"/>
      <c r="AHZ201" s="174"/>
      <c r="AIA201" s="174"/>
      <c r="AIB201" s="174"/>
      <c r="AIC201" s="174"/>
      <c r="AID201" s="174"/>
      <c r="AIE201" s="174"/>
      <c r="AIF201" s="174"/>
      <c r="AIG201" s="174"/>
      <c r="AIH201" s="174"/>
      <c r="AII201" s="174"/>
      <c r="AIJ201" s="174"/>
      <c r="AIK201" s="174"/>
      <c r="AIL201" s="174"/>
      <c r="AIM201" s="174"/>
      <c r="AIN201" s="174"/>
      <c r="AIO201" s="174"/>
      <c r="AIP201" s="174"/>
      <c r="AIQ201" s="174"/>
      <c r="AIR201" s="174"/>
      <c r="AIS201" s="174"/>
      <c r="AIT201" s="174"/>
      <c r="AIU201" s="174"/>
      <c r="AIV201" s="174"/>
      <c r="AIW201" s="174"/>
      <c r="AIX201" s="174"/>
      <c r="AIY201" s="174"/>
      <c r="AIZ201" s="174"/>
      <c r="AJA201" s="174"/>
      <c r="AJB201" s="174"/>
      <c r="AJC201" s="174"/>
      <c r="AJD201" s="174"/>
      <c r="AJE201" s="174"/>
      <c r="AJF201" s="174"/>
      <c r="AJG201" s="174"/>
      <c r="AJH201" s="174"/>
      <c r="AJI201" s="174"/>
      <c r="AJJ201" s="174"/>
      <c r="AJK201" s="174"/>
      <c r="AJL201" s="174"/>
      <c r="AJM201" s="174"/>
      <c r="AJN201" s="174"/>
      <c r="AJO201" s="174"/>
      <c r="AJP201" s="174"/>
      <c r="AJQ201" s="174"/>
      <c r="AJR201" s="174"/>
      <c r="AJS201" s="174"/>
      <c r="AJT201" s="174"/>
      <c r="AJU201" s="174"/>
      <c r="AJV201" s="174"/>
      <c r="AJW201" s="174"/>
      <c r="AJX201" s="174"/>
      <c r="AJY201" s="174"/>
      <c r="AJZ201" s="174"/>
      <c r="AKA201" s="174"/>
      <c r="AKB201" s="174"/>
      <c r="AKC201" s="174"/>
      <c r="AKD201" s="174"/>
      <c r="AKE201" s="174"/>
      <c r="AKF201" s="174"/>
      <c r="AKG201" s="174"/>
      <c r="AKH201" s="174"/>
      <c r="AKI201" s="174"/>
      <c r="AKJ201" s="174"/>
      <c r="AKK201" s="174"/>
      <c r="AKL201" s="174"/>
      <c r="AKM201" s="174"/>
      <c r="AKN201" s="174"/>
      <c r="AKO201" s="174"/>
      <c r="AKP201" s="174"/>
      <c r="AKQ201" s="174"/>
      <c r="AKR201" s="174"/>
      <c r="AKS201" s="174"/>
      <c r="AKT201" s="174"/>
      <c r="AKU201" s="174"/>
      <c r="AKV201" s="174"/>
      <c r="AKW201" s="174"/>
      <c r="AKX201" s="174"/>
      <c r="AKY201" s="174"/>
      <c r="AKZ201" s="174"/>
      <c r="ALA201" s="174"/>
      <c r="ALB201" s="174"/>
      <c r="ALC201" s="174"/>
      <c r="ALD201" s="174"/>
      <c r="ALE201" s="174"/>
      <c r="ALF201" s="174"/>
      <c r="ALG201" s="174"/>
      <c r="ALH201" s="174"/>
      <c r="ALI201" s="174"/>
      <c r="ALJ201" s="174"/>
      <c r="ALK201" s="174"/>
      <c r="ALL201" s="174"/>
      <c r="ALM201" s="174"/>
      <c r="ALN201" s="174"/>
      <c r="ALO201" s="174"/>
      <c r="ALP201" s="174"/>
      <c r="ALQ201" s="174"/>
      <c r="ALR201" s="174"/>
      <c r="ALS201" s="174"/>
      <c r="ALT201" s="174"/>
      <c r="ALU201" s="174"/>
      <c r="ALV201" s="174"/>
      <c r="ALW201" s="174"/>
      <c r="ALX201" s="174"/>
      <c r="ALY201" s="174"/>
      <c r="ALZ201" s="174"/>
      <c r="AMA201" s="174"/>
      <c r="AMB201" s="174"/>
      <c r="AMC201" s="174"/>
      <c r="AMD201" s="174"/>
      <c r="AME201" s="174"/>
      <c r="AMF201" s="174"/>
      <c r="AMG201" s="174"/>
      <c r="AMH201" s="174"/>
      <c r="AMI201" s="174"/>
      <c r="AMJ201" s="174"/>
      <c r="AMK201" s="174"/>
      <c r="AML201" s="174"/>
      <c r="AMM201" s="174"/>
      <c r="AMN201" s="174"/>
      <c r="AMO201" s="174"/>
      <c r="AMP201" s="174"/>
      <c r="AMQ201" s="174"/>
      <c r="AMR201" s="174"/>
      <c r="AMS201" s="174"/>
      <c r="AMT201" s="174"/>
      <c r="AMU201" s="174"/>
      <c r="AMV201" s="174"/>
      <c r="AMW201" s="174"/>
      <c r="AMX201" s="174"/>
      <c r="AMY201" s="174"/>
      <c r="AMZ201" s="174"/>
      <c r="ANA201" s="174"/>
      <c r="ANB201" s="174"/>
      <c r="ANC201" s="174"/>
      <c r="AND201" s="174"/>
      <c r="ANE201" s="174"/>
      <c r="ANF201" s="174"/>
      <c r="ANG201" s="174"/>
      <c r="ANH201" s="174"/>
      <c r="ANI201" s="174"/>
      <c r="ANJ201" s="174"/>
      <c r="ANK201" s="174"/>
      <c r="ANL201" s="174"/>
      <c r="ANM201" s="174"/>
      <c r="ANN201" s="174"/>
      <c r="ANO201" s="174"/>
      <c r="ANP201" s="174"/>
      <c r="ANQ201" s="174"/>
      <c r="ANR201" s="174"/>
      <c r="ANS201" s="174"/>
      <c r="ANT201" s="174"/>
      <c r="ANU201" s="174"/>
      <c r="ANV201" s="174"/>
      <c r="ANW201" s="174"/>
      <c r="ANX201" s="174"/>
      <c r="ANY201" s="174"/>
      <c r="ANZ201" s="174"/>
      <c r="AOA201" s="174"/>
      <c r="AOB201" s="174"/>
      <c r="AOC201" s="174"/>
      <c r="AOD201" s="174"/>
      <c r="AOE201" s="174"/>
      <c r="AOF201" s="174"/>
      <c r="AOG201" s="174"/>
      <c r="AOH201" s="174"/>
      <c r="AOI201" s="174"/>
      <c r="AOJ201" s="174"/>
      <c r="AOK201" s="174"/>
      <c r="AOL201" s="174"/>
      <c r="AOM201" s="174"/>
      <c r="AON201" s="174"/>
      <c r="AOO201" s="174"/>
      <c r="AOP201" s="174"/>
      <c r="AOQ201" s="174"/>
      <c r="AOR201" s="174"/>
      <c r="AOS201" s="174"/>
      <c r="AOT201" s="174"/>
      <c r="AOU201" s="174"/>
      <c r="AOV201" s="174"/>
      <c r="AOW201" s="174"/>
      <c r="AOX201" s="174"/>
      <c r="AOY201" s="174"/>
      <c r="AOZ201" s="174"/>
      <c r="APA201" s="174"/>
      <c r="APB201" s="174"/>
      <c r="APC201" s="174"/>
      <c r="APD201" s="174"/>
      <c r="APE201" s="174"/>
      <c r="APF201" s="174"/>
      <c r="APG201" s="174"/>
      <c r="APH201" s="174"/>
      <c r="API201" s="174"/>
      <c r="APJ201" s="174"/>
      <c r="APK201" s="174"/>
      <c r="APL201" s="174"/>
      <c r="APM201" s="174"/>
      <c r="APN201" s="174"/>
      <c r="APO201" s="174"/>
      <c r="APP201" s="174"/>
      <c r="APQ201" s="174"/>
      <c r="APR201" s="174"/>
      <c r="APS201" s="174"/>
      <c r="APT201" s="174"/>
      <c r="APU201" s="174"/>
      <c r="APV201" s="174"/>
      <c r="APW201" s="174"/>
      <c r="APX201" s="174"/>
      <c r="APY201" s="174"/>
      <c r="APZ201" s="174"/>
      <c r="AQA201" s="174"/>
      <c r="AQB201" s="174"/>
      <c r="AQC201" s="174"/>
      <c r="AQD201" s="174"/>
      <c r="AQE201" s="174"/>
      <c r="AQF201" s="174"/>
      <c r="AQG201" s="174"/>
      <c r="AQH201" s="174"/>
      <c r="AQI201" s="174"/>
      <c r="AQJ201" s="174"/>
      <c r="AQK201" s="174"/>
      <c r="AQL201" s="174"/>
      <c r="AQM201" s="174"/>
      <c r="AQN201" s="174"/>
      <c r="AQO201" s="174"/>
      <c r="AQP201" s="174"/>
      <c r="AQQ201" s="174"/>
      <c r="AQR201" s="174"/>
      <c r="AQS201" s="174"/>
      <c r="AQT201" s="174"/>
      <c r="AQU201" s="174"/>
      <c r="AQV201" s="174"/>
      <c r="AQW201" s="174"/>
      <c r="AQX201" s="174"/>
      <c r="AQY201" s="174"/>
      <c r="AQZ201" s="174"/>
      <c r="ARA201" s="174"/>
      <c r="ARB201" s="174"/>
      <c r="ARC201" s="174"/>
      <c r="ARD201" s="174"/>
      <c r="ARE201" s="174"/>
      <c r="ARF201" s="174"/>
      <c r="ARG201" s="174"/>
      <c r="ARH201" s="174"/>
      <c r="ARI201" s="174"/>
      <c r="ARJ201" s="174"/>
      <c r="ARK201" s="174"/>
      <c r="ARL201" s="174"/>
      <c r="ARM201" s="174"/>
      <c r="ARN201" s="174"/>
      <c r="ARO201" s="174"/>
      <c r="ARP201" s="174"/>
      <c r="ARQ201" s="174"/>
      <c r="ARR201" s="174"/>
      <c r="ARS201" s="174"/>
      <c r="ART201" s="174"/>
      <c r="ARU201" s="174"/>
      <c r="ARV201" s="174"/>
      <c r="ARW201" s="174"/>
      <c r="ARX201" s="174"/>
      <c r="ARY201" s="174"/>
      <c r="ARZ201" s="174"/>
      <c r="ASA201" s="174"/>
      <c r="ASB201" s="174"/>
      <c r="ASC201" s="174"/>
      <c r="ASD201" s="174"/>
      <c r="ASE201" s="174"/>
      <c r="ASF201" s="174"/>
      <c r="ASG201" s="174"/>
      <c r="ASH201" s="174"/>
      <c r="ASI201" s="174"/>
      <c r="ASJ201" s="174"/>
      <c r="ASK201" s="174"/>
      <c r="ASL201" s="174"/>
      <c r="ASM201" s="174"/>
      <c r="ASN201" s="174"/>
      <c r="ASO201" s="174"/>
      <c r="ASP201" s="174"/>
      <c r="ASQ201" s="174"/>
      <c r="ASR201" s="174"/>
      <c r="ASS201" s="174"/>
      <c r="AST201" s="174"/>
      <c r="ASU201" s="174"/>
      <c r="ASV201" s="174"/>
      <c r="ASW201" s="174"/>
      <c r="ASX201" s="174"/>
      <c r="ASY201" s="174"/>
      <c r="ASZ201" s="174"/>
      <c r="ATA201" s="174"/>
      <c r="ATB201" s="174"/>
      <c r="ATC201" s="174"/>
      <c r="ATD201" s="174"/>
      <c r="ATE201" s="174"/>
      <c r="ATF201" s="174"/>
      <c r="ATG201" s="174"/>
      <c r="ATH201" s="174"/>
      <c r="ATI201" s="174"/>
      <c r="ATJ201" s="174"/>
      <c r="ATK201" s="174"/>
      <c r="ATL201" s="174"/>
      <c r="ATM201" s="174"/>
      <c r="ATN201" s="174"/>
      <c r="ATO201" s="174"/>
      <c r="ATP201" s="174"/>
      <c r="ATQ201" s="174"/>
      <c r="ATR201" s="174"/>
      <c r="ATS201" s="174"/>
      <c r="ATT201" s="174"/>
      <c r="ATU201" s="174"/>
      <c r="ATV201" s="174"/>
      <c r="ATW201" s="174"/>
      <c r="ATX201" s="174"/>
      <c r="ATY201" s="174"/>
      <c r="ATZ201" s="174"/>
      <c r="AUA201" s="174"/>
      <c r="AUB201" s="174"/>
      <c r="AUC201" s="174"/>
      <c r="AUD201" s="174"/>
      <c r="AUE201" s="174"/>
      <c r="AUF201" s="174"/>
      <c r="AUG201" s="174"/>
      <c r="AUH201" s="174"/>
      <c r="AUI201" s="174"/>
      <c r="AUJ201" s="174"/>
      <c r="AUK201" s="174"/>
      <c r="AUL201" s="174"/>
      <c r="AUM201" s="174"/>
      <c r="AUN201" s="174"/>
      <c r="AUO201" s="174"/>
      <c r="AUP201" s="174"/>
      <c r="AUQ201" s="174"/>
      <c r="AUR201" s="174"/>
      <c r="AUS201" s="174"/>
      <c r="AUT201" s="174"/>
      <c r="AUU201" s="174"/>
      <c r="AUV201" s="174"/>
      <c r="AUW201" s="174"/>
      <c r="AUX201" s="174"/>
      <c r="AUY201" s="174"/>
      <c r="AUZ201" s="174"/>
      <c r="AVA201" s="174"/>
      <c r="AVB201" s="174"/>
      <c r="AVC201" s="174"/>
      <c r="AVD201" s="174"/>
      <c r="AVE201" s="174"/>
      <c r="AVF201" s="174"/>
      <c r="AVG201" s="174"/>
      <c r="AVH201" s="174"/>
      <c r="AVI201" s="174"/>
      <c r="AVJ201" s="174"/>
      <c r="AVK201" s="174"/>
      <c r="AVL201" s="174"/>
      <c r="AVM201" s="174"/>
      <c r="AVN201" s="174"/>
      <c r="AVO201" s="174"/>
      <c r="AVP201" s="174"/>
      <c r="AVQ201" s="174"/>
      <c r="AVR201" s="174"/>
      <c r="AVS201" s="174"/>
      <c r="AVT201" s="174"/>
      <c r="AVU201" s="174"/>
      <c r="AVV201" s="174"/>
      <c r="AVW201" s="174"/>
      <c r="AVX201" s="174"/>
      <c r="AVY201" s="174"/>
      <c r="AVZ201" s="174"/>
      <c r="AWA201" s="174"/>
      <c r="AWB201" s="174"/>
      <c r="AWC201" s="174"/>
      <c r="AWD201" s="174"/>
      <c r="AWE201" s="174"/>
      <c r="AWF201" s="174"/>
      <c r="AWG201" s="174"/>
      <c r="AWH201" s="174"/>
      <c r="AWI201" s="174"/>
      <c r="AWJ201" s="174"/>
      <c r="AWK201" s="174"/>
      <c r="AWL201" s="174"/>
      <c r="AWM201" s="174"/>
      <c r="AWN201" s="174"/>
      <c r="AWO201" s="174"/>
      <c r="AWP201" s="174"/>
      <c r="AWQ201" s="174"/>
      <c r="AWR201" s="174"/>
      <c r="AWS201" s="174"/>
      <c r="AWT201" s="174"/>
      <c r="AWU201" s="174"/>
      <c r="AWV201" s="174"/>
      <c r="AWW201" s="174"/>
      <c r="AWX201" s="174"/>
      <c r="AWY201" s="174"/>
      <c r="AWZ201" s="174"/>
      <c r="AXA201" s="174"/>
      <c r="AXB201" s="174"/>
      <c r="AXC201" s="174"/>
      <c r="AXD201" s="174"/>
      <c r="AXE201" s="174"/>
      <c r="AXF201" s="174"/>
      <c r="AXG201" s="174"/>
      <c r="AXH201" s="174"/>
      <c r="AXI201" s="174"/>
      <c r="AXJ201" s="174"/>
      <c r="AXK201" s="174"/>
      <c r="AXL201" s="174"/>
      <c r="AXM201" s="174"/>
      <c r="AXN201" s="174"/>
      <c r="AXO201" s="174"/>
      <c r="AXP201" s="174"/>
      <c r="AXQ201" s="174"/>
      <c r="AXR201" s="174"/>
      <c r="AXS201" s="174"/>
      <c r="AXT201" s="174"/>
      <c r="AXU201" s="174"/>
      <c r="AXV201" s="174"/>
      <c r="AXW201" s="174"/>
      <c r="AXX201" s="174"/>
      <c r="AXY201" s="174"/>
      <c r="AXZ201" s="174"/>
      <c r="AYA201" s="174"/>
      <c r="AYB201" s="174"/>
      <c r="AYC201" s="174"/>
      <c r="AYD201" s="174"/>
      <c r="AYE201" s="174"/>
      <c r="AYF201" s="174"/>
      <c r="AYG201" s="174"/>
      <c r="AYH201" s="174"/>
      <c r="AYI201" s="174"/>
      <c r="AYJ201" s="174"/>
      <c r="AYK201" s="174"/>
      <c r="AYL201" s="174"/>
      <c r="AYM201" s="174"/>
      <c r="AYN201" s="174"/>
      <c r="AYO201" s="174"/>
      <c r="AYP201" s="174"/>
      <c r="AYQ201" s="174"/>
      <c r="AYR201" s="174"/>
      <c r="AYS201" s="174"/>
      <c r="AYT201" s="174"/>
      <c r="AYU201" s="174"/>
      <c r="AYV201" s="174"/>
      <c r="AYW201" s="174"/>
      <c r="AYX201" s="174"/>
      <c r="AYY201" s="174"/>
      <c r="AYZ201" s="174"/>
      <c r="AZA201" s="174"/>
      <c r="AZB201" s="174"/>
      <c r="AZC201" s="174"/>
      <c r="AZD201" s="174"/>
      <c r="AZE201" s="174"/>
      <c r="AZF201" s="174"/>
      <c r="AZG201" s="174"/>
      <c r="AZH201" s="174"/>
      <c r="AZI201" s="174"/>
      <c r="AZJ201" s="174"/>
      <c r="AZK201" s="174"/>
      <c r="AZL201" s="174"/>
      <c r="AZM201" s="174"/>
      <c r="AZN201" s="174"/>
      <c r="AZO201" s="174"/>
      <c r="AZP201" s="174"/>
      <c r="AZQ201" s="174"/>
      <c r="AZR201" s="174"/>
      <c r="AZS201" s="174"/>
      <c r="AZT201" s="174"/>
      <c r="AZU201" s="174"/>
      <c r="AZV201" s="174"/>
      <c r="AZW201" s="174"/>
      <c r="AZX201" s="174"/>
      <c r="AZY201" s="174"/>
      <c r="AZZ201" s="174"/>
      <c r="BAA201" s="174"/>
      <c r="BAB201" s="174"/>
      <c r="BAC201" s="174"/>
      <c r="BAD201" s="174"/>
      <c r="BAE201" s="174"/>
      <c r="BAF201" s="174"/>
      <c r="BAG201" s="174"/>
      <c r="BAH201" s="174"/>
      <c r="BAI201" s="174"/>
      <c r="BAJ201" s="174"/>
      <c r="BAK201" s="174"/>
      <c r="BAL201" s="174"/>
      <c r="BAM201" s="174"/>
      <c r="BAN201" s="174"/>
      <c r="BAO201" s="174"/>
      <c r="BAP201" s="174"/>
      <c r="BAQ201" s="174"/>
      <c r="BAR201" s="174"/>
      <c r="BAS201" s="174"/>
      <c r="BAT201" s="174"/>
      <c r="BAU201" s="174"/>
      <c r="BAV201" s="174"/>
      <c r="BAW201" s="174"/>
      <c r="BAX201" s="174"/>
      <c r="BAY201" s="174"/>
      <c r="BAZ201" s="174"/>
      <c r="BBA201" s="174"/>
      <c r="BBB201" s="174"/>
      <c r="BBC201" s="174"/>
      <c r="BBD201" s="174"/>
      <c r="BBE201" s="174"/>
      <c r="BBF201" s="174"/>
      <c r="BBG201" s="174"/>
      <c r="BBH201" s="174"/>
      <c r="BBI201" s="174"/>
      <c r="BBJ201" s="174"/>
      <c r="BBK201" s="174"/>
      <c r="BBL201" s="174"/>
      <c r="BBM201" s="174"/>
      <c r="BBN201" s="174"/>
      <c r="BBO201" s="174"/>
      <c r="BBP201" s="174"/>
      <c r="BBQ201" s="174"/>
      <c r="BBR201" s="174"/>
      <c r="BBS201" s="174"/>
      <c r="BBT201" s="174"/>
      <c r="BBU201" s="174"/>
      <c r="BBV201" s="174"/>
      <c r="BBW201" s="174"/>
      <c r="BBX201" s="174"/>
      <c r="BBY201" s="174"/>
      <c r="BBZ201" s="174"/>
      <c r="BCA201" s="174"/>
      <c r="BCB201" s="174"/>
      <c r="BCC201" s="174"/>
      <c r="BCD201" s="174"/>
      <c r="BCE201" s="174"/>
      <c r="BCF201" s="174"/>
      <c r="BCG201" s="174"/>
      <c r="BCH201" s="174"/>
      <c r="BCI201" s="174"/>
      <c r="BCJ201" s="174"/>
      <c r="BCK201" s="174"/>
      <c r="BCL201" s="174"/>
      <c r="BCM201" s="174"/>
      <c r="BCN201" s="174"/>
      <c r="BCO201" s="174"/>
      <c r="BCP201" s="174"/>
      <c r="BCQ201" s="174"/>
      <c r="BCR201" s="174"/>
      <c r="BCS201" s="174"/>
      <c r="BCT201" s="174"/>
      <c r="BCU201" s="174"/>
      <c r="BCV201" s="174"/>
      <c r="BCW201" s="174"/>
      <c r="BCX201" s="174"/>
      <c r="BCY201" s="174"/>
      <c r="BCZ201" s="174"/>
      <c r="BDA201" s="174"/>
      <c r="BDB201" s="174"/>
      <c r="BDC201" s="174"/>
      <c r="BDD201" s="174"/>
      <c r="BDE201" s="174"/>
      <c r="BDF201" s="174"/>
      <c r="BDG201" s="174"/>
      <c r="BDH201" s="174"/>
      <c r="BDI201" s="174"/>
      <c r="BDJ201" s="174"/>
      <c r="BDK201" s="174"/>
      <c r="BDL201" s="174"/>
      <c r="BDM201" s="174"/>
      <c r="BDN201" s="174"/>
      <c r="BDO201" s="174"/>
      <c r="BDP201" s="174"/>
      <c r="BDQ201" s="174"/>
      <c r="BDR201" s="174"/>
      <c r="BDS201" s="174"/>
      <c r="BDT201" s="174"/>
      <c r="BDU201" s="174"/>
      <c r="BDV201" s="174"/>
      <c r="BDW201" s="174"/>
      <c r="BDX201" s="174"/>
      <c r="BDY201" s="174"/>
      <c r="BDZ201" s="174"/>
      <c r="BEA201" s="174"/>
      <c r="BEB201" s="174"/>
      <c r="BEC201" s="174"/>
      <c r="BED201" s="174"/>
      <c r="BEE201" s="174"/>
      <c r="BEF201" s="174"/>
      <c r="BEG201" s="174"/>
      <c r="BEH201" s="174"/>
      <c r="BEI201" s="174"/>
      <c r="BEJ201" s="174"/>
      <c r="BEK201" s="174"/>
      <c r="BEL201" s="174"/>
      <c r="BEM201" s="174"/>
      <c r="BEN201" s="174"/>
      <c r="BEO201" s="174"/>
      <c r="BEP201" s="174"/>
      <c r="BEQ201" s="174"/>
      <c r="BER201" s="174"/>
      <c r="BES201" s="174"/>
      <c r="BET201" s="174"/>
      <c r="BEU201" s="174"/>
      <c r="BEV201" s="174"/>
      <c r="BEW201" s="174"/>
      <c r="BEX201" s="174"/>
      <c r="BEY201" s="174"/>
      <c r="BEZ201" s="174"/>
      <c r="BFA201" s="174"/>
      <c r="BFB201" s="174"/>
      <c r="BFC201" s="174"/>
      <c r="BFD201" s="174"/>
      <c r="BFE201" s="174"/>
      <c r="BFF201" s="174"/>
      <c r="BFG201" s="174"/>
      <c r="BFH201" s="174"/>
      <c r="BFI201" s="174"/>
      <c r="BFJ201" s="174"/>
      <c r="BFK201" s="174"/>
      <c r="BFL201" s="174"/>
      <c r="BFM201" s="174"/>
      <c r="BFN201" s="174"/>
      <c r="BFO201" s="174"/>
      <c r="BFP201" s="174"/>
      <c r="BFQ201" s="174"/>
      <c r="BFR201" s="174"/>
      <c r="BFS201" s="174"/>
      <c r="BFT201" s="174"/>
      <c r="BFU201" s="174"/>
      <c r="BFV201" s="174"/>
      <c r="BFW201" s="174"/>
      <c r="BFX201" s="174"/>
      <c r="BFY201" s="174"/>
      <c r="BFZ201" s="174"/>
      <c r="BGA201" s="174"/>
      <c r="BGB201" s="174"/>
      <c r="BGC201" s="174"/>
      <c r="BGD201" s="174"/>
      <c r="BGE201" s="174"/>
      <c r="BGF201" s="174"/>
      <c r="BGG201" s="174"/>
      <c r="BGH201" s="174"/>
      <c r="BGI201" s="174"/>
      <c r="BGJ201" s="174"/>
      <c r="BGK201" s="174"/>
      <c r="BGL201" s="174"/>
      <c r="BGM201" s="174"/>
      <c r="BGN201" s="174"/>
      <c r="BGO201" s="174"/>
      <c r="BGP201" s="174"/>
      <c r="BGQ201" s="174"/>
      <c r="BGR201" s="174"/>
      <c r="BGS201" s="174"/>
      <c r="BGT201" s="174"/>
      <c r="BGU201" s="174"/>
      <c r="BGV201" s="174"/>
      <c r="BGW201" s="174"/>
      <c r="BGX201" s="174"/>
      <c r="BGY201" s="174"/>
      <c r="BGZ201" s="174"/>
      <c r="BHA201" s="174"/>
      <c r="BHB201" s="174"/>
      <c r="BHC201" s="174"/>
      <c r="BHD201" s="174"/>
      <c r="BHE201" s="174"/>
      <c r="BHF201" s="174"/>
      <c r="BHG201" s="174"/>
      <c r="BHH201" s="174"/>
      <c r="BHI201" s="174"/>
      <c r="BHJ201" s="174"/>
      <c r="BHK201" s="174"/>
      <c r="BHL201" s="174"/>
      <c r="BHM201" s="174"/>
      <c r="BHN201" s="174"/>
      <c r="BHO201" s="174"/>
      <c r="BHP201" s="174"/>
      <c r="BHQ201" s="174"/>
      <c r="BHR201" s="174"/>
      <c r="BHS201" s="174"/>
      <c r="BHT201" s="174"/>
      <c r="BHU201" s="174"/>
      <c r="BHV201" s="174"/>
      <c r="BHW201" s="174"/>
      <c r="BHX201" s="174"/>
      <c r="BHY201" s="174"/>
      <c r="BHZ201" s="174"/>
      <c r="BIA201" s="174"/>
      <c r="BIB201" s="174"/>
      <c r="BIC201" s="174"/>
      <c r="BID201" s="174"/>
      <c r="BIE201" s="174"/>
      <c r="BIF201" s="174"/>
      <c r="BIG201" s="174"/>
      <c r="BIH201" s="174"/>
      <c r="BII201" s="174"/>
      <c r="BIJ201" s="174"/>
      <c r="BIK201" s="174"/>
      <c r="BIL201" s="174"/>
      <c r="BIM201" s="174"/>
      <c r="BIN201" s="174"/>
      <c r="BIO201" s="174"/>
      <c r="BIP201" s="174"/>
      <c r="BIQ201" s="174"/>
      <c r="BIR201" s="174"/>
      <c r="BIS201" s="174"/>
      <c r="BIT201" s="174"/>
      <c r="BIU201" s="174"/>
      <c r="BIV201" s="174"/>
      <c r="BIW201" s="174"/>
      <c r="BIX201" s="174"/>
      <c r="BIY201" s="174"/>
      <c r="BIZ201" s="174"/>
      <c r="BJA201" s="174"/>
      <c r="BJB201" s="174"/>
      <c r="BJC201" s="174"/>
      <c r="BJD201" s="174"/>
      <c r="BJE201" s="174"/>
      <c r="BJF201" s="174"/>
      <c r="BJG201" s="174"/>
      <c r="BJH201" s="174"/>
      <c r="BJI201" s="174"/>
      <c r="BJJ201" s="174"/>
      <c r="BJK201" s="174"/>
      <c r="BJL201" s="174"/>
      <c r="BJM201" s="174"/>
      <c r="BJN201" s="174"/>
      <c r="BJO201" s="174"/>
      <c r="BJP201" s="174"/>
      <c r="BJQ201" s="174"/>
      <c r="BJR201" s="174"/>
      <c r="BJS201" s="174"/>
      <c r="BJT201" s="174"/>
      <c r="BJU201" s="174"/>
      <c r="BJV201" s="174"/>
      <c r="BJW201" s="174"/>
      <c r="BJX201" s="174"/>
      <c r="BJY201" s="174"/>
      <c r="BJZ201" s="174"/>
      <c r="BKA201" s="174"/>
      <c r="BKB201" s="174"/>
      <c r="BKC201" s="174"/>
      <c r="BKD201" s="174"/>
      <c r="BKE201" s="174"/>
      <c r="BKF201" s="174"/>
      <c r="BKG201" s="174"/>
      <c r="BKH201" s="174"/>
      <c r="BKI201" s="174"/>
      <c r="BKJ201" s="174"/>
      <c r="BKK201" s="174"/>
      <c r="BKL201" s="174"/>
      <c r="BKM201" s="174"/>
      <c r="BKN201" s="174"/>
      <c r="BKO201" s="174"/>
      <c r="BKP201" s="174"/>
      <c r="BKQ201" s="174"/>
      <c r="BKR201" s="174"/>
      <c r="BKS201" s="174"/>
      <c r="BKT201" s="174"/>
      <c r="BKU201" s="174"/>
      <c r="BKV201" s="174"/>
      <c r="BKW201" s="174"/>
      <c r="BKX201" s="174"/>
      <c r="BKY201" s="174"/>
      <c r="BKZ201" s="174"/>
      <c r="BLA201" s="174"/>
      <c r="BLB201" s="174"/>
      <c r="BLC201" s="174"/>
      <c r="BLD201" s="174"/>
      <c r="BLE201" s="174"/>
      <c r="BLF201" s="174"/>
      <c r="BLG201" s="174"/>
      <c r="BLH201" s="174"/>
      <c r="BLI201" s="174"/>
      <c r="BLJ201" s="174"/>
      <c r="BLK201" s="174"/>
      <c r="BLL201" s="174"/>
      <c r="BLM201" s="174"/>
      <c r="BLN201" s="174"/>
      <c r="BLO201" s="174"/>
      <c r="BLP201" s="174"/>
      <c r="BLQ201" s="174"/>
      <c r="BLR201" s="174"/>
      <c r="BLS201" s="174"/>
      <c r="BLT201" s="174"/>
      <c r="BLU201" s="174"/>
      <c r="BLV201" s="174"/>
      <c r="BLW201" s="174"/>
      <c r="BLX201" s="174"/>
      <c r="BLY201" s="174"/>
      <c r="BLZ201" s="174"/>
      <c r="BMA201" s="174"/>
      <c r="BMB201" s="174"/>
      <c r="BMC201" s="174"/>
      <c r="BMD201" s="174"/>
      <c r="BME201" s="174"/>
      <c r="BMF201" s="174"/>
      <c r="BMG201" s="174"/>
      <c r="BMH201" s="174"/>
      <c r="BMI201" s="174"/>
      <c r="BMJ201" s="174"/>
      <c r="BMK201" s="174"/>
      <c r="BML201" s="174"/>
      <c r="BMM201" s="174"/>
      <c r="BMN201" s="174"/>
      <c r="BMO201" s="174"/>
      <c r="BMP201" s="174"/>
      <c r="BMQ201" s="174"/>
      <c r="BMR201" s="174"/>
      <c r="BMS201" s="174"/>
      <c r="BMT201" s="174"/>
      <c r="BMU201" s="174"/>
      <c r="BMV201" s="174"/>
      <c r="BMW201" s="174"/>
      <c r="BMX201" s="174"/>
      <c r="BMY201" s="174"/>
      <c r="BMZ201" s="174"/>
      <c r="BNA201" s="174"/>
      <c r="BNB201" s="174"/>
      <c r="BNC201" s="174"/>
      <c r="BND201" s="174"/>
      <c r="BNE201" s="174"/>
      <c r="BNF201" s="174"/>
      <c r="BNG201" s="174"/>
      <c r="BNH201" s="174"/>
      <c r="BNI201" s="174"/>
      <c r="BNJ201" s="174"/>
      <c r="BNK201" s="174"/>
      <c r="BNL201" s="174"/>
      <c r="BNM201" s="174"/>
      <c r="BNN201" s="174"/>
      <c r="BNO201" s="174"/>
      <c r="BNP201" s="174"/>
      <c r="BNQ201" s="174"/>
      <c r="BNR201" s="174"/>
      <c r="BNS201" s="174"/>
      <c r="BNT201" s="174"/>
      <c r="BNU201" s="174"/>
      <c r="BNV201" s="174"/>
      <c r="BNW201" s="174"/>
      <c r="BNX201" s="174"/>
      <c r="BNY201" s="174"/>
      <c r="BNZ201" s="174"/>
      <c r="BOA201" s="174"/>
      <c r="BOB201" s="174"/>
      <c r="BOC201" s="174"/>
      <c r="BOD201" s="174"/>
      <c r="BOE201" s="174"/>
      <c r="BOF201" s="174"/>
      <c r="BOG201" s="174"/>
      <c r="BOH201" s="174"/>
      <c r="BOI201" s="174"/>
      <c r="BOJ201" s="174"/>
      <c r="BOK201" s="174"/>
      <c r="BOL201" s="174"/>
      <c r="BOM201" s="174"/>
      <c r="BON201" s="174"/>
      <c r="BOO201" s="174"/>
      <c r="BOP201" s="174"/>
      <c r="BOQ201" s="174"/>
      <c r="BOR201" s="174"/>
      <c r="BOS201" s="174"/>
      <c r="BOT201" s="174"/>
      <c r="BOU201" s="174"/>
      <c r="BOV201" s="174"/>
      <c r="BOW201" s="174"/>
      <c r="BOX201" s="174"/>
      <c r="BOY201" s="174"/>
      <c r="BOZ201" s="174"/>
      <c r="BPA201" s="174"/>
      <c r="BPB201" s="174"/>
      <c r="BPC201" s="174"/>
      <c r="BPD201" s="174"/>
      <c r="BPE201" s="174"/>
      <c r="BPF201" s="174"/>
      <c r="BPG201" s="174"/>
      <c r="BPH201" s="174"/>
      <c r="BPI201" s="174"/>
      <c r="BPJ201" s="174"/>
      <c r="BPK201" s="174"/>
      <c r="BPL201" s="174"/>
      <c r="BPM201" s="174"/>
      <c r="BPN201" s="174"/>
      <c r="BPO201" s="174"/>
      <c r="BPP201" s="174"/>
      <c r="BPQ201" s="174"/>
      <c r="BPR201" s="174"/>
      <c r="BPS201" s="174"/>
      <c r="BPT201" s="174"/>
      <c r="BPU201" s="174"/>
      <c r="BPV201" s="174"/>
      <c r="BPW201" s="174"/>
      <c r="BPX201" s="174"/>
      <c r="BPY201" s="174"/>
      <c r="BPZ201" s="174"/>
      <c r="BQA201" s="174"/>
      <c r="BQB201" s="174"/>
      <c r="BQC201" s="174"/>
      <c r="BQD201" s="174"/>
      <c r="BQE201" s="174"/>
      <c r="BQF201" s="174"/>
      <c r="BQG201" s="174"/>
      <c r="BQH201" s="174"/>
      <c r="BQI201" s="174"/>
      <c r="BQJ201" s="174"/>
      <c r="BQK201" s="174"/>
      <c r="BQL201" s="174"/>
      <c r="BQM201" s="174"/>
      <c r="BQN201" s="174"/>
      <c r="BQO201" s="174"/>
      <c r="BQP201" s="174"/>
      <c r="BQQ201" s="174"/>
      <c r="BQR201" s="174"/>
      <c r="BQS201" s="174"/>
      <c r="BQT201" s="174"/>
      <c r="BQU201" s="174"/>
      <c r="BQV201" s="174"/>
      <c r="BQW201" s="174"/>
      <c r="BQX201" s="174"/>
      <c r="BQY201" s="174"/>
      <c r="BQZ201" s="174"/>
      <c r="BRA201" s="174"/>
      <c r="BRB201" s="174"/>
      <c r="BRC201" s="174"/>
      <c r="BRD201" s="174"/>
      <c r="BRE201" s="174"/>
      <c r="BRF201" s="174"/>
      <c r="BRG201" s="174"/>
      <c r="BRH201" s="174"/>
      <c r="BRI201" s="174"/>
      <c r="BRJ201" s="174"/>
      <c r="BRK201" s="174"/>
      <c r="BRL201" s="174"/>
      <c r="BRM201" s="174"/>
      <c r="BRN201" s="174"/>
      <c r="BRO201" s="174"/>
      <c r="BRP201" s="174"/>
      <c r="BRQ201" s="174"/>
      <c r="BRR201" s="174"/>
      <c r="BRS201" s="174"/>
      <c r="BRT201" s="174"/>
      <c r="BRU201" s="174"/>
      <c r="BRV201" s="174"/>
      <c r="BRW201" s="174"/>
      <c r="BRX201" s="174"/>
      <c r="BRY201" s="174"/>
      <c r="BRZ201" s="174"/>
      <c r="BSA201" s="174"/>
      <c r="BSB201" s="174"/>
      <c r="BSC201" s="174"/>
      <c r="BSD201" s="174"/>
      <c r="BSE201" s="174"/>
      <c r="BSF201" s="174"/>
      <c r="BSG201" s="174"/>
      <c r="BSH201" s="174"/>
      <c r="BSI201" s="174"/>
      <c r="BSJ201" s="174"/>
      <c r="BSK201" s="174"/>
      <c r="BSL201" s="174"/>
      <c r="BSM201" s="174"/>
      <c r="BSN201" s="174"/>
      <c r="BSO201" s="174"/>
      <c r="BSP201" s="174"/>
      <c r="BSQ201" s="174"/>
      <c r="BSR201" s="174"/>
      <c r="BSS201" s="174"/>
      <c r="BST201" s="174"/>
      <c r="BSU201" s="174"/>
      <c r="BSV201" s="174"/>
      <c r="BSW201" s="174"/>
      <c r="BSX201" s="174"/>
      <c r="BSY201" s="174"/>
      <c r="BSZ201" s="174"/>
      <c r="BTA201" s="174"/>
      <c r="BTB201" s="174"/>
      <c r="BTC201" s="174"/>
      <c r="BTD201" s="174"/>
      <c r="BTE201" s="174"/>
      <c r="BTF201" s="174"/>
      <c r="BTG201" s="174"/>
      <c r="BTH201" s="174"/>
      <c r="BTI201" s="174"/>
      <c r="BTJ201" s="174"/>
      <c r="BTK201" s="174"/>
      <c r="BTL201" s="174"/>
      <c r="BTM201" s="174"/>
      <c r="BTN201" s="174"/>
      <c r="BTO201" s="174"/>
      <c r="BTP201" s="174"/>
      <c r="BTQ201" s="174"/>
      <c r="BTR201" s="174"/>
      <c r="BTS201" s="174"/>
      <c r="BTT201" s="174"/>
      <c r="BTU201" s="174"/>
      <c r="BTV201" s="174"/>
      <c r="BTW201" s="174"/>
      <c r="BTX201" s="174"/>
      <c r="BTY201" s="174"/>
      <c r="BTZ201" s="174"/>
      <c r="BUA201" s="174"/>
      <c r="BUB201" s="174"/>
      <c r="BUC201" s="174"/>
      <c r="BUD201" s="174"/>
      <c r="BUE201" s="174"/>
      <c r="BUF201" s="174"/>
      <c r="BUG201" s="174"/>
      <c r="BUH201" s="174"/>
      <c r="BUI201" s="174"/>
      <c r="BUJ201" s="174"/>
      <c r="BUK201" s="174"/>
      <c r="BUL201" s="174"/>
      <c r="BUM201" s="174"/>
      <c r="BUN201" s="174"/>
      <c r="BUO201" s="174"/>
      <c r="BUP201" s="174"/>
      <c r="BUQ201" s="174"/>
      <c r="BUR201" s="174"/>
      <c r="BUS201" s="174"/>
      <c r="BUT201" s="174"/>
      <c r="BUU201" s="174"/>
      <c r="BUV201" s="174"/>
      <c r="BUW201" s="174"/>
      <c r="BUX201" s="174"/>
      <c r="BUY201" s="174"/>
      <c r="BUZ201" s="174"/>
      <c r="BVA201" s="174"/>
      <c r="BVB201" s="174"/>
      <c r="BVC201" s="174"/>
      <c r="BVD201" s="174"/>
      <c r="BVE201" s="174"/>
      <c r="BVF201" s="174"/>
      <c r="BVG201" s="174"/>
      <c r="BVH201" s="174"/>
      <c r="BVI201" s="174"/>
      <c r="BVJ201" s="174"/>
      <c r="BVK201" s="174"/>
      <c r="BVL201" s="174"/>
      <c r="BVM201" s="174"/>
      <c r="BVN201" s="174"/>
      <c r="BVO201" s="174"/>
      <c r="BVP201" s="174"/>
      <c r="BVQ201" s="174"/>
      <c r="BVR201" s="174"/>
      <c r="BVS201" s="174"/>
      <c r="BVT201" s="174"/>
      <c r="BVU201" s="174"/>
      <c r="BVV201" s="174"/>
      <c r="BVW201" s="174"/>
      <c r="BVX201" s="174"/>
      <c r="BVY201" s="174"/>
      <c r="BVZ201" s="174"/>
      <c r="BWA201" s="174"/>
      <c r="BWB201" s="174"/>
      <c r="BWC201" s="174"/>
      <c r="BWD201" s="174"/>
      <c r="BWE201" s="174"/>
      <c r="BWF201" s="174"/>
      <c r="BWG201" s="174"/>
      <c r="BWH201" s="174"/>
      <c r="BWI201" s="174"/>
      <c r="BWJ201" s="174"/>
      <c r="BWK201" s="174"/>
      <c r="BWL201" s="174"/>
      <c r="BWM201" s="174"/>
      <c r="BWN201" s="174"/>
      <c r="BWO201" s="174"/>
      <c r="BWP201" s="174"/>
      <c r="BWQ201" s="174"/>
      <c r="BWR201" s="174"/>
      <c r="BWS201" s="174"/>
      <c r="BWT201" s="174"/>
      <c r="BWU201" s="174"/>
      <c r="BWV201" s="174"/>
      <c r="BWW201" s="174"/>
      <c r="BWX201" s="174"/>
      <c r="BWY201" s="174"/>
      <c r="BWZ201" s="174"/>
      <c r="BXA201" s="174"/>
      <c r="BXB201" s="174"/>
      <c r="BXC201" s="174"/>
      <c r="BXD201" s="174"/>
      <c r="BXE201" s="174"/>
      <c r="BXF201" s="174"/>
      <c r="BXG201" s="174"/>
      <c r="BXH201" s="174"/>
      <c r="BXI201" s="174"/>
      <c r="BXJ201" s="174"/>
      <c r="BXK201" s="174"/>
      <c r="BXL201" s="174"/>
      <c r="BXM201" s="174"/>
      <c r="BXN201" s="174"/>
      <c r="BXO201" s="174"/>
      <c r="BXP201" s="174"/>
      <c r="BXQ201" s="174"/>
      <c r="BXR201" s="174"/>
      <c r="BXS201" s="174"/>
      <c r="BXT201" s="174"/>
      <c r="BXU201" s="174"/>
      <c r="BXV201" s="174"/>
      <c r="BXW201" s="174"/>
      <c r="BXX201" s="174"/>
      <c r="BXY201" s="174"/>
      <c r="BXZ201" s="174"/>
      <c r="BYA201" s="174"/>
      <c r="BYB201" s="174"/>
      <c r="BYC201" s="174"/>
      <c r="BYD201" s="174"/>
      <c r="BYE201" s="174"/>
      <c r="BYF201" s="174"/>
      <c r="BYG201" s="174"/>
      <c r="BYH201" s="174"/>
      <c r="BYI201" s="174"/>
      <c r="BYJ201" s="174"/>
      <c r="BYK201" s="174"/>
      <c r="BYL201" s="174"/>
      <c r="BYM201" s="174"/>
      <c r="BYN201" s="174"/>
      <c r="BYO201" s="174"/>
      <c r="BYP201" s="174"/>
      <c r="BYQ201" s="174"/>
      <c r="BYR201" s="174"/>
      <c r="BYS201" s="174"/>
      <c r="BYT201" s="174"/>
      <c r="BYU201" s="174"/>
      <c r="BYV201" s="174"/>
      <c r="BYW201" s="174"/>
      <c r="BYX201" s="174"/>
      <c r="BYY201" s="174"/>
      <c r="BYZ201" s="174"/>
      <c r="BZA201" s="174"/>
      <c r="BZB201" s="174"/>
      <c r="BZC201" s="174"/>
      <c r="BZD201" s="174"/>
      <c r="BZE201" s="174"/>
      <c r="BZF201" s="174"/>
      <c r="BZG201" s="174"/>
      <c r="BZH201" s="174"/>
      <c r="BZI201" s="174"/>
      <c r="BZJ201" s="174"/>
      <c r="BZK201" s="174"/>
      <c r="BZL201" s="174"/>
      <c r="BZM201" s="174"/>
      <c r="BZN201" s="174"/>
      <c r="BZO201" s="174"/>
      <c r="BZP201" s="174"/>
      <c r="BZQ201" s="174"/>
      <c r="BZR201" s="174"/>
      <c r="BZS201" s="174"/>
      <c r="BZT201" s="174"/>
      <c r="BZU201" s="174"/>
      <c r="BZV201" s="174"/>
      <c r="BZW201" s="174"/>
      <c r="BZX201" s="174"/>
      <c r="BZY201" s="174"/>
      <c r="BZZ201" s="174"/>
      <c r="CAA201" s="174"/>
      <c r="CAB201" s="174"/>
      <c r="CAC201" s="174"/>
      <c r="CAD201" s="174"/>
      <c r="CAE201" s="174"/>
      <c r="CAF201" s="174"/>
      <c r="CAG201" s="174"/>
      <c r="CAH201" s="174"/>
      <c r="CAI201" s="174"/>
      <c r="CAJ201" s="174"/>
      <c r="CAK201" s="174"/>
      <c r="CAL201" s="174"/>
      <c r="CAM201" s="174"/>
      <c r="CAN201" s="174"/>
      <c r="CAO201" s="174"/>
      <c r="CAP201" s="174"/>
      <c r="CAQ201" s="174"/>
      <c r="CAR201" s="174"/>
      <c r="CAS201" s="174"/>
      <c r="CAT201" s="174"/>
      <c r="CAU201" s="174"/>
      <c r="CAV201" s="174"/>
      <c r="CAW201" s="174"/>
      <c r="CAX201" s="174"/>
      <c r="CAY201" s="174"/>
      <c r="CAZ201" s="174"/>
      <c r="CBA201" s="174"/>
      <c r="CBB201" s="174"/>
      <c r="CBC201" s="174"/>
      <c r="CBD201" s="174"/>
      <c r="CBE201" s="174"/>
      <c r="CBF201" s="174"/>
      <c r="CBG201" s="174"/>
      <c r="CBH201" s="174"/>
      <c r="CBI201" s="174"/>
      <c r="CBJ201" s="174"/>
      <c r="CBK201" s="174"/>
      <c r="CBL201" s="174"/>
      <c r="CBM201" s="174"/>
      <c r="CBN201" s="174"/>
      <c r="CBO201" s="174"/>
      <c r="CBP201" s="174"/>
      <c r="CBQ201" s="174"/>
      <c r="CBR201" s="174"/>
      <c r="CBS201" s="174"/>
      <c r="CBT201" s="174"/>
      <c r="CBU201" s="174"/>
      <c r="CBV201" s="174"/>
      <c r="CBW201" s="174"/>
      <c r="CBX201" s="174"/>
      <c r="CBY201" s="174"/>
      <c r="CBZ201" s="174"/>
      <c r="CCA201" s="174"/>
      <c r="CCB201" s="174"/>
      <c r="CCC201" s="174"/>
      <c r="CCD201" s="174"/>
      <c r="CCE201" s="174"/>
      <c r="CCF201" s="174"/>
      <c r="CCG201" s="174"/>
      <c r="CCH201" s="174"/>
      <c r="CCI201" s="174"/>
      <c r="CCJ201" s="174"/>
      <c r="CCK201" s="174"/>
      <c r="CCL201" s="174"/>
      <c r="CCM201" s="174"/>
      <c r="CCN201" s="174"/>
      <c r="CCO201" s="174"/>
      <c r="CCP201" s="174"/>
      <c r="CCQ201" s="174"/>
      <c r="CCR201" s="174"/>
      <c r="CCS201" s="174"/>
      <c r="CCT201" s="174"/>
      <c r="CCU201" s="174"/>
      <c r="CCV201" s="174"/>
      <c r="CCW201" s="174"/>
      <c r="CCX201" s="174"/>
      <c r="CCY201" s="174"/>
      <c r="CCZ201" s="174"/>
      <c r="CDA201" s="174"/>
      <c r="CDB201" s="174"/>
      <c r="CDC201" s="174"/>
      <c r="CDD201" s="174"/>
      <c r="CDE201" s="174"/>
      <c r="CDF201" s="174"/>
      <c r="CDG201" s="174"/>
      <c r="CDH201" s="174"/>
      <c r="CDI201" s="174"/>
      <c r="CDJ201" s="174"/>
      <c r="CDK201" s="174"/>
      <c r="CDL201" s="174"/>
      <c r="CDM201" s="174"/>
      <c r="CDN201" s="174"/>
      <c r="CDO201" s="174"/>
      <c r="CDP201" s="174"/>
      <c r="CDQ201" s="174"/>
      <c r="CDR201" s="174"/>
      <c r="CDS201" s="174"/>
      <c r="CDT201" s="174"/>
      <c r="CDU201" s="174"/>
      <c r="CDV201" s="174"/>
      <c r="CDW201" s="174"/>
      <c r="CDX201" s="174"/>
      <c r="CDY201" s="174"/>
      <c r="CDZ201" s="174"/>
      <c r="CEA201" s="174"/>
      <c r="CEB201" s="174"/>
      <c r="CEC201" s="174"/>
      <c r="CED201" s="174"/>
      <c r="CEE201" s="174"/>
      <c r="CEF201" s="174"/>
      <c r="CEG201" s="174"/>
      <c r="CEH201" s="174"/>
      <c r="CEI201" s="174"/>
      <c r="CEJ201" s="174"/>
      <c r="CEK201" s="174"/>
      <c r="CEL201" s="174"/>
      <c r="CEM201" s="174"/>
      <c r="CEN201" s="174"/>
      <c r="CEO201" s="174"/>
      <c r="CEP201" s="174"/>
      <c r="CEQ201" s="174"/>
      <c r="CER201" s="174"/>
      <c r="CES201" s="174"/>
      <c r="CET201" s="174"/>
      <c r="CEU201" s="174"/>
      <c r="CEV201" s="174"/>
      <c r="CEW201" s="174"/>
      <c r="CEX201" s="174"/>
      <c r="CEY201" s="174"/>
      <c r="CEZ201" s="174"/>
      <c r="CFA201" s="174"/>
      <c r="CFB201" s="174"/>
      <c r="CFC201" s="174"/>
      <c r="CFD201" s="174"/>
      <c r="CFE201" s="174"/>
      <c r="CFF201" s="174"/>
      <c r="CFG201" s="174"/>
      <c r="CFH201" s="174"/>
      <c r="CFI201" s="174"/>
      <c r="CFJ201" s="174"/>
      <c r="CFK201" s="174"/>
      <c r="CFL201" s="174"/>
      <c r="CFM201" s="174"/>
      <c r="CFN201" s="174"/>
      <c r="CFO201" s="174"/>
      <c r="CFP201" s="174"/>
      <c r="CFQ201" s="174"/>
      <c r="CFR201" s="174"/>
      <c r="CFS201" s="174"/>
      <c r="CFT201" s="174"/>
      <c r="CFU201" s="174"/>
      <c r="CFV201" s="174"/>
      <c r="CFW201" s="174"/>
      <c r="CFX201" s="174"/>
      <c r="CFY201" s="174"/>
      <c r="CFZ201" s="174"/>
      <c r="CGA201" s="174"/>
      <c r="CGB201" s="174"/>
      <c r="CGC201" s="174"/>
      <c r="CGD201" s="174"/>
      <c r="CGE201" s="174"/>
      <c r="CGF201" s="174"/>
      <c r="CGG201" s="174"/>
      <c r="CGH201" s="174"/>
      <c r="CGI201" s="174"/>
      <c r="CGJ201" s="174"/>
      <c r="CGK201" s="174"/>
      <c r="CGL201" s="174"/>
      <c r="CGM201" s="174"/>
      <c r="CGN201" s="174"/>
      <c r="CGO201" s="174"/>
      <c r="CGP201" s="174"/>
      <c r="CGQ201" s="174"/>
      <c r="CGR201" s="174"/>
      <c r="CGS201" s="174"/>
      <c r="CGT201" s="174"/>
      <c r="CGU201" s="174"/>
      <c r="CGV201" s="174"/>
      <c r="CGW201" s="174"/>
      <c r="CGX201" s="174"/>
      <c r="CGY201" s="174"/>
      <c r="CGZ201" s="174"/>
      <c r="CHA201" s="174"/>
      <c r="CHB201" s="174"/>
      <c r="CHC201" s="174"/>
      <c r="CHD201" s="174"/>
      <c r="CHE201" s="174"/>
      <c r="CHF201" s="174"/>
      <c r="CHG201" s="174"/>
      <c r="CHH201" s="174"/>
      <c r="CHI201" s="174"/>
      <c r="CHJ201" s="174"/>
      <c r="CHK201" s="174"/>
      <c r="CHL201" s="174"/>
      <c r="CHM201" s="174"/>
      <c r="CHN201" s="174"/>
      <c r="CHO201" s="174"/>
      <c r="CHP201" s="174"/>
      <c r="CHQ201" s="174"/>
      <c r="CHR201" s="174"/>
      <c r="CHS201" s="174"/>
      <c r="CHT201" s="174"/>
      <c r="CHU201" s="174"/>
      <c r="CHV201" s="174"/>
      <c r="CHW201" s="174"/>
      <c r="CHX201" s="174"/>
      <c r="CHY201" s="174"/>
      <c r="CHZ201" s="174"/>
      <c r="CIA201" s="174"/>
      <c r="CIB201" s="174"/>
      <c r="CIC201" s="174"/>
      <c r="CID201" s="174"/>
      <c r="CIE201" s="174"/>
      <c r="CIF201" s="174"/>
      <c r="CIG201" s="174"/>
      <c r="CIH201" s="174"/>
      <c r="CII201" s="174"/>
      <c r="CIJ201" s="174"/>
      <c r="CIK201" s="174"/>
      <c r="CIL201" s="174"/>
      <c r="CIM201" s="174"/>
      <c r="CIN201" s="174"/>
      <c r="CIO201" s="174"/>
      <c r="CIP201" s="174"/>
      <c r="CIQ201" s="174"/>
      <c r="CIR201" s="174"/>
      <c r="CIS201" s="174"/>
      <c r="CIT201" s="174"/>
      <c r="CIU201" s="174"/>
      <c r="CIV201" s="174"/>
      <c r="CIW201" s="174"/>
      <c r="CIX201" s="174"/>
      <c r="CIY201" s="174"/>
      <c r="CIZ201" s="174"/>
      <c r="CJA201" s="174"/>
      <c r="CJB201" s="174"/>
      <c r="CJC201" s="174"/>
      <c r="CJD201" s="174"/>
      <c r="CJE201" s="174"/>
      <c r="CJF201" s="174"/>
      <c r="CJG201" s="174"/>
      <c r="CJH201" s="174"/>
      <c r="CJI201" s="174"/>
      <c r="CJJ201" s="174"/>
      <c r="CJK201" s="174"/>
      <c r="CJL201" s="174"/>
      <c r="CJM201" s="174"/>
      <c r="CJN201" s="174"/>
      <c r="CJO201" s="174"/>
      <c r="CJP201" s="174"/>
      <c r="CJQ201" s="174"/>
      <c r="CJR201" s="174"/>
      <c r="CJS201" s="174"/>
      <c r="CJT201" s="174"/>
      <c r="CJU201" s="174"/>
      <c r="CJV201" s="174"/>
      <c r="CJW201" s="174"/>
      <c r="CJX201" s="174"/>
      <c r="CJY201" s="174"/>
      <c r="CJZ201" s="174"/>
      <c r="CKA201" s="174"/>
      <c r="CKB201" s="174"/>
      <c r="CKC201" s="174"/>
      <c r="CKD201" s="174"/>
      <c r="CKE201" s="174"/>
      <c r="CKF201" s="174"/>
      <c r="CKG201" s="174"/>
      <c r="CKH201" s="174"/>
      <c r="CKI201" s="174"/>
      <c r="CKJ201" s="174"/>
      <c r="CKK201" s="174"/>
      <c r="CKL201" s="174"/>
      <c r="CKM201" s="174"/>
      <c r="CKN201" s="174"/>
      <c r="CKO201" s="174"/>
      <c r="CKP201" s="174"/>
      <c r="CKQ201" s="174"/>
      <c r="CKR201" s="174"/>
      <c r="CKS201" s="174"/>
      <c r="CKT201" s="174"/>
      <c r="CKU201" s="174"/>
      <c r="CKV201" s="174"/>
      <c r="CKW201" s="174"/>
      <c r="CKX201" s="174"/>
      <c r="CKY201" s="174"/>
      <c r="CKZ201" s="174"/>
      <c r="CLA201" s="174"/>
      <c r="CLB201" s="174"/>
      <c r="CLC201" s="174"/>
      <c r="CLD201" s="174"/>
      <c r="CLE201" s="174"/>
      <c r="CLF201" s="174"/>
      <c r="CLG201" s="174"/>
      <c r="CLH201" s="174"/>
      <c r="CLI201" s="174"/>
      <c r="CLJ201" s="174"/>
      <c r="CLK201" s="174"/>
      <c r="CLL201" s="174"/>
      <c r="CLM201" s="174"/>
      <c r="CLN201" s="174"/>
      <c r="CLO201" s="174"/>
      <c r="CLP201" s="174"/>
      <c r="CLQ201" s="174"/>
      <c r="CLR201" s="174"/>
      <c r="CLS201" s="174"/>
      <c r="CLT201" s="174"/>
      <c r="CLU201" s="174"/>
      <c r="CLV201" s="174"/>
      <c r="CLW201" s="174"/>
      <c r="CLX201" s="174"/>
      <c r="CLY201" s="174"/>
      <c r="CLZ201" s="174"/>
      <c r="CMA201" s="174"/>
      <c r="CMB201" s="174"/>
      <c r="CMC201" s="174"/>
      <c r="CMD201" s="174"/>
      <c r="CME201" s="174"/>
      <c r="CMF201" s="174"/>
      <c r="CMG201" s="174"/>
      <c r="CMH201" s="174"/>
      <c r="CMI201" s="174"/>
      <c r="CMJ201" s="174"/>
      <c r="CMK201" s="174"/>
      <c r="CML201" s="174"/>
      <c r="CMM201" s="174"/>
      <c r="CMN201" s="174"/>
      <c r="CMO201" s="174"/>
      <c r="CMP201" s="174"/>
      <c r="CMQ201" s="174"/>
      <c r="CMR201" s="174"/>
      <c r="CMS201" s="174"/>
      <c r="CMT201" s="174"/>
      <c r="CMU201" s="174"/>
      <c r="CMV201" s="174"/>
      <c r="CMW201" s="174"/>
      <c r="CMX201" s="174"/>
      <c r="CMY201" s="174"/>
      <c r="CMZ201" s="174"/>
      <c r="CNA201" s="174"/>
      <c r="CNB201" s="174"/>
      <c r="CNC201" s="174"/>
      <c r="CND201" s="174"/>
      <c r="CNE201" s="174"/>
      <c r="CNF201" s="174"/>
      <c r="CNG201" s="174"/>
      <c r="CNH201" s="174"/>
      <c r="CNI201" s="174"/>
      <c r="CNJ201" s="174"/>
      <c r="CNK201" s="174"/>
      <c r="CNL201" s="174"/>
      <c r="CNM201" s="174"/>
      <c r="CNN201" s="174"/>
      <c r="CNO201" s="174"/>
      <c r="CNP201" s="174"/>
      <c r="CNQ201" s="174"/>
      <c r="CNR201" s="174"/>
      <c r="CNS201" s="174"/>
      <c r="CNT201" s="174"/>
      <c r="CNU201" s="174"/>
      <c r="CNV201" s="174"/>
      <c r="CNW201" s="174"/>
      <c r="CNX201" s="174"/>
      <c r="CNY201" s="174"/>
      <c r="CNZ201" s="174"/>
      <c r="COA201" s="174"/>
      <c r="COB201" s="174"/>
      <c r="COC201" s="174"/>
      <c r="COD201" s="174"/>
      <c r="COE201" s="174"/>
      <c r="COF201" s="174"/>
      <c r="COG201" s="174"/>
      <c r="COH201" s="174"/>
      <c r="COI201" s="174"/>
      <c r="COJ201" s="174"/>
      <c r="COK201" s="174"/>
      <c r="COL201" s="174"/>
      <c r="COM201" s="174"/>
      <c r="CON201" s="174"/>
      <c r="COO201" s="174"/>
      <c r="COP201" s="174"/>
      <c r="COQ201" s="174"/>
      <c r="COR201" s="174"/>
      <c r="COS201" s="174"/>
      <c r="COT201" s="174"/>
      <c r="COU201" s="174"/>
      <c r="COV201" s="174"/>
      <c r="COW201" s="174"/>
      <c r="COX201" s="174"/>
      <c r="COY201" s="174"/>
      <c r="COZ201" s="174"/>
      <c r="CPA201" s="174"/>
      <c r="CPB201" s="174"/>
      <c r="CPC201" s="174"/>
      <c r="CPD201" s="174"/>
      <c r="CPE201" s="174"/>
      <c r="CPF201" s="174"/>
      <c r="CPG201" s="174"/>
      <c r="CPH201" s="174"/>
      <c r="CPI201" s="174"/>
      <c r="CPJ201" s="174"/>
      <c r="CPK201" s="174"/>
      <c r="CPL201" s="174"/>
      <c r="CPM201" s="174"/>
      <c r="CPN201" s="174"/>
      <c r="CPO201" s="174"/>
      <c r="CPP201" s="174"/>
      <c r="CPQ201" s="174"/>
      <c r="CPR201" s="174"/>
      <c r="CPS201" s="174"/>
      <c r="CPT201" s="174"/>
      <c r="CPU201" s="174"/>
      <c r="CPV201" s="174"/>
      <c r="CPW201" s="174"/>
      <c r="CPX201" s="174"/>
      <c r="CPY201" s="174"/>
      <c r="CPZ201" s="174"/>
      <c r="CQA201" s="174"/>
      <c r="CQB201" s="174"/>
      <c r="CQC201" s="174"/>
      <c r="CQD201" s="174"/>
      <c r="CQE201" s="174"/>
      <c r="CQF201" s="174"/>
      <c r="CQG201" s="174"/>
      <c r="CQH201" s="174"/>
      <c r="CQI201" s="174"/>
      <c r="CQJ201" s="174"/>
      <c r="CQK201" s="174"/>
      <c r="CQL201" s="174"/>
      <c r="CQM201" s="174"/>
      <c r="CQN201" s="174"/>
      <c r="CQO201" s="174"/>
      <c r="CQP201" s="174"/>
      <c r="CQQ201" s="174"/>
      <c r="CQR201" s="174"/>
      <c r="CQS201" s="174"/>
      <c r="CQT201" s="174"/>
      <c r="CQU201" s="174"/>
      <c r="CQV201" s="174"/>
      <c r="CQW201" s="174"/>
      <c r="CQX201" s="174"/>
      <c r="CQY201" s="174"/>
      <c r="CQZ201" s="174"/>
      <c r="CRA201" s="174"/>
      <c r="CRB201" s="174"/>
      <c r="CRC201" s="174"/>
      <c r="CRD201" s="174"/>
      <c r="CRE201" s="174"/>
      <c r="CRF201" s="174"/>
      <c r="CRG201" s="174"/>
      <c r="CRH201" s="174"/>
      <c r="CRI201" s="174"/>
      <c r="CRJ201" s="174"/>
      <c r="CRK201" s="174"/>
      <c r="CRL201" s="174"/>
      <c r="CRM201" s="174"/>
      <c r="CRN201" s="174"/>
      <c r="CRO201" s="174"/>
      <c r="CRP201" s="174"/>
      <c r="CRQ201" s="174"/>
      <c r="CRR201" s="174"/>
      <c r="CRS201" s="174"/>
      <c r="CRT201" s="174"/>
      <c r="CRU201" s="174"/>
      <c r="CRV201" s="174"/>
      <c r="CRW201" s="174"/>
      <c r="CRX201" s="174"/>
      <c r="CRY201" s="174"/>
      <c r="CRZ201" s="174"/>
      <c r="CSA201" s="174"/>
      <c r="CSB201" s="174"/>
      <c r="CSC201" s="174"/>
      <c r="CSD201" s="174"/>
      <c r="CSE201" s="174"/>
      <c r="CSF201" s="174"/>
      <c r="CSG201" s="174"/>
      <c r="CSH201" s="174"/>
      <c r="CSI201" s="174"/>
      <c r="CSJ201" s="174"/>
      <c r="CSK201" s="174"/>
      <c r="CSL201" s="174"/>
      <c r="CSM201" s="174"/>
      <c r="CSN201" s="174"/>
      <c r="CSO201" s="174"/>
      <c r="CSP201" s="174"/>
      <c r="CSQ201" s="174"/>
      <c r="CSR201" s="174"/>
      <c r="CSS201" s="174"/>
      <c r="CST201" s="174"/>
      <c r="CSU201" s="174"/>
      <c r="CSV201" s="174"/>
      <c r="CSW201" s="174"/>
      <c r="CSX201" s="174"/>
      <c r="CSY201" s="174"/>
      <c r="CSZ201" s="174"/>
      <c r="CTA201" s="174"/>
      <c r="CTB201" s="174"/>
      <c r="CTC201" s="174"/>
      <c r="CTD201" s="174"/>
      <c r="CTE201" s="174"/>
      <c r="CTF201" s="174"/>
      <c r="CTG201" s="174"/>
      <c r="CTH201" s="174"/>
      <c r="CTI201" s="174"/>
      <c r="CTJ201" s="174"/>
      <c r="CTK201" s="174"/>
      <c r="CTL201" s="174"/>
      <c r="CTM201" s="174"/>
      <c r="CTN201" s="174"/>
      <c r="CTO201" s="174"/>
      <c r="CTP201" s="174"/>
      <c r="CTQ201" s="174"/>
      <c r="CTR201" s="174"/>
      <c r="CTS201" s="174"/>
      <c r="CTT201" s="174"/>
      <c r="CTU201" s="174"/>
      <c r="CTV201" s="174"/>
      <c r="CTW201" s="174"/>
      <c r="CTX201" s="174"/>
      <c r="CTY201" s="174"/>
      <c r="CTZ201" s="174"/>
      <c r="CUA201" s="174"/>
      <c r="CUB201" s="174"/>
      <c r="CUC201" s="174"/>
      <c r="CUD201" s="174"/>
      <c r="CUE201" s="174"/>
      <c r="CUF201" s="174"/>
      <c r="CUG201" s="174"/>
      <c r="CUH201" s="174"/>
      <c r="CUI201" s="174"/>
      <c r="CUJ201" s="174"/>
      <c r="CUK201" s="174"/>
      <c r="CUL201" s="174"/>
      <c r="CUM201" s="174"/>
      <c r="CUN201" s="174"/>
      <c r="CUO201" s="174"/>
      <c r="CUP201" s="174"/>
      <c r="CUQ201" s="174"/>
      <c r="CUR201" s="174"/>
      <c r="CUS201" s="174"/>
      <c r="CUT201" s="174"/>
      <c r="CUU201" s="174"/>
      <c r="CUV201" s="174"/>
      <c r="CUW201" s="174"/>
      <c r="CUX201" s="174"/>
      <c r="CUY201" s="174"/>
      <c r="CUZ201" s="174"/>
      <c r="CVA201" s="174"/>
      <c r="CVB201" s="174"/>
      <c r="CVC201" s="174"/>
      <c r="CVD201" s="174"/>
      <c r="CVE201" s="174"/>
      <c r="CVF201" s="174"/>
      <c r="CVG201" s="174"/>
      <c r="CVH201" s="174"/>
      <c r="CVI201" s="174"/>
      <c r="CVJ201" s="174"/>
      <c r="CVK201" s="174"/>
      <c r="CVL201" s="174"/>
      <c r="CVM201" s="174"/>
      <c r="CVN201" s="174"/>
      <c r="CVO201" s="174"/>
      <c r="CVP201" s="174"/>
      <c r="CVQ201" s="174"/>
      <c r="CVR201" s="174"/>
      <c r="CVS201" s="174"/>
      <c r="CVT201" s="174"/>
      <c r="CVU201" s="174"/>
      <c r="CVV201" s="174"/>
      <c r="CVW201" s="174"/>
      <c r="CVX201" s="174"/>
      <c r="CVY201" s="174"/>
      <c r="CVZ201" s="174"/>
      <c r="CWA201" s="174"/>
      <c r="CWB201" s="174"/>
      <c r="CWC201" s="174"/>
      <c r="CWD201" s="174"/>
      <c r="CWE201" s="174"/>
      <c r="CWF201" s="174"/>
      <c r="CWG201" s="174"/>
      <c r="CWH201" s="174"/>
      <c r="CWI201" s="174"/>
      <c r="CWJ201" s="174"/>
      <c r="CWK201" s="174"/>
      <c r="CWL201" s="174"/>
      <c r="CWM201" s="174"/>
      <c r="CWN201" s="174"/>
      <c r="CWO201" s="174"/>
      <c r="CWP201" s="174"/>
      <c r="CWQ201" s="174"/>
      <c r="CWR201" s="174"/>
      <c r="CWS201" s="174"/>
      <c r="CWT201" s="174"/>
      <c r="CWU201" s="174"/>
      <c r="CWV201" s="174"/>
      <c r="CWW201" s="174"/>
      <c r="CWX201" s="174"/>
      <c r="CWY201" s="174"/>
      <c r="CWZ201" s="174"/>
      <c r="CXA201" s="174"/>
      <c r="CXB201" s="174"/>
      <c r="CXC201" s="174"/>
      <c r="CXD201" s="174"/>
      <c r="CXE201" s="174"/>
      <c r="CXF201" s="174"/>
      <c r="CXG201" s="174"/>
      <c r="CXH201" s="174"/>
      <c r="CXI201" s="174"/>
      <c r="CXJ201" s="174"/>
      <c r="CXK201" s="174"/>
      <c r="CXL201" s="174"/>
      <c r="CXM201" s="174"/>
      <c r="CXN201" s="174"/>
      <c r="CXO201" s="174"/>
      <c r="CXP201" s="174"/>
      <c r="CXQ201" s="174"/>
      <c r="CXR201" s="174"/>
      <c r="CXS201" s="174"/>
      <c r="CXT201" s="174"/>
      <c r="CXU201" s="174"/>
      <c r="CXV201" s="174"/>
      <c r="CXW201" s="174"/>
      <c r="CXX201" s="174"/>
      <c r="CXY201" s="174"/>
      <c r="CXZ201" s="174"/>
      <c r="CYA201" s="174"/>
      <c r="CYB201" s="174"/>
      <c r="CYC201" s="174"/>
      <c r="CYD201" s="174"/>
      <c r="CYE201" s="174"/>
      <c r="CYF201" s="174"/>
      <c r="CYG201" s="174"/>
      <c r="CYH201" s="174"/>
      <c r="CYI201" s="174"/>
      <c r="CYJ201" s="174"/>
      <c r="CYK201" s="174"/>
      <c r="CYL201" s="174"/>
      <c r="CYM201" s="174"/>
      <c r="CYN201" s="174"/>
      <c r="CYO201" s="174"/>
      <c r="CYP201" s="174"/>
      <c r="CYQ201" s="174"/>
      <c r="CYR201" s="174"/>
      <c r="CYS201" s="174"/>
      <c r="CYT201" s="174"/>
      <c r="CYU201" s="174"/>
      <c r="CYV201" s="174"/>
      <c r="CYW201" s="174"/>
      <c r="CYX201" s="174"/>
      <c r="CYY201" s="174"/>
      <c r="CYZ201" s="174"/>
      <c r="CZA201" s="174"/>
      <c r="CZB201" s="174"/>
      <c r="CZC201" s="174"/>
      <c r="CZD201" s="174"/>
      <c r="CZE201" s="174"/>
      <c r="CZF201" s="174"/>
      <c r="CZG201" s="174"/>
      <c r="CZH201" s="174"/>
      <c r="CZI201" s="174"/>
      <c r="CZJ201" s="174"/>
      <c r="CZK201" s="174"/>
      <c r="CZL201" s="174"/>
      <c r="CZM201" s="174"/>
      <c r="CZN201" s="174"/>
      <c r="CZO201" s="174"/>
      <c r="CZP201" s="174"/>
      <c r="CZQ201" s="174"/>
      <c r="CZR201" s="174"/>
      <c r="CZS201" s="174"/>
      <c r="CZT201" s="174"/>
      <c r="CZU201" s="174"/>
      <c r="CZV201" s="174"/>
      <c r="CZW201" s="174"/>
      <c r="CZX201" s="174"/>
      <c r="CZY201" s="174"/>
      <c r="CZZ201" s="174"/>
      <c r="DAA201" s="174"/>
      <c r="DAB201" s="174"/>
      <c r="DAC201" s="174"/>
      <c r="DAD201" s="174"/>
      <c r="DAE201" s="174"/>
      <c r="DAF201" s="174"/>
      <c r="DAG201" s="174"/>
      <c r="DAH201" s="174"/>
      <c r="DAI201" s="174"/>
      <c r="DAJ201" s="174"/>
      <c r="DAK201" s="174"/>
      <c r="DAL201" s="174"/>
      <c r="DAM201" s="174"/>
      <c r="DAN201" s="174"/>
      <c r="DAO201" s="174"/>
      <c r="DAP201" s="174"/>
      <c r="DAQ201" s="174"/>
      <c r="DAR201" s="174"/>
      <c r="DAS201" s="174"/>
      <c r="DAT201" s="174"/>
      <c r="DAU201" s="174"/>
      <c r="DAV201" s="174"/>
      <c r="DAW201" s="174"/>
      <c r="DAX201" s="174"/>
      <c r="DAY201" s="174"/>
      <c r="DAZ201" s="174"/>
      <c r="DBA201" s="174"/>
      <c r="DBB201" s="174"/>
      <c r="DBC201" s="174"/>
      <c r="DBD201" s="174"/>
      <c r="DBE201" s="174"/>
      <c r="DBF201" s="174"/>
      <c r="DBG201" s="174"/>
      <c r="DBH201" s="174"/>
      <c r="DBI201" s="174"/>
      <c r="DBJ201" s="174"/>
      <c r="DBK201" s="174"/>
      <c r="DBL201" s="174"/>
      <c r="DBM201" s="174"/>
      <c r="DBN201" s="174"/>
      <c r="DBO201" s="174"/>
      <c r="DBP201" s="174"/>
      <c r="DBQ201" s="174"/>
      <c r="DBR201" s="174"/>
      <c r="DBS201" s="174"/>
      <c r="DBT201" s="174"/>
      <c r="DBU201" s="174"/>
      <c r="DBV201" s="174"/>
      <c r="DBW201" s="174"/>
      <c r="DBX201" s="174"/>
      <c r="DBY201" s="174"/>
      <c r="DBZ201" s="174"/>
      <c r="DCA201" s="174"/>
      <c r="DCB201" s="174"/>
      <c r="DCC201" s="174"/>
      <c r="DCD201" s="174"/>
      <c r="DCE201" s="174"/>
      <c r="DCF201" s="174"/>
      <c r="DCG201" s="174"/>
      <c r="DCH201" s="174"/>
      <c r="DCI201" s="174"/>
      <c r="DCJ201" s="174"/>
      <c r="DCK201" s="174"/>
      <c r="DCL201" s="174"/>
      <c r="DCM201" s="174"/>
      <c r="DCN201" s="174"/>
      <c r="DCO201" s="174"/>
      <c r="DCP201" s="174"/>
      <c r="DCQ201" s="174"/>
      <c r="DCR201" s="174"/>
      <c r="DCS201" s="174"/>
      <c r="DCT201" s="174"/>
      <c r="DCU201" s="174"/>
      <c r="DCV201" s="174"/>
      <c r="DCW201" s="174"/>
      <c r="DCX201" s="174"/>
      <c r="DCY201" s="174"/>
      <c r="DCZ201" s="174"/>
      <c r="DDA201" s="174"/>
      <c r="DDB201" s="174"/>
      <c r="DDC201" s="174"/>
      <c r="DDD201" s="174"/>
      <c r="DDE201" s="174"/>
      <c r="DDF201" s="174"/>
      <c r="DDG201" s="174"/>
      <c r="DDH201" s="174"/>
      <c r="DDI201" s="174"/>
      <c r="DDJ201" s="174"/>
      <c r="DDK201" s="174"/>
      <c r="DDL201" s="174"/>
      <c r="DDM201" s="174"/>
      <c r="DDN201" s="174"/>
      <c r="DDO201" s="174"/>
      <c r="DDP201" s="174"/>
      <c r="DDQ201" s="174"/>
      <c r="DDR201" s="174"/>
      <c r="DDS201" s="174"/>
      <c r="DDT201" s="174"/>
      <c r="DDU201" s="174"/>
      <c r="DDV201" s="174"/>
      <c r="DDW201" s="174"/>
      <c r="DDX201" s="174"/>
      <c r="DDY201" s="174"/>
      <c r="DDZ201" s="174"/>
      <c r="DEA201" s="174"/>
      <c r="DEB201" s="174"/>
      <c r="DEC201" s="174"/>
      <c r="DED201" s="174"/>
      <c r="DEE201" s="174"/>
      <c r="DEF201" s="174"/>
      <c r="DEG201" s="174"/>
      <c r="DEH201" s="174"/>
      <c r="DEI201" s="174"/>
      <c r="DEJ201" s="174"/>
      <c r="DEK201" s="174"/>
      <c r="DEL201" s="174"/>
      <c r="DEM201" s="174"/>
      <c r="DEN201" s="174"/>
      <c r="DEO201" s="174"/>
      <c r="DEP201" s="174"/>
      <c r="DEQ201" s="174"/>
      <c r="DER201" s="174"/>
      <c r="DES201" s="174"/>
      <c r="DET201" s="174"/>
      <c r="DEU201" s="174"/>
      <c r="DEV201" s="174"/>
      <c r="DEW201" s="174"/>
      <c r="DEX201" s="174"/>
      <c r="DEY201" s="174"/>
      <c r="DEZ201" s="174"/>
      <c r="DFA201" s="174"/>
      <c r="DFB201" s="174"/>
      <c r="DFC201" s="174"/>
      <c r="DFD201" s="174"/>
      <c r="DFE201" s="174"/>
      <c r="DFF201" s="174"/>
      <c r="DFG201" s="174"/>
      <c r="DFH201" s="174"/>
      <c r="DFI201" s="174"/>
      <c r="DFJ201" s="174"/>
      <c r="DFK201" s="174"/>
      <c r="DFL201" s="174"/>
      <c r="DFM201" s="174"/>
      <c r="DFN201" s="174"/>
      <c r="DFO201" s="174"/>
      <c r="DFP201" s="174"/>
      <c r="DFQ201" s="174"/>
      <c r="DFR201" s="174"/>
      <c r="DFS201" s="174"/>
      <c r="DFT201" s="174"/>
      <c r="DFU201" s="174"/>
      <c r="DFV201" s="174"/>
      <c r="DFW201" s="174"/>
      <c r="DFX201" s="174"/>
      <c r="DFY201" s="174"/>
      <c r="DFZ201" s="174"/>
      <c r="DGA201" s="174"/>
      <c r="DGB201" s="174"/>
      <c r="DGC201" s="174"/>
      <c r="DGD201" s="174"/>
      <c r="DGE201" s="174"/>
      <c r="DGF201" s="174"/>
      <c r="DGG201" s="174"/>
      <c r="DGH201" s="174"/>
      <c r="DGI201" s="174"/>
      <c r="DGJ201" s="174"/>
      <c r="DGK201" s="174"/>
      <c r="DGL201" s="174"/>
      <c r="DGM201" s="174"/>
      <c r="DGN201" s="174"/>
      <c r="DGO201" s="174"/>
      <c r="DGP201" s="174"/>
      <c r="DGQ201" s="174"/>
      <c r="DGR201" s="174"/>
      <c r="DGS201" s="174"/>
      <c r="DGT201" s="174"/>
      <c r="DGU201" s="174"/>
      <c r="DGV201" s="174"/>
      <c r="DGW201" s="174"/>
      <c r="DGX201" s="174"/>
      <c r="DGY201" s="174"/>
      <c r="DGZ201" s="174"/>
      <c r="DHA201" s="174"/>
      <c r="DHB201" s="174"/>
      <c r="DHC201" s="174"/>
      <c r="DHD201" s="174"/>
      <c r="DHE201" s="174"/>
      <c r="DHF201" s="174"/>
      <c r="DHG201" s="174"/>
      <c r="DHH201" s="174"/>
      <c r="DHI201" s="174"/>
      <c r="DHJ201" s="174"/>
      <c r="DHK201" s="174"/>
      <c r="DHL201" s="174"/>
      <c r="DHM201" s="174"/>
      <c r="DHN201" s="174"/>
      <c r="DHO201" s="174"/>
      <c r="DHP201" s="174"/>
      <c r="DHQ201" s="174"/>
      <c r="DHR201" s="174"/>
      <c r="DHS201" s="174"/>
      <c r="DHT201" s="174"/>
      <c r="DHU201" s="174"/>
      <c r="DHV201" s="174"/>
      <c r="DHW201" s="174"/>
      <c r="DHX201" s="174"/>
      <c r="DHY201" s="174"/>
      <c r="DHZ201" s="174"/>
      <c r="DIA201" s="174"/>
      <c r="DIB201" s="174"/>
      <c r="DIC201" s="174"/>
      <c r="DID201" s="174"/>
      <c r="DIE201" s="174"/>
      <c r="DIF201" s="174"/>
      <c r="DIG201" s="174"/>
      <c r="DIH201" s="174"/>
      <c r="DII201" s="174"/>
      <c r="DIJ201" s="174"/>
      <c r="DIK201" s="174"/>
      <c r="DIL201" s="174"/>
      <c r="DIM201" s="174"/>
      <c r="DIN201" s="174"/>
      <c r="DIO201" s="174"/>
      <c r="DIP201" s="174"/>
      <c r="DIQ201" s="174"/>
      <c r="DIR201" s="174"/>
      <c r="DIS201" s="174"/>
      <c r="DIT201" s="174"/>
      <c r="DIU201" s="174"/>
      <c r="DIV201" s="174"/>
      <c r="DIW201" s="174"/>
      <c r="DIX201" s="174"/>
      <c r="DIY201" s="174"/>
      <c r="DIZ201" s="174"/>
      <c r="DJA201" s="174"/>
      <c r="DJB201" s="174"/>
      <c r="DJC201" s="174"/>
      <c r="DJD201" s="174"/>
      <c r="DJE201" s="174"/>
      <c r="DJF201" s="174"/>
      <c r="DJG201" s="174"/>
      <c r="DJH201" s="174"/>
      <c r="DJI201" s="174"/>
      <c r="DJJ201" s="174"/>
      <c r="DJK201" s="174"/>
      <c r="DJL201" s="174"/>
      <c r="DJM201" s="174"/>
      <c r="DJN201" s="174"/>
      <c r="DJO201" s="174"/>
      <c r="DJP201" s="174"/>
      <c r="DJQ201" s="174"/>
      <c r="DJR201" s="174"/>
      <c r="DJS201" s="174"/>
      <c r="DJT201" s="174"/>
      <c r="DJU201" s="174"/>
      <c r="DJV201" s="174"/>
      <c r="DJW201" s="174"/>
      <c r="DJX201" s="174"/>
      <c r="DJY201" s="174"/>
      <c r="DJZ201" s="174"/>
      <c r="DKA201" s="174"/>
      <c r="DKB201" s="174"/>
      <c r="DKC201" s="174"/>
      <c r="DKD201" s="174"/>
      <c r="DKE201" s="174"/>
      <c r="DKF201" s="174"/>
      <c r="DKG201" s="174"/>
      <c r="DKH201" s="174"/>
      <c r="DKI201" s="174"/>
      <c r="DKJ201" s="174"/>
      <c r="DKK201" s="174"/>
      <c r="DKL201" s="174"/>
      <c r="DKM201" s="174"/>
      <c r="DKN201" s="174"/>
      <c r="DKO201" s="174"/>
      <c r="DKP201" s="174"/>
      <c r="DKQ201" s="174"/>
      <c r="DKR201" s="174"/>
      <c r="DKS201" s="174"/>
      <c r="DKT201" s="174"/>
      <c r="DKU201" s="174"/>
      <c r="DKV201" s="174"/>
      <c r="DKW201" s="174"/>
      <c r="DKX201" s="174"/>
      <c r="DKY201" s="174"/>
      <c r="DKZ201" s="174"/>
      <c r="DLA201" s="174"/>
      <c r="DLB201" s="174"/>
      <c r="DLC201" s="174"/>
      <c r="DLD201" s="174"/>
      <c r="DLE201" s="174"/>
      <c r="DLF201" s="174"/>
      <c r="DLG201" s="174"/>
      <c r="DLH201" s="174"/>
      <c r="DLI201" s="174"/>
      <c r="DLJ201" s="174"/>
      <c r="DLK201" s="174"/>
      <c r="DLL201" s="174"/>
      <c r="DLM201" s="174"/>
      <c r="DLN201" s="174"/>
      <c r="DLO201" s="174"/>
      <c r="DLP201" s="174"/>
      <c r="DLQ201" s="174"/>
      <c r="DLR201" s="174"/>
      <c r="DLS201" s="174"/>
      <c r="DLT201" s="174"/>
      <c r="DLU201" s="174"/>
      <c r="DLV201" s="174"/>
      <c r="DLW201" s="174"/>
      <c r="DLX201" s="174"/>
      <c r="DLY201" s="174"/>
      <c r="DLZ201" s="174"/>
      <c r="DMA201" s="174"/>
      <c r="DMB201" s="174"/>
      <c r="DMC201" s="174"/>
      <c r="DMD201" s="174"/>
      <c r="DME201" s="174"/>
      <c r="DMF201" s="174"/>
      <c r="DMG201" s="174"/>
      <c r="DMH201" s="174"/>
      <c r="DMI201" s="174"/>
      <c r="DMJ201" s="174"/>
      <c r="DMK201" s="174"/>
      <c r="DML201" s="174"/>
      <c r="DMM201" s="174"/>
      <c r="DMN201" s="174"/>
      <c r="DMO201" s="174"/>
      <c r="DMP201" s="174"/>
      <c r="DMQ201" s="174"/>
      <c r="DMR201" s="174"/>
      <c r="DMS201" s="174"/>
      <c r="DMT201" s="174"/>
      <c r="DMU201" s="174"/>
      <c r="DMV201" s="174"/>
      <c r="DMW201" s="174"/>
      <c r="DMX201" s="174"/>
      <c r="DMY201" s="174"/>
      <c r="DMZ201" s="174"/>
      <c r="DNA201" s="174"/>
      <c r="DNB201" s="174"/>
      <c r="DNC201" s="174"/>
      <c r="DND201" s="174"/>
      <c r="DNE201" s="174"/>
      <c r="DNF201" s="174"/>
      <c r="DNG201" s="174"/>
      <c r="DNH201" s="174"/>
      <c r="DNI201" s="174"/>
      <c r="DNJ201" s="174"/>
      <c r="DNK201" s="174"/>
      <c r="DNL201" s="174"/>
      <c r="DNM201" s="174"/>
      <c r="DNN201" s="174"/>
      <c r="DNO201" s="174"/>
      <c r="DNP201" s="174"/>
      <c r="DNQ201" s="174"/>
      <c r="DNR201" s="174"/>
      <c r="DNS201" s="174"/>
      <c r="DNT201" s="174"/>
      <c r="DNU201" s="174"/>
      <c r="DNV201" s="174"/>
      <c r="DNW201" s="174"/>
      <c r="DNX201" s="174"/>
      <c r="DNY201" s="174"/>
      <c r="DNZ201" s="174"/>
      <c r="DOA201" s="174"/>
      <c r="DOB201" s="174"/>
      <c r="DOC201" s="174"/>
      <c r="DOD201" s="174"/>
      <c r="DOE201" s="174"/>
      <c r="DOF201" s="174"/>
      <c r="DOG201" s="174"/>
      <c r="DOH201" s="174"/>
      <c r="DOI201" s="174"/>
      <c r="DOJ201" s="174"/>
      <c r="DOK201" s="174"/>
      <c r="DOL201" s="174"/>
      <c r="DOM201" s="174"/>
      <c r="DON201" s="174"/>
      <c r="DOO201" s="174"/>
      <c r="DOP201" s="174"/>
      <c r="DOQ201" s="174"/>
      <c r="DOR201" s="174"/>
      <c r="DOS201" s="174"/>
      <c r="DOT201" s="174"/>
      <c r="DOU201" s="174"/>
      <c r="DOV201" s="174"/>
      <c r="DOW201" s="174"/>
      <c r="DOX201" s="174"/>
      <c r="DOY201" s="174"/>
      <c r="DOZ201" s="174"/>
      <c r="DPA201" s="174"/>
      <c r="DPB201" s="174"/>
      <c r="DPC201" s="174"/>
      <c r="DPD201" s="174"/>
      <c r="DPE201" s="174"/>
      <c r="DPF201" s="174"/>
      <c r="DPG201" s="174"/>
      <c r="DPH201" s="174"/>
      <c r="DPI201" s="174"/>
      <c r="DPJ201" s="174"/>
      <c r="DPK201" s="174"/>
      <c r="DPL201" s="174"/>
      <c r="DPM201" s="174"/>
      <c r="DPN201" s="174"/>
      <c r="DPO201" s="174"/>
      <c r="DPP201" s="174"/>
      <c r="DPQ201" s="174"/>
      <c r="DPR201" s="174"/>
      <c r="DPS201" s="174"/>
      <c r="DPT201" s="174"/>
      <c r="DPU201" s="174"/>
      <c r="DPV201" s="174"/>
      <c r="DPW201" s="174"/>
      <c r="DPX201" s="174"/>
      <c r="DPY201" s="174"/>
      <c r="DPZ201" s="174"/>
      <c r="DQA201" s="174"/>
      <c r="DQB201" s="174"/>
      <c r="DQC201" s="174"/>
      <c r="DQD201" s="174"/>
      <c r="DQE201" s="174"/>
      <c r="DQF201" s="174"/>
      <c r="DQG201" s="174"/>
      <c r="DQH201" s="174"/>
      <c r="DQI201" s="174"/>
      <c r="DQJ201" s="174"/>
      <c r="DQK201" s="174"/>
      <c r="DQL201" s="174"/>
      <c r="DQM201" s="174"/>
      <c r="DQN201" s="174"/>
      <c r="DQO201" s="174"/>
      <c r="DQP201" s="174"/>
      <c r="DQQ201" s="174"/>
      <c r="DQR201" s="174"/>
      <c r="DQS201" s="174"/>
      <c r="DQT201" s="174"/>
      <c r="DQU201" s="174"/>
      <c r="DQV201" s="174"/>
      <c r="DQW201" s="174"/>
      <c r="DQX201" s="174"/>
      <c r="DQY201" s="174"/>
      <c r="DQZ201" s="174"/>
      <c r="DRA201" s="174"/>
      <c r="DRB201" s="174"/>
      <c r="DRC201" s="174"/>
      <c r="DRD201" s="174"/>
      <c r="DRE201" s="174"/>
      <c r="DRF201" s="174"/>
      <c r="DRG201" s="174"/>
      <c r="DRH201" s="174"/>
      <c r="DRI201" s="174"/>
      <c r="DRJ201" s="174"/>
      <c r="DRK201" s="174"/>
      <c r="DRL201" s="174"/>
      <c r="DRM201" s="174"/>
      <c r="DRN201" s="174"/>
      <c r="DRO201" s="174"/>
      <c r="DRP201" s="174"/>
      <c r="DRQ201" s="174"/>
      <c r="DRR201" s="174"/>
      <c r="DRS201" s="174"/>
      <c r="DRT201" s="174"/>
      <c r="DRU201" s="174"/>
      <c r="DRV201" s="174"/>
      <c r="DRW201" s="174"/>
      <c r="DRX201" s="174"/>
      <c r="DRY201" s="174"/>
      <c r="DRZ201" s="174"/>
      <c r="DSA201" s="174"/>
      <c r="DSB201" s="174"/>
      <c r="DSC201" s="174"/>
      <c r="DSD201" s="174"/>
      <c r="DSE201" s="174"/>
      <c r="DSF201" s="174"/>
      <c r="DSG201" s="174"/>
      <c r="DSH201" s="174"/>
      <c r="DSI201" s="174"/>
      <c r="DSJ201" s="174"/>
      <c r="DSK201" s="174"/>
      <c r="DSL201" s="174"/>
      <c r="DSM201" s="174"/>
      <c r="DSN201" s="174"/>
      <c r="DSO201" s="174"/>
      <c r="DSP201" s="174"/>
      <c r="DSQ201" s="174"/>
      <c r="DSR201" s="174"/>
      <c r="DSS201" s="174"/>
      <c r="DST201" s="174"/>
      <c r="DSU201" s="174"/>
      <c r="DSV201" s="174"/>
      <c r="DSW201" s="174"/>
      <c r="DSX201" s="174"/>
      <c r="DSY201" s="174"/>
      <c r="DSZ201" s="174"/>
      <c r="DTA201" s="174"/>
      <c r="DTB201" s="174"/>
      <c r="DTC201" s="174"/>
      <c r="DTD201" s="174"/>
      <c r="DTE201" s="174"/>
      <c r="DTF201" s="174"/>
      <c r="DTG201" s="174"/>
      <c r="DTH201" s="174"/>
      <c r="DTI201" s="174"/>
      <c r="DTJ201" s="174"/>
      <c r="DTK201" s="174"/>
      <c r="DTL201" s="174"/>
      <c r="DTM201" s="174"/>
      <c r="DTN201" s="174"/>
      <c r="DTO201" s="174"/>
      <c r="DTP201" s="174"/>
      <c r="DTQ201" s="174"/>
      <c r="DTR201" s="174"/>
      <c r="DTS201" s="174"/>
      <c r="DTT201" s="174"/>
      <c r="DTU201" s="174"/>
      <c r="DTV201" s="174"/>
      <c r="DTW201" s="174"/>
      <c r="DTX201" s="174"/>
      <c r="DTY201" s="174"/>
      <c r="DTZ201" s="174"/>
      <c r="DUA201" s="174"/>
      <c r="DUB201" s="174"/>
      <c r="DUC201" s="174"/>
      <c r="DUD201" s="174"/>
      <c r="DUE201" s="174"/>
      <c r="DUF201" s="174"/>
      <c r="DUG201" s="174"/>
      <c r="DUH201" s="174"/>
      <c r="DUI201" s="174"/>
      <c r="DUJ201" s="174"/>
      <c r="DUK201" s="174"/>
      <c r="DUL201" s="174"/>
      <c r="DUM201" s="174"/>
      <c r="DUN201" s="174"/>
      <c r="DUO201" s="174"/>
      <c r="DUP201" s="174"/>
      <c r="DUQ201" s="174"/>
      <c r="DUR201" s="174"/>
      <c r="DUS201" s="174"/>
      <c r="DUT201" s="174"/>
      <c r="DUU201" s="174"/>
      <c r="DUV201" s="174"/>
      <c r="DUW201" s="174"/>
      <c r="DUX201" s="174"/>
      <c r="DUY201" s="174"/>
      <c r="DUZ201" s="174"/>
      <c r="DVA201" s="174"/>
      <c r="DVB201" s="174"/>
      <c r="DVC201" s="174"/>
      <c r="DVD201" s="174"/>
      <c r="DVE201" s="174"/>
      <c r="DVF201" s="174"/>
      <c r="DVG201" s="174"/>
      <c r="DVH201" s="174"/>
      <c r="DVI201" s="174"/>
      <c r="DVJ201" s="174"/>
      <c r="DVK201" s="174"/>
      <c r="DVL201" s="174"/>
      <c r="DVM201" s="174"/>
      <c r="DVN201" s="174"/>
      <c r="DVO201" s="174"/>
      <c r="DVP201" s="174"/>
      <c r="DVQ201" s="174"/>
      <c r="DVR201" s="174"/>
      <c r="DVS201" s="174"/>
      <c r="DVT201" s="174"/>
      <c r="DVU201" s="174"/>
      <c r="DVV201" s="174"/>
      <c r="DVW201" s="174"/>
      <c r="DVX201" s="174"/>
      <c r="DVY201" s="174"/>
      <c r="DVZ201" s="174"/>
      <c r="DWA201" s="174"/>
      <c r="DWB201" s="174"/>
      <c r="DWC201" s="174"/>
      <c r="DWD201" s="174"/>
      <c r="DWE201" s="174"/>
      <c r="DWF201" s="174"/>
      <c r="DWG201" s="174"/>
      <c r="DWH201" s="174"/>
      <c r="DWI201" s="174"/>
      <c r="DWJ201" s="174"/>
      <c r="DWK201" s="174"/>
      <c r="DWL201" s="174"/>
      <c r="DWM201" s="174"/>
      <c r="DWN201" s="174"/>
      <c r="DWO201" s="174"/>
      <c r="DWP201" s="174"/>
      <c r="DWQ201" s="174"/>
      <c r="DWR201" s="174"/>
      <c r="DWS201" s="174"/>
      <c r="DWT201" s="174"/>
      <c r="DWU201" s="174"/>
      <c r="DWV201" s="174"/>
      <c r="DWW201" s="174"/>
      <c r="DWX201" s="174"/>
      <c r="DWY201" s="174"/>
      <c r="DWZ201" s="174"/>
      <c r="DXA201" s="174"/>
      <c r="DXB201" s="174"/>
      <c r="DXC201" s="174"/>
      <c r="DXD201" s="174"/>
      <c r="DXE201" s="174"/>
      <c r="DXF201" s="174"/>
      <c r="DXG201" s="174"/>
      <c r="DXH201" s="174"/>
      <c r="DXI201" s="174"/>
      <c r="DXJ201" s="174"/>
      <c r="DXK201" s="174"/>
      <c r="DXL201" s="174"/>
      <c r="DXM201" s="174"/>
      <c r="DXN201" s="174"/>
      <c r="DXO201" s="174"/>
      <c r="DXP201" s="174"/>
      <c r="DXQ201" s="174"/>
      <c r="DXR201" s="174"/>
      <c r="DXS201" s="174"/>
      <c r="DXT201" s="174"/>
      <c r="DXU201" s="174"/>
      <c r="DXV201" s="174"/>
      <c r="DXW201" s="174"/>
      <c r="DXX201" s="174"/>
      <c r="DXY201" s="174"/>
      <c r="DXZ201" s="174"/>
      <c r="DYA201" s="174"/>
      <c r="DYB201" s="174"/>
      <c r="DYC201" s="174"/>
      <c r="DYD201" s="174"/>
      <c r="DYE201" s="174"/>
      <c r="DYF201" s="174"/>
      <c r="DYG201" s="174"/>
      <c r="DYH201" s="174"/>
      <c r="DYI201" s="174"/>
      <c r="DYJ201" s="174"/>
      <c r="DYK201" s="174"/>
      <c r="DYL201" s="174"/>
      <c r="DYM201" s="174"/>
      <c r="DYN201" s="174"/>
      <c r="DYO201" s="174"/>
      <c r="DYP201" s="174"/>
      <c r="DYQ201" s="174"/>
      <c r="DYR201" s="174"/>
      <c r="DYS201" s="174"/>
      <c r="DYT201" s="174"/>
      <c r="DYU201" s="174"/>
      <c r="DYV201" s="174"/>
      <c r="DYW201" s="174"/>
      <c r="DYX201" s="174"/>
      <c r="DYY201" s="174"/>
      <c r="DYZ201" s="174"/>
      <c r="DZA201" s="174"/>
      <c r="DZB201" s="174"/>
      <c r="DZC201" s="174"/>
      <c r="DZD201" s="174"/>
      <c r="DZE201" s="174"/>
      <c r="DZF201" s="174"/>
      <c r="DZG201" s="174"/>
      <c r="DZH201" s="174"/>
      <c r="DZI201" s="174"/>
      <c r="DZJ201" s="174"/>
      <c r="DZK201" s="174"/>
      <c r="DZL201" s="174"/>
      <c r="DZM201" s="174"/>
      <c r="DZN201" s="174"/>
      <c r="DZO201" s="174"/>
      <c r="DZP201" s="174"/>
      <c r="DZQ201" s="174"/>
      <c r="DZR201" s="174"/>
      <c r="DZS201" s="174"/>
      <c r="DZT201" s="174"/>
      <c r="DZU201" s="174"/>
      <c r="DZV201" s="174"/>
      <c r="DZW201" s="174"/>
      <c r="DZX201" s="174"/>
      <c r="DZY201" s="174"/>
      <c r="DZZ201" s="174"/>
      <c r="EAA201" s="174"/>
      <c r="EAB201" s="174"/>
      <c r="EAC201" s="174"/>
      <c r="EAD201" s="174"/>
      <c r="EAE201" s="174"/>
      <c r="EAF201" s="174"/>
      <c r="EAG201" s="174"/>
      <c r="EAH201" s="174"/>
      <c r="EAI201" s="174"/>
      <c r="EAJ201" s="174"/>
      <c r="EAK201" s="174"/>
      <c r="EAL201" s="174"/>
      <c r="EAM201" s="174"/>
      <c r="EAN201" s="174"/>
      <c r="EAO201" s="174"/>
      <c r="EAP201" s="174"/>
      <c r="EAQ201" s="174"/>
      <c r="EAR201" s="174"/>
      <c r="EAS201" s="174"/>
      <c r="EAT201" s="174"/>
      <c r="EAU201" s="174"/>
      <c r="EAV201" s="174"/>
      <c r="EAW201" s="174"/>
      <c r="EAX201" s="174"/>
      <c r="EAY201" s="174"/>
      <c r="EAZ201" s="174"/>
      <c r="EBA201" s="174"/>
      <c r="EBB201" s="174"/>
      <c r="EBC201" s="174"/>
      <c r="EBD201" s="174"/>
      <c r="EBE201" s="174"/>
      <c r="EBF201" s="174"/>
      <c r="EBG201" s="174"/>
      <c r="EBH201" s="174"/>
      <c r="EBI201" s="174"/>
      <c r="EBJ201" s="174"/>
      <c r="EBK201" s="174"/>
      <c r="EBL201" s="174"/>
      <c r="EBM201" s="174"/>
      <c r="EBN201" s="174"/>
      <c r="EBO201" s="174"/>
      <c r="EBP201" s="174"/>
      <c r="EBQ201" s="174"/>
      <c r="EBR201" s="174"/>
      <c r="EBS201" s="174"/>
      <c r="EBT201" s="174"/>
      <c r="EBU201" s="174"/>
      <c r="EBV201" s="174"/>
      <c r="EBW201" s="174"/>
      <c r="EBX201" s="174"/>
      <c r="EBY201" s="174"/>
      <c r="EBZ201" s="174"/>
      <c r="ECA201" s="174"/>
      <c r="ECB201" s="174"/>
      <c r="ECC201" s="174"/>
      <c r="ECD201" s="174"/>
      <c r="ECE201" s="174"/>
      <c r="ECF201" s="174"/>
      <c r="ECG201" s="174"/>
      <c r="ECH201" s="174"/>
      <c r="ECI201" s="174"/>
      <c r="ECJ201" s="174"/>
      <c r="ECK201" s="174"/>
      <c r="ECL201" s="174"/>
      <c r="ECM201" s="174"/>
      <c r="ECN201" s="174"/>
      <c r="ECO201" s="174"/>
      <c r="ECP201" s="174"/>
      <c r="ECQ201" s="174"/>
      <c r="ECR201" s="174"/>
      <c r="ECS201" s="174"/>
      <c r="ECT201" s="174"/>
      <c r="ECU201" s="174"/>
      <c r="ECV201" s="174"/>
      <c r="ECW201" s="174"/>
      <c r="ECX201" s="174"/>
      <c r="ECY201" s="174"/>
      <c r="ECZ201" s="174"/>
      <c r="EDA201" s="174"/>
      <c r="EDB201" s="174"/>
      <c r="EDC201" s="174"/>
      <c r="EDD201" s="174"/>
      <c r="EDE201" s="174"/>
      <c r="EDF201" s="174"/>
      <c r="EDG201" s="174"/>
      <c r="EDH201" s="174"/>
      <c r="EDI201" s="174"/>
      <c r="EDJ201" s="174"/>
      <c r="EDK201" s="174"/>
      <c r="EDL201" s="174"/>
      <c r="EDM201" s="174"/>
      <c r="EDN201" s="174"/>
      <c r="EDO201" s="174"/>
      <c r="EDP201" s="174"/>
      <c r="EDQ201" s="174"/>
      <c r="EDR201" s="174"/>
      <c r="EDS201" s="174"/>
      <c r="EDT201" s="174"/>
      <c r="EDU201" s="174"/>
      <c r="EDV201" s="174"/>
      <c r="EDW201" s="174"/>
      <c r="EDX201" s="174"/>
      <c r="EDY201" s="174"/>
      <c r="EDZ201" s="174"/>
      <c r="EEA201" s="174"/>
      <c r="EEB201" s="174"/>
      <c r="EEC201" s="174"/>
      <c r="EED201" s="174"/>
      <c r="EEE201" s="174"/>
      <c r="EEF201" s="174"/>
      <c r="EEG201" s="174"/>
      <c r="EEH201" s="174"/>
      <c r="EEI201" s="174"/>
      <c r="EEJ201" s="174"/>
      <c r="EEK201" s="174"/>
      <c r="EEL201" s="174"/>
      <c r="EEM201" s="174"/>
      <c r="EEN201" s="174"/>
      <c r="EEO201" s="174"/>
      <c r="EEP201" s="174"/>
      <c r="EEQ201" s="174"/>
      <c r="EER201" s="174"/>
      <c r="EES201" s="174"/>
      <c r="EET201" s="174"/>
      <c r="EEU201" s="174"/>
      <c r="EEV201" s="174"/>
      <c r="EEW201" s="174"/>
      <c r="EEX201" s="174"/>
      <c r="EEY201" s="174"/>
      <c r="EEZ201" s="174"/>
      <c r="EFA201" s="174"/>
      <c r="EFB201" s="174"/>
      <c r="EFC201" s="174"/>
      <c r="EFD201" s="174"/>
      <c r="EFE201" s="174"/>
      <c r="EFF201" s="174"/>
      <c r="EFG201" s="174"/>
      <c r="EFH201" s="174"/>
      <c r="EFI201" s="174"/>
      <c r="EFJ201" s="174"/>
      <c r="EFK201" s="174"/>
      <c r="EFL201" s="174"/>
      <c r="EFM201" s="174"/>
      <c r="EFN201" s="174"/>
      <c r="EFO201" s="174"/>
      <c r="EFP201" s="174"/>
      <c r="EFQ201" s="174"/>
      <c r="EFR201" s="174"/>
      <c r="EFS201" s="174"/>
      <c r="EFT201" s="174"/>
      <c r="EFU201" s="174"/>
      <c r="EFV201" s="174"/>
      <c r="EFW201" s="174"/>
      <c r="EFX201" s="174"/>
      <c r="EFY201" s="174"/>
      <c r="EFZ201" s="174"/>
      <c r="EGA201" s="174"/>
      <c r="EGB201" s="174"/>
      <c r="EGC201" s="174"/>
      <c r="EGD201" s="174"/>
      <c r="EGE201" s="174"/>
      <c r="EGF201" s="174"/>
      <c r="EGG201" s="174"/>
      <c r="EGH201" s="174"/>
      <c r="EGI201" s="174"/>
      <c r="EGJ201" s="174"/>
      <c r="EGK201" s="174"/>
      <c r="EGL201" s="174"/>
      <c r="EGM201" s="174"/>
      <c r="EGN201" s="174"/>
      <c r="EGO201" s="174"/>
      <c r="EGP201" s="174"/>
      <c r="EGQ201" s="174"/>
      <c r="EGR201" s="174"/>
      <c r="EGS201" s="174"/>
      <c r="EGT201" s="174"/>
      <c r="EGU201" s="174"/>
      <c r="EGV201" s="174"/>
      <c r="EGW201" s="174"/>
      <c r="EGX201" s="174"/>
      <c r="EGY201" s="174"/>
      <c r="EGZ201" s="174"/>
      <c r="EHA201" s="174"/>
      <c r="EHB201" s="174"/>
      <c r="EHC201" s="174"/>
      <c r="EHD201" s="174"/>
      <c r="EHE201" s="174"/>
      <c r="EHF201" s="174"/>
      <c r="EHG201" s="174"/>
      <c r="EHH201" s="174"/>
      <c r="EHI201" s="174"/>
      <c r="EHJ201" s="174"/>
      <c r="EHK201" s="174"/>
      <c r="EHL201" s="174"/>
      <c r="EHM201" s="174"/>
      <c r="EHN201" s="174"/>
      <c r="EHO201" s="174"/>
      <c r="EHP201" s="174"/>
      <c r="EHQ201" s="174"/>
      <c r="EHR201" s="174"/>
      <c r="EHS201" s="174"/>
      <c r="EHT201" s="174"/>
      <c r="EHU201" s="174"/>
      <c r="EHV201" s="174"/>
      <c r="EHW201" s="174"/>
      <c r="EHX201" s="174"/>
      <c r="EHY201" s="174"/>
      <c r="EHZ201" s="174"/>
      <c r="EIA201" s="174"/>
      <c r="EIB201" s="174"/>
      <c r="EIC201" s="174"/>
      <c r="EID201" s="174"/>
      <c r="EIE201" s="174"/>
      <c r="EIF201" s="174"/>
      <c r="EIG201" s="174"/>
      <c r="EIH201" s="174"/>
      <c r="EII201" s="174"/>
      <c r="EIJ201" s="174"/>
      <c r="EIK201" s="174"/>
      <c r="EIL201" s="174"/>
      <c r="EIM201" s="174"/>
      <c r="EIN201" s="174"/>
      <c r="EIO201" s="174"/>
      <c r="EIP201" s="174"/>
      <c r="EIQ201" s="174"/>
      <c r="EIR201" s="174"/>
      <c r="EIS201" s="174"/>
      <c r="EIT201" s="174"/>
      <c r="EIU201" s="174"/>
      <c r="EIV201" s="174"/>
      <c r="EIW201" s="174"/>
      <c r="EIX201" s="174"/>
      <c r="EIY201" s="174"/>
      <c r="EIZ201" s="174"/>
      <c r="EJA201" s="174"/>
      <c r="EJB201" s="174"/>
      <c r="EJC201" s="174"/>
      <c r="EJD201" s="174"/>
      <c r="EJE201" s="174"/>
      <c r="EJF201" s="174"/>
      <c r="EJG201" s="174"/>
      <c r="EJH201" s="174"/>
      <c r="EJI201" s="174"/>
      <c r="EJJ201" s="174"/>
      <c r="EJK201" s="174"/>
      <c r="EJL201" s="174"/>
      <c r="EJM201" s="174"/>
      <c r="EJN201" s="174"/>
      <c r="EJO201" s="174"/>
      <c r="EJP201" s="174"/>
      <c r="EJQ201" s="174"/>
      <c r="EJR201" s="174"/>
      <c r="EJS201" s="174"/>
      <c r="EJT201" s="174"/>
      <c r="EJU201" s="174"/>
      <c r="EJV201" s="174"/>
      <c r="EJW201" s="174"/>
      <c r="EJX201" s="174"/>
      <c r="EJY201" s="174"/>
      <c r="EJZ201" s="174"/>
      <c r="EKA201" s="174"/>
      <c r="EKB201" s="174"/>
      <c r="EKC201" s="174"/>
      <c r="EKD201" s="174"/>
      <c r="EKE201" s="174"/>
      <c r="EKF201" s="174"/>
      <c r="EKG201" s="174"/>
      <c r="EKH201" s="174"/>
      <c r="EKI201" s="174"/>
      <c r="EKJ201" s="174"/>
      <c r="EKK201" s="174"/>
      <c r="EKL201" s="174"/>
      <c r="EKM201" s="174"/>
      <c r="EKN201" s="174"/>
      <c r="EKO201" s="174"/>
      <c r="EKP201" s="174"/>
      <c r="EKQ201" s="174"/>
      <c r="EKR201" s="174"/>
      <c r="EKS201" s="174"/>
      <c r="EKT201" s="174"/>
      <c r="EKU201" s="174"/>
      <c r="EKV201" s="174"/>
      <c r="EKW201" s="174"/>
      <c r="EKX201" s="174"/>
      <c r="EKY201" s="174"/>
      <c r="EKZ201" s="174"/>
      <c r="ELA201" s="174"/>
      <c r="ELB201" s="174"/>
      <c r="ELC201" s="174"/>
      <c r="ELD201" s="174"/>
      <c r="ELE201" s="174"/>
      <c r="ELF201" s="174"/>
      <c r="ELG201" s="174"/>
      <c r="ELH201" s="174"/>
      <c r="ELI201" s="174"/>
      <c r="ELJ201" s="174"/>
      <c r="ELK201" s="174"/>
      <c r="ELL201" s="174"/>
      <c r="ELM201" s="174"/>
      <c r="ELN201" s="174"/>
      <c r="ELO201" s="174"/>
      <c r="ELP201" s="174"/>
      <c r="ELQ201" s="174"/>
      <c r="ELR201" s="174"/>
      <c r="ELS201" s="174"/>
      <c r="ELT201" s="174"/>
      <c r="ELU201" s="174"/>
      <c r="ELV201" s="174"/>
      <c r="ELW201" s="174"/>
      <c r="ELX201" s="174"/>
      <c r="ELY201" s="174"/>
      <c r="ELZ201" s="174"/>
      <c r="EMA201" s="174"/>
      <c r="EMB201" s="174"/>
      <c r="EMC201" s="174"/>
      <c r="EMD201" s="174"/>
      <c r="EME201" s="174"/>
      <c r="EMF201" s="174"/>
      <c r="EMG201" s="174"/>
      <c r="EMH201" s="174"/>
      <c r="EMI201" s="174"/>
      <c r="EMJ201" s="174"/>
      <c r="EMK201" s="174"/>
      <c r="EML201" s="174"/>
      <c r="EMM201" s="174"/>
      <c r="EMN201" s="174"/>
      <c r="EMO201" s="174"/>
      <c r="EMP201" s="174"/>
      <c r="EMQ201" s="174"/>
      <c r="EMR201" s="174"/>
      <c r="EMS201" s="174"/>
      <c r="EMT201" s="174"/>
      <c r="EMU201" s="174"/>
      <c r="EMV201" s="174"/>
      <c r="EMW201" s="174"/>
      <c r="EMX201" s="174"/>
      <c r="EMY201" s="174"/>
      <c r="EMZ201" s="174"/>
      <c r="ENA201" s="174"/>
      <c r="ENB201" s="174"/>
      <c r="ENC201" s="174"/>
      <c r="END201" s="174"/>
      <c r="ENE201" s="174"/>
      <c r="ENF201" s="174"/>
      <c r="ENG201" s="174"/>
      <c r="ENH201" s="174"/>
      <c r="ENI201" s="174"/>
      <c r="ENJ201" s="174"/>
      <c r="ENK201" s="174"/>
      <c r="ENL201" s="174"/>
      <c r="ENM201" s="174"/>
      <c r="ENN201" s="174"/>
      <c r="ENO201" s="174"/>
      <c r="ENP201" s="174"/>
      <c r="ENQ201" s="174"/>
      <c r="ENR201" s="174"/>
      <c r="ENS201" s="174"/>
      <c r="ENT201" s="174"/>
      <c r="ENU201" s="174"/>
      <c r="ENV201" s="174"/>
      <c r="ENW201" s="174"/>
      <c r="ENX201" s="174"/>
      <c r="ENY201" s="174"/>
      <c r="ENZ201" s="174"/>
      <c r="EOA201" s="174"/>
      <c r="EOB201" s="174"/>
      <c r="EOC201" s="174"/>
      <c r="EOD201" s="174"/>
      <c r="EOE201" s="174"/>
      <c r="EOF201" s="174"/>
      <c r="EOG201" s="174"/>
      <c r="EOH201" s="174"/>
      <c r="EOI201" s="174"/>
      <c r="EOJ201" s="174"/>
      <c r="EOK201" s="174"/>
      <c r="EOL201" s="174"/>
      <c r="EOM201" s="174"/>
      <c r="EON201" s="174"/>
      <c r="EOO201" s="174"/>
      <c r="EOP201" s="174"/>
      <c r="EOQ201" s="174"/>
      <c r="EOR201" s="174"/>
      <c r="EOS201" s="174"/>
      <c r="EOT201" s="174"/>
      <c r="EOU201" s="174"/>
      <c r="EOV201" s="174"/>
      <c r="EOW201" s="174"/>
      <c r="EOX201" s="174"/>
      <c r="EOY201" s="174"/>
      <c r="EOZ201" s="174"/>
      <c r="EPA201" s="174"/>
      <c r="EPB201" s="174"/>
      <c r="EPC201" s="174"/>
      <c r="EPD201" s="174"/>
      <c r="EPE201" s="174"/>
      <c r="EPF201" s="174"/>
      <c r="EPG201" s="174"/>
      <c r="EPH201" s="174"/>
      <c r="EPI201" s="174"/>
      <c r="EPJ201" s="174"/>
      <c r="EPK201" s="174"/>
      <c r="EPL201" s="174"/>
      <c r="EPM201" s="174"/>
      <c r="EPN201" s="174"/>
      <c r="EPO201" s="174"/>
      <c r="EPP201" s="174"/>
      <c r="EPQ201" s="174"/>
      <c r="EPR201" s="174"/>
      <c r="EPS201" s="174"/>
      <c r="EPT201" s="174"/>
      <c r="EPU201" s="174"/>
      <c r="EPV201" s="174"/>
      <c r="EPW201" s="174"/>
      <c r="EPX201" s="174"/>
      <c r="EPY201" s="174"/>
      <c r="EPZ201" s="174"/>
      <c r="EQA201" s="174"/>
      <c r="EQB201" s="174"/>
      <c r="EQC201" s="174"/>
      <c r="EQD201" s="174"/>
      <c r="EQE201" s="174"/>
      <c r="EQF201" s="174"/>
      <c r="EQG201" s="174"/>
      <c r="EQH201" s="174"/>
      <c r="EQI201" s="174"/>
      <c r="EQJ201" s="174"/>
      <c r="EQK201" s="174"/>
      <c r="EQL201" s="174"/>
      <c r="EQM201" s="174"/>
      <c r="EQN201" s="174"/>
      <c r="EQO201" s="174"/>
      <c r="EQP201" s="174"/>
      <c r="EQQ201" s="174"/>
      <c r="EQR201" s="174"/>
      <c r="EQS201" s="174"/>
      <c r="EQT201" s="174"/>
      <c r="EQU201" s="174"/>
      <c r="EQV201" s="174"/>
      <c r="EQW201" s="174"/>
      <c r="EQX201" s="174"/>
      <c r="EQY201" s="174"/>
      <c r="EQZ201" s="174"/>
      <c r="ERA201" s="174"/>
      <c r="ERB201" s="174"/>
      <c r="ERC201" s="174"/>
      <c r="ERD201" s="174"/>
      <c r="ERE201" s="174"/>
      <c r="ERF201" s="174"/>
      <c r="ERG201" s="174"/>
      <c r="ERH201" s="174"/>
      <c r="ERI201" s="174"/>
      <c r="ERJ201" s="174"/>
      <c r="ERK201" s="174"/>
      <c r="ERL201" s="174"/>
      <c r="ERM201" s="174"/>
      <c r="ERN201" s="174"/>
      <c r="ERO201" s="174"/>
      <c r="ERP201" s="174"/>
      <c r="ERQ201" s="174"/>
      <c r="ERR201" s="174"/>
      <c r="ERS201" s="174"/>
      <c r="ERT201" s="174"/>
      <c r="ERU201" s="174"/>
      <c r="ERV201" s="174"/>
      <c r="ERW201" s="174"/>
      <c r="ERX201" s="174"/>
      <c r="ERY201" s="174"/>
      <c r="ERZ201" s="174"/>
      <c r="ESA201" s="174"/>
      <c r="ESB201" s="174"/>
      <c r="ESC201" s="174"/>
      <c r="ESD201" s="174"/>
      <c r="ESE201" s="174"/>
      <c r="ESF201" s="174"/>
      <c r="ESG201" s="174"/>
      <c r="ESH201" s="174"/>
      <c r="ESI201" s="174"/>
      <c r="ESJ201" s="174"/>
      <c r="ESK201" s="174"/>
      <c r="ESL201" s="174"/>
      <c r="ESM201" s="174"/>
      <c r="ESN201" s="174"/>
      <c r="ESO201" s="174"/>
      <c r="ESP201" s="174"/>
      <c r="ESQ201" s="174"/>
      <c r="ESR201" s="174"/>
      <c r="ESS201" s="174"/>
      <c r="EST201" s="174"/>
      <c r="ESU201" s="174"/>
      <c r="ESV201" s="174"/>
      <c r="ESW201" s="174"/>
      <c r="ESX201" s="174"/>
      <c r="ESY201" s="174"/>
      <c r="ESZ201" s="174"/>
      <c r="ETA201" s="174"/>
      <c r="ETB201" s="174"/>
      <c r="ETC201" s="174"/>
      <c r="ETD201" s="174"/>
      <c r="ETE201" s="174"/>
      <c r="ETF201" s="174"/>
      <c r="ETG201" s="174"/>
      <c r="ETH201" s="174"/>
      <c r="ETI201" s="174"/>
      <c r="ETJ201" s="174"/>
      <c r="ETK201" s="174"/>
      <c r="ETL201" s="174"/>
      <c r="ETM201" s="174"/>
      <c r="ETN201" s="174"/>
      <c r="ETO201" s="174"/>
      <c r="ETP201" s="174"/>
      <c r="ETQ201" s="174"/>
      <c r="ETR201" s="174"/>
      <c r="ETS201" s="174"/>
      <c r="ETT201" s="174"/>
      <c r="ETU201" s="174"/>
      <c r="ETV201" s="174"/>
      <c r="ETW201" s="174"/>
      <c r="ETX201" s="174"/>
      <c r="ETY201" s="174"/>
      <c r="ETZ201" s="174"/>
      <c r="EUA201" s="174"/>
      <c r="EUB201" s="174"/>
      <c r="EUC201" s="174"/>
      <c r="EUD201" s="174"/>
      <c r="EUE201" s="174"/>
      <c r="EUF201" s="174"/>
      <c r="EUG201" s="174"/>
      <c r="EUH201" s="174"/>
      <c r="EUI201" s="174"/>
      <c r="EUJ201" s="174"/>
      <c r="EUK201" s="174"/>
      <c r="EUL201" s="174"/>
      <c r="EUM201" s="174"/>
      <c r="EUN201" s="174"/>
      <c r="EUO201" s="174"/>
      <c r="EUP201" s="174"/>
      <c r="EUQ201" s="174"/>
      <c r="EUR201" s="174"/>
      <c r="EUS201" s="174"/>
      <c r="EUT201" s="174"/>
      <c r="EUU201" s="174"/>
      <c r="EUV201" s="174"/>
      <c r="EUW201" s="174"/>
      <c r="EUX201" s="174"/>
      <c r="EUY201" s="174"/>
      <c r="EUZ201" s="174"/>
      <c r="EVA201" s="174"/>
      <c r="EVB201" s="174"/>
      <c r="EVC201" s="174"/>
      <c r="EVD201" s="174"/>
      <c r="EVE201" s="174"/>
      <c r="EVF201" s="174"/>
      <c r="EVG201" s="174"/>
      <c r="EVH201" s="174"/>
      <c r="EVI201" s="174"/>
      <c r="EVJ201" s="174"/>
      <c r="EVK201" s="174"/>
      <c r="EVL201" s="174"/>
      <c r="EVM201" s="174"/>
      <c r="EVN201" s="174"/>
      <c r="EVO201" s="174"/>
      <c r="EVP201" s="174"/>
      <c r="EVQ201" s="174"/>
      <c r="EVR201" s="174"/>
      <c r="EVS201" s="174"/>
      <c r="EVT201" s="174"/>
      <c r="EVU201" s="174"/>
      <c r="EVV201" s="174"/>
      <c r="EVW201" s="174"/>
      <c r="EVX201" s="174"/>
      <c r="EVY201" s="174"/>
      <c r="EVZ201" s="174"/>
      <c r="EWA201" s="174"/>
      <c r="EWB201" s="174"/>
      <c r="EWC201" s="174"/>
      <c r="EWD201" s="174"/>
      <c r="EWE201" s="174"/>
      <c r="EWF201" s="174"/>
      <c r="EWG201" s="174"/>
      <c r="EWH201" s="174"/>
      <c r="EWI201" s="174"/>
      <c r="EWJ201" s="174"/>
      <c r="EWK201" s="174"/>
      <c r="EWL201" s="174"/>
      <c r="EWM201" s="174"/>
      <c r="EWN201" s="174"/>
      <c r="EWO201" s="174"/>
      <c r="EWP201" s="174"/>
      <c r="EWQ201" s="174"/>
      <c r="EWR201" s="174"/>
      <c r="EWS201" s="174"/>
      <c r="EWT201" s="174"/>
      <c r="EWU201" s="174"/>
      <c r="EWV201" s="174"/>
      <c r="EWW201" s="174"/>
      <c r="EWX201" s="174"/>
      <c r="EWY201" s="174"/>
      <c r="EWZ201" s="174"/>
      <c r="EXA201" s="174"/>
      <c r="EXB201" s="174"/>
      <c r="EXC201" s="174"/>
      <c r="EXD201" s="174"/>
      <c r="EXE201" s="174"/>
      <c r="EXF201" s="174"/>
      <c r="EXG201" s="174"/>
      <c r="EXH201" s="174"/>
      <c r="EXI201" s="174"/>
      <c r="EXJ201" s="174"/>
      <c r="EXK201" s="174"/>
      <c r="EXL201" s="174"/>
      <c r="EXM201" s="174"/>
      <c r="EXN201" s="174"/>
      <c r="EXO201" s="174"/>
      <c r="EXP201" s="174"/>
      <c r="EXQ201" s="174"/>
      <c r="EXR201" s="174"/>
      <c r="EXS201" s="174"/>
      <c r="EXT201" s="174"/>
      <c r="EXU201" s="174"/>
      <c r="EXV201" s="174"/>
      <c r="EXW201" s="174"/>
      <c r="EXX201" s="174"/>
      <c r="EXY201" s="174"/>
      <c r="EXZ201" s="174"/>
      <c r="EYA201" s="174"/>
      <c r="EYB201" s="174"/>
      <c r="EYC201" s="174"/>
      <c r="EYD201" s="174"/>
      <c r="EYE201" s="174"/>
      <c r="EYF201" s="174"/>
      <c r="EYG201" s="174"/>
      <c r="EYH201" s="174"/>
      <c r="EYI201" s="174"/>
      <c r="EYJ201" s="174"/>
      <c r="EYK201" s="174"/>
      <c r="EYL201" s="174"/>
      <c r="EYM201" s="174"/>
      <c r="EYN201" s="174"/>
      <c r="EYO201" s="174"/>
      <c r="EYP201" s="174"/>
      <c r="EYQ201" s="174"/>
      <c r="EYR201" s="174"/>
      <c r="EYS201" s="174"/>
      <c r="EYT201" s="174"/>
      <c r="EYU201" s="174"/>
      <c r="EYV201" s="174"/>
      <c r="EYW201" s="174"/>
      <c r="EYX201" s="174"/>
      <c r="EYY201" s="174"/>
      <c r="EYZ201" s="174"/>
      <c r="EZA201" s="174"/>
      <c r="EZB201" s="174"/>
      <c r="EZC201" s="174"/>
      <c r="EZD201" s="174"/>
      <c r="EZE201" s="174"/>
      <c r="EZF201" s="174"/>
      <c r="EZG201" s="174"/>
      <c r="EZH201" s="174"/>
      <c r="EZI201" s="174"/>
      <c r="EZJ201" s="174"/>
      <c r="EZK201" s="174"/>
      <c r="EZL201" s="174"/>
      <c r="EZM201" s="174"/>
      <c r="EZN201" s="174"/>
      <c r="EZO201" s="174"/>
      <c r="EZP201" s="174"/>
      <c r="EZQ201" s="174"/>
      <c r="EZR201" s="174"/>
      <c r="EZS201" s="174"/>
      <c r="EZT201" s="174"/>
      <c r="EZU201" s="174"/>
      <c r="EZV201" s="174"/>
      <c r="EZW201" s="174"/>
      <c r="EZX201" s="174"/>
      <c r="EZY201" s="174"/>
      <c r="EZZ201" s="174"/>
      <c r="FAA201" s="174"/>
      <c r="FAB201" s="174"/>
      <c r="FAC201" s="174"/>
      <c r="FAD201" s="174"/>
      <c r="FAE201" s="174"/>
      <c r="FAF201" s="174"/>
      <c r="FAG201" s="174"/>
      <c r="FAH201" s="174"/>
      <c r="FAI201" s="174"/>
      <c r="FAJ201" s="174"/>
      <c r="FAK201" s="174"/>
      <c r="FAL201" s="174"/>
      <c r="FAM201" s="174"/>
      <c r="FAN201" s="174"/>
      <c r="FAO201" s="174"/>
      <c r="FAP201" s="174"/>
      <c r="FAQ201" s="174"/>
      <c r="FAR201" s="174"/>
      <c r="FAS201" s="174"/>
      <c r="FAT201" s="174"/>
      <c r="FAU201" s="174"/>
      <c r="FAV201" s="174"/>
      <c r="FAW201" s="174"/>
      <c r="FAX201" s="174"/>
      <c r="FAY201" s="174"/>
      <c r="FAZ201" s="174"/>
      <c r="FBA201" s="174"/>
      <c r="FBB201" s="174"/>
      <c r="FBC201" s="174"/>
      <c r="FBD201" s="174"/>
      <c r="FBE201" s="174"/>
      <c r="FBF201" s="174"/>
      <c r="FBG201" s="174"/>
      <c r="FBH201" s="174"/>
      <c r="FBI201" s="174"/>
      <c r="FBJ201" s="174"/>
      <c r="FBK201" s="174"/>
      <c r="FBL201" s="174"/>
      <c r="FBM201" s="174"/>
      <c r="FBN201" s="174"/>
      <c r="FBO201" s="174"/>
      <c r="FBP201" s="174"/>
      <c r="FBQ201" s="174"/>
      <c r="FBR201" s="174"/>
      <c r="FBS201" s="174"/>
      <c r="FBT201" s="174"/>
      <c r="FBU201" s="174"/>
      <c r="FBV201" s="174"/>
      <c r="FBW201" s="174"/>
      <c r="FBX201" s="174"/>
      <c r="FBY201" s="174"/>
      <c r="FBZ201" s="174"/>
      <c r="FCA201" s="174"/>
      <c r="FCB201" s="174"/>
      <c r="FCC201" s="174"/>
      <c r="FCD201" s="174"/>
      <c r="FCE201" s="174"/>
      <c r="FCF201" s="174"/>
      <c r="FCG201" s="174"/>
      <c r="FCH201" s="174"/>
      <c r="FCI201" s="174"/>
      <c r="FCJ201" s="174"/>
      <c r="FCK201" s="174"/>
      <c r="FCL201" s="174"/>
      <c r="FCM201" s="174"/>
      <c r="FCN201" s="174"/>
      <c r="FCO201" s="174"/>
      <c r="FCP201" s="174"/>
      <c r="FCQ201" s="174"/>
      <c r="FCR201" s="174"/>
      <c r="FCS201" s="174"/>
      <c r="FCT201" s="174"/>
      <c r="FCU201" s="174"/>
      <c r="FCV201" s="174"/>
      <c r="FCW201" s="174"/>
      <c r="FCX201" s="174"/>
      <c r="FCY201" s="174"/>
      <c r="FCZ201" s="174"/>
      <c r="FDA201" s="174"/>
      <c r="FDB201" s="174"/>
      <c r="FDC201" s="174"/>
      <c r="FDD201" s="174"/>
      <c r="FDE201" s="174"/>
      <c r="FDF201" s="174"/>
      <c r="FDG201" s="174"/>
      <c r="FDH201" s="174"/>
      <c r="FDI201" s="174"/>
      <c r="FDJ201" s="174"/>
      <c r="FDK201" s="174"/>
      <c r="FDL201" s="174"/>
      <c r="FDM201" s="174"/>
      <c r="FDN201" s="174"/>
      <c r="FDO201" s="174"/>
      <c r="FDP201" s="174"/>
      <c r="FDQ201" s="174"/>
      <c r="FDR201" s="174"/>
      <c r="FDS201" s="174"/>
      <c r="FDT201" s="174"/>
      <c r="FDU201" s="174"/>
      <c r="FDV201" s="174"/>
      <c r="FDW201" s="174"/>
      <c r="FDX201" s="174"/>
      <c r="FDY201" s="174"/>
      <c r="FDZ201" s="174"/>
      <c r="FEA201" s="174"/>
      <c r="FEB201" s="174"/>
      <c r="FEC201" s="174"/>
      <c r="FED201" s="174"/>
      <c r="FEE201" s="174"/>
      <c r="FEF201" s="174"/>
      <c r="FEG201" s="174"/>
      <c r="FEH201" s="174"/>
      <c r="FEI201" s="174"/>
      <c r="FEJ201" s="174"/>
      <c r="FEK201" s="174"/>
      <c r="FEL201" s="174"/>
      <c r="FEM201" s="174"/>
      <c r="FEN201" s="174"/>
      <c r="FEO201" s="174"/>
      <c r="FEP201" s="174"/>
      <c r="FEQ201" s="174"/>
      <c r="FER201" s="174"/>
      <c r="FES201" s="174"/>
      <c r="FET201" s="174"/>
      <c r="FEU201" s="174"/>
      <c r="FEV201" s="174"/>
      <c r="FEW201" s="174"/>
      <c r="FEX201" s="174"/>
      <c r="FEY201" s="174"/>
      <c r="FEZ201" s="174"/>
      <c r="FFA201" s="174"/>
      <c r="FFB201" s="174"/>
      <c r="FFC201" s="174"/>
      <c r="FFD201" s="174"/>
      <c r="FFE201" s="174"/>
      <c r="FFF201" s="174"/>
      <c r="FFG201" s="174"/>
      <c r="FFH201" s="174"/>
      <c r="FFI201" s="174"/>
      <c r="FFJ201" s="174"/>
      <c r="FFK201" s="174"/>
      <c r="FFL201" s="174"/>
      <c r="FFM201" s="174"/>
      <c r="FFN201" s="174"/>
      <c r="FFO201" s="174"/>
      <c r="FFP201" s="174"/>
      <c r="FFQ201" s="174"/>
      <c r="FFR201" s="174"/>
      <c r="FFS201" s="174"/>
      <c r="FFT201" s="174"/>
      <c r="FFU201" s="174"/>
      <c r="FFV201" s="174"/>
      <c r="FFW201" s="174"/>
      <c r="FFX201" s="174"/>
      <c r="FFY201" s="174"/>
      <c r="FFZ201" s="174"/>
      <c r="FGA201" s="174"/>
      <c r="FGB201" s="174"/>
      <c r="FGC201" s="174"/>
      <c r="FGD201" s="174"/>
      <c r="FGE201" s="174"/>
      <c r="FGF201" s="174"/>
      <c r="FGG201" s="174"/>
      <c r="FGH201" s="174"/>
      <c r="FGI201" s="174"/>
      <c r="FGJ201" s="174"/>
      <c r="FGK201" s="174"/>
      <c r="FGL201" s="174"/>
      <c r="FGM201" s="174"/>
      <c r="FGN201" s="174"/>
      <c r="FGO201" s="174"/>
      <c r="FGP201" s="174"/>
      <c r="FGQ201" s="174"/>
      <c r="FGR201" s="174"/>
      <c r="FGS201" s="174"/>
      <c r="FGT201" s="174"/>
      <c r="FGU201" s="174"/>
      <c r="FGV201" s="174"/>
      <c r="FGW201" s="174"/>
      <c r="FGX201" s="174"/>
      <c r="FGY201" s="174"/>
      <c r="FGZ201" s="174"/>
      <c r="FHA201" s="174"/>
      <c r="FHB201" s="174"/>
      <c r="FHC201" s="174"/>
      <c r="FHD201" s="174"/>
      <c r="FHE201" s="174"/>
      <c r="FHF201" s="174"/>
      <c r="FHG201" s="174"/>
      <c r="FHH201" s="174"/>
      <c r="FHI201" s="174"/>
      <c r="FHJ201" s="174"/>
      <c r="FHK201" s="174"/>
      <c r="FHL201" s="174"/>
      <c r="FHM201" s="174"/>
      <c r="FHN201" s="174"/>
      <c r="FHO201" s="174"/>
      <c r="FHP201" s="174"/>
      <c r="FHQ201" s="174"/>
      <c r="FHR201" s="174"/>
      <c r="FHS201" s="174"/>
      <c r="FHT201" s="174"/>
      <c r="FHU201" s="174"/>
      <c r="FHV201" s="174"/>
      <c r="FHW201" s="174"/>
      <c r="FHX201" s="174"/>
      <c r="FHY201" s="174"/>
      <c r="FHZ201" s="174"/>
      <c r="FIA201" s="174"/>
      <c r="FIB201" s="174"/>
      <c r="FIC201" s="174"/>
      <c r="FID201" s="174"/>
      <c r="FIE201" s="174"/>
      <c r="FIF201" s="174"/>
      <c r="FIG201" s="174"/>
      <c r="FIH201" s="174"/>
      <c r="FII201" s="174"/>
      <c r="FIJ201" s="174"/>
      <c r="FIK201" s="174"/>
      <c r="FIL201" s="174"/>
      <c r="FIM201" s="174"/>
      <c r="FIN201" s="174"/>
      <c r="FIO201" s="174"/>
      <c r="FIP201" s="174"/>
      <c r="FIQ201" s="174"/>
      <c r="FIR201" s="174"/>
      <c r="FIS201" s="174"/>
      <c r="FIT201" s="174"/>
      <c r="FIU201" s="174"/>
      <c r="FIV201" s="174"/>
      <c r="FIW201" s="174"/>
      <c r="FIX201" s="174"/>
      <c r="FIY201" s="174"/>
      <c r="FIZ201" s="174"/>
      <c r="FJA201" s="174"/>
      <c r="FJB201" s="174"/>
      <c r="FJC201" s="174"/>
      <c r="FJD201" s="174"/>
      <c r="FJE201" s="174"/>
      <c r="FJF201" s="174"/>
      <c r="FJG201" s="174"/>
      <c r="FJH201" s="174"/>
      <c r="FJI201" s="174"/>
      <c r="FJJ201" s="174"/>
      <c r="FJK201" s="174"/>
      <c r="FJL201" s="174"/>
      <c r="FJM201" s="174"/>
      <c r="FJN201" s="174"/>
      <c r="FJO201" s="174"/>
      <c r="FJP201" s="174"/>
      <c r="FJQ201" s="174"/>
      <c r="FJR201" s="174"/>
      <c r="FJS201" s="174"/>
      <c r="FJT201" s="174"/>
      <c r="FJU201" s="174"/>
      <c r="FJV201" s="174"/>
      <c r="FJW201" s="174"/>
      <c r="FJX201" s="174"/>
      <c r="FJY201" s="174"/>
      <c r="FJZ201" s="174"/>
      <c r="FKA201" s="174"/>
      <c r="FKB201" s="174"/>
      <c r="FKC201" s="174"/>
      <c r="FKD201" s="174"/>
      <c r="FKE201" s="174"/>
      <c r="FKF201" s="174"/>
      <c r="FKG201" s="174"/>
      <c r="FKH201" s="174"/>
      <c r="FKI201" s="174"/>
      <c r="FKJ201" s="174"/>
      <c r="FKK201" s="174"/>
      <c r="FKL201" s="174"/>
      <c r="FKM201" s="174"/>
      <c r="FKN201" s="174"/>
      <c r="FKO201" s="174"/>
      <c r="FKP201" s="174"/>
      <c r="FKQ201" s="174"/>
      <c r="FKR201" s="174"/>
      <c r="FKS201" s="174"/>
      <c r="FKT201" s="174"/>
      <c r="FKU201" s="174"/>
      <c r="FKV201" s="174"/>
      <c r="FKW201" s="174"/>
      <c r="FKX201" s="174"/>
      <c r="FKY201" s="174"/>
      <c r="FKZ201" s="174"/>
      <c r="FLA201" s="174"/>
      <c r="FLB201" s="174"/>
      <c r="FLC201" s="174"/>
      <c r="FLD201" s="174"/>
      <c r="FLE201" s="174"/>
      <c r="FLF201" s="174"/>
      <c r="FLG201" s="174"/>
      <c r="FLH201" s="174"/>
      <c r="FLI201" s="174"/>
      <c r="FLJ201" s="174"/>
      <c r="FLK201" s="174"/>
      <c r="FLL201" s="174"/>
      <c r="FLM201" s="174"/>
      <c r="FLN201" s="174"/>
      <c r="FLO201" s="174"/>
      <c r="FLP201" s="174"/>
      <c r="FLQ201" s="174"/>
      <c r="FLR201" s="174"/>
      <c r="FLS201" s="174"/>
      <c r="FLT201" s="174"/>
      <c r="FLU201" s="174"/>
      <c r="FLV201" s="174"/>
      <c r="FLW201" s="174"/>
      <c r="FLX201" s="174"/>
      <c r="FLY201" s="174"/>
      <c r="FLZ201" s="174"/>
      <c r="FMA201" s="174"/>
      <c r="FMB201" s="174"/>
      <c r="FMC201" s="174"/>
      <c r="FMD201" s="174"/>
      <c r="FME201" s="174"/>
      <c r="FMF201" s="174"/>
      <c r="FMG201" s="174"/>
      <c r="FMH201" s="174"/>
      <c r="FMI201" s="174"/>
      <c r="FMJ201" s="174"/>
      <c r="FMK201" s="174"/>
      <c r="FML201" s="174"/>
      <c r="FMM201" s="174"/>
      <c r="FMN201" s="174"/>
      <c r="FMO201" s="174"/>
      <c r="FMP201" s="174"/>
      <c r="FMQ201" s="174"/>
      <c r="FMR201" s="174"/>
      <c r="FMS201" s="174"/>
      <c r="FMT201" s="174"/>
      <c r="FMU201" s="174"/>
      <c r="FMV201" s="174"/>
      <c r="FMW201" s="174"/>
      <c r="FMX201" s="174"/>
      <c r="FMY201" s="174"/>
      <c r="FMZ201" s="174"/>
      <c r="FNA201" s="174"/>
      <c r="FNB201" s="174"/>
      <c r="FNC201" s="174"/>
      <c r="FND201" s="174"/>
      <c r="FNE201" s="174"/>
      <c r="FNF201" s="174"/>
      <c r="FNG201" s="174"/>
      <c r="FNH201" s="174"/>
      <c r="FNI201" s="174"/>
      <c r="FNJ201" s="174"/>
      <c r="FNK201" s="174"/>
      <c r="FNL201" s="174"/>
      <c r="FNM201" s="174"/>
      <c r="FNN201" s="174"/>
      <c r="FNO201" s="174"/>
      <c r="FNP201" s="174"/>
      <c r="FNQ201" s="174"/>
      <c r="FNR201" s="174"/>
      <c r="FNS201" s="174"/>
      <c r="FNT201" s="174"/>
      <c r="FNU201" s="174"/>
      <c r="FNV201" s="174"/>
      <c r="FNW201" s="174"/>
      <c r="FNX201" s="174"/>
      <c r="FNY201" s="174"/>
      <c r="FNZ201" s="174"/>
      <c r="FOA201" s="174"/>
      <c r="FOB201" s="174"/>
      <c r="FOC201" s="174"/>
      <c r="FOD201" s="174"/>
      <c r="FOE201" s="174"/>
      <c r="FOF201" s="174"/>
      <c r="FOG201" s="174"/>
      <c r="FOH201" s="174"/>
      <c r="FOI201" s="174"/>
      <c r="FOJ201" s="174"/>
      <c r="FOK201" s="174"/>
      <c r="FOL201" s="174"/>
      <c r="FOM201" s="174"/>
      <c r="FON201" s="174"/>
      <c r="FOO201" s="174"/>
      <c r="FOP201" s="174"/>
      <c r="FOQ201" s="174"/>
      <c r="FOR201" s="174"/>
      <c r="FOS201" s="174"/>
      <c r="FOT201" s="174"/>
      <c r="FOU201" s="174"/>
      <c r="FOV201" s="174"/>
      <c r="FOW201" s="174"/>
      <c r="FOX201" s="174"/>
      <c r="FOY201" s="174"/>
      <c r="FOZ201" s="174"/>
      <c r="FPA201" s="174"/>
      <c r="FPB201" s="174"/>
      <c r="FPC201" s="174"/>
      <c r="FPD201" s="174"/>
      <c r="FPE201" s="174"/>
      <c r="FPF201" s="174"/>
      <c r="FPG201" s="174"/>
      <c r="FPH201" s="174"/>
      <c r="FPI201" s="174"/>
      <c r="FPJ201" s="174"/>
      <c r="FPK201" s="174"/>
      <c r="FPL201" s="174"/>
      <c r="FPM201" s="174"/>
      <c r="FPN201" s="174"/>
      <c r="FPO201" s="174"/>
      <c r="FPP201" s="174"/>
      <c r="FPQ201" s="174"/>
      <c r="FPR201" s="174"/>
      <c r="FPS201" s="174"/>
      <c r="FPT201" s="174"/>
      <c r="FPU201" s="174"/>
      <c r="FPV201" s="174"/>
      <c r="FPW201" s="174"/>
      <c r="FPX201" s="174"/>
      <c r="FPY201" s="174"/>
      <c r="FPZ201" s="174"/>
      <c r="FQA201" s="174"/>
      <c r="FQB201" s="174"/>
      <c r="FQC201" s="174"/>
      <c r="FQD201" s="174"/>
      <c r="FQE201" s="174"/>
      <c r="FQF201" s="174"/>
      <c r="FQG201" s="174"/>
      <c r="FQH201" s="174"/>
      <c r="FQI201" s="174"/>
      <c r="FQJ201" s="174"/>
      <c r="FQK201" s="174"/>
      <c r="FQL201" s="174"/>
      <c r="FQM201" s="174"/>
      <c r="FQN201" s="174"/>
      <c r="FQO201" s="174"/>
      <c r="FQP201" s="174"/>
      <c r="FQQ201" s="174"/>
      <c r="FQR201" s="174"/>
      <c r="FQS201" s="174"/>
      <c r="FQT201" s="174"/>
      <c r="FQU201" s="174"/>
      <c r="FQV201" s="174"/>
      <c r="FQW201" s="174"/>
      <c r="FQX201" s="174"/>
      <c r="FQY201" s="174"/>
      <c r="FQZ201" s="174"/>
      <c r="FRA201" s="174"/>
      <c r="FRB201" s="174"/>
      <c r="FRC201" s="174"/>
      <c r="FRD201" s="174"/>
      <c r="FRE201" s="174"/>
      <c r="FRF201" s="174"/>
      <c r="FRG201" s="174"/>
      <c r="FRH201" s="174"/>
      <c r="FRI201" s="174"/>
      <c r="FRJ201" s="174"/>
      <c r="FRK201" s="174"/>
      <c r="FRL201" s="174"/>
      <c r="FRM201" s="174"/>
      <c r="FRN201" s="174"/>
      <c r="FRO201" s="174"/>
      <c r="FRP201" s="174"/>
      <c r="FRQ201" s="174"/>
      <c r="FRR201" s="174"/>
      <c r="FRS201" s="174"/>
      <c r="FRT201" s="174"/>
      <c r="FRU201" s="174"/>
      <c r="FRV201" s="174"/>
      <c r="FRW201" s="174"/>
      <c r="FRX201" s="174"/>
      <c r="FRY201" s="174"/>
      <c r="FRZ201" s="174"/>
      <c r="FSA201" s="174"/>
      <c r="FSB201" s="174"/>
      <c r="FSC201" s="174"/>
      <c r="FSD201" s="174"/>
      <c r="FSE201" s="174"/>
      <c r="FSF201" s="174"/>
      <c r="FSG201" s="174"/>
      <c r="FSH201" s="174"/>
      <c r="FSI201" s="174"/>
      <c r="FSJ201" s="174"/>
      <c r="FSK201" s="174"/>
      <c r="FSL201" s="174"/>
      <c r="FSM201" s="174"/>
      <c r="FSN201" s="174"/>
      <c r="FSO201" s="174"/>
      <c r="FSP201" s="174"/>
      <c r="FSQ201" s="174"/>
      <c r="FSR201" s="174"/>
      <c r="FSS201" s="174"/>
      <c r="FST201" s="174"/>
      <c r="FSU201" s="174"/>
      <c r="FSV201" s="174"/>
      <c r="FSW201" s="174"/>
      <c r="FSX201" s="174"/>
      <c r="FSY201" s="174"/>
      <c r="FSZ201" s="174"/>
      <c r="FTA201" s="174"/>
      <c r="FTB201" s="174"/>
      <c r="FTC201" s="174"/>
      <c r="FTD201" s="174"/>
      <c r="FTE201" s="174"/>
      <c r="FTF201" s="174"/>
      <c r="FTG201" s="174"/>
      <c r="FTH201" s="174"/>
      <c r="FTI201" s="174"/>
      <c r="FTJ201" s="174"/>
      <c r="FTK201" s="174"/>
      <c r="FTL201" s="174"/>
      <c r="FTM201" s="174"/>
      <c r="FTN201" s="174"/>
      <c r="FTO201" s="174"/>
      <c r="FTP201" s="174"/>
      <c r="FTQ201" s="174"/>
      <c r="FTR201" s="174"/>
      <c r="FTS201" s="174"/>
      <c r="FTT201" s="174"/>
      <c r="FTU201" s="174"/>
      <c r="FTV201" s="174"/>
      <c r="FTW201" s="174"/>
      <c r="FTX201" s="174"/>
      <c r="FTY201" s="174"/>
      <c r="FTZ201" s="174"/>
      <c r="FUA201" s="174"/>
      <c r="FUB201" s="174"/>
      <c r="FUC201" s="174"/>
      <c r="FUD201" s="174"/>
      <c r="FUE201" s="174"/>
      <c r="FUF201" s="174"/>
      <c r="FUG201" s="174"/>
      <c r="FUH201" s="174"/>
      <c r="FUI201" s="174"/>
      <c r="FUJ201" s="174"/>
      <c r="FUK201" s="174"/>
      <c r="FUL201" s="174"/>
      <c r="FUM201" s="174"/>
      <c r="FUN201" s="174"/>
      <c r="FUO201" s="174"/>
      <c r="FUP201" s="174"/>
      <c r="FUQ201" s="174"/>
      <c r="FUR201" s="174"/>
      <c r="FUS201" s="174"/>
      <c r="FUT201" s="174"/>
      <c r="FUU201" s="174"/>
      <c r="FUV201" s="174"/>
      <c r="FUW201" s="174"/>
      <c r="FUX201" s="174"/>
      <c r="FUY201" s="174"/>
      <c r="FUZ201" s="174"/>
      <c r="FVA201" s="174"/>
      <c r="FVB201" s="174"/>
      <c r="FVC201" s="174"/>
      <c r="FVD201" s="174"/>
      <c r="FVE201" s="174"/>
      <c r="FVF201" s="174"/>
      <c r="FVG201" s="174"/>
      <c r="FVH201" s="174"/>
      <c r="FVI201" s="174"/>
      <c r="FVJ201" s="174"/>
      <c r="FVK201" s="174"/>
      <c r="FVL201" s="174"/>
      <c r="FVM201" s="174"/>
      <c r="FVN201" s="174"/>
      <c r="FVO201" s="174"/>
      <c r="FVP201" s="174"/>
      <c r="FVQ201" s="174"/>
      <c r="FVR201" s="174"/>
      <c r="FVS201" s="174"/>
      <c r="FVT201" s="174"/>
      <c r="FVU201" s="174"/>
      <c r="FVV201" s="174"/>
      <c r="FVW201" s="174"/>
      <c r="FVX201" s="174"/>
      <c r="FVY201" s="174"/>
      <c r="FVZ201" s="174"/>
      <c r="FWA201" s="174"/>
      <c r="FWB201" s="174"/>
      <c r="FWC201" s="174"/>
      <c r="FWD201" s="174"/>
      <c r="FWE201" s="174"/>
      <c r="FWF201" s="174"/>
      <c r="FWG201" s="174"/>
      <c r="FWH201" s="174"/>
      <c r="FWI201" s="174"/>
      <c r="FWJ201" s="174"/>
      <c r="FWK201" s="174"/>
      <c r="FWL201" s="174"/>
      <c r="FWM201" s="174"/>
      <c r="FWN201" s="174"/>
      <c r="FWO201" s="174"/>
      <c r="FWP201" s="174"/>
      <c r="FWQ201" s="174"/>
      <c r="FWR201" s="174"/>
      <c r="FWS201" s="174"/>
      <c r="FWT201" s="174"/>
      <c r="FWU201" s="174"/>
      <c r="FWV201" s="174"/>
      <c r="FWW201" s="174"/>
      <c r="FWX201" s="174"/>
      <c r="FWY201" s="174"/>
      <c r="FWZ201" s="174"/>
      <c r="FXA201" s="174"/>
      <c r="FXB201" s="174"/>
      <c r="FXC201" s="174"/>
      <c r="FXD201" s="174"/>
      <c r="FXE201" s="174"/>
      <c r="FXF201" s="174"/>
      <c r="FXG201" s="174"/>
      <c r="FXH201" s="174"/>
      <c r="FXI201" s="174"/>
      <c r="FXJ201" s="174"/>
      <c r="FXK201" s="174"/>
      <c r="FXL201" s="174"/>
      <c r="FXM201" s="174"/>
      <c r="FXN201" s="174"/>
      <c r="FXO201" s="174"/>
      <c r="FXP201" s="174"/>
      <c r="FXQ201" s="174"/>
      <c r="FXR201" s="174"/>
      <c r="FXS201" s="174"/>
      <c r="FXT201" s="174"/>
      <c r="FXU201" s="174"/>
      <c r="FXV201" s="174"/>
      <c r="FXW201" s="174"/>
      <c r="FXX201" s="174"/>
      <c r="FXY201" s="174"/>
      <c r="FXZ201" s="174"/>
      <c r="FYA201" s="174"/>
      <c r="FYB201" s="174"/>
      <c r="FYC201" s="174"/>
      <c r="FYD201" s="174"/>
      <c r="FYE201" s="174"/>
      <c r="FYF201" s="174"/>
      <c r="FYG201" s="174"/>
      <c r="FYH201" s="174"/>
      <c r="FYI201" s="174"/>
      <c r="FYJ201" s="174"/>
      <c r="FYK201" s="174"/>
      <c r="FYL201" s="174"/>
      <c r="FYM201" s="174"/>
      <c r="FYN201" s="174"/>
      <c r="FYO201" s="174"/>
      <c r="FYP201" s="174"/>
      <c r="FYQ201" s="174"/>
      <c r="FYR201" s="174"/>
      <c r="FYS201" s="174"/>
      <c r="FYT201" s="174"/>
      <c r="FYU201" s="174"/>
      <c r="FYV201" s="174"/>
      <c r="FYW201" s="174"/>
      <c r="FYX201" s="174"/>
      <c r="FYY201" s="174"/>
      <c r="FYZ201" s="174"/>
      <c r="FZA201" s="174"/>
      <c r="FZB201" s="174"/>
      <c r="FZC201" s="174"/>
      <c r="FZD201" s="174"/>
      <c r="FZE201" s="174"/>
      <c r="FZF201" s="174"/>
      <c r="FZG201" s="174"/>
      <c r="FZH201" s="174"/>
      <c r="FZI201" s="174"/>
      <c r="FZJ201" s="174"/>
      <c r="FZK201" s="174"/>
      <c r="FZL201" s="174"/>
      <c r="FZM201" s="174"/>
      <c r="FZN201" s="174"/>
      <c r="FZO201" s="174"/>
      <c r="FZP201" s="174"/>
      <c r="FZQ201" s="174"/>
      <c r="FZR201" s="174"/>
      <c r="FZS201" s="174"/>
      <c r="FZT201" s="174"/>
      <c r="FZU201" s="174"/>
      <c r="FZV201" s="174"/>
      <c r="FZW201" s="174"/>
      <c r="FZX201" s="174"/>
      <c r="FZY201" s="174"/>
      <c r="FZZ201" s="174"/>
      <c r="GAA201" s="174"/>
      <c r="GAB201" s="174"/>
      <c r="GAC201" s="174"/>
      <c r="GAD201" s="174"/>
      <c r="GAE201" s="174"/>
      <c r="GAF201" s="174"/>
      <c r="GAG201" s="174"/>
      <c r="GAH201" s="174"/>
      <c r="GAI201" s="174"/>
      <c r="GAJ201" s="174"/>
      <c r="GAK201" s="174"/>
      <c r="GAL201" s="174"/>
      <c r="GAM201" s="174"/>
      <c r="GAN201" s="174"/>
      <c r="GAO201" s="174"/>
      <c r="GAP201" s="174"/>
      <c r="GAQ201" s="174"/>
      <c r="GAR201" s="174"/>
      <c r="GAS201" s="174"/>
      <c r="GAT201" s="174"/>
      <c r="GAU201" s="174"/>
      <c r="GAV201" s="174"/>
      <c r="GAW201" s="174"/>
      <c r="GAX201" s="174"/>
      <c r="GAY201" s="174"/>
      <c r="GAZ201" s="174"/>
      <c r="GBA201" s="174"/>
      <c r="GBB201" s="174"/>
      <c r="GBC201" s="174"/>
      <c r="GBD201" s="174"/>
      <c r="GBE201" s="174"/>
      <c r="GBF201" s="174"/>
      <c r="GBG201" s="174"/>
      <c r="GBH201" s="174"/>
      <c r="GBI201" s="174"/>
      <c r="GBJ201" s="174"/>
      <c r="GBK201" s="174"/>
      <c r="GBL201" s="174"/>
      <c r="GBM201" s="174"/>
      <c r="GBN201" s="174"/>
      <c r="GBO201" s="174"/>
      <c r="GBP201" s="174"/>
      <c r="GBQ201" s="174"/>
      <c r="GBR201" s="174"/>
      <c r="GBS201" s="174"/>
      <c r="GBT201" s="174"/>
      <c r="GBU201" s="174"/>
      <c r="GBV201" s="174"/>
      <c r="GBW201" s="174"/>
      <c r="GBX201" s="174"/>
      <c r="GBY201" s="174"/>
      <c r="GBZ201" s="174"/>
      <c r="GCA201" s="174"/>
      <c r="GCB201" s="174"/>
      <c r="GCC201" s="174"/>
      <c r="GCD201" s="174"/>
      <c r="GCE201" s="174"/>
      <c r="GCF201" s="174"/>
      <c r="GCG201" s="174"/>
      <c r="GCH201" s="174"/>
      <c r="GCI201" s="174"/>
      <c r="GCJ201" s="174"/>
      <c r="GCK201" s="174"/>
      <c r="GCL201" s="174"/>
      <c r="GCM201" s="174"/>
      <c r="GCN201" s="174"/>
      <c r="GCO201" s="174"/>
      <c r="GCP201" s="174"/>
      <c r="GCQ201" s="174"/>
      <c r="GCR201" s="174"/>
      <c r="GCS201" s="174"/>
      <c r="GCT201" s="174"/>
      <c r="GCU201" s="174"/>
      <c r="GCV201" s="174"/>
      <c r="GCW201" s="174"/>
      <c r="GCX201" s="174"/>
      <c r="GCY201" s="174"/>
      <c r="GCZ201" s="174"/>
      <c r="GDA201" s="174"/>
      <c r="GDB201" s="174"/>
      <c r="GDC201" s="174"/>
      <c r="GDD201" s="174"/>
      <c r="GDE201" s="174"/>
      <c r="GDF201" s="174"/>
      <c r="GDG201" s="174"/>
      <c r="GDH201" s="174"/>
      <c r="GDI201" s="174"/>
      <c r="GDJ201" s="174"/>
      <c r="GDK201" s="174"/>
      <c r="GDL201" s="174"/>
      <c r="GDM201" s="174"/>
      <c r="GDN201" s="174"/>
      <c r="GDO201" s="174"/>
      <c r="GDP201" s="174"/>
      <c r="GDQ201" s="174"/>
      <c r="GDR201" s="174"/>
      <c r="GDS201" s="174"/>
      <c r="GDT201" s="174"/>
      <c r="GDU201" s="174"/>
      <c r="GDV201" s="174"/>
      <c r="GDW201" s="174"/>
      <c r="GDX201" s="174"/>
      <c r="GDY201" s="174"/>
      <c r="GDZ201" s="174"/>
      <c r="GEA201" s="174"/>
      <c r="GEB201" s="174"/>
      <c r="GEC201" s="174"/>
      <c r="GED201" s="174"/>
      <c r="GEE201" s="174"/>
      <c r="GEF201" s="174"/>
      <c r="GEG201" s="174"/>
      <c r="GEH201" s="174"/>
      <c r="GEI201" s="174"/>
      <c r="GEJ201" s="174"/>
      <c r="GEK201" s="174"/>
      <c r="GEL201" s="174"/>
      <c r="GEM201" s="174"/>
      <c r="GEN201" s="174"/>
      <c r="GEO201" s="174"/>
      <c r="GEP201" s="174"/>
      <c r="GEQ201" s="174"/>
      <c r="GER201" s="174"/>
      <c r="GES201" s="174"/>
      <c r="GET201" s="174"/>
      <c r="GEU201" s="174"/>
      <c r="GEV201" s="174"/>
      <c r="GEW201" s="174"/>
      <c r="GEX201" s="174"/>
      <c r="GEY201" s="174"/>
      <c r="GEZ201" s="174"/>
      <c r="GFA201" s="174"/>
      <c r="GFB201" s="174"/>
      <c r="GFC201" s="174"/>
      <c r="GFD201" s="174"/>
      <c r="GFE201" s="174"/>
      <c r="GFF201" s="174"/>
      <c r="GFG201" s="174"/>
      <c r="GFH201" s="174"/>
      <c r="GFI201" s="174"/>
      <c r="GFJ201" s="174"/>
      <c r="GFK201" s="174"/>
      <c r="GFL201" s="174"/>
      <c r="GFM201" s="174"/>
      <c r="GFN201" s="174"/>
      <c r="GFO201" s="174"/>
      <c r="GFP201" s="174"/>
      <c r="GFQ201" s="174"/>
      <c r="GFR201" s="174"/>
      <c r="GFS201" s="174"/>
      <c r="GFT201" s="174"/>
      <c r="GFU201" s="174"/>
      <c r="GFV201" s="174"/>
      <c r="GFW201" s="174"/>
      <c r="GFX201" s="174"/>
      <c r="GFY201" s="174"/>
      <c r="GFZ201" s="174"/>
      <c r="GGA201" s="174"/>
      <c r="GGB201" s="174"/>
      <c r="GGC201" s="174"/>
      <c r="GGD201" s="174"/>
      <c r="GGE201" s="174"/>
      <c r="GGF201" s="174"/>
      <c r="GGG201" s="174"/>
      <c r="GGH201" s="174"/>
      <c r="GGI201" s="174"/>
      <c r="GGJ201" s="174"/>
      <c r="GGK201" s="174"/>
      <c r="GGL201" s="174"/>
      <c r="GGM201" s="174"/>
      <c r="GGN201" s="174"/>
      <c r="GGO201" s="174"/>
      <c r="GGP201" s="174"/>
      <c r="GGQ201" s="174"/>
      <c r="GGR201" s="174"/>
      <c r="GGS201" s="174"/>
      <c r="GGT201" s="174"/>
      <c r="GGU201" s="174"/>
      <c r="GGV201" s="174"/>
      <c r="GGW201" s="174"/>
      <c r="GGX201" s="174"/>
      <c r="GGY201" s="174"/>
      <c r="GGZ201" s="174"/>
      <c r="GHA201" s="174"/>
      <c r="GHB201" s="174"/>
      <c r="GHC201" s="174"/>
      <c r="GHD201" s="174"/>
      <c r="GHE201" s="174"/>
      <c r="GHF201" s="174"/>
      <c r="GHG201" s="174"/>
      <c r="GHH201" s="174"/>
      <c r="GHI201" s="174"/>
      <c r="GHJ201" s="174"/>
      <c r="GHK201" s="174"/>
      <c r="GHL201" s="174"/>
      <c r="GHM201" s="174"/>
      <c r="GHN201" s="174"/>
      <c r="GHO201" s="174"/>
      <c r="GHP201" s="174"/>
      <c r="GHQ201" s="174"/>
      <c r="GHR201" s="174"/>
      <c r="GHS201" s="174"/>
      <c r="GHT201" s="174"/>
      <c r="GHU201" s="174"/>
      <c r="GHV201" s="174"/>
      <c r="GHW201" s="174"/>
      <c r="GHX201" s="174"/>
      <c r="GHY201" s="174"/>
      <c r="GHZ201" s="174"/>
      <c r="GIA201" s="174"/>
      <c r="GIB201" s="174"/>
      <c r="GIC201" s="174"/>
      <c r="GID201" s="174"/>
      <c r="GIE201" s="174"/>
      <c r="GIF201" s="174"/>
      <c r="GIG201" s="174"/>
      <c r="GIH201" s="174"/>
      <c r="GII201" s="174"/>
      <c r="GIJ201" s="174"/>
      <c r="GIK201" s="174"/>
      <c r="GIL201" s="174"/>
      <c r="GIM201" s="174"/>
      <c r="GIN201" s="174"/>
      <c r="GIO201" s="174"/>
      <c r="GIP201" s="174"/>
      <c r="GIQ201" s="174"/>
      <c r="GIR201" s="174"/>
      <c r="GIS201" s="174"/>
      <c r="GIT201" s="174"/>
      <c r="GIU201" s="174"/>
      <c r="GIV201" s="174"/>
      <c r="GIW201" s="174"/>
      <c r="GIX201" s="174"/>
      <c r="GIY201" s="174"/>
      <c r="GIZ201" s="174"/>
      <c r="GJA201" s="174"/>
      <c r="GJB201" s="174"/>
      <c r="GJC201" s="174"/>
      <c r="GJD201" s="174"/>
      <c r="GJE201" s="174"/>
      <c r="GJF201" s="174"/>
      <c r="GJG201" s="174"/>
      <c r="GJH201" s="174"/>
      <c r="GJI201" s="174"/>
      <c r="GJJ201" s="174"/>
      <c r="GJK201" s="174"/>
      <c r="GJL201" s="174"/>
      <c r="GJM201" s="174"/>
      <c r="GJN201" s="174"/>
      <c r="GJO201" s="174"/>
      <c r="GJP201" s="174"/>
      <c r="GJQ201" s="174"/>
      <c r="GJR201" s="174"/>
      <c r="GJS201" s="174"/>
      <c r="GJT201" s="174"/>
      <c r="GJU201" s="174"/>
      <c r="GJV201" s="174"/>
      <c r="GJW201" s="174"/>
      <c r="GJX201" s="174"/>
      <c r="GJY201" s="174"/>
      <c r="GJZ201" s="174"/>
      <c r="GKA201" s="174"/>
      <c r="GKB201" s="174"/>
      <c r="GKC201" s="174"/>
      <c r="GKD201" s="174"/>
      <c r="GKE201" s="174"/>
      <c r="GKF201" s="174"/>
      <c r="GKG201" s="174"/>
      <c r="GKH201" s="174"/>
      <c r="GKI201" s="174"/>
      <c r="GKJ201" s="174"/>
      <c r="GKK201" s="174"/>
      <c r="GKL201" s="174"/>
      <c r="GKM201" s="174"/>
      <c r="GKN201" s="174"/>
      <c r="GKO201" s="174"/>
      <c r="GKP201" s="174"/>
      <c r="GKQ201" s="174"/>
      <c r="GKR201" s="174"/>
      <c r="GKS201" s="174"/>
      <c r="GKT201" s="174"/>
      <c r="GKU201" s="174"/>
      <c r="GKV201" s="174"/>
      <c r="GKW201" s="174"/>
      <c r="GKX201" s="174"/>
      <c r="GKY201" s="174"/>
      <c r="GKZ201" s="174"/>
      <c r="GLA201" s="174"/>
      <c r="GLB201" s="174"/>
      <c r="GLC201" s="174"/>
      <c r="GLD201" s="174"/>
      <c r="GLE201" s="174"/>
      <c r="GLF201" s="174"/>
      <c r="GLG201" s="174"/>
      <c r="GLH201" s="174"/>
      <c r="GLI201" s="174"/>
      <c r="GLJ201" s="174"/>
      <c r="GLK201" s="174"/>
      <c r="GLL201" s="174"/>
      <c r="GLM201" s="174"/>
      <c r="GLN201" s="174"/>
      <c r="GLO201" s="174"/>
      <c r="GLP201" s="174"/>
      <c r="GLQ201" s="174"/>
      <c r="GLR201" s="174"/>
      <c r="GLS201" s="174"/>
      <c r="GLT201" s="174"/>
      <c r="GLU201" s="174"/>
      <c r="GLV201" s="174"/>
      <c r="GLW201" s="174"/>
      <c r="GLX201" s="174"/>
      <c r="GLY201" s="174"/>
      <c r="GLZ201" s="174"/>
      <c r="GMA201" s="174"/>
      <c r="GMB201" s="174"/>
      <c r="GMC201" s="174"/>
      <c r="GMD201" s="174"/>
      <c r="GME201" s="174"/>
      <c r="GMF201" s="174"/>
      <c r="GMG201" s="174"/>
      <c r="GMH201" s="174"/>
      <c r="GMI201" s="174"/>
      <c r="GMJ201" s="174"/>
      <c r="GMK201" s="174"/>
      <c r="GML201" s="174"/>
      <c r="GMM201" s="174"/>
      <c r="GMN201" s="174"/>
      <c r="GMO201" s="174"/>
      <c r="GMP201" s="174"/>
      <c r="GMQ201" s="174"/>
      <c r="GMR201" s="174"/>
      <c r="GMS201" s="174"/>
      <c r="GMT201" s="174"/>
      <c r="GMU201" s="174"/>
      <c r="GMV201" s="174"/>
      <c r="GMW201" s="174"/>
      <c r="GMX201" s="174"/>
      <c r="GMY201" s="174"/>
      <c r="GMZ201" s="174"/>
      <c r="GNA201" s="174"/>
      <c r="GNB201" s="174"/>
      <c r="GNC201" s="174"/>
      <c r="GND201" s="174"/>
      <c r="GNE201" s="174"/>
      <c r="GNF201" s="174"/>
      <c r="GNG201" s="174"/>
      <c r="GNH201" s="174"/>
      <c r="GNI201" s="174"/>
      <c r="GNJ201" s="174"/>
      <c r="GNK201" s="174"/>
      <c r="GNL201" s="174"/>
      <c r="GNM201" s="174"/>
      <c r="GNN201" s="174"/>
      <c r="GNO201" s="174"/>
      <c r="GNP201" s="174"/>
      <c r="GNQ201" s="174"/>
      <c r="GNR201" s="174"/>
      <c r="GNS201" s="174"/>
      <c r="GNT201" s="174"/>
      <c r="GNU201" s="174"/>
      <c r="GNV201" s="174"/>
      <c r="GNW201" s="174"/>
      <c r="GNX201" s="174"/>
      <c r="GNY201" s="174"/>
      <c r="GNZ201" s="174"/>
      <c r="GOA201" s="174"/>
      <c r="GOB201" s="174"/>
      <c r="GOC201" s="174"/>
      <c r="GOD201" s="174"/>
      <c r="GOE201" s="174"/>
      <c r="GOF201" s="174"/>
      <c r="GOG201" s="174"/>
      <c r="GOH201" s="174"/>
      <c r="GOI201" s="174"/>
      <c r="GOJ201" s="174"/>
      <c r="GOK201" s="174"/>
      <c r="GOL201" s="174"/>
      <c r="GOM201" s="174"/>
      <c r="GON201" s="174"/>
      <c r="GOO201" s="174"/>
      <c r="GOP201" s="174"/>
      <c r="GOQ201" s="174"/>
      <c r="GOR201" s="174"/>
      <c r="GOS201" s="174"/>
      <c r="GOT201" s="174"/>
      <c r="GOU201" s="174"/>
      <c r="GOV201" s="174"/>
      <c r="GOW201" s="174"/>
      <c r="GOX201" s="174"/>
      <c r="GOY201" s="174"/>
      <c r="GOZ201" s="174"/>
      <c r="GPA201" s="174"/>
      <c r="GPB201" s="174"/>
      <c r="GPC201" s="174"/>
      <c r="GPD201" s="174"/>
      <c r="GPE201" s="174"/>
      <c r="GPF201" s="174"/>
      <c r="GPG201" s="174"/>
      <c r="GPH201" s="174"/>
      <c r="GPI201" s="174"/>
      <c r="GPJ201" s="174"/>
      <c r="GPK201" s="174"/>
      <c r="GPL201" s="174"/>
      <c r="GPM201" s="174"/>
      <c r="GPN201" s="174"/>
      <c r="GPO201" s="174"/>
      <c r="GPP201" s="174"/>
      <c r="GPQ201" s="174"/>
      <c r="GPR201" s="174"/>
      <c r="GPS201" s="174"/>
      <c r="GPT201" s="174"/>
      <c r="GPU201" s="174"/>
      <c r="GPV201" s="174"/>
      <c r="GPW201" s="174"/>
      <c r="GPX201" s="174"/>
      <c r="GPY201" s="174"/>
      <c r="GPZ201" s="174"/>
      <c r="GQA201" s="174"/>
      <c r="GQB201" s="174"/>
      <c r="GQC201" s="174"/>
      <c r="GQD201" s="174"/>
      <c r="GQE201" s="174"/>
      <c r="GQF201" s="174"/>
      <c r="GQG201" s="174"/>
      <c r="GQH201" s="174"/>
      <c r="GQI201" s="174"/>
      <c r="GQJ201" s="174"/>
      <c r="GQK201" s="174"/>
      <c r="GQL201" s="174"/>
      <c r="GQM201" s="174"/>
      <c r="GQN201" s="174"/>
      <c r="GQO201" s="174"/>
      <c r="GQP201" s="174"/>
      <c r="GQQ201" s="174"/>
      <c r="GQR201" s="174"/>
      <c r="GQS201" s="174"/>
      <c r="GQT201" s="174"/>
      <c r="GQU201" s="174"/>
      <c r="GQV201" s="174"/>
      <c r="GQW201" s="174"/>
      <c r="GQX201" s="174"/>
      <c r="GQY201" s="174"/>
      <c r="GQZ201" s="174"/>
      <c r="GRA201" s="174"/>
      <c r="GRB201" s="174"/>
      <c r="GRC201" s="174"/>
      <c r="GRD201" s="174"/>
      <c r="GRE201" s="174"/>
      <c r="GRF201" s="174"/>
      <c r="GRG201" s="174"/>
      <c r="GRH201" s="174"/>
      <c r="GRI201" s="174"/>
      <c r="GRJ201" s="174"/>
      <c r="GRK201" s="174"/>
      <c r="GRL201" s="174"/>
      <c r="GRM201" s="174"/>
      <c r="GRN201" s="174"/>
      <c r="GRO201" s="174"/>
      <c r="GRP201" s="174"/>
      <c r="GRQ201" s="174"/>
      <c r="GRR201" s="174"/>
      <c r="GRS201" s="174"/>
      <c r="GRT201" s="174"/>
      <c r="GRU201" s="174"/>
      <c r="GRV201" s="174"/>
      <c r="GRW201" s="174"/>
      <c r="GRX201" s="174"/>
      <c r="GRY201" s="174"/>
      <c r="GRZ201" s="174"/>
      <c r="GSA201" s="174"/>
      <c r="GSB201" s="174"/>
      <c r="GSC201" s="174"/>
      <c r="GSD201" s="174"/>
      <c r="GSE201" s="174"/>
      <c r="GSF201" s="174"/>
      <c r="GSG201" s="174"/>
      <c r="GSH201" s="174"/>
      <c r="GSI201" s="174"/>
      <c r="GSJ201" s="174"/>
      <c r="GSK201" s="174"/>
      <c r="GSL201" s="174"/>
      <c r="GSM201" s="174"/>
      <c r="GSN201" s="174"/>
      <c r="GSO201" s="174"/>
      <c r="GSP201" s="174"/>
      <c r="GSQ201" s="174"/>
      <c r="GSR201" s="174"/>
      <c r="GSS201" s="174"/>
      <c r="GST201" s="174"/>
      <c r="GSU201" s="174"/>
      <c r="GSV201" s="174"/>
      <c r="GSW201" s="174"/>
      <c r="GSX201" s="174"/>
      <c r="GSY201" s="174"/>
      <c r="GSZ201" s="174"/>
      <c r="GTA201" s="174"/>
      <c r="GTB201" s="174"/>
      <c r="GTC201" s="174"/>
      <c r="GTD201" s="174"/>
      <c r="GTE201" s="174"/>
      <c r="GTF201" s="174"/>
      <c r="GTG201" s="174"/>
      <c r="GTH201" s="174"/>
      <c r="GTI201" s="174"/>
      <c r="GTJ201" s="174"/>
      <c r="GTK201" s="174"/>
      <c r="GTL201" s="174"/>
      <c r="GTM201" s="174"/>
      <c r="GTN201" s="174"/>
      <c r="GTO201" s="174"/>
      <c r="GTP201" s="174"/>
      <c r="GTQ201" s="174"/>
      <c r="GTR201" s="174"/>
      <c r="GTS201" s="174"/>
      <c r="GTT201" s="174"/>
      <c r="GTU201" s="174"/>
      <c r="GTV201" s="174"/>
      <c r="GTW201" s="174"/>
      <c r="GTX201" s="174"/>
      <c r="GTY201" s="174"/>
      <c r="GTZ201" s="174"/>
      <c r="GUA201" s="174"/>
      <c r="GUB201" s="174"/>
      <c r="GUC201" s="174"/>
      <c r="GUD201" s="174"/>
      <c r="GUE201" s="174"/>
      <c r="GUF201" s="174"/>
      <c r="GUG201" s="174"/>
      <c r="GUH201" s="174"/>
      <c r="GUI201" s="174"/>
      <c r="GUJ201" s="174"/>
      <c r="GUK201" s="174"/>
      <c r="GUL201" s="174"/>
      <c r="GUM201" s="174"/>
      <c r="GUN201" s="174"/>
      <c r="GUO201" s="174"/>
      <c r="GUP201" s="174"/>
      <c r="GUQ201" s="174"/>
      <c r="GUR201" s="174"/>
      <c r="GUS201" s="174"/>
      <c r="GUT201" s="174"/>
      <c r="GUU201" s="174"/>
      <c r="GUV201" s="174"/>
      <c r="GUW201" s="174"/>
      <c r="GUX201" s="174"/>
      <c r="GUY201" s="174"/>
      <c r="GUZ201" s="174"/>
      <c r="GVA201" s="174"/>
      <c r="GVB201" s="174"/>
      <c r="GVC201" s="174"/>
      <c r="GVD201" s="174"/>
      <c r="GVE201" s="174"/>
      <c r="GVF201" s="174"/>
      <c r="GVG201" s="174"/>
      <c r="GVH201" s="174"/>
      <c r="GVI201" s="174"/>
      <c r="GVJ201" s="174"/>
      <c r="GVK201" s="174"/>
      <c r="GVL201" s="174"/>
      <c r="GVM201" s="174"/>
      <c r="GVN201" s="174"/>
      <c r="GVO201" s="174"/>
      <c r="GVP201" s="174"/>
      <c r="GVQ201" s="174"/>
      <c r="GVR201" s="174"/>
      <c r="GVS201" s="174"/>
      <c r="GVT201" s="174"/>
      <c r="GVU201" s="174"/>
      <c r="GVV201" s="174"/>
      <c r="GVW201" s="174"/>
      <c r="GVX201" s="174"/>
      <c r="GVY201" s="174"/>
      <c r="GVZ201" s="174"/>
      <c r="GWA201" s="174"/>
      <c r="GWB201" s="174"/>
      <c r="GWC201" s="174"/>
      <c r="GWD201" s="174"/>
      <c r="GWE201" s="174"/>
      <c r="GWF201" s="174"/>
      <c r="GWG201" s="174"/>
      <c r="GWH201" s="174"/>
      <c r="GWI201" s="174"/>
      <c r="GWJ201" s="174"/>
      <c r="GWK201" s="174"/>
      <c r="GWL201" s="174"/>
      <c r="GWM201" s="174"/>
      <c r="GWN201" s="174"/>
      <c r="GWO201" s="174"/>
      <c r="GWP201" s="174"/>
      <c r="GWQ201" s="174"/>
      <c r="GWR201" s="174"/>
      <c r="GWS201" s="174"/>
      <c r="GWT201" s="174"/>
      <c r="GWU201" s="174"/>
      <c r="GWV201" s="174"/>
      <c r="GWW201" s="174"/>
      <c r="GWX201" s="174"/>
      <c r="GWY201" s="174"/>
      <c r="GWZ201" s="174"/>
      <c r="GXA201" s="174"/>
      <c r="GXB201" s="174"/>
      <c r="GXC201" s="174"/>
      <c r="GXD201" s="174"/>
      <c r="GXE201" s="174"/>
      <c r="GXF201" s="174"/>
      <c r="GXG201" s="174"/>
      <c r="GXH201" s="174"/>
      <c r="GXI201" s="174"/>
      <c r="GXJ201" s="174"/>
      <c r="GXK201" s="174"/>
      <c r="GXL201" s="174"/>
      <c r="GXM201" s="174"/>
      <c r="GXN201" s="174"/>
      <c r="GXO201" s="174"/>
      <c r="GXP201" s="174"/>
      <c r="GXQ201" s="174"/>
      <c r="GXR201" s="174"/>
      <c r="GXS201" s="174"/>
      <c r="GXT201" s="174"/>
      <c r="GXU201" s="174"/>
      <c r="GXV201" s="174"/>
      <c r="GXW201" s="174"/>
      <c r="GXX201" s="174"/>
      <c r="GXY201" s="174"/>
      <c r="GXZ201" s="174"/>
      <c r="GYA201" s="174"/>
      <c r="GYB201" s="174"/>
      <c r="GYC201" s="174"/>
      <c r="GYD201" s="174"/>
      <c r="GYE201" s="174"/>
      <c r="GYF201" s="174"/>
      <c r="GYG201" s="174"/>
      <c r="GYH201" s="174"/>
      <c r="GYI201" s="174"/>
      <c r="GYJ201" s="174"/>
      <c r="GYK201" s="174"/>
      <c r="GYL201" s="174"/>
      <c r="GYM201" s="174"/>
      <c r="GYN201" s="174"/>
      <c r="GYO201" s="174"/>
      <c r="GYP201" s="174"/>
      <c r="GYQ201" s="174"/>
      <c r="GYR201" s="174"/>
      <c r="GYS201" s="174"/>
      <c r="GYT201" s="174"/>
      <c r="GYU201" s="174"/>
      <c r="GYV201" s="174"/>
      <c r="GYW201" s="174"/>
      <c r="GYX201" s="174"/>
      <c r="GYY201" s="174"/>
      <c r="GYZ201" s="174"/>
      <c r="GZA201" s="174"/>
      <c r="GZB201" s="174"/>
      <c r="GZC201" s="174"/>
      <c r="GZD201" s="174"/>
      <c r="GZE201" s="174"/>
      <c r="GZF201" s="174"/>
      <c r="GZG201" s="174"/>
      <c r="GZH201" s="174"/>
      <c r="GZI201" s="174"/>
      <c r="GZJ201" s="174"/>
      <c r="GZK201" s="174"/>
      <c r="GZL201" s="174"/>
      <c r="GZM201" s="174"/>
      <c r="GZN201" s="174"/>
      <c r="GZO201" s="174"/>
      <c r="GZP201" s="174"/>
      <c r="GZQ201" s="174"/>
      <c r="GZR201" s="174"/>
      <c r="GZS201" s="174"/>
      <c r="GZT201" s="174"/>
      <c r="GZU201" s="174"/>
      <c r="GZV201" s="174"/>
      <c r="GZW201" s="174"/>
      <c r="GZX201" s="174"/>
      <c r="GZY201" s="174"/>
      <c r="GZZ201" s="174"/>
      <c r="HAA201" s="174"/>
      <c r="HAB201" s="174"/>
      <c r="HAC201" s="174"/>
      <c r="HAD201" s="174"/>
      <c r="HAE201" s="174"/>
      <c r="HAF201" s="174"/>
      <c r="HAG201" s="174"/>
      <c r="HAH201" s="174"/>
      <c r="HAI201" s="174"/>
      <c r="HAJ201" s="174"/>
      <c r="HAK201" s="174"/>
      <c r="HAL201" s="174"/>
      <c r="HAM201" s="174"/>
      <c r="HAN201" s="174"/>
      <c r="HAO201" s="174"/>
      <c r="HAP201" s="174"/>
      <c r="HAQ201" s="174"/>
      <c r="HAR201" s="174"/>
      <c r="HAS201" s="174"/>
      <c r="HAT201" s="174"/>
      <c r="HAU201" s="174"/>
      <c r="HAV201" s="174"/>
      <c r="HAW201" s="174"/>
      <c r="HAX201" s="174"/>
      <c r="HAY201" s="174"/>
      <c r="HAZ201" s="174"/>
      <c r="HBA201" s="174"/>
      <c r="HBB201" s="174"/>
      <c r="HBC201" s="174"/>
      <c r="HBD201" s="174"/>
      <c r="HBE201" s="174"/>
      <c r="HBF201" s="174"/>
      <c r="HBG201" s="174"/>
      <c r="HBH201" s="174"/>
      <c r="HBI201" s="174"/>
      <c r="HBJ201" s="174"/>
      <c r="HBK201" s="174"/>
      <c r="HBL201" s="174"/>
      <c r="HBM201" s="174"/>
      <c r="HBN201" s="174"/>
      <c r="HBO201" s="174"/>
      <c r="HBP201" s="174"/>
      <c r="HBQ201" s="174"/>
      <c r="HBR201" s="174"/>
      <c r="HBS201" s="174"/>
      <c r="HBT201" s="174"/>
      <c r="HBU201" s="174"/>
      <c r="HBV201" s="174"/>
      <c r="HBW201" s="174"/>
      <c r="HBX201" s="174"/>
      <c r="HBY201" s="174"/>
      <c r="HBZ201" s="174"/>
      <c r="HCA201" s="174"/>
      <c r="HCB201" s="174"/>
      <c r="HCC201" s="174"/>
      <c r="HCD201" s="174"/>
      <c r="HCE201" s="174"/>
      <c r="HCF201" s="174"/>
      <c r="HCG201" s="174"/>
      <c r="HCH201" s="174"/>
      <c r="HCI201" s="174"/>
      <c r="HCJ201" s="174"/>
      <c r="HCK201" s="174"/>
      <c r="HCL201" s="174"/>
      <c r="HCM201" s="174"/>
      <c r="HCN201" s="174"/>
      <c r="HCO201" s="174"/>
      <c r="HCP201" s="174"/>
      <c r="HCQ201" s="174"/>
      <c r="HCR201" s="174"/>
      <c r="HCS201" s="174"/>
      <c r="HCT201" s="174"/>
      <c r="HCU201" s="174"/>
      <c r="HCV201" s="174"/>
      <c r="HCW201" s="174"/>
      <c r="HCX201" s="174"/>
      <c r="HCY201" s="174"/>
      <c r="HCZ201" s="174"/>
      <c r="HDA201" s="174"/>
      <c r="HDB201" s="174"/>
      <c r="HDC201" s="174"/>
      <c r="HDD201" s="174"/>
      <c r="HDE201" s="174"/>
      <c r="HDF201" s="174"/>
      <c r="HDG201" s="174"/>
      <c r="HDH201" s="174"/>
      <c r="HDI201" s="174"/>
      <c r="HDJ201" s="174"/>
      <c r="HDK201" s="174"/>
      <c r="HDL201" s="174"/>
      <c r="HDM201" s="174"/>
      <c r="HDN201" s="174"/>
      <c r="HDO201" s="174"/>
      <c r="HDP201" s="174"/>
      <c r="HDQ201" s="174"/>
      <c r="HDR201" s="174"/>
      <c r="HDS201" s="174"/>
      <c r="HDT201" s="174"/>
      <c r="HDU201" s="174"/>
      <c r="HDV201" s="174"/>
      <c r="HDW201" s="174"/>
      <c r="HDX201" s="174"/>
      <c r="HDY201" s="174"/>
      <c r="HDZ201" s="174"/>
      <c r="HEA201" s="174"/>
      <c r="HEB201" s="174"/>
      <c r="HEC201" s="174"/>
      <c r="HED201" s="174"/>
      <c r="HEE201" s="174"/>
      <c r="HEF201" s="174"/>
      <c r="HEG201" s="174"/>
      <c r="HEH201" s="174"/>
      <c r="HEI201" s="174"/>
      <c r="HEJ201" s="174"/>
      <c r="HEK201" s="174"/>
      <c r="HEL201" s="174"/>
      <c r="HEM201" s="174"/>
      <c r="HEN201" s="174"/>
      <c r="HEO201" s="174"/>
      <c r="HEP201" s="174"/>
      <c r="HEQ201" s="174"/>
      <c r="HER201" s="174"/>
      <c r="HES201" s="174"/>
      <c r="HET201" s="174"/>
      <c r="HEU201" s="174"/>
      <c r="HEV201" s="174"/>
      <c r="HEW201" s="174"/>
      <c r="HEX201" s="174"/>
      <c r="HEY201" s="174"/>
      <c r="HEZ201" s="174"/>
      <c r="HFA201" s="174"/>
      <c r="HFB201" s="174"/>
      <c r="HFC201" s="174"/>
      <c r="HFD201" s="174"/>
      <c r="HFE201" s="174"/>
      <c r="HFF201" s="174"/>
      <c r="HFG201" s="174"/>
      <c r="HFH201" s="174"/>
      <c r="HFI201" s="174"/>
      <c r="HFJ201" s="174"/>
      <c r="HFK201" s="174"/>
      <c r="HFL201" s="174"/>
      <c r="HFM201" s="174"/>
      <c r="HFN201" s="174"/>
      <c r="HFO201" s="174"/>
      <c r="HFP201" s="174"/>
      <c r="HFQ201" s="174"/>
      <c r="HFR201" s="174"/>
      <c r="HFS201" s="174"/>
      <c r="HFT201" s="174"/>
      <c r="HFU201" s="174"/>
      <c r="HFV201" s="174"/>
      <c r="HFW201" s="174"/>
      <c r="HFX201" s="174"/>
      <c r="HFY201" s="174"/>
      <c r="HFZ201" s="174"/>
      <c r="HGA201" s="174"/>
      <c r="HGB201" s="174"/>
      <c r="HGC201" s="174"/>
      <c r="HGD201" s="174"/>
      <c r="HGE201" s="174"/>
      <c r="HGF201" s="174"/>
      <c r="HGG201" s="174"/>
      <c r="HGH201" s="174"/>
      <c r="HGI201" s="174"/>
      <c r="HGJ201" s="174"/>
      <c r="HGK201" s="174"/>
      <c r="HGL201" s="174"/>
      <c r="HGM201" s="174"/>
      <c r="HGN201" s="174"/>
      <c r="HGO201" s="174"/>
      <c r="HGP201" s="174"/>
      <c r="HGQ201" s="174"/>
      <c r="HGR201" s="174"/>
      <c r="HGS201" s="174"/>
      <c r="HGT201" s="174"/>
      <c r="HGU201" s="174"/>
      <c r="HGV201" s="174"/>
      <c r="HGW201" s="174"/>
      <c r="HGX201" s="174"/>
      <c r="HGY201" s="174"/>
      <c r="HGZ201" s="174"/>
      <c r="HHA201" s="174"/>
      <c r="HHB201" s="174"/>
      <c r="HHC201" s="174"/>
      <c r="HHD201" s="174"/>
      <c r="HHE201" s="174"/>
      <c r="HHF201" s="174"/>
      <c r="HHG201" s="174"/>
      <c r="HHH201" s="174"/>
      <c r="HHI201" s="174"/>
      <c r="HHJ201" s="174"/>
      <c r="HHK201" s="174"/>
      <c r="HHL201" s="174"/>
      <c r="HHM201" s="174"/>
      <c r="HHN201" s="174"/>
      <c r="HHO201" s="174"/>
      <c r="HHP201" s="174"/>
      <c r="HHQ201" s="174"/>
      <c r="HHR201" s="174"/>
      <c r="HHS201" s="174"/>
      <c r="HHT201" s="174"/>
      <c r="HHU201" s="174"/>
      <c r="HHV201" s="174"/>
      <c r="HHW201" s="174"/>
      <c r="HHX201" s="174"/>
      <c r="HHY201" s="174"/>
      <c r="HHZ201" s="174"/>
      <c r="HIA201" s="174"/>
      <c r="HIB201" s="174"/>
      <c r="HIC201" s="174"/>
      <c r="HID201" s="174"/>
      <c r="HIE201" s="174"/>
      <c r="HIF201" s="174"/>
      <c r="HIG201" s="174"/>
      <c r="HIH201" s="174"/>
      <c r="HII201" s="174"/>
      <c r="HIJ201" s="174"/>
      <c r="HIK201" s="174"/>
      <c r="HIL201" s="174"/>
      <c r="HIM201" s="174"/>
      <c r="HIN201" s="174"/>
      <c r="HIO201" s="174"/>
      <c r="HIP201" s="174"/>
      <c r="HIQ201" s="174"/>
      <c r="HIR201" s="174"/>
      <c r="HIS201" s="174"/>
      <c r="HIT201" s="174"/>
      <c r="HIU201" s="174"/>
      <c r="HIV201" s="174"/>
      <c r="HIW201" s="174"/>
      <c r="HIX201" s="174"/>
      <c r="HIY201" s="174"/>
      <c r="HIZ201" s="174"/>
      <c r="HJA201" s="174"/>
      <c r="HJB201" s="174"/>
      <c r="HJC201" s="174"/>
      <c r="HJD201" s="174"/>
      <c r="HJE201" s="174"/>
      <c r="HJF201" s="174"/>
      <c r="HJG201" s="174"/>
      <c r="HJH201" s="174"/>
      <c r="HJI201" s="174"/>
      <c r="HJJ201" s="174"/>
      <c r="HJK201" s="174"/>
      <c r="HJL201" s="174"/>
      <c r="HJM201" s="174"/>
      <c r="HJN201" s="174"/>
      <c r="HJO201" s="174"/>
      <c r="HJP201" s="174"/>
      <c r="HJQ201" s="174"/>
      <c r="HJR201" s="174"/>
      <c r="HJS201" s="174"/>
      <c r="HJT201" s="174"/>
      <c r="HJU201" s="174"/>
      <c r="HJV201" s="174"/>
      <c r="HJW201" s="174"/>
      <c r="HJX201" s="174"/>
      <c r="HJY201" s="174"/>
      <c r="HJZ201" s="174"/>
      <c r="HKA201" s="174"/>
      <c r="HKB201" s="174"/>
      <c r="HKC201" s="174"/>
      <c r="HKD201" s="174"/>
      <c r="HKE201" s="174"/>
      <c r="HKF201" s="174"/>
      <c r="HKG201" s="174"/>
      <c r="HKH201" s="174"/>
      <c r="HKI201" s="174"/>
      <c r="HKJ201" s="174"/>
      <c r="HKK201" s="174"/>
      <c r="HKL201" s="174"/>
      <c r="HKM201" s="174"/>
      <c r="HKN201" s="174"/>
      <c r="HKO201" s="174"/>
      <c r="HKP201" s="174"/>
      <c r="HKQ201" s="174"/>
      <c r="HKR201" s="174"/>
      <c r="HKS201" s="174"/>
      <c r="HKT201" s="174"/>
      <c r="HKU201" s="174"/>
      <c r="HKV201" s="174"/>
      <c r="HKW201" s="174"/>
      <c r="HKX201" s="174"/>
      <c r="HKY201" s="174"/>
      <c r="HKZ201" s="174"/>
      <c r="HLA201" s="174"/>
      <c r="HLB201" s="174"/>
      <c r="HLC201" s="174"/>
      <c r="HLD201" s="174"/>
      <c r="HLE201" s="174"/>
      <c r="HLF201" s="174"/>
      <c r="HLG201" s="174"/>
      <c r="HLH201" s="174"/>
      <c r="HLI201" s="174"/>
      <c r="HLJ201" s="174"/>
      <c r="HLK201" s="174"/>
      <c r="HLL201" s="174"/>
      <c r="HLM201" s="174"/>
      <c r="HLN201" s="174"/>
      <c r="HLO201" s="174"/>
      <c r="HLP201" s="174"/>
      <c r="HLQ201" s="174"/>
      <c r="HLR201" s="174"/>
      <c r="HLS201" s="174"/>
      <c r="HLT201" s="174"/>
      <c r="HLU201" s="174"/>
      <c r="HLV201" s="174"/>
      <c r="HLW201" s="174"/>
      <c r="HLX201" s="174"/>
      <c r="HLY201" s="174"/>
      <c r="HLZ201" s="174"/>
      <c r="HMA201" s="174"/>
      <c r="HMB201" s="174"/>
      <c r="HMC201" s="174"/>
      <c r="HMD201" s="174"/>
      <c r="HME201" s="174"/>
      <c r="HMF201" s="174"/>
      <c r="HMG201" s="174"/>
      <c r="HMH201" s="174"/>
      <c r="HMI201" s="174"/>
      <c r="HMJ201" s="174"/>
      <c r="HMK201" s="174"/>
      <c r="HML201" s="174"/>
      <c r="HMM201" s="174"/>
      <c r="HMN201" s="174"/>
      <c r="HMO201" s="174"/>
      <c r="HMP201" s="174"/>
      <c r="HMQ201" s="174"/>
      <c r="HMR201" s="174"/>
      <c r="HMS201" s="174"/>
      <c r="HMT201" s="174"/>
      <c r="HMU201" s="174"/>
      <c r="HMV201" s="174"/>
      <c r="HMW201" s="174"/>
      <c r="HMX201" s="174"/>
      <c r="HMY201" s="174"/>
      <c r="HMZ201" s="174"/>
      <c r="HNA201" s="174"/>
      <c r="HNB201" s="174"/>
      <c r="HNC201" s="174"/>
      <c r="HND201" s="174"/>
      <c r="HNE201" s="174"/>
      <c r="HNF201" s="174"/>
      <c r="HNG201" s="174"/>
      <c r="HNH201" s="174"/>
      <c r="HNI201" s="174"/>
      <c r="HNJ201" s="174"/>
      <c r="HNK201" s="174"/>
      <c r="HNL201" s="174"/>
      <c r="HNM201" s="174"/>
      <c r="HNN201" s="174"/>
      <c r="HNO201" s="174"/>
      <c r="HNP201" s="174"/>
      <c r="HNQ201" s="174"/>
      <c r="HNR201" s="174"/>
      <c r="HNS201" s="174"/>
      <c r="HNT201" s="174"/>
      <c r="HNU201" s="174"/>
      <c r="HNV201" s="174"/>
      <c r="HNW201" s="174"/>
      <c r="HNX201" s="174"/>
      <c r="HNY201" s="174"/>
      <c r="HNZ201" s="174"/>
      <c r="HOA201" s="174"/>
      <c r="HOB201" s="174"/>
      <c r="HOC201" s="174"/>
      <c r="HOD201" s="174"/>
      <c r="HOE201" s="174"/>
      <c r="HOF201" s="174"/>
      <c r="HOG201" s="174"/>
      <c r="HOH201" s="174"/>
      <c r="HOI201" s="174"/>
      <c r="HOJ201" s="174"/>
      <c r="HOK201" s="174"/>
      <c r="HOL201" s="174"/>
      <c r="HOM201" s="174"/>
      <c r="HON201" s="174"/>
      <c r="HOO201" s="174"/>
      <c r="HOP201" s="174"/>
      <c r="HOQ201" s="174"/>
      <c r="HOR201" s="174"/>
      <c r="HOS201" s="174"/>
      <c r="HOT201" s="174"/>
      <c r="HOU201" s="174"/>
      <c r="HOV201" s="174"/>
      <c r="HOW201" s="174"/>
      <c r="HOX201" s="174"/>
      <c r="HOY201" s="174"/>
      <c r="HOZ201" s="174"/>
      <c r="HPA201" s="174"/>
      <c r="HPB201" s="174"/>
      <c r="HPC201" s="174"/>
      <c r="HPD201" s="174"/>
      <c r="HPE201" s="174"/>
      <c r="HPF201" s="174"/>
      <c r="HPG201" s="174"/>
      <c r="HPH201" s="174"/>
      <c r="HPI201" s="174"/>
      <c r="HPJ201" s="174"/>
      <c r="HPK201" s="174"/>
      <c r="HPL201" s="174"/>
      <c r="HPM201" s="174"/>
      <c r="HPN201" s="174"/>
      <c r="HPO201" s="174"/>
      <c r="HPP201" s="174"/>
      <c r="HPQ201" s="174"/>
      <c r="HPR201" s="174"/>
      <c r="HPS201" s="174"/>
      <c r="HPT201" s="174"/>
      <c r="HPU201" s="174"/>
      <c r="HPV201" s="174"/>
      <c r="HPW201" s="174"/>
      <c r="HPX201" s="174"/>
      <c r="HPY201" s="174"/>
      <c r="HPZ201" s="174"/>
      <c r="HQA201" s="174"/>
      <c r="HQB201" s="174"/>
      <c r="HQC201" s="174"/>
      <c r="HQD201" s="174"/>
      <c r="HQE201" s="174"/>
      <c r="HQF201" s="174"/>
      <c r="HQG201" s="174"/>
      <c r="HQH201" s="174"/>
      <c r="HQI201" s="174"/>
      <c r="HQJ201" s="174"/>
      <c r="HQK201" s="174"/>
      <c r="HQL201" s="174"/>
      <c r="HQM201" s="174"/>
      <c r="HQN201" s="174"/>
      <c r="HQO201" s="174"/>
      <c r="HQP201" s="174"/>
      <c r="HQQ201" s="174"/>
      <c r="HQR201" s="174"/>
      <c r="HQS201" s="174"/>
      <c r="HQT201" s="174"/>
      <c r="HQU201" s="174"/>
      <c r="HQV201" s="174"/>
      <c r="HQW201" s="174"/>
      <c r="HQX201" s="174"/>
      <c r="HQY201" s="174"/>
      <c r="HQZ201" s="174"/>
      <c r="HRA201" s="174"/>
      <c r="HRB201" s="174"/>
      <c r="HRC201" s="174"/>
      <c r="HRD201" s="174"/>
      <c r="HRE201" s="174"/>
      <c r="HRF201" s="174"/>
      <c r="HRG201" s="174"/>
      <c r="HRH201" s="174"/>
      <c r="HRI201" s="174"/>
      <c r="HRJ201" s="174"/>
      <c r="HRK201" s="174"/>
      <c r="HRL201" s="174"/>
      <c r="HRM201" s="174"/>
      <c r="HRN201" s="174"/>
      <c r="HRO201" s="174"/>
      <c r="HRP201" s="174"/>
      <c r="HRQ201" s="174"/>
      <c r="HRR201" s="174"/>
      <c r="HRS201" s="174"/>
      <c r="HRT201" s="174"/>
      <c r="HRU201" s="174"/>
      <c r="HRV201" s="174"/>
      <c r="HRW201" s="174"/>
      <c r="HRX201" s="174"/>
      <c r="HRY201" s="174"/>
      <c r="HRZ201" s="174"/>
      <c r="HSA201" s="174"/>
      <c r="HSB201" s="174"/>
      <c r="HSC201" s="174"/>
      <c r="HSD201" s="174"/>
      <c r="HSE201" s="174"/>
      <c r="HSF201" s="174"/>
      <c r="HSG201" s="174"/>
      <c r="HSH201" s="174"/>
      <c r="HSI201" s="174"/>
      <c r="HSJ201" s="174"/>
      <c r="HSK201" s="174"/>
      <c r="HSL201" s="174"/>
      <c r="HSM201" s="174"/>
      <c r="HSN201" s="174"/>
      <c r="HSO201" s="174"/>
      <c r="HSP201" s="174"/>
      <c r="HSQ201" s="174"/>
      <c r="HSR201" s="174"/>
      <c r="HSS201" s="174"/>
      <c r="HST201" s="174"/>
      <c r="HSU201" s="174"/>
      <c r="HSV201" s="174"/>
      <c r="HSW201" s="174"/>
      <c r="HSX201" s="174"/>
      <c r="HSY201" s="174"/>
      <c r="HSZ201" s="174"/>
      <c r="HTA201" s="174"/>
      <c r="HTB201" s="174"/>
      <c r="HTC201" s="174"/>
      <c r="HTD201" s="174"/>
      <c r="HTE201" s="174"/>
      <c r="HTF201" s="174"/>
      <c r="HTG201" s="174"/>
      <c r="HTH201" s="174"/>
      <c r="HTI201" s="174"/>
      <c r="HTJ201" s="174"/>
      <c r="HTK201" s="174"/>
      <c r="HTL201" s="174"/>
      <c r="HTM201" s="174"/>
      <c r="HTN201" s="174"/>
      <c r="HTO201" s="174"/>
      <c r="HTP201" s="174"/>
      <c r="HTQ201" s="174"/>
      <c r="HTR201" s="174"/>
      <c r="HTS201" s="174"/>
      <c r="HTT201" s="174"/>
      <c r="HTU201" s="174"/>
      <c r="HTV201" s="174"/>
      <c r="HTW201" s="174"/>
      <c r="HTX201" s="174"/>
      <c r="HTY201" s="174"/>
      <c r="HTZ201" s="174"/>
      <c r="HUA201" s="174"/>
      <c r="HUB201" s="174"/>
      <c r="HUC201" s="174"/>
      <c r="HUD201" s="174"/>
      <c r="HUE201" s="174"/>
      <c r="HUF201" s="174"/>
      <c r="HUG201" s="174"/>
      <c r="HUH201" s="174"/>
      <c r="HUI201" s="174"/>
      <c r="HUJ201" s="174"/>
      <c r="HUK201" s="174"/>
      <c r="HUL201" s="174"/>
      <c r="HUM201" s="174"/>
      <c r="HUN201" s="174"/>
      <c r="HUO201" s="174"/>
      <c r="HUP201" s="174"/>
      <c r="HUQ201" s="174"/>
      <c r="HUR201" s="174"/>
      <c r="HUS201" s="174"/>
      <c r="HUT201" s="174"/>
      <c r="HUU201" s="174"/>
      <c r="HUV201" s="174"/>
      <c r="HUW201" s="174"/>
      <c r="HUX201" s="174"/>
      <c r="HUY201" s="174"/>
      <c r="HUZ201" s="174"/>
      <c r="HVA201" s="174"/>
      <c r="HVB201" s="174"/>
      <c r="HVC201" s="174"/>
      <c r="HVD201" s="174"/>
      <c r="HVE201" s="174"/>
      <c r="HVF201" s="174"/>
      <c r="HVG201" s="174"/>
      <c r="HVH201" s="174"/>
      <c r="HVI201" s="174"/>
      <c r="HVJ201" s="174"/>
      <c r="HVK201" s="174"/>
      <c r="HVL201" s="174"/>
      <c r="HVM201" s="174"/>
      <c r="HVN201" s="174"/>
      <c r="HVO201" s="174"/>
      <c r="HVP201" s="174"/>
      <c r="HVQ201" s="174"/>
      <c r="HVR201" s="174"/>
      <c r="HVS201" s="174"/>
      <c r="HVT201" s="174"/>
      <c r="HVU201" s="174"/>
      <c r="HVV201" s="174"/>
      <c r="HVW201" s="174"/>
      <c r="HVX201" s="174"/>
      <c r="HVY201" s="174"/>
      <c r="HVZ201" s="174"/>
      <c r="HWA201" s="174"/>
      <c r="HWB201" s="174"/>
      <c r="HWC201" s="174"/>
      <c r="HWD201" s="174"/>
      <c r="HWE201" s="174"/>
      <c r="HWF201" s="174"/>
      <c r="HWG201" s="174"/>
      <c r="HWH201" s="174"/>
      <c r="HWI201" s="174"/>
      <c r="HWJ201" s="174"/>
      <c r="HWK201" s="174"/>
      <c r="HWL201" s="174"/>
      <c r="HWM201" s="174"/>
      <c r="HWN201" s="174"/>
      <c r="HWO201" s="174"/>
      <c r="HWP201" s="174"/>
      <c r="HWQ201" s="174"/>
      <c r="HWR201" s="174"/>
      <c r="HWS201" s="174"/>
      <c r="HWT201" s="174"/>
      <c r="HWU201" s="174"/>
      <c r="HWV201" s="174"/>
      <c r="HWW201" s="174"/>
      <c r="HWX201" s="174"/>
      <c r="HWY201" s="174"/>
      <c r="HWZ201" s="174"/>
      <c r="HXA201" s="174"/>
      <c r="HXB201" s="174"/>
      <c r="HXC201" s="174"/>
      <c r="HXD201" s="174"/>
      <c r="HXE201" s="174"/>
      <c r="HXF201" s="174"/>
      <c r="HXG201" s="174"/>
      <c r="HXH201" s="174"/>
      <c r="HXI201" s="174"/>
      <c r="HXJ201" s="174"/>
      <c r="HXK201" s="174"/>
      <c r="HXL201" s="174"/>
      <c r="HXM201" s="174"/>
      <c r="HXN201" s="174"/>
      <c r="HXO201" s="174"/>
      <c r="HXP201" s="174"/>
      <c r="HXQ201" s="174"/>
      <c r="HXR201" s="174"/>
      <c r="HXS201" s="174"/>
      <c r="HXT201" s="174"/>
      <c r="HXU201" s="174"/>
      <c r="HXV201" s="174"/>
      <c r="HXW201" s="174"/>
      <c r="HXX201" s="174"/>
      <c r="HXY201" s="174"/>
      <c r="HXZ201" s="174"/>
      <c r="HYA201" s="174"/>
      <c r="HYB201" s="174"/>
      <c r="HYC201" s="174"/>
      <c r="HYD201" s="174"/>
      <c r="HYE201" s="174"/>
      <c r="HYF201" s="174"/>
      <c r="HYG201" s="174"/>
      <c r="HYH201" s="174"/>
      <c r="HYI201" s="174"/>
      <c r="HYJ201" s="174"/>
      <c r="HYK201" s="174"/>
      <c r="HYL201" s="174"/>
      <c r="HYM201" s="174"/>
      <c r="HYN201" s="174"/>
      <c r="HYO201" s="174"/>
      <c r="HYP201" s="174"/>
      <c r="HYQ201" s="174"/>
      <c r="HYR201" s="174"/>
      <c r="HYS201" s="174"/>
      <c r="HYT201" s="174"/>
      <c r="HYU201" s="174"/>
      <c r="HYV201" s="174"/>
      <c r="HYW201" s="174"/>
      <c r="HYX201" s="174"/>
      <c r="HYY201" s="174"/>
      <c r="HYZ201" s="174"/>
      <c r="HZA201" s="174"/>
      <c r="HZB201" s="174"/>
      <c r="HZC201" s="174"/>
      <c r="HZD201" s="174"/>
      <c r="HZE201" s="174"/>
      <c r="HZF201" s="174"/>
      <c r="HZG201" s="174"/>
      <c r="HZH201" s="174"/>
      <c r="HZI201" s="174"/>
      <c r="HZJ201" s="174"/>
      <c r="HZK201" s="174"/>
      <c r="HZL201" s="174"/>
      <c r="HZM201" s="174"/>
      <c r="HZN201" s="174"/>
      <c r="HZO201" s="174"/>
      <c r="HZP201" s="174"/>
      <c r="HZQ201" s="174"/>
      <c r="HZR201" s="174"/>
      <c r="HZS201" s="174"/>
      <c r="HZT201" s="174"/>
      <c r="HZU201" s="174"/>
      <c r="HZV201" s="174"/>
      <c r="HZW201" s="174"/>
      <c r="HZX201" s="174"/>
      <c r="HZY201" s="174"/>
      <c r="HZZ201" s="174"/>
      <c r="IAA201" s="174"/>
      <c r="IAB201" s="174"/>
      <c r="IAC201" s="174"/>
      <c r="IAD201" s="174"/>
      <c r="IAE201" s="174"/>
      <c r="IAF201" s="174"/>
      <c r="IAG201" s="174"/>
      <c r="IAH201" s="174"/>
      <c r="IAI201" s="174"/>
      <c r="IAJ201" s="174"/>
      <c r="IAK201" s="174"/>
      <c r="IAL201" s="174"/>
      <c r="IAM201" s="174"/>
      <c r="IAN201" s="174"/>
      <c r="IAO201" s="174"/>
      <c r="IAP201" s="174"/>
      <c r="IAQ201" s="174"/>
      <c r="IAR201" s="174"/>
      <c r="IAS201" s="174"/>
      <c r="IAT201" s="174"/>
      <c r="IAU201" s="174"/>
      <c r="IAV201" s="174"/>
      <c r="IAW201" s="174"/>
      <c r="IAX201" s="174"/>
      <c r="IAY201" s="174"/>
      <c r="IAZ201" s="174"/>
      <c r="IBA201" s="174"/>
      <c r="IBB201" s="174"/>
      <c r="IBC201" s="174"/>
      <c r="IBD201" s="174"/>
      <c r="IBE201" s="174"/>
      <c r="IBF201" s="174"/>
      <c r="IBG201" s="174"/>
      <c r="IBH201" s="174"/>
      <c r="IBI201" s="174"/>
      <c r="IBJ201" s="174"/>
      <c r="IBK201" s="174"/>
      <c r="IBL201" s="174"/>
      <c r="IBM201" s="174"/>
      <c r="IBN201" s="174"/>
      <c r="IBO201" s="174"/>
      <c r="IBP201" s="174"/>
      <c r="IBQ201" s="174"/>
      <c r="IBR201" s="174"/>
      <c r="IBS201" s="174"/>
      <c r="IBT201" s="174"/>
      <c r="IBU201" s="174"/>
      <c r="IBV201" s="174"/>
      <c r="IBW201" s="174"/>
      <c r="IBX201" s="174"/>
      <c r="IBY201" s="174"/>
      <c r="IBZ201" s="174"/>
      <c r="ICA201" s="174"/>
      <c r="ICB201" s="174"/>
      <c r="ICC201" s="174"/>
      <c r="ICD201" s="174"/>
      <c r="ICE201" s="174"/>
      <c r="ICF201" s="174"/>
      <c r="ICG201" s="174"/>
      <c r="ICH201" s="174"/>
      <c r="ICI201" s="174"/>
      <c r="ICJ201" s="174"/>
      <c r="ICK201" s="174"/>
      <c r="ICL201" s="174"/>
      <c r="ICM201" s="174"/>
      <c r="ICN201" s="174"/>
      <c r="ICO201" s="174"/>
      <c r="ICP201" s="174"/>
      <c r="ICQ201" s="174"/>
      <c r="ICR201" s="174"/>
      <c r="ICS201" s="174"/>
      <c r="ICT201" s="174"/>
      <c r="ICU201" s="174"/>
      <c r="ICV201" s="174"/>
      <c r="ICW201" s="174"/>
      <c r="ICX201" s="174"/>
      <c r="ICY201" s="174"/>
      <c r="ICZ201" s="174"/>
      <c r="IDA201" s="174"/>
      <c r="IDB201" s="174"/>
      <c r="IDC201" s="174"/>
      <c r="IDD201" s="174"/>
      <c r="IDE201" s="174"/>
      <c r="IDF201" s="174"/>
      <c r="IDG201" s="174"/>
      <c r="IDH201" s="174"/>
      <c r="IDI201" s="174"/>
      <c r="IDJ201" s="174"/>
      <c r="IDK201" s="174"/>
      <c r="IDL201" s="174"/>
      <c r="IDM201" s="174"/>
      <c r="IDN201" s="174"/>
      <c r="IDO201" s="174"/>
      <c r="IDP201" s="174"/>
      <c r="IDQ201" s="174"/>
      <c r="IDR201" s="174"/>
      <c r="IDS201" s="174"/>
      <c r="IDT201" s="174"/>
      <c r="IDU201" s="174"/>
      <c r="IDV201" s="174"/>
      <c r="IDW201" s="174"/>
      <c r="IDX201" s="174"/>
      <c r="IDY201" s="174"/>
      <c r="IDZ201" s="174"/>
      <c r="IEA201" s="174"/>
      <c r="IEB201" s="174"/>
      <c r="IEC201" s="174"/>
      <c r="IED201" s="174"/>
      <c r="IEE201" s="174"/>
      <c r="IEF201" s="174"/>
      <c r="IEG201" s="174"/>
      <c r="IEH201" s="174"/>
      <c r="IEI201" s="174"/>
      <c r="IEJ201" s="174"/>
      <c r="IEK201" s="174"/>
      <c r="IEL201" s="174"/>
      <c r="IEM201" s="174"/>
      <c r="IEN201" s="174"/>
      <c r="IEO201" s="174"/>
      <c r="IEP201" s="174"/>
      <c r="IEQ201" s="174"/>
      <c r="IER201" s="174"/>
      <c r="IES201" s="174"/>
      <c r="IET201" s="174"/>
      <c r="IEU201" s="174"/>
      <c r="IEV201" s="174"/>
      <c r="IEW201" s="174"/>
      <c r="IEX201" s="174"/>
      <c r="IEY201" s="174"/>
      <c r="IEZ201" s="174"/>
      <c r="IFA201" s="174"/>
      <c r="IFB201" s="174"/>
      <c r="IFC201" s="174"/>
      <c r="IFD201" s="174"/>
      <c r="IFE201" s="174"/>
      <c r="IFF201" s="174"/>
      <c r="IFG201" s="174"/>
      <c r="IFH201" s="174"/>
      <c r="IFI201" s="174"/>
      <c r="IFJ201" s="174"/>
      <c r="IFK201" s="174"/>
      <c r="IFL201" s="174"/>
      <c r="IFM201" s="174"/>
      <c r="IFN201" s="174"/>
      <c r="IFO201" s="174"/>
      <c r="IFP201" s="174"/>
      <c r="IFQ201" s="174"/>
      <c r="IFR201" s="174"/>
      <c r="IFS201" s="174"/>
      <c r="IFT201" s="174"/>
      <c r="IFU201" s="174"/>
      <c r="IFV201" s="174"/>
      <c r="IFW201" s="174"/>
      <c r="IFX201" s="174"/>
      <c r="IFY201" s="174"/>
      <c r="IFZ201" s="174"/>
      <c r="IGA201" s="174"/>
      <c r="IGB201" s="174"/>
      <c r="IGC201" s="174"/>
      <c r="IGD201" s="174"/>
      <c r="IGE201" s="174"/>
      <c r="IGF201" s="174"/>
      <c r="IGG201" s="174"/>
      <c r="IGH201" s="174"/>
      <c r="IGI201" s="174"/>
      <c r="IGJ201" s="174"/>
      <c r="IGK201" s="174"/>
      <c r="IGL201" s="174"/>
      <c r="IGM201" s="174"/>
      <c r="IGN201" s="174"/>
      <c r="IGO201" s="174"/>
      <c r="IGP201" s="174"/>
      <c r="IGQ201" s="174"/>
      <c r="IGR201" s="174"/>
      <c r="IGS201" s="174"/>
      <c r="IGT201" s="174"/>
      <c r="IGU201" s="174"/>
      <c r="IGV201" s="174"/>
      <c r="IGW201" s="174"/>
      <c r="IGX201" s="174"/>
      <c r="IGY201" s="174"/>
      <c r="IGZ201" s="174"/>
      <c r="IHA201" s="174"/>
      <c r="IHB201" s="174"/>
      <c r="IHC201" s="174"/>
      <c r="IHD201" s="174"/>
      <c r="IHE201" s="174"/>
      <c r="IHF201" s="174"/>
      <c r="IHG201" s="174"/>
      <c r="IHH201" s="174"/>
      <c r="IHI201" s="174"/>
      <c r="IHJ201" s="174"/>
      <c r="IHK201" s="174"/>
      <c r="IHL201" s="174"/>
      <c r="IHM201" s="174"/>
      <c r="IHN201" s="174"/>
      <c r="IHO201" s="174"/>
      <c r="IHP201" s="174"/>
      <c r="IHQ201" s="174"/>
      <c r="IHR201" s="174"/>
      <c r="IHS201" s="174"/>
      <c r="IHT201" s="174"/>
      <c r="IHU201" s="174"/>
      <c r="IHV201" s="174"/>
      <c r="IHW201" s="174"/>
      <c r="IHX201" s="174"/>
      <c r="IHY201" s="174"/>
      <c r="IHZ201" s="174"/>
      <c r="IIA201" s="174"/>
      <c r="IIB201" s="174"/>
      <c r="IIC201" s="174"/>
      <c r="IID201" s="174"/>
      <c r="IIE201" s="174"/>
      <c r="IIF201" s="174"/>
      <c r="IIG201" s="174"/>
      <c r="IIH201" s="174"/>
      <c r="III201" s="174"/>
      <c r="IIJ201" s="174"/>
      <c r="IIK201" s="174"/>
      <c r="IIL201" s="174"/>
      <c r="IIM201" s="174"/>
      <c r="IIN201" s="174"/>
      <c r="IIO201" s="174"/>
      <c r="IIP201" s="174"/>
      <c r="IIQ201" s="174"/>
      <c r="IIR201" s="174"/>
      <c r="IIS201" s="174"/>
      <c r="IIT201" s="174"/>
      <c r="IIU201" s="174"/>
      <c r="IIV201" s="174"/>
      <c r="IIW201" s="174"/>
      <c r="IIX201" s="174"/>
      <c r="IIY201" s="174"/>
      <c r="IIZ201" s="174"/>
      <c r="IJA201" s="174"/>
      <c r="IJB201" s="174"/>
      <c r="IJC201" s="174"/>
      <c r="IJD201" s="174"/>
      <c r="IJE201" s="174"/>
      <c r="IJF201" s="174"/>
      <c r="IJG201" s="174"/>
      <c r="IJH201" s="174"/>
      <c r="IJI201" s="174"/>
      <c r="IJJ201" s="174"/>
      <c r="IJK201" s="174"/>
      <c r="IJL201" s="174"/>
      <c r="IJM201" s="174"/>
      <c r="IJN201" s="174"/>
      <c r="IJO201" s="174"/>
      <c r="IJP201" s="174"/>
      <c r="IJQ201" s="174"/>
      <c r="IJR201" s="174"/>
      <c r="IJS201" s="174"/>
      <c r="IJT201" s="174"/>
      <c r="IJU201" s="174"/>
      <c r="IJV201" s="174"/>
      <c r="IJW201" s="174"/>
      <c r="IJX201" s="174"/>
      <c r="IJY201" s="174"/>
      <c r="IJZ201" s="174"/>
      <c r="IKA201" s="174"/>
      <c r="IKB201" s="174"/>
      <c r="IKC201" s="174"/>
      <c r="IKD201" s="174"/>
      <c r="IKE201" s="174"/>
      <c r="IKF201" s="174"/>
      <c r="IKG201" s="174"/>
      <c r="IKH201" s="174"/>
      <c r="IKI201" s="174"/>
      <c r="IKJ201" s="174"/>
      <c r="IKK201" s="174"/>
      <c r="IKL201" s="174"/>
      <c r="IKM201" s="174"/>
      <c r="IKN201" s="174"/>
      <c r="IKO201" s="174"/>
      <c r="IKP201" s="174"/>
      <c r="IKQ201" s="174"/>
      <c r="IKR201" s="174"/>
      <c r="IKS201" s="174"/>
      <c r="IKT201" s="174"/>
      <c r="IKU201" s="174"/>
      <c r="IKV201" s="174"/>
      <c r="IKW201" s="174"/>
      <c r="IKX201" s="174"/>
      <c r="IKY201" s="174"/>
      <c r="IKZ201" s="174"/>
      <c r="ILA201" s="174"/>
      <c r="ILB201" s="174"/>
      <c r="ILC201" s="174"/>
      <c r="ILD201" s="174"/>
      <c r="ILE201" s="174"/>
      <c r="ILF201" s="174"/>
      <c r="ILG201" s="174"/>
      <c r="ILH201" s="174"/>
      <c r="ILI201" s="174"/>
      <c r="ILJ201" s="174"/>
      <c r="ILK201" s="174"/>
      <c r="ILL201" s="174"/>
      <c r="ILM201" s="174"/>
      <c r="ILN201" s="174"/>
      <c r="ILO201" s="174"/>
      <c r="ILP201" s="174"/>
      <c r="ILQ201" s="174"/>
      <c r="ILR201" s="174"/>
      <c r="ILS201" s="174"/>
      <c r="ILT201" s="174"/>
      <c r="ILU201" s="174"/>
      <c r="ILV201" s="174"/>
      <c r="ILW201" s="174"/>
      <c r="ILX201" s="174"/>
      <c r="ILY201" s="174"/>
      <c r="ILZ201" s="174"/>
      <c r="IMA201" s="174"/>
      <c r="IMB201" s="174"/>
      <c r="IMC201" s="174"/>
      <c r="IMD201" s="174"/>
      <c r="IME201" s="174"/>
      <c r="IMF201" s="174"/>
      <c r="IMG201" s="174"/>
      <c r="IMH201" s="174"/>
      <c r="IMI201" s="174"/>
      <c r="IMJ201" s="174"/>
      <c r="IMK201" s="174"/>
      <c r="IML201" s="174"/>
      <c r="IMM201" s="174"/>
      <c r="IMN201" s="174"/>
      <c r="IMO201" s="174"/>
      <c r="IMP201" s="174"/>
      <c r="IMQ201" s="174"/>
      <c r="IMR201" s="174"/>
      <c r="IMS201" s="174"/>
      <c r="IMT201" s="174"/>
      <c r="IMU201" s="174"/>
      <c r="IMV201" s="174"/>
      <c r="IMW201" s="174"/>
      <c r="IMX201" s="174"/>
      <c r="IMY201" s="174"/>
      <c r="IMZ201" s="174"/>
      <c r="INA201" s="174"/>
      <c r="INB201" s="174"/>
      <c r="INC201" s="174"/>
      <c r="IND201" s="174"/>
      <c r="INE201" s="174"/>
      <c r="INF201" s="174"/>
      <c r="ING201" s="174"/>
      <c r="INH201" s="174"/>
      <c r="INI201" s="174"/>
      <c r="INJ201" s="174"/>
      <c r="INK201" s="174"/>
      <c r="INL201" s="174"/>
      <c r="INM201" s="174"/>
      <c r="INN201" s="174"/>
      <c r="INO201" s="174"/>
      <c r="INP201" s="174"/>
      <c r="INQ201" s="174"/>
      <c r="INR201" s="174"/>
      <c r="INS201" s="174"/>
      <c r="INT201" s="174"/>
      <c r="INU201" s="174"/>
      <c r="INV201" s="174"/>
      <c r="INW201" s="174"/>
      <c r="INX201" s="174"/>
      <c r="INY201" s="174"/>
      <c r="INZ201" s="174"/>
      <c r="IOA201" s="174"/>
      <c r="IOB201" s="174"/>
      <c r="IOC201" s="174"/>
      <c r="IOD201" s="174"/>
      <c r="IOE201" s="174"/>
      <c r="IOF201" s="174"/>
      <c r="IOG201" s="174"/>
      <c r="IOH201" s="174"/>
      <c r="IOI201" s="174"/>
      <c r="IOJ201" s="174"/>
      <c r="IOK201" s="174"/>
      <c r="IOL201" s="174"/>
      <c r="IOM201" s="174"/>
      <c r="ION201" s="174"/>
      <c r="IOO201" s="174"/>
      <c r="IOP201" s="174"/>
      <c r="IOQ201" s="174"/>
      <c r="IOR201" s="174"/>
      <c r="IOS201" s="174"/>
      <c r="IOT201" s="174"/>
      <c r="IOU201" s="174"/>
      <c r="IOV201" s="174"/>
      <c r="IOW201" s="174"/>
      <c r="IOX201" s="174"/>
      <c r="IOY201" s="174"/>
      <c r="IOZ201" s="174"/>
      <c r="IPA201" s="174"/>
      <c r="IPB201" s="174"/>
      <c r="IPC201" s="174"/>
      <c r="IPD201" s="174"/>
      <c r="IPE201" s="174"/>
      <c r="IPF201" s="174"/>
      <c r="IPG201" s="174"/>
      <c r="IPH201" s="174"/>
      <c r="IPI201" s="174"/>
      <c r="IPJ201" s="174"/>
      <c r="IPK201" s="174"/>
      <c r="IPL201" s="174"/>
      <c r="IPM201" s="174"/>
      <c r="IPN201" s="174"/>
      <c r="IPO201" s="174"/>
      <c r="IPP201" s="174"/>
      <c r="IPQ201" s="174"/>
      <c r="IPR201" s="174"/>
      <c r="IPS201" s="174"/>
      <c r="IPT201" s="174"/>
      <c r="IPU201" s="174"/>
      <c r="IPV201" s="174"/>
      <c r="IPW201" s="174"/>
      <c r="IPX201" s="174"/>
      <c r="IPY201" s="174"/>
      <c r="IPZ201" s="174"/>
      <c r="IQA201" s="174"/>
      <c r="IQB201" s="174"/>
      <c r="IQC201" s="174"/>
      <c r="IQD201" s="174"/>
      <c r="IQE201" s="174"/>
      <c r="IQF201" s="174"/>
      <c r="IQG201" s="174"/>
      <c r="IQH201" s="174"/>
      <c r="IQI201" s="174"/>
      <c r="IQJ201" s="174"/>
      <c r="IQK201" s="174"/>
      <c r="IQL201" s="174"/>
      <c r="IQM201" s="174"/>
      <c r="IQN201" s="174"/>
      <c r="IQO201" s="174"/>
      <c r="IQP201" s="174"/>
      <c r="IQQ201" s="174"/>
      <c r="IQR201" s="174"/>
      <c r="IQS201" s="174"/>
      <c r="IQT201" s="174"/>
      <c r="IQU201" s="174"/>
      <c r="IQV201" s="174"/>
      <c r="IQW201" s="174"/>
      <c r="IQX201" s="174"/>
      <c r="IQY201" s="174"/>
      <c r="IQZ201" s="174"/>
      <c r="IRA201" s="174"/>
      <c r="IRB201" s="174"/>
      <c r="IRC201" s="174"/>
      <c r="IRD201" s="174"/>
      <c r="IRE201" s="174"/>
      <c r="IRF201" s="174"/>
      <c r="IRG201" s="174"/>
      <c r="IRH201" s="174"/>
      <c r="IRI201" s="174"/>
      <c r="IRJ201" s="174"/>
      <c r="IRK201" s="174"/>
      <c r="IRL201" s="174"/>
      <c r="IRM201" s="174"/>
      <c r="IRN201" s="174"/>
      <c r="IRO201" s="174"/>
      <c r="IRP201" s="174"/>
      <c r="IRQ201" s="174"/>
      <c r="IRR201" s="174"/>
      <c r="IRS201" s="174"/>
      <c r="IRT201" s="174"/>
      <c r="IRU201" s="174"/>
      <c r="IRV201" s="174"/>
      <c r="IRW201" s="174"/>
      <c r="IRX201" s="174"/>
      <c r="IRY201" s="174"/>
      <c r="IRZ201" s="174"/>
      <c r="ISA201" s="174"/>
      <c r="ISB201" s="174"/>
      <c r="ISC201" s="174"/>
      <c r="ISD201" s="174"/>
      <c r="ISE201" s="174"/>
      <c r="ISF201" s="174"/>
      <c r="ISG201" s="174"/>
      <c r="ISH201" s="174"/>
      <c r="ISI201" s="174"/>
      <c r="ISJ201" s="174"/>
      <c r="ISK201" s="174"/>
      <c r="ISL201" s="174"/>
      <c r="ISM201" s="174"/>
      <c r="ISN201" s="174"/>
      <c r="ISO201" s="174"/>
      <c r="ISP201" s="174"/>
      <c r="ISQ201" s="174"/>
      <c r="ISR201" s="174"/>
      <c r="ISS201" s="174"/>
      <c r="IST201" s="174"/>
      <c r="ISU201" s="174"/>
      <c r="ISV201" s="174"/>
      <c r="ISW201" s="174"/>
      <c r="ISX201" s="174"/>
      <c r="ISY201" s="174"/>
      <c r="ISZ201" s="174"/>
      <c r="ITA201" s="174"/>
      <c r="ITB201" s="174"/>
      <c r="ITC201" s="174"/>
      <c r="ITD201" s="174"/>
      <c r="ITE201" s="174"/>
      <c r="ITF201" s="174"/>
      <c r="ITG201" s="174"/>
      <c r="ITH201" s="174"/>
      <c r="ITI201" s="174"/>
      <c r="ITJ201" s="174"/>
      <c r="ITK201" s="174"/>
      <c r="ITL201" s="174"/>
      <c r="ITM201" s="174"/>
      <c r="ITN201" s="174"/>
      <c r="ITO201" s="174"/>
      <c r="ITP201" s="174"/>
      <c r="ITQ201" s="174"/>
      <c r="ITR201" s="174"/>
      <c r="ITS201" s="174"/>
      <c r="ITT201" s="174"/>
      <c r="ITU201" s="174"/>
      <c r="ITV201" s="174"/>
      <c r="ITW201" s="174"/>
      <c r="ITX201" s="174"/>
      <c r="ITY201" s="174"/>
      <c r="ITZ201" s="174"/>
      <c r="IUA201" s="174"/>
      <c r="IUB201" s="174"/>
      <c r="IUC201" s="174"/>
      <c r="IUD201" s="174"/>
      <c r="IUE201" s="174"/>
      <c r="IUF201" s="174"/>
      <c r="IUG201" s="174"/>
      <c r="IUH201" s="174"/>
      <c r="IUI201" s="174"/>
      <c r="IUJ201" s="174"/>
      <c r="IUK201" s="174"/>
      <c r="IUL201" s="174"/>
      <c r="IUM201" s="174"/>
      <c r="IUN201" s="174"/>
      <c r="IUO201" s="174"/>
      <c r="IUP201" s="174"/>
      <c r="IUQ201" s="174"/>
      <c r="IUR201" s="174"/>
      <c r="IUS201" s="174"/>
      <c r="IUT201" s="174"/>
      <c r="IUU201" s="174"/>
      <c r="IUV201" s="174"/>
      <c r="IUW201" s="174"/>
      <c r="IUX201" s="174"/>
      <c r="IUY201" s="174"/>
      <c r="IUZ201" s="174"/>
      <c r="IVA201" s="174"/>
      <c r="IVB201" s="174"/>
      <c r="IVC201" s="174"/>
      <c r="IVD201" s="174"/>
      <c r="IVE201" s="174"/>
      <c r="IVF201" s="174"/>
      <c r="IVG201" s="174"/>
      <c r="IVH201" s="174"/>
      <c r="IVI201" s="174"/>
      <c r="IVJ201" s="174"/>
      <c r="IVK201" s="174"/>
      <c r="IVL201" s="174"/>
      <c r="IVM201" s="174"/>
      <c r="IVN201" s="174"/>
      <c r="IVO201" s="174"/>
      <c r="IVP201" s="174"/>
      <c r="IVQ201" s="174"/>
      <c r="IVR201" s="174"/>
      <c r="IVS201" s="174"/>
      <c r="IVT201" s="174"/>
      <c r="IVU201" s="174"/>
      <c r="IVV201" s="174"/>
      <c r="IVW201" s="174"/>
      <c r="IVX201" s="174"/>
      <c r="IVY201" s="174"/>
      <c r="IVZ201" s="174"/>
      <c r="IWA201" s="174"/>
      <c r="IWB201" s="174"/>
      <c r="IWC201" s="174"/>
      <c r="IWD201" s="174"/>
      <c r="IWE201" s="174"/>
      <c r="IWF201" s="174"/>
      <c r="IWG201" s="174"/>
      <c r="IWH201" s="174"/>
      <c r="IWI201" s="174"/>
      <c r="IWJ201" s="174"/>
      <c r="IWK201" s="174"/>
      <c r="IWL201" s="174"/>
      <c r="IWM201" s="174"/>
      <c r="IWN201" s="174"/>
      <c r="IWO201" s="174"/>
      <c r="IWP201" s="174"/>
      <c r="IWQ201" s="174"/>
      <c r="IWR201" s="174"/>
      <c r="IWS201" s="174"/>
      <c r="IWT201" s="174"/>
      <c r="IWU201" s="174"/>
      <c r="IWV201" s="174"/>
      <c r="IWW201" s="174"/>
      <c r="IWX201" s="174"/>
      <c r="IWY201" s="174"/>
      <c r="IWZ201" s="174"/>
      <c r="IXA201" s="174"/>
      <c r="IXB201" s="174"/>
      <c r="IXC201" s="174"/>
      <c r="IXD201" s="174"/>
      <c r="IXE201" s="174"/>
      <c r="IXF201" s="174"/>
      <c r="IXG201" s="174"/>
      <c r="IXH201" s="174"/>
      <c r="IXI201" s="174"/>
      <c r="IXJ201" s="174"/>
      <c r="IXK201" s="174"/>
      <c r="IXL201" s="174"/>
      <c r="IXM201" s="174"/>
      <c r="IXN201" s="174"/>
      <c r="IXO201" s="174"/>
      <c r="IXP201" s="174"/>
      <c r="IXQ201" s="174"/>
      <c r="IXR201" s="174"/>
      <c r="IXS201" s="174"/>
      <c r="IXT201" s="174"/>
      <c r="IXU201" s="174"/>
      <c r="IXV201" s="174"/>
      <c r="IXW201" s="174"/>
      <c r="IXX201" s="174"/>
      <c r="IXY201" s="174"/>
      <c r="IXZ201" s="174"/>
      <c r="IYA201" s="174"/>
      <c r="IYB201" s="174"/>
      <c r="IYC201" s="174"/>
      <c r="IYD201" s="174"/>
      <c r="IYE201" s="174"/>
      <c r="IYF201" s="174"/>
      <c r="IYG201" s="174"/>
      <c r="IYH201" s="174"/>
      <c r="IYI201" s="174"/>
      <c r="IYJ201" s="174"/>
      <c r="IYK201" s="174"/>
      <c r="IYL201" s="174"/>
      <c r="IYM201" s="174"/>
      <c r="IYN201" s="174"/>
      <c r="IYO201" s="174"/>
      <c r="IYP201" s="174"/>
      <c r="IYQ201" s="174"/>
      <c r="IYR201" s="174"/>
      <c r="IYS201" s="174"/>
      <c r="IYT201" s="174"/>
      <c r="IYU201" s="174"/>
      <c r="IYV201" s="174"/>
      <c r="IYW201" s="174"/>
      <c r="IYX201" s="174"/>
      <c r="IYY201" s="174"/>
      <c r="IYZ201" s="174"/>
      <c r="IZA201" s="174"/>
      <c r="IZB201" s="174"/>
      <c r="IZC201" s="174"/>
      <c r="IZD201" s="174"/>
      <c r="IZE201" s="174"/>
      <c r="IZF201" s="174"/>
      <c r="IZG201" s="174"/>
      <c r="IZH201" s="174"/>
      <c r="IZI201" s="174"/>
      <c r="IZJ201" s="174"/>
      <c r="IZK201" s="174"/>
      <c r="IZL201" s="174"/>
      <c r="IZM201" s="174"/>
      <c r="IZN201" s="174"/>
      <c r="IZO201" s="174"/>
      <c r="IZP201" s="174"/>
      <c r="IZQ201" s="174"/>
      <c r="IZR201" s="174"/>
      <c r="IZS201" s="174"/>
      <c r="IZT201" s="174"/>
      <c r="IZU201" s="174"/>
      <c r="IZV201" s="174"/>
      <c r="IZW201" s="174"/>
      <c r="IZX201" s="174"/>
      <c r="IZY201" s="174"/>
      <c r="IZZ201" s="174"/>
      <c r="JAA201" s="174"/>
      <c r="JAB201" s="174"/>
      <c r="JAC201" s="174"/>
      <c r="JAD201" s="174"/>
      <c r="JAE201" s="174"/>
      <c r="JAF201" s="174"/>
      <c r="JAG201" s="174"/>
      <c r="JAH201" s="174"/>
      <c r="JAI201" s="174"/>
      <c r="JAJ201" s="174"/>
      <c r="JAK201" s="174"/>
      <c r="JAL201" s="174"/>
      <c r="JAM201" s="174"/>
      <c r="JAN201" s="174"/>
      <c r="JAO201" s="174"/>
      <c r="JAP201" s="174"/>
      <c r="JAQ201" s="174"/>
      <c r="JAR201" s="174"/>
      <c r="JAS201" s="174"/>
      <c r="JAT201" s="174"/>
      <c r="JAU201" s="174"/>
      <c r="JAV201" s="174"/>
      <c r="JAW201" s="174"/>
      <c r="JAX201" s="174"/>
      <c r="JAY201" s="174"/>
      <c r="JAZ201" s="174"/>
      <c r="JBA201" s="174"/>
      <c r="JBB201" s="174"/>
      <c r="JBC201" s="174"/>
      <c r="JBD201" s="174"/>
      <c r="JBE201" s="174"/>
      <c r="JBF201" s="174"/>
      <c r="JBG201" s="174"/>
      <c r="JBH201" s="174"/>
      <c r="JBI201" s="174"/>
      <c r="JBJ201" s="174"/>
      <c r="JBK201" s="174"/>
      <c r="JBL201" s="174"/>
      <c r="JBM201" s="174"/>
      <c r="JBN201" s="174"/>
      <c r="JBO201" s="174"/>
      <c r="JBP201" s="174"/>
      <c r="JBQ201" s="174"/>
      <c r="JBR201" s="174"/>
      <c r="JBS201" s="174"/>
      <c r="JBT201" s="174"/>
      <c r="JBU201" s="174"/>
      <c r="JBV201" s="174"/>
      <c r="JBW201" s="174"/>
      <c r="JBX201" s="174"/>
      <c r="JBY201" s="174"/>
      <c r="JBZ201" s="174"/>
      <c r="JCA201" s="174"/>
      <c r="JCB201" s="174"/>
      <c r="JCC201" s="174"/>
      <c r="JCD201" s="174"/>
      <c r="JCE201" s="174"/>
      <c r="JCF201" s="174"/>
      <c r="JCG201" s="174"/>
      <c r="JCH201" s="174"/>
      <c r="JCI201" s="174"/>
      <c r="JCJ201" s="174"/>
      <c r="JCK201" s="174"/>
      <c r="JCL201" s="174"/>
      <c r="JCM201" s="174"/>
      <c r="JCN201" s="174"/>
      <c r="JCO201" s="174"/>
      <c r="JCP201" s="174"/>
      <c r="JCQ201" s="174"/>
      <c r="JCR201" s="174"/>
      <c r="JCS201" s="174"/>
      <c r="JCT201" s="174"/>
      <c r="JCU201" s="174"/>
      <c r="JCV201" s="174"/>
      <c r="JCW201" s="174"/>
      <c r="JCX201" s="174"/>
      <c r="JCY201" s="174"/>
      <c r="JCZ201" s="174"/>
      <c r="JDA201" s="174"/>
      <c r="JDB201" s="174"/>
      <c r="JDC201" s="174"/>
      <c r="JDD201" s="174"/>
      <c r="JDE201" s="174"/>
      <c r="JDF201" s="174"/>
      <c r="JDG201" s="174"/>
      <c r="JDH201" s="174"/>
      <c r="JDI201" s="174"/>
      <c r="JDJ201" s="174"/>
      <c r="JDK201" s="174"/>
      <c r="JDL201" s="174"/>
      <c r="JDM201" s="174"/>
      <c r="JDN201" s="174"/>
      <c r="JDO201" s="174"/>
      <c r="JDP201" s="174"/>
      <c r="JDQ201" s="174"/>
      <c r="JDR201" s="174"/>
      <c r="JDS201" s="174"/>
      <c r="JDT201" s="174"/>
      <c r="JDU201" s="174"/>
      <c r="JDV201" s="174"/>
      <c r="JDW201" s="174"/>
      <c r="JDX201" s="174"/>
      <c r="JDY201" s="174"/>
      <c r="JDZ201" s="174"/>
      <c r="JEA201" s="174"/>
      <c r="JEB201" s="174"/>
      <c r="JEC201" s="174"/>
      <c r="JED201" s="174"/>
      <c r="JEE201" s="174"/>
      <c r="JEF201" s="174"/>
      <c r="JEG201" s="174"/>
      <c r="JEH201" s="174"/>
      <c r="JEI201" s="174"/>
      <c r="JEJ201" s="174"/>
      <c r="JEK201" s="174"/>
      <c r="JEL201" s="174"/>
      <c r="JEM201" s="174"/>
      <c r="JEN201" s="174"/>
      <c r="JEO201" s="174"/>
      <c r="JEP201" s="174"/>
      <c r="JEQ201" s="174"/>
      <c r="JER201" s="174"/>
      <c r="JES201" s="174"/>
      <c r="JET201" s="174"/>
      <c r="JEU201" s="174"/>
      <c r="JEV201" s="174"/>
      <c r="JEW201" s="174"/>
      <c r="JEX201" s="174"/>
      <c r="JEY201" s="174"/>
      <c r="JEZ201" s="174"/>
      <c r="JFA201" s="174"/>
      <c r="JFB201" s="174"/>
      <c r="JFC201" s="174"/>
      <c r="JFD201" s="174"/>
      <c r="JFE201" s="174"/>
      <c r="JFF201" s="174"/>
      <c r="JFG201" s="174"/>
      <c r="JFH201" s="174"/>
      <c r="JFI201" s="174"/>
      <c r="JFJ201" s="174"/>
      <c r="JFK201" s="174"/>
      <c r="JFL201" s="174"/>
      <c r="JFM201" s="174"/>
      <c r="JFN201" s="174"/>
      <c r="JFO201" s="174"/>
      <c r="JFP201" s="174"/>
      <c r="JFQ201" s="174"/>
      <c r="JFR201" s="174"/>
      <c r="JFS201" s="174"/>
      <c r="JFT201" s="174"/>
      <c r="JFU201" s="174"/>
      <c r="JFV201" s="174"/>
      <c r="JFW201" s="174"/>
      <c r="JFX201" s="174"/>
      <c r="JFY201" s="174"/>
      <c r="JFZ201" s="174"/>
      <c r="JGA201" s="174"/>
      <c r="JGB201" s="174"/>
      <c r="JGC201" s="174"/>
      <c r="JGD201" s="174"/>
      <c r="JGE201" s="174"/>
      <c r="JGF201" s="174"/>
      <c r="JGG201" s="174"/>
      <c r="JGH201" s="174"/>
      <c r="JGI201" s="174"/>
      <c r="JGJ201" s="174"/>
      <c r="JGK201" s="174"/>
      <c r="JGL201" s="174"/>
      <c r="JGM201" s="174"/>
      <c r="JGN201" s="174"/>
      <c r="JGO201" s="174"/>
      <c r="JGP201" s="174"/>
      <c r="JGQ201" s="174"/>
      <c r="JGR201" s="174"/>
      <c r="JGS201" s="174"/>
      <c r="JGT201" s="174"/>
      <c r="JGU201" s="174"/>
      <c r="JGV201" s="174"/>
      <c r="JGW201" s="174"/>
      <c r="JGX201" s="174"/>
      <c r="JGY201" s="174"/>
      <c r="JGZ201" s="174"/>
      <c r="JHA201" s="174"/>
      <c r="JHB201" s="174"/>
      <c r="JHC201" s="174"/>
      <c r="JHD201" s="174"/>
      <c r="JHE201" s="174"/>
      <c r="JHF201" s="174"/>
      <c r="JHG201" s="174"/>
      <c r="JHH201" s="174"/>
      <c r="JHI201" s="174"/>
      <c r="JHJ201" s="174"/>
      <c r="JHK201" s="174"/>
      <c r="JHL201" s="174"/>
      <c r="JHM201" s="174"/>
      <c r="JHN201" s="174"/>
      <c r="JHO201" s="174"/>
      <c r="JHP201" s="174"/>
      <c r="JHQ201" s="174"/>
      <c r="JHR201" s="174"/>
      <c r="JHS201" s="174"/>
      <c r="JHT201" s="174"/>
      <c r="JHU201" s="174"/>
      <c r="JHV201" s="174"/>
      <c r="JHW201" s="174"/>
      <c r="JHX201" s="174"/>
      <c r="JHY201" s="174"/>
      <c r="JHZ201" s="174"/>
      <c r="JIA201" s="174"/>
      <c r="JIB201" s="174"/>
      <c r="JIC201" s="174"/>
      <c r="JID201" s="174"/>
      <c r="JIE201" s="174"/>
      <c r="JIF201" s="174"/>
      <c r="JIG201" s="174"/>
      <c r="JIH201" s="174"/>
      <c r="JII201" s="174"/>
      <c r="JIJ201" s="174"/>
      <c r="JIK201" s="174"/>
      <c r="JIL201" s="174"/>
      <c r="JIM201" s="174"/>
      <c r="JIN201" s="174"/>
      <c r="JIO201" s="174"/>
      <c r="JIP201" s="174"/>
      <c r="JIQ201" s="174"/>
      <c r="JIR201" s="174"/>
      <c r="JIS201" s="174"/>
      <c r="JIT201" s="174"/>
      <c r="JIU201" s="174"/>
      <c r="JIV201" s="174"/>
      <c r="JIW201" s="174"/>
      <c r="JIX201" s="174"/>
      <c r="JIY201" s="174"/>
      <c r="JIZ201" s="174"/>
      <c r="JJA201" s="174"/>
      <c r="JJB201" s="174"/>
      <c r="JJC201" s="174"/>
      <c r="JJD201" s="174"/>
      <c r="JJE201" s="174"/>
      <c r="JJF201" s="174"/>
      <c r="JJG201" s="174"/>
      <c r="JJH201" s="174"/>
      <c r="JJI201" s="174"/>
      <c r="JJJ201" s="174"/>
      <c r="JJK201" s="174"/>
      <c r="JJL201" s="174"/>
      <c r="JJM201" s="174"/>
      <c r="JJN201" s="174"/>
      <c r="JJO201" s="174"/>
      <c r="JJP201" s="174"/>
      <c r="JJQ201" s="174"/>
      <c r="JJR201" s="174"/>
      <c r="JJS201" s="174"/>
      <c r="JJT201" s="174"/>
      <c r="JJU201" s="174"/>
      <c r="JJV201" s="174"/>
      <c r="JJW201" s="174"/>
      <c r="JJX201" s="174"/>
      <c r="JJY201" s="174"/>
      <c r="JJZ201" s="174"/>
      <c r="JKA201" s="174"/>
      <c r="JKB201" s="174"/>
      <c r="JKC201" s="174"/>
      <c r="JKD201" s="174"/>
      <c r="JKE201" s="174"/>
      <c r="JKF201" s="174"/>
      <c r="JKG201" s="174"/>
      <c r="JKH201" s="174"/>
      <c r="JKI201" s="174"/>
      <c r="JKJ201" s="174"/>
      <c r="JKK201" s="174"/>
      <c r="JKL201" s="174"/>
      <c r="JKM201" s="174"/>
      <c r="JKN201" s="174"/>
      <c r="JKO201" s="174"/>
      <c r="JKP201" s="174"/>
      <c r="JKQ201" s="174"/>
      <c r="JKR201" s="174"/>
      <c r="JKS201" s="174"/>
      <c r="JKT201" s="174"/>
      <c r="JKU201" s="174"/>
      <c r="JKV201" s="174"/>
      <c r="JKW201" s="174"/>
      <c r="JKX201" s="174"/>
      <c r="JKY201" s="174"/>
      <c r="JKZ201" s="174"/>
      <c r="JLA201" s="174"/>
      <c r="JLB201" s="174"/>
      <c r="JLC201" s="174"/>
      <c r="JLD201" s="174"/>
      <c r="JLE201" s="174"/>
      <c r="JLF201" s="174"/>
      <c r="JLG201" s="174"/>
      <c r="JLH201" s="174"/>
      <c r="JLI201" s="174"/>
      <c r="JLJ201" s="174"/>
      <c r="JLK201" s="174"/>
      <c r="JLL201" s="174"/>
      <c r="JLM201" s="174"/>
      <c r="JLN201" s="174"/>
      <c r="JLO201" s="174"/>
      <c r="JLP201" s="174"/>
      <c r="JLQ201" s="174"/>
      <c r="JLR201" s="174"/>
      <c r="JLS201" s="174"/>
      <c r="JLT201" s="174"/>
      <c r="JLU201" s="174"/>
      <c r="JLV201" s="174"/>
      <c r="JLW201" s="174"/>
      <c r="JLX201" s="174"/>
      <c r="JLY201" s="174"/>
      <c r="JLZ201" s="174"/>
      <c r="JMA201" s="174"/>
      <c r="JMB201" s="174"/>
      <c r="JMC201" s="174"/>
      <c r="JMD201" s="174"/>
      <c r="JME201" s="174"/>
      <c r="JMF201" s="174"/>
      <c r="JMG201" s="174"/>
      <c r="JMH201" s="174"/>
      <c r="JMI201" s="174"/>
      <c r="JMJ201" s="174"/>
      <c r="JMK201" s="174"/>
      <c r="JML201" s="174"/>
      <c r="JMM201" s="174"/>
      <c r="JMN201" s="174"/>
      <c r="JMO201" s="174"/>
      <c r="JMP201" s="174"/>
      <c r="JMQ201" s="174"/>
      <c r="JMR201" s="174"/>
      <c r="JMS201" s="174"/>
      <c r="JMT201" s="174"/>
      <c r="JMU201" s="174"/>
      <c r="JMV201" s="174"/>
      <c r="JMW201" s="174"/>
      <c r="JMX201" s="174"/>
      <c r="JMY201" s="174"/>
      <c r="JMZ201" s="174"/>
      <c r="JNA201" s="174"/>
      <c r="JNB201" s="174"/>
      <c r="JNC201" s="174"/>
      <c r="JND201" s="174"/>
      <c r="JNE201" s="174"/>
      <c r="JNF201" s="174"/>
      <c r="JNG201" s="174"/>
      <c r="JNH201" s="174"/>
      <c r="JNI201" s="174"/>
      <c r="JNJ201" s="174"/>
      <c r="JNK201" s="174"/>
      <c r="JNL201" s="174"/>
      <c r="JNM201" s="174"/>
      <c r="JNN201" s="174"/>
      <c r="JNO201" s="174"/>
      <c r="JNP201" s="174"/>
      <c r="JNQ201" s="174"/>
      <c r="JNR201" s="174"/>
      <c r="JNS201" s="174"/>
      <c r="JNT201" s="174"/>
      <c r="JNU201" s="174"/>
      <c r="JNV201" s="174"/>
      <c r="JNW201" s="174"/>
      <c r="JNX201" s="174"/>
      <c r="JNY201" s="174"/>
      <c r="JNZ201" s="174"/>
      <c r="JOA201" s="174"/>
      <c r="JOB201" s="174"/>
      <c r="JOC201" s="174"/>
      <c r="JOD201" s="174"/>
      <c r="JOE201" s="174"/>
      <c r="JOF201" s="174"/>
      <c r="JOG201" s="174"/>
      <c r="JOH201" s="174"/>
      <c r="JOI201" s="174"/>
      <c r="JOJ201" s="174"/>
      <c r="JOK201" s="174"/>
      <c r="JOL201" s="174"/>
      <c r="JOM201" s="174"/>
      <c r="JON201" s="174"/>
      <c r="JOO201" s="174"/>
      <c r="JOP201" s="174"/>
      <c r="JOQ201" s="174"/>
      <c r="JOR201" s="174"/>
      <c r="JOS201" s="174"/>
      <c r="JOT201" s="174"/>
      <c r="JOU201" s="174"/>
      <c r="JOV201" s="174"/>
      <c r="JOW201" s="174"/>
      <c r="JOX201" s="174"/>
      <c r="JOY201" s="174"/>
      <c r="JOZ201" s="174"/>
      <c r="JPA201" s="174"/>
      <c r="JPB201" s="174"/>
      <c r="JPC201" s="174"/>
      <c r="JPD201" s="174"/>
      <c r="JPE201" s="174"/>
      <c r="JPF201" s="174"/>
      <c r="JPG201" s="174"/>
      <c r="JPH201" s="174"/>
      <c r="JPI201" s="174"/>
      <c r="JPJ201" s="174"/>
      <c r="JPK201" s="174"/>
      <c r="JPL201" s="174"/>
      <c r="JPM201" s="174"/>
      <c r="JPN201" s="174"/>
      <c r="JPO201" s="174"/>
      <c r="JPP201" s="174"/>
      <c r="JPQ201" s="174"/>
      <c r="JPR201" s="174"/>
      <c r="JPS201" s="174"/>
      <c r="JPT201" s="174"/>
      <c r="JPU201" s="174"/>
      <c r="JPV201" s="174"/>
      <c r="JPW201" s="174"/>
      <c r="JPX201" s="174"/>
      <c r="JPY201" s="174"/>
      <c r="JPZ201" s="174"/>
      <c r="JQA201" s="174"/>
      <c r="JQB201" s="174"/>
      <c r="JQC201" s="174"/>
      <c r="JQD201" s="174"/>
      <c r="JQE201" s="174"/>
      <c r="JQF201" s="174"/>
      <c r="JQG201" s="174"/>
      <c r="JQH201" s="174"/>
      <c r="JQI201" s="174"/>
      <c r="JQJ201" s="174"/>
      <c r="JQK201" s="174"/>
      <c r="JQL201" s="174"/>
      <c r="JQM201" s="174"/>
      <c r="JQN201" s="174"/>
      <c r="JQO201" s="174"/>
      <c r="JQP201" s="174"/>
      <c r="JQQ201" s="174"/>
      <c r="JQR201" s="174"/>
      <c r="JQS201" s="174"/>
      <c r="JQT201" s="174"/>
      <c r="JQU201" s="174"/>
      <c r="JQV201" s="174"/>
      <c r="JQW201" s="174"/>
      <c r="JQX201" s="174"/>
      <c r="JQY201" s="174"/>
      <c r="JQZ201" s="174"/>
      <c r="JRA201" s="174"/>
      <c r="JRB201" s="174"/>
      <c r="JRC201" s="174"/>
      <c r="JRD201" s="174"/>
      <c r="JRE201" s="174"/>
      <c r="JRF201" s="174"/>
      <c r="JRG201" s="174"/>
      <c r="JRH201" s="174"/>
      <c r="JRI201" s="174"/>
      <c r="JRJ201" s="174"/>
      <c r="JRK201" s="174"/>
      <c r="JRL201" s="174"/>
      <c r="JRM201" s="174"/>
      <c r="JRN201" s="174"/>
      <c r="JRO201" s="174"/>
      <c r="JRP201" s="174"/>
      <c r="JRQ201" s="174"/>
      <c r="JRR201" s="174"/>
      <c r="JRS201" s="174"/>
      <c r="JRT201" s="174"/>
      <c r="JRU201" s="174"/>
      <c r="JRV201" s="174"/>
      <c r="JRW201" s="174"/>
      <c r="JRX201" s="174"/>
      <c r="JRY201" s="174"/>
      <c r="JRZ201" s="174"/>
      <c r="JSA201" s="174"/>
      <c r="JSB201" s="174"/>
      <c r="JSC201" s="174"/>
      <c r="JSD201" s="174"/>
      <c r="JSE201" s="174"/>
      <c r="JSF201" s="174"/>
      <c r="JSG201" s="174"/>
      <c r="JSH201" s="174"/>
      <c r="JSI201" s="174"/>
      <c r="JSJ201" s="174"/>
      <c r="JSK201" s="174"/>
      <c r="JSL201" s="174"/>
      <c r="JSM201" s="174"/>
      <c r="JSN201" s="174"/>
      <c r="JSO201" s="174"/>
      <c r="JSP201" s="174"/>
      <c r="JSQ201" s="174"/>
      <c r="JSR201" s="174"/>
      <c r="JSS201" s="174"/>
      <c r="JST201" s="174"/>
      <c r="JSU201" s="174"/>
      <c r="JSV201" s="174"/>
      <c r="JSW201" s="174"/>
      <c r="JSX201" s="174"/>
      <c r="JSY201" s="174"/>
      <c r="JSZ201" s="174"/>
      <c r="JTA201" s="174"/>
      <c r="JTB201" s="174"/>
      <c r="JTC201" s="174"/>
      <c r="JTD201" s="174"/>
      <c r="JTE201" s="174"/>
      <c r="JTF201" s="174"/>
      <c r="JTG201" s="174"/>
      <c r="JTH201" s="174"/>
      <c r="JTI201" s="174"/>
      <c r="JTJ201" s="174"/>
      <c r="JTK201" s="174"/>
      <c r="JTL201" s="174"/>
      <c r="JTM201" s="174"/>
      <c r="JTN201" s="174"/>
      <c r="JTO201" s="174"/>
      <c r="JTP201" s="174"/>
      <c r="JTQ201" s="174"/>
      <c r="JTR201" s="174"/>
      <c r="JTS201" s="174"/>
      <c r="JTT201" s="174"/>
      <c r="JTU201" s="174"/>
      <c r="JTV201" s="174"/>
      <c r="JTW201" s="174"/>
      <c r="JTX201" s="174"/>
      <c r="JTY201" s="174"/>
      <c r="JTZ201" s="174"/>
      <c r="JUA201" s="174"/>
      <c r="JUB201" s="174"/>
      <c r="JUC201" s="174"/>
      <c r="JUD201" s="174"/>
      <c r="JUE201" s="174"/>
      <c r="JUF201" s="174"/>
      <c r="JUG201" s="174"/>
      <c r="JUH201" s="174"/>
      <c r="JUI201" s="174"/>
      <c r="JUJ201" s="174"/>
      <c r="JUK201" s="174"/>
      <c r="JUL201" s="174"/>
      <c r="JUM201" s="174"/>
      <c r="JUN201" s="174"/>
      <c r="JUO201" s="174"/>
      <c r="JUP201" s="174"/>
      <c r="JUQ201" s="174"/>
      <c r="JUR201" s="174"/>
      <c r="JUS201" s="174"/>
      <c r="JUT201" s="174"/>
      <c r="JUU201" s="174"/>
      <c r="JUV201" s="174"/>
      <c r="JUW201" s="174"/>
      <c r="JUX201" s="174"/>
      <c r="JUY201" s="174"/>
      <c r="JUZ201" s="174"/>
      <c r="JVA201" s="174"/>
      <c r="JVB201" s="174"/>
      <c r="JVC201" s="174"/>
      <c r="JVD201" s="174"/>
      <c r="JVE201" s="174"/>
      <c r="JVF201" s="174"/>
      <c r="JVG201" s="174"/>
      <c r="JVH201" s="174"/>
      <c r="JVI201" s="174"/>
      <c r="JVJ201" s="174"/>
      <c r="JVK201" s="174"/>
      <c r="JVL201" s="174"/>
      <c r="JVM201" s="174"/>
      <c r="JVN201" s="174"/>
      <c r="JVO201" s="174"/>
      <c r="JVP201" s="174"/>
      <c r="JVQ201" s="174"/>
      <c r="JVR201" s="174"/>
      <c r="JVS201" s="174"/>
      <c r="JVT201" s="174"/>
      <c r="JVU201" s="174"/>
      <c r="JVV201" s="174"/>
      <c r="JVW201" s="174"/>
      <c r="JVX201" s="174"/>
      <c r="JVY201" s="174"/>
      <c r="JVZ201" s="174"/>
      <c r="JWA201" s="174"/>
      <c r="JWB201" s="174"/>
      <c r="JWC201" s="174"/>
      <c r="JWD201" s="174"/>
      <c r="JWE201" s="174"/>
      <c r="JWF201" s="174"/>
      <c r="JWG201" s="174"/>
      <c r="JWH201" s="174"/>
      <c r="JWI201" s="174"/>
      <c r="JWJ201" s="174"/>
      <c r="JWK201" s="174"/>
      <c r="JWL201" s="174"/>
      <c r="JWM201" s="174"/>
      <c r="JWN201" s="174"/>
      <c r="JWO201" s="174"/>
      <c r="JWP201" s="174"/>
      <c r="JWQ201" s="174"/>
      <c r="JWR201" s="174"/>
      <c r="JWS201" s="174"/>
      <c r="JWT201" s="174"/>
      <c r="JWU201" s="174"/>
      <c r="JWV201" s="174"/>
      <c r="JWW201" s="174"/>
      <c r="JWX201" s="174"/>
      <c r="JWY201" s="174"/>
      <c r="JWZ201" s="174"/>
      <c r="JXA201" s="174"/>
      <c r="JXB201" s="174"/>
      <c r="JXC201" s="174"/>
      <c r="JXD201" s="174"/>
      <c r="JXE201" s="174"/>
      <c r="JXF201" s="174"/>
      <c r="JXG201" s="174"/>
      <c r="JXH201" s="174"/>
      <c r="JXI201" s="174"/>
      <c r="JXJ201" s="174"/>
      <c r="JXK201" s="174"/>
      <c r="JXL201" s="174"/>
      <c r="JXM201" s="174"/>
      <c r="JXN201" s="174"/>
      <c r="JXO201" s="174"/>
      <c r="JXP201" s="174"/>
      <c r="JXQ201" s="174"/>
      <c r="JXR201" s="174"/>
      <c r="JXS201" s="174"/>
      <c r="JXT201" s="174"/>
      <c r="JXU201" s="174"/>
      <c r="JXV201" s="174"/>
      <c r="JXW201" s="174"/>
      <c r="JXX201" s="174"/>
      <c r="JXY201" s="174"/>
      <c r="JXZ201" s="174"/>
      <c r="JYA201" s="174"/>
      <c r="JYB201" s="174"/>
      <c r="JYC201" s="174"/>
      <c r="JYD201" s="174"/>
      <c r="JYE201" s="174"/>
      <c r="JYF201" s="174"/>
      <c r="JYG201" s="174"/>
      <c r="JYH201" s="174"/>
      <c r="JYI201" s="174"/>
      <c r="JYJ201" s="174"/>
      <c r="JYK201" s="174"/>
      <c r="JYL201" s="174"/>
      <c r="JYM201" s="174"/>
      <c r="JYN201" s="174"/>
      <c r="JYO201" s="174"/>
      <c r="JYP201" s="174"/>
      <c r="JYQ201" s="174"/>
      <c r="JYR201" s="174"/>
      <c r="JYS201" s="174"/>
      <c r="JYT201" s="174"/>
      <c r="JYU201" s="174"/>
      <c r="JYV201" s="174"/>
      <c r="JYW201" s="174"/>
      <c r="JYX201" s="174"/>
      <c r="JYY201" s="174"/>
      <c r="JYZ201" s="174"/>
      <c r="JZA201" s="174"/>
      <c r="JZB201" s="174"/>
      <c r="JZC201" s="174"/>
      <c r="JZD201" s="174"/>
      <c r="JZE201" s="174"/>
      <c r="JZF201" s="174"/>
      <c r="JZG201" s="174"/>
      <c r="JZH201" s="174"/>
      <c r="JZI201" s="174"/>
      <c r="JZJ201" s="174"/>
      <c r="JZK201" s="174"/>
      <c r="JZL201" s="174"/>
      <c r="JZM201" s="174"/>
      <c r="JZN201" s="174"/>
      <c r="JZO201" s="174"/>
      <c r="JZP201" s="174"/>
      <c r="JZQ201" s="174"/>
      <c r="JZR201" s="174"/>
      <c r="JZS201" s="174"/>
      <c r="JZT201" s="174"/>
      <c r="JZU201" s="174"/>
      <c r="JZV201" s="174"/>
      <c r="JZW201" s="174"/>
      <c r="JZX201" s="174"/>
      <c r="JZY201" s="174"/>
      <c r="JZZ201" s="174"/>
      <c r="KAA201" s="174"/>
      <c r="KAB201" s="174"/>
      <c r="KAC201" s="174"/>
      <c r="KAD201" s="174"/>
      <c r="KAE201" s="174"/>
      <c r="KAF201" s="174"/>
      <c r="KAG201" s="174"/>
      <c r="KAH201" s="174"/>
      <c r="KAI201" s="174"/>
      <c r="KAJ201" s="174"/>
      <c r="KAK201" s="174"/>
      <c r="KAL201" s="174"/>
      <c r="KAM201" s="174"/>
      <c r="KAN201" s="174"/>
      <c r="KAO201" s="174"/>
      <c r="KAP201" s="174"/>
      <c r="KAQ201" s="174"/>
      <c r="KAR201" s="174"/>
      <c r="KAS201" s="174"/>
      <c r="KAT201" s="174"/>
      <c r="KAU201" s="174"/>
      <c r="KAV201" s="174"/>
      <c r="KAW201" s="174"/>
      <c r="KAX201" s="174"/>
      <c r="KAY201" s="174"/>
      <c r="KAZ201" s="174"/>
      <c r="KBA201" s="174"/>
      <c r="KBB201" s="174"/>
      <c r="KBC201" s="174"/>
      <c r="KBD201" s="174"/>
      <c r="KBE201" s="174"/>
      <c r="KBF201" s="174"/>
      <c r="KBG201" s="174"/>
      <c r="KBH201" s="174"/>
      <c r="KBI201" s="174"/>
      <c r="KBJ201" s="174"/>
      <c r="KBK201" s="174"/>
      <c r="KBL201" s="174"/>
      <c r="KBM201" s="174"/>
      <c r="KBN201" s="174"/>
      <c r="KBO201" s="174"/>
      <c r="KBP201" s="174"/>
      <c r="KBQ201" s="174"/>
      <c r="KBR201" s="174"/>
      <c r="KBS201" s="174"/>
      <c r="KBT201" s="174"/>
      <c r="KBU201" s="174"/>
      <c r="KBV201" s="174"/>
      <c r="KBW201" s="174"/>
      <c r="KBX201" s="174"/>
      <c r="KBY201" s="174"/>
      <c r="KBZ201" s="174"/>
      <c r="KCA201" s="174"/>
      <c r="KCB201" s="174"/>
      <c r="KCC201" s="174"/>
      <c r="KCD201" s="174"/>
      <c r="KCE201" s="174"/>
      <c r="KCF201" s="174"/>
      <c r="KCG201" s="174"/>
      <c r="KCH201" s="174"/>
      <c r="KCI201" s="174"/>
      <c r="KCJ201" s="174"/>
      <c r="KCK201" s="174"/>
      <c r="KCL201" s="174"/>
      <c r="KCM201" s="174"/>
      <c r="KCN201" s="174"/>
      <c r="KCO201" s="174"/>
      <c r="KCP201" s="174"/>
      <c r="KCQ201" s="174"/>
      <c r="KCR201" s="174"/>
      <c r="KCS201" s="174"/>
      <c r="KCT201" s="174"/>
      <c r="KCU201" s="174"/>
      <c r="KCV201" s="174"/>
      <c r="KCW201" s="174"/>
      <c r="KCX201" s="174"/>
      <c r="KCY201" s="174"/>
      <c r="KCZ201" s="174"/>
      <c r="KDA201" s="174"/>
      <c r="KDB201" s="174"/>
      <c r="KDC201" s="174"/>
      <c r="KDD201" s="174"/>
      <c r="KDE201" s="174"/>
      <c r="KDF201" s="174"/>
      <c r="KDG201" s="174"/>
      <c r="KDH201" s="174"/>
      <c r="KDI201" s="174"/>
      <c r="KDJ201" s="174"/>
      <c r="KDK201" s="174"/>
      <c r="KDL201" s="174"/>
      <c r="KDM201" s="174"/>
      <c r="KDN201" s="174"/>
      <c r="KDO201" s="174"/>
      <c r="KDP201" s="174"/>
      <c r="KDQ201" s="174"/>
      <c r="KDR201" s="174"/>
      <c r="KDS201" s="174"/>
      <c r="KDT201" s="174"/>
      <c r="KDU201" s="174"/>
      <c r="KDV201" s="174"/>
      <c r="KDW201" s="174"/>
      <c r="KDX201" s="174"/>
      <c r="KDY201" s="174"/>
      <c r="KDZ201" s="174"/>
      <c r="KEA201" s="174"/>
      <c r="KEB201" s="174"/>
      <c r="KEC201" s="174"/>
      <c r="KED201" s="174"/>
      <c r="KEE201" s="174"/>
      <c r="KEF201" s="174"/>
      <c r="KEG201" s="174"/>
      <c r="KEH201" s="174"/>
      <c r="KEI201" s="174"/>
      <c r="KEJ201" s="174"/>
      <c r="KEK201" s="174"/>
      <c r="KEL201" s="174"/>
      <c r="KEM201" s="174"/>
      <c r="KEN201" s="174"/>
      <c r="KEO201" s="174"/>
      <c r="KEP201" s="174"/>
      <c r="KEQ201" s="174"/>
      <c r="KER201" s="174"/>
      <c r="KES201" s="174"/>
      <c r="KET201" s="174"/>
      <c r="KEU201" s="174"/>
      <c r="KEV201" s="174"/>
      <c r="KEW201" s="174"/>
      <c r="KEX201" s="174"/>
      <c r="KEY201" s="174"/>
      <c r="KEZ201" s="174"/>
      <c r="KFA201" s="174"/>
      <c r="KFB201" s="174"/>
      <c r="KFC201" s="174"/>
      <c r="KFD201" s="174"/>
      <c r="KFE201" s="174"/>
      <c r="KFF201" s="174"/>
      <c r="KFG201" s="174"/>
      <c r="KFH201" s="174"/>
      <c r="KFI201" s="174"/>
      <c r="KFJ201" s="174"/>
      <c r="KFK201" s="174"/>
      <c r="KFL201" s="174"/>
      <c r="KFM201" s="174"/>
      <c r="KFN201" s="174"/>
      <c r="KFO201" s="174"/>
      <c r="KFP201" s="174"/>
      <c r="KFQ201" s="174"/>
      <c r="KFR201" s="174"/>
      <c r="KFS201" s="174"/>
      <c r="KFT201" s="174"/>
      <c r="KFU201" s="174"/>
      <c r="KFV201" s="174"/>
      <c r="KFW201" s="174"/>
      <c r="KFX201" s="174"/>
      <c r="KFY201" s="174"/>
      <c r="KFZ201" s="174"/>
      <c r="KGA201" s="174"/>
      <c r="KGB201" s="174"/>
      <c r="KGC201" s="174"/>
      <c r="KGD201" s="174"/>
      <c r="KGE201" s="174"/>
      <c r="KGF201" s="174"/>
      <c r="KGG201" s="174"/>
      <c r="KGH201" s="174"/>
      <c r="KGI201" s="174"/>
      <c r="KGJ201" s="174"/>
      <c r="KGK201" s="174"/>
      <c r="KGL201" s="174"/>
      <c r="KGM201" s="174"/>
      <c r="KGN201" s="174"/>
      <c r="KGO201" s="174"/>
      <c r="KGP201" s="174"/>
      <c r="KGQ201" s="174"/>
      <c r="KGR201" s="174"/>
      <c r="KGS201" s="174"/>
      <c r="KGT201" s="174"/>
      <c r="KGU201" s="174"/>
      <c r="KGV201" s="174"/>
      <c r="KGW201" s="174"/>
      <c r="KGX201" s="174"/>
      <c r="KGY201" s="174"/>
      <c r="KGZ201" s="174"/>
      <c r="KHA201" s="174"/>
      <c r="KHB201" s="174"/>
      <c r="KHC201" s="174"/>
      <c r="KHD201" s="174"/>
      <c r="KHE201" s="174"/>
      <c r="KHF201" s="174"/>
      <c r="KHG201" s="174"/>
      <c r="KHH201" s="174"/>
      <c r="KHI201" s="174"/>
      <c r="KHJ201" s="174"/>
      <c r="KHK201" s="174"/>
      <c r="KHL201" s="174"/>
      <c r="KHM201" s="174"/>
      <c r="KHN201" s="174"/>
      <c r="KHO201" s="174"/>
      <c r="KHP201" s="174"/>
      <c r="KHQ201" s="174"/>
      <c r="KHR201" s="174"/>
      <c r="KHS201" s="174"/>
      <c r="KHT201" s="174"/>
      <c r="KHU201" s="174"/>
      <c r="KHV201" s="174"/>
      <c r="KHW201" s="174"/>
      <c r="KHX201" s="174"/>
      <c r="KHY201" s="174"/>
      <c r="KHZ201" s="174"/>
      <c r="KIA201" s="174"/>
      <c r="KIB201" s="174"/>
      <c r="KIC201" s="174"/>
      <c r="KID201" s="174"/>
      <c r="KIE201" s="174"/>
      <c r="KIF201" s="174"/>
      <c r="KIG201" s="174"/>
      <c r="KIH201" s="174"/>
      <c r="KII201" s="174"/>
      <c r="KIJ201" s="174"/>
      <c r="KIK201" s="174"/>
      <c r="KIL201" s="174"/>
      <c r="KIM201" s="174"/>
      <c r="KIN201" s="174"/>
      <c r="KIO201" s="174"/>
      <c r="KIP201" s="174"/>
      <c r="KIQ201" s="174"/>
      <c r="KIR201" s="174"/>
      <c r="KIS201" s="174"/>
      <c r="KIT201" s="174"/>
      <c r="KIU201" s="174"/>
      <c r="KIV201" s="174"/>
      <c r="KIW201" s="174"/>
      <c r="KIX201" s="174"/>
      <c r="KIY201" s="174"/>
      <c r="KIZ201" s="174"/>
      <c r="KJA201" s="174"/>
      <c r="KJB201" s="174"/>
      <c r="KJC201" s="174"/>
      <c r="KJD201" s="174"/>
      <c r="KJE201" s="174"/>
      <c r="KJF201" s="174"/>
      <c r="KJG201" s="174"/>
      <c r="KJH201" s="174"/>
      <c r="KJI201" s="174"/>
      <c r="KJJ201" s="174"/>
      <c r="KJK201" s="174"/>
      <c r="KJL201" s="174"/>
      <c r="KJM201" s="174"/>
      <c r="KJN201" s="174"/>
      <c r="KJO201" s="174"/>
      <c r="KJP201" s="174"/>
      <c r="KJQ201" s="174"/>
      <c r="KJR201" s="174"/>
      <c r="KJS201" s="174"/>
      <c r="KJT201" s="174"/>
      <c r="KJU201" s="174"/>
      <c r="KJV201" s="174"/>
      <c r="KJW201" s="174"/>
      <c r="KJX201" s="174"/>
      <c r="KJY201" s="174"/>
      <c r="KJZ201" s="174"/>
      <c r="KKA201" s="174"/>
      <c r="KKB201" s="174"/>
      <c r="KKC201" s="174"/>
      <c r="KKD201" s="174"/>
      <c r="KKE201" s="174"/>
      <c r="KKF201" s="174"/>
      <c r="KKG201" s="174"/>
      <c r="KKH201" s="174"/>
      <c r="KKI201" s="174"/>
      <c r="KKJ201" s="174"/>
      <c r="KKK201" s="174"/>
      <c r="KKL201" s="174"/>
      <c r="KKM201" s="174"/>
      <c r="KKN201" s="174"/>
      <c r="KKO201" s="174"/>
      <c r="KKP201" s="174"/>
      <c r="KKQ201" s="174"/>
      <c r="KKR201" s="174"/>
      <c r="KKS201" s="174"/>
      <c r="KKT201" s="174"/>
      <c r="KKU201" s="174"/>
      <c r="KKV201" s="174"/>
      <c r="KKW201" s="174"/>
      <c r="KKX201" s="174"/>
      <c r="KKY201" s="174"/>
      <c r="KKZ201" s="174"/>
      <c r="KLA201" s="174"/>
      <c r="KLB201" s="174"/>
      <c r="KLC201" s="174"/>
      <c r="KLD201" s="174"/>
      <c r="KLE201" s="174"/>
      <c r="KLF201" s="174"/>
      <c r="KLG201" s="174"/>
      <c r="KLH201" s="174"/>
      <c r="KLI201" s="174"/>
      <c r="KLJ201" s="174"/>
      <c r="KLK201" s="174"/>
      <c r="KLL201" s="174"/>
      <c r="KLM201" s="174"/>
      <c r="KLN201" s="174"/>
      <c r="KLO201" s="174"/>
      <c r="KLP201" s="174"/>
      <c r="KLQ201" s="174"/>
      <c r="KLR201" s="174"/>
      <c r="KLS201" s="174"/>
      <c r="KLT201" s="174"/>
      <c r="KLU201" s="174"/>
      <c r="KLV201" s="174"/>
      <c r="KLW201" s="174"/>
      <c r="KLX201" s="174"/>
      <c r="KLY201" s="174"/>
      <c r="KLZ201" s="174"/>
      <c r="KMA201" s="174"/>
      <c r="KMB201" s="174"/>
      <c r="KMC201" s="174"/>
      <c r="KMD201" s="174"/>
      <c r="KME201" s="174"/>
      <c r="KMF201" s="174"/>
      <c r="KMG201" s="174"/>
      <c r="KMH201" s="174"/>
      <c r="KMI201" s="174"/>
      <c r="KMJ201" s="174"/>
      <c r="KMK201" s="174"/>
      <c r="KML201" s="174"/>
      <c r="KMM201" s="174"/>
      <c r="KMN201" s="174"/>
      <c r="KMO201" s="174"/>
      <c r="KMP201" s="174"/>
      <c r="KMQ201" s="174"/>
      <c r="KMR201" s="174"/>
      <c r="KMS201" s="174"/>
      <c r="KMT201" s="174"/>
      <c r="KMU201" s="174"/>
      <c r="KMV201" s="174"/>
      <c r="KMW201" s="174"/>
      <c r="KMX201" s="174"/>
      <c r="KMY201" s="174"/>
      <c r="KMZ201" s="174"/>
      <c r="KNA201" s="174"/>
      <c r="KNB201" s="174"/>
      <c r="KNC201" s="174"/>
      <c r="KND201" s="174"/>
      <c r="KNE201" s="174"/>
      <c r="KNF201" s="174"/>
      <c r="KNG201" s="174"/>
      <c r="KNH201" s="174"/>
      <c r="KNI201" s="174"/>
      <c r="KNJ201" s="174"/>
      <c r="KNK201" s="174"/>
      <c r="KNL201" s="174"/>
      <c r="KNM201" s="174"/>
      <c r="KNN201" s="174"/>
      <c r="KNO201" s="174"/>
      <c r="KNP201" s="174"/>
      <c r="KNQ201" s="174"/>
      <c r="KNR201" s="174"/>
      <c r="KNS201" s="174"/>
      <c r="KNT201" s="174"/>
      <c r="KNU201" s="174"/>
      <c r="KNV201" s="174"/>
      <c r="KNW201" s="174"/>
      <c r="KNX201" s="174"/>
      <c r="KNY201" s="174"/>
      <c r="KNZ201" s="174"/>
      <c r="KOA201" s="174"/>
      <c r="KOB201" s="174"/>
      <c r="KOC201" s="174"/>
      <c r="KOD201" s="174"/>
      <c r="KOE201" s="174"/>
      <c r="KOF201" s="174"/>
      <c r="KOG201" s="174"/>
      <c r="KOH201" s="174"/>
      <c r="KOI201" s="174"/>
      <c r="KOJ201" s="174"/>
      <c r="KOK201" s="174"/>
      <c r="KOL201" s="174"/>
      <c r="KOM201" s="174"/>
      <c r="KON201" s="174"/>
      <c r="KOO201" s="174"/>
      <c r="KOP201" s="174"/>
      <c r="KOQ201" s="174"/>
      <c r="KOR201" s="174"/>
      <c r="KOS201" s="174"/>
      <c r="KOT201" s="174"/>
      <c r="KOU201" s="174"/>
      <c r="KOV201" s="174"/>
      <c r="KOW201" s="174"/>
      <c r="KOX201" s="174"/>
      <c r="KOY201" s="174"/>
      <c r="KOZ201" s="174"/>
      <c r="KPA201" s="174"/>
      <c r="KPB201" s="174"/>
      <c r="KPC201" s="174"/>
      <c r="KPD201" s="174"/>
      <c r="KPE201" s="174"/>
      <c r="KPF201" s="174"/>
      <c r="KPG201" s="174"/>
      <c r="KPH201" s="174"/>
      <c r="KPI201" s="174"/>
      <c r="KPJ201" s="174"/>
      <c r="KPK201" s="174"/>
      <c r="KPL201" s="174"/>
      <c r="KPM201" s="174"/>
      <c r="KPN201" s="174"/>
      <c r="KPO201" s="174"/>
      <c r="KPP201" s="174"/>
      <c r="KPQ201" s="174"/>
      <c r="KPR201" s="174"/>
      <c r="KPS201" s="174"/>
      <c r="KPT201" s="174"/>
      <c r="KPU201" s="174"/>
      <c r="KPV201" s="174"/>
      <c r="KPW201" s="174"/>
      <c r="KPX201" s="174"/>
      <c r="KPY201" s="174"/>
      <c r="KPZ201" s="174"/>
      <c r="KQA201" s="174"/>
      <c r="KQB201" s="174"/>
      <c r="KQC201" s="174"/>
      <c r="KQD201" s="174"/>
      <c r="KQE201" s="174"/>
      <c r="KQF201" s="174"/>
      <c r="KQG201" s="174"/>
      <c r="KQH201" s="174"/>
      <c r="KQI201" s="174"/>
      <c r="KQJ201" s="174"/>
      <c r="KQK201" s="174"/>
      <c r="KQL201" s="174"/>
      <c r="KQM201" s="174"/>
      <c r="KQN201" s="174"/>
      <c r="KQO201" s="174"/>
      <c r="KQP201" s="174"/>
      <c r="KQQ201" s="174"/>
      <c r="KQR201" s="174"/>
      <c r="KQS201" s="174"/>
      <c r="KQT201" s="174"/>
      <c r="KQU201" s="174"/>
      <c r="KQV201" s="174"/>
      <c r="KQW201" s="174"/>
      <c r="KQX201" s="174"/>
      <c r="KQY201" s="174"/>
      <c r="KQZ201" s="174"/>
      <c r="KRA201" s="174"/>
      <c r="KRB201" s="174"/>
      <c r="KRC201" s="174"/>
      <c r="KRD201" s="174"/>
      <c r="KRE201" s="174"/>
      <c r="KRF201" s="174"/>
      <c r="KRG201" s="174"/>
      <c r="KRH201" s="174"/>
      <c r="KRI201" s="174"/>
      <c r="KRJ201" s="174"/>
      <c r="KRK201" s="174"/>
      <c r="KRL201" s="174"/>
      <c r="KRM201" s="174"/>
      <c r="KRN201" s="174"/>
      <c r="KRO201" s="174"/>
      <c r="KRP201" s="174"/>
      <c r="KRQ201" s="174"/>
      <c r="KRR201" s="174"/>
      <c r="KRS201" s="174"/>
      <c r="KRT201" s="174"/>
      <c r="KRU201" s="174"/>
      <c r="KRV201" s="174"/>
      <c r="KRW201" s="174"/>
      <c r="KRX201" s="174"/>
      <c r="KRY201" s="174"/>
      <c r="KRZ201" s="174"/>
      <c r="KSA201" s="174"/>
      <c r="KSB201" s="174"/>
      <c r="KSC201" s="174"/>
      <c r="KSD201" s="174"/>
      <c r="KSE201" s="174"/>
      <c r="KSF201" s="174"/>
      <c r="KSG201" s="174"/>
      <c r="KSH201" s="174"/>
      <c r="KSI201" s="174"/>
      <c r="KSJ201" s="174"/>
      <c r="KSK201" s="174"/>
      <c r="KSL201" s="174"/>
      <c r="KSM201" s="174"/>
      <c r="KSN201" s="174"/>
      <c r="KSO201" s="174"/>
      <c r="KSP201" s="174"/>
      <c r="KSQ201" s="174"/>
      <c r="KSR201" s="174"/>
      <c r="KSS201" s="174"/>
      <c r="KST201" s="174"/>
      <c r="KSU201" s="174"/>
      <c r="KSV201" s="174"/>
      <c r="KSW201" s="174"/>
      <c r="KSX201" s="174"/>
      <c r="KSY201" s="174"/>
      <c r="KSZ201" s="174"/>
      <c r="KTA201" s="174"/>
      <c r="KTB201" s="174"/>
      <c r="KTC201" s="174"/>
      <c r="KTD201" s="174"/>
      <c r="KTE201" s="174"/>
      <c r="KTF201" s="174"/>
      <c r="KTG201" s="174"/>
      <c r="KTH201" s="174"/>
      <c r="KTI201" s="174"/>
      <c r="KTJ201" s="174"/>
      <c r="KTK201" s="174"/>
      <c r="KTL201" s="174"/>
      <c r="KTM201" s="174"/>
      <c r="KTN201" s="174"/>
      <c r="KTO201" s="174"/>
      <c r="KTP201" s="174"/>
      <c r="KTQ201" s="174"/>
      <c r="KTR201" s="174"/>
      <c r="KTS201" s="174"/>
      <c r="KTT201" s="174"/>
      <c r="KTU201" s="174"/>
      <c r="KTV201" s="174"/>
      <c r="KTW201" s="174"/>
      <c r="KTX201" s="174"/>
      <c r="KTY201" s="174"/>
      <c r="KTZ201" s="174"/>
      <c r="KUA201" s="174"/>
      <c r="KUB201" s="174"/>
      <c r="KUC201" s="174"/>
      <c r="KUD201" s="174"/>
      <c r="KUE201" s="174"/>
      <c r="KUF201" s="174"/>
      <c r="KUG201" s="174"/>
      <c r="KUH201" s="174"/>
      <c r="KUI201" s="174"/>
      <c r="KUJ201" s="174"/>
      <c r="KUK201" s="174"/>
      <c r="KUL201" s="174"/>
      <c r="KUM201" s="174"/>
      <c r="KUN201" s="174"/>
      <c r="KUO201" s="174"/>
      <c r="KUP201" s="174"/>
      <c r="KUQ201" s="174"/>
      <c r="KUR201" s="174"/>
      <c r="KUS201" s="174"/>
      <c r="KUT201" s="174"/>
      <c r="KUU201" s="174"/>
      <c r="KUV201" s="174"/>
      <c r="KUW201" s="174"/>
      <c r="KUX201" s="174"/>
      <c r="KUY201" s="174"/>
      <c r="KUZ201" s="174"/>
      <c r="KVA201" s="174"/>
      <c r="KVB201" s="174"/>
      <c r="KVC201" s="174"/>
      <c r="KVD201" s="174"/>
      <c r="KVE201" s="174"/>
      <c r="KVF201" s="174"/>
      <c r="KVG201" s="174"/>
      <c r="KVH201" s="174"/>
      <c r="KVI201" s="174"/>
      <c r="KVJ201" s="174"/>
      <c r="KVK201" s="174"/>
      <c r="KVL201" s="174"/>
      <c r="KVM201" s="174"/>
      <c r="KVN201" s="174"/>
      <c r="KVO201" s="174"/>
      <c r="KVP201" s="174"/>
      <c r="KVQ201" s="174"/>
      <c r="KVR201" s="174"/>
      <c r="KVS201" s="174"/>
      <c r="KVT201" s="174"/>
      <c r="KVU201" s="174"/>
      <c r="KVV201" s="174"/>
      <c r="KVW201" s="174"/>
      <c r="KVX201" s="174"/>
      <c r="KVY201" s="174"/>
      <c r="KVZ201" s="174"/>
      <c r="KWA201" s="174"/>
      <c r="KWB201" s="174"/>
      <c r="KWC201" s="174"/>
      <c r="KWD201" s="174"/>
      <c r="KWE201" s="174"/>
      <c r="KWF201" s="174"/>
      <c r="KWG201" s="174"/>
      <c r="KWH201" s="174"/>
      <c r="KWI201" s="174"/>
      <c r="KWJ201" s="174"/>
      <c r="KWK201" s="174"/>
      <c r="KWL201" s="174"/>
      <c r="KWM201" s="174"/>
      <c r="KWN201" s="174"/>
      <c r="KWO201" s="174"/>
      <c r="KWP201" s="174"/>
      <c r="KWQ201" s="174"/>
      <c r="KWR201" s="174"/>
      <c r="KWS201" s="174"/>
      <c r="KWT201" s="174"/>
      <c r="KWU201" s="174"/>
      <c r="KWV201" s="174"/>
      <c r="KWW201" s="174"/>
      <c r="KWX201" s="174"/>
      <c r="KWY201" s="174"/>
      <c r="KWZ201" s="174"/>
      <c r="KXA201" s="174"/>
      <c r="KXB201" s="174"/>
      <c r="KXC201" s="174"/>
      <c r="KXD201" s="174"/>
      <c r="KXE201" s="174"/>
      <c r="KXF201" s="174"/>
      <c r="KXG201" s="174"/>
      <c r="KXH201" s="174"/>
      <c r="KXI201" s="174"/>
      <c r="KXJ201" s="174"/>
      <c r="KXK201" s="174"/>
      <c r="KXL201" s="174"/>
      <c r="KXM201" s="174"/>
      <c r="KXN201" s="174"/>
      <c r="KXO201" s="174"/>
      <c r="KXP201" s="174"/>
      <c r="KXQ201" s="174"/>
      <c r="KXR201" s="174"/>
      <c r="KXS201" s="174"/>
      <c r="KXT201" s="174"/>
      <c r="KXU201" s="174"/>
      <c r="KXV201" s="174"/>
      <c r="KXW201" s="174"/>
      <c r="KXX201" s="174"/>
      <c r="KXY201" s="174"/>
      <c r="KXZ201" s="174"/>
      <c r="KYA201" s="174"/>
      <c r="KYB201" s="174"/>
      <c r="KYC201" s="174"/>
      <c r="KYD201" s="174"/>
      <c r="KYE201" s="174"/>
      <c r="KYF201" s="174"/>
      <c r="KYG201" s="174"/>
      <c r="KYH201" s="174"/>
      <c r="KYI201" s="174"/>
      <c r="KYJ201" s="174"/>
      <c r="KYK201" s="174"/>
      <c r="KYL201" s="174"/>
      <c r="KYM201" s="174"/>
      <c r="KYN201" s="174"/>
      <c r="KYO201" s="174"/>
      <c r="KYP201" s="174"/>
      <c r="KYQ201" s="174"/>
      <c r="KYR201" s="174"/>
      <c r="KYS201" s="174"/>
      <c r="KYT201" s="174"/>
      <c r="KYU201" s="174"/>
      <c r="KYV201" s="174"/>
      <c r="KYW201" s="174"/>
      <c r="KYX201" s="174"/>
      <c r="KYY201" s="174"/>
      <c r="KYZ201" s="174"/>
      <c r="KZA201" s="174"/>
      <c r="KZB201" s="174"/>
      <c r="KZC201" s="174"/>
      <c r="KZD201" s="174"/>
      <c r="KZE201" s="174"/>
      <c r="KZF201" s="174"/>
      <c r="KZG201" s="174"/>
      <c r="KZH201" s="174"/>
      <c r="KZI201" s="174"/>
      <c r="KZJ201" s="174"/>
      <c r="KZK201" s="174"/>
      <c r="KZL201" s="174"/>
      <c r="KZM201" s="174"/>
      <c r="KZN201" s="174"/>
      <c r="KZO201" s="174"/>
      <c r="KZP201" s="174"/>
      <c r="KZQ201" s="174"/>
      <c r="KZR201" s="174"/>
      <c r="KZS201" s="174"/>
      <c r="KZT201" s="174"/>
      <c r="KZU201" s="174"/>
      <c r="KZV201" s="174"/>
      <c r="KZW201" s="174"/>
      <c r="KZX201" s="174"/>
      <c r="KZY201" s="174"/>
      <c r="KZZ201" s="174"/>
      <c r="LAA201" s="174"/>
      <c r="LAB201" s="174"/>
      <c r="LAC201" s="174"/>
      <c r="LAD201" s="174"/>
      <c r="LAE201" s="174"/>
      <c r="LAF201" s="174"/>
      <c r="LAG201" s="174"/>
      <c r="LAH201" s="174"/>
      <c r="LAI201" s="174"/>
      <c r="LAJ201" s="174"/>
      <c r="LAK201" s="174"/>
      <c r="LAL201" s="174"/>
      <c r="LAM201" s="174"/>
      <c r="LAN201" s="174"/>
      <c r="LAO201" s="174"/>
      <c r="LAP201" s="174"/>
      <c r="LAQ201" s="174"/>
      <c r="LAR201" s="174"/>
      <c r="LAS201" s="174"/>
      <c r="LAT201" s="174"/>
      <c r="LAU201" s="174"/>
      <c r="LAV201" s="174"/>
      <c r="LAW201" s="174"/>
      <c r="LAX201" s="174"/>
      <c r="LAY201" s="174"/>
      <c r="LAZ201" s="174"/>
      <c r="LBA201" s="174"/>
      <c r="LBB201" s="174"/>
      <c r="LBC201" s="174"/>
      <c r="LBD201" s="174"/>
      <c r="LBE201" s="174"/>
      <c r="LBF201" s="174"/>
      <c r="LBG201" s="174"/>
      <c r="LBH201" s="174"/>
      <c r="LBI201" s="174"/>
      <c r="LBJ201" s="174"/>
      <c r="LBK201" s="174"/>
      <c r="LBL201" s="174"/>
      <c r="LBM201" s="174"/>
      <c r="LBN201" s="174"/>
      <c r="LBO201" s="174"/>
      <c r="LBP201" s="174"/>
      <c r="LBQ201" s="174"/>
      <c r="LBR201" s="174"/>
      <c r="LBS201" s="174"/>
      <c r="LBT201" s="174"/>
      <c r="LBU201" s="174"/>
      <c r="LBV201" s="174"/>
      <c r="LBW201" s="174"/>
      <c r="LBX201" s="174"/>
      <c r="LBY201" s="174"/>
      <c r="LBZ201" s="174"/>
      <c r="LCA201" s="174"/>
      <c r="LCB201" s="174"/>
      <c r="LCC201" s="174"/>
      <c r="LCD201" s="174"/>
      <c r="LCE201" s="174"/>
      <c r="LCF201" s="174"/>
      <c r="LCG201" s="174"/>
      <c r="LCH201" s="174"/>
      <c r="LCI201" s="174"/>
      <c r="LCJ201" s="174"/>
      <c r="LCK201" s="174"/>
      <c r="LCL201" s="174"/>
      <c r="LCM201" s="174"/>
      <c r="LCN201" s="174"/>
      <c r="LCO201" s="174"/>
      <c r="LCP201" s="174"/>
      <c r="LCQ201" s="174"/>
      <c r="LCR201" s="174"/>
      <c r="LCS201" s="174"/>
      <c r="LCT201" s="174"/>
      <c r="LCU201" s="174"/>
      <c r="LCV201" s="174"/>
      <c r="LCW201" s="174"/>
      <c r="LCX201" s="174"/>
      <c r="LCY201" s="174"/>
      <c r="LCZ201" s="174"/>
      <c r="LDA201" s="174"/>
      <c r="LDB201" s="174"/>
      <c r="LDC201" s="174"/>
      <c r="LDD201" s="174"/>
      <c r="LDE201" s="174"/>
      <c r="LDF201" s="174"/>
      <c r="LDG201" s="174"/>
      <c r="LDH201" s="174"/>
      <c r="LDI201" s="174"/>
      <c r="LDJ201" s="174"/>
      <c r="LDK201" s="174"/>
      <c r="LDL201" s="174"/>
      <c r="LDM201" s="174"/>
      <c r="LDN201" s="174"/>
      <c r="LDO201" s="174"/>
      <c r="LDP201" s="174"/>
      <c r="LDQ201" s="174"/>
      <c r="LDR201" s="174"/>
      <c r="LDS201" s="174"/>
      <c r="LDT201" s="174"/>
      <c r="LDU201" s="174"/>
      <c r="LDV201" s="174"/>
      <c r="LDW201" s="174"/>
      <c r="LDX201" s="174"/>
      <c r="LDY201" s="174"/>
      <c r="LDZ201" s="174"/>
      <c r="LEA201" s="174"/>
      <c r="LEB201" s="174"/>
      <c r="LEC201" s="174"/>
      <c r="LED201" s="174"/>
      <c r="LEE201" s="174"/>
      <c r="LEF201" s="174"/>
      <c r="LEG201" s="174"/>
      <c r="LEH201" s="174"/>
      <c r="LEI201" s="174"/>
      <c r="LEJ201" s="174"/>
      <c r="LEK201" s="174"/>
      <c r="LEL201" s="174"/>
      <c r="LEM201" s="174"/>
      <c r="LEN201" s="174"/>
      <c r="LEO201" s="174"/>
      <c r="LEP201" s="174"/>
      <c r="LEQ201" s="174"/>
      <c r="LER201" s="174"/>
      <c r="LES201" s="174"/>
      <c r="LET201" s="174"/>
      <c r="LEU201" s="174"/>
      <c r="LEV201" s="174"/>
      <c r="LEW201" s="174"/>
      <c r="LEX201" s="174"/>
      <c r="LEY201" s="174"/>
      <c r="LEZ201" s="174"/>
      <c r="LFA201" s="174"/>
      <c r="LFB201" s="174"/>
      <c r="LFC201" s="174"/>
      <c r="LFD201" s="174"/>
      <c r="LFE201" s="174"/>
      <c r="LFF201" s="174"/>
      <c r="LFG201" s="174"/>
      <c r="LFH201" s="174"/>
      <c r="LFI201" s="174"/>
      <c r="LFJ201" s="174"/>
      <c r="LFK201" s="174"/>
      <c r="LFL201" s="174"/>
      <c r="LFM201" s="174"/>
      <c r="LFN201" s="174"/>
      <c r="LFO201" s="174"/>
      <c r="LFP201" s="174"/>
      <c r="LFQ201" s="174"/>
      <c r="LFR201" s="174"/>
      <c r="LFS201" s="174"/>
      <c r="LFT201" s="174"/>
      <c r="LFU201" s="174"/>
      <c r="LFV201" s="174"/>
      <c r="LFW201" s="174"/>
      <c r="LFX201" s="174"/>
      <c r="LFY201" s="174"/>
      <c r="LFZ201" s="174"/>
      <c r="LGA201" s="174"/>
      <c r="LGB201" s="174"/>
      <c r="LGC201" s="174"/>
      <c r="LGD201" s="174"/>
      <c r="LGE201" s="174"/>
      <c r="LGF201" s="174"/>
      <c r="LGG201" s="174"/>
      <c r="LGH201" s="174"/>
      <c r="LGI201" s="174"/>
      <c r="LGJ201" s="174"/>
      <c r="LGK201" s="174"/>
      <c r="LGL201" s="174"/>
      <c r="LGM201" s="174"/>
      <c r="LGN201" s="174"/>
      <c r="LGO201" s="174"/>
      <c r="LGP201" s="174"/>
      <c r="LGQ201" s="174"/>
      <c r="LGR201" s="174"/>
      <c r="LGS201" s="174"/>
      <c r="LGT201" s="174"/>
      <c r="LGU201" s="174"/>
      <c r="LGV201" s="174"/>
      <c r="LGW201" s="174"/>
      <c r="LGX201" s="174"/>
      <c r="LGY201" s="174"/>
      <c r="LGZ201" s="174"/>
      <c r="LHA201" s="174"/>
      <c r="LHB201" s="174"/>
      <c r="LHC201" s="174"/>
      <c r="LHD201" s="174"/>
      <c r="LHE201" s="174"/>
      <c r="LHF201" s="174"/>
      <c r="LHG201" s="174"/>
      <c r="LHH201" s="174"/>
      <c r="LHI201" s="174"/>
      <c r="LHJ201" s="174"/>
      <c r="LHK201" s="174"/>
      <c r="LHL201" s="174"/>
      <c r="LHM201" s="174"/>
      <c r="LHN201" s="174"/>
      <c r="LHO201" s="174"/>
      <c r="LHP201" s="174"/>
      <c r="LHQ201" s="174"/>
      <c r="LHR201" s="174"/>
      <c r="LHS201" s="174"/>
      <c r="LHT201" s="174"/>
      <c r="LHU201" s="174"/>
      <c r="LHV201" s="174"/>
      <c r="LHW201" s="174"/>
      <c r="LHX201" s="174"/>
      <c r="LHY201" s="174"/>
      <c r="LHZ201" s="174"/>
      <c r="LIA201" s="174"/>
      <c r="LIB201" s="174"/>
      <c r="LIC201" s="174"/>
      <c r="LID201" s="174"/>
      <c r="LIE201" s="174"/>
      <c r="LIF201" s="174"/>
      <c r="LIG201" s="174"/>
      <c r="LIH201" s="174"/>
      <c r="LII201" s="174"/>
      <c r="LIJ201" s="174"/>
      <c r="LIK201" s="174"/>
      <c r="LIL201" s="174"/>
      <c r="LIM201" s="174"/>
      <c r="LIN201" s="174"/>
      <c r="LIO201" s="174"/>
      <c r="LIP201" s="174"/>
      <c r="LIQ201" s="174"/>
      <c r="LIR201" s="174"/>
      <c r="LIS201" s="174"/>
      <c r="LIT201" s="174"/>
      <c r="LIU201" s="174"/>
      <c r="LIV201" s="174"/>
      <c r="LIW201" s="174"/>
      <c r="LIX201" s="174"/>
      <c r="LIY201" s="174"/>
      <c r="LIZ201" s="174"/>
      <c r="LJA201" s="174"/>
      <c r="LJB201" s="174"/>
      <c r="LJC201" s="174"/>
      <c r="LJD201" s="174"/>
      <c r="LJE201" s="174"/>
      <c r="LJF201" s="174"/>
      <c r="LJG201" s="174"/>
      <c r="LJH201" s="174"/>
      <c r="LJI201" s="174"/>
      <c r="LJJ201" s="174"/>
      <c r="LJK201" s="174"/>
      <c r="LJL201" s="174"/>
      <c r="LJM201" s="174"/>
      <c r="LJN201" s="174"/>
      <c r="LJO201" s="174"/>
      <c r="LJP201" s="174"/>
      <c r="LJQ201" s="174"/>
      <c r="LJR201" s="174"/>
      <c r="LJS201" s="174"/>
      <c r="LJT201" s="174"/>
      <c r="LJU201" s="174"/>
      <c r="LJV201" s="174"/>
      <c r="LJW201" s="174"/>
      <c r="LJX201" s="174"/>
      <c r="LJY201" s="174"/>
      <c r="LJZ201" s="174"/>
      <c r="LKA201" s="174"/>
      <c r="LKB201" s="174"/>
      <c r="LKC201" s="174"/>
      <c r="LKD201" s="174"/>
      <c r="LKE201" s="174"/>
      <c r="LKF201" s="174"/>
      <c r="LKG201" s="174"/>
      <c r="LKH201" s="174"/>
      <c r="LKI201" s="174"/>
      <c r="LKJ201" s="174"/>
      <c r="LKK201" s="174"/>
      <c r="LKL201" s="174"/>
      <c r="LKM201" s="174"/>
      <c r="LKN201" s="174"/>
      <c r="LKO201" s="174"/>
      <c r="LKP201" s="174"/>
      <c r="LKQ201" s="174"/>
      <c r="LKR201" s="174"/>
      <c r="LKS201" s="174"/>
      <c r="LKT201" s="174"/>
      <c r="LKU201" s="174"/>
      <c r="LKV201" s="174"/>
      <c r="LKW201" s="174"/>
      <c r="LKX201" s="174"/>
      <c r="LKY201" s="174"/>
      <c r="LKZ201" s="174"/>
      <c r="LLA201" s="174"/>
      <c r="LLB201" s="174"/>
      <c r="LLC201" s="174"/>
      <c r="LLD201" s="174"/>
      <c r="LLE201" s="174"/>
      <c r="LLF201" s="174"/>
      <c r="LLG201" s="174"/>
      <c r="LLH201" s="174"/>
      <c r="LLI201" s="174"/>
      <c r="LLJ201" s="174"/>
      <c r="LLK201" s="174"/>
      <c r="LLL201" s="174"/>
      <c r="LLM201" s="174"/>
      <c r="LLN201" s="174"/>
      <c r="LLO201" s="174"/>
      <c r="LLP201" s="174"/>
      <c r="LLQ201" s="174"/>
      <c r="LLR201" s="174"/>
      <c r="LLS201" s="174"/>
      <c r="LLT201" s="174"/>
      <c r="LLU201" s="174"/>
      <c r="LLV201" s="174"/>
      <c r="LLW201" s="174"/>
      <c r="LLX201" s="174"/>
      <c r="LLY201" s="174"/>
      <c r="LLZ201" s="174"/>
      <c r="LMA201" s="174"/>
      <c r="LMB201" s="174"/>
      <c r="LMC201" s="174"/>
      <c r="LMD201" s="174"/>
      <c r="LME201" s="174"/>
      <c r="LMF201" s="174"/>
      <c r="LMG201" s="174"/>
      <c r="LMH201" s="174"/>
      <c r="LMI201" s="174"/>
      <c r="LMJ201" s="174"/>
      <c r="LMK201" s="174"/>
      <c r="LML201" s="174"/>
      <c r="LMM201" s="174"/>
      <c r="LMN201" s="174"/>
      <c r="LMO201" s="174"/>
      <c r="LMP201" s="174"/>
      <c r="LMQ201" s="174"/>
      <c r="LMR201" s="174"/>
      <c r="LMS201" s="174"/>
      <c r="LMT201" s="174"/>
      <c r="LMU201" s="174"/>
      <c r="LMV201" s="174"/>
      <c r="LMW201" s="174"/>
      <c r="LMX201" s="174"/>
      <c r="LMY201" s="174"/>
      <c r="LMZ201" s="174"/>
      <c r="LNA201" s="174"/>
      <c r="LNB201" s="174"/>
      <c r="LNC201" s="174"/>
      <c r="LND201" s="174"/>
      <c r="LNE201" s="174"/>
      <c r="LNF201" s="174"/>
      <c r="LNG201" s="174"/>
      <c r="LNH201" s="174"/>
      <c r="LNI201" s="174"/>
      <c r="LNJ201" s="174"/>
      <c r="LNK201" s="174"/>
      <c r="LNL201" s="174"/>
      <c r="LNM201" s="174"/>
      <c r="LNN201" s="174"/>
      <c r="LNO201" s="174"/>
      <c r="LNP201" s="174"/>
      <c r="LNQ201" s="174"/>
      <c r="LNR201" s="174"/>
      <c r="LNS201" s="174"/>
      <c r="LNT201" s="174"/>
      <c r="LNU201" s="174"/>
      <c r="LNV201" s="174"/>
      <c r="LNW201" s="174"/>
      <c r="LNX201" s="174"/>
      <c r="LNY201" s="174"/>
      <c r="LNZ201" s="174"/>
      <c r="LOA201" s="174"/>
      <c r="LOB201" s="174"/>
      <c r="LOC201" s="174"/>
      <c r="LOD201" s="174"/>
      <c r="LOE201" s="174"/>
      <c r="LOF201" s="174"/>
      <c r="LOG201" s="174"/>
      <c r="LOH201" s="174"/>
      <c r="LOI201" s="174"/>
      <c r="LOJ201" s="174"/>
      <c r="LOK201" s="174"/>
      <c r="LOL201" s="174"/>
      <c r="LOM201" s="174"/>
      <c r="LON201" s="174"/>
      <c r="LOO201" s="174"/>
      <c r="LOP201" s="174"/>
      <c r="LOQ201" s="174"/>
      <c r="LOR201" s="174"/>
      <c r="LOS201" s="174"/>
      <c r="LOT201" s="174"/>
      <c r="LOU201" s="174"/>
      <c r="LOV201" s="174"/>
      <c r="LOW201" s="174"/>
      <c r="LOX201" s="174"/>
      <c r="LOY201" s="174"/>
      <c r="LOZ201" s="174"/>
      <c r="LPA201" s="174"/>
      <c r="LPB201" s="174"/>
      <c r="LPC201" s="174"/>
      <c r="LPD201" s="174"/>
      <c r="LPE201" s="174"/>
      <c r="LPF201" s="174"/>
      <c r="LPG201" s="174"/>
      <c r="LPH201" s="174"/>
      <c r="LPI201" s="174"/>
      <c r="LPJ201" s="174"/>
      <c r="LPK201" s="174"/>
      <c r="LPL201" s="174"/>
      <c r="LPM201" s="174"/>
      <c r="LPN201" s="174"/>
      <c r="LPO201" s="174"/>
      <c r="LPP201" s="174"/>
      <c r="LPQ201" s="174"/>
      <c r="LPR201" s="174"/>
      <c r="LPS201" s="174"/>
      <c r="LPT201" s="174"/>
      <c r="LPU201" s="174"/>
      <c r="LPV201" s="174"/>
      <c r="LPW201" s="174"/>
      <c r="LPX201" s="174"/>
      <c r="LPY201" s="174"/>
      <c r="LPZ201" s="174"/>
      <c r="LQA201" s="174"/>
      <c r="LQB201" s="174"/>
      <c r="LQC201" s="174"/>
      <c r="LQD201" s="174"/>
      <c r="LQE201" s="174"/>
      <c r="LQF201" s="174"/>
      <c r="LQG201" s="174"/>
      <c r="LQH201" s="174"/>
      <c r="LQI201" s="174"/>
      <c r="LQJ201" s="174"/>
      <c r="LQK201" s="174"/>
      <c r="LQL201" s="174"/>
      <c r="LQM201" s="174"/>
      <c r="LQN201" s="174"/>
      <c r="LQO201" s="174"/>
      <c r="LQP201" s="174"/>
      <c r="LQQ201" s="174"/>
      <c r="LQR201" s="174"/>
      <c r="LQS201" s="174"/>
      <c r="LQT201" s="174"/>
      <c r="LQU201" s="174"/>
      <c r="LQV201" s="174"/>
      <c r="LQW201" s="174"/>
      <c r="LQX201" s="174"/>
      <c r="LQY201" s="174"/>
      <c r="LQZ201" s="174"/>
      <c r="LRA201" s="174"/>
      <c r="LRB201" s="174"/>
      <c r="LRC201" s="174"/>
      <c r="LRD201" s="174"/>
      <c r="LRE201" s="174"/>
      <c r="LRF201" s="174"/>
      <c r="LRG201" s="174"/>
      <c r="LRH201" s="174"/>
      <c r="LRI201" s="174"/>
      <c r="LRJ201" s="174"/>
      <c r="LRK201" s="174"/>
      <c r="LRL201" s="174"/>
      <c r="LRM201" s="174"/>
      <c r="LRN201" s="174"/>
      <c r="LRO201" s="174"/>
      <c r="LRP201" s="174"/>
      <c r="LRQ201" s="174"/>
      <c r="LRR201" s="174"/>
      <c r="LRS201" s="174"/>
      <c r="LRT201" s="174"/>
      <c r="LRU201" s="174"/>
      <c r="LRV201" s="174"/>
      <c r="LRW201" s="174"/>
      <c r="LRX201" s="174"/>
      <c r="LRY201" s="174"/>
      <c r="LRZ201" s="174"/>
      <c r="LSA201" s="174"/>
      <c r="LSB201" s="174"/>
      <c r="LSC201" s="174"/>
      <c r="LSD201" s="174"/>
      <c r="LSE201" s="174"/>
      <c r="LSF201" s="174"/>
      <c r="LSG201" s="174"/>
      <c r="LSH201" s="174"/>
      <c r="LSI201" s="174"/>
      <c r="LSJ201" s="174"/>
      <c r="LSK201" s="174"/>
      <c r="LSL201" s="174"/>
      <c r="LSM201" s="174"/>
      <c r="LSN201" s="174"/>
      <c r="LSO201" s="174"/>
      <c r="LSP201" s="174"/>
      <c r="LSQ201" s="174"/>
      <c r="LSR201" s="174"/>
      <c r="LSS201" s="174"/>
      <c r="LST201" s="174"/>
      <c r="LSU201" s="174"/>
      <c r="LSV201" s="174"/>
      <c r="LSW201" s="174"/>
      <c r="LSX201" s="174"/>
      <c r="LSY201" s="174"/>
      <c r="LSZ201" s="174"/>
      <c r="LTA201" s="174"/>
      <c r="LTB201" s="174"/>
      <c r="LTC201" s="174"/>
      <c r="LTD201" s="174"/>
      <c r="LTE201" s="174"/>
      <c r="LTF201" s="174"/>
      <c r="LTG201" s="174"/>
      <c r="LTH201" s="174"/>
      <c r="LTI201" s="174"/>
      <c r="LTJ201" s="174"/>
      <c r="LTK201" s="174"/>
      <c r="LTL201" s="174"/>
      <c r="LTM201" s="174"/>
      <c r="LTN201" s="174"/>
      <c r="LTO201" s="174"/>
      <c r="LTP201" s="174"/>
      <c r="LTQ201" s="174"/>
      <c r="LTR201" s="174"/>
      <c r="LTS201" s="174"/>
      <c r="LTT201" s="174"/>
      <c r="LTU201" s="174"/>
      <c r="LTV201" s="174"/>
      <c r="LTW201" s="174"/>
      <c r="LTX201" s="174"/>
      <c r="LTY201" s="174"/>
      <c r="LTZ201" s="174"/>
      <c r="LUA201" s="174"/>
      <c r="LUB201" s="174"/>
      <c r="LUC201" s="174"/>
      <c r="LUD201" s="174"/>
      <c r="LUE201" s="174"/>
      <c r="LUF201" s="174"/>
      <c r="LUG201" s="174"/>
      <c r="LUH201" s="174"/>
      <c r="LUI201" s="174"/>
      <c r="LUJ201" s="174"/>
      <c r="LUK201" s="174"/>
      <c r="LUL201" s="174"/>
      <c r="LUM201" s="174"/>
      <c r="LUN201" s="174"/>
      <c r="LUO201" s="174"/>
      <c r="LUP201" s="174"/>
      <c r="LUQ201" s="174"/>
      <c r="LUR201" s="174"/>
      <c r="LUS201" s="174"/>
      <c r="LUT201" s="174"/>
      <c r="LUU201" s="174"/>
      <c r="LUV201" s="174"/>
      <c r="LUW201" s="174"/>
      <c r="LUX201" s="174"/>
      <c r="LUY201" s="174"/>
      <c r="LUZ201" s="174"/>
      <c r="LVA201" s="174"/>
      <c r="LVB201" s="174"/>
      <c r="LVC201" s="174"/>
      <c r="LVD201" s="174"/>
      <c r="LVE201" s="174"/>
      <c r="LVF201" s="174"/>
      <c r="LVG201" s="174"/>
      <c r="LVH201" s="174"/>
      <c r="LVI201" s="174"/>
      <c r="LVJ201" s="174"/>
      <c r="LVK201" s="174"/>
      <c r="LVL201" s="174"/>
      <c r="LVM201" s="174"/>
      <c r="LVN201" s="174"/>
      <c r="LVO201" s="174"/>
      <c r="LVP201" s="174"/>
      <c r="LVQ201" s="174"/>
      <c r="LVR201" s="174"/>
      <c r="LVS201" s="174"/>
      <c r="LVT201" s="174"/>
      <c r="LVU201" s="174"/>
      <c r="LVV201" s="174"/>
      <c r="LVW201" s="174"/>
      <c r="LVX201" s="174"/>
      <c r="LVY201" s="174"/>
      <c r="LVZ201" s="174"/>
      <c r="LWA201" s="174"/>
      <c r="LWB201" s="174"/>
      <c r="LWC201" s="174"/>
      <c r="LWD201" s="174"/>
      <c r="LWE201" s="174"/>
      <c r="LWF201" s="174"/>
      <c r="LWG201" s="174"/>
      <c r="LWH201" s="174"/>
      <c r="LWI201" s="174"/>
      <c r="LWJ201" s="174"/>
      <c r="LWK201" s="174"/>
      <c r="LWL201" s="174"/>
      <c r="LWM201" s="174"/>
      <c r="LWN201" s="174"/>
      <c r="LWO201" s="174"/>
      <c r="LWP201" s="174"/>
      <c r="LWQ201" s="174"/>
      <c r="LWR201" s="174"/>
      <c r="LWS201" s="174"/>
      <c r="LWT201" s="174"/>
      <c r="LWU201" s="174"/>
      <c r="LWV201" s="174"/>
      <c r="LWW201" s="174"/>
      <c r="LWX201" s="174"/>
      <c r="LWY201" s="174"/>
      <c r="LWZ201" s="174"/>
      <c r="LXA201" s="174"/>
      <c r="LXB201" s="174"/>
      <c r="LXC201" s="174"/>
      <c r="LXD201" s="174"/>
      <c r="LXE201" s="174"/>
      <c r="LXF201" s="174"/>
      <c r="LXG201" s="174"/>
      <c r="LXH201" s="174"/>
      <c r="LXI201" s="174"/>
      <c r="LXJ201" s="174"/>
      <c r="LXK201" s="174"/>
      <c r="LXL201" s="174"/>
      <c r="LXM201" s="174"/>
      <c r="LXN201" s="174"/>
      <c r="LXO201" s="174"/>
      <c r="LXP201" s="174"/>
      <c r="LXQ201" s="174"/>
      <c r="LXR201" s="174"/>
      <c r="LXS201" s="174"/>
      <c r="LXT201" s="174"/>
      <c r="LXU201" s="174"/>
      <c r="LXV201" s="174"/>
      <c r="LXW201" s="174"/>
      <c r="LXX201" s="174"/>
      <c r="LXY201" s="174"/>
      <c r="LXZ201" s="174"/>
      <c r="LYA201" s="174"/>
      <c r="LYB201" s="174"/>
      <c r="LYC201" s="174"/>
      <c r="LYD201" s="174"/>
      <c r="LYE201" s="174"/>
      <c r="LYF201" s="174"/>
      <c r="LYG201" s="174"/>
      <c r="LYH201" s="174"/>
      <c r="LYI201" s="174"/>
      <c r="LYJ201" s="174"/>
      <c r="LYK201" s="174"/>
      <c r="LYL201" s="174"/>
      <c r="LYM201" s="174"/>
      <c r="LYN201" s="174"/>
      <c r="LYO201" s="174"/>
      <c r="LYP201" s="174"/>
      <c r="LYQ201" s="174"/>
      <c r="LYR201" s="174"/>
      <c r="LYS201" s="174"/>
      <c r="LYT201" s="174"/>
      <c r="LYU201" s="174"/>
      <c r="LYV201" s="174"/>
      <c r="LYW201" s="174"/>
      <c r="LYX201" s="174"/>
      <c r="LYY201" s="174"/>
      <c r="LYZ201" s="174"/>
      <c r="LZA201" s="174"/>
      <c r="LZB201" s="174"/>
      <c r="LZC201" s="174"/>
      <c r="LZD201" s="174"/>
      <c r="LZE201" s="174"/>
      <c r="LZF201" s="174"/>
      <c r="LZG201" s="174"/>
      <c r="LZH201" s="174"/>
      <c r="LZI201" s="174"/>
      <c r="LZJ201" s="174"/>
      <c r="LZK201" s="174"/>
      <c r="LZL201" s="174"/>
      <c r="LZM201" s="174"/>
      <c r="LZN201" s="174"/>
      <c r="LZO201" s="174"/>
      <c r="LZP201" s="174"/>
      <c r="LZQ201" s="174"/>
      <c r="LZR201" s="174"/>
      <c r="LZS201" s="174"/>
      <c r="LZT201" s="174"/>
      <c r="LZU201" s="174"/>
      <c r="LZV201" s="174"/>
      <c r="LZW201" s="174"/>
      <c r="LZX201" s="174"/>
      <c r="LZY201" s="174"/>
      <c r="LZZ201" s="174"/>
      <c r="MAA201" s="174"/>
      <c r="MAB201" s="174"/>
      <c r="MAC201" s="174"/>
      <c r="MAD201" s="174"/>
      <c r="MAE201" s="174"/>
      <c r="MAF201" s="174"/>
      <c r="MAG201" s="174"/>
      <c r="MAH201" s="174"/>
      <c r="MAI201" s="174"/>
      <c r="MAJ201" s="174"/>
      <c r="MAK201" s="174"/>
      <c r="MAL201" s="174"/>
      <c r="MAM201" s="174"/>
      <c r="MAN201" s="174"/>
      <c r="MAO201" s="174"/>
      <c r="MAP201" s="174"/>
      <c r="MAQ201" s="174"/>
      <c r="MAR201" s="174"/>
      <c r="MAS201" s="174"/>
      <c r="MAT201" s="174"/>
      <c r="MAU201" s="174"/>
      <c r="MAV201" s="174"/>
      <c r="MAW201" s="174"/>
      <c r="MAX201" s="174"/>
      <c r="MAY201" s="174"/>
      <c r="MAZ201" s="174"/>
      <c r="MBA201" s="174"/>
      <c r="MBB201" s="174"/>
      <c r="MBC201" s="174"/>
      <c r="MBD201" s="174"/>
      <c r="MBE201" s="174"/>
      <c r="MBF201" s="174"/>
      <c r="MBG201" s="174"/>
      <c r="MBH201" s="174"/>
      <c r="MBI201" s="174"/>
      <c r="MBJ201" s="174"/>
      <c r="MBK201" s="174"/>
      <c r="MBL201" s="174"/>
      <c r="MBM201" s="174"/>
      <c r="MBN201" s="174"/>
      <c r="MBO201" s="174"/>
      <c r="MBP201" s="174"/>
      <c r="MBQ201" s="174"/>
      <c r="MBR201" s="174"/>
      <c r="MBS201" s="174"/>
      <c r="MBT201" s="174"/>
      <c r="MBU201" s="174"/>
      <c r="MBV201" s="174"/>
      <c r="MBW201" s="174"/>
      <c r="MBX201" s="174"/>
      <c r="MBY201" s="174"/>
      <c r="MBZ201" s="174"/>
      <c r="MCA201" s="174"/>
      <c r="MCB201" s="174"/>
      <c r="MCC201" s="174"/>
      <c r="MCD201" s="174"/>
      <c r="MCE201" s="174"/>
      <c r="MCF201" s="174"/>
      <c r="MCG201" s="174"/>
      <c r="MCH201" s="174"/>
      <c r="MCI201" s="174"/>
      <c r="MCJ201" s="174"/>
      <c r="MCK201" s="174"/>
      <c r="MCL201" s="174"/>
      <c r="MCM201" s="174"/>
      <c r="MCN201" s="174"/>
      <c r="MCO201" s="174"/>
      <c r="MCP201" s="174"/>
      <c r="MCQ201" s="174"/>
      <c r="MCR201" s="174"/>
      <c r="MCS201" s="174"/>
      <c r="MCT201" s="174"/>
      <c r="MCU201" s="174"/>
      <c r="MCV201" s="174"/>
      <c r="MCW201" s="174"/>
      <c r="MCX201" s="174"/>
      <c r="MCY201" s="174"/>
      <c r="MCZ201" s="174"/>
      <c r="MDA201" s="174"/>
      <c r="MDB201" s="174"/>
      <c r="MDC201" s="174"/>
      <c r="MDD201" s="174"/>
      <c r="MDE201" s="174"/>
      <c r="MDF201" s="174"/>
      <c r="MDG201" s="174"/>
      <c r="MDH201" s="174"/>
      <c r="MDI201" s="174"/>
      <c r="MDJ201" s="174"/>
      <c r="MDK201" s="174"/>
      <c r="MDL201" s="174"/>
      <c r="MDM201" s="174"/>
      <c r="MDN201" s="174"/>
      <c r="MDO201" s="174"/>
      <c r="MDP201" s="174"/>
      <c r="MDQ201" s="174"/>
      <c r="MDR201" s="174"/>
      <c r="MDS201" s="174"/>
      <c r="MDT201" s="174"/>
      <c r="MDU201" s="174"/>
      <c r="MDV201" s="174"/>
      <c r="MDW201" s="174"/>
      <c r="MDX201" s="174"/>
      <c r="MDY201" s="174"/>
      <c r="MDZ201" s="174"/>
      <c r="MEA201" s="174"/>
      <c r="MEB201" s="174"/>
      <c r="MEC201" s="174"/>
      <c r="MED201" s="174"/>
      <c r="MEE201" s="174"/>
      <c r="MEF201" s="174"/>
      <c r="MEG201" s="174"/>
      <c r="MEH201" s="174"/>
      <c r="MEI201" s="174"/>
      <c r="MEJ201" s="174"/>
      <c r="MEK201" s="174"/>
      <c r="MEL201" s="174"/>
      <c r="MEM201" s="174"/>
      <c r="MEN201" s="174"/>
      <c r="MEO201" s="174"/>
      <c r="MEP201" s="174"/>
      <c r="MEQ201" s="174"/>
      <c r="MER201" s="174"/>
      <c r="MES201" s="174"/>
      <c r="MET201" s="174"/>
      <c r="MEU201" s="174"/>
      <c r="MEV201" s="174"/>
      <c r="MEW201" s="174"/>
      <c r="MEX201" s="174"/>
      <c r="MEY201" s="174"/>
      <c r="MEZ201" s="174"/>
      <c r="MFA201" s="174"/>
      <c r="MFB201" s="174"/>
      <c r="MFC201" s="174"/>
      <c r="MFD201" s="174"/>
      <c r="MFE201" s="174"/>
      <c r="MFF201" s="174"/>
      <c r="MFG201" s="174"/>
      <c r="MFH201" s="174"/>
      <c r="MFI201" s="174"/>
      <c r="MFJ201" s="174"/>
      <c r="MFK201" s="174"/>
      <c r="MFL201" s="174"/>
      <c r="MFM201" s="174"/>
      <c r="MFN201" s="174"/>
      <c r="MFO201" s="174"/>
      <c r="MFP201" s="174"/>
      <c r="MFQ201" s="174"/>
      <c r="MFR201" s="174"/>
      <c r="MFS201" s="174"/>
      <c r="MFT201" s="174"/>
      <c r="MFU201" s="174"/>
      <c r="MFV201" s="174"/>
      <c r="MFW201" s="174"/>
      <c r="MFX201" s="174"/>
      <c r="MFY201" s="174"/>
      <c r="MFZ201" s="174"/>
      <c r="MGA201" s="174"/>
      <c r="MGB201" s="174"/>
      <c r="MGC201" s="174"/>
      <c r="MGD201" s="174"/>
      <c r="MGE201" s="174"/>
      <c r="MGF201" s="174"/>
      <c r="MGG201" s="174"/>
      <c r="MGH201" s="174"/>
      <c r="MGI201" s="174"/>
      <c r="MGJ201" s="174"/>
      <c r="MGK201" s="174"/>
      <c r="MGL201" s="174"/>
      <c r="MGM201" s="174"/>
      <c r="MGN201" s="174"/>
      <c r="MGO201" s="174"/>
      <c r="MGP201" s="174"/>
      <c r="MGQ201" s="174"/>
      <c r="MGR201" s="174"/>
      <c r="MGS201" s="174"/>
      <c r="MGT201" s="174"/>
      <c r="MGU201" s="174"/>
      <c r="MGV201" s="174"/>
      <c r="MGW201" s="174"/>
      <c r="MGX201" s="174"/>
      <c r="MGY201" s="174"/>
      <c r="MGZ201" s="174"/>
      <c r="MHA201" s="174"/>
      <c r="MHB201" s="174"/>
      <c r="MHC201" s="174"/>
      <c r="MHD201" s="174"/>
      <c r="MHE201" s="174"/>
      <c r="MHF201" s="174"/>
      <c r="MHG201" s="174"/>
      <c r="MHH201" s="174"/>
      <c r="MHI201" s="174"/>
      <c r="MHJ201" s="174"/>
      <c r="MHK201" s="174"/>
      <c r="MHL201" s="174"/>
      <c r="MHM201" s="174"/>
      <c r="MHN201" s="174"/>
      <c r="MHO201" s="174"/>
      <c r="MHP201" s="174"/>
      <c r="MHQ201" s="174"/>
      <c r="MHR201" s="174"/>
      <c r="MHS201" s="174"/>
      <c r="MHT201" s="174"/>
      <c r="MHU201" s="174"/>
      <c r="MHV201" s="174"/>
      <c r="MHW201" s="174"/>
      <c r="MHX201" s="174"/>
      <c r="MHY201" s="174"/>
      <c r="MHZ201" s="174"/>
      <c r="MIA201" s="174"/>
      <c r="MIB201" s="174"/>
      <c r="MIC201" s="174"/>
      <c r="MID201" s="174"/>
      <c r="MIE201" s="174"/>
      <c r="MIF201" s="174"/>
      <c r="MIG201" s="174"/>
      <c r="MIH201" s="174"/>
      <c r="MII201" s="174"/>
      <c r="MIJ201" s="174"/>
      <c r="MIK201" s="174"/>
      <c r="MIL201" s="174"/>
      <c r="MIM201" s="174"/>
      <c r="MIN201" s="174"/>
      <c r="MIO201" s="174"/>
      <c r="MIP201" s="174"/>
      <c r="MIQ201" s="174"/>
      <c r="MIR201" s="174"/>
      <c r="MIS201" s="174"/>
      <c r="MIT201" s="174"/>
      <c r="MIU201" s="174"/>
      <c r="MIV201" s="174"/>
      <c r="MIW201" s="174"/>
      <c r="MIX201" s="174"/>
      <c r="MIY201" s="174"/>
      <c r="MIZ201" s="174"/>
      <c r="MJA201" s="174"/>
      <c r="MJB201" s="174"/>
      <c r="MJC201" s="174"/>
      <c r="MJD201" s="174"/>
      <c r="MJE201" s="174"/>
      <c r="MJF201" s="174"/>
      <c r="MJG201" s="174"/>
      <c r="MJH201" s="174"/>
      <c r="MJI201" s="174"/>
      <c r="MJJ201" s="174"/>
      <c r="MJK201" s="174"/>
      <c r="MJL201" s="174"/>
      <c r="MJM201" s="174"/>
      <c r="MJN201" s="174"/>
      <c r="MJO201" s="174"/>
      <c r="MJP201" s="174"/>
      <c r="MJQ201" s="174"/>
      <c r="MJR201" s="174"/>
      <c r="MJS201" s="174"/>
      <c r="MJT201" s="174"/>
      <c r="MJU201" s="174"/>
      <c r="MJV201" s="174"/>
      <c r="MJW201" s="174"/>
      <c r="MJX201" s="174"/>
      <c r="MJY201" s="174"/>
      <c r="MJZ201" s="174"/>
      <c r="MKA201" s="174"/>
      <c r="MKB201" s="174"/>
      <c r="MKC201" s="174"/>
      <c r="MKD201" s="174"/>
      <c r="MKE201" s="174"/>
      <c r="MKF201" s="174"/>
      <c r="MKG201" s="174"/>
      <c r="MKH201" s="174"/>
      <c r="MKI201" s="174"/>
      <c r="MKJ201" s="174"/>
      <c r="MKK201" s="174"/>
      <c r="MKL201" s="174"/>
      <c r="MKM201" s="174"/>
      <c r="MKN201" s="174"/>
      <c r="MKO201" s="174"/>
      <c r="MKP201" s="174"/>
      <c r="MKQ201" s="174"/>
      <c r="MKR201" s="174"/>
      <c r="MKS201" s="174"/>
      <c r="MKT201" s="174"/>
      <c r="MKU201" s="174"/>
      <c r="MKV201" s="174"/>
      <c r="MKW201" s="174"/>
      <c r="MKX201" s="174"/>
      <c r="MKY201" s="174"/>
      <c r="MKZ201" s="174"/>
      <c r="MLA201" s="174"/>
      <c r="MLB201" s="174"/>
      <c r="MLC201" s="174"/>
      <c r="MLD201" s="174"/>
      <c r="MLE201" s="174"/>
      <c r="MLF201" s="174"/>
      <c r="MLG201" s="174"/>
      <c r="MLH201" s="174"/>
      <c r="MLI201" s="174"/>
      <c r="MLJ201" s="174"/>
      <c r="MLK201" s="174"/>
      <c r="MLL201" s="174"/>
      <c r="MLM201" s="174"/>
      <c r="MLN201" s="174"/>
      <c r="MLO201" s="174"/>
      <c r="MLP201" s="174"/>
      <c r="MLQ201" s="174"/>
      <c r="MLR201" s="174"/>
      <c r="MLS201" s="174"/>
      <c r="MLT201" s="174"/>
      <c r="MLU201" s="174"/>
      <c r="MLV201" s="174"/>
      <c r="MLW201" s="174"/>
      <c r="MLX201" s="174"/>
      <c r="MLY201" s="174"/>
      <c r="MLZ201" s="174"/>
      <c r="MMA201" s="174"/>
      <c r="MMB201" s="174"/>
      <c r="MMC201" s="174"/>
      <c r="MMD201" s="174"/>
      <c r="MME201" s="174"/>
      <c r="MMF201" s="174"/>
      <c r="MMG201" s="174"/>
      <c r="MMH201" s="174"/>
      <c r="MMI201" s="174"/>
      <c r="MMJ201" s="174"/>
      <c r="MMK201" s="174"/>
      <c r="MML201" s="174"/>
      <c r="MMM201" s="174"/>
      <c r="MMN201" s="174"/>
      <c r="MMO201" s="174"/>
      <c r="MMP201" s="174"/>
      <c r="MMQ201" s="174"/>
      <c r="MMR201" s="174"/>
      <c r="MMS201" s="174"/>
      <c r="MMT201" s="174"/>
      <c r="MMU201" s="174"/>
      <c r="MMV201" s="174"/>
      <c r="MMW201" s="174"/>
      <c r="MMX201" s="174"/>
      <c r="MMY201" s="174"/>
      <c r="MMZ201" s="174"/>
      <c r="MNA201" s="174"/>
      <c r="MNB201" s="174"/>
      <c r="MNC201" s="174"/>
      <c r="MND201" s="174"/>
      <c r="MNE201" s="174"/>
      <c r="MNF201" s="174"/>
      <c r="MNG201" s="174"/>
      <c r="MNH201" s="174"/>
      <c r="MNI201" s="174"/>
      <c r="MNJ201" s="174"/>
      <c r="MNK201" s="174"/>
      <c r="MNL201" s="174"/>
      <c r="MNM201" s="174"/>
      <c r="MNN201" s="174"/>
      <c r="MNO201" s="174"/>
      <c r="MNP201" s="174"/>
      <c r="MNQ201" s="174"/>
      <c r="MNR201" s="174"/>
      <c r="MNS201" s="174"/>
      <c r="MNT201" s="174"/>
      <c r="MNU201" s="174"/>
      <c r="MNV201" s="174"/>
      <c r="MNW201" s="174"/>
      <c r="MNX201" s="174"/>
      <c r="MNY201" s="174"/>
      <c r="MNZ201" s="174"/>
      <c r="MOA201" s="174"/>
      <c r="MOB201" s="174"/>
      <c r="MOC201" s="174"/>
      <c r="MOD201" s="174"/>
      <c r="MOE201" s="174"/>
      <c r="MOF201" s="174"/>
      <c r="MOG201" s="174"/>
      <c r="MOH201" s="174"/>
      <c r="MOI201" s="174"/>
      <c r="MOJ201" s="174"/>
      <c r="MOK201" s="174"/>
      <c r="MOL201" s="174"/>
      <c r="MOM201" s="174"/>
      <c r="MON201" s="174"/>
      <c r="MOO201" s="174"/>
      <c r="MOP201" s="174"/>
      <c r="MOQ201" s="174"/>
      <c r="MOR201" s="174"/>
      <c r="MOS201" s="174"/>
      <c r="MOT201" s="174"/>
      <c r="MOU201" s="174"/>
      <c r="MOV201" s="174"/>
      <c r="MOW201" s="174"/>
      <c r="MOX201" s="174"/>
      <c r="MOY201" s="174"/>
      <c r="MOZ201" s="174"/>
      <c r="MPA201" s="174"/>
      <c r="MPB201" s="174"/>
      <c r="MPC201" s="174"/>
      <c r="MPD201" s="174"/>
      <c r="MPE201" s="174"/>
      <c r="MPF201" s="174"/>
      <c r="MPG201" s="174"/>
      <c r="MPH201" s="174"/>
      <c r="MPI201" s="174"/>
      <c r="MPJ201" s="174"/>
      <c r="MPK201" s="174"/>
      <c r="MPL201" s="174"/>
      <c r="MPM201" s="174"/>
      <c r="MPN201" s="174"/>
      <c r="MPO201" s="174"/>
      <c r="MPP201" s="174"/>
      <c r="MPQ201" s="174"/>
      <c r="MPR201" s="174"/>
      <c r="MPS201" s="174"/>
      <c r="MPT201" s="174"/>
      <c r="MPU201" s="174"/>
      <c r="MPV201" s="174"/>
      <c r="MPW201" s="174"/>
      <c r="MPX201" s="174"/>
      <c r="MPY201" s="174"/>
      <c r="MPZ201" s="174"/>
      <c r="MQA201" s="174"/>
      <c r="MQB201" s="174"/>
      <c r="MQC201" s="174"/>
      <c r="MQD201" s="174"/>
      <c r="MQE201" s="174"/>
      <c r="MQF201" s="174"/>
      <c r="MQG201" s="174"/>
      <c r="MQH201" s="174"/>
      <c r="MQI201" s="174"/>
      <c r="MQJ201" s="174"/>
      <c r="MQK201" s="174"/>
      <c r="MQL201" s="174"/>
      <c r="MQM201" s="174"/>
      <c r="MQN201" s="174"/>
      <c r="MQO201" s="174"/>
      <c r="MQP201" s="174"/>
      <c r="MQQ201" s="174"/>
      <c r="MQR201" s="174"/>
      <c r="MQS201" s="174"/>
      <c r="MQT201" s="174"/>
      <c r="MQU201" s="174"/>
      <c r="MQV201" s="174"/>
      <c r="MQW201" s="174"/>
      <c r="MQX201" s="174"/>
      <c r="MQY201" s="174"/>
      <c r="MQZ201" s="174"/>
      <c r="MRA201" s="174"/>
      <c r="MRB201" s="174"/>
      <c r="MRC201" s="174"/>
      <c r="MRD201" s="174"/>
      <c r="MRE201" s="174"/>
      <c r="MRF201" s="174"/>
      <c r="MRG201" s="174"/>
      <c r="MRH201" s="174"/>
      <c r="MRI201" s="174"/>
      <c r="MRJ201" s="174"/>
      <c r="MRK201" s="174"/>
      <c r="MRL201" s="174"/>
      <c r="MRM201" s="174"/>
      <c r="MRN201" s="174"/>
      <c r="MRO201" s="174"/>
      <c r="MRP201" s="174"/>
      <c r="MRQ201" s="174"/>
      <c r="MRR201" s="174"/>
      <c r="MRS201" s="174"/>
      <c r="MRT201" s="174"/>
      <c r="MRU201" s="174"/>
      <c r="MRV201" s="174"/>
      <c r="MRW201" s="174"/>
      <c r="MRX201" s="174"/>
      <c r="MRY201" s="174"/>
      <c r="MRZ201" s="174"/>
      <c r="MSA201" s="174"/>
      <c r="MSB201" s="174"/>
      <c r="MSC201" s="174"/>
      <c r="MSD201" s="174"/>
      <c r="MSE201" s="174"/>
      <c r="MSF201" s="174"/>
      <c r="MSG201" s="174"/>
      <c r="MSH201" s="174"/>
      <c r="MSI201" s="174"/>
      <c r="MSJ201" s="174"/>
      <c r="MSK201" s="174"/>
      <c r="MSL201" s="174"/>
      <c r="MSM201" s="174"/>
      <c r="MSN201" s="174"/>
      <c r="MSO201" s="174"/>
      <c r="MSP201" s="174"/>
      <c r="MSQ201" s="174"/>
      <c r="MSR201" s="174"/>
      <c r="MSS201" s="174"/>
      <c r="MST201" s="174"/>
      <c r="MSU201" s="174"/>
      <c r="MSV201" s="174"/>
      <c r="MSW201" s="174"/>
      <c r="MSX201" s="174"/>
      <c r="MSY201" s="174"/>
      <c r="MSZ201" s="174"/>
      <c r="MTA201" s="174"/>
      <c r="MTB201" s="174"/>
      <c r="MTC201" s="174"/>
      <c r="MTD201" s="174"/>
      <c r="MTE201" s="174"/>
      <c r="MTF201" s="174"/>
      <c r="MTG201" s="174"/>
      <c r="MTH201" s="174"/>
      <c r="MTI201" s="174"/>
      <c r="MTJ201" s="174"/>
      <c r="MTK201" s="174"/>
      <c r="MTL201" s="174"/>
      <c r="MTM201" s="174"/>
      <c r="MTN201" s="174"/>
      <c r="MTO201" s="174"/>
      <c r="MTP201" s="174"/>
      <c r="MTQ201" s="174"/>
      <c r="MTR201" s="174"/>
      <c r="MTS201" s="174"/>
      <c r="MTT201" s="174"/>
      <c r="MTU201" s="174"/>
      <c r="MTV201" s="174"/>
      <c r="MTW201" s="174"/>
      <c r="MTX201" s="174"/>
      <c r="MTY201" s="174"/>
      <c r="MTZ201" s="174"/>
      <c r="MUA201" s="174"/>
      <c r="MUB201" s="174"/>
      <c r="MUC201" s="174"/>
      <c r="MUD201" s="174"/>
      <c r="MUE201" s="174"/>
      <c r="MUF201" s="174"/>
      <c r="MUG201" s="174"/>
      <c r="MUH201" s="174"/>
      <c r="MUI201" s="174"/>
      <c r="MUJ201" s="174"/>
      <c r="MUK201" s="174"/>
      <c r="MUL201" s="174"/>
      <c r="MUM201" s="174"/>
      <c r="MUN201" s="174"/>
      <c r="MUO201" s="174"/>
      <c r="MUP201" s="174"/>
      <c r="MUQ201" s="174"/>
      <c r="MUR201" s="174"/>
      <c r="MUS201" s="174"/>
      <c r="MUT201" s="174"/>
      <c r="MUU201" s="174"/>
      <c r="MUV201" s="174"/>
      <c r="MUW201" s="174"/>
      <c r="MUX201" s="174"/>
      <c r="MUY201" s="174"/>
      <c r="MUZ201" s="174"/>
      <c r="MVA201" s="174"/>
      <c r="MVB201" s="174"/>
      <c r="MVC201" s="174"/>
      <c r="MVD201" s="174"/>
      <c r="MVE201" s="174"/>
      <c r="MVF201" s="174"/>
      <c r="MVG201" s="174"/>
      <c r="MVH201" s="174"/>
      <c r="MVI201" s="174"/>
      <c r="MVJ201" s="174"/>
      <c r="MVK201" s="174"/>
      <c r="MVL201" s="174"/>
      <c r="MVM201" s="174"/>
      <c r="MVN201" s="174"/>
      <c r="MVO201" s="174"/>
      <c r="MVP201" s="174"/>
      <c r="MVQ201" s="174"/>
      <c r="MVR201" s="174"/>
      <c r="MVS201" s="174"/>
      <c r="MVT201" s="174"/>
      <c r="MVU201" s="174"/>
      <c r="MVV201" s="174"/>
      <c r="MVW201" s="174"/>
      <c r="MVX201" s="174"/>
      <c r="MVY201" s="174"/>
      <c r="MVZ201" s="174"/>
      <c r="MWA201" s="174"/>
      <c r="MWB201" s="174"/>
      <c r="MWC201" s="174"/>
      <c r="MWD201" s="174"/>
      <c r="MWE201" s="174"/>
      <c r="MWF201" s="174"/>
      <c r="MWG201" s="174"/>
      <c r="MWH201" s="174"/>
      <c r="MWI201" s="174"/>
      <c r="MWJ201" s="174"/>
      <c r="MWK201" s="174"/>
      <c r="MWL201" s="174"/>
      <c r="MWM201" s="174"/>
      <c r="MWN201" s="174"/>
      <c r="MWO201" s="174"/>
      <c r="MWP201" s="174"/>
      <c r="MWQ201" s="174"/>
      <c r="MWR201" s="174"/>
      <c r="MWS201" s="174"/>
      <c r="MWT201" s="174"/>
      <c r="MWU201" s="174"/>
      <c r="MWV201" s="174"/>
      <c r="MWW201" s="174"/>
      <c r="MWX201" s="174"/>
      <c r="MWY201" s="174"/>
      <c r="MWZ201" s="174"/>
      <c r="MXA201" s="174"/>
      <c r="MXB201" s="174"/>
      <c r="MXC201" s="174"/>
      <c r="MXD201" s="174"/>
      <c r="MXE201" s="174"/>
      <c r="MXF201" s="174"/>
      <c r="MXG201" s="174"/>
      <c r="MXH201" s="174"/>
      <c r="MXI201" s="174"/>
      <c r="MXJ201" s="174"/>
      <c r="MXK201" s="174"/>
      <c r="MXL201" s="174"/>
      <c r="MXM201" s="174"/>
      <c r="MXN201" s="174"/>
      <c r="MXO201" s="174"/>
      <c r="MXP201" s="174"/>
      <c r="MXQ201" s="174"/>
      <c r="MXR201" s="174"/>
      <c r="MXS201" s="174"/>
      <c r="MXT201" s="174"/>
      <c r="MXU201" s="174"/>
      <c r="MXV201" s="174"/>
      <c r="MXW201" s="174"/>
      <c r="MXX201" s="174"/>
      <c r="MXY201" s="174"/>
      <c r="MXZ201" s="174"/>
      <c r="MYA201" s="174"/>
      <c r="MYB201" s="174"/>
      <c r="MYC201" s="174"/>
      <c r="MYD201" s="174"/>
      <c r="MYE201" s="174"/>
      <c r="MYF201" s="174"/>
      <c r="MYG201" s="174"/>
      <c r="MYH201" s="174"/>
      <c r="MYI201" s="174"/>
      <c r="MYJ201" s="174"/>
      <c r="MYK201" s="174"/>
      <c r="MYL201" s="174"/>
      <c r="MYM201" s="174"/>
      <c r="MYN201" s="174"/>
      <c r="MYO201" s="174"/>
      <c r="MYP201" s="174"/>
      <c r="MYQ201" s="174"/>
      <c r="MYR201" s="174"/>
      <c r="MYS201" s="174"/>
      <c r="MYT201" s="174"/>
      <c r="MYU201" s="174"/>
      <c r="MYV201" s="174"/>
      <c r="MYW201" s="174"/>
      <c r="MYX201" s="174"/>
      <c r="MYY201" s="174"/>
      <c r="MYZ201" s="174"/>
      <c r="MZA201" s="174"/>
      <c r="MZB201" s="174"/>
      <c r="MZC201" s="174"/>
      <c r="MZD201" s="174"/>
      <c r="MZE201" s="174"/>
      <c r="MZF201" s="174"/>
      <c r="MZG201" s="174"/>
      <c r="MZH201" s="174"/>
      <c r="MZI201" s="174"/>
      <c r="MZJ201" s="174"/>
      <c r="MZK201" s="174"/>
      <c r="MZL201" s="174"/>
      <c r="MZM201" s="174"/>
      <c r="MZN201" s="174"/>
      <c r="MZO201" s="174"/>
      <c r="MZP201" s="174"/>
      <c r="MZQ201" s="174"/>
      <c r="MZR201" s="174"/>
      <c r="MZS201" s="174"/>
      <c r="MZT201" s="174"/>
      <c r="MZU201" s="174"/>
      <c r="MZV201" s="174"/>
      <c r="MZW201" s="174"/>
      <c r="MZX201" s="174"/>
      <c r="MZY201" s="174"/>
      <c r="MZZ201" s="174"/>
      <c r="NAA201" s="174"/>
      <c r="NAB201" s="174"/>
      <c r="NAC201" s="174"/>
      <c r="NAD201" s="174"/>
      <c r="NAE201" s="174"/>
      <c r="NAF201" s="174"/>
      <c r="NAG201" s="174"/>
      <c r="NAH201" s="174"/>
      <c r="NAI201" s="174"/>
      <c r="NAJ201" s="174"/>
      <c r="NAK201" s="174"/>
      <c r="NAL201" s="174"/>
      <c r="NAM201" s="174"/>
      <c r="NAN201" s="174"/>
      <c r="NAO201" s="174"/>
      <c r="NAP201" s="174"/>
      <c r="NAQ201" s="174"/>
      <c r="NAR201" s="174"/>
      <c r="NAS201" s="174"/>
      <c r="NAT201" s="174"/>
      <c r="NAU201" s="174"/>
      <c r="NAV201" s="174"/>
      <c r="NAW201" s="174"/>
      <c r="NAX201" s="174"/>
      <c r="NAY201" s="174"/>
      <c r="NAZ201" s="174"/>
      <c r="NBA201" s="174"/>
      <c r="NBB201" s="174"/>
      <c r="NBC201" s="174"/>
      <c r="NBD201" s="174"/>
      <c r="NBE201" s="174"/>
      <c r="NBF201" s="174"/>
      <c r="NBG201" s="174"/>
      <c r="NBH201" s="174"/>
      <c r="NBI201" s="174"/>
      <c r="NBJ201" s="174"/>
      <c r="NBK201" s="174"/>
      <c r="NBL201" s="174"/>
      <c r="NBM201" s="174"/>
      <c r="NBN201" s="174"/>
      <c r="NBO201" s="174"/>
      <c r="NBP201" s="174"/>
      <c r="NBQ201" s="174"/>
      <c r="NBR201" s="174"/>
      <c r="NBS201" s="174"/>
      <c r="NBT201" s="174"/>
      <c r="NBU201" s="174"/>
      <c r="NBV201" s="174"/>
      <c r="NBW201" s="174"/>
      <c r="NBX201" s="174"/>
      <c r="NBY201" s="174"/>
      <c r="NBZ201" s="174"/>
      <c r="NCA201" s="174"/>
      <c r="NCB201" s="174"/>
      <c r="NCC201" s="174"/>
      <c r="NCD201" s="174"/>
      <c r="NCE201" s="174"/>
      <c r="NCF201" s="174"/>
      <c r="NCG201" s="174"/>
      <c r="NCH201" s="174"/>
      <c r="NCI201" s="174"/>
      <c r="NCJ201" s="174"/>
      <c r="NCK201" s="174"/>
      <c r="NCL201" s="174"/>
      <c r="NCM201" s="174"/>
      <c r="NCN201" s="174"/>
      <c r="NCO201" s="174"/>
      <c r="NCP201" s="174"/>
      <c r="NCQ201" s="174"/>
      <c r="NCR201" s="174"/>
      <c r="NCS201" s="174"/>
      <c r="NCT201" s="174"/>
      <c r="NCU201" s="174"/>
      <c r="NCV201" s="174"/>
      <c r="NCW201" s="174"/>
      <c r="NCX201" s="174"/>
      <c r="NCY201" s="174"/>
      <c r="NCZ201" s="174"/>
      <c r="NDA201" s="174"/>
      <c r="NDB201" s="174"/>
      <c r="NDC201" s="174"/>
      <c r="NDD201" s="174"/>
      <c r="NDE201" s="174"/>
      <c r="NDF201" s="174"/>
      <c r="NDG201" s="174"/>
      <c r="NDH201" s="174"/>
      <c r="NDI201" s="174"/>
      <c r="NDJ201" s="174"/>
      <c r="NDK201" s="174"/>
      <c r="NDL201" s="174"/>
      <c r="NDM201" s="174"/>
      <c r="NDN201" s="174"/>
      <c r="NDO201" s="174"/>
      <c r="NDP201" s="174"/>
      <c r="NDQ201" s="174"/>
      <c r="NDR201" s="174"/>
      <c r="NDS201" s="174"/>
      <c r="NDT201" s="174"/>
      <c r="NDU201" s="174"/>
      <c r="NDV201" s="174"/>
      <c r="NDW201" s="174"/>
      <c r="NDX201" s="174"/>
      <c r="NDY201" s="174"/>
      <c r="NDZ201" s="174"/>
      <c r="NEA201" s="174"/>
      <c r="NEB201" s="174"/>
      <c r="NEC201" s="174"/>
      <c r="NED201" s="174"/>
      <c r="NEE201" s="174"/>
      <c r="NEF201" s="174"/>
      <c r="NEG201" s="174"/>
      <c r="NEH201" s="174"/>
      <c r="NEI201" s="174"/>
      <c r="NEJ201" s="174"/>
      <c r="NEK201" s="174"/>
      <c r="NEL201" s="174"/>
      <c r="NEM201" s="174"/>
      <c r="NEN201" s="174"/>
      <c r="NEO201" s="174"/>
      <c r="NEP201" s="174"/>
      <c r="NEQ201" s="174"/>
      <c r="NER201" s="174"/>
      <c r="NES201" s="174"/>
      <c r="NET201" s="174"/>
      <c r="NEU201" s="174"/>
      <c r="NEV201" s="174"/>
      <c r="NEW201" s="174"/>
      <c r="NEX201" s="174"/>
      <c r="NEY201" s="174"/>
      <c r="NEZ201" s="174"/>
      <c r="NFA201" s="174"/>
      <c r="NFB201" s="174"/>
      <c r="NFC201" s="174"/>
      <c r="NFD201" s="174"/>
      <c r="NFE201" s="174"/>
      <c r="NFF201" s="174"/>
      <c r="NFG201" s="174"/>
      <c r="NFH201" s="174"/>
      <c r="NFI201" s="174"/>
      <c r="NFJ201" s="174"/>
      <c r="NFK201" s="174"/>
      <c r="NFL201" s="174"/>
      <c r="NFM201" s="174"/>
      <c r="NFN201" s="174"/>
      <c r="NFO201" s="174"/>
      <c r="NFP201" s="174"/>
      <c r="NFQ201" s="174"/>
      <c r="NFR201" s="174"/>
      <c r="NFS201" s="174"/>
      <c r="NFT201" s="174"/>
      <c r="NFU201" s="174"/>
      <c r="NFV201" s="174"/>
      <c r="NFW201" s="174"/>
      <c r="NFX201" s="174"/>
      <c r="NFY201" s="174"/>
      <c r="NFZ201" s="174"/>
      <c r="NGA201" s="174"/>
      <c r="NGB201" s="174"/>
      <c r="NGC201" s="174"/>
      <c r="NGD201" s="174"/>
      <c r="NGE201" s="174"/>
      <c r="NGF201" s="174"/>
      <c r="NGG201" s="174"/>
      <c r="NGH201" s="174"/>
      <c r="NGI201" s="174"/>
      <c r="NGJ201" s="174"/>
      <c r="NGK201" s="174"/>
      <c r="NGL201" s="174"/>
      <c r="NGM201" s="174"/>
      <c r="NGN201" s="174"/>
      <c r="NGO201" s="174"/>
      <c r="NGP201" s="174"/>
      <c r="NGQ201" s="174"/>
      <c r="NGR201" s="174"/>
      <c r="NGS201" s="174"/>
      <c r="NGT201" s="174"/>
      <c r="NGU201" s="174"/>
      <c r="NGV201" s="174"/>
      <c r="NGW201" s="174"/>
      <c r="NGX201" s="174"/>
      <c r="NGY201" s="174"/>
      <c r="NGZ201" s="174"/>
      <c r="NHA201" s="174"/>
      <c r="NHB201" s="174"/>
      <c r="NHC201" s="174"/>
      <c r="NHD201" s="174"/>
      <c r="NHE201" s="174"/>
      <c r="NHF201" s="174"/>
      <c r="NHG201" s="174"/>
      <c r="NHH201" s="174"/>
      <c r="NHI201" s="174"/>
      <c r="NHJ201" s="174"/>
      <c r="NHK201" s="174"/>
      <c r="NHL201" s="174"/>
      <c r="NHM201" s="174"/>
      <c r="NHN201" s="174"/>
      <c r="NHO201" s="174"/>
      <c r="NHP201" s="174"/>
      <c r="NHQ201" s="174"/>
      <c r="NHR201" s="174"/>
      <c r="NHS201" s="174"/>
      <c r="NHT201" s="174"/>
      <c r="NHU201" s="174"/>
      <c r="NHV201" s="174"/>
      <c r="NHW201" s="174"/>
      <c r="NHX201" s="174"/>
      <c r="NHY201" s="174"/>
      <c r="NHZ201" s="174"/>
      <c r="NIA201" s="174"/>
      <c r="NIB201" s="174"/>
      <c r="NIC201" s="174"/>
      <c r="NID201" s="174"/>
      <c r="NIE201" s="174"/>
      <c r="NIF201" s="174"/>
      <c r="NIG201" s="174"/>
      <c r="NIH201" s="174"/>
      <c r="NII201" s="174"/>
      <c r="NIJ201" s="174"/>
      <c r="NIK201" s="174"/>
      <c r="NIL201" s="174"/>
      <c r="NIM201" s="174"/>
      <c r="NIN201" s="174"/>
      <c r="NIO201" s="174"/>
      <c r="NIP201" s="174"/>
      <c r="NIQ201" s="174"/>
      <c r="NIR201" s="174"/>
      <c r="NIS201" s="174"/>
      <c r="NIT201" s="174"/>
      <c r="NIU201" s="174"/>
      <c r="NIV201" s="174"/>
      <c r="NIW201" s="174"/>
      <c r="NIX201" s="174"/>
      <c r="NIY201" s="174"/>
      <c r="NIZ201" s="174"/>
      <c r="NJA201" s="174"/>
      <c r="NJB201" s="174"/>
      <c r="NJC201" s="174"/>
      <c r="NJD201" s="174"/>
      <c r="NJE201" s="174"/>
      <c r="NJF201" s="174"/>
      <c r="NJG201" s="174"/>
      <c r="NJH201" s="174"/>
      <c r="NJI201" s="174"/>
      <c r="NJJ201" s="174"/>
      <c r="NJK201" s="174"/>
      <c r="NJL201" s="174"/>
      <c r="NJM201" s="174"/>
      <c r="NJN201" s="174"/>
      <c r="NJO201" s="174"/>
      <c r="NJP201" s="174"/>
      <c r="NJQ201" s="174"/>
      <c r="NJR201" s="174"/>
      <c r="NJS201" s="174"/>
      <c r="NJT201" s="174"/>
      <c r="NJU201" s="174"/>
      <c r="NJV201" s="174"/>
      <c r="NJW201" s="174"/>
      <c r="NJX201" s="174"/>
      <c r="NJY201" s="174"/>
      <c r="NJZ201" s="174"/>
      <c r="NKA201" s="174"/>
      <c r="NKB201" s="174"/>
      <c r="NKC201" s="174"/>
      <c r="NKD201" s="174"/>
      <c r="NKE201" s="174"/>
      <c r="NKF201" s="174"/>
      <c r="NKG201" s="174"/>
      <c r="NKH201" s="174"/>
      <c r="NKI201" s="174"/>
      <c r="NKJ201" s="174"/>
      <c r="NKK201" s="174"/>
      <c r="NKL201" s="174"/>
      <c r="NKM201" s="174"/>
      <c r="NKN201" s="174"/>
      <c r="NKO201" s="174"/>
      <c r="NKP201" s="174"/>
      <c r="NKQ201" s="174"/>
      <c r="NKR201" s="174"/>
      <c r="NKS201" s="174"/>
      <c r="NKT201" s="174"/>
      <c r="NKU201" s="174"/>
      <c r="NKV201" s="174"/>
      <c r="NKW201" s="174"/>
      <c r="NKX201" s="174"/>
      <c r="NKY201" s="174"/>
      <c r="NKZ201" s="174"/>
      <c r="NLA201" s="174"/>
      <c r="NLB201" s="174"/>
      <c r="NLC201" s="174"/>
      <c r="NLD201" s="174"/>
      <c r="NLE201" s="174"/>
      <c r="NLF201" s="174"/>
      <c r="NLG201" s="174"/>
      <c r="NLH201" s="174"/>
      <c r="NLI201" s="174"/>
      <c r="NLJ201" s="174"/>
      <c r="NLK201" s="174"/>
      <c r="NLL201" s="174"/>
      <c r="NLM201" s="174"/>
      <c r="NLN201" s="174"/>
      <c r="NLO201" s="174"/>
      <c r="NLP201" s="174"/>
      <c r="NLQ201" s="174"/>
      <c r="NLR201" s="174"/>
      <c r="NLS201" s="174"/>
      <c r="NLT201" s="174"/>
      <c r="NLU201" s="174"/>
      <c r="NLV201" s="174"/>
      <c r="NLW201" s="174"/>
      <c r="NLX201" s="174"/>
      <c r="NLY201" s="174"/>
      <c r="NLZ201" s="174"/>
      <c r="NMA201" s="174"/>
      <c r="NMB201" s="174"/>
      <c r="NMC201" s="174"/>
      <c r="NMD201" s="174"/>
      <c r="NME201" s="174"/>
      <c r="NMF201" s="174"/>
      <c r="NMG201" s="174"/>
      <c r="NMH201" s="174"/>
      <c r="NMI201" s="174"/>
      <c r="NMJ201" s="174"/>
      <c r="NMK201" s="174"/>
      <c r="NML201" s="174"/>
      <c r="NMM201" s="174"/>
      <c r="NMN201" s="174"/>
      <c r="NMO201" s="174"/>
      <c r="NMP201" s="174"/>
      <c r="NMQ201" s="174"/>
      <c r="NMR201" s="174"/>
      <c r="NMS201" s="174"/>
      <c r="NMT201" s="174"/>
      <c r="NMU201" s="174"/>
      <c r="NMV201" s="174"/>
      <c r="NMW201" s="174"/>
      <c r="NMX201" s="174"/>
      <c r="NMY201" s="174"/>
      <c r="NMZ201" s="174"/>
      <c r="NNA201" s="174"/>
      <c r="NNB201" s="174"/>
      <c r="NNC201" s="174"/>
      <c r="NND201" s="174"/>
      <c r="NNE201" s="174"/>
      <c r="NNF201" s="174"/>
      <c r="NNG201" s="174"/>
      <c r="NNH201" s="174"/>
      <c r="NNI201" s="174"/>
      <c r="NNJ201" s="174"/>
      <c r="NNK201" s="174"/>
      <c r="NNL201" s="174"/>
      <c r="NNM201" s="174"/>
      <c r="NNN201" s="174"/>
      <c r="NNO201" s="174"/>
      <c r="NNP201" s="174"/>
      <c r="NNQ201" s="174"/>
      <c r="NNR201" s="174"/>
      <c r="NNS201" s="174"/>
      <c r="NNT201" s="174"/>
      <c r="NNU201" s="174"/>
      <c r="NNV201" s="174"/>
      <c r="NNW201" s="174"/>
      <c r="NNX201" s="174"/>
      <c r="NNY201" s="174"/>
      <c r="NNZ201" s="174"/>
      <c r="NOA201" s="174"/>
      <c r="NOB201" s="174"/>
      <c r="NOC201" s="174"/>
      <c r="NOD201" s="174"/>
      <c r="NOE201" s="174"/>
      <c r="NOF201" s="174"/>
      <c r="NOG201" s="174"/>
      <c r="NOH201" s="174"/>
      <c r="NOI201" s="174"/>
      <c r="NOJ201" s="174"/>
      <c r="NOK201" s="174"/>
      <c r="NOL201" s="174"/>
      <c r="NOM201" s="174"/>
      <c r="NON201" s="174"/>
      <c r="NOO201" s="174"/>
      <c r="NOP201" s="174"/>
      <c r="NOQ201" s="174"/>
      <c r="NOR201" s="174"/>
      <c r="NOS201" s="174"/>
      <c r="NOT201" s="174"/>
      <c r="NOU201" s="174"/>
      <c r="NOV201" s="174"/>
      <c r="NOW201" s="174"/>
      <c r="NOX201" s="174"/>
      <c r="NOY201" s="174"/>
      <c r="NOZ201" s="174"/>
      <c r="NPA201" s="174"/>
      <c r="NPB201" s="174"/>
      <c r="NPC201" s="174"/>
      <c r="NPD201" s="174"/>
      <c r="NPE201" s="174"/>
      <c r="NPF201" s="174"/>
      <c r="NPG201" s="174"/>
      <c r="NPH201" s="174"/>
      <c r="NPI201" s="174"/>
      <c r="NPJ201" s="174"/>
      <c r="NPK201" s="174"/>
      <c r="NPL201" s="174"/>
      <c r="NPM201" s="174"/>
      <c r="NPN201" s="174"/>
      <c r="NPO201" s="174"/>
      <c r="NPP201" s="174"/>
      <c r="NPQ201" s="174"/>
      <c r="NPR201" s="174"/>
      <c r="NPS201" s="174"/>
      <c r="NPT201" s="174"/>
      <c r="NPU201" s="174"/>
      <c r="NPV201" s="174"/>
      <c r="NPW201" s="174"/>
      <c r="NPX201" s="174"/>
      <c r="NPY201" s="174"/>
      <c r="NPZ201" s="174"/>
      <c r="NQA201" s="174"/>
      <c r="NQB201" s="174"/>
      <c r="NQC201" s="174"/>
      <c r="NQD201" s="174"/>
      <c r="NQE201" s="174"/>
      <c r="NQF201" s="174"/>
      <c r="NQG201" s="174"/>
      <c r="NQH201" s="174"/>
      <c r="NQI201" s="174"/>
      <c r="NQJ201" s="174"/>
      <c r="NQK201" s="174"/>
      <c r="NQL201" s="174"/>
      <c r="NQM201" s="174"/>
      <c r="NQN201" s="174"/>
      <c r="NQO201" s="174"/>
      <c r="NQP201" s="174"/>
      <c r="NQQ201" s="174"/>
      <c r="NQR201" s="174"/>
      <c r="NQS201" s="174"/>
      <c r="NQT201" s="174"/>
      <c r="NQU201" s="174"/>
      <c r="NQV201" s="174"/>
      <c r="NQW201" s="174"/>
      <c r="NQX201" s="174"/>
      <c r="NQY201" s="174"/>
      <c r="NQZ201" s="174"/>
      <c r="NRA201" s="174"/>
      <c r="NRB201" s="174"/>
      <c r="NRC201" s="174"/>
      <c r="NRD201" s="174"/>
      <c r="NRE201" s="174"/>
      <c r="NRF201" s="174"/>
      <c r="NRG201" s="174"/>
      <c r="NRH201" s="174"/>
      <c r="NRI201" s="174"/>
      <c r="NRJ201" s="174"/>
      <c r="NRK201" s="174"/>
      <c r="NRL201" s="174"/>
      <c r="NRM201" s="174"/>
      <c r="NRN201" s="174"/>
      <c r="NRO201" s="174"/>
      <c r="NRP201" s="174"/>
      <c r="NRQ201" s="174"/>
      <c r="NRR201" s="174"/>
      <c r="NRS201" s="174"/>
      <c r="NRT201" s="174"/>
      <c r="NRU201" s="174"/>
      <c r="NRV201" s="174"/>
      <c r="NRW201" s="174"/>
      <c r="NRX201" s="174"/>
      <c r="NRY201" s="174"/>
      <c r="NRZ201" s="174"/>
      <c r="NSA201" s="174"/>
      <c r="NSB201" s="174"/>
      <c r="NSC201" s="174"/>
      <c r="NSD201" s="174"/>
      <c r="NSE201" s="174"/>
      <c r="NSF201" s="174"/>
      <c r="NSG201" s="174"/>
      <c r="NSH201" s="174"/>
      <c r="NSI201" s="174"/>
      <c r="NSJ201" s="174"/>
      <c r="NSK201" s="174"/>
      <c r="NSL201" s="174"/>
      <c r="NSM201" s="174"/>
      <c r="NSN201" s="174"/>
      <c r="NSO201" s="174"/>
      <c r="NSP201" s="174"/>
      <c r="NSQ201" s="174"/>
      <c r="NSR201" s="174"/>
      <c r="NSS201" s="174"/>
      <c r="NST201" s="174"/>
      <c r="NSU201" s="174"/>
      <c r="NSV201" s="174"/>
      <c r="NSW201" s="174"/>
      <c r="NSX201" s="174"/>
      <c r="NSY201" s="174"/>
      <c r="NSZ201" s="174"/>
      <c r="NTA201" s="174"/>
      <c r="NTB201" s="174"/>
      <c r="NTC201" s="174"/>
      <c r="NTD201" s="174"/>
      <c r="NTE201" s="174"/>
      <c r="NTF201" s="174"/>
      <c r="NTG201" s="174"/>
      <c r="NTH201" s="174"/>
      <c r="NTI201" s="174"/>
      <c r="NTJ201" s="174"/>
      <c r="NTK201" s="174"/>
      <c r="NTL201" s="174"/>
      <c r="NTM201" s="174"/>
      <c r="NTN201" s="174"/>
      <c r="NTO201" s="174"/>
      <c r="NTP201" s="174"/>
      <c r="NTQ201" s="174"/>
      <c r="NTR201" s="174"/>
      <c r="NTS201" s="174"/>
      <c r="NTT201" s="174"/>
      <c r="NTU201" s="174"/>
      <c r="NTV201" s="174"/>
      <c r="NTW201" s="174"/>
      <c r="NTX201" s="174"/>
      <c r="NTY201" s="174"/>
      <c r="NTZ201" s="174"/>
      <c r="NUA201" s="174"/>
      <c r="NUB201" s="174"/>
      <c r="NUC201" s="174"/>
      <c r="NUD201" s="174"/>
      <c r="NUE201" s="174"/>
      <c r="NUF201" s="174"/>
      <c r="NUG201" s="174"/>
      <c r="NUH201" s="174"/>
      <c r="NUI201" s="174"/>
      <c r="NUJ201" s="174"/>
      <c r="NUK201" s="174"/>
      <c r="NUL201" s="174"/>
      <c r="NUM201" s="174"/>
      <c r="NUN201" s="174"/>
      <c r="NUO201" s="174"/>
      <c r="NUP201" s="174"/>
      <c r="NUQ201" s="174"/>
      <c r="NUR201" s="174"/>
      <c r="NUS201" s="174"/>
      <c r="NUT201" s="174"/>
      <c r="NUU201" s="174"/>
      <c r="NUV201" s="174"/>
      <c r="NUW201" s="174"/>
      <c r="NUX201" s="174"/>
      <c r="NUY201" s="174"/>
      <c r="NUZ201" s="174"/>
      <c r="NVA201" s="174"/>
      <c r="NVB201" s="174"/>
      <c r="NVC201" s="174"/>
      <c r="NVD201" s="174"/>
      <c r="NVE201" s="174"/>
      <c r="NVF201" s="174"/>
      <c r="NVG201" s="174"/>
      <c r="NVH201" s="174"/>
      <c r="NVI201" s="174"/>
      <c r="NVJ201" s="174"/>
      <c r="NVK201" s="174"/>
      <c r="NVL201" s="174"/>
      <c r="NVM201" s="174"/>
      <c r="NVN201" s="174"/>
      <c r="NVO201" s="174"/>
      <c r="NVP201" s="174"/>
      <c r="NVQ201" s="174"/>
      <c r="NVR201" s="174"/>
      <c r="NVS201" s="174"/>
      <c r="NVT201" s="174"/>
      <c r="NVU201" s="174"/>
      <c r="NVV201" s="174"/>
      <c r="NVW201" s="174"/>
      <c r="NVX201" s="174"/>
      <c r="NVY201" s="174"/>
      <c r="NVZ201" s="174"/>
      <c r="NWA201" s="174"/>
      <c r="NWB201" s="174"/>
      <c r="NWC201" s="174"/>
      <c r="NWD201" s="174"/>
      <c r="NWE201" s="174"/>
      <c r="NWF201" s="174"/>
      <c r="NWG201" s="174"/>
      <c r="NWH201" s="174"/>
      <c r="NWI201" s="174"/>
      <c r="NWJ201" s="174"/>
      <c r="NWK201" s="174"/>
      <c r="NWL201" s="174"/>
      <c r="NWM201" s="174"/>
      <c r="NWN201" s="174"/>
      <c r="NWO201" s="174"/>
      <c r="NWP201" s="174"/>
      <c r="NWQ201" s="174"/>
      <c r="NWR201" s="174"/>
      <c r="NWS201" s="174"/>
      <c r="NWT201" s="174"/>
      <c r="NWU201" s="174"/>
      <c r="NWV201" s="174"/>
      <c r="NWW201" s="174"/>
      <c r="NWX201" s="174"/>
      <c r="NWY201" s="174"/>
      <c r="NWZ201" s="174"/>
      <c r="NXA201" s="174"/>
      <c r="NXB201" s="174"/>
      <c r="NXC201" s="174"/>
      <c r="NXD201" s="174"/>
      <c r="NXE201" s="174"/>
      <c r="NXF201" s="174"/>
      <c r="NXG201" s="174"/>
      <c r="NXH201" s="174"/>
      <c r="NXI201" s="174"/>
      <c r="NXJ201" s="174"/>
      <c r="NXK201" s="174"/>
      <c r="NXL201" s="174"/>
      <c r="NXM201" s="174"/>
      <c r="NXN201" s="174"/>
      <c r="NXO201" s="174"/>
      <c r="NXP201" s="174"/>
      <c r="NXQ201" s="174"/>
      <c r="NXR201" s="174"/>
      <c r="NXS201" s="174"/>
      <c r="NXT201" s="174"/>
      <c r="NXU201" s="174"/>
      <c r="NXV201" s="174"/>
      <c r="NXW201" s="174"/>
      <c r="NXX201" s="174"/>
      <c r="NXY201" s="174"/>
      <c r="NXZ201" s="174"/>
      <c r="NYA201" s="174"/>
      <c r="NYB201" s="174"/>
      <c r="NYC201" s="174"/>
      <c r="NYD201" s="174"/>
      <c r="NYE201" s="174"/>
      <c r="NYF201" s="174"/>
      <c r="NYG201" s="174"/>
      <c r="NYH201" s="174"/>
      <c r="NYI201" s="174"/>
      <c r="NYJ201" s="174"/>
      <c r="NYK201" s="174"/>
      <c r="NYL201" s="174"/>
      <c r="NYM201" s="174"/>
      <c r="NYN201" s="174"/>
      <c r="NYO201" s="174"/>
      <c r="NYP201" s="174"/>
      <c r="NYQ201" s="174"/>
      <c r="NYR201" s="174"/>
      <c r="NYS201" s="174"/>
      <c r="NYT201" s="174"/>
      <c r="NYU201" s="174"/>
      <c r="NYV201" s="174"/>
      <c r="NYW201" s="174"/>
      <c r="NYX201" s="174"/>
      <c r="NYY201" s="174"/>
      <c r="NYZ201" s="174"/>
      <c r="NZA201" s="174"/>
      <c r="NZB201" s="174"/>
      <c r="NZC201" s="174"/>
      <c r="NZD201" s="174"/>
      <c r="NZE201" s="174"/>
      <c r="NZF201" s="174"/>
      <c r="NZG201" s="174"/>
      <c r="NZH201" s="174"/>
      <c r="NZI201" s="174"/>
      <c r="NZJ201" s="174"/>
      <c r="NZK201" s="174"/>
      <c r="NZL201" s="174"/>
      <c r="NZM201" s="174"/>
      <c r="NZN201" s="174"/>
      <c r="NZO201" s="174"/>
      <c r="NZP201" s="174"/>
      <c r="NZQ201" s="174"/>
      <c r="NZR201" s="174"/>
      <c r="NZS201" s="174"/>
      <c r="NZT201" s="174"/>
      <c r="NZU201" s="174"/>
      <c r="NZV201" s="174"/>
      <c r="NZW201" s="174"/>
      <c r="NZX201" s="174"/>
      <c r="NZY201" s="174"/>
      <c r="NZZ201" s="174"/>
      <c r="OAA201" s="174"/>
      <c r="OAB201" s="174"/>
      <c r="OAC201" s="174"/>
      <c r="OAD201" s="174"/>
      <c r="OAE201" s="174"/>
      <c r="OAF201" s="174"/>
      <c r="OAG201" s="174"/>
      <c r="OAH201" s="174"/>
      <c r="OAI201" s="174"/>
      <c r="OAJ201" s="174"/>
      <c r="OAK201" s="174"/>
      <c r="OAL201" s="174"/>
      <c r="OAM201" s="174"/>
      <c r="OAN201" s="174"/>
      <c r="OAO201" s="174"/>
      <c r="OAP201" s="174"/>
      <c r="OAQ201" s="174"/>
      <c r="OAR201" s="174"/>
      <c r="OAS201" s="174"/>
      <c r="OAT201" s="174"/>
      <c r="OAU201" s="174"/>
      <c r="OAV201" s="174"/>
      <c r="OAW201" s="174"/>
      <c r="OAX201" s="174"/>
      <c r="OAY201" s="174"/>
      <c r="OAZ201" s="174"/>
      <c r="OBA201" s="174"/>
      <c r="OBB201" s="174"/>
      <c r="OBC201" s="174"/>
      <c r="OBD201" s="174"/>
      <c r="OBE201" s="174"/>
      <c r="OBF201" s="174"/>
      <c r="OBG201" s="174"/>
      <c r="OBH201" s="174"/>
      <c r="OBI201" s="174"/>
      <c r="OBJ201" s="174"/>
      <c r="OBK201" s="174"/>
      <c r="OBL201" s="174"/>
      <c r="OBM201" s="174"/>
      <c r="OBN201" s="174"/>
      <c r="OBO201" s="174"/>
      <c r="OBP201" s="174"/>
      <c r="OBQ201" s="174"/>
      <c r="OBR201" s="174"/>
      <c r="OBS201" s="174"/>
      <c r="OBT201" s="174"/>
      <c r="OBU201" s="174"/>
      <c r="OBV201" s="174"/>
      <c r="OBW201" s="174"/>
      <c r="OBX201" s="174"/>
      <c r="OBY201" s="174"/>
      <c r="OBZ201" s="174"/>
      <c r="OCA201" s="174"/>
      <c r="OCB201" s="174"/>
      <c r="OCC201" s="174"/>
      <c r="OCD201" s="174"/>
      <c r="OCE201" s="174"/>
      <c r="OCF201" s="174"/>
      <c r="OCG201" s="174"/>
      <c r="OCH201" s="174"/>
      <c r="OCI201" s="174"/>
      <c r="OCJ201" s="174"/>
      <c r="OCK201" s="174"/>
      <c r="OCL201" s="174"/>
      <c r="OCM201" s="174"/>
      <c r="OCN201" s="174"/>
      <c r="OCO201" s="174"/>
      <c r="OCP201" s="174"/>
      <c r="OCQ201" s="174"/>
      <c r="OCR201" s="174"/>
      <c r="OCS201" s="174"/>
      <c r="OCT201" s="174"/>
      <c r="OCU201" s="174"/>
      <c r="OCV201" s="174"/>
      <c r="OCW201" s="174"/>
      <c r="OCX201" s="174"/>
      <c r="OCY201" s="174"/>
      <c r="OCZ201" s="174"/>
      <c r="ODA201" s="174"/>
      <c r="ODB201" s="174"/>
      <c r="ODC201" s="174"/>
      <c r="ODD201" s="174"/>
      <c r="ODE201" s="174"/>
      <c r="ODF201" s="174"/>
      <c r="ODG201" s="174"/>
      <c r="ODH201" s="174"/>
      <c r="ODI201" s="174"/>
      <c r="ODJ201" s="174"/>
      <c r="ODK201" s="174"/>
      <c r="ODL201" s="174"/>
      <c r="ODM201" s="174"/>
      <c r="ODN201" s="174"/>
      <c r="ODO201" s="174"/>
      <c r="ODP201" s="174"/>
      <c r="ODQ201" s="174"/>
      <c r="ODR201" s="174"/>
      <c r="ODS201" s="174"/>
      <c r="ODT201" s="174"/>
      <c r="ODU201" s="174"/>
      <c r="ODV201" s="174"/>
      <c r="ODW201" s="174"/>
      <c r="ODX201" s="174"/>
      <c r="ODY201" s="174"/>
      <c r="ODZ201" s="174"/>
      <c r="OEA201" s="174"/>
      <c r="OEB201" s="174"/>
      <c r="OEC201" s="174"/>
      <c r="OED201" s="174"/>
      <c r="OEE201" s="174"/>
      <c r="OEF201" s="174"/>
      <c r="OEG201" s="174"/>
      <c r="OEH201" s="174"/>
      <c r="OEI201" s="174"/>
      <c r="OEJ201" s="174"/>
      <c r="OEK201" s="174"/>
      <c r="OEL201" s="174"/>
      <c r="OEM201" s="174"/>
      <c r="OEN201" s="174"/>
      <c r="OEO201" s="174"/>
      <c r="OEP201" s="174"/>
      <c r="OEQ201" s="174"/>
      <c r="OER201" s="174"/>
      <c r="OES201" s="174"/>
      <c r="OET201" s="174"/>
      <c r="OEU201" s="174"/>
      <c r="OEV201" s="174"/>
      <c r="OEW201" s="174"/>
      <c r="OEX201" s="174"/>
      <c r="OEY201" s="174"/>
      <c r="OEZ201" s="174"/>
      <c r="OFA201" s="174"/>
      <c r="OFB201" s="174"/>
      <c r="OFC201" s="174"/>
      <c r="OFD201" s="174"/>
      <c r="OFE201" s="174"/>
      <c r="OFF201" s="174"/>
      <c r="OFG201" s="174"/>
      <c r="OFH201" s="174"/>
      <c r="OFI201" s="174"/>
      <c r="OFJ201" s="174"/>
      <c r="OFK201" s="174"/>
      <c r="OFL201" s="174"/>
      <c r="OFM201" s="174"/>
      <c r="OFN201" s="174"/>
      <c r="OFO201" s="174"/>
      <c r="OFP201" s="174"/>
      <c r="OFQ201" s="174"/>
      <c r="OFR201" s="174"/>
      <c r="OFS201" s="174"/>
      <c r="OFT201" s="174"/>
      <c r="OFU201" s="174"/>
      <c r="OFV201" s="174"/>
      <c r="OFW201" s="174"/>
      <c r="OFX201" s="174"/>
      <c r="OFY201" s="174"/>
      <c r="OFZ201" s="174"/>
      <c r="OGA201" s="174"/>
      <c r="OGB201" s="174"/>
      <c r="OGC201" s="174"/>
      <c r="OGD201" s="174"/>
      <c r="OGE201" s="174"/>
      <c r="OGF201" s="174"/>
      <c r="OGG201" s="174"/>
      <c r="OGH201" s="174"/>
      <c r="OGI201" s="174"/>
      <c r="OGJ201" s="174"/>
      <c r="OGK201" s="174"/>
      <c r="OGL201" s="174"/>
      <c r="OGM201" s="174"/>
      <c r="OGN201" s="174"/>
      <c r="OGO201" s="174"/>
      <c r="OGP201" s="174"/>
      <c r="OGQ201" s="174"/>
      <c r="OGR201" s="174"/>
      <c r="OGS201" s="174"/>
      <c r="OGT201" s="174"/>
      <c r="OGU201" s="174"/>
      <c r="OGV201" s="174"/>
      <c r="OGW201" s="174"/>
      <c r="OGX201" s="174"/>
      <c r="OGY201" s="174"/>
      <c r="OGZ201" s="174"/>
      <c r="OHA201" s="174"/>
      <c r="OHB201" s="174"/>
      <c r="OHC201" s="174"/>
      <c r="OHD201" s="174"/>
      <c r="OHE201" s="174"/>
      <c r="OHF201" s="174"/>
      <c r="OHG201" s="174"/>
      <c r="OHH201" s="174"/>
      <c r="OHI201" s="174"/>
      <c r="OHJ201" s="174"/>
      <c r="OHK201" s="174"/>
      <c r="OHL201" s="174"/>
      <c r="OHM201" s="174"/>
      <c r="OHN201" s="174"/>
      <c r="OHO201" s="174"/>
      <c r="OHP201" s="174"/>
      <c r="OHQ201" s="174"/>
      <c r="OHR201" s="174"/>
      <c r="OHS201" s="174"/>
      <c r="OHT201" s="174"/>
      <c r="OHU201" s="174"/>
      <c r="OHV201" s="174"/>
      <c r="OHW201" s="174"/>
      <c r="OHX201" s="174"/>
      <c r="OHY201" s="174"/>
      <c r="OHZ201" s="174"/>
      <c r="OIA201" s="174"/>
      <c r="OIB201" s="174"/>
      <c r="OIC201" s="174"/>
      <c r="OID201" s="174"/>
      <c r="OIE201" s="174"/>
      <c r="OIF201" s="174"/>
      <c r="OIG201" s="174"/>
      <c r="OIH201" s="174"/>
      <c r="OII201" s="174"/>
      <c r="OIJ201" s="174"/>
      <c r="OIK201" s="174"/>
      <c r="OIL201" s="174"/>
      <c r="OIM201" s="174"/>
      <c r="OIN201" s="174"/>
      <c r="OIO201" s="174"/>
      <c r="OIP201" s="174"/>
      <c r="OIQ201" s="174"/>
      <c r="OIR201" s="174"/>
      <c r="OIS201" s="174"/>
      <c r="OIT201" s="174"/>
      <c r="OIU201" s="174"/>
      <c r="OIV201" s="174"/>
      <c r="OIW201" s="174"/>
      <c r="OIX201" s="174"/>
      <c r="OIY201" s="174"/>
      <c r="OIZ201" s="174"/>
      <c r="OJA201" s="174"/>
      <c r="OJB201" s="174"/>
      <c r="OJC201" s="174"/>
      <c r="OJD201" s="174"/>
      <c r="OJE201" s="174"/>
      <c r="OJF201" s="174"/>
      <c r="OJG201" s="174"/>
      <c r="OJH201" s="174"/>
      <c r="OJI201" s="174"/>
      <c r="OJJ201" s="174"/>
      <c r="OJK201" s="174"/>
      <c r="OJL201" s="174"/>
      <c r="OJM201" s="174"/>
      <c r="OJN201" s="174"/>
      <c r="OJO201" s="174"/>
      <c r="OJP201" s="174"/>
      <c r="OJQ201" s="174"/>
      <c r="OJR201" s="174"/>
      <c r="OJS201" s="174"/>
      <c r="OJT201" s="174"/>
      <c r="OJU201" s="174"/>
      <c r="OJV201" s="174"/>
      <c r="OJW201" s="174"/>
      <c r="OJX201" s="174"/>
      <c r="OJY201" s="174"/>
      <c r="OJZ201" s="174"/>
      <c r="OKA201" s="174"/>
      <c r="OKB201" s="174"/>
      <c r="OKC201" s="174"/>
      <c r="OKD201" s="174"/>
      <c r="OKE201" s="174"/>
      <c r="OKF201" s="174"/>
      <c r="OKG201" s="174"/>
      <c r="OKH201" s="174"/>
      <c r="OKI201" s="174"/>
      <c r="OKJ201" s="174"/>
      <c r="OKK201" s="174"/>
      <c r="OKL201" s="174"/>
      <c r="OKM201" s="174"/>
      <c r="OKN201" s="174"/>
      <c r="OKO201" s="174"/>
      <c r="OKP201" s="174"/>
      <c r="OKQ201" s="174"/>
      <c r="OKR201" s="174"/>
      <c r="OKS201" s="174"/>
      <c r="OKT201" s="174"/>
      <c r="OKU201" s="174"/>
      <c r="OKV201" s="174"/>
      <c r="OKW201" s="174"/>
      <c r="OKX201" s="174"/>
      <c r="OKY201" s="174"/>
      <c r="OKZ201" s="174"/>
      <c r="OLA201" s="174"/>
      <c r="OLB201" s="174"/>
      <c r="OLC201" s="174"/>
      <c r="OLD201" s="174"/>
      <c r="OLE201" s="174"/>
      <c r="OLF201" s="174"/>
      <c r="OLG201" s="174"/>
      <c r="OLH201" s="174"/>
      <c r="OLI201" s="174"/>
      <c r="OLJ201" s="174"/>
      <c r="OLK201" s="174"/>
      <c r="OLL201" s="174"/>
      <c r="OLM201" s="174"/>
      <c r="OLN201" s="174"/>
      <c r="OLO201" s="174"/>
      <c r="OLP201" s="174"/>
      <c r="OLQ201" s="174"/>
      <c r="OLR201" s="174"/>
      <c r="OLS201" s="174"/>
      <c r="OLT201" s="174"/>
      <c r="OLU201" s="174"/>
      <c r="OLV201" s="174"/>
      <c r="OLW201" s="174"/>
      <c r="OLX201" s="174"/>
      <c r="OLY201" s="174"/>
      <c r="OLZ201" s="174"/>
      <c r="OMA201" s="174"/>
      <c r="OMB201" s="174"/>
      <c r="OMC201" s="174"/>
      <c r="OMD201" s="174"/>
      <c r="OME201" s="174"/>
      <c r="OMF201" s="174"/>
      <c r="OMG201" s="174"/>
      <c r="OMH201" s="174"/>
      <c r="OMI201" s="174"/>
      <c r="OMJ201" s="174"/>
      <c r="OMK201" s="174"/>
      <c r="OML201" s="174"/>
      <c r="OMM201" s="174"/>
      <c r="OMN201" s="174"/>
      <c r="OMO201" s="174"/>
      <c r="OMP201" s="174"/>
      <c r="OMQ201" s="174"/>
      <c r="OMR201" s="174"/>
      <c r="OMS201" s="174"/>
      <c r="OMT201" s="174"/>
      <c r="OMU201" s="174"/>
      <c r="OMV201" s="174"/>
      <c r="OMW201" s="174"/>
      <c r="OMX201" s="174"/>
      <c r="OMY201" s="174"/>
      <c r="OMZ201" s="174"/>
      <c r="ONA201" s="174"/>
      <c r="ONB201" s="174"/>
      <c r="ONC201" s="174"/>
      <c r="OND201" s="174"/>
      <c r="ONE201" s="174"/>
      <c r="ONF201" s="174"/>
      <c r="ONG201" s="174"/>
      <c r="ONH201" s="174"/>
      <c r="ONI201" s="174"/>
      <c r="ONJ201" s="174"/>
      <c r="ONK201" s="174"/>
      <c r="ONL201" s="174"/>
      <c r="ONM201" s="174"/>
      <c r="ONN201" s="174"/>
      <c r="ONO201" s="174"/>
      <c r="ONP201" s="174"/>
      <c r="ONQ201" s="174"/>
      <c r="ONR201" s="174"/>
      <c r="ONS201" s="174"/>
      <c r="ONT201" s="174"/>
      <c r="ONU201" s="174"/>
      <c r="ONV201" s="174"/>
      <c r="ONW201" s="174"/>
      <c r="ONX201" s="174"/>
      <c r="ONY201" s="174"/>
      <c r="ONZ201" s="174"/>
      <c r="OOA201" s="174"/>
      <c r="OOB201" s="174"/>
      <c r="OOC201" s="174"/>
      <c r="OOD201" s="174"/>
      <c r="OOE201" s="174"/>
      <c r="OOF201" s="174"/>
      <c r="OOG201" s="174"/>
      <c r="OOH201" s="174"/>
      <c r="OOI201" s="174"/>
      <c r="OOJ201" s="174"/>
      <c r="OOK201" s="174"/>
      <c r="OOL201" s="174"/>
      <c r="OOM201" s="174"/>
      <c r="OON201" s="174"/>
      <c r="OOO201" s="174"/>
      <c r="OOP201" s="174"/>
      <c r="OOQ201" s="174"/>
      <c r="OOR201" s="174"/>
      <c r="OOS201" s="174"/>
      <c r="OOT201" s="174"/>
      <c r="OOU201" s="174"/>
      <c r="OOV201" s="174"/>
      <c r="OOW201" s="174"/>
      <c r="OOX201" s="174"/>
      <c r="OOY201" s="174"/>
      <c r="OOZ201" s="174"/>
      <c r="OPA201" s="174"/>
      <c r="OPB201" s="174"/>
      <c r="OPC201" s="174"/>
      <c r="OPD201" s="174"/>
      <c r="OPE201" s="174"/>
      <c r="OPF201" s="174"/>
      <c r="OPG201" s="174"/>
      <c r="OPH201" s="174"/>
      <c r="OPI201" s="174"/>
      <c r="OPJ201" s="174"/>
      <c r="OPK201" s="174"/>
      <c r="OPL201" s="174"/>
      <c r="OPM201" s="174"/>
      <c r="OPN201" s="174"/>
      <c r="OPO201" s="174"/>
      <c r="OPP201" s="174"/>
      <c r="OPQ201" s="174"/>
      <c r="OPR201" s="174"/>
      <c r="OPS201" s="174"/>
      <c r="OPT201" s="174"/>
      <c r="OPU201" s="174"/>
      <c r="OPV201" s="174"/>
      <c r="OPW201" s="174"/>
      <c r="OPX201" s="174"/>
      <c r="OPY201" s="174"/>
      <c r="OPZ201" s="174"/>
      <c r="OQA201" s="174"/>
      <c r="OQB201" s="174"/>
      <c r="OQC201" s="174"/>
      <c r="OQD201" s="174"/>
      <c r="OQE201" s="174"/>
      <c r="OQF201" s="174"/>
      <c r="OQG201" s="174"/>
      <c r="OQH201" s="174"/>
      <c r="OQI201" s="174"/>
      <c r="OQJ201" s="174"/>
      <c r="OQK201" s="174"/>
      <c r="OQL201" s="174"/>
      <c r="OQM201" s="174"/>
      <c r="OQN201" s="174"/>
      <c r="OQO201" s="174"/>
      <c r="OQP201" s="174"/>
      <c r="OQQ201" s="174"/>
      <c r="OQR201" s="174"/>
      <c r="OQS201" s="174"/>
      <c r="OQT201" s="174"/>
      <c r="OQU201" s="174"/>
      <c r="OQV201" s="174"/>
      <c r="OQW201" s="174"/>
      <c r="OQX201" s="174"/>
      <c r="OQY201" s="174"/>
      <c r="OQZ201" s="174"/>
      <c r="ORA201" s="174"/>
      <c r="ORB201" s="174"/>
      <c r="ORC201" s="174"/>
      <c r="ORD201" s="174"/>
      <c r="ORE201" s="174"/>
      <c r="ORF201" s="174"/>
      <c r="ORG201" s="174"/>
      <c r="ORH201" s="174"/>
      <c r="ORI201" s="174"/>
      <c r="ORJ201" s="174"/>
      <c r="ORK201" s="174"/>
      <c r="ORL201" s="174"/>
      <c r="ORM201" s="174"/>
      <c r="ORN201" s="174"/>
      <c r="ORO201" s="174"/>
      <c r="ORP201" s="174"/>
      <c r="ORQ201" s="174"/>
      <c r="ORR201" s="174"/>
      <c r="ORS201" s="174"/>
      <c r="ORT201" s="174"/>
      <c r="ORU201" s="174"/>
      <c r="ORV201" s="174"/>
      <c r="ORW201" s="174"/>
      <c r="ORX201" s="174"/>
      <c r="ORY201" s="174"/>
      <c r="ORZ201" s="174"/>
      <c r="OSA201" s="174"/>
      <c r="OSB201" s="174"/>
      <c r="OSC201" s="174"/>
      <c r="OSD201" s="174"/>
      <c r="OSE201" s="174"/>
      <c r="OSF201" s="174"/>
      <c r="OSG201" s="174"/>
      <c r="OSH201" s="174"/>
      <c r="OSI201" s="174"/>
      <c r="OSJ201" s="174"/>
      <c r="OSK201" s="174"/>
      <c r="OSL201" s="174"/>
      <c r="OSM201" s="174"/>
      <c r="OSN201" s="174"/>
      <c r="OSO201" s="174"/>
      <c r="OSP201" s="174"/>
      <c r="OSQ201" s="174"/>
      <c r="OSR201" s="174"/>
      <c r="OSS201" s="174"/>
      <c r="OST201" s="174"/>
      <c r="OSU201" s="174"/>
      <c r="OSV201" s="174"/>
      <c r="OSW201" s="174"/>
      <c r="OSX201" s="174"/>
      <c r="OSY201" s="174"/>
      <c r="OSZ201" s="174"/>
      <c r="OTA201" s="174"/>
      <c r="OTB201" s="174"/>
      <c r="OTC201" s="174"/>
      <c r="OTD201" s="174"/>
      <c r="OTE201" s="174"/>
      <c r="OTF201" s="174"/>
      <c r="OTG201" s="174"/>
      <c r="OTH201" s="174"/>
      <c r="OTI201" s="174"/>
      <c r="OTJ201" s="174"/>
      <c r="OTK201" s="174"/>
      <c r="OTL201" s="174"/>
      <c r="OTM201" s="174"/>
      <c r="OTN201" s="174"/>
      <c r="OTO201" s="174"/>
      <c r="OTP201" s="174"/>
      <c r="OTQ201" s="174"/>
      <c r="OTR201" s="174"/>
      <c r="OTS201" s="174"/>
      <c r="OTT201" s="174"/>
      <c r="OTU201" s="174"/>
      <c r="OTV201" s="174"/>
      <c r="OTW201" s="174"/>
      <c r="OTX201" s="174"/>
      <c r="OTY201" s="174"/>
      <c r="OTZ201" s="174"/>
      <c r="OUA201" s="174"/>
      <c r="OUB201" s="174"/>
      <c r="OUC201" s="174"/>
      <c r="OUD201" s="174"/>
      <c r="OUE201" s="174"/>
      <c r="OUF201" s="174"/>
      <c r="OUG201" s="174"/>
      <c r="OUH201" s="174"/>
      <c r="OUI201" s="174"/>
      <c r="OUJ201" s="174"/>
      <c r="OUK201" s="174"/>
      <c r="OUL201" s="174"/>
      <c r="OUM201" s="174"/>
      <c r="OUN201" s="174"/>
      <c r="OUO201" s="174"/>
      <c r="OUP201" s="174"/>
      <c r="OUQ201" s="174"/>
      <c r="OUR201" s="174"/>
      <c r="OUS201" s="174"/>
      <c r="OUT201" s="174"/>
      <c r="OUU201" s="174"/>
      <c r="OUV201" s="174"/>
      <c r="OUW201" s="174"/>
      <c r="OUX201" s="174"/>
      <c r="OUY201" s="174"/>
      <c r="OUZ201" s="174"/>
      <c r="OVA201" s="174"/>
      <c r="OVB201" s="174"/>
      <c r="OVC201" s="174"/>
      <c r="OVD201" s="174"/>
      <c r="OVE201" s="174"/>
      <c r="OVF201" s="174"/>
      <c r="OVG201" s="174"/>
      <c r="OVH201" s="174"/>
      <c r="OVI201" s="174"/>
      <c r="OVJ201" s="174"/>
      <c r="OVK201" s="174"/>
      <c r="OVL201" s="174"/>
      <c r="OVM201" s="174"/>
      <c r="OVN201" s="174"/>
      <c r="OVO201" s="174"/>
      <c r="OVP201" s="174"/>
      <c r="OVQ201" s="174"/>
      <c r="OVR201" s="174"/>
      <c r="OVS201" s="174"/>
      <c r="OVT201" s="174"/>
      <c r="OVU201" s="174"/>
      <c r="OVV201" s="174"/>
      <c r="OVW201" s="174"/>
      <c r="OVX201" s="174"/>
      <c r="OVY201" s="174"/>
      <c r="OVZ201" s="174"/>
      <c r="OWA201" s="174"/>
      <c r="OWB201" s="174"/>
      <c r="OWC201" s="174"/>
      <c r="OWD201" s="174"/>
      <c r="OWE201" s="174"/>
      <c r="OWF201" s="174"/>
      <c r="OWG201" s="174"/>
      <c r="OWH201" s="174"/>
      <c r="OWI201" s="174"/>
      <c r="OWJ201" s="174"/>
      <c r="OWK201" s="174"/>
      <c r="OWL201" s="174"/>
      <c r="OWM201" s="174"/>
      <c r="OWN201" s="174"/>
      <c r="OWO201" s="174"/>
      <c r="OWP201" s="174"/>
      <c r="OWQ201" s="174"/>
      <c r="OWR201" s="174"/>
      <c r="OWS201" s="174"/>
      <c r="OWT201" s="174"/>
      <c r="OWU201" s="174"/>
      <c r="OWV201" s="174"/>
      <c r="OWW201" s="174"/>
      <c r="OWX201" s="174"/>
      <c r="OWY201" s="174"/>
      <c r="OWZ201" s="174"/>
      <c r="OXA201" s="174"/>
      <c r="OXB201" s="174"/>
      <c r="OXC201" s="174"/>
      <c r="OXD201" s="174"/>
      <c r="OXE201" s="174"/>
      <c r="OXF201" s="174"/>
      <c r="OXG201" s="174"/>
      <c r="OXH201" s="174"/>
      <c r="OXI201" s="174"/>
      <c r="OXJ201" s="174"/>
      <c r="OXK201" s="174"/>
      <c r="OXL201" s="174"/>
      <c r="OXM201" s="174"/>
      <c r="OXN201" s="174"/>
      <c r="OXO201" s="174"/>
      <c r="OXP201" s="174"/>
      <c r="OXQ201" s="174"/>
      <c r="OXR201" s="174"/>
      <c r="OXS201" s="174"/>
      <c r="OXT201" s="174"/>
      <c r="OXU201" s="174"/>
      <c r="OXV201" s="174"/>
      <c r="OXW201" s="174"/>
      <c r="OXX201" s="174"/>
      <c r="OXY201" s="174"/>
      <c r="OXZ201" s="174"/>
      <c r="OYA201" s="174"/>
      <c r="OYB201" s="174"/>
      <c r="OYC201" s="174"/>
      <c r="OYD201" s="174"/>
      <c r="OYE201" s="174"/>
      <c r="OYF201" s="174"/>
      <c r="OYG201" s="174"/>
      <c r="OYH201" s="174"/>
      <c r="OYI201" s="174"/>
      <c r="OYJ201" s="174"/>
      <c r="OYK201" s="174"/>
      <c r="OYL201" s="174"/>
      <c r="OYM201" s="174"/>
      <c r="OYN201" s="174"/>
      <c r="OYO201" s="174"/>
      <c r="OYP201" s="174"/>
      <c r="OYQ201" s="174"/>
      <c r="OYR201" s="174"/>
      <c r="OYS201" s="174"/>
      <c r="OYT201" s="174"/>
      <c r="OYU201" s="174"/>
      <c r="OYV201" s="174"/>
      <c r="OYW201" s="174"/>
      <c r="OYX201" s="174"/>
      <c r="OYY201" s="174"/>
      <c r="OYZ201" s="174"/>
      <c r="OZA201" s="174"/>
      <c r="OZB201" s="174"/>
      <c r="OZC201" s="174"/>
      <c r="OZD201" s="174"/>
      <c r="OZE201" s="174"/>
      <c r="OZF201" s="174"/>
      <c r="OZG201" s="174"/>
      <c r="OZH201" s="174"/>
      <c r="OZI201" s="174"/>
      <c r="OZJ201" s="174"/>
      <c r="OZK201" s="174"/>
      <c r="OZL201" s="174"/>
      <c r="OZM201" s="174"/>
      <c r="OZN201" s="174"/>
      <c r="OZO201" s="174"/>
      <c r="OZP201" s="174"/>
      <c r="OZQ201" s="174"/>
      <c r="OZR201" s="174"/>
      <c r="OZS201" s="174"/>
      <c r="OZT201" s="174"/>
      <c r="OZU201" s="174"/>
      <c r="OZV201" s="174"/>
      <c r="OZW201" s="174"/>
      <c r="OZX201" s="174"/>
      <c r="OZY201" s="174"/>
      <c r="OZZ201" s="174"/>
      <c r="PAA201" s="174"/>
      <c r="PAB201" s="174"/>
      <c r="PAC201" s="174"/>
      <c r="PAD201" s="174"/>
      <c r="PAE201" s="174"/>
      <c r="PAF201" s="174"/>
      <c r="PAG201" s="174"/>
      <c r="PAH201" s="174"/>
      <c r="PAI201" s="174"/>
      <c r="PAJ201" s="174"/>
      <c r="PAK201" s="174"/>
      <c r="PAL201" s="174"/>
      <c r="PAM201" s="174"/>
      <c r="PAN201" s="174"/>
      <c r="PAO201" s="174"/>
      <c r="PAP201" s="174"/>
      <c r="PAQ201" s="174"/>
      <c r="PAR201" s="174"/>
      <c r="PAS201" s="174"/>
      <c r="PAT201" s="174"/>
      <c r="PAU201" s="174"/>
      <c r="PAV201" s="174"/>
      <c r="PAW201" s="174"/>
      <c r="PAX201" s="174"/>
      <c r="PAY201" s="174"/>
      <c r="PAZ201" s="174"/>
      <c r="PBA201" s="174"/>
      <c r="PBB201" s="174"/>
      <c r="PBC201" s="174"/>
      <c r="PBD201" s="174"/>
      <c r="PBE201" s="174"/>
      <c r="PBF201" s="174"/>
      <c r="PBG201" s="174"/>
      <c r="PBH201" s="174"/>
      <c r="PBI201" s="174"/>
      <c r="PBJ201" s="174"/>
      <c r="PBK201" s="174"/>
      <c r="PBL201" s="174"/>
      <c r="PBM201" s="174"/>
      <c r="PBN201" s="174"/>
      <c r="PBO201" s="174"/>
      <c r="PBP201" s="174"/>
      <c r="PBQ201" s="174"/>
      <c r="PBR201" s="174"/>
      <c r="PBS201" s="174"/>
      <c r="PBT201" s="174"/>
      <c r="PBU201" s="174"/>
      <c r="PBV201" s="174"/>
      <c r="PBW201" s="174"/>
      <c r="PBX201" s="174"/>
      <c r="PBY201" s="174"/>
      <c r="PBZ201" s="174"/>
      <c r="PCA201" s="174"/>
      <c r="PCB201" s="174"/>
      <c r="PCC201" s="174"/>
      <c r="PCD201" s="174"/>
      <c r="PCE201" s="174"/>
      <c r="PCF201" s="174"/>
      <c r="PCG201" s="174"/>
      <c r="PCH201" s="174"/>
      <c r="PCI201" s="174"/>
      <c r="PCJ201" s="174"/>
      <c r="PCK201" s="174"/>
      <c r="PCL201" s="174"/>
      <c r="PCM201" s="174"/>
      <c r="PCN201" s="174"/>
      <c r="PCO201" s="174"/>
      <c r="PCP201" s="174"/>
      <c r="PCQ201" s="174"/>
      <c r="PCR201" s="174"/>
      <c r="PCS201" s="174"/>
      <c r="PCT201" s="174"/>
      <c r="PCU201" s="174"/>
      <c r="PCV201" s="174"/>
      <c r="PCW201" s="174"/>
      <c r="PCX201" s="174"/>
      <c r="PCY201" s="174"/>
      <c r="PCZ201" s="174"/>
      <c r="PDA201" s="174"/>
      <c r="PDB201" s="174"/>
      <c r="PDC201" s="174"/>
      <c r="PDD201" s="174"/>
      <c r="PDE201" s="174"/>
      <c r="PDF201" s="174"/>
      <c r="PDG201" s="174"/>
      <c r="PDH201" s="174"/>
      <c r="PDI201" s="174"/>
      <c r="PDJ201" s="174"/>
      <c r="PDK201" s="174"/>
      <c r="PDL201" s="174"/>
      <c r="PDM201" s="174"/>
      <c r="PDN201" s="174"/>
      <c r="PDO201" s="174"/>
      <c r="PDP201" s="174"/>
      <c r="PDQ201" s="174"/>
      <c r="PDR201" s="174"/>
      <c r="PDS201" s="174"/>
      <c r="PDT201" s="174"/>
      <c r="PDU201" s="174"/>
      <c r="PDV201" s="174"/>
      <c r="PDW201" s="174"/>
      <c r="PDX201" s="174"/>
      <c r="PDY201" s="174"/>
      <c r="PDZ201" s="174"/>
      <c r="PEA201" s="174"/>
      <c r="PEB201" s="174"/>
      <c r="PEC201" s="174"/>
      <c r="PED201" s="174"/>
      <c r="PEE201" s="174"/>
      <c r="PEF201" s="174"/>
      <c r="PEG201" s="174"/>
      <c r="PEH201" s="174"/>
      <c r="PEI201" s="174"/>
      <c r="PEJ201" s="174"/>
      <c r="PEK201" s="174"/>
      <c r="PEL201" s="174"/>
      <c r="PEM201" s="174"/>
      <c r="PEN201" s="174"/>
      <c r="PEO201" s="174"/>
      <c r="PEP201" s="174"/>
      <c r="PEQ201" s="174"/>
      <c r="PER201" s="174"/>
      <c r="PES201" s="174"/>
      <c r="PET201" s="174"/>
      <c r="PEU201" s="174"/>
      <c r="PEV201" s="174"/>
      <c r="PEW201" s="174"/>
      <c r="PEX201" s="174"/>
      <c r="PEY201" s="174"/>
      <c r="PEZ201" s="174"/>
      <c r="PFA201" s="174"/>
      <c r="PFB201" s="174"/>
      <c r="PFC201" s="174"/>
      <c r="PFD201" s="174"/>
      <c r="PFE201" s="174"/>
      <c r="PFF201" s="174"/>
      <c r="PFG201" s="174"/>
      <c r="PFH201" s="174"/>
      <c r="PFI201" s="174"/>
      <c r="PFJ201" s="174"/>
      <c r="PFK201" s="174"/>
      <c r="PFL201" s="174"/>
      <c r="PFM201" s="174"/>
      <c r="PFN201" s="174"/>
      <c r="PFO201" s="174"/>
      <c r="PFP201" s="174"/>
      <c r="PFQ201" s="174"/>
      <c r="PFR201" s="174"/>
      <c r="PFS201" s="174"/>
      <c r="PFT201" s="174"/>
      <c r="PFU201" s="174"/>
      <c r="PFV201" s="174"/>
      <c r="PFW201" s="174"/>
      <c r="PFX201" s="174"/>
      <c r="PFY201" s="174"/>
      <c r="PFZ201" s="174"/>
      <c r="PGA201" s="174"/>
      <c r="PGB201" s="174"/>
      <c r="PGC201" s="174"/>
      <c r="PGD201" s="174"/>
      <c r="PGE201" s="174"/>
      <c r="PGF201" s="174"/>
      <c r="PGG201" s="174"/>
      <c r="PGH201" s="174"/>
      <c r="PGI201" s="174"/>
      <c r="PGJ201" s="174"/>
      <c r="PGK201" s="174"/>
      <c r="PGL201" s="174"/>
      <c r="PGM201" s="174"/>
      <c r="PGN201" s="174"/>
      <c r="PGO201" s="174"/>
      <c r="PGP201" s="174"/>
      <c r="PGQ201" s="174"/>
      <c r="PGR201" s="174"/>
      <c r="PGS201" s="174"/>
      <c r="PGT201" s="174"/>
      <c r="PGU201" s="174"/>
      <c r="PGV201" s="174"/>
      <c r="PGW201" s="174"/>
      <c r="PGX201" s="174"/>
      <c r="PGY201" s="174"/>
      <c r="PGZ201" s="174"/>
      <c r="PHA201" s="174"/>
      <c r="PHB201" s="174"/>
      <c r="PHC201" s="174"/>
      <c r="PHD201" s="174"/>
      <c r="PHE201" s="174"/>
      <c r="PHF201" s="174"/>
      <c r="PHG201" s="174"/>
      <c r="PHH201" s="174"/>
      <c r="PHI201" s="174"/>
      <c r="PHJ201" s="174"/>
      <c r="PHK201" s="174"/>
      <c r="PHL201" s="174"/>
      <c r="PHM201" s="174"/>
      <c r="PHN201" s="174"/>
      <c r="PHO201" s="174"/>
      <c r="PHP201" s="174"/>
      <c r="PHQ201" s="174"/>
      <c r="PHR201" s="174"/>
      <c r="PHS201" s="174"/>
      <c r="PHT201" s="174"/>
      <c r="PHU201" s="174"/>
      <c r="PHV201" s="174"/>
      <c r="PHW201" s="174"/>
      <c r="PHX201" s="174"/>
      <c r="PHY201" s="174"/>
      <c r="PHZ201" s="174"/>
      <c r="PIA201" s="174"/>
      <c r="PIB201" s="174"/>
      <c r="PIC201" s="174"/>
      <c r="PID201" s="174"/>
      <c r="PIE201" s="174"/>
      <c r="PIF201" s="174"/>
      <c r="PIG201" s="174"/>
      <c r="PIH201" s="174"/>
      <c r="PII201" s="174"/>
      <c r="PIJ201" s="174"/>
      <c r="PIK201" s="174"/>
      <c r="PIL201" s="174"/>
      <c r="PIM201" s="174"/>
      <c r="PIN201" s="174"/>
      <c r="PIO201" s="174"/>
      <c r="PIP201" s="174"/>
      <c r="PIQ201" s="174"/>
      <c r="PIR201" s="174"/>
      <c r="PIS201" s="174"/>
      <c r="PIT201" s="174"/>
      <c r="PIU201" s="174"/>
      <c r="PIV201" s="174"/>
      <c r="PIW201" s="174"/>
      <c r="PIX201" s="174"/>
      <c r="PIY201" s="174"/>
      <c r="PIZ201" s="174"/>
      <c r="PJA201" s="174"/>
      <c r="PJB201" s="174"/>
      <c r="PJC201" s="174"/>
      <c r="PJD201" s="174"/>
      <c r="PJE201" s="174"/>
      <c r="PJF201" s="174"/>
      <c r="PJG201" s="174"/>
      <c r="PJH201" s="174"/>
      <c r="PJI201" s="174"/>
      <c r="PJJ201" s="174"/>
      <c r="PJK201" s="174"/>
      <c r="PJL201" s="174"/>
      <c r="PJM201" s="174"/>
      <c r="PJN201" s="174"/>
      <c r="PJO201" s="174"/>
      <c r="PJP201" s="174"/>
      <c r="PJQ201" s="174"/>
      <c r="PJR201" s="174"/>
      <c r="PJS201" s="174"/>
      <c r="PJT201" s="174"/>
      <c r="PJU201" s="174"/>
      <c r="PJV201" s="174"/>
      <c r="PJW201" s="174"/>
      <c r="PJX201" s="174"/>
      <c r="PJY201" s="174"/>
      <c r="PJZ201" s="174"/>
      <c r="PKA201" s="174"/>
      <c r="PKB201" s="174"/>
      <c r="PKC201" s="174"/>
      <c r="PKD201" s="174"/>
      <c r="PKE201" s="174"/>
      <c r="PKF201" s="174"/>
      <c r="PKG201" s="174"/>
      <c r="PKH201" s="174"/>
      <c r="PKI201" s="174"/>
      <c r="PKJ201" s="174"/>
      <c r="PKK201" s="174"/>
      <c r="PKL201" s="174"/>
      <c r="PKM201" s="174"/>
      <c r="PKN201" s="174"/>
      <c r="PKO201" s="174"/>
      <c r="PKP201" s="174"/>
      <c r="PKQ201" s="174"/>
      <c r="PKR201" s="174"/>
      <c r="PKS201" s="174"/>
      <c r="PKT201" s="174"/>
      <c r="PKU201" s="174"/>
      <c r="PKV201" s="174"/>
      <c r="PKW201" s="174"/>
      <c r="PKX201" s="174"/>
      <c r="PKY201" s="174"/>
      <c r="PKZ201" s="174"/>
      <c r="PLA201" s="174"/>
      <c r="PLB201" s="174"/>
      <c r="PLC201" s="174"/>
      <c r="PLD201" s="174"/>
      <c r="PLE201" s="174"/>
      <c r="PLF201" s="174"/>
      <c r="PLG201" s="174"/>
      <c r="PLH201" s="174"/>
      <c r="PLI201" s="174"/>
      <c r="PLJ201" s="174"/>
      <c r="PLK201" s="174"/>
      <c r="PLL201" s="174"/>
      <c r="PLM201" s="174"/>
      <c r="PLN201" s="174"/>
      <c r="PLO201" s="174"/>
      <c r="PLP201" s="174"/>
      <c r="PLQ201" s="174"/>
      <c r="PLR201" s="174"/>
      <c r="PLS201" s="174"/>
      <c r="PLT201" s="174"/>
      <c r="PLU201" s="174"/>
      <c r="PLV201" s="174"/>
      <c r="PLW201" s="174"/>
      <c r="PLX201" s="174"/>
      <c r="PLY201" s="174"/>
      <c r="PLZ201" s="174"/>
      <c r="PMA201" s="174"/>
      <c r="PMB201" s="174"/>
      <c r="PMC201" s="174"/>
      <c r="PMD201" s="174"/>
      <c r="PME201" s="174"/>
      <c r="PMF201" s="174"/>
      <c r="PMG201" s="174"/>
      <c r="PMH201" s="174"/>
      <c r="PMI201" s="174"/>
      <c r="PMJ201" s="174"/>
      <c r="PMK201" s="174"/>
      <c r="PML201" s="174"/>
      <c r="PMM201" s="174"/>
      <c r="PMN201" s="174"/>
      <c r="PMO201" s="174"/>
      <c r="PMP201" s="174"/>
      <c r="PMQ201" s="174"/>
      <c r="PMR201" s="174"/>
      <c r="PMS201" s="174"/>
      <c r="PMT201" s="174"/>
      <c r="PMU201" s="174"/>
      <c r="PMV201" s="174"/>
      <c r="PMW201" s="174"/>
      <c r="PMX201" s="174"/>
      <c r="PMY201" s="174"/>
      <c r="PMZ201" s="174"/>
      <c r="PNA201" s="174"/>
      <c r="PNB201" s="174"/>
      <c r="PNC201" s="174"/>
      <c r="PND201" s="174"/>
      <c r="PNE201" s="174"/>
      <c r="PNF201" s="174"/>
      <c r="PNG201" s="174"/>
      <c r="PNH201" s="174"/>
      <c r="PNI201" s="174"/>
      <c r="PNJ201" s="174"/>
      <c r="PNK201" s="174"/>
      <c r="PNL201" s="174"/>
      <c r="PNM201" s="174"/>
      <c r="PNN201" s="174"/>
      <c r="PNO201" s="174"/>
      <c r="PNP201" s="174"/>
      <c r="PNQ201" s="174"/>
      <c r="PNR201" s="174"/>
      <c r="PNS201" s="174"/>
      <c r="PNT201" s="174"/>
      <c r="PNU201" s="174"/>
      <c r="PNV201" s="174"/>
      <c r="PNW201" s="174"/>
      <c r="PNX201" s="174"/>
      <c r="PNY201" s="174"/>
      <c r="PNZ201" s="174"/>
      <c r="POA201" s="174"/>
      <c r="POB201" s="174"/>
      <c r="POC201" s="174"/>
      <c r="POD201" s="174"/>
      <c r="POE201" s="174"/>
      <c r="POF201" s="174"/>
      <c r="POG201" s="174"/>
      <c r="POH201" s="174"/>
      <c r="POI201" s="174"/>
      <c r="POJ201" s="174"/>
      <c r="POK201" s="174"/>
      <c r="POL201" s="174"/>
      <c r="POM201" s="174"/>
      <c r="PON201" s="174"/>
      <c r="POO201" s="174"/>
      <c r="POP201" s="174"/>
      <c r="POQ201" s="174"/>
      <c r="POR201" s="174"/>
      <c r="POS201" s="174"/>
      <c r="POT201" s="174"/>
      <c r="POU201" s="174"/>
      <c r="POV201" s="174"/>
      <c r="POW201" s="174"/>
      <c r="POX201" s="174"/>
      <c r="POY201" s="174"/>
      <c r="POZ201" s="174"/>
      <c r="PPA201" s="174"/>
      <c r="PPB201" s="174"/>
      <c r="PPC201" s="174"/>
      <c r="PPD201" s="174"/>
      <c r="PPE201" s="174"/>
      <c r="PPF201" s="174"/>
      <c r="PPG201" s="174"/>
      <c r="PPH201" s="174"/>
      <c r="PPI201" s="174"/>
      <c r="PPJ201" s="174"/>
      <c r="PPK201" s="174"/>
      <c r="PPL201" s="174"/>
      <c r="PPM201" s="174"/>
      <c r="PPN201" s="174"/>
      <c r="PPO201" s="174"/>
      <c r="PPP201" s="174"/>
      <c r="PPQ201" s="174"/>
      <c r="PPR201" s="174"/>
      <c r="PPS201" s="174"/>
      <c r="PPT201" s="174"/>
      <c r="PPU201" s="174"/>
      <c r="PPV201" s="174"/>
      <c r="PPW201" s="174"/>
      <c r="PPX201" s="174"/>
      <c r="PPY201" s="174"/>
      <c r="PPZ201" s="174"/>
      <c r="PQA201" s="174"/>
      <c r="PQB201" s="174"/>
      <c r="PQC201" s="174"/>
      <c r="PQD201" s="174"/>
      <c r="PQE201" s="174"/>
      <c r="PQF201" s="174"/>
      <c r="PQG201" s="174"/>
      <c r="PQH201" s="174"/>
      <c r="PQI201" s="174"/>
      <c r="PQJ201" s="174"/>
      <c r="PQK201" s="174"/>
      <c r="PQL201" s="174"/>
      <c r="PQM201" s="174"/>
      <c r="PQN201" s="174"/>
      <c r="PQO201" s="174"/>
      <c r="PQP201" s="174"/>
      <c r="PQQ201" s="174"/>
      <c r="PQR201" s="174"/>
      <c r="PQS201" s="174"/>
      <c r="PQT201" s="174"/>
      <c r="PQU201" s="174"/>
      <c r="PQV201" s="174"/>
      <c r="PQW201" s="174"/>
      <c r="PQX201" s="174"/>
      <c r="PQY201" s="174"/>
      <c r="PQZ201" s="174"/>
      <c r="PRA201" s="174"/>
      <c r="PRB201" s="174"/>
      <c r="PRC201" s="174"/>
      <c r="PRD201" s="174"/>
      <c r="PRE201" s="174"/>
      <c r="PRF201" s="174"/>
      <c r="PRG201" s="174"/>
      <c r="PRH201" s="174"/>
      <c r="PRI201" s="174"/>
      <c r="PRJ201" s="174"/>
      <c r="PRK201" s="174"/>
      <c r="PRL201" s="174"/>
      <c r="PRM201" s="174"/>
      <c r="PRN201" s="174"/>
      <c r="PRO201" s="174"/>
      <c r="PRP201" s="174"/>
      <c r="PRQ201" s="174"/>
      <c r="PRR201" s="174"/>
      <c r="PRS201" s="174"/>
      <c r="PRT201" s="174"/>
      <c r="PRU201" s="174"/>
      <c r="PRV201" s="174"/>
      <c r="PRW201" s="174"/>
      <c r="PRX201" s="174"/>
      <c r="PRY201" s="174"/>
      <c r="PRZ201" s="174"/>
      <c r="PSA201" s="174"/>
      <c r="PSB201" s="174"/>
      <c r="PSC201" s="174"/>
      <c r="PSD201" s="174"/>
      <c r="PSE201" s="174"/>
      <c r="PSF201" s="174"/>
      <c r="PSG201" s="174"/>
      <c r="PSH201" s="174"/>
      <c r="PSI201" s="174"/>
      <c r="PSJ201" s="174"/>
      <c r="PSK201" s="174"/>
      <c r="PSL201" s="174"/>
      <c r="PSM201" s="174"/>
      <c r="PSN201" s="174"/>
      <c r="PSO201" s="174"/>
      <c r="PSP201" s="174"/>
      <c r="PSQ201" s="174"/>
      <c r="PSR201" s="174"/>
      <c r="PSS201" s="174"/>
      <c r="PST201" s="174"/>
      <c r="PSU201" s="174"/>
      <c r="PSV201" s="174"/>
      <c r="PSW201" s="174"/>
      <c r="PSX201" s="174"/>
      <c r="PSY201" s="174"/>
      <c r="PSZ201" s="174"/>
      <c r="PTA201" s="174"/>
      <c r="PTB201" s="174"/>
      <c r="PTC201" s="174"/>
      <c r="PTD201" s="174"/>
      <c r="PTE201" s="174"/>
      <c r="PTF201" s="174"/>
      <c r="PTG201" s="174"/>
      <c r="PTH201" s="174"/>
      <c r="PTI201" s="174"/>
      <c r="PTJ201" s="174"/>
      <c r="PTK201" s="174"/>
      <c r="PTL201" s="174"/>
      <c r="PTM201" s="174"/>
      <c r="PTN201" s="174"/>
      <c r="PTO201" s="174"/>
      <c r="PTP201" s="174"/>
      <c r="PTQ201" s="174"/>
      <c r="PTR201" s="174"/>
      <c r="PTS201" s="174"/>
      <c r="PTT201" s="174"/>
      <c r="PTU201" s="174"/>
      <c r="PTV201" s="174"/>
      <c r="PTW201" s="174"/>
      <c r="PTX201" s="174"/>
      <c r="PTY201" s="174"/>
      <c r="PTZ201" s="174"/>
      <c r="PUA201" s="174"/>
      <c r="PUB201" s="174"/>
      <c r="PUC201" s="174"/>
      <c r="PUD201" s="174"/>
      <c r="PUE201" s="174"/>
      <c r="PUF201" s="174"/>
      <c r="PUG201" s="174"/>
      <c r="PUH201" s="174"/>
      <c r="PUI201" s="174"/>
      <c r="PUJ201" s="174"/>
      <c r="PUK201" s="174"/>
      <c r="PUL201" s="174"/>
      <c r="PUM201" s="174"/>
      <c r="PUN201" s="174"/>
      <c r="PUO201" s="174"/>
      <c r="PUP201" s="174"/>
      <c r="PUQ201" s="174"/>
      <c r="PUR201" s="174"/>
      <c r="PUS201" s="174"/>
      <c r="PUT201" s="174"/>
      <c r="PUU201" s="174"/>
      <c r="PUV201" s="174"/>
      <c r="PUW201" s="174"/>
      <c r="PUX201" s="174"/>
      <c r="PUY201" s="174"/>
      <c r="PUZ201" s="174"/>
      <c r="PVA201" s="174"/>
      <c r="PVB201" s="174"/>
      <c r="PVC201" s="174"/>
      <c r="PVD201" s="174"/>
      <c r="PVE201" s="174"/>
      <c r="PVF201" s="174"/>
      <c r="PVG201" s="174"/>
      <c r="PVH201" s="174"/>
      <c r="PVI201" s="174"/>
      <c r="PVJ201" s="174"/>
      <c r="PVK201" s="174"/>
      <c r="PVL201" s="174"/>
      <c r="PVM201" s="174"/>
      <c r="PVN201" s="174"/>
      <c r="PVO201" s="174"/>
      <c r="PVP201" s="174"/>
      <c r="PVQ201" s="174"/>
      <c r="PVR201" s="174"/>
      <c r="PVS201" s="174"/>
      <c r="PVT201" s="174"/>
      <c r="PVU201" s="174"/>
      <c r="PVV201" s="174"/>
      <c r="PVW201" s="174"/>
      <c r="PVX201" s="174"/>
      <c r="PVY201" s="174"/>
      <c r="PVZ201" s="174"/>
      <c r="PWA201" s="174"/>
      <c r="PWB201" s="174"/>
      <c r="PWC201" s="174"/>
      <c r="PWD201" s="174"/>
      <c r="PWE201" s="174"/>
      <c r="PWF201" s="174"/>
      <c r="PWG201" s="174"/>
      <c r="PWH201" s="174"/>
      <c r="PWI201" s="174"/>
      <c r="PWJ201" s="174"/>
      <c r="PWK201" s="174"/>
      <c r="PWL201" s="174"/>
      <c r="PWM201" s="174"/>
      <c r="PWN201" s="174"/>
      <c r="PWO201" s="174"/>
      <c r="PWP201" s="174"/>
      <c r="PWQ201" s="174"/>
      <c r="PWR201" s="174"/>
      <c r="PWS201" s="174"/>
      <c r="PWT201" s="174"/>
      <c r="PWU201" s="174"/>
      <c r="PWV201" s="174"/>
      <c r="PWW201" s="174"/>
      <c r="PWX201" s="174"/>
      <c r="PWY201" s="174"/>
      <c r="PWZ201" s="174"/>
      <c r="PXA201" s="174"/>
      <c r="PXB201" s="174"/>
      <c r="PXC201" s="174"/>
      <c r="PXD201" s="174"/>
      <c r="PXE201" s="174"/>
      <c r="PXF201" s="174"/>
      <c r="PXG201" s="174"/>
      <c r="PXH201" s="174"/>
      <c r="PXI201" s="174"/>
      <c r="PXJ201" s="174"/>
      <c r="PXK201" s="174"/>
      <c r="PXL201" s="174"/>
      <c r="PXM201" s="174"/>
      <c r="PXN201" s="174"/>
      <c r="PXO201" s="174"/>
      <c r="PXP201" s="174"/>
      <c r="PXQ201" s="174"/>
      <c r="PXR201" s="174"/>
      <c r="PXS201" s="174"/>
      <c r="PXT201" s="174"/>
      <c r="PXU201" s="174"/>
      <c r="PXV201" s="174"/>
      <c r="PXW201" s="174"/>
      <c r="PXX201" s="174"/>
      <c r="PXY201" s="174"/>
      <c r="PXZ201" s="174"/>
      <c r="PYA201" s="174"/>
      <c r="PYB201" s="174"/>
      <c r="PYC201" s="174"/>
      <c r="PYD201" s="174"/>
      <c r="PYE201" s="174"/>
      <c r="PYF201" s="174"/>
      <c r="PYG201" s="174"/>
      <c r="PYH201" s="174"/>
      <c r="PYI201" s="174"/>
      <c r="PYJ201" s="174"/>
      <c r="PYK201" s="174"/>
      <c r="PYL201" s="174"/>
      <c r="PYM201" s="174"/>
      <c r="PYN201" s="174"/>
      <c r="PYO201" s="174"/>
      <c r="PYP201" s="174"/>
      <c r="PYQ201" s="174"/>
      <c r="PYR201" s="174"/>
      <c r="PYS201" s="174"/>
      <c r="PYT201" s="174"/>
      <c r="PYU201" s="174"/>
      <c r="PYV201" s="174"/>
      <c r="PYW201" s="174"/>
      <c r="PYX201" s="174"/>
      <c r="PYY201" s="174"/>
      <c r="PYZ201" s="174"/>
      <c r="PZA201" s="174"/>
      <c r="PZB201" s="174"/>
      <c r="PZC201" s="174"/>
      <c r="PZD201" s="174"/>
      <c r="PZE201" s="174"/>
      <c r="PZF201" s="174"/>
      <c r="PZG201" s="174"/>
      <c r="PZH201" s="174"/>
      <c r="PZI201" s="174"/>
      <c r="PZJ201" s="174"/>
      <c r="PZK201" s="174"/>
      <c r="PZL201" s="174"/>
      <c r="PZM201" s="174"/>
      <c r="PZN201" s="174"/>
      <c r="PZO201" s="174"/>
      <c r="PZP201" s="174"/>
      <c r="PZQ201" s="174"/>
      <c r="PZR201" s="174"/>
      <c r="PZS201" s="174"/>
      <c r="PZT201" s="174"/>
      <c r="PZU201" s="174"/>
      <c r="PZV201" s="174"/>
      <c r="PZW201" s="174"/>
      <c r="PZX201" s="174"/>
      <c r="PZY201" s="174"/>
      <c r="PZZ201" s="174"/>
      <c r="QAA201" s="174"/>
      <c r="QAB201" s="174"/>
      <c r="QAC201" s="174"/>
      <c r="QAD201" s="174"/>
      <c r="QAE201" s="174"/>
      <c r="QAF201" s="174"/>
      <c r="QAG201" s="174"/>
      <c r="QAH201" s="174"/>
      <c r="QAI201" s="174"/>
      <c r="QAJ201" s="174"/>
      <c r="QAK201" s="174"/>
      <c r="QAL201" s="174"/>
      <c r="QAM201" s="174"/>
      <c r="QAN201" s="174"/>
      <c r="QAO201" s="174"/>
      <c r="QAP201" s="174"/>
      <c r="QAQ201" s="174"/>
      <c r="QAR201" s="174"/>
      <c r="QAS201" s="174"/>
      <c r="QAT201" s="174"/>
      <c r="QAU201" s="174"/>
      <c r="QAV201" s="174"/>
      <c r="QAW201" s="174"/>
      <c r="QAX201" s="174"/>
      <c r="QAY201" s="174"/>
      <c r="QAZ201" s="174"/>
      <c r="QBA201" s="174"/>
      <c r="QBB201" s="174"/>
      <c r="QBC201" s="174"/>
      <c r="QBD201" s="174"/>
      <c r="QBE201" s="174"/>
      <c r="QBF201" s="174"/>
      <c r="QBG201" s="174"/>
      <c r="QBH201" s="174"/>
      <c r="QBI201" s="174"/>
      <c r="QBJ201" s="174"/>
      <c r="QBK201" s="174"/>
      <c r="QBL201" s="174"/>
      <c r="QBM201" s="174"/>
      <c r="QBN201" s="174"/>
      <c r="QBO201" s="174"/>
      <c r="QBP201" s="174"/>
      <c r="QBQ201" s="174"/>
      <c r="QBR201" s="174"/>
      <c r="QBS201" s="174"/>
      <c r="QBT201" s="174"/>
      <c r="QBU201" s="174"/>
      <c r="QBV201" s="174"/>
      <c r="QBW201" s="174"/>
      <c r="QBX201" s="174"/>
      <c r="QBY201" s="174"/>
      <c r="QBZ201" s="174"/>
      <c r="QCA201" s="174"/>
      <c r="QCB201" s="174"/>
      <c r="QCC201" s="174"/>
      <c r="QCD201" s="174"/>
      <c r="QCE201" s="174"/>
      <c r="QCF201" s="174"/>
      <c r="QCG201" s="174"/>
      <c r="QCH201" s="174"/>
      <c r="QCI201" s="174"/>
      <c r="QCJ201" s="174"/>
      <c r="QCK201" s="174"/>
      <c r="QCL201" s="174"/>
      <c r="QCM201" s="174"/>
      <c r="QCN201" s="174"/>
      <c r="QCO201" s="174"/>
      <c r="QCP201" s="174"/>
      <c r="QCQ201" s="174"/>
      <c r="QCR201" s="174"/>
      <c r="QCS201" s="174"/>
      <c r="QCT201" s="174"/>
      <c r="QCU201" s="174"/>
      <c r="QCV201" s="174"/>
      <c r="QCW201" s="174"/>
      <c r="QCX201" s="174"/>
      <c r="QCY201" s="174"/>
      <c r="QCZ201" s="174"/>
      <c r="QDA201" s="174"/>
      <c r="QDB201" s="174"/>
      <c r="QDC201" s="174"/>
      <c r="QDD201" s="174"/>
      <c r="QDE201" s="174"/>
      <c r="QDF201" s="174"/>
      <c r="QDG201" s="174"/>
      <c r="QDH201" s="174"/>
      <c r="QDI201" s="174"/>
      <c r="QDJ201" s="174"/>
      <c r="QDK201" s="174"/>
      <c r="QDL201" s="174"/>
      <c r="QDM201" s="174"/>
      <c r="QDN201" s="174"/>
      <c r="QDO201" s="174"/>
      <c r="QDP201" s="174"/>
      <c r="QDQ201" s="174"/>
      <c r="QDR201" s="174"/>
      <c r="QDS201" s="174"/>
      <c r="QDT201" s="174"/>
      <c r="QDU201" s="174"/>
      <c r="QDV201" s="174"/>
      <c r="QDW201" s="174"/>
      <c r="QDX201" s="174"/>
      <c r="QDY201" s="174"/>
      <c r="QDZ201" s="174"/>
      <c r="QEA201" s="174"/>
      <c r="QEB201" s="174"/>
      <c r="QEC201" s="174"/>
      <c r="QED201" s="174"/>
      <c r="QEE201" s="174"/>
      <c r="QEF201" s="174"/>
      <c r="QEG201" s="174"/>
      <c r="QEH201" s="174"/>
      <c r="QEI201" s="174"/>
      <c r="QEJ201" s="174"/>
      <c r="QEK201" s="174"/>
      <c r="QEL201" s="174"/>
      <c r="QEM201" s="174"/>
      <c r="QEN201" s="174"/>
      <c r="QEO201" s="174"/>
      <c r="QEP201" s="174"/>
      <c r="QEQ201" s="174"/>
      <c r="QER201" s="174"/>
      <c r="QES201" s="174"/>
      <c r="QET201" s="174"/>
      <c r="QEU201" s="174"/>
      <c r="QEV201" s="174"/>
      <c r="QEW201" s="174"/>
      <c r="QEX201" s="174"/>
      <c r="QEY201" s="174"/>
      <c r="QEZ201" s="174"/>
      <c r="QFA201" s="174"/>
      <c r="QFB201" s="174"/>
      <c r="QFC201" s="174"/>
      <c r="QFD201" s="174"/>
      <c r="QFE201" s="174"/>
      <c r="QFF201" s="174"/>
      <c r="QFG201" s="174"/>
      <c r="QFH201" s="174"/>
      <c r="QFI201" s="174"/>
      <c r="QFJ201" s="174"/>
      <c r="QFK201" s="174"/>
      <c r="QFL201" s="174"/>
      <c r="QFM201" s="174"/>
      <c r="QFN201" s="174"/>
      <c r="QFO201" s="174"/>
      <c r="QFP201" s="174"/>
      <c r="QFQ201" s="174"/>
      <c r="QFR201" s="174"/>
      <c r="QFS201" s="174"/>
      <c r="QFT201" s="174"/>
      <c r="QFU201" s="174"/>
      <c r="QFV201" s="174"/>
      <c r="QFW201" s="174"/>
      <c r="QFX201" s="174"/>
      <c r="QFY201" s="174"/>
      <c r="QFZ201" s="174"/>
      <c r="QGA201" s="174"/>
      <c r="QGB201" s="174"/>
      <c r="QGC201" s="174"/>
      <c r="QGD201" s="174"/>
      <c r="QGE201" s="174"/>
      <c r="QGF201" s="174"/>
      <c r="QGG201" s="174"/>
      <c r="QGH201" s="174"/>
      <c r="QGI201" s="174"/>
      <c r="QGJ201" s="174"/>
      <c r="QGK201" s="174"/>
      <c r="QGL201" s="174"/>
      <c r="QGM201" s="174"/>
      <c r="QGN201" s="174"/>
      <c r="QGO201" s="174"/>
      <c r="QGP201" s="174"/>
      <c r="QGQ201" s="174"/>
      <c r="QGR201" s="174"/>
      <c r="QGS201" s="174"/>
      <c r="QGT201" s="174"/>
      <c r="QGU201" s="174"/>
      <c r="QGV201" s="174"/>
      <c r="QGW201" s="174"/>
      <c r="QGX201" s="174"/>
      <c r="QGY201" s="174"/>
      <c r="QGZ201" s="174"/>
      <c r="QHA201" s="174"/>
      <c r="QHB201" s="174"/>
      <c r="QHC201" s="174"/>
      <c r="QHD201" s="174"/>
      <c r="QHE201" s="174"/>
      <c r="QHF201" s="174"/>
      <c r="QHG201" s="174"/>
      <c r="QHH201" s="174"/>
      <c r="QHI201" s="174"/>
      <c r="QHJ201" s="174"/>
      <c r="QHK201" s="174"/>
      <c r="QHL201" s="174"/>
      <c r="QHM201" s="174"/>
      <c r="QHN201" s="174"/>
      <c r="QHO201" s="174"/>
      <c r="QHP201" s="174"/>
      <c r="QHQ201" s="174"/>
      <c r="QHR201" s="174"/>
      <c r="QHS201" s="174"/>
      <c r="QHT201" s="174"/>
      <c r="QHU201" s="174"/>
      <c r="QHV201" s="174"/>
      <c r="QHW201" s="174"/>
      <c r="QHX201" s="174"/>
      <c r="QHY201" s="174"/>
      <c r="QHZ201" s="174"/>
      <c r="QIA201" s="174"/>
      <c r="QIB201" s="174"/>
      <c r="QIC201" s="174"/>
      <c r="QID201" s="174"/>
      <c r="QIE201" s="174"/>
      <c r="QIF201" s="174"/>
      <c r="QIG201" s="174"/>
      <c r="QIH201" s="174"/>
      <c r="QII201" s="174"/>
      <c r="QIJ201" s="174"/>
      <c r="QIK201" s="174"/>
      <c r="QIL201" s="174"/>
      <c r="QIM201" s="174"/>
      <c r="QIN201" s="174"/>
      <c r="QIO201" s="174"/>
      <c r="QIP201" s="174"/>
      <c r="QIQ201" s="174"/>
      <c r="QIR201" s="174"/>
      <c r="QIS201" s="174"/>
      <c r="QIT201" s="174"/>
      <c r="QIU201" s="174"/>
      <c r="QIV201" s="174"/>
      <c r="QIW201" s="174"/>
      <c r="QIX201" s="174"/>
      <c r="QIY201" s="174"/>
      <c r="QIZ201" s="174"/>
      <c r="QJA201" s="174"/>
      <c r="QJB201" s="174"/>
      <c r="QJC201" s="174"/>
      <c r="QJD201" s="174"/>
      <c r="QJE201" s="174"/>
      <c r="QJF201" s="174"/>
      <c r="QJG201" s="174"/>
      <c r="QJH201" s="174"/>
      <c r="QJI201" s="174"/>
      <c r="QJJ201" s="174"/>
      <c r="QJK201" s="174"/>
      <c r="QJL201" s="174"/>
      <c r="QJM201" s="174"/>
      <c r="QJN201" s="174"/>
      <c r="QJO201" s="174"/>
      <c r="QJP201" s="174"/>
      <c r="QJQ201" s="174"/>
      <c r="QJR201" s="174"/>
      <c r="QJS201" s="174"/>
      <c r="QJT201" s="174"/>
      <c r="QJU201" s="174"/>
      <c r="QJV201" s="174"/>
      <c r="QJW201" s="174"/>
      <c r="QJX201" s="174"/>
      <c r="QJY201" s="174"/>
      <c r="QJZ201" s="174"/>
      <c r="QKA201" s="174"/>
      <c r="QKB201" s="174"/>
      <c r="QKC201" s="174"/>
      <c r="QKD201" s="174"/>
      <c r="QKE201" s="174"/>
      <c r="QKF201" s="174"/>
      <c r="QKG201" s="174"/>
      <c r="QKH201" s="174"/>
      <c r="QKI201" s="174"/>
      <c r="QKJ201" s="174"/>
      <c r="QKK201" s="174"/>
      <c r="QKL201" s="174"/>
      <c r="QKM201" s="174"/>
      <c r="QKN201" s="174"/>
      <c r="QKO201" s="174"/>
      <c r="QKP201" s="174"/>
      <c r="QKQ201" s="174"/>
      <c r="QKR201" s="174"/>
      <c r="QKS201" s="174"/>
      <c r="QKT201" s="174"/>
      <c r="QKU201" s="174"/>
      <c r="QKV201" s="174"/>
      <c r="QKW201" s="174"/>
      <c r="QKX201" s="174"/>
      <c r="QKY201" s="174"/>
      <c r="QKZ201" s="174"/>
      <c r="QLA201" s="174"/>
      <c r="QLB201" s="174"/>
      <c r="QLC201" s="174"/>
      <c r="QLD201" s="174"/>
      <c r="QLE201" s="174"/>
      <c r="QLF201" s="174"/>
      <c r="QLG201" s="174"/>
      <c r="QLH201" s="174"/>
      <c r="QLI201" s="174"/>
      <c r="QLJ201" s="174"/>
      <c r="QLK201" s="174"/>
      <c r="QLL201" s="174"/>
      <c r="QLM201" s="174"/>
      <c r="QLN201" s="174"/>
      <c r="QLO201" s="174"/>
      <c r="QLP201" s="174"/>
      <c r="QLQ201" s="174"/>
      <c r="QLR201" s="174"/>
      <c r="QLS201" s="174"/>
      <c r="QLT201" s="174"/>
      <c r="QLU201" s="174"/>
      <c r="QLV201" s="174"/>
      <c r="QLW201" s="174"/>
      <c r="QLX201" s="174"/>
      <c r="QLY201" s="174"/>
      <c r="QLZ201" s="174"/>
      <c r="QMA201" s="174"/>
      <c r="QMB201" s="174"/>
      <c r="QMC201" s="174"/>
      <c r="QMD201" s="174"/>
      <c r="QME201" s="174"/>
      <c r="QMF201" s="174"/>
      <c r="QMG201" s="174"/>
      <c r="QMH201" s="174"/>
      <c r="QMI201" s="174"/>
      <c r="QMJ201" s="174"/>
      <c r="QMK201" s="174"/>
      <c r="QML201" s="174"/>
      <c r="QMM201" s="174"/>
      <c r="QMN201" s="174"/>
      <c r="QMO201" s="174"/>
      <c r="QMP201" s="174"/>
      <c r="QMQ201" s="174"/>
      <c r="QMR201" s="174"/>
      <c r="QMS201" s="174"/>
      <c r="QMT201" s="174"/>
      <c r="QMU201" s="174"/>
      <c r="QMV201" s="174"/>
      <c r="QMW201" s="174"/>
      <c r="QMX201" s="174"/>
      <c r="QMY201" s="174"/>
      <c r="QMZ201" s="174"/>
      <c r="QNA201" s="174"/>
      <c r="QNB201" s="174"/>
      <c r="QNC201" s="174"/>
      <c r="QND201" s="174"/>
      <c r="QNE201" s="174"/>
      <c r="QNF201" s="174"/>
      <c r="QNG201" s="174"/>
      <c r="QNH201" s="174"/>
      <c r="QNI201" s="174"/>
      <c r="QNJ201" s="174"/>
      <c r="QNK201" s="174"/>
      <c r="QNL201" s="174"/>
      <c r="QNM201" s="174"/>
      <c r="QNN201" s="174"/>
      <c r="QNO201" s="174"/>
      <c r="QNP201" s="174"/>
      <c r="QNQ201" s="174"/>
      <c r="QNR201" s="174"/>
      <c r="QNS201" s="174"/>
      <c r="QNT201" s="174"/>
      <c r="QNU201" s="174"/>
      <c r="QNV201" s="174"/>
      <c r="QNW201" s="174"/>
      <c r="QNX201" s="174"/>
      <c r="QNY201" s="174"/>
      <c r="QNZ201" s="174"/>
      <c r="QOA201" s="174"/>
      <c r="QOB201" s="174"/>
      <c r="QOC201" s="174"/>
      <c r="QOD201" s="174"/>
      <c r="QOE201" s="174"/>
      <c r="QOF201" s="174"/>
      <c r="QOG201" s="174"/>
      <c r="QOH201" s="174"/>
      <c r="QOI201" s="174"/>
      <c r="QOJ201" s="174"/>
      <c r="QOK201" s="174"/>
      <c r="QOL201" s="174"/>
      <c r="QOM201" s="174"/>
      <c r="QON201" s="174"/>
      <c r="QOO201" s="174"/>
      <c r="QOP201" s="174"/>
      <c r="QOQ201" s="174"/>
      <c r="QOR201" s="174"/>
      <c r="QOS201" s="174"/>
      <c r="QOT201" s="174"/>
      <c r="QOU201" s="174"/>
      <c r="QOV201" s="174"/>
      <c r="QOW201" s="174"/>
      <c r="QOX201" s="174"/>
      <c r="QOY201" s="174"/>
      <c r="QOZ201" s="174"/>
      <c r="QPA201" s="174"/>
      <c r="QPB201" s="174"/>
      <c r="QPC201" s="174"/>
      <c r="QPD201" s="174"/>
      <c r="QPE201" s="174"/>
      <c r="QPF201" s="174"/>
      <c r="QPG201" s="174"/>
      <c r="QPH201" s="174"/>
      <c r="QPI201" s="174"/>
      <c r="QPJ201" s="174"/>
      <c r="QPK201" s="174"/>
      <c r="QPL201" s="174"/>
      <c r="QPM201" s="174"/>
      <c r="QPN201" s="174"/>
      <c r="QPO201" s="174"/>
      <c r="QPP201" s="174"/>
      <c r="QPQ201" s="174"/>
      <c r="QPR201" s="174"/>
      <c r="QPS201" s="174"/>
      <c r="QPT201" s="174"/>
      <c r="QPU201" s="174"/>
      <c r="QPV201" s="174"/>
      <c r="QPW201" s="174"/>
      <c r="QPX201" s="174"/>
      <c r="QPY201" s="174"/>
      <c r="QPZ201" s="174"/>
      <c r="QQA201" s="174"/>
      <c r="QQB201" s="174"/>
      <c r="QQC201" s="174"/>
      <c r="QQD201" s="174"/>
      <c r="QQE201" s="174"/>
      <c r="QQF201" s="174"/>
      <c r="QQG201" s="174"/>
      <c r="QQH201" s="174"/>
      <c r="QQI201" s="174"/>
      <c r="QQJ201" s="174"/>
      <c r="QQK201" s="174"/>
      <c r="QQL201" s="174"/>
      <c r="QQM201" s="174"/>
      <c r="QQN201" s="174"/>
      <c r="QQO201" s="174"/>
      <c r="QQP201" s="174"/>
      <c r="QQQ201" s="174"/>
      <c r="QQR201" s="174"/>
      <c r="QQS201" s="174"/>
      <c r="QQT201" s="174"/>
      <c r="QQU201" s="174"/>
      <c r="QQV201" s="174"/>
      <c r="QQW201" s="174"/>
      <c r="QQX201" s="174"/>
      <c r="QQY201" s="174"/>
      <c r="QQZ201" s="174"/>
      <c r="QRA201" s="174"/>
      <c r="QRB201" s="174"/>
      <c r="QRC201" s="174"/>
      <c r="QRD201" s="174"/>
      <c r="QRE201" s="174"/>
      <c r="QRF201" s="174"/>
      <c r="QRG201" s="174"/>
      <c r="QRH201" s="174"/>
      <c r="QRI201" s="174"/>
      <c r="QRJ201" s="174"/>
      <c r="QRK201" s="174"/>
      <c r="QRL201" s="174"/>
      <c r="QRM201" s="174"/>
      <c r="QRN201" s="174"/>
      <c r="QRO201" s="174"/>
      <c r="QRP201" s="174"/>
      <c r="QRQ201" s="174"/>
      <c r="QRR201" s="174"/>
      <c r="QRS201" s="174"/>
      <c r="QRT201" s="174"/>
      <c r="QRU201" s="174"/>
      <c r="QRV201" s="174"/>
      <c r="QRW201" s="174"/>
      <c r="QRX201" s="174"/>
      <c r="QRY201" s="174"/>
      <c r="QRZ201" s="174"/>
      <c r="QSA201" s="174"/>
      <c r="QSB201" s="174"/>
      <c r="QSC201" s="174"/>
      <c r="QSD201" s="174"/>
      <c r="QSE201" s="174"/>
      <c r="QSF201" s="174"/>
      <c r="QSG201" s="174"/>
      <c r="QSH201" s="174"/>
      <c r="QSI201" s="174"/>
      <c r="QSJ201" s="174"/>
      <c r="QSK201" s="174"/>
      <c r="QSL201" s="174"/>
      <c r="QSM201" s="174"/>
      <c r="QSN201" s="174"/>
      <c r="QSO201" s="174"/>
      <c r="QSP201" s="174"/>
      <c r="QSQ201" s="174"/>
      <c r="QSR201" s="174"/>
      <c r="QSS201" s="174"/>
      <c r="QST201" s="174"/>
      <c r="QSU201" s="174"/>
      <c r="QSV201" s="174"/>
      <c r="QSW201" s="174"/>
      <c r="QSX201" s="174"/>
      <c r="QSY201" s="174"/>
      <c r="QSZ201" s="174"/>
      <c r="QTA201" s="174"/>
      <c r="QTB201" s="174"/>
      <c r="QTC201" s="174"/>
      <c r="QTD201" s="174"/>
      <c r="QTE201" s="174"/>
      <c r="QTF201" s="174"/>
      <c r="QTG201" s="174"/>
      <c r="QTH201" s="174"/>
      <c r="QTI201" s="174"/>
      <c r="QTJ201" s="174"/>
      <c r="QTK201" s="174"/>
      <c r="QTL201" s="174"/>
      <c r="QTM201" s="174"/>
      <c r="QTN201" s="174"/>
      <c r="QTO201" s="174"/>
      <c r="QTP201" s="174"/>
      <c r="QTQ201" s="174"/>
      <c r="QTR201" s="174"/>
      <c r="QTS201" s="174"/>
      <c r="QTT201" s="174"/>
      <c r="QTU201" s="174"/>
      <c r="QTV201" s="174"/>
      <c r="QTW201" s="174"/>
      <c r="QTX201" s="174"/>
      <c r="QTY201" s="174"/>
      <c r="QTZ201" s="174"/>
      <c r="QUA201" s="174"/>
      <c r="QUB201" s="174"/>
      <c r="QUC201" s="174"/>
      <c r="QUD201" s="174"/>
      <c r="QUE201" s="174"/>
      <c r="QUF201" s="174"/>
      <c r="QUG201" s="174"/>
      <c r="QUH201" s="174"/>
      <c r="QUI201" s="174"/>
      <c r="QUJ201" s="174"/>
      <c r="QUK201" s="174"/>
      <c r="QUL201" s="174"/>
      <c r="QUM201" s="174"/>
      <c r="QUN201" s="174"/>
      <c r="QUO201" s="174"/>
      <c r="QUP201" s="174"/>
      <c r="QUQ201" s="174"/>
      <c r="QUR201" s="174"/>
      <c r="QUS201" s="174"/>
      <c r="QUT201" s="174"/>
      <c r="QUU201" s="174"/>
      <c r="QUV201" s="174"/>
      <c r="QUW201" s="174"/>
      <c r="QUX201" s="174"/>
      <c r="QUY201" s="174"/>
      <c r="QUZ201" s="174"/>
      <c r="QVA201" s="174"/>
      <c r="QVB201" s="174"/>
      <c r="QVC201" s="174"/>
      <c r="QVD201" s="174"/>
      <c r="QVE201" s="174"/>
      <c r="QVF201" s="174"/>
      <c r="QVG201" s="174"/>
      <c r="QVH201" s="174"/>
      <c r="QVI201" s="174"/>
      <c r="QVJ201" s="174"/>
      <c r="QVK201" s="174"/>
      <c r="QVL201" s="174"/>
      <c r="QVM201" s="174"/>
      <c r="QVN201" s="174"/>
      <c r="QVO201" s="174"/>
      <c r="QVP201" s="174"/>
      <c r="QVQ201" s="174"/>
      <c r="QVR201" s="174"/>
      <c r="QVS201" s="174"/>
      <c r="QVT201" s="174"/>
      <c r="QVU201" s="174"/>
      <c r="QVV201" s="174"/>
      <c r="QVW201" s="174"/>
      <c r="QVX201" s="174"/>
      <c r="QVY201" s="174"/>
      <c r="QVZ201" s="174"/>
      <c r="QWA201" s="174"/>
      <c r="QWB201" s="174"/>
      <c r="QWC201" s="174"/>
      <c r="QWD201" s="174"/>
      <c r="QWE201" s="174"/>
      <c r="QWF201" s="174"/>
      <c r="QWG201" s="174"/>
      <c r="QWH201" s="174"/>
      <c r="QWI201" s="174"/>
      <c r="QWJ201" s="174"/>
      <c r="QWK201" s="174"/>
      <c r="QWL201" s="174"/>
      <c r="QWM201" s="174"/>
      <c r="QWN201" s="174"/>
      <c r="QWO201" s="174"/>
      <c r="QWP201" s="174"/>
      <c r="QWQ201" s="174"/>
      <c r="QWR201" s="174"/>
      <c r="QWS201" s="174"/>
      <c r="QWT201" s="174"/>
      <c r="QWU201" s="174"/>
      <c r="QWV201" s="174"/>
      <c r="QWW201" s="174"/>
      <c r="QWX201" s="174"/>
      <c r="QWY201" s="174"/>
      <c r="QWZ201" s="174"/>
      <c r="QXA201" s="174"/>
      <c r="QXB201" s="174"/>
      <c r="QXC201" s="174"/>
      <c r="QXD201" s="174"/>
      <c r="QXE201" s="174"/>
      <c r="QXF201" s="174"/>
      <c r="QXG201" s="174"/>
      <c r="QXH201" s="174"/>
      <c r="QXI201" s="174"/>
      <c r="QXJ201" s="174"/>
      <c r="QXK201" s="174"/>
      <c r="QXL201" s="174"/>
      <c r="QXM201" s="174"/>
      <c r="QXN201" s="174"/>
      <c r="QXO201" s="174"/>
      <c r="QXP201" s="174"/>
      <c r="QXQ201" s="174"/>
      <c r="QXR201" s="174"/>
      <c r="QXS201" s="174"/>
      <c r="QXT201" s="174"/>
      <c r="QXU201" s="174"/>
      <c r="QXV201" s="174"/>
      <c r="QXW201" s="174"/>
      <c r="QXX201" s="174"/>
      <c r="QXY201" s="174"/>
      <c r="QXZ201" s="174"/>
      <c r="QYA201" s="174"/>
      <c r="QYB201" s="174"/>
      <c r="QYC201" s="174"/>
      <c r="QYD201" s="174"/>
      <c r="QYE201" s="174"/>
      <c r="QYF201" s="174"/>
      <c r="QYG201" s="174"/>
      <c r="QYH201" s="174"/>
      <c r="QYI201" s="174"/>
      <c r="QYJ201" s="174"/>
      <c r="QYK201" s="174"/>
      <c r="QYL201" s="174"/>
      <c r="QYM201" s="174"/>
      <c r="QYN201" s="174"/>
      <c r="QYO201" s="174"/>
      <c r="QYP201" s="174"/>
      <c r="QYQ201" s="174"/>
      <c r="QYR201" s="174"/>
      <c r="QYS201" s="174"/>
      <c r="QYT201" s="174"/>
      <c r="QYU201" s="174"/>
      <c r="QYV201" s="174"/>
      <c r="QYW201" s="174"/>
      <c r="QYX201" s="174"/>
      <c r="QYY201" s="174"/>
      <c r="QYZ201" s="174"/>
      <c r="QZA201" s="174"/>
      <c r="QZB201" s="174"/>
      <c r="QZC201" s="174"/>
      <c r="QZD201" s="174"/>
      <c r="QZE201" s="174"/>
      <c r="QZF201" s="174"/>
      <c r="QZG201" s="174"/>
      <c r="QZH201" s="174"/>
      <c r="QZI201" s="174"/>
      <c r="QZJ201" s="174"/>
      <c r="QZK201" s="174"/>
      <c r="QZL201" s="174"/>
      <c r="QZM201" s="174"/>
      <c r="QZN201" s="174"/>
      <c r="QZO201" s="174"/>
      <c r="QZP201" s="174"/>
      <c r="QZQ201" s="174"/>
      <c r="QZR201" s="174"/>
      <c r="QZS201" s="174"/>
      <c r="QZT201" s="174"/>
      <c r="QZU201" s="174"/>
      <c r="QZV201" s="174"/>
      <c r="QZW201" s="174"/>
      <c r="QZX201" s="174"/>
      <c r="QZY201" s="174"/>
      <c r="QZZ201" s="174"/>
      <c r="RAA201" s="174"/>
      <c r="RAB201" s="174"/>
      <c r="RAC201" s="174"/>
      <c r="RAD201" s="174"/>
      <c r="RAE201" s="174"/>
      <c r="RAF201" s="174"/>
      <c r="RAG201" s="174"/>
      <c r="RAH201" s="174"/>
      <c r="RAI201" s="174"/>
      <c r="RAJ201" s="174"/>
      <c r="RAK201" s="174"/>
      <c r="RAL201" s="174"/>
      <c r="RAM201" s="174"/>
      <c r="RAN201" s="174"/>
      <c r="RAO201" s="174"/>
      <c r="RAP201" s="174"/>
      <c r="RAQ201" s="174"/>
      <c r="RAR201" s="174"/>
      <c r="RAS201" s="174"/>
      <c r="RAT201" s="174"/>
      <c r="RAU201" s="174"/>
      <c r="RAV201" s="174"/>
      <c r="RAW201" s="174"/>
      <c r="RAX201" s="174"/>
      <c r="RAY201" s="174"/>
      <c r="RAZ201" s="174"/>
      <c r="RBA201" s="174"/>
      <c r="RBB201" s="174"/>
      <c r="RBC201" s="174"/>
      <c r="RBD201" s="174"/>
      <c r="RBE201" s="174"/>
      <c r="RBF201" s="174"/>
      <c r="RBG201" s="174"/>
      <c r="RBH201" s="174"/>
      <c r="RBI201" s="174"/>
      <c r="RBJ201" s="174"/>
      <c r="RBK201" s="174"/>
      <c r="RBL201" s="174"/>
      <c r="RBM201" s="174"/>
      <c r="RBN201" s="174"/>
      <c r="RBO201" s="174"/>
      <c r="RBP201" s="174"/>
      <c r="RBQ201" s="174"/>
      <c r="RBR201" s="174"/>
      <c r="RBS201" s="174"/>
      <c r="RBT201" s="174"/>
      <c r="RBU201" s="174"/>
      <c r="RBV201" s="174"/>
      <c r="RBW201" s="174"/>
      <c r="RBX201" s="174"/>
      <c r="RBY201" s="174"/>
      <c r="RBZ201" s="174"/>
      <c r="RCA201" s="174"/>
      <c r="RCB201" s="174"/>
      <c r="RCC201" s="174"/>
      <c r="RCD201" s="174"/>
      <c r="RCE201" s="174"/>
      <c r="RCF201" s="174"/>
      <c r="RCG201" s="174"/>
      <c r="RCH201" s="174"/>
      <c r="RCI201" s="174"/>
      <c r="RCJ201" s="174"/>
      <c r="RCK201" s="174"/>
      <c r="RCL201" s="174"/>
      <c r="RCM201" s="174"/>
      <c r="RCN201" s="174"/>
      <c r="RCO201" s="174"/>
      <c r="RCP201" s="174"/>
      <c r="RCQ201" s="174"/>
      <c r="RCR201" s="174"/>
      <c r="RCS201" s="174"/>
      <c r="RCT201" s="174"/>
      <c r="RCU201" s="174"/>
      <c r="RCV201" s="174"/>
      <c r="RCW201" s="174"/>
      <c r="RCX201" s="174"/>
      <c r="RCY201" s="174"/>
      <c r="RCZ201" s="174"/>
      <c r="RDA201" s="174"/>
      <c r="RDB201" s="174"/>
      <c r="RDC201" s="174"/>
      <c r="RDD201" s="174"/>
      <c r="RDE201" s="174"/>
      <c r="RDF201" s="174"/>
      <c r="RDG201" s="174"/>
      <c r="RDH201" s="174"/>
      <c r="RDI201" s="174"/>
      <c r="RDJ201" s="174"/>
      <c r="RDK201" s="174"/>
      <c r="RDL201" s="174"/>
      <c r="RDM201" s="174"/>
      <c r="RDN201" s="174"/>
      <c r="RDO201" s="174"/>
      <c r="RDP201" s="174"/>
      <c r="RDQ201" s="174"/>
      <c r="RDR201" s="174"/>
      <c r="RDS201" s="174"/>
      <c r="RDT201" s="174"/>
      <c r="RDU201" s="174"/>
      <c r="RDV201" s="174"/>
      <c r="RDW201" s="174"/>
      <c r="RDX201" s="174"/>
      <c r="RDY201" s="174"/>
      <c r="RDZ201" s="174"/>
      <c r="REA201" s="174"/>
      <c r="REB201" s="174"/>
      <c r="REC201" s="174"/>
      <c r="RED201" s="174"/>
      <c r="REE201" s="174"/>
      <c r="REF201" s="174"/>
      <c r="REG201" s="174"/>
      <c r="REH201" s="174"/>
      <c r="REI201" s="174"/>
      <c r="REJ201" s="174"/>
      <c r="REK201" s="174"/>
      <c r="REL201" s="174"/>
      <c r="REM201" s="174"/>
      <c r="REN201" s="174"/>
      <c r="REO201" s="174"/>
      <c r="REP201" s="174"/>
      <c r="REQ201" s="174"/>
      <c r="RER201" s="174"/>
      <c r="RES201" s="174"/>
      <c r="RET201" s="174"/>
      <c r="REU201" s="174"/>
      <c r="REV201" s="174"/>
      <c r="REW201" s="174"/>
      <c r="REX201" s="174"/>
      <c r="REY201" s="174"/>
      <c r="REZ201" s="174"/>
      <c r="RFA201" s="174"/>
      <c r="RFB201" s="174"/>
      <c r="RFC201" s="174"/>
      <c r="RFD201" s="174"/>
      <c r="RFE201" s="174"/>
      <c r="RFF201" s="174"/>
      <c r="RFG201" s="174"/>
      <c r="RFH201" s="174"/>
      <c r="RFI201" s="174"/>
      <c r="RFJ201" s="174"/>
      <c r="RFK201" s="174"/>
      <c r="RFL201" s="174"/>
      <c r="RFM201" s="174"/>
      <c r="RFN201" s="174"/>
      <c r="RFO201" s="174"/>
      <c r="RFP201" s="174"/>
      <c r="RFQ201" s="174"/>
      <c r="RFR201" s="174"/>
      <c r="RFS201" s="174"/>
      <c r="RFT201" s="174"/>
      <c r="RFU201" s="174"/>
      <c r="RFV201" s="174"/>
      <c r="RFW201" s="174"/>
      <c r="RFX201" s="174"/>
      <c r="RFY201" s="174"/>
      <c r="RFZ201" s="174"/>
      <c r="RGA201" s="174"/>
      <c r="RGB201" s="174"/>
      <c r="RGC201" s="174"/>
      <c r="RGD201" s="174"/>
      <c r="RGE201" s="174"/>
      <c r="RGF201" s="174"/>
      <c r="RGG201" s="174"/>
      <c r="RGH201" s="174"/>
      <c r="RGI201" s="174"/>
      <c r="RGJ201" s="174"/>
      <c r="RGK201" s="174"/>
      <c r="RGL201" s="174"/>
      <c r="RGM201" s="174"/>
      <c r="RGN201" s="174"/>
      <c r="RGO201" s="174"/>
      <c r="RGP201" s="174"/>
      <c r="RGQ201" s="174"/>
      <c r="RGR201" s="174"/>
      <c r="RGS201" s="174"/>
      <c r="RGT201" s="174"/>
      <c r="RGU201" s="174"/>
      <c r="RGV201" s="174"/>
      <c r="RGW201" s="174"/>
      <c r="RGX201" s="174"/>
      <c r="RGY201" s="174"/>
      <c r="RGZ201" s="174"/>
      <c r="RHA201" s="174"/>
      <c r="RHB201" s="174"/>
      <c r="RHC201" s="174"/>
      <c r="RHD201" s="174"/>
      <c r="RHE201" s="174"/>
      <c r="RHF201" s="174"/>
      <c r="RHG201" s="174"/>
      <c r="RHH201" s="174"/>
      <c r="RHI201" s="174"/>
      <c r="RHJ201" s="174"/>
      <c r="RHK201" s="174"/>
      <c r="RHL201" s="174"/>
      <c r="RHM201" s="174"/>
      <c r="RHN201" s="174"/>
      <c r="RHO201" s="174"/>
      <c r="RHP201" s="174"/>
      <c r="RHQ201" s="174"/>
      <c r="RHR201" s="174"/>
      <c r="RHS201" s="174"/>
      <c r="RHT201" s="174"/>
      <c r="RHU201" s="174"/>
      <c r="RHV201" s="174"/>
      <c r="RHW201" s="174"/>
      <c r="RHX201" s="174"/>
      <c r="RHY201" s="174"/>
      <c r="RHZ201" s="174"/>
      <c r="RIA201" s="174"/>
      <c r="RIB201" s="174"/>
      <c r="RIC201" s="174"/>
      <c r="RID201" s="174"/>
      <c r="RIE201" s="174"/>
      <c r="RIF201" s="174"/>
      <c r="RIG201" s="174"/>
      <c r="RIH201" s="174"/>
      <c r="RII201" s="174"/>
      <c r="RIJ201" s="174"/>
      <c r="RIK201" s="174"/>
      <c r="RIL201" s="174"/>
      <c r="RIM201" s="174"/>
      <c r="RIN201" s="174"/>
      <c r="RIO201" s="174"/>
      <c r="RIP201" s="174"/>
      <c r="RIQ201" s="174"/>
      <c r="RIR201" s="174"/>
      <c r="RIS201" s="174"/>
      <c r="RIT201" s="174"/>
      <c r="RIU201" s="174"/>
      <c r="RIV201" s="174"/>
      <c r="RIW201" s="174"/>
      <c r="RIX201" s="174"/>
      <c r="RIY201" s="174"/>
      <c r="RIZ201" s="174"/>
      <c r="RJA201" s="174"/>
      <c r="RJB201" s="174"/>
      <c r="RJC201" s="174"/>
      <c r="RJD201" s="174"/>
      <c r="RJE201" s="174"/>
      <c r="RJF201" s="174"/>
      <c r="RJG201" s="174"/>
      <c r="RJH201" s="174"/>
      <c r="RJI201" s="174"/>
      <c r="RJJ201" s="174"/>
      <c r="RJK201" s="174"/>
      <c r="RJL201" s="174"/>
      <c r="RJM201" s="174"/>
      <c r="RJN201" s="174"/>
      <c r="RJO201" s="174"/>
      <c r="RJP201" s="174"/>
      <c r="RJQ201" s="174"/>
      <c r="RJR201" s="174"/>
      <c r="RJS201" s="174"/>
      <c r="RJT201" s="174"/>
      <c r="RJU201" s="174"/>
      <c r="RJV201" s="174"/>
      <c r="RJW201" s="174"/>
      <c r="RJX201" s="174"/>
      <c r="RJY201" s="174"/>
      <c r="RJZ201" s="174"/>
      <c r="RKA201" s="174"/>
      <c r="RKB201" s="174"/>
      <c r="RKC201" s="174"/>
      <c r="RKD201" s="174"/>
      <c r="RKE201" s="174"/>
      <c r="RKF201" s="174"/>
      <c r="RKG201" s="174"/>
      <c r="RKH201" s="174"/>
      <c r="RKI201" s="174"/>
      <c r="RKJ201" s="174"/>
      <c r="RKK201" s="174"/>
      <c r="RKL201" s="174"/>
      <c r="RKM201" s="174"/>
      <c r="RKN201" s="174"/>
      <c r="RKO201" s="174"/>
      <c r="RKP201" s="174"/>
      <c r="RKQ201" s="174"/>
      <c r="RKR201" s="174"/>
      <c r="RKS201" s="174"/>
      <c r="RKT201" s="174"/>
      <c r="RKU201" s="174"/>
      <c r="RKV201" s="174"/>
      <c r="RKW201" s="174"/>
      <c r="RKX201" s="174"/>
      <c r="RKY201" s="174"/>
      <c r="RKZ201" s="174"/>
      <c r="RLA201" s="174"/>
      <c r="RLB201" s="174"/>
      <c r="RLC201" s="174"/>
      <c r="RLD201" s="174"/>
      <c r="RLE201" s="174"/>
      <c r="RLF201" s="174"/>
      <c r="RLG201" s="174"/>
      <c r="RLH201" s="174"/>
      <c r="RLI201" s="174"/>
      <c r="RLJ201" s="174"/>
      <c r="RLK201" s="174"/>
      <c r="RLL201" s="174"/>
      <c r="RLM201" s="174"/>
      <c r="RLN201" s="174"/>
      <c r="RLO201" s="174"/>
      <c r="RLP201" s="174"/>
      <c r="RLQ201" s="174"/>
      <c r="RLR201" s="174"/>
      <c r="RLS201" s="174"/>
      <c r="RLT201" s="174"/>
      <c r="RLU201" s="174"/>
      <c r="RLV201" s="174"/>
      <c r="RLW201" s="174"/>
      <c r="RLX201" s="174"/>
      <c r="RLY201" s="174"/>
      <c r="RLZ201" s="174"/>
      <c r="RMA201" s="174"/>
      <c r="RMB201" s="174"/>
      <c r="RMC201" s="174"/>
      <c r="RMD201" s="174"/>
      <c r="RME201" s="174"/>
      <c r="RMF201" s="174"/>
      <c r="RMG201" s="174"/>
      <c r="RMH201" s="174"/>
      <c r="RMI201" s="174"/>
      <c r="RMJ201" s="174"/>
      <c r="RMK201" s="174"/>
      <c r="RML201" s="174"/>
      <c r="RMM201" s="174"/>
      <c r="RMN201" s="174"/>
      <c r="RMO201" s="174"/>
      <c r="RMP201" s="174"/>
      <c r="RMQ201" s="174"/>
      <c r="RMR201" s="174"/>
      <c r="RMS201" s="174"/>
      <c r="RMT201" s="174"/>
      <c r="RMU201" s="174"/>
      <c r="RMV201" s="174"/>
      <c r="RMW201" s="174"/>
      <c r="RMX201" s="174"/>
      <c r="RMY201" s="174"/>
      <c r="RMZ201" s="174"/>
      <c r="RNA201" s="174"/>
      <c r="RNB201" s="174"/>
      <c r="RNC201" s="174"/>
      <c r="RND201" s="174"/>
      <c r="RNE201" s="174"/>
      <c r="RNF201" s="174"/>
      <c r="RNG201" s="174"/>
      <c r="RNH201" s="174"/>
      <c r="RNI201" s="174"/>
      <c r="RNJ201" s="174"/>
      <c r="RNK201" s="174"/>
      <c r="RNL201" s="174"/>
      <c r="RNM201" s="174"/>
      <c r="RNN201" s="174"/>
      <c r="RNO201" s="174"/>
      <c r="RNP201" s="174"/>
      <c r="RNQ201" s="174"/>
      <c r="RNR201" s="174"/>
      <c r="RNS201" s="174"/>
      <c r="RNT201" s="174"/>
      <c r="RNU201" s="174"/>
      <c r="RNV201" s="174"/>
      <c r="RNW201" s="174"/>
      <c r="RNX201" s="174"/>
      <c r="RNY201" s="174"/>
      <c r="RNZ201" s="174"/>
      <c r="ROA201" s="174"/>
      <c r="ROB201" s="174"/>
      <c r="ROC201" s="174"/>
      <c r="ROD201" s="174"/>
      <c r="ROE201" s="174"/>
      <c r="ROF201" s="174"/>
      <c r="ROG201" s="174"/>
      <c r="ROH201" s="174"/>
      <c r="ROI201" s="174"/>
      <c r="ROJ201" s="174"/>
      <c r="ROK201" s="174"/>
      <c r="ROL201" s="174"/>
      <c r="ROM201" s="174"/>
      <c r="RON201" s="174"/>
      <c r="ROO201" s="174"/>
      <c r="ROP201" s="174"/>
      <c r="ROQ201" s="174"/>
      <c r="ROR201" s="174"/>
      <c r="ROS201" s="174"/>
      <c r="ROT201" s="174"/>
      <c r="ROU201" s="174"/>
      <c r="ROV201" s="174"/>
      <c r="ROW201" s="174"/>
      <c r="ROX201" s="174"/>
      <c r="ROY201" s="174"/>
      <c r="ROZ201" s="174"/>
      <c r="RPA201" s="174"/>
      <c r="RPB201" s="174"/>
      <c r="RPC201" s="174"/>
      <c r="RPD201" s="174"/>
      <c r="RPE201" s="174"/>
      <c r="RPF201" s="174"/>
      <c r="RPG201" s="174"/>
      <c r="RPH201" s="174"/>
      <c r="RPI201" s="174"/>
      <c r="RPJ201" s="174"/>
      <c r="RPK201" s="174"/>
      <c r="RPL201" s="174"/>
      <c r="RPM201" s="174"/>
      <c r="RPN201" s="174"/>
      <c r="RPO201" s="174"/>
      <c r="RPP201" s="174"/>
      <c r="RPQ201" s="174"/>
      <c r="RPR201" s="174"/>
      <c r="RPS201" s="174"/>
      <c r="RPT201" s="174"/>
      <c r="RPU201" s="174"/>
      <c r="RPV201" s="174"/>
      <c r="RPW201" s="174"/>
      <c r="RPX201" s="174"/>
      <c r="RPY201" s="174"/>
      <c r="RPZ201" s="174"/>
      <c r="RQA201" s="174"/>
      <c r="RQB201" s="174"/>
      <c r="RQC201" s="174"/>
      <c r="RQD201" s="174"/>
      <c r="RQE201" s="174"/>
      <c r="RQF201" s="174"/>
      <c r="RQG201" s="174"/>
      <c r="RQH201" s="174"/>
      <c r="RQI201" s="174"/>
      <c r="RQJ201" s="174"/>
      <c r="RQK201" s="174"/>
      <c r="RQL201" s="174"/>
      <c r="RQM201" s="174"/>
      <c r="RQN201" s="174"/>
      <c r="RQO201" s="174"/>
      <c r="RQP201" s="174"/>
      <c r="RQQ201" s="174"/>
      <c r="RQR201" s="174"/>
      <c r="RQS201" s="174"/>
      <c r="RQT201" s="174"/>
      <c r="RQU201" s="174"/>
      <c r="RQV201" s="174"/>
      <c r="RQW201" s="174"/>
      <c r="RQX201" s="174"/>
      <c r="RQY201" s="174"/>
      <c r="RQZ201" s="174"/>
      <c r="RRA201" s="174"/>
      <c r="RRB201" s="174"/>
      <c r="RRC201" s="174"/>
      <c r="RRD201" s="174"/>
      <c r="RRE201" s="174"/>
      <c r="RRF201" s="174"/>
      <c r="RRG201" s="174"/>
      <c r="RRH201" s="174"/>
      <c r="RRI201" s="174"/>
      <c r="RRJ201" s="174"/>
      <c r="RRK201" s="174"/>
      <c r="RRL201" s="174"/>
      <c r="RRM201" s="174"/>
      <c r="RRN201" s="174"/>
      <c r="RRO201" s="174"/>
      <c r="RRP201" s="174"/>
      <c r="RRQ201" s="174"/>
      <c r="RRR201" s="174"/>
      <c r="RRS201" s="174"/>
      <c r="RRT201" s="174"/>
      <c r="RRU201" s="174"/>
      <c r="RRV201" s="174"/>
      <c r="RRW201" s="174"/>
      <c r="RRX201" s="174"/>
      <c r="RRY201" s="174"/>
      <c r="RRZ201" s="174"/>
      <c r="RSA201" s="174"/>
      <c r="RSB201" s="174"/>
      <c r="RSC201" s="174"/>
      <c r="RSD201" s="174"/>
      <c r="RSE201" s="174"/>
      <c r="RSF201" s="174"/>
      <c r="RSG201" s="174"/>
      <c r="RSH201" s="174"/>
      <c r="RSI201" s="174"/>
      <c r="RSJ201" s="174"/>
      <c r="RSK201" s="174"/>
      <c r="RSL201" s="174"/>
      <c r="RSM201" s="174"/>
      <c r="RSN201" s="174"/>
      <c r="RSO201" s="174"/>
      <c r="RSP201" s="174"/>
      <c r="RSQ201" s="174"/>
      <c r="RSR201" s="174"/>
      <c r="RSS201" s="174"/>
      <c r="RST201" s="174"/>
      <c r="RSU201" s="174"/>
      <c r="RSV201" s="174"/>
      <c r="RSW201" s="174"/>
      <c r="RSX201" s="174"/>
      <c r="RSY201" s="174"/>
      <c r="RSZ201" s="174"/>
      <c r="RTA201" s="174"/>
      <c r="RTB201" s="174"/>
      <c r="RTC201" s="174"/>
      <c r="RTD201" s="174"/>
      <c r="RTE201" s="174"/>
      <c r="RTF201" s="174"/>
      <c r="RTG201" s="174"/>
      <c r="RTH201" s="174"/>
      <c r="RTI201" s="174"/>
      <c r="RTJ201" s="174"/>
      <c r="RTK201" s="174"/>
      <c r="RTL201" s="174"/>
      <c r="RTM201" s="174"/>
      <c r="RTN201" s="174"/>
      <c r="RTO201" s="174"/>
      <c r="RTP201" s="174"/>
      <c r="RTQ201" s="174"/>
      <c r="RTR201" s="174"/>
      <c r="RTS201" s="174"/>
      <c r="RTT201" s="174"/>
      <c r="RTU201" s="174"/>
      <c r="RTV201" s="174"/>
      <c r="RTW201" s="174"/>
      <c r="RTX201" s="174"/>
      <c r="RTY201" s="174"/>
      <c r="RTZ201" s="174"/>
      <c r="RUA201" s="174"/>
      <c r="RUB201" s="174"/>
      <c r="RUC201" s="174"/>
      <c r="RUD201" s="174"/>
      <c r="RUE201" s="174"/>
      <c r="RUF201" s="174"/>
      <c r="RUG201" s="174"/>
      <c r="RUH201" s="174"/>
      <c r="RUI201" s="174"/>
      <c r="RUJ201" s="174"/>
      <c r="RUK201" s="174"/>
      <c r="RUL201" s="174"/>
      <c r="RUM201" s="174"/>
      <c r="RUN201" s="174"/>
      <c r="RUO201" s="174"/>
      <c r="RUP201" s="174"/>
      <c r="RUQ201" s="174"/>
      <c r="RUR201" s="174"/>
      <c r="RUS201" s="174"/>
      <c r="RUT201" s="174"/>
      <c r="RUU201" s="174"/>
      <c r="RUV201" s="174"/>
      <c r="RUW201" s="174"/>
      <c r="RUX201" s="174"/>
      <c r="RUY201" s="174"/>
      <c r="RUZ201" s="174"/>
      <c r="RVA201" s="174"/>
      <c r="RVB201" s="174"/>
      <c r="RVC201" s="174"/>
      <c r="RVD201" s="174"/>
      <c r="RVE201" s="174"/>
      <c r="RVF201" s="174"/>
      <c r="RVG201" s="174"/>
      <c r="RVH201" s="174"/>
      <c r="RVI201" s="174"/>
      <c r="RVJ201" s="174"/>
      <c r="RVK201" s="174"/>
      <c r="RVL201" s="174"/>
      <c r="RVM201" s="174"/>
      <c r="RVN201" s="174"/>
      <c r="RVO201" s="174"/>
      <c r="RVP201" s="174"/>
      <c r="RVQ201" s="174"/>
      <c r="RVR201" s="174"/>
      <c r="RVS201" s="174"/>
      <c r="RVT201" s="174"/>
      <c r="RVU201" s="174"/>
      <c r="RVV201" s="174"/>
      <c r="RVW201" s="174"/>
      <c r="RVX201" s="174"/>
      <c r="RVY201" s="174"/>
      <c r="RVZ201" s="174"/>
      <c r="RWA201" s="174"/>
      <c r="RWB201" s="174"/>
      <c r="RWC201" s="174"/>
      <c r="RWD201" s="174"/>
      <c r="RWE201" s="174"/>
      <c r="RWF201" s="174"/>
      <c r="RWG201" s="174"/>
      <c r="RWH201" s="174"/>
      <c r="RWI201" s="174"/>
      <c r="RWJ201" s="174"/>
      <c r="RWK201" s="174"/>
      <c r="RWL201" s="174"/>
      <c r="RWM201" s="174"/>
      <c r="RWN201" s="174"/>
      <c r="RWO201" s="174"/>
      <c r="RWP201" s="174"/>
      <c r="RWQ201" s="174"/>
      <c r="RWR201" s="174"/>
      <c r="RWS201" s="174"/>
      <c r="RWT201" s="174"/>
      <c r="RWU201" s="174"/>
      <c r="RWV201" s="174"/>
      <c r="RWW201" s="174"/>
      <c r="RWX201" s="174"/>
      <c r="RWY201" s="174"/>
      <c r="RWZ201" s="174"/>
      <c r="RXA201" s="174"/>
      <c r="RXB201" s="174"/>
      <c r="RXC201" s="174"/>
      <c r="RXD201" s="174"/>
      <c r="RXE201" s="174"/>
      <c r="RXF201" s="174"/>
      <c r="RXG201" s="174"/>
      <c r="RXH201" s="174"/>
      <c r="RXI201" s="174"/>
      <c r="RXJ201" s="174"/>
      <c r="RXK201" s="174"/>
      <c r="RXL201" s="174"/>
      <c r="RXM201" s="174"/>
      <c r="RXN201" s="174"/>
      <c r="RXO201" s="174"/>
      <c r="RXP201" s="174"/>
      <c r="RXQ201" s="174"/>
      <c r="RXR201" s="174"/>
      <c r="RXS201" s="174"/>
      <c r="RXT201" s="174"/>
      <c r="RXU201" s="174"/>
      <c r="RXV201" s="174"/>
      <c r="RXW201" s="174"/>
      <c r="RXX201" s="174"/>
      <c r="RXY201" s="174"/>
      <c r="RXZ201" s="174"/>
      <c r="RYA201" s="174"/>
      <c r="RYB201" s="174"/>
      <c r="RYC201" s="174"/>
      <c r="RYD201" s="174"/>
      <c r="RYE201" s="174"/>
      <c r="RYF201" s="174"/>
      <c r="RYG201" s="174"/>
      <c r="RYH201" s="174"/>
      <c r="RYI201" s="174"/>
      <c r="RYJ201" s="174"/>
      <c r="RYK201" s="174"/>
      <c r="RYL201" s="174"/>
      <c r="RYM201" s="174"/>
      <c r="RYN201" s="174"/>
      <c r="RYO201" s="174"/>
      <c r="RYP201" s="174"/>
      <c r="RYQ201" s="174"/>
      <c r="RYR201" s="174"/>
      <c r="RYS201" s="174"/>
      <c r="RYT201" s="174"/>
      <c r="RYU201" s="174"/>
      <c r="RYV201" s="174"/>
      <c r="RYW201" s="174"/>
      <c r="RYX201" s="174"/>
      <c r="RYY201" s="174"/>
      <c r="RYZ201" s="174"/>
      <c r="RZA201" s="174"/>
      <c r="RZB201" s="174"/>
      <c r="RZC201" s="174"/>
      <c r="RZD201" s="174"/>
      <c r="RZE201" s="174"/>
      <c r="RZF201" s="174"/>
      <c r="RZG201" s="174"/>
      <c r="RZH201" s="174"/>
      <c r="RZI201" s="174"/>
      <c r="RZJ201" s="174"/>
      <c r="RZK201" s="174"/>
      <c r="RZL201" s="174"/>
      <c r="RZM201" s="174"/>
      <c r="RZN201" s="174"/>
      <c r="RZO201" s="174"/>
      <c r="RZP201" s="174"/>
      <c r="RZQ201" s="174"/>
      <c r="RZR201" s="174"/>
      <c r="RZS201" s="174"/>
      <c r="RZT201" s="174"/>
      <c r="RZU201" s="174"/>
      <c r="RZV201" s="174"/>
      <c r="RZW201" s="174"/>
      <c r="RZX201" s="174"/>
      <c r="RZY201" s="174"/>
      <c r="RZZ201" s="174"/>
      <c r="SAA201" s="174"/>
      <c r="SAB201" s="174"/>
      <c r="SAC201" s="174"/>
      <c r="SAD201" s="174"/>
      <c r="SAE201" s="174"/>
      <c r="SAF201" s="174"/>
      <c r="SAG201" s="174"/>
      <c r="SAH201" s="174"/>
      <c r="SAI201" s="174"/>
      <c r="SAJ201" s="174"/>
      <c r="SAK201" s="174"/>
      <c r="SAL201" s="174"/>
      <c r="SAM201" s="174"/>
      <c r="SAN201" s="174"/>
      <c r="SAO201" s="174"/>
      <c r="SAP201" s="174"/>
      <c r="SAQ201" s="174"/>
      <c r="SAR201" s="174"/>
      <c r="SAS201" s="174"/>
      <c r="SAT201" s="174"/>
      <c r="SAU201" s="174"/>
      <c r="SAV201" s="174"/>
      <c r="SAW201" s="174"/>
      <c r="SAX201" s="174"/>
      <c r="SAY201" s="174"/>
      <c r="SAZ201" s="174"/>
      <c r="SBA201" s="174"/>
      <c r="SBB201" s="174"/>
      <c r="SBC201" s="174"/>
      <c r="SBD201" s="174"/>
      <c r="SBE201" s="174"/>
      <c r="SBF201" s="174"/>
      <c r="SBG201" s="174"/>
      <c r="SBH201" s="174"/>
      <c r="SBI201" s="174"/>
      <c r="SBJ201" s="174"/>
      <c r="SBK201" s="174"/>
      <c r="SBL201" s="174"/>
      <c r="SBM201" s="174"/>
      <c r="SBN201" s="174"/>
      <c r="SBO201" s="174"/>
      <c r="SBP201" s="174"/>
      <c r="SBQ201" s="174"/>
      <c r="SBR201" s="174"/>
      <c r="SBS201" s="174"/>
      <c r="SBT201" s="174"/>
      <c r="SBU201" s="174"/>
      <c r="SBV201" s="174"/>
      <c r="SBW201" s="174"/>
      <c r="SBX201" s="174"/>
      <c r="SBY201" s="174"/>
      <c r="SBZ201" s="174"/>
      <c r="SCA201" s="174"/>
      <c r="SCB201" s="174"/>
      <c r="SCC201" s="174"/>
      <c r="SCD201" s="174"/>
      <c r="SCE201" s="174"/>
      <c r="SCF201" s="174"/>
      <c r="SCG201" s="174"/>
      <c r="SCH201" s="174"/>
      <c r="SCI201" s="174"/>
      <c r="SCJ201" s="174"/>
      <c r="SCK201" s="174"/>
      <c r="SCL201" s="174"/>
      <c r="SCM201" s="174"/>
      <c r="SCN201" s="174"/>
      <c r="SCO201" s="174"/>
      <c r="SCP201" s="174"/>
      <c r="SCQ201" s="174"/>
      <c r="SCR201" s="174"/>
      <c r="SCS201" s="174"/>
      <c r="SCT201" s="174"/>
      <c r="SCU201" s="174"/>
      <c r="SCV201" s="174"/>
      <c r="SCW201" s="174"/>
      <c r="SCX201" s="174"/>
      <c r="SCY201" s="174"/>
      <c r="SCZ201" s="174"/>
      <c r="SDA201" s="174"/>
      <c r="SDB201" s="174"/>
      <c r="SDC201" s="174"/>
      <c r="SDD201" s="174"/>
      <c r="SDE201" s="174"/>
      <c r="SDF201" s="174"/>
      <c r="SDG201" s="174"/>
      <c r="SDH201" s="174"/>
      <c r="SDI201" s="174"/>
      <c r="SDJ201" s="174"/>
      <c r="SDK201" s="174"/>
      <c r="SDL201" s="174"/>
      <c r="SDM201" s="174"/>
      <c r="SDN201" s="174"/>
      <c r="SDO201" s="174"/>
      <c r="SDP201" s="174"/>
      <c r="SDQ201" s="174"/>
      <c r="SDR201" s="174"/>
      <c r="SDS201" s="174"/>
      <c r="SDT201" s="174"/>
      <c r="SDU201" s="174"/>
      <c r="SDV201" s="174"/>
      <c r="SDW201" s="174"/>
      <c r="SDX201" s="174"/>
      <c r="SDY201" s="174"/>
      <c r="SDZ201" s="174"/>
      <c r="SEA201" s="174"/>
      <c r="SEB201" s="174"/>
      <c r="SEC201" s="174"/>
      <c r="SED201" s="174"/>
      <c r="SEE201" s="174"/>
      <c r="SEF201" s="174"/>
      <c r="SEG201" s="174"/>
      <c r="SEH201" s="174"/>
      <c r="SEI201" s="174"/>
      <c r="SEJ201" s="174"/>
      <c r="SEK201" s="174"/>
      <c r="SEL201" s="174"/>
      <c r="SEM201" s="174"/>
      <c r="SEN201" s="174"/>
      <c r="SEO201" s="174"/>
      <c r="SEP201" s="174"/>
      <c r="SEQ201" s="174"/>
      <c r="SER201" s="174"/>
      <c r="SES201" s="174"/>
      <c r="SET201" s="174"/>
      <c r="SEU201" s="174"/>
      <c r="SEV201" s="174"/>
      <c r="SEW201" s="174"/>
      <c r="SEX201" s="174"/>
      <c r="SEY201" s="174"/>
      <c r="SEZ201" s="174"/>
      <c r="SFA201" s="174"/>
      <c r="SFB201" s="174"/>
      <c r="SFC201" s="174"/>
      <c r="SFD201" s="174"/>
      <c r="SFE201" s="174"/>
      <c r="SFF201" s="174"/>
      <c r="SFG201" s="174"/>
      <c r="SFH201" s="174"/>
      <c r="SFI201" s="174"/>
      <c r="SFJ201" s="174"/>
      <c r="SFK201" s="174"/>
      <c r="SFL201" s="174"/>
      <c r="SFM201" s="174"/>
      <c r="SFN201" s="174"/>
      <c r="SFO201" s="174"/>
      <c r="SFP201" s="174"/>
      <c r="SFQ201" s="174"/>
      <c r="SFR201" s="174"/>
      <c r="SFS201" s="174"/>
      <c r="SFT201" s="174"/>
      <c r="SFU201" s="174"/>
      <c r="SFV201" s="174"/>
      <c r="SFW201" s="174"/>
      <c r="SFX201" s="174"/>
      <c r="SFY201" s="174"/>
      <c r="SFZ201" s="174"/>
      <c r="SGA201" s="174"/>
      <c r="SGB201" s="174"/>
      <c r="SGC201" s="174"/>
      <c r="SGD201" s="174"/>
      <c r="SGE201" s="174"/>
      <c r="SGF201" s="174"/>
      <c r="SGG201" s="174"/>
      <c r="SGH201" s="174"/>
      <c r="SGI201" s="174"/>
      <c r="SGJ201" s="174"/>
      <c r="SGK201" s="174"/>
      <c r="SGL201" s="174"/>
      <c r="SGM201" s="174"/>
      <c r="SGN201" s="174"/>
      <c r="SGO201" s="174"/>
      <c r="SGP201" s="174"/>
      <c r="SGQ201" s="174"/>
      <c r="SGR201" s="174"/>
      <c r="SGS201" s="174"/>
      <c r="SGT201" s="174"/>
      <c r="SGU201" s="174"/>
      <c r="SGV201" s="174"/>
      <c r="SGW201" s="174"/>
      <c r="SGX201" s="174"/>
      <c r="SGY201" s="174"/>
      <c r="SGZ201" s="174"/>
      <c r="SHA201" s="174"/>
      <c r="SHB201" s="174"/>
      <c r="SHC201" s="174"/>
      <c r="SHD201" s="174"/>
      <c r="SHE201" s="174"/>
      <c r="SHF201" s="174"/>
      <c r="SHG201" s="174"/>
      <c r="SHH201" s="174"/>
      <c r="SHI201" s="174"/>
      <c r="SHJ201" s="174"/>
      <c r="SHK201" s="174"/>
      <c r="SHL201" s="174"/>
      <c r="SHM201" s="174"/>
      <c r="SHN201" s="174"/>
      <c r="SHO201" s="174"/>
      <c r="SHP201" s="174"/>
      <c r="SHQ201" s="174"/>
      <c r="SHR201" s="174"/>
      <c r="SHS201" s="174"/>
      <c r="SHT201" s="174"/>
      <c r="SHU201" s="174"/>
      <c r="SHV201" s="174"/>
      <c r="SHW201" s="174"/>
      <c r="SHX201" s="174"/>
      <c r="SHY201" s="174"/>
      <c r="SHZ201" s="174"/>
      <c r="SIA201" s="174"/>
      <c r="SIB201" s="174"/>
      <c r="SIC201" s="174"/>
      <c r="SID201" s="174"/>
      <c r="SIE201" s="174"/>
      <c r="SIF201" s="174"/>
      <c r="SIG201" s="174"/>
      <c r="SIH201" s="174"/>
      <c r="SII201" s="174"/>
      <c r="SIJ201" s="174"/>
      <c r="SIK201" s="174"/>
      <c r="SIL201" s="174"/>
      <c r="SIM201" s="174"/>
      <c r="SIN201" s="174"/>
      <c r="SIO201" s="174"/>
      <c r="SIP201" s="174"/>
      <c r="SIQ201" s="174"/>
      <c r="SIR201" s="174"/>
      <c r="SIS201" s="174"/>
      <c r="SIT201" s="174"/>
      <c r="SIU201" s="174"/>
      <c r="SIV201" s="174"/>
      <c r="SIW201" s="174"/>
      <c r="SIX201" s="174"/>
      <c r="SIY201" s="174"/>
      <c r="SIZ201" s="174"/>
      <c r="SJA201" s="174"/>
      <c r="SJB201" s="174"/>
      <c r="SJC201" s="174"/>
      <c r="SJD201" s="174"/>
      <c r="SJE201" s="174"/>
      <c r="SJF201" s="174"/>
      <c r="SJG201" s="174"/>
      <c r="SJH201" s="174"/>
      <c r="SJI201" s="174"/>
      <c r="SJJ201" s="174"/>
      <c r="SJK201" s="174"/>
      <c r="SJL201" s="174"/>
      <c r="SJM201" s="174"/>
      <c r="SJN201" s="174"/>
      <c r="SJO201" s="174"/>
      <c r="SJP201" s="174"/>
      <c r="SJQ201" s="174"/>
      <c r="SJR201" s="174"/>
      <c r="SJS201" s="174"/>
      <c r="SJT201" s="174"/>
      <c r="SJU201" s="174"/>
      <c r="SJV201" s="174"/>
      <c r="SJW201" s="174"/>
      <c r="SJX201" s="174"/>
      <c r="SJY201" s="174"/>
      <c r="SJZ201" s="174"/>
      <c r="SKA201" s="174"/>
      <c r="SKB201" s="174"/>
      <c r="SKC201" s="174"/>
      <c r="SKD201" s="174"/>
      <c r="SKE201" s="174"/>
      <c r="SKF201" s="174"/>
      <c r="SKG201" s="174"/>
      <c r="SKH201" s="174"/>
      <c r="SKI201" s="174"/>
      <c r="SKJ201" s="174"/>
      <c r="SKK201" s="174"/>
      <c r="SKL201" s="174"/>
      <c r="SKM201" s="174"/>
      <c r="SKN201" s="174"/>
      <c r="SKO201" s="174"/>
      <c r="SKP201" s="174"/>
      <c r="SKQ201" s="174"/>
      <c r="SKR201" s="174"/>
      <c r="SKS201" s="174"/>
      <c r="SKT201" s="174"/>
      <c r="SKU201" s="174"/>
      <c r="SKV201" s="174"/>
      <c r="SKW201" s="174"/>
      <c r="SKX201" s="174"/>
      <c r="SKY201" s="174"/>
      <c r="SKZ201" s="174"/>
      <c r="SLA201" s="174"/>
      <c r="SLB201" s="174"/>
      <c r="SLC201" s="174"/>
      <c r="SLD201" s="174"/>
      <c r="SLE201" s="174"/>
      <c r="SLF201" s="174"/>
      <c r="SLG201" s="174"/>
      <c r="SLH201" s="174"/>
      <c r="SLI201" s="174"/>
      <c r="SLJ201" s="174"/>
      <c r="SLK201" s="174"/>
      <c r="SLL201" s="174"/>
      <c r="SLM201" s="174"/>
      <c r="SLN201" s="174"/>
      <c r="SLO201" s="174"/>
      <c r="SLP201" s="174"/>
      <c r="SLQ201" s="174"/>
      <c r="SLR201" s="174"/>
      <c r="SLS201" s="174"/>
      <c r="SLT201" s="174"/>
      <c r="SLU201" s="174"/>
      <c r="SLV201" s="174"/>
      <c r="SLW201" s="174"/>
      <c r="SLX201" s="174"/>
      <c r="SLY201" s="174"/>
      <c r="SLZ201" s="174"/>
      <c r="SMA201" s="174"/>
      <c r="SMB201" s="174"/>
      <c r="SMC201" s="174"/>
      <c r="SMD201" s="174"/>
      <c r="SME201" s="174"/>
      <c r="SMF201" s="174"/>
      <c r="SMG201" s="174"/>
      <c r="SMH201" s="174"/>
      <c r="SMI201" s="174"/>
      <c r="SMJ201" s="174"/>
      <c r="SMK201" s="174"/>
      <c r="SML201" s="174"/>
      <c r="SMM201" s="174"/>
      <c r="SMN201" s="174"/>
      <c r="SMO201" s="174"/>
      <c r="SMP201" s="174"/>
      <c r="SMQ201" s="174"/>
      <c r="SMR201" s="174"/>
      <c r="SMS201" s="174"/>
      <c r="SMT201" s="174"/>
      <c r="SMU201" s="174"/>
      <c r="SMV201" s="174"/>
      <c r="SMW201" s="174"/>
      <c r="SMX201" s="174"/>
      <c r="SMY201" s="174"/>
      <c r="SMZ201" s="174"/>
      <c r="SNA201" s="174"/>
      <c r="SNB201" s="174"/>
      <c r="SNC201" s="174"/>
      <c r="SND201" s="174"/>
      <c r="SNE201" s="174"/>
      <c r="SNF201" s="174"/>
      <c r="SNG201" s="174"/>
      <c r="SNH201" s="174"/>
      <c r="SNI201" s="174"/>
      <c r="SNJ201" s="174"/>
      <c r="SNK201" s="174"/>
      <c r="SNL201" s="174"/>
      <c r="SNM201" s="174"/>
      <c r="SNN201" s="174"/>
      <c r="SNO201" s="174"/>
      <c r="SNP201" s="174"/>
      <c r="SNQ201" s="174"/>
      <c r="SNR201" s="174"/>
      <c r="SNS201" s="174"/>
      <c r="SNT201" s="174"/>
      <c r="SNU201" s="174"/>
      <c r="SNV201" s="174"/>
      <c r="SNW201" s="174"/>
      <c r="SNX201" s="174"/>
      <c r="SNY201" s="174"/>
      <c r="SNZ201" s="174"/>
      <c r="SOA201" s="174"/>
      <c r="SOB201" s="174"/>
      <c r="SOC201" s="174"/>
      <c r="SOD201" s="174"/>
      <c r="SOE201" s="174"/>
      <c r="SOF201" s="174"/>
      <c r="SOG201" s="174"/>
      <c r="SOH201" s="174"/>
      <c r="SOI201" s="174"/>
      <c r="SOJ201" s="174"/>
      <c r="SOK201" s="174"/>
      <c r="SOL201" s="174"/>
      <c r="SOM201" s="174"/>
      <c r="SON201" s="174"/>
      <c r="SOO201" s="174"/>
      <c r="SOP201" s="174"/>
      <c r="SOQ201" s="174"/>
      <c r="SOR201" s="174"/>
      <c r="SOS201" s="174"/>
      <c r="SOT201" s="174"/>
      <c r="SOU201" s="174"/>
      <c r="SOV201" s="174"/>
      <c r="SOW201" s="174"/>
      <c r="SOX201" s="174"/>
      <c r="SOY201" s="174"/>
      <c r="SOZ201" s="174"/>
      <c r="SPA201" s="174"/>
      <c r="SPB201" s="174"/>
      <c r="SPC201" s="174"/>
      <c r="SPD201" s="174"/>
      <c r="SPE201" s="174"/>
      <c r="SPF201" s="174"/>
      <c r="SPG201" s="174"/>
      <c r="SPH201" s="174"/>
      <c r="SPI201" s="174"/>
      <c r="SPJ201" s="174"/>
      <c r="SPK201" s="174"/>
      <c r="SPL201" s="174"/>
      <c r="SPM201" s="174"/>
      <c r="SPN201" s="174"/>
      <c r="SPO201" s="174"/>
      <c r="SPP201" s="174"/>
      <c r="SPQ201" s="174"/>
      <c r="SPR201" s="174"/>
      <c r="SPS201" s="174"/>
      <c r="SPT201" s="174"/>
      <c r="SPU201" s="174"/>
      <c r="SPV201" s="174"/>
      <c r="SPW201" s="174"/>
      <c r="SPX201" s="174"/>
      <c r="SPY201" s="174"/>
      <c r="SPZ201" s="174"/>
      <c r="SQA201" s="174"/>
      <c r="SQB201" s="174"/>
      <c r="SQC201" s="174"/>
      <c r="SQD201" s="174"/>
      <c r="SQE201" s="174"/>
      <c r="SQF201" s="174"/>
      <c r="SQG201" s="174"/>
      <c r="SQH201" s="174"/>
      <c r="SQI201" s="174"/>
      <c r="SQJ201" s="174"/>
      <c r="SQK201" s="174"/>
      <c r="SQL201" s="174"/>
      <c r="SQM201" s="174"/>
      <c r="SQN201" s="174"/>
      <c r="SQO201" s="174"/>
      <c r="SQP201" s="174"/>
      <c r="SQQ201" s="174"/>
      <c r="SQR201" s="174"/>
      <c r="SQS201" s="174"/>
      <c r="SQT201" s="174"/>
      <c r="SQU201" s="174"/>
      <c r="SQV201" s="174"/>
      <c r="SQW201" s="174"/>
      <c r="SQX201" s="174"/>
      <c r="SQY201" s="174"/>
      <c r="SQZ201" s="174"/>
      <c r="SRA201" s="174"/>
      <c r="SRB201" s="174"/>
      <c r="SRC201" s="174"/>
      <c r="SRD201" s="174"/>
      <c r="SRE201" s="174"/>
      <c r="SRF201" s="174"/>
      <c r="SRG201" s="174"/>
      <c r="SRH201" s="174"/>
      <c r="SRI201" s="174"/>
      <c r="SRJ201" s="174"/>
      <c r="SRK201" s="174"/>
      <c r="SRL201" s="174"/>
      <c r="SRM201" s="174"/>
      <c r="SRN201" s="174"/>
      <c r="SRO201" s="174"/>
      <c r="SRP201" s="174"/>
      <c r="SRQ201" s="174"/>
      <c r="SRR201" s="174"/>
      <c r="SRS201" s="174"/>
      <c r="SRT201" s="174"/>
      <c r="SRU201" s="174"/>
      <c r="SRV201" s="174"/>
      <c r="SRW201" s="174"/>
      <c r="SRX201" s="174"/>
      <c r="SRY201" s="174"/>
      <c r="SRZ201" s="174"/>
      <c r="SSA201" s="174"/>
      <c r="SSB201" s="174"/>
      <c r="SSC201" s="174"/>
      <c r="SSD201" s="174"/>
      <c r="SSE201" s="174"/>
      <c r="SSF201" s="174"/>
      <c r="SSG201" s="174"/>
      <c r="SSH201" s="174"/>
      <c r="SSI201" s="174"/>
      <c r="SSJ201" s="174"/>
      <c r="SSK201" s="174"/>
      <c r="SSL201" s="174"/>
      <c r="SSM201" s="174"/>
      <c r="SSN201" s="174"/>
      <c r="SSO201" s="174"/>
      <c r="SSP201" s="174"/>
      <c r="SSQ201" s="174"/>
      <c r="SSR201" s="174"/>
      <c r="SSS201" s="174"/>
      <c r="SST201" s="174"/>
      <c r="SSU201" s="174"/>
      <c r="SSV201" s="174"/>
      <c r="SSW201" s="174"/>
      <c r="SSX201" s="174"/>
      <c r="SSY201" s="174"/>
      <c r="SSZ201" s="174"/>
      <c r="STA201" s="174"/>
      <c r="STB201" s="174"/>
      <c r="STC201" s="174"/>
      <c r="STD201" s="174"/>
      <c r="STE201" s="174"/>
      <c r="STF201" s="174"/>
      <c r="STG201" s="174"/>
      <c r="STH201" s="174"/>
      <c r="STI201" s="174"/>
      <c r="STJ201" s="174"/>
      <c r="STK201" s="174"/>
      <c r="STL201" s="174"/>
      <c r="STM201" s="174"/>
      <c r="STN201" s="174"/>
      <c r="STO201" s="174"/>
      <c r="STP201" s="174"/>
      <c r="STQ201" s="174"/>
      <c r="STR201" s="174"/>
      <c r="STS201" s="174"/>
      <c r="STT201" s="174"/>
      <c r="STU201" s="174"/>
      <c r="STV201" s="174"/>
      <c r="STW201" s="174"/>
      <c r="STX201" s="174"/>
      <c r="STY201" s="174"/>
      <c r="STZ201" s="174"/>
      <c r="SUA201" s="174"/>
      <c r="SUB201" s="174"/>
      <c r="SUC201" s="174"/>
      <c r="SUD201" s="174"/>
      <c r="SUE201" s="174"/>
      <c r="SUF201" s="174"/>
      <c r="SUG201" s="174"/>
      <c r="SUH201" s="174"/>
      <c r="SUI201" s="174"/>
      <c r="SUJ201" s="174"/>
      <c r="SUK201" s="174"/>
      <c r="SUL201" s="174"/>
      <c r="SUM201" s="174"/>
      <c r="SUN201" s="174"/>
      <c r="SUO201" s="174"/>
      <c r="SUP201" s="174"/>
      <c r="SUQ201" s="174"/>
      <c r="SUR201" s="174"/>
      <c r="SUS201" s="174"/>
      <c r="SUT201" s="174"/>
      <c r="SUU201" s="174"/>
      <c r="SUV201" s="174"/>
      <c r="SUW201" s="174"/>
      <c r="SUX201" s="174"/>
      <c r="SUY201" s="174"/>
      <c r="SUZ201" s="174"/>
      <c r="SVA201" s="174"/>
      <c r="SVB201" s="174"/>
      <c r="SVC201" s="174"/>
      <c r="SVD201" s="174"/>
      <c r="SVE201" s="174"/>
      <c r="SVF201" s="174"/>
      <c r="SVG201" s="174"/>
      <c r="SVH201" s="174"/>
      <c r="SVI201" s="174"/>
      <c r="SVJ201" s="174"/>
      <c r="SVK201" s="174"/>
      <c r="SVL201" s="174"/>
      <c r="SVM201" s="174"/>
      <c r="SVN201" s="174"/>
      <c r="SVO201" s="174"/>
      <c r="SVP201" s="174"/>
      <c r="SVQ201" s="174"/>
      <c r="SVR201" s="174"/>
      <c r="SVS201" s="174"/>
      <c r="SVT201" s="174"/>
      <c r="SVU201" s="174"/>
      <c r="SVV201" s="174"/>
      <c r="SVW201" s="174"/>
      <c r="SVX201" s="174"/>
      <c r="SVY201" s="174"/>
      <c r="SVZ201" s="174"/>
      <c r="SWA201" s="174"/>
      <c r="SWB201" s="174"/>
      <c r="SWC201" s="174"/>
      <c r="SWD201" s="174"/>
      <c r="SWE201" s="174"/>
      <c r="SWF201" s="174"/>
      <c r="SWG201" s="174"/>
      <c r="SWH201" s="174"/>
      <c r="SWI201" s="174"/>
      <c r="SWJ201" s="174"/>
      <c r="SWK201" s="174"/>
      <c r="SWL201" s="174"/>
      <c r="SWM201" s="174"/>
      <c r="SWN201" s="174"/>
      <c r="SWO201" s="174"/>
      <c r="SWP201" s="174"/>
      <c r="SWQ201" s="174"/>
      <c r="SWR201" s="174"/>
      <c r="SWS201" s="174"/>
      <c r="SWT201" s="174"/>
      <c r="SWU201" s="174"/>
      <c r="SWV201" s="174"/>
      <c r="SWW201" s="174"/>
      <c r="SWX201" s="174"/>
      <c r="SWY201" s="174"/>
      <c r="SWZ201" s="174"/>
      <c r="SXA201" s="174"/>
      <c r="SXB201" s="174"/>
      <c r="SXC201" s="174"/>
      <c r="SXD201" s="174"/>
      <c r="SXE201" s="174"/>
      <c r="SXF201" s="174"/>
      <c r="SXG201" s="174"/>
      <c r="SXH201" s="174"/>
      <c r="SXI201" s="174"/>
      <c r="SXJ201" s="174"/>
      <c r="SXK201" s="174"/>
      <c r="SXL201" s="174"/>
      <c r="SXM201" s="174"/>
      <c r="SXN201" s="174"/>
      <c r="SXO201" s="174"/>
      <c r="SXP201" s="174"/>
      <c r="SXQ201" s="174"/>
      <c r="SXR201" s="174"/>
      <c r="SXS201" s="174"/>
      <c r="SXT201" s="174"/>
      <c r="SXU201" s="174"/>
      <c r="SXV201" s="174"/>
      <c r="SXW201" s="174"/>
      <c r="SXX201" s="174"/>
      <c r="SXY201" s="174"/>
      <c r="SXZ201" s="174"/>
      <c r="SYA201" s="174"/>
      <c r="SYB201" s="174"/>
      <c r="SYC201" s="174"/>
      <c r="SYD201" s="174"/>
      <c r="SYE201" s="174"/>
      <c r="SYF201" s="174"/>
      <c r="SYG201" s="174"/>
      <c r="SYH201" s="174"/>
      <c r="SYI201" s="174"/>
      <c r="SYJ201" s="174"/>
      <c r="SYK201" s="174"/>
      <c r="SYL201" s="174"/>
      <c r="SYM201" s="174"/>
      <c r="SYN201" s="174"/>
      <c r="SYO201" s="174"/>
      <c r="SYP201" s="174"/>
      <c r="SYQ201" s="174"/>
      <c r="SYR201" s="174"/>
      <c r="SYS201" s="174"/>
      <c r="SYT201" s="174"/>
      <c r="SYU201" s="174"/>
      <c r="SYV201" s="174"/>
      <c r="SYW201" s="174"/>
      <c r="SYX201" s="174"/>
      <c r="SYY201" s="174"/>
      <c r="SYZ201" s="174"/>
      <c r="SZA201" s="174"/>
      <c r="SZB201" s="174"/>
      <c r="SZC201" s="174"/>
      <c r="SZD201" s="174"/>
      <c r="SZE201" s="174"/>
      <c r="SZF201" s="174"/>
      <c r="SZG201" s="174"/>
      <c r="SZH201" s="174"/>
      <c r="SZI201" s="174"/>
      <c r="SZJ201" s="174"/>
      <c r="SZK201" s="174"/>
      <c r="SZL201" s="174"/>
      <c r="SZM201" s="174"/>
      <c r="SZN201" s="174"/>
      <c r="SZO201" s="174"/>
      <c r="SZP201" s="174"/>
      <c r="SZQ201" s="174"/>
      <c r="SZR201" s="174"/>
      <c r="SZS201" s="174"/>
      <c r="SZT201" s="174"/>
      <c r="SZU201" s="174"/>
      <c r="SZV201" s="174"/>
      <c r="SZW201" s="174"/>
      <c r="SZX201" s="174"/>
      <c r="SZY201" s="174"/>
      <c r="SZZ201" s="174"/>
      <c r="TAA201" s="174"/>
      <c r="TAB201" s="174"/>
      <c r="TAC201" s="174"/>
      <c r="TAD201" s="174"/>
      <c r="TAE201" s="174"/>
      <c r="TAF201" s="174"/>
      <c r="TAG201" s="174"/>
      <c r="TAH201" s="174"/>
      <c r="TAI201" s="174"/>
      <c r="TAJ201" s="174"/>
      <c r="TAK201" s="174"/>
      <c r="TAL201" s="174"/>
      <c r="TAM201" s="174"/>
      <c r="TAN201" s="174"/>
      <c r="TAO201" s="174"/>
      <c r="TAP201" s="174"/>
      <c r="TAQ201" s="174"/>
      <c r="TAR201" s="174"/>
      <c r="TAS201" s="174"/>
      <c r="TAT201" s="174"/>
      <c r="TAU201" s="174"/>
      <c r="TAV201" s="174"/>
      <c r="TAW201" s="174"/>
      <c r="TAX201" s="174"/>
      <c r="TAY201" s="174"/>
      <c r="TAZ201" s="174"/>
      <c r="TBA201" s="174"/>
      <c r="TBB201" s="174"/>
      <c r="TBC201" s="174"/>
      <c r="TBD201" s="174"/>
      <c r="TBE201" s="174"/>
      <c r="TBF201" s="174"/>
      <c r="TBG201" s="174"/>
      <c r="TBH201" s="174"/>
      <c r="TBI201" s="174"/>
      <c r="TBJ201" s="174"/>
      <c r="TBK201" s="174"/>
      <c r="TBL201" s="174"/>
      <c r="TBM201" s="174"/>
      <c r="TBN201" s="174"/>
      <c r="TBO201" s="174"/>
      <c r="TBP201" s="174"/>
      <c r="TBQ201" s="174"/>
      <c r="TBR201" s="174"/>
      <c r="TBS201" s="174"/>
      <c r="TBT201" s="174"/>
      <c r="TBU201" s="174"/>
      <c r="TBV201" s="174"/>
      <c r="TBW201" s="174"/>
      <c r="TBX201" s="174"/>
      <c r="TBY201" s="174"/>
      <c r="TBZ201" s="174"/>
      <c r="TCA201" s="174"/>
      <c r="TCB201" s="174"/>
      <c r="TCC201" s="174"/>
      <c r="TCD201" s="174"/>
      <c r="TCE201" s="174"/>
      <c r="TCF201" s="174"/>
      <c r="TCG201" s="174"/>
      <c r="TCH201" s="174"/>
      <c r="TCI201" s="174"/>
      <c r="TCJ201" s="174"/>
      <c r="TCK201" s="174"/>
      <c r="TCL201" s="174"/>
      <c r="TCM201" s="174"/>
      <c r="TCN201" s="174"/>
      <c r="TCO201" s="174"/>
      <c r="TCP201" s="174"/>
      <c r="TCQ201" s="174"/>
      <c r="TCR201" s="174"/>
      <c r="TCS201" s="174"/>
      <c r="TCT201" s="174"/>
      <c r="TCU201" s="174"/>
      <c r="TCV201" s="174"/>
      <c r="TCW201" s="174"/>
      <c r="TCX201" s="174"/>
      <c r="TCY201" s="174"/>
      <c r="TCZ201" s="174"/>
      <c r="TDA201" s="174"/>
      <c r="TDB201" s="174"/>
      <c r="TDC201" s="174"/>
      <c r="TDD201" s="174"/>
      <c r="TDE201" s="174"/>
      <c r="TDF201" s="174"/>
      <c r="TDG201" s="174"/>
      <c r="TDH201" s="174"/>
      <c r="TDI201" s="174"/>
      <c r="TDJ201" s="174"/>
      <c r="TDK201" s="174"/>
      <c r="TDL201" s="174"/>
      <c r="TDM201" s="174"/>
      <c r="TDN201" s="174"/>
      <c r="TDO201" s="174"/>
      <c r="TDP201" s="174"/>
      <c r="TDQ201" s="174"/>
      <c r="TDR201" s="174"/>
      <c r="TDS201" s="174"/>
      <c r="TDT201" s="174"/>
      <c r="TDU201" s="174"/>
      <c r="TDV201" s="174"/>
      <c r="TDW201" s="174"/>
      <c r="TDX201" s="174"/>
      <c r="TDY201" s="174"/>
      <c r="TDZ201" s="174"/>
      <c r="TEA201" s="174"/>
      <c r="TEB201" s="174"/>
      <c r="TEC201" s="174"/>
      <c r="TED201" s="174"/>
      <c r="TEE201" s="174"/>
      <c r="TEF201" s="174"/>
      <c r="TEG201" s="174"/>
      <c r="TEH201" s="174"/>
      <c r="TEI201" s="174"/>
      <c r="TEJ201" s="174"/>
      <c r="TEK201" s="174"/>
      <c r="TEL201" s="174"/>
      <c r="TEM201" s="174"/>
      <c r="TEN201" s="174"/>
      <c r="TEO201" s="174"/>
      <c r="TEP201" s="174"/>
      <c r="TEQ201" s="174"/>
      <c r="TER201" s="174"/>
      <c r="TES201" s="174"/>
      <c r="TET201" s="174"/>
      <c r="TEU201" s="174"/>
      <c r="TEV201" s="174"/>
      <c r="TEW201" s="174"/>
      <c r="TEX201" s="174"/>
      <c r="TEY201" s="174"/>
      <c r="TEZ201" s="174"/>
      <c r="TFA201" s="174"/>
      <c r="TFB201" s="174"/>
      <c r="TFC201" s="174"/>
      <c r="TFD201" s="174"/>
      <c r="TFE201" s="174"/>
      <c r="TFF201" s="174"/>
      <c r="TFG201" s="174"/>
      <c r="TFH201" s="174"/>
      <c r="TFI201" s="174"/>
      <c r="TFJ201" s="174"/>
      <c r="TFK201" s="174"/>
      <c r="TFL201" s="174"/>
      <c r="TFM201" s="174"/>
      <c r="TFN201" s="174"/>
      <c r="TFO201" s="174"/>
      <c r="TFP201" s="174"/>
      <c r="TFQ201" s="174"/>
      <c r="TFR201" s="174"/>
      <c r="TFS201" s="174"/>
      <c r="TFT201" s="174"/>
      <c r="TFU201" s="174"/>
      <c r="TFV201" s="174"/>
      <c r="TFW201" s="174"/>
      <c r="TFX201" s="174"/>
      <c r="TFY201" s="174"/>
      <c r="TFZ201" s="174"/>
      <c r="TGA201" s="174"/>
      <c r="TGB201" s="174"/>
      <c r="TGC201" s="174"/>
      <c r="TGD201" s="174"/>
      <c r="TGE201" s="174"/>
      <c r="TGF201" s="174"/>
      <c r="TGG201" s="174"/>
      <c r="TGH201" s="174"/>
      <c r="TGI201" s="174"/>
      <c r="TGJ201" s="174"/>
      <c r="TGK201" s="174"/>
      <c r="TGL201" s="174"/>
      <c r="TGM201" s="174"/>
      <c r="TGN201" s="174"/>
      <c r="TGO201" s="174"/>
      <c r="TGP201" s="174"/>
      <c r="TGQ201" s="174"/>
      <c r="TGR201" s="174"/>
      <c r="TGS201" s="174"/>
      <c r="TGT201" s="174"/>
      <c r="TGU201" s="174"/>
      <c r="TGV201" s="174"/>
      <c r="TGW201" s="174"/>
      <c r="TGX201" s="174"/>
      <c r="TGY201" s="174"/>
      <c r="TGZ201" s="174"/>
      <c r="THA201" s="174"/>
      <c r="THB201" s="174"/>
      <c r="THC201" s="174"/>
      <c r="THD201" s="174"/>
      <c r="THE201" s="174"/>
      <c r="THF201" s="174"/>
      <c r="THG201" s="174"/>
      <c r="THH201" s="174"/>
      <c r="THI201" s="174"/>
      <c r="THJ201" s="174"/>
      <c r="THK201" s="174"/>
      <c r="THL201" s="174"/>
      <c r="THM201" s="174"/>
      <c r="THN201" s="174"/>
      <c r="THO201" s="174"/>
      <c r="THP201" s="174"/>
      <c r="THQ201" s="174"/>
      <c r="THR201" s="174"/>
      <c r="THS201" s="174"/>
      <c r="THT201" s="174"/>
      <c r="THU201" s="174"/>
      <c r="THV201" s="174"/>
      <c r="THW201" s="174"/>
      <c r="THX201" s="174"/>
      <c r="THY201" s="174"/>
      <c r="THZ201" s="174"/>
      <c r="TIA201" s="174"/>
      <c r="TIB201" s="174"/>
      <c r="TIC201" s="174"/>
      <c r="TID201" s="174"/>
      <c r="TIE201" s="174"/>
      <c r="TIF201" s="174"/>
      <c r="TIG201" s="174"/>
      <c r="TIH201" s="174"/>
      <c r="TII201" s="174"/>
      <c r="TIJ201" s="174"/>
      <c r="TIK201" s="174"/>
      <c r="TIL201" s="174"/>
      <c r="TIM201" s="174"/>
      <c r="TIN201" s="174"/>
      <c r="TIO201" s="174"/>
      <c r="TIP201" s="174"/>
      <c r="TIQ201" s="174"/>
      <c r="TIR201" s="174"/>
      <c r="TIS201" s="174"/>
      <c r="TIT201" s="174"/>
      <c r="TIU201" s="174"/>
      <c r="TIV201" s="174"/>
      <c r="TIW201" s="174"/>
      <c r="TIX201" s="174"/>
      <c r="TIY201" s="174"/>
      <c r="TIZ201" s="174"/>
      <c r="TJA201" s="174"/>
      <c r="TJB201" s="174"/>
      <c r="TJC201" s="174"/>
      <c r="TJD201" s="174"/>
      <c r="TJE201" s="174"/>
      <c r="TJF201" s="174"/>
      <c r="TJG201" s="174"/>
      <c r="TJH201" s="174"/>
      <c r="TJI201" s="174"/>
      <c r="TJJ201" s="174"/>
      <c r="TJK201" s="174"/>
      <c r="TJL201" s="174"/>
      <c r="TJM201" s="174"/>
      <c r="TJN201" s="174"/>
      <c r="TJO201" s="174"/>
      <c r="TJP201" s="174"/>
      <c r="TJQ201" s="174"/>
      <c r="TJR201" s="174"/>
      <c r="TJS201" s="174"/>
      <c r="TJT201" s="174"/>
      <c r="TJU201" s="174"/>
      <c r="TJV201" s="174"/>
      <c r="TJW201" s="174"/>
      <c r="TJX201" s="174"/>
      <c r="TJY201" s="174"/>
      <c r="TJZ201" s="174"/>
      <c r="TKA201" s="174"/>
      <c r="TKB201" s="174"/>
      <c r="TKC201" s="174"/>
      <c r="TKD201" s="174"/>
      <c r="TKE201" s="174"/>
      <c r="TKF201" s="174"/>
      <c r="TKG201" s="174"/>
      <c r="TKH201" s="174"/>
      <c r="TKI201" s="174"/>
      <c r="TKJ201" s="174"/>
      <c r="TKK201" s="174"/>
      <c r="TKL201" s="174"/>
      <c r="TKM201" s="174"/>
      <c r="TKN201" s="174"/>
      <c r="TKO201" s="174"/>
      <c r="TKP201" s="174"/>
      <c r="TKQ201" s="174"/>
      <c r="TKR201" s="174"/>
      <c r="TKS201" s="174"/>
      <c r="TKT201" s="174"/>
      <c r="TKU201" s="174"/>
      <c r="TKV201" s="174"/>
      <c r="TKW201" s="174"/>
      <c r="TKX201" s="174"/>
      <c r="TKY201" s="174"/>
      <c r="TKZ201" s="174"/>
      <c r="TLA201" s="174"/>
      <c r="TLB201" s="174"/>
      <c r="TLC201" s="174"/>
      <c r="TLD201" s="174"/>
      <c r="TLE201" s="174"/>
      <c r="TLF201" s="174"/>
      <c r="TLG201" s="174"/>
      <c r="TLH201" s="174"/>
      <c r="TLI201" s="174"/>
      <c r="TLJ201" s="174"/>
      <c r="TLK201" s="174"/>
      <c r="TLL201" s="174"/>
      <c r="TLM201" s="174"/>
      <c r="TLN201" s="174"/>
      <c r="TLO201" s="174"/>
      <c r="TLP201" s="174"/>
      <c r="TLQ201" s="174"/>
      <c r="TLR201" s="174"/>
      <c r="TLS201" s="174"/>
      <c r="TLT201" s="174"/>
      <c r="TLU201" s="174"/>
      <c r="TLV201" s="174"/>
      <c r="TLW201" s="174"/>
      <c r="TLX201" s="174"/>
      <c r="TLY201" s="174"/>
      <c r="TLZ201" s="174"/>
      <c r="TMA201" s="174"/>
      <c r="TMB201" s="174"/>
      <c r="TMC201" s="174"/>
      <c r="TMD201" s="174"/>
      <c r="TME201" s="174"/>
      <c r="TMF201" s="174"/>
      <c r="TMG201" s="174"/>
      <c r="TMH201" s="174"/>
      <c r="TMI201" s="174"/>
      <c r="TMJ201" s="174"/>
      <c r="TMK201" s="174"/>
      <c r="TML201" s="174"/>
      <c r="TMM201" s="174"/>
      <c r="TMN201" s="174"/>
      <c r="TMO201" s="174"/>
      <c r="TMP201" s="174"/>
      <c r="TMQ201" s="174"/>
      <c r="TMR201" s="174"/>
      <c r="TMS201" s="174"/>
      <c r="TMT201" s="174"/>
      <c r="TMU201" s="174"/>
      <c r="TMV201" s="174"/>
      <c r="TMW201" s="174"/>
      <c r="TMX201" s="174"/>
      <c r="TMY201" s="174"/>
      <c r="TMZ201" s="174"/>
      <c r="TNA201" s="174"/>
      <c r="TNB201" s="174"/>
      <c r="TNC201" s="174"/>
      <c r="TND201" s="174"/>
      <c r="TNE201" s="174"/>
      <c r="TNF201" s="174"/>
      <c r="TNG201" s="174"/>
      <c r="TNH201" s="174"/>
      <c r="TNI201" s="174"/>
      <c r="TNJ201" s="174"/>
      <c r="TNK201" s="174"/>
      <c r="TNL201" s="174"/>
      <c r="TNM201" s="174"/>
      <c r="TNN201" s="174"/>
      <c r="TNO201" s="174"/>
      <c r="TNP201" s="174"/>
      <c r="TNQ201" s="174"/>
      <c r="TNR201" s="174"/>
      <c r="TNS201" s="174"/>
      <c r="TNT201" s="174"/>
      <c r="TNU201" s="174"/>
      <c r="TNV201" s="174"/>
      <c r="TNW201" s="174"/>
      <c r="TNX201" s="174"/>
      <c r="TNY201" s="174"/>
      <c r="TNZ201" s="174"/>
      <c r="TOA201" s="174"/>
      <c r="TOB201" s="174"/>
      <c r="TOC201" s="174"/>
      <c r="TOD201" s="174"/>
      <c r="TOE201" s="174"/>
      <c r="TOF201" s="174"/>
      <c r="TOG201" s="174"/>
      <c r="TOH201" s="174"/>
      <c r="TOI201" s="174"/>
      <c r="TOJ201" s="174"/>
      <c r="TOK201" s="174"/>
      <c r="TOL201" s="174"/>
      <c r="TOM201" s="174"/>
      <c r="TON201" s="174"/>
      <c r="TOO201" s="174"/>
      <c r="TOP201" s="174"/>
      <c r="TOQ201" s="174"/>
      <c r="TOR201" s="174"/>
      <c r="TOS201" s="174"/>
      <c r="TOT201" s="174"/>
      <c r="TOU201" s="174"/>
      <c r="TOV201" s="174"/>
      <c r="TOW201" s="174"/>
      <c r="TOX201" s="174"/>
      <c r="TOY201" s="174"/>
      <c r="TOZ201" s="174"/>
      <c r="TPA201" s="174"/>
      <c r="TPB201" s="174"/>
      <c r="TPC201" s="174"/>
      <c r="TPD201" s="174"/>
      <c r="TPE201" s="174"/>
      <c r="TPF201" s="174"/>
      <c r="TPG201" s="174"/>
      <c r="TPH201" s="174"/>
      <c r="TPI201" s="174"/>
      <c r="TPJ201" s="174"/>
      <c r="TPK201" s="174"/>
      <c r="TPL201" s="174"/>
      <c r="TPM201" s="174"/>
      <c r="TPN201" s="174"/>
      <c r="TPO201" s="174"/>
      <c r="TPP201" s="174"/>
      <c r="TPQ201" s="174"/>
      <c r="TPR201" s="174"/>
      <c r="TPS201" s="174"/>
      <c r="TPT201" s="174"/>
      <c r="TPU201" s="174"/>
      <c r="TPV201" s="174"/>
      <c r="TPW201" s="174"/>
      <c r="TPX201" s="174"/>
      <c r="TPY201" s="174"/>
      <c r="TPZ201" s="174"/>
      <c r="TQA201" s="174"/>
      <c r="TQB201" s="174"/>
      <c r="TQC201" s="174"/>
      <c r="TQD201" s="174"/>
      <c r="TQE201" s="174"/>
      <c r="TQF201" s="174"/>
      <c r="TQG201" s="174"/>
      <c r="TQH201" s="174"/>
      <c r="TQI201" s="174"/>
      <c r="TQJ201" s="174"/>
      <c r="TQK201" s="174"/>
      <c r="TQL201" s="174"/>
      <c r="TQM201" s="174"/>
      <c r="TQN201" s="174"/>
      <c r="TQO201" s="174"/>
      <c r="TQP201" s="174"/>
      <c r="TQQ201" s="174"/>
      <c r="TQR201" s="174"/>
      <c r="TQS201" s="174"/>
      <c r="TQT201" s="174"/>
      <c r="TQU201" s="174"/>
      <c r="TQV201" s="174"/>
      <c r="TQW201" s="174"/>
      <c r="TQX201" s="174"/>
      <c r="TQY201" s="174"/>
      <c r="TQZ201" s="174"/>
      <c r="TRA201" s="174"/>
      <c r="TRB201" s="174"/>
      <c r="TRC201" s="174"/>
      <c r="TRD201" s="174"/>
      <c r="TRE201" s="174"/>
      <c r="TRF201" s="174"/>
      <c r="TRG201" s="174"/>
      <c r="TRH201" s="174"/>
      <c r="TRI201" s="174"/>
      <c r="TRJ201" s="174"/>
      <c r="TRK201" s="174"/>
      <c r="TRL201" s="174"/>
      <c r="TRM201" s="174"/>
      <c r="TRN201" s="174"/>
      <c r="TRO201" s="174"/>
      <c r="TRP201" s="174"/>
      <c r="TRQ201" s="174"/>
      <c r="TRR201" s="174"/>
      <c r="TRS201" s="174"/>
      <c r="TRT201" s="174"/>
      <c r="TRU201" s="174"/>
      <c r="TRV201" s="174"/>
      <c r="TRW201" s="174"/>
      <c r="TRX201" s="174"/>
      <c r="TRY201" s="174"/>
      <c r="TRZ201" s="174"/>
      <c r="TSA201" s="174"/>
      <c r="TSB201" s="174"/>
      <c r="TSC201" s="174"/>
      <c r="TSD201" s="174"/>
      <c r="TSE201" s="174"/>
      <c r="TSF201" s="174"/>
      <c r="TSG201" s="174"/>
      <c r="TSH201" s="174"/>
      <c r="TSI201" s="174"/>
      <c r="TSJ201" s="174"/>
      <c r="TSK201" s="174"/>
      <c r="TSL201" s="174"/>
      <c r="TSM201" s="174"/>
      <c r="TSN201" s="174"/>
      <c r="TSO201" s="174"/>
      <c r="TSP201" s="174"/>
      <c r="TSQ201" s="174"/>
      <c r="TSR201" s="174"/>
      <c r="TSS201" s="174"/>
      <c r="TST201" s="174"/>
      <c r="TSU201" s="174"/>
      <c r="TSV201" s="174"/>
      <c r="TSW201" s="174"/>
      <c r="TSX201" s="174"/>
      <c r="TSY201" s="174"/>
      <c r="TSZ201" s="174"/>
      <c r="TTA201" s="174"/>
      <c r="TTB201" s="174"/>
      <c r="TTC201" s="174"/>
      <c r="TTD201" s="174"/>
      <c r="TTE201" s="174"/>
      <c r="TTF201" s="174"/>
      <c r="TTG201" s="174"/>
      <c r="TTH201" s="174"/>
      <c r="TTI201" s="174"/>
      <c r="TTJ201" s="174"/>
      <c r="TTK201" s="174"/>
      <c r="TTL201" s="174"/>
      <c r="TTM201" s="174"/>
      <c r="TTN201" s="174"/>
      <c r="TTO201" s="174"/>
      <c r="TTP201" s="174"/>
      <c r="TTQ201" s="174"/>
      <c r="TTR201" s="174"/>
      <c r="TTS201" s="174"/>
      <c r="TTT201" s="174"/>
      <c r="TTU201" s="174"/>
      <c r="TTV201" s="174"/>
      <c r="TTW201" s="174"/>
      <c r="TTX201" s="174"/>
      <c r="TTY201" s="174"/>
      <c r="TTZ201" s="174"/>
      <c r="TUA201" s="174"/>
      <c r="TUB201" s="174"/>
      <c r="TUC201" s="174"/>
      <c r="TUD201" s="174"/>
      <c r="TUE201" s="174"/>
      <c r="TUF201" s="174"/>
      <c r="TUG201" s="174"/>
      <c r="TUH201" s="174"/>
      <c r="TUI201" s="174"/>
      <c r="TUJ201" s="174"/>
      <c r="TUK201" s="174"/>
      <c r="TUL201" s="174"/>
      <c r="TUM201" s="174"/>
      <c r="TUN201" s="174"/>
      <c r="TUO201" s="174"/>
      <c r="TUP201" s="174"/>
      <c r="TUQ201" s="174"/>
      <c r="TUR201" s="174"/>
      <c r="TUS201" s="174"/>
      <c r="TUT201" s="174"/>
      <c r="TUU201" s="174"/>
      <c r="TUV201" s="174"/>
      <c r="TUW201" s="174"/>
      <c r="TUX201" s="174"/>
      <c r="TUY201" s="174"/>
      <c r="TUZ201" s="174"/>
      <c r="TVA201" s="174"/>
      <c r="TVB201" s="174"/>
      <c r="TVC201" s="174"/>
      <c r="TVD201" s="174"/>
      <c r="TVE201" s="174"/>
      <c r="TVF201" s="174"/>
      <c r="TVG201" s="174"/>
      <c r="TVH201" s="174"/>
      <c r="TVI201" s="174"/>
      <c r="TVJ201" s="174"/>
      <c r="TVK201" s="174"/>
      <c r="TVL201" s="174"/>
      <c r="TVM201" s="174"/>
      <c r="TVN201" s="174"/>
      <c r="TVO201" s="174"/>
      <c r="TVP201" s="174"/>
      <c r="TVQ201" s="174"/>
      <c r="TVR201" s="174"/>
      <c r="TVS201" s="174"/>
      <c r="TVT201" s="174"/>
      <c r="TVU201" s="174"/>
      <c r="TVV201" s="174"/>
      <c r="TVW201" s="174"/>
      <c r="TVX201" s="174"/>
      <c r="TVY201" s="174"/>
      <c r="TVZ201" s="174"/>
      <c r="TWA201" s="174"/>
      <c r="TWB201" s="174"/>
      <c r="TWC201" s="174"/>
      <c r="TWD201" s="174"/>
      <c r="TWE201" s="174"/>
      <c r="TWF201" s="174"/>
      <c r="TWG201" s="174"/>
      <c r="TWH201" s="174"/>
      <c r="TWI201" s="174"/>
      <c r="TWJ201" s="174"/>
      <c r="TWK201" s="174"/>
      <c r="TWL201" s="174"/>
      <c r="TWM201" s="174"/>
      <c r="TWN201" s="174"/>
      <c r="TWO201" s="174"/>
      <c r="TWP201" s="174"/>
      <c r="TWQ201" s="174"/>
      <c r="TWR201" s="174"/>
      <c r="TWS201" s="174"/>
      <c r="TWT201" s="174"/>
      <c r="TWU201" s="174"/>
      <c r="TWV201" s="174"/>
      <c r="TWW201" s="174"/>
      <c r="TWX201" s="174"/>
      <c r="TWY201" s="174"/>
      <c r="TWZ201" s="174"/>
      <c r="TXA201" s="174"/>
      <c r="TXB201" s="174"/>
      <c r="TXC201" s="174"/>
      <c r="TXD201" s="174"/>
      <c r="TXE201" s="174"/>
      <c r="TXF201" s="174"/>
      <c r="TXG201" s="174"/>
      <c r="TXH201" s="174"/>
      <c r="TXI201" s="174"/>
      <c r="TXJ201" s="174"/>
      <c r="TXK201" s="174"/>
      <c r="TXL201" s="174"/>
      <c r="TXM201" s="174"/>
      <c r="TXN201" s="174"/>
      <c r="TXO201" s="174"/>
      <c r="TXP201" s="174"/>
      <c r="TXQ201" s="174"/>
      <c r="TXR201" s="174"/>
      <c r="TXS201" s="174"/>
      <c r="TXT201" s="174"/>
      <c r="TXU201" s="174"/>
      <c r="TXV201" s="174"/>
      <c r="TXW201" s="174"/>
      <c r="TXX201" s="174"/>
      <c r="TXY201" s="174"/>
      <c r="TXZ201" s="174"/>
      <c r="TYA201" s="174"/>
      <c r="TYB201" s="174"/>
      <c r="TYC201" s="174"/>
      <c r="TYD201" s="174"/>
      <c r="TYE201" s="174"/>
      <c r="TYF201" s="174"/>
      <c r="TYG201" s="174"/>
      <c r="TYH201" s="174"/>
      <c r="TYI201" s="174"/>
      <c r="TYJ201" s="174"/>
      <c r="TYK201" s="174"/>
      <c r="TYL201" s="174"/>
      <c r="TYM201" s="174"/>
      <c r="TYN201" s="174"/>
      <c r="TYO201" s="174"/>
      <c r="TYP201" s="174"/>
      <c r="TYQ201" s="174"/>
      <c r="TYR201" s="174"/>
      <c r="TYS201" s="174"/>
      <c r="TYT201" s="174"/>
      <c r="TYU201" s="174"/>
      <c r="TYV201" s="174"/>
      <c r="TYW201" s="174"/>
      <c r="TYX201" s="174"/>
      <c r="TYY201" s="174"/>
      <c r="TYZ201" s="174"/>
      <c r="TZA201" s="174"/>
      <c r="TZB201" s="174"/>
      <c r="TZC201" s="174"/>
      <c r="TZD201" s="174"/>
      <c r="TZE201" s="174"/>
      <c r="TZF201" s="174"/>
      <c r="TZG201" s="174"/>
      <c r="TZH201" s="174"/>
      <c r="TZI201" s="174"/>
      <c r="TZJ201" s="174"/>
      <c r="TZK201" s="174"/>
      <c r="TZL201" s="174"/>
      <c r="TZM201" s="174"/>
      <c r="TZN201" s="174"/>
      <c r="TZO201" s="174"/>
      <c r="TZP201" s="174"/>
      <c r="TZQ201" s="174"/>
      <c r="TZR201" s="174"/>
      <c r="TZS201" s="174"/>
      <c r="TZT201" s="174"/>
      <c r="TZU201" s="174"/>
      <c r="TZV201" s="174"/>
      <c r="TZW201" s="174"/>
      <c r="TZX201" s="174"/>
      <c r="TZY201" s="174"/>
      <c r="TZZ201" s="174"/>
      <c r="UAA201" s="174"/>
      <c r="UAB201" s="174"/>
      <c r="UAC201" s="174"/>
      <c r="UAD201" s="174"/>
      <c r="UAE201" s="174"/>
      <c r="UAF201" s="174"/>
      <c r="UAG201" s="174"/>
      <c r="UAH201" s="174"/>
      <c r="UAI201" s="174"/>
      <c r="UAJ201" s="174"/>
      <c r="UAK201" s="174"/>
      <c r="UAL201" s="174"/>
      <c r="UAM201" s="174"/>
      <c r="UAN201" s="174"/>
      <c r="UAO201" s="174"/>
      <c r="UAP201" s="174"/>
      <c r="UAQ201" s="174"/>
      <c r="UAR201" s="174"/>
      <c r="UAS201" s="174"/>
      <c r="UAT201" s="174"/>
      <c r="UAU201" s="174"/>
      <c r="UAV201" s="174"/>
      <c r="UAW201" s="174"/>
      <c r="UAX201" s="174"/>
      <c r="UAY201" s="174"/>
      <c r="UAZ201" s="174"/>
      <c r="UBA201" s="174"/>
      <c r="UBB201" s="174"/>
      <c r="UBC201" s="174"/>
      <c r="UBD201" s="174"/>
      <c r="UBE201" s="174"/>
      <c r="UBF201" s="174"/>
      <c r="UBG201" s="174"/>
      <c r="UBH201" s="174"/>
      <c r="UBI201" s="174"/>
      <c r="UBJ201" s="174"/>
      <c r="UBK201" s="174"/>
      <c r="UBL201" s="174"/>
      <c r="UBM201" s="174"/>
      <c r="UBN201" s="174"/>
      <c r="UBO201" s="174"/>
      <c r="UBP201" s="174"/>
      <c r="UBQ201" s="174"/>
      <c r="UBR201" s="174"/>
      <c r="UBS201" s="174"/>
      <c r="UBT201" s="174"/>
      <c r="UBU201" s="174"/>
      <c r="UBV201" s="174"/>
      <c r="UBW201" s="174"/>
      <c r="UBX201" s="174"/>
      <c r="UBY201" s="174"/>
      <c r="UBZ201" s="174"/>
      <c r="UCA201" s="174"/>
      <c r="UCB201" s="174"/>
      <c r="UCC201" s="174"/>
      <c r="UCD201" s="174"/>
      <c r="UCE201" s="174"/>
      <c r="UCF201" s="174"/>
      <c r="UCG201" s="174"/>
      <c r="UCH201" s="174"/>
      <c r="UCI201" s="174"/>
      <c r="UCJ201" s="174"/>
      <c r="UCK201" s="174"/>
      <c r="UCL201" s="174"/>
      <c r="UCM201" s="174"/>
      <c r="UCN201" s="174"/>
      <c r="UCO201" s="174"/>
      <c r="UCP201" s="174"/>
      <c r="UCQ201" s="174"/>
      <c r="UCR201" s="174"/>
      <c r="UCS201" s="174"/>
      <c r="UCT201" s="174"/>
      <c r="UCU201" s="174"/>
      <c r="UCV201" s="174"/>
      <c r="UCW201" s="174"/>
      <c r="UCX201" s="174"/>
      <c r="UCY201" s="174"/>
      <c r="UCZ201" s="174"/>
      <c r="UDA201" s="174"/>
      <c r="UDB201" s="174"/>
      <c r="UDC201" s="174"/>
      <c r="UDD201" s="174"/>
      <c r="UDE201" s="174"/>
      <c r="UDF201" s="174"/>
      <c r="UDG201" s="174"/>
      <c r="UDH201" s="174"/>
      <c r="UDI201" s="174"/>
      <c r="UDJ201" s="174"/>
      <c r="UDK201" s="174"/>
      <c r="UDL201" s="174"/>
      <c r="UDM201" s="174"/>
      <c r="UDN201" s="174"/>
      <c r="UDO201" s="174"/>
      <c r="UDP201" s="174"/>
      <c r="UDQ201" s="174"/>
      <c r="UDR201" s="174"/>
      <c r="UDS201" s="174"/>
      <c r="UDT201" s="174"/>
      <c r="UDU201" s="174"/>
      <c r="UDV201" s="174"/>
      <c r="UDW201" s="174"/>
      <c r="UDX201" s="174"/>
      <c r="UDY201" s="174"/>
      <c r="UDZ201" s="174"/>
      <c r="UEA201" s="174"/>
      <c r="UEB201" s="174"/>
      <c r="UEC201" s="174"/>
      <c r="UED201" s="174"/>
      <c r="UEE201" s="174"/>
      <c r="UEF201" s="174"/>
      <c r="UEG201" s="174"/>
      <c r="UEH201" s="174"/>
      <c r="UEI201" s="174"/>
      <c r="UEJ201" s="174"/>
      <c r="UEK201" s="174"/>
      <c r="UEL201" s="174"/>
      <c r="UEM201" s="174"/>
      <c r="UEN201" s="174"/>
      <c r="UEO201" s="174"/>
      <c r="UEP201" s="174"/>
      <c r="UEQ201" s="174"/>
      <c r="UER201" s="174"/>
      <c r="UES201" s="174"/>
      <c r="UET201" s="174"/>
      <c r="UEU201" s="174"/>
      <c r="UEV201" s="174"/>
      <c r="UEW201" s="174"/>
      <c r="UEX201" s="174"/>
      <c r="UEY201" s="174"/>
      <c r="UEZ201" s="174"/>
      <c r="UFA201" s="174"/>
      <c r="UFB201" s="174"/>
      <c r="UFC201" s="174"/>
      <c r="UFD201" s="174"/>
      <c r="UFE201" s="174"/>
      <c r="UFF201" s="174"/>
      <c r="UFG201" s="174"/>
      <c r="UFH201" s="174"/>
      <c r="UFI201" s="174"/>
      <c r="UFJ201" s="174"/>
      <c r="UFK201" s="174"/>
      <c r="UFL201" s="174"/>
      <c r="UFM201" s="174"/>
      <c r="UFN201" s="174"/>
      <c r="UFO201" s="174"/>
      <c r="UFP201" s="174"/>
      <c r="UFQ201" s="174"/>
      <c r="UFR201" s="174"/>
      <c r="UFS201" s="174"/>
      <c r="UFT201" s="174"/>
      <c r="UFU201" s="174"/>
      <c r="UFV201" s="174"/>
      <c r="UFW201" s="174"/>
      <c r="UFX201" s="174"/>
      <c r="UFY201" s="174"/>
      <c r="UFZ201" s="174"/>
      <c r="UGA201" s="174"/>
      <c r="UGB201" s="174"/>
      <c r="UGC201" s="174"/>
      <c r="UGD201" s="174"/>
      <c r="UGE201" s="174"/>
      <c r="UGF201" s="174"/>
      <c r="UGG201" s="174"/>
      <c r="UGH201" s="174"/>
      <c r="UGI201" s="174"/>
      <c r="UGJ201" s="174"/>
      <c r="UGK201" s="174"/>
      <c r="UGL201" s="174"/>
      <c r="UGM201" s="174"/>
      <c r="UGN201" s="174"/>
      <c r="UGO201" s="174"/>
      <c r="UGP201" s="174"/>
      <c r="UGQ201" s="174"/>
      <c r="UGR201" s="174"/>
      <c r="UGS201" s="174"/>
      <c r="UGT201" s="174"/>
      <c r="UGU201" s="174"/>
      <c r="UGV201" s="174"/>
      <c r="UGW201" s="174"/>
      <c r="UGX201" s="174"/>
      <c r="UGY201" s="174"/>
      <c r="UGZ201" s="174"/>
      <c r="UHA201" s="174"/>
      <c r="UHB201" s="174"/>
      <c r="UHC201" s="174"/>
      <c r="UHD201" s="174"/>
      <c r="UHE201" s="174"/>
      <c r="UHF201" s="174"/>
      <c r="UHG201" s="174"/>
      <c r="UHH201" s="174"/>
      <c r="UHI201" s="174"/>
      <c r="UHJ201" s="174"/>
      <c r="UHK201" s="174"/>
      <c r="UHL201" s="174"/>
      <c r="UHM201" s="174"/>
      <c r="UHN201" s="174"/>
      <c r="UHO201" s="174"/>
      <c r="UHP201" s="174"/>
      <c r="UHQ201" s="174"/>
      <c r="UHR201" s="174"/>
      <c r="UHS201" s="174"/>
      <c r="UHT201" s="174"/>
      <c r="UHU201" s="174"/>
      <c r="UHV201" s="174"/>
      <c r="UHW201" s="174"/>
      <c r="UHX201" s="174"/>
      <c r="UHY201" s="174"/>
      <c r="UHZ201" s="174"/>
      <c r="UIA201" s="174"/>
      <c r="UIB201" s="174"/>
      <c r="UIC201" s="174"/>
      <c r="UID201" s="174"/>
      <c r="UIE201" s="174"/>
      <c r="UIF201" s="174"/>
      <c r="UIG201" s="174"/>
      <c r="UIH201" s="174"/>
      <c r="UII201" s="174"/>
      <c r="UIJ201" s="174"/>
      <c r="UIK201" s="174"/>
      <c r="UIL201" s="174"/>
      <c r="UIM201" s="174"/>
      <c r="UIN201" s="174"/>
      <c r="UIO201" s="174"/>
      <c r="UIP201" s="174"/>
      <c r="UIQ201" s="174"/>
      <c r="UIR201" s="174"/>
      <c r="UIS201" s="174"/>
      <c r="UIT201" s="174"/>
      <c r="UIU201" s="174"/>
      <c r="UIV201" s="174"/>
      <c r="UIW201" s="174"/>
      <c r="UIX201" s="174"/>
      <c r="UIY201" s="174"/>
      <c r="UIZ201" s="174"/>
      <c r="UJA201" s="174"/>
      <c r="UJB201" s="174"/>
      <c r="UJC201" s="174"/>
      <c r="UJD201" s="174"/>
      <c r="UJE201" s="174"/>
      <c r="UJF201" s="174"/>
      <c r="UJG201" s="174"/>
      <c r="UJH201" s="174"/>
      <c r="UJI201" s="174"/>
      <c r="UJJ201" s="174"/>
      <c r="UJK201" s="174"/>
      <c r="UJL201" s="174"/>
      <c r="UJM201" s="174"/>
      <c r="UJN201" s="174"/>
      <c r="UJO201" s="174"/>
      <c r="UJP201" s="174"/>
      <c r="UJQ201" s="174"/>
      <c r="UJR201" s="174"/>
      <c r="UJS201" s="174"/>
      <c r="UJT201" s="174"/>
      <c r="UJU201" s="174"/>
      <c r="UJV201" s="174"/>
      <c r="UJW201" s="174"/>
      <c r="UJX201" s="174"/>
      <c r="UJY201" s="174"/>
      <c r="UJZ201" s="174"/>
      <c r="UKA201" s="174"/>
      <c r="UKB201" s="174"/>
      <c r="UKC201" s="174"/>
      <c r="UKD201" s="174"/>
      <c r="UKE201" s="174"/>
      <c r="UKF201" s="174"/>
      <c r="UKG201" s="174"/>
      <c r="UKH201" s="174"/>
      <c r="UKI201" s="174"/>
      <c r="UKJ201" s="174"/>
      <c r="UKK201" s="174"/>
      <c r="UKL201" s="174"/>
      <c r="UKM201" s="174"/>
      <c r="UKN201" s="174"/>
      <c r="UKO201" s="174"/>
      <c r="UKP201" s="174"/>
      <c r="UKQ201" s="174"/>
      <c r="UKR201" s="174"/>
      <c r="UKS201" s="174"/>
      <c r="UKT201" s="174"/>
      <c r="UKU201" s="174"/>
      <c r="UKV201" s="174"/>
      <c r="UKW201" s="174"/>
      <c r="UKX201" s="174"/>
      <c r="UKY201" s="174"/>
      <c r="UKZ201" s="174"/>
      <c r="ULA201" s="174"/>
      <c r="ULB201" s="174"/>
      <c r="ULC201" s="174"/>
      <c r="ULD201" s="174"/>
      <c r="ULE201" s="174"/>
      <c r="ULF201" s="174"/>
      <c r="ULG201" s="174"/>
      <c r="ULH201" s="174"/>
      <c r="ULI201" s="174"/>
      <c r="ULJ201" s="174"/>
      <c r="ULK201" s="174"/>
      <c r="ULL201" s="174"/>
      <c r="ULM201" s="174"/>
      <c r="ULN201" s="174"/>
      <c r="ULO201" s="174"/>
      <c r="ULP201" s="174"/>
      <c r="ULQ201" s="174"/>
      <c r="ULR201" s="174"/>
      <c r="ULS201" s="174"/>
      <c r="ULT201" s="174"/>
      <c r="ULU201" s="174"/>
      <c r="ULV201" s="174"/>
      <c r="ULW201" s="174"/>
      <c r="ULX201" s="174"/>
      <c r="ULY201" s="174"/>
      <c r="ULZ201" s="174"/>
      <c r="UMA201" s="174"/>
      <c r="UMB201" s="174"/>
      <c r="UMC201" s="174"/>
      <c r="UMD201" s="174"/>
      <c r="UME201" s="174"/>
      <c r="UMF201" s="174"/>
      <c r="UMG201" s="174"/>
      <c r="UMH201" s="174"/>
      <c r="UMI201" s="174"/>
      <c r="UMJ201" s="174"/>
      <c r="UMK201" s="174"/>
      <c r="UML201" s="174"/>
      <c r="UMM201" s="174"/>
      <c r="UMN201" s="174"/>
      <c r="UMO201" s="174"/>
      <c r="UMP201" s="174"/>
      <c r="UMQ201" s="174"/>
      <c r="UMR201" s="174"/>
      <c r="UMS201" s="174"/>
      <c r="UMT201" s="174"/>
      <c r="UMU201" s="174"/>
      <c r="UMV201" s="174"/>
      <c r="UMW201" s="174"/>
      <c r="UMX201" s="174"/>
      <c r="UMY201" s="174"/>
      <c r="UMZ201" s="174"/>
      <c r="UNA201" s="174"/>
      <c r="UNB201" s="174"/>
      <c r="UNC201" s="174"/>
      <c r="UND201" s="174"/>
      <c r="UNE201" s="174"/>
      <c r="UNF201" s="174"/>
      <c r="UNG201" s="174"/>
      <c r="UNH201" s="174"/>
      <c r="UNI201" s="174"/>
      <c r="UNJ201" s="174"/>
      <c r="UNK201" s="174"/>
      <c r="UNL201" s="174"/>
      <c r="UNM201" s="174"/>
      <c r="UNN201" s="174"/>
      <c r="UNO201" s="174"/>
      <c r="UNP201" s="174"/>
      <c r="UNQ201" s="174"/>
      <c r="UNR201" s="174"/>
      <c r="UNS201" s="174"/>
      <c r="UNT201" s="174"/>
      <c r="UNU201" s="174"/>
      <c r="UNV201" s="174"/>
      <c r="UNW201" s="174"/>
      <c r="UNX201" s="174"/>
      <c r="UNY201" s="174"/>
      <c r="UNZ201" s="174"/>
      <c r="UOA201" s="174"/>
      <c r="UOB201" s="174"/>
      <c r="UOC201" s="174"/>
      <c r="UOD201" s="174"/>
      <c r="UOE201" s="174"/>
      <c r="UOF201" s="174"/>
      <c r="UOG201" s="174"/>
      <c r="UOH201" s="174"/>
      <c r="UOI201" s="174"/>
      <c r="UOJ201" s="174"/>
      <c r="UOK201" s="174"/>
      <c r="UOL201" s="174"/>
      <c r="UOM201" s="174"/>
      <c r="UON201" s="174"/>
      <c r="UOO201" s="174"/>
      <c r="UOP201" s="174"/>
      <c r="UOQ201" s="174"/>
      <c r="UOR201" s="174"/>
      <c r="UOS201" s="174"/>
      <c r="UOT201" s="174"/>
      <c r="UOU201" s="174"/>
      <c r="UOV201" s="174"/>
      <c r="UOW201" s="174"/>
      <c r="UOX201" s="174"/>
      <c r="UOY201" s="174"/>
      <c r="UOZ201" s="174"/>
      <c r="UPA201" s="174"/>
      <c r="UPB201" s="174"/>
      <c r="UPC201" s="174"/>
      <c r="UPD201" s="174"/>
      <c r="UPE201" s="174"/>
      <c r="UPF201" s="174"/>
      <c r="UPG201" s="174"/>
      <c r="UPH201" s="174"/>
      <c r="UPI201" s="174"/>
      <c r="UPJ201" s="174"/>
      <c r="UPK201" s="174"/>
      <c r="UPL201" s="174"/>
      <c r="UPM201" s="174"/>
      <c r="UPN201" s="174"/>
      <c r="UPO201" s="174"/>
      <c r="UPP201" s="174"/>
      <c r="UPQ201" s="174"/>
      <c r="UPR201" s="174"/>
      <c r="UPS201" s="174"/>
      <c r="UPT201" s="174"/>
      <c r="UPU201" s="174"/>
      <c r="UPV201" s="174"/>
      <c r="UPW201" s="174"/>
      <c r="UPX201" s="174"/>
      <c r="UPY201" s="174"/>
      <c r="UPZ201" s="174"/>
      <c r="UQA201" s="174"/>
      <c r="UQB201" s="174"/>
      <c r="UQC201" s="174"/>
      <c r="UQD201" s="174"/>
      <c r="UQE201" s="174"/>
      <c r="UQF201" s="174"/>
      <c r="UQG201" s="174"/>
      <c r="UQH201" s="174"/>
      <c r="UQI201" s="174"/>
      <c r="UQJ201" s="174"/>
      <c r="UQK201" s="174"/>
      <c r="UQL201" s="174"/>
      <c r="UQM201" s="174"/>
      <c r="UQN201" s="174"/>
      <c r="UQO201" s="174"/>
      <c r="UQP201" s="174"/>
      <c r="UQQ201" s="174"/>
      <c r="UQR201" s="174"/>
      <c r="UQS201" s="174"/>
      <c r="UQT201" s="174"/>
      <c r="UQU201" s="174"/>
      <c r="UQV201" s="174"/>
      <c r="UQW201" s="174"/>
      <c r="UQX201" s="174"/>
      <c r="UQY201" s="174"/>
      <c r="UQZ201" s="174"/>
      <c r="URA201" s="174"/>
      <c r="URB201" s="174"/>
      <c r="URC201" s="174"/>
      <c r="URD201" s="174"/>
      <c r="URE201" s="174"/>
      <c r="URF201" s="174"/>
      <c r="URG201" s="174"/>
      <c r="URH201" s="174"/>
      <c r="URI201" s="174"/>
      <c r="URJ201" s="174"/>
      <c r="URK201" s="174"/>
      <c r="URL201" s="174"/>
      <c r="URM201" s="174"/>
      <c r="URN201" s="174"/>
      <c r="URO201" s="174"/>
      <c r="URP201" s="174"/>
      <c r="URQ201" s="174"/>
      <c r="URR201" s="174"/>
      <c r="URS201" s="174"/>
      <c r="URT201" s="174"/>
      <c r="URU201" s="174"/>
      <c r="URV201" s="174"/>
      <c r="URW201" s="174"/>
      <c r="URX201" s="174"/>
      <c r="URY201" s="174"/>
      <c r="URZ201" s="174"/>
      <c r="USA201" s="174"/>
      <c r="USB201" s="174"/>
      <c r="USC201" s="174"/>
      <c r="USD201" s="174"/>
      <c r="USE201" s="174"/>
      <c r="USF201" s="174"/>
      <c r="USG201" s="174"/>
      <c r="USH201" s="174"/>
      <c r="USI201" s="174"/>
      <c r="USJ201" s="174"/>
      <c r="USK201" s="174"/>
      <c r="USL201" s="174"/>
      <c r="USM201" s="174"/>
      <c r="USN201" s="174"/>
      <c r="USO201" s="174"/>
      <c r="USP201" s="174"/>
      <c r="USQ201" s="174"/>
      <c r="USR201" s="174"/>
      <c r="USS201" s="174"/>
      <c r="UST201" s="174"/>
      <c r="USU201" s="174"/>
      <c r="USV201" s="174"/>
      <c r="USW201" s="174"/>
      <c r="USX201" s="174"/>
      <c r="USY201" s="174"/>
      <c r="USZ201" s="174"/>
      <c r="UTA201" s="174"/>
      <c r="UTB201" s="174"/>
      <c r="UTC201" s="174"/>
      <c r="UTD201" s="174"/>
      <c r="UTE201" s="174"/>
      <c r="UTF201" s="174"/>
      <c r="UTG201" s="174"/>
      <c r="UTH201" s="174"/>
      <c r="UTI201" s="174"/>
      <c r="UTJ201" s="174"/>
      <c r="UTK201" s="174"/>
      <c r="UTL201" s="174"/>
      <c r="UTM201" s="174"/>
      <c r="UTN201" s="174"/>
      <c r="UTO201" s="174"/>
      <c r="UTP201" s="174"/>
      <c r="UTQ201" s="174"/>
      <c r="UTR201" s="174"/>
      <c r="UTS201" s="174"/>
      <c r="UTT201" s="174"/>
      <c r="UTU201" s="174"/>
      <c r="UTV201" s="174"/>
      <c r="UTW201" s="174"/>
      <c r="UTX201" s="174"/>
      <c r="UTY201" s="174"/>
      <c r="UTZ201" s="174"/>
      <c r="UUA201" s="174"/>
      <c r="UUB201" s="174"/>
      <c r="UUC201" s="174"/>
      <c r="UUD201" s="174"/>
      <c r="UUE201" s="174"/>
      <c r="UUF201" s="174"/>
      <c r="UUG201" s="174"/>
      <c r="UUH201" s="174"/>
      <c r="UUI201" s="174"/>
      <c r="UUJ201" s="174"/>
      <c r="UUK201" s="174"/>
      <c r="UUL201" s="174"/>
      <c r="UUM201" s="174"/>
      <c r="UUN201" s="174"/>
      <c r="UUO201" s="174"/>
      <c r="UUP201" s="174"/>
      <c r="UUQ201" s="174"/>
      <c r="UUR201" s="174"/>
      <c r="UUS201" s="174"/>
      <c r="UUT201" s="174"/>
      <c r="UUU201" s="174"/>
      <c r="UUV201" s="174"/>
      <c r="UUW201" s="174"/>
      <c r="UUX201" s="174"/>
      <c r="UUY201" s="174"/>
      <c r="UUZ201" s="174"/>
      <c r="UVA201" s="174"/>
      <c r="UVB201" s="174"/>
      <c r="UVC201" s="174"/>
      <c r="UVD201" s="174"/>
      <c r="UVE201" s="174"/>
      <c r="UVF201" s="174"/>
      <c r="UVG201" s="174"/>
      <c r="UVH201" s="174"/>
      <c r="UVI201" s="174"/>
      <c r="UVJ201" s="174"/>
      <c r="UVK201" s="174"/>
      <c r="UVL201" s="174"/>
      <c r="UVM201" s="174"/>
      <c r="UVN201" s="174"/>
      <c r="UVO201" s="174"/>
      <c r="UVP201" s="174"/>
      <c r="UVQ201" s="174"/>
      <c r="UVR201" s="174"/>
      <c r="UVS201" s="174"/>
      <c r="UVT201" s="174"/>
      <c r="UVU201" s="174"/>
      <c r="UVV201" s="174"/>
      <c r="UVW201" s="174"/>
      <c r="UVX201" s="174"/>
      <c r="UVY201" s="174"/>
      <c r="UVZ201" s="174"/>
      <c r="UWA201" s="174"/>
      <c r="UWB201" s="174"/>
      <c r="UWC201" s="174"/>
      <c r="UWD201" s="174"/>
      <c r="UWE201" s="174"/>
      <c r="UWF201" s="174"/>
      <c r="UWG201" s="174"/>
      <c r="UWH201" s="174"/>
      <c r="UWI201" s="174"/>
      <c r="UWJ201" s="174"/>
      <c r="UWK201" s="174"/>
      <c r="UWL201" s="174"/>
      <c r="UWM201" s="174"/>
      <c r="UWN201" s="174"/>
      <c r="UWO201" s="174"/>
      <c r="UWP201" s="174"/>
      <c r="UWQ201" s="174"/>
      <c r="UWR201" s="174"/>
      <c r="UWS201" s="174"/>
      <c r="UWT201" s="174"/>
      <c r="UWU201" s="174"/>
      <c r="UWV201" s="174"/>
      <c r="UWW201" s="174"/>
      <c r="UWX201" s="174"/>
      <c r="UWY201" s="174"/>
      <c r="UWZ201" s="174"/>
      <c r="UXA201" s="174"/>
      <c r="UXB201" s="174"/>
      <c r="UXC201" s="174"/>
      <c r="UXD201" s="174"/>
      <c r="UXE201" s="174"/>
      <c r="UXF201" s="174"/>
      <c r="UXG201" s="174"/>
      <c r="UXH201" s="174"/>
      <c r="UXI201" s="174"/>
      <c r="UXJ201" s="174"/>
      <c r="UXK201" s="174"/>
      <c r="UXL201" s="174"/>
      <c r="UXM201" s="174"/>
      <c r="UXN201" s="174"/>
      <c r="UXO201" s="174"/>
      <c r="UXP201" s="174"/>
      <c r="UXQ201" s="174"/>
      <c r="UXR201" s="174"/>
      <c r="UXS201" s="174"/>
      <c r="UXT201" s="174"/>
      <c r="UXU201" s="174"/>
      <c r="UXV201" s="174"/>
      <c r="UXW201" s="174"/>
      <c r="UXX201" s="174"/>
      <c r="UXY201" s="174"/>
      <c r="UXZ201" s="174"/>
      <c r="UYA201" s="174"/>
      <c r="UYB201" s="174"/>
      <c r="UYC201" s="174"/>
      <c r="UYD201" s="174"/>
      <c r="UYE201" s="174"/>
      <c r="UYF201" s="174"/>
      <c r="UYG201" s="174"/>
      <c r="UYH201" s="174"/>
      <c r="UYI201" s="174"/>
      <c r="UYJ201" s="174"/>
      <c r="UYK201" s="174"/>
      <c r="UYL201" s="174"/>
      <c r="UYM201" s="174"/>
      <c r="UYN201" s="174"/>
      <c r="UYO201" s="174"/>
      <c r="UYP201" s="174"/>
      <c r="UYQ201" s="174"/>
      <c r="UYR201" s="174"/>
      <c r="UYS201" s="174"/>
      <c r="UYT201" s="174"/>
      <c r="UYU201" s="174"/>
      <c r="UYV201" s="174"/>
      <c r="UYW201" s="174"/>
      <c r="UYX201" s="174"/>
      <c r="UYY201" s="174"/>
      <c r="UYZ201" s="174"/>
      <c r="UZA201" s="174"/>
      <c r="UZB201" s="174"/>
      <c r="UZC201" s="174"/>
      <c r="UZD201" s="174"/>
      <c r="UZE201" s="174"/>
      <c r="UZF201" s="174"/>
      <c r="UZG201" s="174"/>
      <c r="UZH201" s="174"/>
      <c r="UZI201" s="174"/>
      <c r="UZJ201" s="174"/>
      <c r="UZK201" s="174"/>
      <c r="UZL201" s="174"/>
      <c r="UZM201" s="174"/>
      <c r="UZN201" s="174"/>
      <c r="UZO201" s="174"/>
      <c r="UZP201" s="174"/>
      <c r="UZQ201" s="174"/>
      <c r="UZR201" s="174"/>
      <c r="UZS201" s="174"/>
      <c r="UZT201" s="174"/>
      <c r="UZU201" s="174"/>
      <c r="UZV201" s="174"/>
      <c r="UZW201" s="174"/>
      <c r="UZX201" s="174"/>
      <c r="UZY201" s="174"/>
      <c r="UZZ201" s="174"/>
      <c r="VAA201" s="174"/>
      <c r="VAB201" s="174"/>
      <c r="VAC201" s="174"/>
      <c r="VAD201" s="174"/>
      <c r="VAE201" s="174"/>
      <c r="VAF201" s="174"/>
      <c r="VAG201" s="174"/>
      <c r="VAH201" s="174"/>
      <c r="VAI201" s="174"/>
      <c r="VAJ201" s="174"/>
      <c r="VAK201" s="174"/>
      <c r="VAL201" s="174"/>
      <c r="VAM201" s="174"/>
      <c r="VAN201" s="174"/>
      <c r="VAO201" s="174"/>
      <c r="VAP201" s="174"/>
      <c r="VAQ201" s="174"/>
      <c r="VAR201" s="174"/>
      <c r="VAS201" s="174"/>
      <c r="VAT201" s="174"/>
      <c r="VAU201" s="174"/>
      <c r="VAV201" s="174"/>
      <c r="VAW201" s="174"/>
      <c r="VAX201" s="174"/>
      <c r="VAY201" s="174"/>
      <c r="VAZ201" s="174"/>
      <c r="VBA201" s="174"/>
      <c r="VBB201" s="174"/>
      <c r="VBC201" s="174"/>
      <c r="VBD201" s="174"/>
      <c r="VBE201" s="174"/>
      <c r="VBF201" s="174"/>
      <c r="VBG201" s="174"/>
      <c r="VBH201" s="174"/>
      <c r="VBI201" s="174"/>
      <c r="VBJ201" s="174"/>
      <c r="VBK201" s="174"/>
      <c r="VBL201" s="174"/>
      <c r="VBM201" s="174"/>
      <c r="VBN201" s="174"/>
      <c r="VBO201" s="174"/>
      <c r="VBP201" s="174"/>
      <c r="VBQ201" s="174"/>
      <c r="VBR201" s="174"/>
      <c r="VBS201" s="174"/>
      <c r="VBT201" s="174"/>
      <c r="VBU201" s="174"/>
      <c r="VBV201" s="174"/>
      <c r="VBW201" s="174"/>
      <c r="VBX201" s="174"/>
      <c r="VBY201" s="174"/>
      <c r="VBZ201" s="174"/>
      <c r="VCA201" s="174"/>
      <c r="VCB201" s="174"/>
      <c r="VCC201" s="174"/>
      <c r="VCD201" s="174"/>
      <c r="VCE201" s="174"/>
      <c r="VCF201" s="174"/>
      <c r="VCG201" s="174"/>
      <c r="VCH201" s="174"/>
      <c r="VCI201" s="174"/>
      <c r="VCJ201" s="174"/>
      <c r="VCK201" s="174"/>
      <c r="VCL201" s="174"/>
      <c r="VCM201" s="174"/>
      <c r="VCN201" s="174"/>
      <c r="VCO201" s="174"/>
      <c r="VCP201" s="174"/>
      <c r="VCQ201" s="174"/>
      <c r="VCR201" s="174"/>
      <c r="VCS201" s="174"/>
      <c r="VCT201" s="174"/>
      <c r="VCU201" s="174"/>
      <c r="VCV201" s="174"/>
      <c r="VCW201" s="174"/>
      <c r="VCX201" s="174"/>
      <c r="VCY201" s="174"/>
      <c r="VCZ201" s="174"/>
      <c r="VDA201" s="174"/>
      <c r="VDB201" s="174"/>
      <c r="VDC201" s="174"/>
      <c r="VDD201" s="174"/>
      <c r="VDE201" s="174"/>
      <c r="VDF201" s="174"/>
      <c r="VDG201" s="174"/>
      <c r="VDH201" s="174"/>
      <c r="VDI201" s="174"/>
      <c r="VDJ201" s="174"/>
      <c r="VDK201" s="174"/>
      <c r="VDL201" s="174"/>
      <c r="VDM201" s="174"/>
      <c r="VDN201" s="174"/>
      <c r="VDO201" s="174"/>
      <c r="VDP201" s="174"/>
      <c r="VDQ201" s="174"/>
      <c r="VDR201" s="174"/>
      <c r="VDS201" s="174"/>
      <c r="VDT201" s="174"/>
      <c r="VDU201" s="174"/>
      <c r="VDV201" s="174"/>
      <c r="VDW201" s="174"/>
      <c r="VDX201" s="174"/>
      <c r="VDY201" s="174"/>
      <c r="VDZ201" s="174"/>
      <c r="VEA201" s="174"/>
      <c r="VEB201" s="174"/>
      <c r="VEC201" s="174"/>
      <c r="VED201" s="174"/>
      <c r="VEE201" s="174"/>
      <c r="VEF201" s="174"/>
      <c r="VEG201" s="174"/>
      <c r="VEH201" s="174"/>
      <c r="VEI201" s="174"/>
      <c r="VEJ201" s="174"/>
      <c r="VEK201" s="174"/>
      <c r="VEL201" s="174"/>
      <c r="VEM201" s="174"/>
      <c r="VEN201" s="174"/>
      <c r="VEO201" s="174"/>
      <c r="VEP201" s="174"/>
      <c r="VEQ201" s="174"/>
      <c r="VER201" s="174"/>
      <c r="VES201" s="174"/>
      <c r="VET201" s="174"/>
      <c r="VEU201" s="174"/>
      <c r="VEV201" s="174"/>
      <c r="VEW201" s="174"/>
      <c r="VEX201" s="174"/>
      <c r="VEY201" s="174"/>
      <c r="VEZ201" s="174"/>
      <c r="VFA201" s="174"/>
      <c r="VFB201" s="174"/>
      <c r="VFC201" s="174"/>
      <c r="VFD201" s="174"/>
      <c r="VFE201" s="174"/>
      <c r="VFF201" s="174"/>
      <c r="VFG201" s="174"/>
      <c r="VFH201" s="174"/>
      <c r="VFI201" s="174"/>
      <c r="VFJ201" s="174"/>
      <c r="VFK201" s="174"/>
      <c r="VFL201" s="174"/>
      <c r="VFM201" s="174"/>
      <c r="VFN201" s="174"/>
      <c r="VFO201" s="174"/>
      <c r="VFP201" s="174"/>
      <c r="VFQ201" s="174"/>
      <c r="VFR201" s="174"/>
      <c r="VFS201" s="174"/>
      <c r="VFT201" s="174"/>
      <c r="VFU201" s="174"/>
      <c r="VFV201" s="174"/>
      <c r="VFW201" s="174"/>
      <c r="VFX201" s="174"/>
      <c r="VFY201" s="174"/>
      <c r="VFZ201" s="174"/>
      <c r="VGA201" s="174"/>
      <c r="VGB201" s="174"/>
      <c r="VGC201" s="174"/>
      <c r="VGD201" s="174"/>
      <c r="VGE201" s="174"/>
      <c r="VGF201" s="174"/>
      <c r="VGG201" s="174"/>
      <c r="VGH201" s="174"/>
      <c r="VGI201" s="174"/>
      <c r="VGJ201" s="174"/>
      <c r="VGK201" s="174"/>
      <c r="VGL201" s="174"/>
      <c r="VGM201" s="174"/>
      <c r="VGN201" s="174"/>
      <c r="VGO201" s="174"/>
      <c r="VGP201" s="174"/>
      <c r="VGQ201" s="174"/>
      <c r="VGR201" s="174"/>
      <c r="VGS201" s="174"/>
      <c r="VGT201" s="174"/>
      <c r="VGU201" s="174"/>
      <c r="VGV201" s="174"/>
      <c r="VGW201" s="174"/>
      <c r="VGX201" s="174"/>
      <c r="VGY201" s="174"/>
      <c r="VGZ201" s="174"/>
      <c r="VHA201" s="174"/>
      <c r="VHB201" s="174"/>
      <c r="VHC201" s="174"/>
      <c r="VHD201" s="174"/>
      <c r="VHE201" s="174"/>
      <c r="VHF201" s="174"/>
      <c r="VHG201" s="174"/>
      <c r="VHH201" s="174"/>
      <c r="VHI201" s="174"/>
      <c r="VHJ201" s="174"/>
      <c r="VHK201" s="174"/>
      <c r="VHL201" s="174"/>
      <c r="VHM201" s="174"/>
      <c r="VHN201" s="174"/>
      <c r="VHO201" s="174"/>
      <c r="VHP201" s="174"/>
      <c r="VHQ201" s="174"/>
      <c r="VHR201" s="174"/>
      <c r="VHS201" s="174"/>
      <c r="VHT201" s="174"/>
      <c r="VHU201" s="174"/>
      <c r="VHV201" s="174"/>
      <c r="VHW201" s="174"/>
      <c r="VHX201" s="174"/>
      <c r="VHY201" s="174"/>
      <c r="VHZ201" s="174"/>
      <c r="VIA201" s="174"/>
      <c r="VIB201" s="174"/>
      <c r="VIC201" s="174"/>
      <c r="VID201" s="174"/>
      <c r="VIE201" s="174"/>
      <c r="VIF201" s="174"/>
      <c r="VIG201" s="174"/>
      <c r="VIH201" s="174"/>
      <c r="VII201" s="174"/>
      <c r="VIJ201" s="174"/>
      <c r="VIK201" s="174"/>
      <c r="VIL201" s="174"/>
      <c r="VIM201" s="174"/>
      <c r="VIN201" s="174"/>
      <c r="VIO201" s="174"/>
      <c r="VIP201" s="174"/>
      <c r="VIQ201" s="174"/>
      <c r="VIR201" s="174"/>
      <c r="VIS201" s="174"/>
      <c r="VIT201" s="174"/>
      <c r="VIU201" s="174"/>
      <c r="VIV201" s="174"/>
      <c r="VIW201" s="174"/>
      <c r="VIX201" s="174"/>
      <c r="VIY201" s="174"/>
      <c r="VIZ201" s="174"/>
      <c r="VJA201" s="174"/>
      <c r="VJB201" s="174"/>
      <c r="VJC201" s="174"/>
      <c r="VJD201" s="174"/>
      <c r="VJE201" s="174"/>
      <c r="VJF201" s="174"/>
      <c r="VJG201" s="174"/>
      <c r="VJH201" s="174"/>
      <c r="VJI201" s="174"/>
      <c r="VJJ201" s="174"/>
      <c r="VJK201" s="174"/>
      <c r="VJL201" s="174"/>
      <c r="VJM201" s="174"/>
      <c r="VJN201" s="174"/>
      <c r="VJO201" s="174"/>
      <c r="VJP201" s="174"/>
      <c r="VJQ201" s="174"/>
      <c r="VJR201" s="174"/>
      <c r="VJS201" s="174"/>
      <c r="VJT201" s="174"/>
      <c r="VJU201" s="174"/>
      <c r="VJV201" s="174"/>
      <c r="VJW201" s="174"/>
      <c r="VJX201" s="174"/>
      <c r="VJY201" s="174"/>
      <c r="VJZ201" s="174"/>
      <c r="VKA201" s="174"/>
      <c r="VKB201" s="174"/>
      <c r="VKC201" s="174"/>
      <c r="VKD201" s="174"/>
      <c r="VKE201" s="174"/>
      <c r="VKF201" s="174"/>
      <c r="VKG201" s="174"/>
      <c r="VKH201" s="174"/>
      <c r="VKI201" s="174"/>
      <c r="VKJ201" s="174"/>
      <c r="VKK201" s="174"/>
      <c r="VKL201" s="174"/>
      <c r="VKM201" s="174"/>
      <c r="VKN201" s="174"/>
      <c r="VKO201" s="174"/>
      <c r="VKP201" s="174"/>
      <c r="VKQ201" s="174"/>
      <c r="VKR201" s="174"/>
      <c r="VKS201" s="174"/>
      <c r="VKT201" s="174"/>
      <c r="VKU201" s="174"/>
      <c r="VKV201" s="174"/>
      <c r="VKW201" s="174"/>
      <c r="VKX201" s="174"/>
      <c r="VKY201" s="174"/>
      <c r="VKZ201" s="174"/>
      <c r="VLA201" s="174"/>
      <c r="VLB201" s="174"/>
      <c r="VLC201" s="174"/>
      <c r="VLD201" s="174"/>
      <c r="VLE201" s="174"/>
      <c r="VLF201" s="174"/>
      <c r="VLG201" s="174"/>
      <c r="VLH201" s="174"/>
      <c r="VLI201" s="174"/>
      <c r="VLJ201" s="174"/>
      <c r="VLK201" s="174"/>
      <c r="VLL201" s="174"/>
      <c r="VLM201" s="174"/>
      <c r="VLN201" s="174"/>
      <c r="VLO201" s="174"/>
      <c r="VLP201" s="174"/>
      <c r="VLQ201" s="174"/>
      <c r="VLR201" s="174"/>
      <c r="VLS201" s="174"/>
      <c r="VLT201" s="174"/>
      <c r="VLU201" s="174"/>
      <c r="VLV201" s="174"/>
      <c r="VLW201" s="174"/>
      <c r="VLX201" s="174"/>
      <c r="VLY201" s="174"/>
      <c r="VLZ201" s="174"/>
      <c r="VMA201" s="174"/>
      <c r="VMB201" s="174"/>
      <c r="VMC201" s="174"/>
      <c r="VMD201" s="174"/>
      <c r="VME201" s="174"/>
      <c r="VMF201" s="174"/>
      <c r="VMG201" s="174"/>
      <c r="VMH201" s="174"/>
      <c r="VMI201" s="174"/>
      <c r="VMJ201" s="174"/>
      <c r="VMK201" s="174"/>
      <c r="VML201" s="174"/>
      <c r="VMM201" s="174"/>
      <c r="VMN201" s="174"/>
      <c r="VMO201" s="174"/>
      <c r="VMP201" s="174"/>
      <c r="VMQ201" s="174"/>
      <c r="VMR201" s="174"/>
      <c r="VMS201" s="174"/>
      <c r="VMT201" s="174"/>
      <c r="VMU201" s="174"/>
      <c r="VMV201" s="174"/>
      <c r="VMW201" s="174"/>
      <c r="VMX201" s="174"/>
      <c r="VMY201" s="174"/>
      <c r="VMZ201" s="174"/>
      <c r="VNA201" s="174"/>
      <c r="VNB201" s="174"/>
      <c r="VNC201" s="174"/>
      <c r="VND201" s="174"/>
      <c r="VNE201" s="174"/>
      <c r="VNF201" s="174"/>
      <c r="VNG201" s="174"/>
      <c r="VNH201" s="174"/>
      <c r="VNI201" s="174"/>
      <c r="VNJ201" s="174"/>
      <c r="VNK201" s="174"/>
      <c r="VNL201" s="174"/>
      <c r="VNM201" s="174"/>
      <c r="VNN201" s="174"/>
      <c r="VNO201" s="174"/>
      <c r="VNP201" s="174"/>
      <c r="VNQ201" s="174"/>
      <c r="VNR201" s="174"/>
      <c r="VNS201" s="174"/>
      <c r="VNT201" s="174"/>
      <c r="VNU201" s="174"/>
      <c r="VNV201" s="174"/>
      <c r="VNW201" s="174"/>
      <c r="VNX201" s="174"/>
      <c r="VNY201" s="174"/>
      <c r="VNZ201" s="174"/>
      <c r="VOA201" s="174"/>
      <c r="VOB201" s="174"/>
      <c r="VOC201" s="174"/>
      <c r="VOD201" s="174"/>
      <c r="VOE201" s="174"/>
      <c r="VOF201" s="174"/>
      <c r="VOG201" s="174"/>
      <c r="VOH201" s="174"/>
      <c r="VOI201" s="174"/>
      <c r="VOJ201" s="174"/>
      <c r="VOK201" s="174"/>
      <c r="VOL201" s="174"/>
      <c r="VOM201" s="174"/>
      <c r="VON201" s="174"/>
      <c r="VOO201" s="174"/>
      <c r="VOP201" s="174"/>
      <c r="VOQ201" s="174"/>
      <c r="VOR201" s="174"/>
      <c r="VOS201" s="174"/>
      <c r="VOT201" s="174"/>
      <c r="VOU201" s="174"/>
      <c r="VOV201" s="174"/>
      <c r="VOW201" s="174"/>
      <c r="VOX201" s="174"/>
      <c r="VOY201" s="174"/>
      <c r="VOZ201" s="174"/>
      <c r="VPA201" s="174"/>
      <c r="VPB201" s="174"/>
      <c r="VPC201" s="174"/>
      <c r="VPD201" s="174"/>
      <c r="VPE201" s="174"/>
      <c r="VPF201" s="174"/>
      <c r="VPG201" s="174"/>
      <c r="VPH201" s="174"/>
      <c r="VPI201" s="174"/>
      <c r="VPJ201" s="174"/>
      <c r="VPK201" s="174"/>
      <c r="VPL201" s="174"/>
      <c r="VPM201" s="174"/>
      <c r="VPN201" s="174"/>
      <c r="VPO201" s="174"/>
      <c r="VPP201" s="174"/>
      <c r="VPQ201" s="174"/>
      <c r="VPR201" s="174"/>
      <c r="VPS201" s="174"/>
      <c r="VPT201" s="174"/>
      <c r="VPU201" s="174"/>
      <c r="VPV201" s="174"/>
      <c r="VPW201" s="174"/>
      <c r="VPX201" s="174"/>
      <c r="VPY201" s="174"/>
      <c r="VPZ201" s="174"/>
      <c r="VQA201" s="174"/>
      <c r="VQB201" s="174"/>
      <c r="VQC201" s="174"/>
      <c r="VQD201" s="174"/>
      <c r="VQE201" s="174"/>
      <c r="VQF201" s="174"/>
      <c r="VQG201" s="174"/>
      <c r="VQH201" s="174"/>
      <c r="VQI201" s="174"/>
      <c r="VQJ201" s="174"/>
      <c r="VQK201" s="174"/>
      <c r="VQL201" s="174"/>
      <c r="VQM201" s="174"/>
      <c r="VQN201" s="174"/>
      <c r="VQO201" s="174"/>
      <c r="VQP201" s="174"/>
      <c r="VQQ201" s="174"/>
      <c r="VQR201" s="174"/>
      <c r="VQS201" s="174"/>
      <c r="VQT201" s="174"/>
      <c r="VQU201" s="174"/>
      <c r="VQV201" s="174"/>
      <c r="VQW201" s="174"/>
      <c r="VQX201" s="174"/>
      <c r="VQY201" s="174"/>
      <c r="VQZ201" s="174"/>
      <c r="VRA201" s="174"/>
      <c r="VRB201" s="174"/>
      <c r="VRC201" s="174"/>
      <c r="VRD201" s="174"/>
      <c r="VRE201" s="174"/>
      <c r="VRF201" s="174"/>
      <c r="VRG201" s="174"/>
      <c r="VRH201" s="174"/>
      <c r="VRI201" s="174"/>
      <c r="VRJ201" s="174"/>
      <c r="VRK201" s="174"/>
      <c r="VRL201" s="174"/>
      <c r="VRM201" s="174"/>
      <c r="VRN201" s="174"/>
      <c r="VRO201" s="174"/>
      <c r="VRP201" s="174"/>
      <c r="VRQ201" s="174"/>
      <c r="VRR201" s="174"/>
      <c r="VRS201" s="174"/>
      <c r="VRT201" s="174"/>
      <c r="VRU201" s="174"/>
      <c r="VRV201" s="174"/>
      <c r="VRW201" s="174"/>
      <c r="VRX201" s="174"/>
      <c r="VRY201" s="174"/>
      <c r="VRZ201" s="174"/>
      <c r="VSA201" s="174"/>
      <c r="VSB201" s="174"/>
      <c r="VSC201" s="174"/>
      <c r="VSD201" s="174"/>
      <c r="VSE201" s="174"/>
      <c r="VSF201" s="174"/>
      <c r="VSG201" s="174"/>
      <c r="VSH201" s="174"/>
      <c r="VSI201" s="174"/>
      <c r="VSJ201" s="174"/>
      <c r="VSK201" s="174"/>
      <c r="VSL201" s="174"/>
      <c r="VSM201" s="174"/>
      <c r="VSN201" s="174"/>
      <c r="VSO201" s="174"/>
      <c r="VSP201" s="174"/>
      <c r="VSQ201" s="174"/>
      <c r="VSR201" s="174"/>
      <c r="VSS201" s="174"/>
      <c r="VST201" s="174"/>
      <c r="VSU201" s="174"/>
      <c r="VSV201" s="174"/>
      <c r="VSW201" s="174"/>
      <c r="VSX201" s="174"/>
      <c r="VSY201" s="174"/>
      <c r="VSZ201" s="174"/>
      <c r="VTA201" s="174"/>
      <c r="VTB201" s="174"/>
      <c r="VTC201" s="174"/>
      <c r="VTD201" s="174"/>
      <c r="VTE201" s="174"/>
      <c r="VTF201" s="174"/>
      <c r="VTG201" s="174"/>
      <c r="VTH201" s="174"/>
      <c r="VTI201" s="174"/>
      <c r="VTJ201" s="174"/>
      <c r="VTK201" s="174"/>
      <c r="VTL201" s="174"/>
      <c r="VTM201" s="174"/>
      <c r="VTN201" s="174"/>
      <c r="VTO201" s="174"/>
      <c r="VTP201" s="174"/>
      <c r="VTQ201" s="174"/>
      <c r="VTR201" s="174"/>
      <c r="VTS201" s="174"/>
      <c r="VTT201" s="174"/>
      <c r="VTU201" s="174"/>
      <c r="VTV201" s="174"/>
      <c r="VTW201" s="174"/>
      <c r="VTX201" s="174"/>
      <c r="VTY201" s="174"/>
      <c r="VTZ201" s="174"/>
      <c r="VUA201" s="174"/>
      <c r="VUB201" s="174"/>
      <c r="VUC201" s="174"/>
      <c r="VUD201" s="174"/>
      <c r="VUE201" s="174"/>
      <c r="VUF201" s="174"/>
      <c r="VUG201" s="174"/>
      <c r="VUH201" s="174"/>
      <c r="VUI201" s="174"/>
      <c r="VUJ201" s="174"/>
      <c r="VUK201" s="174"/>
      <c r="VUL201" s="174"/>
      <c r="VUM201" s="174"/>
      <c r="VUN201" s="174"/>
      <c r="VUO201" s="174"/>
      <c r="VUP201" s="174"/>
      <c r="VUQ201" s="174"/>
      <c r="VUR201" s="174"/>
      <c r="VUS201" s="174"/>
      <c r="VUT201" s="174"/>
      <c r="VUU201" s="174"/>
      <c r="VUV201" s="174"/>
      <c r="VUW201" s="174"/>
      <c r="VUX201" s="174"/>
      <c r="VUY201" s="174"/>
      <c r="VUZ201" s="174"/>
      <c r="VVA201" s="174"/>
      <c r="VVB201" s="174"/>
      <c r="VVC201" s="174"/>
      <c r="VVD201" s="174"/>
      <c r="VVE201" s="174"/>
      <c r="VVF201" s="174"/>
      <c r="VVG201" s="174"/>
      <c r="VVH201" s="174"/>
      <c r="VVI201" s="174"/>
      <c r="VVJ201" s="174"/>
      <c r="VVK201" s="174"/>
      <c r="VVL201" s="174"/>
      <c r="VVM201" s="174"/>
      <c r="VVN201" s="174"/>
      <c r="VVO201" s="174"/>
      <c r="VVP201" s="174"/>
      <c r="VVQ201" s="174"/>
      <c r="VVR201" s="174"/>
      <c r="VVS201" s="174"/>
      <c r="VVT201" s="174"/>
      <c r="VVU201" s="174"/>
      <c r="VVV201" s="174"/>
      <c r="VVW201" s="174"/>
      <c r="VVX201" s="174"/>
      <c r="VVY201" s="174"/>
      <c r="VVZ201" s="174"/>
      <c r="VWA201" s="174"/>
      <c r="VWB201" s="174"/>
      <c r="VWC201" s="174"/>
      <c r="VWD201" s="174"/>
      <c r="VWE201" s="174"/>
      <c r="VWF201" s="174"/>
      <c r="VWG201" s="174"/>
      <c r="VWH201" s="174"/>
      <c r="VWI201" s="174"/>
      <c r="VWJ201" s="174"/>
      <c r="VWK201" s="174"/>
      <c r="VWL201" s="174"/>
      <c r="VWM201" s="174"/>
      <c r="VWN201" s="174"/>
      <c r="VWO201" s="174"/>
      <c r="VWP201" s="174"/>
      <c r="VWQ201" s="174"/>
      <c r="VWR201" s="174"/>
      <c r="VWS201" s="174"/>
      <c r="VWT201" s="174"/>
      <c r="VWU201" s="174"/>
      <c r="VWV201" s="174"/>
      <c r="VWW201" s="174"/>
      <c r="VWX201" s="174"/>
      <c r="VWY201" s="174"/>
      <c r="VWZ201" s="174"/>
      <c r="VXA201" s="174"/>
      <c r="VXB201" s="174"/>
      <c r="VXC201" s="174"/>
      <c r="VXD201" s="174"/>
      <c r="VXE201" s="174"/>
      <c r="VXF201" s="174"/>
      <c r="VXG201" s="174"/>
      <c r="VXH201" s="174"/>
      <c r="VXI201" s="174"/>
      <c r="VXJ201" s="174"/>
      <c r="VXK201" s="174"/>
      <c r="VXL201" s="174"/>
      <c r="VXM201" s="174"/>
      <c r="VXN201" s="174"/>
      <c r="VXO201" s="174"/>
      <c r="VXP201" s="174"/>
      <c r="VXQ201" s="174"/>
      <c r="VXR201" s="174"/>
      <c r="VXS201" s="174"/>
      <c r="VXT201" s="174"/>
      <c r="VXU201" s="174"/>
      <c r="VXV201" s="174"/>
      <c r="VXW201" s="174"/>
      <c r="VXX201" s="174"/>
      <c r="VXY201" s="174"/>
      <c r="VXZ201" s="174"/>
      <c r="VYA201" s="174"/>
      <c r="VYB201" s="174"/>
      <c r="VYC201" s="174"/>
      <c r="VYD201" s="174"/>
      <c r="VYE201" s="174"/>
      <c r="VYF201" s="174"/>
      <c r="VYG201" s="174"/>
      <c r="VYH201" s="174"/>
      <c r="VYI201" s="174"/>
      <c r="VYJ201" s="174"/>
      <c r="VYK201" s="174"/>
      <c r="VYL201" s="174"/>
      <c r="VYM201" s="174"/>
      <c r="VYN201" s="174"/>
      <c r="VYO201" s="174"/>
      <c r="VYP201" s="174"/>
      <c r="VYQ201" s="174"/>
      <c r="VYR201" s="174"/>
      <c r="VYS201" s="174"/>
      <c r="VYT201" s="174"/>
      <c r="VYU201" s="174"/>
      <c r="VYV201" s="174"/>
      <c r="VYW201" s="174"/>
      <c r="VYX201" s="174"/>
      <c r="VYY201" s="174"/>
      <c r="VYZ201" s="174"/>
      <c r="VZA201" s="174"/>
      <c r="VZB201" s="174"/>
      <c r="VZC201" s="174"/>
      <c r="VZD201" s="174"/>
      <c r="VZE201" s="174"/>
      <c r="VZF201" s="174"/>
      <c r="VZG201" s="174"/>
      <c r="VZH201" s="174"/>
      <c r="VZI201" s="174"/>
      <c r="VZJ201" s="174"/>
      <c r="VZK201" s="174"/>
      <c r="VZL201" s="174"/>
      <c r="VZM201" s="174"/>
      <c r="VZN201" s="174"/>
      <c r="VZO201" s="174"/>
      <c r="VZP201" s="174"/>
      <c r="VZQ201" s="174"/>
      <c r="VZR201" s="174"/>
      <c r="VZS201" s="174"/>
      <c r="VZT201" s="174"/>
      <c r="VZU201" s="174"/>
      <c r="VZV201" s="174"/>
      <c r="VZW201" s="174"/>
      <c r="VZX201" s="174"/>
      <c r="VZY201" s="174"/>
      <c r="VZZ201" s="174"/>
      <c r="WAA201" s="174"/>
      <c r="WAB201" s="174"/>
      <c r="WAC201" s="174"/>
      <c r="WAD201" s="174"/>
      <c r="WAE201" s="174"/>
      <c r="WAF201" s="174"/>
      <c r="WAG201" s="174"/>
      <c r="WAH201" s="174"/>
      <c r="WAI201" s="174"/>
      <c r="WAJ201" s="174"/>
      <c r="WAK201" s="174"/>
      <c r="WAL201" s="174"/>
      <c r="WAM201" s="174"/>
      <c r="WAN201" s="174"/>
      <c r="WAO201" s="174"/>
      <c r="WAP201" s="174"/>
      <c r="WAQ201" s="174"/>
      <c r="WAR201" s="174"/>
      <c r="WAS201" s="174"/>
      <c r="WAT201" s="174"/>
      <c r="WAU201" s="174"/>
      <c r="WAV201" s="174"/>
      <c r="WAW201" s="174"/>
      <c r="WAX201" s="174"/>
      <c r="WAY201" s="174"/>
      <c r="WAZ201" s="174"/>
      <c r="WBA201" s="174"/>
      <c r="WBB201" s="174"/>
      <c r="WBC201" s="174"/>
      <c r="WBD201" s="174"/>
      <c r="WBE201" s="174"/>
      <c r="WBF201" s="174"/>
      <c r="WBG201" s="174"/>
      <c r="WBH201" s="174"/>
      <c r="WBI201" s="174"/>
      <c r="WBJ201" s="174"/>
      <c r="WBK201" s="174"/>
      <c r="WBL201" s="174"/>
      <c r="WBM201" s="174"/>
      <c r="WBN201" s="174"/>
      <c r="WBO201" s="174"/>
      <c r="WBP201" s="174"/>
      <c r="WBQ201" s="174"/>
      <c r="WBR201" s="174"/>
      <c r="WBS201" s="174"/>
      <c r="WBT201" s="174"/>
      <c r="WBU201" s="174"/>
      <c r="WBV201" s="174"/>
      <c r="WBW201" s="174"/>
      <c r="WBX201" s="174"/>
      <c r="WBY201" s="174"/>
      <c r="WBZ201" s="174"/>
      <c r="WCA201" s="174"/>
      <c r="WCB201" s="174"/>
      <c r="WCC201" s="174"/>
      <c r="WCD201" s="174"/>
      <c r="WCE201" s="174"/>
      <c r="WCF201" s="174"/>
      <c r="WCG201" s="174"/>
      <c r="WCH201" s="174"/>
      <c r="WCI201" s="174"/>
      <c r="WCJ201" s="174"/>
      <c r="WCK201" s="174"/>
      <c r="WCL201" s="174"/>
      <c r="WCM201" s="174"/>
      <c r="WCN201" s="174"/>
      <c r="WCO201" s="174"/>
      <c r="WCP201" s="174"/>
      <c r="WCQ201" s="174"/>
      <c r="WCR201" s="174"/>
      <c r="WCS201" s="174"/>
      <c r="WCT201" s="174"/>
      <c r="WCU201" s="174"/>
      <c r="WCV201" s="174"/>
      <c r="WCW201" s="174"/>
      <c r="WCX201" s="174"/>
      <c r="WCY201" s="174"/>
      <c r="WCZ201" s="174"/>
      <c r="WDA201" s="174"/>
      <c r="WDB201" s="174"/>
      <c r="WDC201" s="174"/>
      <c r="WDD201" s="174"/>
      <c r="WDE201" s="174"/>
      <c r="WDF201" s="174"/>
      <c r="WDG201" s="174"/>
      <c r="WDH201" s="174"/>
      <c r="WDI201" s="174"/>
      <c r="WDJ201" s="174"/>
      <c r="WDK201" s="174"/>
      <c r="WDL201" s="174"/>
      <c r="WDM201" s="174"/>
      <c r="WDN201" s="174"/>
      <c r="WDO201" s="174"/>
      <c r="WDP201" s="174"/>
      <c r="WDQ201" s="174"/>
      <c r="WDR201" s="174"/>
      <c r="WDS201" s="174"/>
      <c r="WDT201" s="174"/>
      <c r="WDU201" s="174"/>
      <c r="WDV201" s="174"/>
      <c r="WDW201" s="174"/>
      <c r="WDX201" s="174"/>
      <c r="WDY201" s="174"/>
      <c r="WDZ201" s="174"/>
      <c r="WEA201" s="174"/>
      <c r="WEB201" s="174"/>
      <c r="WEC201" s="174"/>
      <c r="WED201" s="174"/>
      <c r="WEE201" s="174"/>
      <c r="WEF201" s="174"/>
      <c r="WEG201" s="174"/>
      <c r="WEH201" s="174"/>
      <c r="WEI201" s="174"/>
      <c r="WEJ201" s="174"/>
      <c r="WEK201" s="174"/>
      <c r="WEL201" s="174"/>
      <c r="WEM201" s="174"/>
      <c r="WEN201" s="174"/>
      <c r="WEO201" s="174"/>
      <c r="WEP201" s="174"/>
      <c r="WEQ201" s="174"/>
      <c r="WER201" s="174"/>
      <c r="WES201" s="174"/>
      <c r="WET201" s="174"/>
      <c r="WEU201" s="174"/>
      <c r="WEV201" s="174"/>
      <c r="WEW201" s="174"/>
      <c r="WEX201" s="174"/>
      <c r="WEY201" s="174"/>
      <c r="WEZ201" s="174"/>
      <c r="WFA201" s="174"/>
      <c r="WFB201" s="174"/>
      <c r="WFC201" s="174"/>
      <c r="WFD201" s="174"/>
      <c r="WFE201" s="174"/>
      <c r="WFF201" s="174"/>
      <c r="WFG201" s="174"/>
      <c r="WFH201" s="174"/>
      <c r="WFI201" s="174"/>
      <c r="WFJ201" s="174"/>
      <c r="WFK201" s="174"/>
      <c r="WFL201" s="174"/>
      <c r="WFM201" s="174"/>
      <c r="WFN201" s="174"/>
      <c r="WFO201" s="174"/>
      <c r="WFP201" s="174"/>
      <c r="WFQ201" s="174"/>
      <c r="WFR201" s="174"/>
      <c r="WFS201" s="174"/>
      <c r="WFT201" s="174"/>
      <c r="WFU201" s="174"/>
      <c r="WFV201" s="174"/>
      <c r="WFW201" s="174"/>
      <c r="WFX201" s="174"/>
      <c r="WFY201" s="174"/>
      <c r="WFZ201" s="174"/>
      <c r="WGA201" s="174"/>
      <c r="WGB201" s="174"/>
      <c r="WGC201" s="174"/>
      <c r="WGD201" s="174"/>
      <c r="WGE201" s="174"/>
      <c r="WGF201" s="174"/>
      <c r="WGG201" s="174"/>
      <c r="WGH201" s="174"/>
      <c r="WGI201" s="174"/>
      <c r="WGJ201" s="174"/>
      <c r="WGK201" s="174"/>
      <c r="WGL201" s="174"/>
      <c r="WGM201" s="174"/>
      <c r="WGN201" s="174"/>
      <c r="WGO201" s="174"/>
      <c r="WGP201" s="174"/>
      <c r="WGQ201" s="174"/>
      <c r="WGR201" s="174"/>
      <c r="WGS201" s="174"/>
      <c r="WGT201" s="174"/>
      <c r="WGU201" s="174"/>
      <c r="WGV201" s="174"/>
      <c r="WGW201" s="174"/>
      <c r="WGX201" s="174"/>
      <c r="WGY201" s="174"/>
      <c r="WGZ201" s="174"/>
      <c r="WHA201" s="174"/>
      <c r="WHB201" s="174"/>
      <c r="WHC201" s="174"/>
      <c r="WHD201" s="174"/>
      <c r="WHE201" s="174"/>
      <c r="WHF201" s="174"/>
      <c r="WHG201" s="174"/>
      <c r="WHH201" s="174"/>
      <c r="WHI201" s="174"/>
      <c r="WHJ201" s="174"/>
      <c r="WHK201" s="174"/>
      <c r="WHL201" s="174"/>
      <c r="WHM201" s="174"/>
      <c r="WHN201" s="174"/>
      <c r="WHO201" s="174"/>
      <c r="WHP201" s="174"/>
      <c r="WHQ201" s="174"/>
      <c r="WHR201" s="174"/>
      <c r="WHS201" s="174"/>
      <c r="WHT201" s="174"/>
      <c r="WHU201" s="174"/>
      <c r="WHV201" s="174"/>
      <c r="WHW201" s="174"/>
      <c r="WHX201" s="174"/>
      <c r="WHY201" s="174"/>
      <c r="WHZ201" s="174"/>
      <c r="WIA201" s="174"/>
      <c r="WIB201" s="174"/>
      <c r="WIC201" s="174"/>
      <c r="WID201" s="174"/>
      <c r="WIE201" s="174"/>
      <c r="WIF201" s="174"/>
      <c r="WIG201" s="174"/>
      <c r="WIH201" s="174"/>
      <c r="WII201" s="174"/>
      <c r="WIJ201" s="174"/>
      <c r="WIK201" s="174"/>
      <c r="WIL201" s="174"/>
      <c r="WIM201" s="174"/>
      <c r="WIN201" s="174"/>
      <c r="WIO201" s="174"/>
      <c r="WIP201" s="174"/>
      <c r="WIQ201" s="174"/>
      <c r="WIR201" s="174"/>
      <c r="WIS201" s="174"/>
      <c r="WIT201" s="174"/>
      <c r="WIU201" s="174"/>
      <c r="WIV201" s="174"/>
      <c r="WIW201" s="174"/>
      <c r="WIX201" s="174"/>
      <c r="WIY201" s="174"/>
      <c r="WIZ201" s="174"/>
      <c r="WJA201" s="174"/>
      <c r="WJB201" s="174"/>
      <c r="WJC201" s="174"/>
      <c r="WJD201" s="174"/>
      <c r="WJE201" s="174"/>
      <c r="WJF201" s="174"/>
      <c r="WJG201" s="174"/>
      <c r="WJH201" s="174"/>
      <c r="WJI201" s="174"/>
      <c r="WJJ201" s="174"/>
      <c r="WJK201" s="174"/>
      <c r="WJL201" s="174"/>
      <c r="WJM201" s="174"/>
      <c r="WJN201" s="174"/>
      <c r="WJO201" s="174"/>
      <c r="WJP201" s="174"/>
      <c r="WJQ201" s="174"/>
      <c r="WJR201" s="174"/>
      <c r="WJS201" s="174"/>
      <c r="WJT201" s="174"/>
      <c r="WJU201" s="174"/>
      <c r="WJV201" s="174"/>
      <c r="WJW201" s="174"/>
      <c r="WJX201" s="174"/>
      <c r="WJY201" s="174"/>
      <c r="WJZ201" s="174"/>
      <c r="WKA201" s="174"/>
      <c r="WKB201" s="174"/>
      <c r="WKC201" s="174"/>
      <c r="WKD201" s="174"/>
      <c r="WKE201" s="174"/>
      <c r="WKF201" s="174"/>
      <c r="WKG201" s="174"/>
      <c r="WKH201" s="174"/>
      <c r="WKI201" s="174"/>
      <c r="WKJ201" s="174"/>
      <c r="WKK201" s="174"/>
      <c r="WKL201" s="174"/>
      <c r="WKM201" s="174"/>
      <c r="WKN201" s="174"/>
      <c r="WKO201" s="174"/>
      <c r="WKP201" s="174"/>
      <c r="WKQ201" s="174"/>
      <c r="WKR201" s="174"/>
      <c r="WKS201" s="174"/>
      <c r="WKT201" s="174"/>
      <c r="WKU201" s="174"/>
      <c r="WKV201" s="174"/>
      <c r="WKW201" s="174"/>
      <c r="WKX201" s="174"/>
      <c r="WKY201" s="174"/>
      <c r="WKZ201" s="174"/>
      <c r="WLA201" s="174"/>
      <c r="WLB201" s="174"/>
      <c r="WLC201" s="174"/>
      <c r="WLD201" s="174"/>
      <c r="WLE201" s="174"/>
      <c r="WLF201" s="174"/>
      <c r="WLG201" s="174"/>
      <c r="WLH201" s="174"/>
      <c r="WLI201" s="174"/>
      <c r="WLJ201" s="174"/>
      <c r="WLK201" s="174"/>
      <c r="WLL201" s="174"/>
      <c r="WLM201" s="174"/>
      <c r="WLN201" s="174"/>
      <c r="WLO201" s="174"/>
      <c r="WLP201" s="174"/>
      <c r="WLQ201" s="174"/>
      <c r="WLR201" s="174"/>
      <c r="WLS201" s="174"/>
      <c r="WLT201" s="174"/>
      <c r="WLU201" s="174"/>
      <c r="WLV201" s="174"/>
      <c r="WLW201" s="174"/>
      <c r="WLX201" s="174"/>
      <c r="WLY201" s="174"/>
      <c r="WLZ201" s="174"/>
      <c r="WMA201" s="174"/>
      <c r="WMB201" s="174"/>
      <c r="WMC201" s="174"/>
      <c r="WMD201" s="174"/>
      <c r="WME201" s="174"/>
      <c r="WMF201" s="174"/>
      <c r="WMG201" s="174"/>
      <c r="WMH201" s="174"/>
      <c r="WMI201" s="174"/>
      <c r="WMJ201" s="174"/>
      <c r="WMK201" s="174"/>
      <c r="WML201" s="174"/>
      <c r="WMM201" s="174"/>
      <c r="WMN201" s="174"/>
      <c r="WMO201" s="174"/>
      <c r="WMP201" s="174"/>
      <c r="WMQ201" s="174"/>
      <c r="WMR201" s="174"/>
      <c r="WMS201" s="174"/>
      <c r="WMT201" s="174"/>
      <c r="WMU201" s="174"/>
      <c r="WMV201" s="174"/>
      <c r="WMW201" s="174"/>
      <c r="WMX201" s="174"/>
      <c r="WMY201" s="174"/>
      <c r="WMZ201" s="174"/>
      <c r="WNA201" s="174"/>
      <c r="WNB201" s="174"/>
      <c r="WNC201" s="174"/>
      <c r="WND201" s="174"/>
      <c r="WNE201" s="174"/>
      <c r="WNF201" s="174"/>
      <c r="WNG201" s="174"/>
      <c r="WNH201" s="174"/>
      <c r="WNI201" s="174"/>
      <c r="WNJ201" s="174"/>
      <c r="WNK201" s="174"/>
      <c r="WNL201" s="174"/>
      <c r="WNM201" s="174"/>
      <c r="WNN201" s="174"/>
      <c r="WNO201" s="174"/>
      <c r="WNP201" s="174"/>
      <c r="WNQ201" s="174"/>
      <c r="WNR201" s="174"/>
      <c r="WNS201" s="174"/>
      <c r="WNT201" s="174"/>
      <c r="WNU201" s="174"/>
      <c r="WNV201" s="174"/>
      <c r="WNW201" s="174"/>
      <c r="WNX201" s="174"/>
      <c r="WNY201" s="174"/>
      <c r="WNZ201" s="174"/>
      <c r="WOA201" s="174"/>
      <c r="WOB201" s="174"/>
      <c r="WOC201" s="174"/>
      <c r="WOD201" s="174"/>
      <c r="WOE201" s="174"/>
      <c r="WOF201" s="174"/>
      <c r="WOG201" s="174"/>
      <c r="WOH201" s="174"/>
      <c r="WOI201" s="174"/>
      <c r="WOJ201" s="174"/>
      <c r="WOK201" s="174"/>
      <c r="WOL201" s="174"/>
      <c r="WOM201" s="174"/>
      <c r="WON201" s="174"/>
      <c r="WOO201" s="174"/>
      <c r="WOP201" s="174"/>
      <c r="WOQ201" s="174"/>
      <c r="WOR201" s="174"/>
      <c r="WOS201" s="174"/>
      <c r="WOT201" s="174"/>
      <c r="WOU201" s="174"/>
      <c r="WOV201" s="174"/>
      <c r="WOW201" s="174"/>
      <c r="WOX201" s="174"/>
      <c r="WOY201" s="174"/>
      <c r="WOZ201" s="174"/>
      <c r="WPA201" s="174"/>
      <c r="WPB201" s="174"/>
      <c r="WPC201" s="174"/>
      <c r="WPD201" s="174"/>
      <c r="WPE201" s="174"/>
      <c r="WPF201" s="174"/>
      <c r="WPG201" s="174"/>
      <c r="WPH201" s="174"/>
      <c r="WPI201" s="174"/>
      <c r="WPJ201" s="174"/>
      <c r="WPK201" s="174"/>
      <c r="WPL201" s="174"/>
      <c r="WPM201" s="174"/>
      <c r="WPN201" s="174"/>
      <c r="WPO201" s="174"/>
      <c r="WPP201" s="174"/>
      <c r="WPQ201" s="174"/>
      <c r="WPR201" s="174"/>
      <c r="WPS201" s="174"/>
      <c r="WPT201" s="174"/>
      <c r="WPU201" s="174"/>
      <c r="WPV201" s="174"/>
      <c r="WPW201" s="174"/>
      <c r="WPX201" s="174"/>
      <c r="WPY201" s="174"/>
      <c r="WPZ201" s="174"/>
      <c r="WQA201" s="174"/>
      <c r="WQB201" s="174"/>
      <c r="WQC201" s="174"/>
      <c r="WQD201" s="174"/>
      <c r="WQE201" s="174"/>
      <c r="WQF201" s="174"/>
      <c r="WQG201" s="174"/>
      <c r="WQH201" s="174"/>
      <c r="WQI201" s="174"/>
      <c r="WQJ201" s="174"/>
      <c r="WQK201" s="174"/>
      <c r="WQL201" s="174"/>
      <c r="WQM201" s="174"/>
      <c r="WQN201" s="174"/>
      <c r="WQO201" s="174"/>
      <c r="WQP201" s="174"/>
      <c r="WQQ201" s="174"/>
      <c r="WQR201" s="174"/>
      <c r="WQS201" s="174"/>
      <c r="WQT201" s="174"/>
      <c r="WQU201" s="174"/>
      <c r="WQV201" s="174"/>
      <c r="WQW201" s="174"/>
      <c r="WQX201" s="174"/>
      <c r="WQY201" s="174"/>
      <c r="WQZ201" s="174"/>
      <c r="WRA201" s="174"/>
      <c r="WRB201" s="174"/>
      <c r="WRC201" s="174"/>
      <c r="WRD201" s="174"/>
      <c r="WRE201" s="174"/>
      <c r="WRF201" s="174"/>
      <c r="WRG201" s="174"/>
      <c r="WRH201" s="174"/>
      <c r="WRI201" s="174"/>
      <c r="WRJ201" s="174"/>
      <c r="WRK201" s="174"/>
      <c r="WRL201" s="174"/>
      <c r="WRM201" s="174"/>
      <c r="WRN201" s="174"/>
      <c r="WRO201" s="174"/>
      <c r="WRP201" s="174"/>
      <c r="WRQ201" s="174"/>
      <c r="WRR201" s="174"/>
      <c r="WRS201" s="174"/>
      <c r="WRT201" s="174"/>
      <c r="WRU201" s="174"/>
      <c r="WRV201" s="174"/>
      <c r="WRW201" s="174"/>
      <c r="WRX201" s="174"/>
      <c r="WRY201" s="174"/>
      <c r="WRZ201" s="174"/>
      <c r="WSA201" s="174"/>
      <c r="WSB201" s="174"/>
      <c r="WSC201" s="174"/>
      <c r="WSD201" s="174"/>
      <c r="WSE201" s="174"/>
      <c r="WSF201" s="174"/>
      <c r="WSG201" s="174"/>
      <c r="WSH201" s="174"/>
      <c r="WSI201" s="174"/>
      <c r="WSJ201" s="174"/>
      <c r="WSK201" s="174"/>
      <c r="WSL201" s="174"/>
      <c r="WSM201" s="174"/>
      <c r="WSN201" s="174"/>
      <c r="WSO201" s="174"/>
      <c r="WSP201" s="174"/>
      <c r="WSQ201" s="174"/>
      <c r="WSR201" s="174"/>
      <c r="WSS201" s="174"/>
      <c r="WST201" s="174"/>
      <c r="WSU201" s="174"/>
      <c r="WSV201" s="174"/>
      <c r="WSW201" s="174"/>
      <c r="WSX201" s="174"/>
      <c r="WSY201" s="174"/>
      <c r="WSZ201" s="174"/>
      <c r="WTA201" s="174"/>
      <c r="WTB201" s="174"/>
      <c r="WTC201" s="174"/>
      <c r="WTD201" s="174"/>
      <c r="WTE201" s="174"/>
      <c r="WTF201" s="174"/>
      <c r="WTG201" s="174"/>
      <c r="WTH201" s="174"/>
      <c r="WTI201" s="174"/>
      <c r="WTJ201" s="174"/>
      <c r="WTK201" s="174"/>
      <c r="WTL201" s="174"/>
      <c r="WTM201" s="174"/>
      <c r="WTN201" s="174"/>
      <c r="WTO201" s="174"/>
      <c r="WTP201" s="174"/>
      <c r="WTQ201" s="174"/>
      <c r="WTR201" s="174"/>
      <c r="WTS201" s="174"/>
      <c r="WTT201" s="174"/>
      <c r="WTU201" s="174"/>
      <c r="WTV201" s="174"/>
      <c r="WTW201" s="174"/>
      <c r="WTX201" s="174"/>
      <c r="WTY201" s="174"/>
      <c r="WTZ201" s="174"/>
      <c r="WUA201" s="174"/>
      <c r="WUB201" s="174"/>
      <c r="WUC201" s="174"/>
      <c r="WUD201" s="174"/>
      <c r="WUE201" s="174"/>
      <c r="WUF201" s="174"/>
      <c r="WUG201" s="174"/>
      <c r="WUH201" s="174"/>
      <c r="WUI201" s="174"/>
      <c r="WUJ201" s="174"/>
      <c r="WUK201" s="174"/>
      <c r="WUL201" s="174"/>
      <c r="WUM201" s="174"/>
      <c r="WUN201" s="174"/>
      <c r="WUO201" s="174"/>
      <c r="WUP201" s="174"/>
      <c r="WUQ201" s="174"/>
      <c r="WUR201" s="174"/>
      <c r="WUS201" s="174"/>
      <c r="WUT201" s="174"/>
      <c r="WUU201" s="174"/>
      <c r="WUV201" s="174"/>
      <c r="WUW201" s="174"/>
      <c r="WUX201" s="174"/>
      <c r="WUY201" s="174"/>
      <c r="WUZ201" s="174"/>
      <c r="WVA201" s="174"/>
      <c r="WVB201" s="174"/>
      <c r="WVC201" s="174"/>
      <c r="WVD201" s="174"/>
      <c r="WVE201" s="174"/>
      <c r="WVF201" s="174"/>
      <c r="WVG201" s="174"/>
      <c r="WVH201" s="174"/>
      <c r="WVI201" s="174"/>
      <c r="WVJ201" s="174"/>
      <c r="WVK201" s="174"/>
      <c r="WVL201" s="174"/>
      <c r="WVM201" s="174"/>
      <c r="WVN201" s="174"/>
      <c r="WVO201" s="174"/>
      <c r="WVP201" s="174"/>
      <c r="WVQ201" s="174"/>
      <c r="WVR201" s="174"/>
      <c r="WVS201" s="174"/>
      <c r="WVT201" s="174"/>
      <c r="WVU201" s="174"/>
      <c r="WVV201" s="174"/>
      <c r="WVW201" s="174"/>
      <c r="WVX201" s="174"/>
      <c r="WVY201" s="174"/>
      <c r="WVZ201" s="174"/>
      <c r="WWA201" s="174"/>
      <c r="WWB201" s="174"/>
      <c r="WWC201" s="174"/>
      <c r="WWD201" s="174"/>
      <c r="WWE201" s="174"/>
      <c r="WWF201" s="174"/>
      <c r="WWG201" s="174"/>
      <c r="WWH201" s="174"/>
      <c r="WWI201" s="174"/>
      <c r="WWJ201" s="174"/>
      <c r="WWK201" s="174"/>
      <c r="WWL201" s="174"/>
      <c r="WWM201" s="174"/>
      <c r="WWN201" s="174"/>
      <c r="WWO201" s="174"/>
      <c r="WWP201" s="174"/>
      <c r="WWQ201" s="174"/>
      <c r="WWR201" s="174"/>
      <c r="WWS201" s="174"/>
      <c r="WWT201" s="174"/>
      <c r="WWU201" s="174"/>
      <c r="WWV201" s="174"/>
      <c r="WWW201" s="174"/>
      <c r="WWX201" s="174"/>
      <c r="WWY201" s="174"/>
      <c r="WWZ201" s="174"/>
      <c r="WXA201" s="174"/>
      <c r="WXB201" s="174"/>
      <c r="WXC201" s="174"/>
      <c r="WXD201" s="174"/>
      <c r="WXE201" s="174"/>
      <c r="WXF201" s="174"/>
      <c r="WXG201" s="174"/>
      <c r="WXH201" s="174"/>
      <c r="WXI201" s="174"/>
      <c r="WXJ201" s="174"/>
      <c r="WXK201" s="174"/>
      <c r="WXL201" s="174"/>
      <c r="WXM201" s="174"/>
      <c r="WXN201" s="174"/>
      <c r="WXO201" s="174"/>
      <c r="WXP201" s="174"/>
      <c r="WXQ201" s="174"/>
      <c r="WXR201" s="174"/>
      <c r="WXS201" s="174"/>
      <c r="WXT201" s="174"/>
      <c r="WXU201" s="174"/>
      <c r="WXV201" s="174"/>
      <c r="WXW201" s="174"/>
      <c r="WXX201" s="174"/>
      <c r="WXY201" s="174"/>
      <c r="WXZ201" s="174"/>
      <c r="WYA201" s="174"/>
      <c r="WYB201" s="174"/>
      <c r="WYC201" s="174"/>
      <c r="WYD201" s="174"/>
      <c r="WYE201" s="174"/>
      <c r="WYF201" s="174"/>
      <c r="WYG201" s="174"/>
      <c r="WYH201" s="174"/>
      <c r="WYI201" s="174"/>
      <c r="WYJ201" s="174"/>
      <c r="WYK201" s="174"/>
      <c r="WYL201" s="174"/>
      <c r="WYM201" s="174"/>
      <c r="WYN201" s="174"/>
      <c r="WYO201" s="174"/>
      <c r="WYP201" s="174"/>
      <c r="WYQ201" s="174"/>
      <c r="WYR201" s="174"/>
      <c r="WYS201" s="174"/>
      <c r="WYT201" s="174"/>
      <c r="WYU201" s="174"/>
      <c r="WYV201" s="174"/>
      <c r="WYW201" s="174"/>
      <c r="WYX201" s="174"/>
      <c r="WYY201" s="174"/>
      <c r="WYZ201" s="174"/>
      <c r="WZA201" s="174"/>
      <c r="WZB201" s="174"/>
      <c r="WZC201" s="174"/>
      <c r="WZD201" s="174"/>
      <c r="WZE201" s="174"/>
      <c r="WZF201" s="174"/>
      <c r="WZG201" s="174"/>
      <c r="WZH201" s="174"/>
      <c r="WZI201" s="174"/>
      <c r="WZJ201" s="174"/>
      <c r="WZK201" s="174"/>
      <c r="WZL201" s="174"/>
      <c r="WZM201" s="174"/>
      <c r="WZN201" s="174"/>
      <c r="WZO201" s="174"/>
      <c r="WZP201" s="174"/>
      <c r="WZQ201" s="174"/>
      <c r="WZR201" s="174"/>
      <c r="WZS201" s="174"/>
      <c r="WZT201" s="174"/>
      <c r="WZU201" s="174"/>
      <c r="WZV201" s="174"/>
      <c r="WZW201" s="174"/>
      <c r="WZX201" s="174"/>
      <c r="WZY201" s="174"/>
      <c r="WZZ201" s="174"/>
      <c r="XAA201" s="174"/>
      <c r="XAB201" s="174"/>
      <c r="XAC201" s="174"/>
      <c r="XAD201" s="174"/>
      <c r="XAE201" s="174"/>
      <c r="XAF201" s="174"/>
      <c r="XAG201" s="174"/>
      <c r="XAH201" s="174"/>
      <c r="XAI201" s="174"/>
      <c r="XAJ201" s="174"/>
      <c r="XAK201" s="174"/>
      <c r="XAL201" s="174"/>
      <c r="XAM201" s="174"/>
      <c r="XAN201" s="174"/>
      <c r="XAO201" s="174"/>
      <c r="XAP201" s="174"/>
      <c r="XAQ201" s="174"/>
      <c r="XAR201" s="174"/>
      <c r="XAS201" s="174"/>
      <c r="XAT201" s="174"/>
      <c r="XAU201" s="174"/>
      <c r="XAV201" s="174"/>
      <c r="XAW201" s="174"/>
      <c r="XAX201" s="174"/>
      <c r="XAY201" s="174"/>
      <c r="XAZ201" s="174"/>
      <c r="XBA201" s="174"/>
      <c r="XBB201" s="174"/>
      <c r="XBC201" s="174"/>
      <c r="XBD201" s="174"/>
      <c r="XBE201" s="174"/>
      <c r="XBF201" s="174"/>
      <c r="XBG201" s="174"/>
      <c r="XBH201" s="174"/>
      <c r="XBI201" s="174"/>
      <c r="XBJ201" s="174"/>
      <c r="XBK201" s="174"/>
      <c r="XBL201" s="174"/>
      <c r="XBM201" s="174"/>
      <c r="XBN201" s="174"/>
      <c r="XBO201" s="174"/>
      <c r="XBP201" s="174"/>
      <c r="XBQ201" s="174"/>
      <c r="XBR201" s="174"/>
      <c r="XBS201" s="174"/>
      <c r="XBT201" s="174"/>
      <c r="XBU201" s="174"/>
      <c r="XBV201" s="174"/>
      <c r="XBW201" s="174"/>
      <c r="XBX201" s="174"/>
      <c r="XBY201" s="174"/>
      <c r="XBZ201" s="174"/>
      <c r="XCA201" s="174"/>
      <c r="XCB201" s="174"/>
      <c r="XCC201" s="174"/>
      <c r="XCD201" s="174"/>
      <c r="XCE201" s="174"/>
      <c r="XCF201" s="174"/>
      <c r="XCG201" s="174"/>
      <c r="XCH201" s="174"/>
      <c r="XCI201" s="174"/>
      <c r="XCJ201" s="174"/>
      <c r="XCK201" s="174"/>
      <c r="XCL201" s="174"/>
      <c r="XCM201" s="174"/>
      <c r="XCN201" s="174"/>
      <c r="XCO201" s="174"/>
      <c r="XCP201" s="174"/>
      <c r="XCQ201" s="174"/>
      <c r="XCR201" s="174"/>
      <c r="XCS201" s="174"/>
      <c r="XCT201" s="174"/>
      <c r="XCU201" s="174"/>
      <c r="XCV201" s="174"/>
      <c r="XCW201" s="174"/>
      <c r="XCX201" s="174"/>
      <c r="XCY201" s="174"/>
      <c r="XCZ201" s="174"/>
      <c r="XDA201" s="174"/>
      <c r="XDB201" s="174"/>
      <c r="XDC201" s="174"/>
      <c r="XDD201" s="174"/>
      <c r="XDE201" s="174"/>
      <c r="XDF201" s="174"/>
      <c r="XDG201" s="174"/>
      <c r="XDH201" s="174"/>
      <c r="XDI201" s="174"/>
      <c r="XDJ201" s="174"/>
      <c r="XDK201" s="174"/>
      <c r="XDL201" s="174"/>
      <c r="XDM201" s="174"/>
      <c r="XDN201" s="174"/>
      <c r="XDO201" s="174"/>
      <c r="XDP201" s="174"/>
      <c r="XDQ201" s="174"/>
      <c r="XDR201" s="174"/>
      <c r="XDS201" s="174"/>
      <c r="XDT201" s="174"/>
      <c r="XDU201" s="174"/>
      <c r="XDV201" s="174"/>
      <c r="XDW201" s="174"/>
      <c r="XDX201" s="174"/>
      <c r="XDY201" s="174"/>
      <c r="XDZ201" s="174"/>
      <c r="XEA201" s="174"/>
      <c r="XEB201" s="174"/>
      <c r="XEC201" s="174"/>
      <c r="XED201" s="174"/>
      <c r="XEE201" s="174"/>
      <c r="XEF201" s="174"/>
      <c r="XEG201" s="174"/>
      <c r="XEH201" s="174"/>
      <c r="XEI201" s="174"/>
      <c r="XEJ201" s="174"/>
      <c r="XEK201" s="174"/>
      <c r="XEL201" s="174"/>
      <c r="XEM201" s="174"/>
      <c r="XEN201" s="174"/>
      <c r="XEO201" s="174"/>
      <c r="XEP201" s="174"/>
      <c r="XEQ201" s="174"/>
      <c r="XER201" s="174"/>
      <c r="XES201" s="174"/>
      <c r="XET201" s="174"/>
      <c r="XEU201" s="174"/>
      <c r="XEV201" s="174"/>
      <c r="XEW201" s="174"/>
      <c r="XEX201" s="174"/>
      <c r="XEY201" s="174"/>
      <c r="XEZ201" s="174"/>
      <c r="XFA201" s="174"/>
      <c r="XFB201" s="174"/>
      <c r="XFC201" s="174"/>
      <c r="XFD201" s="174"/>
    </row>
    <row r="202" spans="1:16384" s="7" customFormat="1" ht="14.25">
      <c r="A202" s="313"/>
      <c r="B202" s="313"/>
      <c r="C202" s="1064" t="s">
        <v>1037</v>
      </c>
      <c r="D202" s="151"/>
      <c r="E202" s="151"/>
      <c r="F202" s="151"/>
      <c r="G202" s="1047"/>
      <c r="H202" s="1047"/>
      <c r="I202" s="1047"/>
      <c r="J202" s="221">
        <f>IF('1.GeneralProjectInfo'!L71="yes",'1.GeneralProjectInfo'!$I$75,0)</f>
        <v>0</v>
      </c>
      <c r="K202" s="221"/>
      <c r="L202" s="221"/>
      <c r="M202" s="221">
        <f>J202</f>
        <v>0</v>
      </c>
      <c r="N202" s="221"/>
      <c r="O202" s="221"/>
      <c r="P202" s="221">
        <f t="shared" ref="P202:BO202" si="227">M202</f>
        <v>0</v>
      </c>
      <c r="Q202" s="221">
        <f t="shared" si="227"/>
        <v>0</v>
      </c>
      <c r="R202" s="221">
        <f t="shared" si="227"/>
        <v>0</v>
      </c>
      <c r="S202" s="221">
        <f t="shared" si="227"/>
        <v>0</v>
      </c>
      <c r="T202" s="221">
        <f t="shared" si="227"/>
        <v>0</v>
      </c>
      <c r="U202" s="221">
        <f t="shared" si="227"/>
        <v>0</v>
      </c>
      <c r="V202" s="221">
        <f t="shared" si="227"/>
        <v>0</v>
      </c>
      <c r="W202" s="221">
        <f t="shared" si="227"/>
        <v>0</v>
      </c>
      <c r="X202" s="221">
        <f t="shared" si="227"/>
        <v>0</v>
      </c>
      <c r="Y202" s="221">
        <f t="shared" si="227"/>
        <v>0</v>
      </c>
      <c r="Z202" s="221">
        <f t="shared" si="227"/>
        <v>0</v>
      </c>
      <c r="AA202" s="221">
        <f t="shared" si="227"/>
        <v>0</v>
      </c>
      <c r="AB202" s="221">
        <f t="shared" si="227"/>
        <v>0</v>
      </c>
      <c r="AC202" s="221">
        <f t="shared" si="227"/>
        <v>0</v>
      </c>
      <c r="AD202" s="221">
        <f t="shared" si="227"/>
        <v>0</v>
      </c>
      <c r="AE202" s="221">
        <f t="shared" si="227"/>
        <v>0</v>
      </c>
      <c r="AF202" s="221">
        <f t="shared" si="227"/>
        <v>0</v>
      </c>
      <c r="AG202" s="221">
        <f t="shared" si="227"/>
        <v>0</v>
      </c>
      <c r="AH202" s="221">
        <f t="shared" si="227"/>
        <v>0</v>
      </c>
      <c r="AI202" s="221">
        <f t="shared" si="227"/>
        <v>0</v>
      </c>
      <c r="AJ202" s="221">
        <f t="shared" si="227"/>
        <v>0</v>
      </c>
      <c r="AK202" s="221">
        <f t="shared" si="227"/>
        <v>0</v>
      </c>
      <c r="AL202" s="221">
        <f t="shared" si="227"/>
        <v>0</v>
      </c>
      <c r="AM202" s="221">
        <f t="shared" si="227"/>
        <v>0</v>
      </c>
      <c r="AN202" s="221">
        <f t="shared" si="227"/>
        <v>0</v>
      </c>
      <c r="AO202" s="221">
        <f t="shared" si="227"/>
        <v>0</v>
      </c>
      <c r="AP202" s="221">
        <f t="shared" si="227"/>
        <v>0</v>
      </c>
      <c r="AQ202" s="221">
        <f t="shared" si="227"/>
        <v>0</v>
      </c>
      <c r="AR202" s="221">
        <f t="shared" si="227"/>
        <v>0</v>
      </c>
      <c r="AS202" s="221">
        <f t="shared" si="227"/>
        <v>0</v>
      </c>
      <c r="AT202" s="221">
        <f t="shared" si="227"/>
        <v>0</v>
      </c>
      <c r="AU202" s="221">
        <f t="shared" si="227"/>
        <v>0</v>
      </c>
      <c r="AV202" s="221">
        <f t="shared" si="227"/>
        <v>0</v>
      </c>
      <c r="AW202" s="221">
        <f t="shared" si="227"/>
        <v>0</v>
      </c>
      <c r="AX202" s="221">
        <f t="shared" si="227"/>
        <v>0</v>
      </c>
      <c r="AY202" s="221">
        <f t="shared" si="227"/>
        <v>0</v>
      </c>
      <c r="AZ202" s="221">
        <f t="shared" si="227"/>
        <v>0</v>
      </c>
      <c r="BA202" s="221">
        <f t="shared" si="227"/>
        <v>0</v>
      </c>
      <c r="BB202" s="221">
        <f t="shared" si="227"/>
        <v>0</v>
      </c>
      <c r="BC202" s="221">
        <f t="shared" si="227"/>
        <v>0</v>
      </c>
      <c r="BD202" s="221">
        <f t="shared" si="227"/>
        <v>0</v>
      </c>
      <c r="BE202" s="221">
        <f t="shared" si="227"/>
        <v>0</v>
      </c>
      <c r="BF202" s="221">
        <f t="shared" si="227"/>
        <v>0</v>
      </c>
      <c r="BG202" s="221">
        <f t="shared" si="227"/>
        <v>0</v>
      </c>
      <c r="BH202" s="221">
        <f t="shared" si="227"/>
        <v>0</v>
      </c>
      <c r="BI202" s="221">
        <f t="shared" si="227"/>
        <v>0</v>
      </c>
      <c r="BJ202" s="221">
        <f t="shared" si="227"/>
        <v>0</v>
      </c>
      <c r="BK202" s="221">
        <f t="shared" si="227"/>
        <v>0</v>
      </c>
      <c r="BL202" s="221">
        <f t="shared" si="227"/>
        <v>0</v>
      </c>
      <c r="BM202" s="221">
        <f t="shared" si="227"/>
        <v>0</v>
      </c>
      <c r="BN202" s="221">
        <f t="shared" si="227"/>
        <v>0</v>
      </c>
      <c r="BO202" s="221">
        <f t="shared" si="227"/>
        <v>0</v>
      </c>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c r="JY202" s="174"/>
      <c r="JZ202" s="174"/>
      <c r="KA202" s="174"/>
      <c r="KB202" s="174"/>
      <c r="KC202" s="174"/>
      <c r="KD202" s="174"/>
      <c r="KE202" s="174"/>
      <c r="KF202" s="174"/>
      <c r="KG202" s="174"/>
      <c r="KH202" s="174"/>
      <c r="KI202" s="174"/>
      <c r="KJ202" s="174"/>
      <c r="KK202" s="174"/>
      <c r="KL202" s="174"/>
      <c r="KM202" s="174"/>
      <c r="KN202" s="174"/>
      <c r="KO202" s="174"/>
      <c r="KP202" s="174"/>
      <c r="KQ202" s="174"/>
      <c r="KR202" s="174"/>
      <c r="KS202" s="174"/>
      <c r="KT202" s="174"/>
      <c r="KU202" s="174"/>
      <c r="KV202" s="174"/>
      <c r="KW202" s="174"/>
      <c r="KX202" s="174"/>
      <c r="KY202" s="174"/>
      <c r="KZ202" s="174"/>
      <c r="LA202" s="174"/>
      <c r="LB202" s="174"/>
      <c r="LC202" s="174"/>
      <c r="LD202" s="174"/>
      <c r="LE202" s="174"/>
      <c r="LF202" s="174"/>
      <c r="LG202" s="174"/>
      <c r="LH202" s="174"/>
      <c r="LI202" s="174"/>
      <c r="LJ202" s="174"/>
      <c r="LK202" s="174"/>
      <c r="LL202" s="174"/>
      <c r="LM202" s="174"/>
      <c r="LN202" s="174"/>
      <c r="LO202" s="174"/>
      <c r="LP202" s="174"/>
      <c r="LQ202" s="174"/>
      <c r="LR202" s="174"/>
      <c r="LS202" s="174"/>
      <c r="LT202" s="174"/>
      <c r="LU202" s="174"/>
      <c r="LV202" s="174"/>
      <c r="LW202" s="174"/>
      <c r="LX202" s="174"/>
      <c r="LY202" s="174"/>
      <c r="LZ202" s="174"/>
      <c r="MA202" s="174"/>
      <c r="MB202" s="174"/>
      <c r="MC202" s="174"/>
      <c r="MD202" s="174"/>
      <c r="ME202" s="174"/>
      <c r="MF202" s="174"/>
      <c r="MG202" s="174"/>
      <c r="MH202" s="174"/>
      <c r="MI202" s="174"/>
      <c r="MJ202" s="174"/>
      <c r="MK202" s="174"/>
      <c r="ML202" s="174"/>
      <c r="MM202" s="174"/>
      <c r="MN202" s="174"/>
      <c r="MO202" s="174"/>
      <c r="MP202" s="174"/>
      <c r="MQ202" s="174"/>
      <c r="MR202" s="174"/>
      <c r="MS202" s="174"/>
      <c r="MT202" s="174"/>
      <c r="MU202" s="174"/>
      <c r="MV202" s="174"/>
      <c r="MW202" s="174"/>
      <c r="MX202" s="174"/>
      <c r="MY202" s="174"/>
      <c r="MZ202" s="174"/>
      <c r="NA202" s="174"/>
      <c r="NB202" s="174"/>
      <c r="NC202" s="174"/>
      <c r="ND202" s="174"/>
      <c r="NE202" s="174"/>
      <c r="NF202" s="174"/>
      <c r="NG202" s="174"/>
      <c r="NH202" s="174"/>
      <c r="NI202" s="174"/>
      <c r="NJ202" s="174"/>
      <c r="NK202" s="174"/>
      <c r="NL202" s="174"/>
      <c r="NM202" s="174"/>
      <c r="NN202" s="174"/>
      <c r="NO202" s="174"/>
      <c r="NP202" s="174"/>
      <c r="NQ202" s="174"/>
      <c r="NR202" s="174"/>
      <c r="NS202" s="174"/>
      <c r="NT202" s="174"/>
      <c r="NU202" s="174"/>
      <c r="NV202" s="174"/>
      <c r="NW202" s="174"/>
      <c r="NX202" s="174"/>
      <c r="NY202" s="174"/>
      <c r="NZ202" s="174"/>
      <c r="OA202" s="174"/>
      <c r="OB202" s="174"/>
      <c r="OC202" s="174"/>
      <c r="OD202" s="174"/>
      <c r="OE202" s="174"/>
      <c r="OF202" s="174"/>
      <c r="OG202" s="174"/>
      <c r="OH202" s="174"/>
      <c r="OI202" s="174"/>
      <c r="OJ202" s="174"/>
      <c r="OK202" s="174"/>
      <c r="OL202" s="174"/>
      <c r="OM202" s="174"/>
      <c r="ON202" s="174"/>
      <c r="OO202" s="174"/>
      <c r="OP202" s="174"/>
      <c r="OQ202" s="174"/>
      <c r="OR202" s="174"/>
      <c r="OS202" s="174"/>
      <c r="OT202" s="174"/>
      <c r="OU202" s="174"/>
      <c r="OV202" s="174"/>
      <c r="OW202" s="174"/>
      <c r="OX202" s="174"/>
      <c r="OY202" s="174"/>
      <c r="OZ202" s="174"/>
      <c r="PA202" s="174"/>
      <c r="PB202" s="174"/>
      <c r="PC202" s="174"/>
      <c r="PD202" s="174"/>
      <c r="PE202" s="174"/>
      <c r="PF202" s="174"/>
      <c r="PG202" s="174"/>
      <c r="PH202" s="174"/>
      <c r="PI202" s="174"/>
      <c r="PJ202" s="174"/>
      <c r="PK202" s="174"/>
      <c r="PL202" s="174"/>
      <c r="PM202" s="174"/>
      <c r="PN202" s="174"/>
      <c r="PO202" s="174"/>
      <c r="PP202" s="174"/>
      <c r="PQ202" s="174"/>
      <c r="PR202" s="174"/>
      <c r="PS202" s="174"/>
      <c r="PT202" s="174"/>
      <c r="PU202" s="174"/>
      <c r="PV202" s="174"/>
      <c r="PW202" s="174"/>
      <c r="PX202" s="174"/>
      <c r="PY202" s="174"/>
      <c r="PZ202" s="174"/>
      <c r="QA202" s="174"/>
      <c r="QB202" s="174"/>
      <c r="QC202" s="174"/>
      <c r="QD202" s="174"/>
      <c r="QE202" s="174"/>
      <c r="QF202" s="174"/>
      <c r="QG202" s="174"/>
      <c r="QH202" s="174"/>
      <c r="QI202" s="174"/>
      <c r="QJ202" s="174"/>
      <c r="QK202" s="174"/>
      <c r="QL202" s="174"/>
      <c r="QM202" s="174"/>
      <c r="QN202" s="174"/>
      <c r="QO202" s="174"/>
      <c r="QP202" s="174"/>
      <c r="QQ202" s="174"/>
      <c r="QR202" s="174"/>
      <c r="QS202" s="174"/>
      <c r="QT202" s="174"/>
      <c r="QU202" s="174"/>
      <c r="QV202" s="174"/>
      <c r="QW202" s="174"/>
      <c r="QX202" s="174"/>
      <c r="QY202" s="174"/>
      <c r="QZ202" s="174"/>
      <c r="RA202" s="174"/>
      <c r="RB202" s="174"/>
      <c r="RC202" s="174"/>
      <c r="RD202" s="174"/>
      <c r="RE202" s="174"/>
      <c r="RF202" s="174"/>
      <c r="RG202" s="174"/>
      <c r="RH202" s="174"/>
      <c r="RI202" s="174"/>
      <c r="RJ202" s="174"/>
      <c r="RK202" s="174"/>
      <c r="RL202" s="174"/>
      <c r="RM202" s="174"/>
      <c r="RN202" s="174"/>
      <c r="RO202" s="174"/>
      <c r="RP202" s="174"/>
      <c r="RQ202" s="174"/>
      <c r="RR202" s="174"/>
      <c r="RS202" s="174"/>
      <c r="RT202" s="174"/>
      <c r="RU202" s="174"/>
      <c r="RV202" s="174"/>
      <c r="RW202" s="174"/>
      <c r="RX202" s="174"/>
      <c r="RY202" s="174"/>
      <c r="RZ202" s="174"/>
      <c r="SA202" s="174"/>
      <c r="SB202" s="174"/>
      <c r="SC202" s="174"/>
      <c r="SD202" s="174"/>
      <c r="SE202" s="174"/>
      <c r="SF202" s="174"/>
      <c r="SG202" s="174"/>
      <c r="SH202" s="174"/>
      <c r="SI202" s="174"/>
      <c r="SJ202" s="174"/>
      <c r="SK202" s="174"/>
      <c r="SL202" s="174"/>
      <c r="SM202" s="174"/>
      <c r="SN202" s="174"/>
      <c r="SO202" s="174"/>
      <c r="SP202" s="174"/>
      <c r="SQ202" s="174"/>
      <c r="SR202" s="174"/>
      <c r="SS202" s="174"/>
      <c r="ST202" s="174"/>
      <c r="SU202" s="174"/>
      <c r="SV202" s="174"/>
      <c r="SW202" s="174"/>
      <c r="SX202" s="174"/>
      <c r="SY202" s="174"/>
      <c r="SZ202" s="174"/>
      <c r="TA202" s="174"/>
      <c r="TB202" s="174"/>
      <c r="TC202" s="174"/>
      <c r="TD202" s="174"/>
      <c r="TE202" s="174"/>
      <c r="TF202" s="174"/>
      <c r="TG202" s="174"/>
      <c r="TH202" s="174"/>
      <c r="TI202" s="174"/>
      <c r="TJ202" s="174"/>
      <c r="TK202" s="174"/>
      <c r="TL202" s="174"/>
      <c r="TM202" s="174"/>
      <c r="TN202" s="174"/>
      <c r="TO202" s="174"/>
      <c r="TP202" s="174"/>
      <c r="TQ202" s="174"/>
      <c r="TR202" s="174"/>
      <c r="TS202" s="174"/>
      <c r="TT202" s="174"/>
      <c r="TU202" s="174"/>
      <c r="TV202" s="174"/>
      <c r="TW202" s="174"/>
      <c r="TX202" s="174"/>
      <c r="TY202" s="174"/>
      <c r="TZ202" s="174"/>
      <c r="UA202" s="174"/>
      <c r="UB202" s="174"/>
      <c r="UC202" s="174"/>
      <c r="UD202" s="174"/>
      <c r="UE202" s="174"/>
      <c r="UF202" s="174"/>
      <c r="UG202" s="174"/>
      <c r="UH202" s="174"/>
      <c r="UI202" s="174"/>
      <c r="UJ202" s="174"/>
      <c r="UK202" s="174"/>
      <c r="UL202" s="174"/>
      <c r="UM202" s="174"/>
      <c r="UN202" s="174"/>
      <c r="UO202" s="174"/>
      <c r="UP202" s="174"/>
      <c r="UQ202" s="174"/>
      <c r="UR202" s="174"/>
      <c r="US202" s="174"/>
      <c r="UT202" s="174"/>
      <c r="UU202" s="174"/>
      <c r="UV202" s="174"/>
      <c r="UW202" s="174"/>
      <c r="UX202" s="174"/>
      <c r="UY202" s="174"/>
      <c r="UZ202" s="174"/>
      <c r="VA202" s="174"/>
      <c r="VB202" s="174"/>
      <c r="VC202" s="174"/>
      <c r="VD202" s="174"/>
      <c r="VE202" s="174"/>
      <c r="VF202" s="174"/>
      <c r="VG202" s="174"/>
      <c r="VH202" s="174"/>
      <c r="VI202" s="174"/>
      <c r="VJ202" s="174"/>
      <c r="VK202" s="174"/>
      <c r="VL202" s="174"/>
      <c r="VM202" s="174"/>
      <c r="VN202" s="174"/>
      <c r="VO202" s="174"/>
      <c r="VP202" s="174"/>
      <c r="VQ202" s="174"/>
      <c r="VR202" s="174"/>
      <c r="VS202" s="174"/>
      <c r="VT202" s="174"/>
      <c r="VU202" s="174"/>
      <c r="VV202" s="174"/>
      <c r="VW202" s="174"/>
      <c r="VX202" s="174"/>
      <c r="VY202" s="174"/>
      <c r="VZ202" s="174"/>
      <c r="WA202" s="174"/>
      <c r="WB202" s="174"/>
      <c r="WC202" s="174"/>
      <c r="WD202" s="174"/>
      <c r="WE202" s="174"/>
      <c r="WF202" s="174"/>
      <c r="WG202" s="174"/>
      <c r="WH202" s="174"/>
      <c r="WI202" s="174"/>
      <c r="WJ202" s="174"/>
      <c r="WK202" s="174"/>
      <c r="WL202" s="174"/>
      <c r="WM202" s="174"/>
      <c r="WN202" s="174"/>
      <c r="WO202" s="174"/>
      <c r="WP202" s="174"/>
      <c r="WQ202" s="174"/>
      <c r="WR202" s="174"/>
      <c r="WS202" s="174"/>
      <c r="WT202" s="174"/>
      <c r="WU202" s="174"/>
      <c r="WV202" s="174"/>
      <c r="WW202" s="174"/>
      <c r="WX202" s="174"/>
      <c r="WY202" s="174"/>
      <c r="WZ202" s="174"/>
      <c r="XA202" s="174"/>
      <c r="XB202" s="174"/>
      <c r="XC202" s="174"/>
      <c r="XD202" s="174"/>
      <c r="XE202" s="174"/>
      <c r="XF202" s="174"/>
      <c r="XG202" s="174"/>
      <c r="XH202" s="174"/>
      <c r="XI202" s="174"/>
      <c r="XJ202" s="174"/>
      <c r="XK202" s="174"/>
      <c r="XL202" s="174"/>
      <c r="XM202" s="174"/>
      <c r="XN202" s="174"/>
      <c r="XO202" s="174"/>
      <c r="XP202" s="174"/>
      <c r="XQ202" s="174"/>
      <c r="XR202" s="174"/>
      <c r="XS202" s="174"/>
      <c r="XT202" s="174"/>
      <c r="XU202" s="174"/>
      <c r="XV202" s="174"/>
      <c r="XW202" s="174"/>
      <c r="XX202" s="174"/>
      <c r="XY202" s="174"/>
      <c r="XZ202" s="174"/>
      <c r="YA202" s="174"/>
      <c r="YB202" s="174"/>
      <c r="YC202" s="174"/>
      <c r="YD202" s="174"/>
      <c r="YE202" s="174"/>
      <c r="YF202" s="174"/>
      <c r="YG202" s="174"/>
      <c r="YH202" s="174"/>
      <c r="YI202" s="174"/>
      <c r="YJ202" s="174"/>
      <c r="YK202" s="174"/>
      <c r="YL202" s="174"/>
      <c r="YM202" s="174"/>
      <c r="YN202" s="174"/>
      <c r="YO202" s="174"/>
      <c r="YP202" s="174"/>
      <c r="YQ202" s="174"/>
      <c r="YR202" s="174"/>
      <c r="YS202" s="174"/>
      <c r="YT202" s="174"/>
      <c r="YU202" s="174"/>
      <c r="YV202" s="174"/>
      <c r="YW202" s="174"/>
      <c r="YX202" s="174"/>
      <c r="YY202" s="174"/>
      <c r="YZ202" s="174"/>
      <c r="ZA202" s="174"/>
      <c r="ZB202" s="174"/>
      <c r="ZC202" s="174"/>
      <c r="ZD202" s="174"/>
      <c r="ZE202" s="174"/>
      <c r="ZF202" s="174"/>
      <c r="ZG202" s="174"/>
      <c r="ZH202" s="174"/>
      <c r="ZI202" s="174"/>
      <c r="ZJ202" s="174"/>
      <c r="ZK202" s="174"/>
      <c r="ZL202" s="174"/>
      <c r="ZM202" s="174"/>
      <c r="ZN202" s="174"/>
      <c r="ZO202" s="174"/>
      <c r="ZP202" s="174"/>
      <c r="ZQ202" s="174"/>
      <c r="ZR202" s="174"/>
      <c r="ZS202" s="174"/>
      <c r="ZT202" s="174"/>
      <c r="ZU202" s="174"/>
      <c r="ZV202" s="174"/>
      <c r="ZW202" s="174"/>
      <c r="ZX202" s="174"/>
      <c r="ZY202" s="174"/>
      <c r="ZZ202" s="174"/>
      <c r="AAA202" s="174"/>
      <c r="AAB202" s="174"/>
      <c r="AAC202" s="174"/>
      <c r="AAD202" s="174"/>
      <c r="AAE202" s="174"/>
      <c r="AAF202" s="174"/>
      <c r="AAG202" s="174"/>
      <c r="AAH202" s="174"/>
      <c r="AAI202" s="174"/>
      <c r="AAJ202" s="174"/>
      <c r="AAK202" s="174"/>
      <c r="AAL202" s="174"/>
      <c r="AAM202" s="174"/>
      <c r="AAN202" s="174"/>
      <c r="AAO202" s="174"/>
      <c r="AAP202" s="174"/>
      <c r="AAQ202" s="174"/>
      <c r="AAR202" s="174"/>
      <c r="AAS202" s="174"/>
      <c r="AAT202" s="174"/>
      <c r="AAU202" s="174"/>
      <c r="AAV202" s="174"/>
      <c r="AAW202" s="174"/>
      <c r="AAX202" s="174"/>
      <c r="AAY202" s="174"/>
      <c r="AAZ202" s="174"/>
      <c r="ABA202" s="174"/>
      <c r="ABB202" s="174"/>
      <c r="ABC202" s="174"/>
      <c r="ABD202" s="174"/>
      <c r="ABE202" s="174"/>
      <c r="ABF202" s="174"/>
      <c r="ABG202" s="174"/>
      <c r="ABH202" s="174"/>
      <c r="ABI202" s="174"/>
      <c r="ABJ202" s="174"/>
      <c r="ABK202" s="174"/>
      <c r="ABL202" s="174"/>
      <c r="ABM202" s="174"/>
      <c r="ABN202" s="174"/>
      <c r="ABO202" s="174"/>
      <c r="ABP202" s="174"/>
      <c r="ABQ202" s="174"/>
      <c r="ABR202" s="174"/>
      <c r="ABS202" s="174"/>
      <c r="ABT202" s="174"/>
      <c r="ABU202" s="174"/>
      <c r="ABV202" s="174"/>
      <c r="ABW202" s="174"/>
      <c r="ABX202" s="174"/>
      <c r="ABY202" s="174"/>
      <c r="ABZ202" s="174"/>
      <c r="ACA202" s="174"/>
      <c r="ACB202" s="174"/>
      <c r="ACC202" s="174"/>
      <c r="ACD202" s="174"/>
      <c r="ACE202" s="174"/>
      <c r="ACF202" s="174"/>
      <c r="ACG202" s="174"/>
      <c r="ACH202" s="174"/>
      <c r="ACI202" s="174"/>
      <c r="ACJ202" s="174"/>
      <c r="ACK202" s="174"/>
      <c r="ACL202" s="174"/>
      <c r="ACM202" s="174"/>
      <c r="ACN202" s="174"/>
      <c r="ACO202" s="174"/>
      <c r="ACP202" s="174"/>
      <c r="ACQ202" s="174"/>
      <c r="ACR202" s="174"/>
      <c r="ACS202" s="174"/>
      <c r="ACT202" s="174"/>
      <c r="ACU202" s="174"/>
      <c r="ACV202" s="174"/>
      <c r="ACW202" s="174"/>
      <c r="ACX202" s="174"/>
      <c r="ACY202" s="174"/>
      <c r="ACZ202" s="174"/>
      <c r="ADA202" s="174"/>
      <c r="ADB202" s="174"/>
      <c r="ADC202" s="174"/>
      <c r="ADD202" s="174"/>
      <c r="ADE202" s="174"/>
      <c r="ADF202" s="174"/>
      <c r="ADG202" s="174"/>
      <c r="ADH202" s="174"/>
      <c r="ADI202" s="174"/>
      <c r="ADJ202" s="174"/>
      <c r="ADK202" s="174"/>
      <c r="ADL202" s="174"/>
      <c r="ADM202" s="174"/>
      <c r="ADN202" s="174"/>
      <c r="ADO202" s="174"/>
      <c r="ADP202" s="174"/>
      <c r="ADQ202" s="174"/>
      <c r="ADR202" s="174"/>
      <c r="ADS202" s="174"/>
      <c r="ADT202" s="174"/>
      <c r="ADU202" s="174"/>
      <c r="ADV202" s="174"/>
      <c r="ADW202" s="174"/>
      <c r="ADX202" s="174"/>
      <c r="ADY202" s="174"/>
      <c r="ADZ202" s="174"/>
      <c r="AEA202" s="174"/>
      <c r="AEB202" s="174"/>
      <c r="AEC202" s="174"/>
      <c r="AED202" s="174"/>
      <c r="AEE202" s="174"/>
      <c r="AEF202" s="174"/>
      <c r="AEG202" s="174"/>
      <c r="AEH202" s="174"/>
      <c r="AEI202" s="174"/>
      <c r="AEJ202" s="174"/>
      <c r="AEK202" s="174"/>
      <c r="AEL202" s="174"/>
      <c r="AEM202" s="174"/>
      <c r="AEN202" s="174"/>
      <c r="AEO202" s="174"/>
      <c r="AEP202" s="174"/>
      <c r="AEQ202" s="174"/>
      <c r="AER202" s="174"/>
      <c r="AES202" s="174"/>
      <c r="AET202" s="174"/>
      <c r="AEU202" s="174"/>
      <c r="AEV202" s="174"/>
      <c r="AEW202" s="174"/>
      <c r="AEX202" s="174"/>
      <c r="AEY202" s="174"/>
      <c r="AEZ202" s="174"/>
      <c r="AFA202" s="174"/>
      <c r="AFB202" s="174"/>
      <c r="AFC202" s="174"/>
      <c r="AFD202" s="174"/>
      <c r="AFE202" s="174"/>
      <c r="AFF202" s="174"/>
      <c r="AFG202" s="174"/>
      <c r="AFH202" s="174"/>
      <c r="AFI202" s="174"/>
      <c r="AFJ202" s="174"/>
      <c r="AFK202" s="174"/>
      <c r="AFL202" s="174"/>
      <c r="AFM202" s="174"/>
      <c r="AFN202" s="174"/>
      <c r="AFO202" s="174"/>
      <c r="AFP202" s="174"/>
      <c r="AFQ202" s="174"/>
      <c r="AFR202" s="174"/>
      <c r="AFS202" s="174"/>
      <c r="AFT202" s="174"/>
      <c r="AFU202" s="174"/>
      <c r="AFV202" s="174"/>
      <c r="AFW202" s="174"/>
      <c r="AFX202" s="174"/>
      <c r="AFY202" s="174"/>
      <c r="AFZ202" s="174"/>
      <c r="AGA202" s="174"/>
      <c r="AGB202" s="174"/>
      <c r="AGC202" s="174"/>
      <c r="AGD202" s="174"/>
      <c r="AGE202" s="174"/>
      <c r="AGF202" s="174"/>
      <c r="AGG202" s="174"/>
      <c r="AGH202" s="174"/>
      <c r="AGI202" s="174"/>
      <c r="AGJ202" s="174"/>
      <c r="AGK202" s="174"/>
      <c r="AGL202" s="174"/>
      <c r="AGM202" s="174"/>
      <c r="AGN202" s="174"/>
      <c r="AGO202" s="174"/>
      <c r="AGP202" s="174"/>
      <c r="AGQ202" s="174"/>
      <c r="AGR202" s="174"/>
      <c r="AGS202" s="174"/>
      <c r="AGT202" s="174"/>
      <c r="AGU202" s="174"/>
      <c r="AGV202" s="174"/>
      <c r="AGW202" s="174"/>
      <c r="AGX202" s="174"/>
      <c r="AGY202" s="174"/>
      <c r="AGZ202" s="174"/>
      <c r="AHA202" s="174"/>
      <c r="AHB202" s="174"/>
      <c r="AHC202" s="174"/>
      <c r="AHD202" s="174"/>
      <c r="AHE202" s="174"/>
      <c r="AHF202" s="174"/>
      <c r="AHG202" s="174"/>
      <c r="AHH202" s="174"/>
      <c r="AHI202" s="174"/>
      <c r="AHJ202" s="174"/>
      <c r="AHK202" s="174"/>
      <c r="AHL202" s="174"/>
      <c r="AHM202" s="174"/>
      <c r="AHN202" s="174"/>
      <c r="AHO202" s="174"/>
      <c r="AHP202" s="174"/>
      <c r="AHQ202" s="174"/>
      <c r="AHR202" s="174"/>
      <c r="AHS202" s="174"/>
      <c r="AHT202" s="174"/>
      <c r="AHU202" s="174"/>
      <c r="AHV202" s="174"/>
      <c r="AHW202" s="174"/>
      <c r="AHX202" s="174"/>
      <c r="AHY202" s="174"/>
      <c r="AHZ202" s="174"/>
      <c r="AIA202" s="174"/>
      <c r="AIB202" s="174"/>
      <c r="AIC202" s="174"/>
      <c r="AID202" s="174"/>
      <c r="AIE202" s="174"/>
      <c r="AIF202" s="174"/>
      <c r="AIG202" s="174"/>
      <c r="AIH202" s="174"/>
      <c r="AII202" s="174"/>
      <c r="AIJ202" s="174"/>
      <c r="AIK202" s="174"/>
      <c r="AIL202" s="174"/>
      <c r="AIM202" s="174"/>
      <c r="AIN202" s="174"/>
      <c r="AIO202" s="174"/>
      <c r="AIP202" s="174"/>
      <c r="AIQ202" s="174"/>
      <c r="AIR202" s="174"/>
      <c r="AIS202" s="174"/>
      <c r="AIT202" s="174"/>
      <c r="AIU202" s="174"/>
      <c r="AIV202" s="174"/>
      <c r="AIW202" s="174"/>
      <c r="AIX202" s="174"/>
      <c r="AIY202" s="174"/>
      <c r="AIZ202" s="174"/>
      <c r="AJA202" s="174"/>
      <c r="AJB202" s="174"/>
      <c r="AJC202" s="174"/>
      <c r="AJD202" s="174"/>
      <c r="AJE202" s="174"/>
      <c r="AJF202" s="174"/>
      <c r="AJG202" s="174"/>
      <c r="AJH202" s="174"/>
      <c r="AJI202" s="174"/>
      <c r="AJJ202" s="174"/>
      <c r="AJK202" s="174"/>
      <c r="AJL202" s="174"/>
      <c r="AJM202" s="174"/>
      <c r="AJN202" s="174"/>
      <c r="AJO202" s="174"/>
      <c r="AJP202" s="174"/>
      <c r="AJQ202" s="174"/>
      <c r="AJR202" s="174"/>
      <c r="AJS202" s="174"/>
      <c r="AJT202" s="174"/>
      <c r="AJU202" s="174"/>
      <c r="AJV202" s="174"/>
      <c r="AJW202" s="174"/>
      <c r="AJX202" s="174"/>
      <c r="AJY202" s="174"/>
      <c r="AJZ202" s="174"/>
      <c r="AKA202" s="174"/>
      <c r="AKB202" s="174"/>
      <c r="AKC202" s="174"/>
      <c r="AKD202" s="174"/>
      <c r="AKE202" s="174"/>
      <c r="AKF202" s="174"/>
      <c r="AKG202" s="174"/>
      <c r="AKH202" s="174"/>
      <c r="AKI202" s="174"/>
      <c r="AKJ202" s="174"/>
      <c r="AKK202" s="174"/>
      <c r="AKL202" s="174"/>
      <c r="AKM202" s="174"/>
      <c r="AKN202" s="174"/>
      <c r="AKO202" s="174"/>
      <c r="AKP202" s="174"/>
      <c r="AKQ202" s="174"/>
      <c r="AKR202" s="174"/>
      <c r="AKS202" s="174"/>
      <c r="AKT202" s="174"/>
      <c r="AKU202" s="174"/>
      <c r="AKV202" s="174"/>
      <c r="AKW202" s="174"/>
      <c r="AKX202" s="174"/>
      <c r="AKY202" s="174"/>
      <c r="AKZ202" s="174"/>
      <c r="ALA202" s="174"/>
      <c r="ALB202" s="174"/>
      <c r="ALC202" s="174"/>
      <c r="ALD202" s="174"/>
      <c r="ALE202" s="174"/>
      <c r="ALF202" s="174"/>
      <c r="ALG202" s="174"/>
      <c r="ALH202" s="174"/>
      <c r="ALI202" s="174"/>
      <c r="ALJ202" s="174"/>
      <c r="ALK202" s="174"/>
      <c r="ALL202" s="174"/>
      <c r="ALM202" s="174"/>
      <c r="ALN202" s="174"/>
      <c r="ALO202" s="174"/>
      <c r="ALP202" s="174"/>
      <c r="ALQ202" s="174"/>
      <c r="ALR202" s="174"/>
      <c r="ALS202" s="174"/>
      <c r="ALT202" s="174"/>
      <c r="ALU202" s="174"/>
      <c r="ALV202" s="174"/>
      <c r="ALW202" s="174"/>
      <c r="ALX202" s="174"/>
      <c r="ALY202" s="174"/>
      <c r="ALZ202" s="174"/>
      <c r="AMA202" s="174"/>
      <c r="AMB202" s="174"/>
      <c r="AMC202" s="174"/>
      <c r="AMD202" s="174"/>
      <c r="AME202" s="174"/>
      <c r="AMF202" s="174"/>
      <c r="AMG202" s="174"/>
      <c r="AMH202" s="174"/>
      <c r="AMI202" s="174"/>
      <c r="AMJ202" s="174"/>
      <c r="AMK202" s="174"/>
      <c r="AML202" s="174"/>
      <c r="AMM202" s="174"/>
      <c r="AMN202" s="174"/>
      <c r="AMO202" s="174"/>
      <c r="AMP202" s="174"/>
      <c r="AMQ202" s="174"/>
      <c r="AMR202" s="174"/>
      <c r="AMS202" s="174"/>
      <c r="AMT202" s="174"/>
      <c r="AMU202" s="174"/>
      <c r="AMV202" s="174"/>
      <c r="AMW202" s="174"/>
      <c r="AMX202" s="174"/>
      <c r="AMY202" s="174"/>
      <c r="AMZ202" s="174"/>
      <c r="ANA202" s="174"/>
      <c r="ANB202" s="174"/>
      <c r="ANC202" s="174"/>
      <c r="AND202" s="174"/>
      <c r="ANE202" s="174"/>
      <c r="ANF202" s="174"/>
      <c r="ANG202" s="174"/>
      <c r="ANH202" s="174"/>
      <c r="ANI202" s="174"/>
      <c r="ANJ202" s="174"/>
      <c r="ANK202" s="174"/>
      <c r="ANL202" s="174"/>
      <c r="ANM202" s="174"/>
      <c r="ANN202" s="174"/>
      <c r="ANO202" s="174"/>
      <c r="ANP202" s="174"/>
      <c r="ANQ202" s="174"/>
      <c r="ANR202" s="174"/>
      <c r="ANS202" s="174"/>
      <c r="ANT202" s="174"/>
      <c r="ANU202" s="174"/>
      <c r="ANV202" s="174"/>
      <c r="ANW202" s="174"/>
      <c r="ANX202" s="174"/>
      <c r="ANY202" s="174"/>
      <c r="ANZ202" s="174"/>
      <c r="AOA202" s="174"/>
      <c r="AOB202" s="174"/>
      <c r="AOC202" s="174"/>
      <c r="AOD202" s="174"/>
      <c r="AOE202" s="174"/>
      <c r="AOF202" s="174"/>
      <c r="AOG202" s="174"/>
      <c r="AOH202" s="174"/>
      <c r="AOI202" s="174"/>
      <c r="AOJ202" s="174"/>
      <c r="AOK202" s="174"/>
      <c r="AOL202" s="174"/>
      <c r="AOM202" s="174"/>
      <c r="AON202" s="174"/>
      <c r="AOO202" s="174"/>
      <c r="AOP202" s="174"/>
      <c r="AOQ202" s="174"/>
      <c r="AOR202" s="174"/>
      <c r="AOS202" s="174"/>
      <c r="AOT202" s="174"/>
      <c r="AOU202" s="174"/>
      <c r="AOV202" s="174"/>
      <c r="AOW202" s="174"/>
      <c r="AOX202" s="174"/>
      <c r="AOY202" s="174"/>
      <c r="AOZ202" s="174"/>
      <c r="APA202" s="174"/>
      <c r="APB202" s="174"/>
      <c r="APC202" s="174"/>
      <c r="APD202" s="174"/>
      <c r="APE202" s="174"/>
      <c r="APF202" s="174"/>
      <c r="APG202" s="174"/>
      <c r="APH202" s="174"/>
      <c r="API202" s="174"/>
      <c r="APJ202" s="174"/>
      <c r="APK202" s="174"/>
      <c r="APL202" s="174"/>
      <c r="APM202" s="174"/>
      <c r="APN202" s="174"/>
      <c r="APO202" s="174"/>
      <c r="APP202" s="174"/>
      <c r="APQ202" s="174"/>
      <c r="APR202" s="174"/>
      <c r="APS202" s="174"/>
      <c r="APT202" s="174"/>
      <c r="APU202" s="174"/>
      <c r="APV202" s="174"/>
      <c r="APW202" s="174"/>
      <c r="APX202" s="174"/>
      <c r="APY202" s="174"/>
      <c r="APZ202" s="174"/>
      <c r="AQA202" s="174"/>
      <c r="AQB202" s="174"/>
      <c r="AQC202" s="174"/>
      <c r="AQD202" s="174"/>
      <c r="AQE202" s="174"/>
      <c r="AQF202" s="174"/>
      <c r="AQG202" s="174"/>
      <c r="AQH202" s="174"/>
      <c r="AQI202" s="174"/>
      <c r="AQJ202" s="174"/>
      <c r="AQK202" s="174"/>
      <c r="AQL202" s="174"/>
      <c r="AQM202" s="174"/>
      <c r="AQN202" s="174"/>
      <c r="AQO202" s="174"/>
      <c r="AQP202" s="174"/>
      <c r="AQQ202" s="174"/>
      <c r="AQR202" s="174"/>
      <c r="AQS202" s="174"/>
      <c r="AQT202" s="174"/>
      <c r="AQU202" s="174"/>
      <c r="AQV202" s="174"/>
      <c r="AQW202" s="174"/>
      <c r="AQX202" s="174"/>
      <c r="AQY202" s="174"/>
      <c r="AQZ202" s="174"/>
      <c r="ARA202" s="174"/>
      <c r="ARB202" s="174"/>
      <c r="ARC202" s="174"/>
      <c r="ARD202" s="174"/>
      <c r="ARE202" s="174"/>
      <c r="ARF202" s="174"/>
      <c r="ARG202" s="174"/>
      <c r="ARH202" s="174"/>
      <c r="ARI202" s="174"/>
      <c r="ARJ202" s="174"/>
      <c r="ARK202" s="174"/>
      <c r="ARL202" s="174"/>
      <c r="ARM202" s="174"/>
      <c r="ARN202" s="174"/>
      <c r="ARO202" s="174"/>
      <c r="ARP202" s="174"/>
      <c r="ARQ202" s="174"/>
      <c r="ARR202" s="174"/>
      <c r="ARS202" s="174"/>
      <c r="ART202" s="174"/>
      <c r="ARU202" s="174"/>
      <c r="ARV202" s="174"/>
      <c r="ARW202" s="174"/>
      <c r="ARX202" s="174"/>
      <c r="ARY202" s="174"/>
      <c r="ARZ202" s="174"/>
      <c r="ASA202" s="174"/>
      <c r="ASB202" s="174"/>
      <c r="ASC202" s="174"/>
      <c r="ASD202" s="174"/>
      <c r="ASE202" s="174"/>
      <c r="ASF202" s="174"/>
      <c r="ASG202" s="174"/>
      <c r="ASH202" s="174"/>
      <c r="ASI202" s="174"/>
      <c r="ASJ202" s="174"/>
      <c r="ASK202" s="174"/>
      <c r="ASL202" s="174"/>
      <c r="ASM202" s="174"/>
      <c r="ASN202" s="174"/>
      <c r="ASO202" s="174"/>
      <c r="ASP202" s="174"/>
      <c r="ASQ202" s="174"/>
      <c r="ASR202" s="174"/>
      <c r="ASS202" s="174"/>
      <c r="AST202" s="174"/>
      <c r="ASU202" s="174"/>
      <c r="ASV202" s="174"/>
      <c r="ASW202" s="174"/>
      <c r="ASX202" s="174"/>
      <c r="ASY202" s="174"/>
      <c r="ASZ202" s="174"/>
      <c r="ATA202" s="174"/>
      <c r="ATB202" s="174"/>
      <c r="ATC202" s="174"/>
      <c r="ATD202" s="174"/>
      <c r="ATE202" s="174"/>
      <c r="ATF202" s="174"/>
      <c r="ATG202" s="174"/>
      <c r="ATH202" s="174"/>
      <c r="ATI202" s="174"/>
      <c r="ATJ202" s="174"/>
      <c r="ATK202" s="174"/>
      <c r="ATL202" s="174"/>
      <c r="ATM202" s="174"/>
      <c r="ATN202" s="174"/>
      <c r="ATO202" s="174"/>
      <c r="ATP202" s="174"/>
      <c r="ATQ202" s="174"/>
      <c r="ATR202" s="174"/>
      <c r="ATS202" s="174"/>
      <c r="ATT202" s="174"/>
      <c r="ATU202" s="174"/>
      <c r="ATV202" s="174"/>
      <c r="ATW202" s="174"/>
      <c r="ATX202" s="174"/>
      <c r="ATY202" s="174"/>
      <c r="ATZ202" s="174"/>
      <c r="AUA202" s="174"/>
      <c r="AUB202" s="174"/>
      <c r="AUC202" s="174"/>
      <c r="AUD202" s="174"/>
      <c r="AUE202" s="174"/>
      <c r="AUF202" s="174"/>
      <c r="AUG202" s="174"/>
      <c r="AUH202" s="174"/>
      <c r="AUI202" s="174"/>
      <c r="AUJ202" s="174"/>
      <c r="AUK202" s="174"/>
      <c r="AUL202" s="174"/>
      <c r="AUM202" s="174"/>
      <c r="AUN202" s="174"/>
      <c r="AUO202" s="174"/>
      <c r="AUP202" s="174"/>
      <c r="AUQ202" s="174"/>
      <c r="AUR202" s="174"/>
      <c r="AUS202" s="174"/>
      <c r="AUT202" s="174"/>
      <c r="AUU202" s="174"/>
      <c r="AUV202" s="174"/>
      <c r="AUW202" s="174"/>
      <c r="AUX202" s="174"/>
      <c r="AUY202" s="174"/>
      <c r="AUZ202" s="174"/>
      <c r="AVA202" s="174"/>
      <c r="AVB202" s="174"/>
      <c r="AVC202" s="174"/>
      <c r="AVD202" s="174"/>
      <c r="AVE202" s="174"/>
      <c r="AVF202" s="174"/>
      <c r="AVG202" s="174"/>
      <c r="AVH202" s="174"/>
      <c r="AVI202" s="174"/>
      <c r="AVJ202" s="174"/>
      <c r="AVK202" s="174"/>
      <c r="AVL202" s="174"/>
      <c r="AVM202" s="174"/>
      <c r="AVN202" s="174"/>
      <c r="AVO202" s="174"/>
      <c r="AVP202" s="174"/>
      <c r="AVQ202" s="174"/>
      <c r="AVR202" s="174"/>
      <c r="AVS202" s="174"/>
      <c r="AVT202" s="174"/>
      <c r="AVU202" s="174"/>
      <c r="AVV202" s="174"/>
      <c r="AVW202" s="174"/>
      <c r="AVX202" s="174"/>
      <c r="AVY202" s="174"/>
      <c r="AVZ202" s="174"/>
      <c r="AWA202" s="174"/>
      <c r="AWB202" s="174"/>
      <c r="AWC202" s="174"/>
      <c r="AWD202" s="174"/>
      <c r="AWE202" s="174"/>
      <c r="AWF202" s="174"/>
      <c r="AWG202" s="174"/>
      <c r="AWH202" s="174"/>
      <c r="AWI202" s="174"/>
      <c r="AWJ202" s="174"/>
      <c r="AWK202" s="174"/>
      <c r="AWL202" s="174"/>
      <c r="AWM202" s="174"/>
      <c r="AWN202" s="174"/>
      <c r="AWO202" s="174"/>
      <c r="AWP202" s="174"/>
      <c r="AWQ202" s="174"/>
      <c r="AWR202" s="174"/>
      <c r="AWS202" s="174"/>
      <c r="AWT202" s="174"/>
      <c r="AWU202" s="174"/>
      <c r="AWV202" s="174"/>
      <c r="AWW202" s="174"/>
      <c r="AWX202" s="174"/>
      <c r="AWY202" s="174"/>
      <c r="AWZ202" s="174"/>
      <c r="AXA202" s="174"/>
      <c r="AXB202" s="174"/>
      <c r="AXC202" s="174"/>
      <c r="AXD202" s="174"/>
      <c r="AXE202" s="174"/>
      <c r="AXF202" s="174"/>
      <c r="AXG202" s="174"/>
      <c r="AXH202" s="174"/>
      <c r="AXI202" s="174"/>
      <c r="AXJ202" s="174"/>
      <c r="AXK202" s="174"/>
      <c r="AXL202" s="174"/>
      <c r="AXM202" s="174"/>
      <c r="AXN202" s="174"/>
      <c r="AXO202" s="174"/>
      <c r="AXP202" s="174"/>
      <c r="AXQ202" s="174"/>
      <c r="AXR202" s="174"/>
      <c r="AXS202" s="174"/>
      <c r="AXT202" s="174"/>
      <c r="AXU202" s="174"/>
      <c r="AXV202" s="174"/>
      <c r="AXW202" s="174"/>
      <c r="AXX202" s="174"/>
      <c r="AXY202" s="174"/>
      <c r="AXZ202" s="174"/>
      <c r="AYA202" s="174"/>
      <c r="AYB202" s="174"/>
      <c r="AYC202" s="174"/>
      <c r="AYD202" s="174"/>
      <c r="AYE202" s="174"/>
      <c r="AYF202" s="174"/>
      <c r="AYG202" s="174"/>
      <c r="AYH202" s="174"/>
      <c r="AYI202" s="174"/>
      <c r="AYJ202" s="174"/>
      <c r="AYK202" s="174"/>
      <c r="AYL202" s="174"/>
      <c r="AYM202" s="174"/>
      <c r="AYN202" s="174"/>
      <c r="AYO202" s="174"/>
      <c r="AYP202" s="174"/>
      <c r="AYQ202" s="174"/>
      <c r="AYR202" s="174"/>
      <c r="AYS202" s="174"/>
      <c r="AYT202" s="174"/>
      <c r="AYU202" s="174"/>
      <c r="AYV202" s="174"/>
      <c r="AYW202" s="174"/>
      <c r="AYX202" s="174"/>
      <c r="AYY202" s="174"/>
      <c r="AYZ202" s="174"/>
      <c r="AZA202" s="174"/>
      <c r="AZB202" s="174"/>
      <c r="AZC202" s="174"/>
      <c r="AZD202" s="174"/>
      <c r="AZE202" s="174"/>
      <c r="AZF202" s="174"/>
      <c r="AZG202" s="174"/>
      <c r="AZH202" s="174"/>
      <c r="AZI202" s="174"/>
      <c r="AZJ202" s="174"/>
      <c r="AZK202" s="174"/>
      <c r="AZL202" s="174"/>
      <c r="AZM202" s="174"/>
      <c r="AZN202" s="174"/>
      <c r="AZO202" s="174"/>
      <c r="AZP202" s="174"/>
      <c r="AZQ202" s="174"/>
      <c r="AZR202" s="174"/>
      <c r="AZS202" s="174"/>
      <c r="AZT202" s="174"/>
      <c r="AZU202" s="174"/>
      <c r="AZV202" s="174"/>
      <c r="AZW202" s="174"/>
      <c r="AZX202" s="174"/>
      <c r="AZY202" s="174"/>
      <c r="AZZ202" s="174"/>
      <c r="BAA202" s="174"/>
      <c r="BAB202" s="174"/>
      <c r="BAC202" s="174"/>
      <c r="BAD202" s="174"/>
      <c r="BAE202" s="174"/>
      <c r="BAF202" s="174"/>
      <c r="BAG202" s="174"/>
      <c r="BAH202" s="174"/>
      <c r="BAI202" s="174"/>
      <c r="BAJ202" s="174"/>
      <c r="BAK202" s="174"/>
      <c r="BAL202" s="174"/>
      <c r="BAM202" s="174"/>
      <c r="BAN202" s="174"/>
      <c r="BAO202" s="174"/>
      <c r="BAP202" s="174"/>
      <c r="BAQ202" s="174"/>
      <c r="BAR202" s="174"/>
      <c r="BAS202" s="174"/>
      <c r="BAT202" s="174"/>
      <c r="BAU202" s="174"/>
      <c r="BAV202" s="174"/>
      <c r="BAW202" s="174"/>
      <c r="BAX202" s="174"/>
      <c r="BAY202" s="174"/>
      <c r="BAZ202" s="174"/>
      <c r="BBA202" s="174"/>
      <c r="BBB202" s="174"/>
      <c r="BBC202" s="174"/>
      <c r="BBD202" s="174"/>
      <c r="BBE202" s="174"/>
      <c r="BBF202" s="174"/>
      <c r="BBG202" s="174"/>
      <c r="BBH202" s="174"/>
      <c r="BBI202" s="174"/>
      <c r="BBJ202" s="174"/>
      <c r="BBK202" s="174"/>
      <c r="BBL202" s="174"/>
      <c r="BBM202" s="174"/>
      <c r="BBN202" s="174"/>
      <c r="BBO202" s="174"/>
      <c r="BBP202" s="174"/>
      <c r="BBQ202" s="174"/>
      <c r="BBR202" s="174"/>
      <c r="BBS202" s="174"/>
      <c r="BBT202" s="174"/>
      <c r="BBU202" s="174"/>
      <c r="BBV202" s="174"/>
      <c r="BBW202" s="174"/>
      <c r="BBX202" s="174"/>
      <c r="BBY202" s="174"/>
      <c r="BBZ202" s="174"/>
      <c r="BCA202" s="174"/>
      <c r="BCB202" s="174"/>
      <c r="BCC202" s="174"/>
      <c r="BCD202" s="174"/>
      <c r="BCE202" s="174"/>
      <c r="BCF202" s="174"/>
      <c r="BCG202" s="174"/>
      <c r="BCH202" s="174"/>
      <c r="BCI202" s="174"/>
      <c r="BCJ202" s="174"/>
      <c r="BCK202" s="174"/>
      <c r="BCL202" s="174"/>
      <c r="BCM202" s="174"/>
      <c r="BCN202" s="174"/>
      <c r="BCO202" s="174"/>
      <c r="BCP202" s="174"/>
      <c r="BCQ202" s="174"/>
      <c r="BCR202" s="174"/>
      <c r="BCS202" s="174"/>
      <c r="BCT202" s="174"/>
      <c r="BCU202" s="174"/>
      <c r="BCV202" s="174"/>
      <c r="BCW202" s="174"/>
      <c r="BCX202" s="174"/>
      <c r="BCY202" s="174"/>
      <c r="BCZ202" s="174"/>
      <c r="BDA202" s="174"/>
      <c r="BDB202" s="174"/>
      <c r="BDC202" s="174"/>
      <c r="BDD202" s="174"/>
      <c r="BDE202" s="174"/>
      <c r="BDF202" s="174"/>
      <c r="BDG202" s="174"/>
      <c r="BDH202" s="174"/>
      <c r="BDI202" s="174"/>
      <c r="BDJ202" s="174"/>
      <c r="BDK202" s="174"/>
      <c r="BDL202" s="174"/>
      <c r="BDM202" s="174"/>
      <c r="BDN202" s="174"/>
      <c r="BDO202" s="174"/>
      <c r="BDP202" s="174"/>
      <c r="BDQ202" s="174"/>
      <c r="BDR202" s="174"/>
      <c r="BDS202" s="174"/>
      <c r="BDT202" s="174"/>
      <c r="BDU202" s="174"/>
      <c r="BDV202" s="174"/>
      <c r="BDW202" s="174"/>
      <c r="BDX202" s="174"/>
      <c r="BDY202" s="174"/>
      <c r="BDZ202" s="174"/>
      <c r="BEA202" s="174"/>
      <c r="BEB202" s="174"/>
      <c r="BEC202" s="174"/>
      <c r="BED202" s="174"/>
      <c r="BEE202" s="174"/>
      <c r="BEF202" s="174"/>
      <c r="BEG202" s="174"/>
      <c r="BEH202" s="174"/>
      <c r="BEI202" s="174"/>
      <c r="BEJ202" s="174"/>
      <c r="BEK202" s="174"/>
      <c r="BEL202" s="174"/>
      <c r="BEM202" s="174"/>
      <c r="BEN202" s="174"/>
      <c r="BEO202" s="174"/>
      <c r="BEP202" s="174"/>
      <c r="BEQ202" s="174"/>
      <c r="BER202" s="174"/>
      <c r="BES202" s="174"/>
      <c r="BET202" s="174"/>
      <c r="BEU202" s="174"/>
      <c r="BEV202" s="174"/>
      <c r="BEW202" s="174"/>
      <c r="BEX202" s="174"/>
      <c r="BEY202" s="174"/>
      <c r="BEZ202" s="174"/>
      <c r="BFA202" s="174"/>
      <c r="BFB202" s="174"/>
      <c r="BFC202" s="174"/>
      <c r="BFD202" s="174"/>
      <c r="BFE202" s="174"/>
      <c r="BFF202" s="174"/>
      <c r="BFG202" s="174"/>
      <c r="BFH202" s="174"/>
      <c r="BFI202" s="174"/>
      <c r="BFJ202" s="174"/>
      <c r="BFK202" s="174"/>
      <c r="BFL202" s="174"/>
      <c r="BFM202" s="174"/>
      <c r="BFN202" s="174"/>
      <c r="BFO202" s="174"/>
      <c r="BFP202" s="174"/>
      <c r="BFQ202" s="174"/>
      <c r="BFR202" s="174"/>
      <c r="BFS202" s="174"/>
      <c r="BFT202" s="174"/>
      <c r="BFU202" s="174"/>
      <c r="BFV202" s="174"/>
      <c r="BFW202" s="174"/>
      <c r="BFX202" s="174"/>
      <c r="BFY202" s="174"/>
      <c r="BFZ202" s="174"/>
      <c r="BGA202" s="174"/>
      <c r="BGB202" s="174"/>
      <c r="BGC202" s="174"/>
      <c r="BGD202" s="174"/>
      <c r="BGE202" s="174"/>
      <c r="BGF202" s="174"/>
      <c r="BGG202" s="174"/>
      <c r="BGH202" s="174"/>
      <c r="BGI202" s="174"/>
      <c r="BGJ202" s="174"/>
      <c r="BGK202" s="174"/>
      <c r="BGL202" s="174"/>
      <c r="BGM202" s="174"/>
      <c r="BGN202" s="174"/>
      <c r="BGO202" s="174"/>
      <c r="BGP202" s="174"/>
      <c r="BGQ202" s="174"/>
      <c r="BGR202" s="174"/>
      <c r="BGS202" s="174"/>
      <c r="BGT202" s="174"/>
      <c r="BGU202" s="174"/>
      <c r="BGV202" s="174"/>
      <c r="BGW202" s="174"/>
      <c r="BGX202" s="174"/>
      <c r="BGY202" s="174"/>
      <c r="BGZ202" s="174"/>
      <c r="BHA202" s="174"/>
      <c r="BHB202" s="174"/>
      <c r="BHC202" s="174"/>
      <c r="BHD202" s="174"/>
      <c r="BHE202" s="174"/>
      <c r="BHF202" s="174"/>
      <c r="BHG202" s="174"/>
      <c r="BHH202" s="174"/>
      <c r="BHI202" s="174"/>
      <c r="BHJ202" s="174"/>
      <c r="BHK202" s="174"/>
      <c r="BHL202" s="174"/>
      <c r="BHM202" s="174"/>
      <c r="BHN202" s="174"/>
      <c r="BHO202" s="174"/>
      <c r="BHP202" s="174"/>
      <c r="BHQ202" s="174"/>
      <c r="BHR202" s="174"/>
      <c r="BHS202" s="174"/>
      <c r="BHT202" s="174"/>
      <c r="BHU202" s="174"/>
      <c r="BHV202" s="174"/>
      <c r="BHW202" s="174"/>
      <c r="BHX202" s="174"/>
      <c r="BHY202" s="174"/>
      <c r="BHZ202" s="174"/>
      <c r="BIA202" s="174"/>
      <c r="BIB202" s="174"/>
      <c r="BIC202" s="174"/>
      <c r="BID202" s="174"/>
      <c r="BIE202" s="174"/>
      <c r="BIF202" s="174"/>
      <c r="BIG202" s="174"/>
      <c r="BIH202" s="174"/>
      <c r="BII202" s="174"/>
      <c r="BIJ202" s="174"/>
      <c r="BIK202" s="174"/>
      <c r="BIL202" s="174"/>
      <c r="BIM202" s="174"/>
      <c r="BIN202" s="174"/>
      <c r="BIO202" s="174"/>
      <c r="BIP202" s="174"/>
      <c r="BIQ202" s="174"/>
      <c r="BIR202" s="174"/>
      <c r="BIS202" s="174"/>
      <c r="BIT202" s="174"/>
      <c r="BIU202" s="174"/>
      <c r="BIV202" s="174"/>
      <c r="BIW202" s="174"/>
      <c r="BIX202" s="174"/>
      <c r="BIY202" s="174"/>
      <c r="BIZ202" s="174"/>
      <c r="BJA202" s="174"/>
      <c r="BJB202" s="174"/>
      <c r="BJC202" s="174"/>
      <c r="BJD202" s="174"/>
      <c r="BJE202" s="174"/>
      <c r="BJF202" s="174"/>
      <c r="BJG202" s="174"/>
      <c r="BJH202" s="174"/>
      <c r="BJI202" s="174"/>
      <c r="BJJ202" s="174"/>
      <c r="BJK202" s="174"/>
      <c r="BJL202" s="174"/>
      <c r="BJM202" s="174"/>
      <c r="BJN202" s="174"/>
      <c r="BJO202" s="174"/>
      <c r="BJP202" s="174"/>
      <c r="BJQ202" s="174"/>
      <c r="BJR202" s="174"/>
      <c r="BJS202" s="174"/>
      <c r="BJT202" s="174"/>
      <c r="BJU202" s="174"/>
      <c r="BJV202" s="174"/>
      <c r="BJW202" s="174"/>
      <c r="BJX202" s="174"/>
      <c r="BJY202" s="174"/>
      <c r="BJZ202" s="174"/>
      <c r="BKA202" s="174"/>
      <c r="BKB202" s="174"/>
      <c r="BKC202" s="174"/>
      <c r="BKD202" s="174"/>
      <c r="BKE202" s="174"/>
      <c r="BKF202" s="174"/>
      <c r="BKG202" s="174"/>
      <c r="BKH202" s="174"/>
      <c r="BKI202" s="174"/>
      <c r="BKJ202" s="174"/>
      <c r="BKK202" s="174"/>
      <c r="BKL202" s="174"/>
      <c r="BKM202" s="174"/>
      <c r="BKN202" s="174"/>
      <c r="BKO202" s="174"/>
      <c r="BKP202" s="174"/>
      <c r="BKQ202" s="174"/>
      <c r="BKR202" s="174"/>
      <c r="BKS202" s="174"/>
      <c r="BKT202" s="174"/>
      <c r="BKU202" s="174"/>
      <c r="BKV202" s="174"/>
      <c r="BKW202" s="174"/>
      <c r="BKX202" s="174"/>
      <c r="BKY202" s="174"/>
      <c r="BKZ202" s="174"/>
      <c r="BLA202" s="174"/>
      <c r="BLB202" s="174"/>
      <c r="BLC202" s="174"/>
      <c r="BLD202" s="174"/>
      <c r="BLE202" s="174"/>
      <c r="BLF202" s="174"/>
      <c r="BLG202" s="174"/>
      <c r="BLH202" s="174"/>
      <c r="BLI202" s="174"/>
      <c r="BLJ202" s="174"/>
      <c r="BLK202" s="174"/>
      <c r="BLL202" s="174"/>
      <c r="BLM202" s="174"/>
      <c r="BLN202" s="174"/>
      <c r="BLO202" s="174"/>
      <c r="BLP202" s="174"/>
      <c r="BLQ202" s="174"/>
      <c r="BLR202" s="174"/>
      <c r="BLS202" s="174"/>
      <c r="BLT202" s="174"/>
      <c r="BLU202" s="174"/>
      <c r="BLV202" s="174"/>
      <c r="BLW202" s="174"/>
      <c r="BLX202" s="174"/>
      <c r="BLY202" s="174"/>
      <c r="BLZ202" s="174"/>
      <c r="BMA202" s="174"/>
      <c r="BMB202" s="174"/>
      <c r="BMC202" s="174"/>
      <c r="BMD202" s="174"/>
      <c r="BME202" s="174"/>
      <c r="BMF202" s="174"/>
      <c r="BMG202" s="174"/>
      <c r="BMH202" s="174"/>
      <c r="BMI202" s="174"/>
      <c r="BMJ202" s="174"/>
      <c r="BMK202" s="174"/>
      <c r="BML202" s="174"/>
      <c r="BMM202" s="174"/>
      <c r="BMN202" s="174"/>
      <c r="BMO202" s="174"/>
      <c r="BMP202" s="174"/>
      <c r="BMQ202" s="174"/>
      <c r="BMR202" s="174"/>
      <c r="BMS202" s="174"/>
      <c r="BMT202" s="174"/>
      <c r="BMU202" s="174"/>
      <c r="BMV202" s="174"/>
      <c r="BMW202" s="174"/>
      <c r="BMX202" s="174"/>
      <c r="BMY202" s="174"/>
      <c r="BMZ202" s="174"/>
      <c r="BNA202" s="174"/>
      <c r="BNB202" s="174"/>
      <c r="BNC202" s="174"/>
      <c r="BND202" s="174"/>
      <c r="BNE202" s="174"/>
      <c r="BNF202" s="174"/>
      <c r="BNG202" s="174"/>
      <c r="BNH202" s="174"/>
      <c r="BNI202" s="174"/>
      <c r="BNJ202" s="174"/>
      <c r="BNK202" s="174"/>
      <c r="BNL202" s="174"/>
      <c r="BNM202" s="174"/>
      <c r="BNN202" s="174"/>
      <c r="BNO202" s="174"/>
      <c r="BNP202" s="174"/>
      <c r="BNQ202" s="174"/>
      <c r="BNR202" s="174"/>
      <c r="BNS202" s="174"/>
      <c r="BNT202" s="174"/>
      <c r="BNU202" s="174"/>
      <c r="BNV202" s="174"/>
      <c r="BNW202" s="174"/>
      <c r="BNX202" s="174"/>
      <c r="BNY202" s="174"/>
      <c r="BNZ202" s="174"/>
      <c r="BOA202" s="174"/>
      <c r="BOB202" s="174"/>
      <c r="BOC202" s="174"/>
      <c r="BOD202" s="174"/>
      <c r="BOE202" s="174"/>
      <c r="BOF202" s="174"/>
      <c r="BOG202" s="174"/>
      <c r="BOH202" s="174"/>
      <c r="BOI202" s="174"/>
      <c r="BOJ202" s="174"/>
      <c r="BOK202" s="174"/>
      <c r="BOL202" s="174"/>
      <c r="BOM202" s="174"/>
      <c r="BON202" s="174"/>
      <c r="BOO202" s="174"/>
      <c r="BOP202" s="174"/>
      <c r="BOQ202" s="174"/>
      <c r="BOR202" s="174"/>
      <c r="BOS202" s="174"/>
      <c r="BOT202" s="174"/>
      <c r="BOU202" s="174"/>
      <c r="BOV202" s="174"/>
      <c r="BOW202" s="174"/>
      <c r="BOX202" s="174"/>
      <c r="BOY202" s="174"/>
      <c r="BOZ202" s="174"/>
      <c r="BPA202" s="174"/>
      <c r="BPB202" s="174"/>
      <c r="BPC202" s="174"/>
      <c r="BPD202" s="174"/>
      <c r="BPE202" s="174"/>
      <c r="BPF202" s="174"/>
      <c r="BPG202" s="174"/>
      <c r="BPH202" s="174"/>
      <c r="BPI202" s="174"/>
      <c r="BPJ202" s="174"/>
      <c r="BPK202" s="174"/>
      <c r="BPL202" s="174"/>
      <c r="BPM202" s="174"/>
      <c r="BPN202" s="174"/>
      <c r="BPO202" s="174"/>
      <c r="BPP202" s="174"/>
      <c r="BPQ202" s="174"/>
      <c r="BPR202" s="174"/>
      <c r="BPS202" s="174"/>
      <c r="BPT202" s="174"/>
      <c r="BPU202" s="174"/>
      <c r="BPV202" s="174"/>
      <c r="BPW202" s="174"/>
      <c r="BPX202" s="174"/>
      <c r="BPY202" s="174"/>
      <c r="BPZ202" s="174"/>
      <c r="BQA202" s="174"/>
      <c r="BQB202" s="174"/>
      <c r="BQC202" s="174"/>
      <c r="BQD202" s="174"/>
      <c r="BQE202" s="174"/>
      <c r="BQF202" s="174"/>
      <c r="BQG202" s="174"/>
      <c r="BQH202" s="174"/>
      <c r="BQI202" s="174"/>
      <c r="BQJ202" s="174"/>
      <c r="BQK202" s="174"/>
      <c r="BQL202" s="174"/>
      <c r="BQM202" s="174"/>
      <c r="BQN202" s="174"/>
      <c r="BQO202" s="174"/>
      <c r="BQP202" s="174"/>
      <c r="BQQ202" s="174"/>
      <c r="BQR202" s="174"/>
      <c r="BQS202" s="174"/>
      <c r="BQT202" s="174"/>
      <c r="BQU202" s="174"/>
      <c r="BQV202" s="174"/>
      <c r="BQW202" s="174"/>
      <c r="BQX202" s="174"/>
      <c r="BQY202" s="174"/>
      <c r="BQZ202" s="174"/>
      <c r="BRA202" s="174"/>
      <c r="BRB202" s="174"/>
      <c r="BRC202" s="174"/>
      <c r="BRD202" s="174"/>
      <c r="BRE202" s="174"/>
      <c r="BRF202" s="174"/>
      <c r="BRG202" s="174"/>
      <c r="BRH202" s="174"/>
      <c r="BRI202" s="174"/>
      <c r="BRJ202" s="174"/>
      <c r="BRK202" s="174"/>
      <c r="BRL202" s="174"/>
      <c r="BRM202" s="174"/>
      <c r="BRN202" s="174"/>
      <c r="BRO202" s="174"/>
      <c r="BRP202" s="174"/>
      <c r="BRQ202" s="174"/>
      <c r="BRR202" s="174"/>
      <c r="BRS202" s="174"/>
      <c r="BRT202" s="174"/>
      <c r="BRU202" s="174"/>
      <c r="BRV202" s="174"/>
      <c r="BRW202" s="174"/>
      <c r="BRX202" s="174"/>
      <c r="BRY202" s="174"/>
      <c r="BRZ202" s="174"/>
      <c r="BSA202" s="174"/>
      <c r="BSB202" s="174"/>
      <c r="BSC202" s="174"/>
      <c r="BSD202" s="174"/>
      <c r="BSE202" s="174"/>
      <c r="BSF202" s="174"/>
      <c r="BSG202" s="174"/>
      <c r="BSH202" s="174"/>
      <c r="BSI202" s="174"/>
      <c r="BSJ202" s="174"/>
      <c r="BSK202" s="174"/>
      <c r="BSL202" s="174"/>
      <c r="BSM202" s="174"/>
      <c r="BSN202" s="174"/>
      <c r="BSO202" s="174"/>
      <c r="BSP202" s="174"/>
      <c r="BSQ202" s="174"/>
      <c r="BSR202" s="174"/>
      <c r="BSS202" s="174"/>
      <c r="BST202" s="174"/>
      <c r="BSU202" s="174"/>
      <c r="BSV202" s="174"/>
      <c r="BSW202" s="174"/>
      <c r="BSX202" s="174"/>
      <c r="BSY202" s="174"/>
      <c r="BSZ202" s="174"/>
      <c r="BTA202" s="174"/>
      <c r="BTB202" s="174"/>
      <c r="BTC202" s="174"/>
      <c r="BTD202" s="174"/>
      <c r="BTE202" s="174"/>
      <c r="BTF202" s="174"/>
      <c r="BTG202" s="174"/>
      <c r="BTH202" s="174"/>
      <c r="BTI202" s="174"/>
      <c r="BTJ202" s="174"/>
      <c r="BTK202" s="174"/>
      <c r="BTL202" s="174"/>
      <c r="BTM202" s="174"/>
      <c r="BTN202" s="174"/>
      <c r="BTO202" s="174"/>
      <c r="BTP202" s="174"/>
      <c r="BTQ202" s="174"/>
      <c r="BTR202" s="174"/>
      <c r="BTS202" s="174"/>
      <c r="BTT202" s="174"/>
      <c r="BTU202" s="174"/>
      <c r="BTV202" s="174"/>
      <c r="BTW202" s="174"/>
      <c r="BTX202" s="174"/>
      <c r="BTY202" s="174"/>
      <c r="BTZ202" s="174"/>
      <c r="BUA202" s="174"/>
      <c r="BUB202" s="174"/>
      <c r="BUC202" s="174"/>
      <c r="BUD202" s="174"/>
      <c r="BUE202" s="174"/>
      <c r="BUF202" s="174"/>
      <c r="BUG202" s="174"/>
      <c r="BUH202" s="174"/>
      <c r="BUI202" s="174"/>
      <c r="BUJ202" s="174"/>
      <c r="BUK202" s="174"/>
      <c r="BUL202" s="174"/>
      <c r="BUM202" s="174"/>
      <c r="BUN202" s="174"/>
      <c r="BUO202" s="174"/>
      <c r="BUP202" s="174"/>
      <c r="BUQ202" s="174"/>
      <c r="BUR202" s="174"/>
      <c r="BUS202" s="174"/>
      <c r="BUT202" s="174"/>
      <c r="BUU202" s="174"/>
      <c r="BUV202" s="174"/>
      <c r="BUW202" s="174"/>
      <c r="BUX202" s="174"/>
      <c r="BUY202" s="174"/>
      <c r="BUZ202" s="174"/>
      <c r="BVA202" s="174"/>
      <c r="BVB202" s="174"/>
      <c r="BVC202" s="174"/>
      <c r="BVD202" s="174"/>
      <c r="BVE202" s="174"/>
      <c r="BVF202" s="174"/>
      <c r="BVG202" s="174"/>
      <c r="BVH202" s="174"/>
      <c r="BVI202" s="174"/>
      <c r="BVJ202" s="174"/>
      <c r="BVK202" s="174"/>
      <c r="BVL202" s="174"/>
      <c r="BVM202" s="174"/>
      <c r="BVN202" s="174"/>
      <c r="BVO202" s="174"/>
      <c r="BVP202" s="174"/>
      <c r="BVQ202" s="174"/>
      <c r="BVR202" s="174"/>
      <c r="BVS202" s="174"/>
      <c r="BVT202" s="174"/>
      <c r="BVU202" s="174"/>
      <c r="BVV202" s="174"/>
      <c r="BVW202" s="174"/>
      <c r="BVX202" s="174"/>
      <c r="BVY202" s="174"/>
      <c r="BVZ202" s="174"/>
      <c r="BWA202" s="174"/>
      <c r="BWB202" s="174"/>
      <c r="BWC202" s="174"/>
      <c r="BWD202" s="174"/>
      <c r="BWE202" s="174"/>
      <c r="BWF202" s="174"/>
      <c r="BWG202" s="174"/>
      <c r="BWH202" s="174"/>
      <c r="BWI202" s="174"/>
      <c r="BWJ202" s="174"/>
      <c r="BWK202" s="174"/>
      <c r="BWL202" s="174"/>
      <c r="BWM202" s="174"/>
      <c r="BWN202" s="174"/>
      <c r="BWO202" s="174"/>
      <c r="BWP202" s="174"/>
      <c r="BWQ202" s="174"/>
      <c r="BWR202" s="174"/>
      <c r="BWS202" s="174"/>
      <c r="BWT202" s="174"/>
      <c r="BWU202" s="174"/>
      <c r="BWV202" s="174"/>
      <c r="BWW202" s="174"/>
      <c r="BWX202" s="174"/>
      <c r="BWY202" s="174"/>
      <c r="BWZ202" s="174"/>
      <c r="BXA202" s="174"/>
      <c r="BXB202" s="174"/>
      <c r="BXC202" s="174"/>
      <c r="BXD202" s="174"/>
      <c r="BXE202" s="174"/>
      <c r="BXF202" s="174"/>
      <c r="BXG202" s="174"/>
      <c r="BXH202" s="174"/>
      <c r="BXI202" s="174"/>
      <c r="BXJ202" s="174"/>
      <c r="BXK202" s="174"/>
      <c r="BXL202" s="174"/>
      <c r="BXM202" s="174"/>
      <c r="BXN202" s="174"/>
      <c r="BXO202" s="174"/>
      <c r="BXP202" s="174"/>
      <c r="BXQ202" s="174"/>
      <c r="BXR202" s="174"/>
      <c r="BXS202" s="174"/>
      <c r="BXT202" s="174"/>
      <c r="BXU202" s="174"/>
      <c r="BXV202" s="174"/>
      <c r="BXW202" s="174"/>
      <c r="BXX202" s="174"/>
      <c r="BXY202" s="174"/>
      <c r="BXZ202" s="174"/>
      <c r="BYA202" s="174"/>
      <c r="BYB202" s="174"/>
      <c r="BYC202" s="174"/>
      <c r="BYD202" s="174"/>
      <c r="BYE202" s="174"/>
      <c r="BYF202" s="174"/>
      <c r="BYG202" s="174"/>
      <c r="BYH202" s="174"/>
      <c r="BYI202" s="174"/>
      <c r="BYJ202" s="174"/>
      <c r="BYK202" s="174"/>
      <c r="BYL202" s="174"/>
      <c r="BYM202" s="174"/>
      <c r="BYN202" s="174"/>
      <c r="BYO202" s="174"/>
      <c r="BYP202" s="174"/>
      <c r="BYQ202" s="174"/>
      <c r="BYR202" s="174"/>
      <c r="BYS202" s="174"/>
      <c r="BYT202" s="174"/>
      <c r="BYU202" s="174"/>
      <c r="BYV202" s="174"/>
      <c r="BYW202" s="174"/>
      <c r="BYX202" s="174"/>
      <c r="BYY202" s="174"/>
      <c r="BYZ202" s="174"/>
      <c r="BZA202" s="174"/>
      <c r="BZB202" s="174"/>
      <c r="BZC202" s="174"/>
      <c r="BZD202" s="174"/>
      <c r="BZE202" s="174"/>
      <c r="BZF202" s="174"/>
      <c r="BZG202" s="174"/>
      <c r="BZH202" s="174"/>
      <c r="BZI202" s="174"/>
      <c r="BZJ202" s="174"/>
      <c r="BZK202" s="174"/>
      <c r="BZL202" s="174"/>
      <c r="BZM202" s="174"/>
      <c r="BZN202" s="174"/>
      <c r="BZO202" s="174"/>
      <c r="BZP202" s="174"/>
      <c r="BZQ202" s="174"/>
      <c r="BZR202" s="174"/>
      <c r="BZS202" s="174"/>
      <c r="BZT202" s="174"/>
      <c r="BZU202" s="174"/>
      <c r="BZV202" s="174"/>
      <c r="BZW202" s="174"/>
      <c r="BZX202" s="174"/>
      <c r="BZY202" s="174"/>
      <c r="BZZ202" s="174"/>
      <c r="CAA202" s="174"/>
      <c r="CAB202" s="174"/>
      <c r="CAC202" s="174"/>
      <c r="CAD202" s="174"/>
      <c r="CAE202" s="174"/>
      <c r="CAF202" s="174"/>
      <c r="CAG202" s="174"/>
      <c r="CAH202" s="174"/>
      <c r="CAI202" s="174"/>
      <c r="CAJ202" s="174"/>
      <c r="CAK202" s="174"/>
      <c r="CAL202" s="174"/>
      <c r="CAM202" s="174"/>
      <c r="CAN202" s="174"/>
      <c r="CAO202" s="174"/>
      <c r="CAP202" s="174"/>
      <c r="CAQ202" s="174"/>
      <c r="CAR202" s="174"/>
      <c r="CAS202" s="174"/>
      <c r="CAT202" s="174"/>
      <c r="CAU202" s="174"/>
      <c r="CAV202" s="174"/>
      <c r="CAW202" s="174"/>
      <c r="CAX202" s="174"/>
      <c r="CAY202" s="174"/>
      <c r="CAZ202" s="174"/>
      <c r="CBA202" s="174"/>
      <c r="CBB202" s="174"/>
      <c r="CBC202" s="174"/>
      <c r="CBD202" s="174"/>
      <c r="CBE202" s="174"/>
      <c r="CBF202" s="174"/>
      <c r="CBG202" s="174"/>
      <c r="CBH202" s="174"/>
      <c r="CBI202" s="174"/>
      <c r="CBJ202" s="174"/>
      <c r="CBK202" s="174"/>
      <c r="CBL202" s="174"/>
      <c r="CBM202" s="174"/>
      <c r="CBN202" s="174"/>
      <c r="CBO202" s="174"/>
      <c r="CBP202" s="174"/>
      <c r="CBQ202" s="174"/>
      <c r="CBR202" s="174"/>
      <c r="CBS202" s="174"/>
      <c r="CBT202" s="174"/>
      <c r="CBU202" s="174"/>
      <c r="CBV202" s="174"/>
      <c r="CBW202" s="174"/>
      <c r="CBX202" s="174"/>
      <c r="CBY202" s="174"/>
      <c r="CBZ202" s="174"/>
      <c r="CCA202" s="174"/>
      <c r="CCB202" s="174"/>
      <c r="CCC202" s="174"/>
      <c r="CCD202" s="174"/>
      <c r="CCE202" s="174"/>
      <c r="CCF202" s="174"/>
      <c r="CCG202" s="174"/>
      <c r="CCH202" s="174"/>
      <c r="CCI202" s="174"/>
      <c r="CCJ202" s="174"/>
      <c r="CCK202" s="174"/>
      <c r="CCL202" s="174"/>
      <c r="CCM202" s="174"/>
      <c r="CCN202" s="174"/>
      <c r="CCO202" s="174"/>
      <c r="CCP202" s="174"/>
      <c r="CCQ202" s="174"/>
      <c r="CCR202" s="174"/>
      <c r="CCS202" s="174"/>
      <c r="CCT202" s="174"/>
      <c r="CCU202" s="174"/>
      <c r="CCV202" s="174"/>
      <c r="CCW202" s="174"/>
      <c r="CCX202" s="174"/>
      <c r="CCY202" s="174"/>
      <c r="CCZ202" s="174"/>
      <c r="CDA202" s="174"/>
      <c r="CDB202" s="174"/>
      <c r="CDC202" s="174"/>
      <c r="CDD202" s="174"/>
      <c r="CDE202" s="174"/>
      <c r="CDF202" s="174"/>
      <c r="CDG202" s="174"/>
      <c r="CDH202" s="174"/>
      <c r="CDI202" s="174"/>
      <c r="CDJ202" s="174"/>
      <c r="CDK202" s="174"/>
      <c r="CDL202" s="174"/>
      <c r="CDM202" s="174"/>
      <c r="CDN202" s="174"/>
      <c r="CDO202" s="174"/>
      <c r="CDP202" s="174"/>
      <c r="CDQ202" s="174"/>
      <c r="CDR202" s="174"/>
      <c r="CDS202" s="174"/>
      <c r="CDT202" s="174"/>
      <c r="CDU202" s="174"/>
      <c r="CDV202" s="174"/>
      <c r="CDW202" s="174"/>
      <c r="CDX202" s="174"/>
      <c r="CDY202" s="174"/>
      <c r="CDZ202" s="174"/>
      <c r="CEA202" s="174"/>
      <c r="CEB202" s="174"/>
      <c r="CEC202" s="174"/>
      <c r="CED202" s="174"/>
      <c r="CEE202" s="174"/>
      <c r="CEF202" s="174"/>
      <c r="CEG202" s="174"/>
      <c r="CEH202" s="174"/>
      <c r="CEI202" s="174"/>
      <c r="CEJ202" s="174"/>
      <c r="CEK202" s="174"/>
      <c r="CEL202" s="174"/>
      <c r="CEM202" s="174"/>
      <c r="CEN202" s="174"/>
      <c r="CEO202" s="174"/>
      <c r="CEP202" s="174"/>
      <c r="CEQ202" s="174"/>
      <c r="CER202" s="174"/>
      <c r="CES202" s="174"/>
      <c r="CET202" s="174"/>
      <c r="CEU202" s="174"/>
      <c r="CEV202" s="174"/>
      <c r="CEW202" s="174"/>
      <c r="CEX202" s="174"/>
      <c r="CEY202" s="174"/>
      <c r="CEZ202" s="174"/>
      <c r="CFA202" s="174"/>
      <c r="CFB202" s="174"/>
      <c r="CFC202" s="174"/>
      <c r="CFD202" s="174"/>
      <c r="CFE202" s="174"/>
      <c r="CFF202" s="174"/>
      <c r="CFG202" s="174"/>
      <c r="CFH202" s="174"/>
      <c r="CFI202" s="174"/>
      <c r="CFJ202" s="174"/>
      <c r="CFK202" s="174"/>
      <c r="CFL202" s="174"/>
      <c r="CFM202" s="174"/>
      <c r="CFN202" s="174"/>
      <c r="CFO202" s="174"/>
      <c r="CFP202" s="174"/>
      <c r="CFQ202" s="174"/>
      <c r="CFR202" s="174"/>
      <c r="CFS202" s="174"/>
      <c r="CFT202" s="174"/>
      <c r="CFU202" s="174"/>
      <c r="CFV202" s="174"/>
      <c r="CFW202" s="174"/>
      <c r="CFX202" s="174"/>
      <c r="CFY202" s="174"/>
      <c r="CFZ202" s="174"/>
      <c r="CGA202" s="174"/>
      <c r="CGB202" s="174"/>
      <c r="CGC202" s="174"/>
      <c r="CGD202" s="174"/>
      <c r="CGE202" s="174"/>
      <c r="CGF202" s="174"/>
      <c r="CGG202" s="174"/>
      <c r="CGH202" s="174"/>
      <c r="CGI202" s="174"/>
      <c r="CGJ202" s="174"/>
      <c r="CGK202" s="174"/>
      <c r="CGL202" s="174"/>
      <c r="CGM202" s="174"/>
      <c r="CGN202" s="174"/>
      <c r="CGO202" s="174"/>
      <c r="CGP202" s="174"/>
      <c r="CGQ202" s="174"/>
      <c r="CGR202" s="174"/>
      <c r="CGS202" s="174"/>
      <c r="CGT202" s="174"/>
      <c r="CGU202" s="174"/>
      <c r="CGV202" s="174"/>
      <c r="CGW202" s="174"/>
      <c r="CGX202" s="174"/>
      <c r="CGY202" s="174"/>
      <c r="CGZ202" s="174"/>
      <c r="CHA202" s="174"/>
      <c r="CHB202" s="174"/>
      <c r="CHC202" s="174"/>
      <c r="CHD202" s="174"/>
      <c r="CHE202" s="174"/>
      <c r="CHF202" s="174"/>
      <c r="CHG202" s="174"/>
      <c r="CHH202" s="174"/>
      <c r="CHI202" s="174"/>
      <c r="CHJ202" s="174"/>
      <c r="CHK202" s="174"/>
      <c r="CHL202" s="174"/>
      <c r="CHM202" s="174"/>
      <c r="CHN202" s="174"/>
      <c r="CHO202" s="174"/>
      <c r="CHP202" s="174"/>
      <c r="CHQ202" s="174"/>
      <c r="CHR202" s="174"/>
      <c r="CHS202" s="174"/>
      <c r="CHT202" s="174"/>
      <c r="CHU202" s="174"/>
      <c r="CHV202" s="174"/>
      <c r="CHW202" s="174"/>
      <c r="CHX202" s="174"/>
      <c r="CHY202" s="174"/>
      <c r="CHZ202" s="174"/>
      <c r="CIA202" s="174"/>
      <c r="CIB202" s="174"/>
      <c r="CIC202" s="174"/>
      <c r="CID202" s="174"/>
      <c r="CIE202" s="174"/>
      <c r="CIF202" s="174"/>
      <c r="CIG202" s="174"/>
      <c r="CIH202" s="174"/>
      <c r="CII202" s="174"/>
      <c r="CIJ202" s="174"/>
      <c r="CIK202" s="174"/>
      <c r="CIL202" s="174"/>
      <c r="CIM202" s="174"/>
      <c r="CIN202" s="174"/>
      <c r="CIO202" s="174"/>
      <c r="CIP202" s="174"/>
      <c r="CIQ202" s="174"/>
      <c r="CIR202" s="174"/>
      <c r="CIS202" s="174"/>
      <c r="CIT202" s="174"/>
      <c r="CIU202" s="174"/>
      <c r="CIV202" s="174"/>
      <c r="CIW202" s="174"/>
      <c r="CIX202" s="174"/>
      <c r="CIY202" s="174"/>
      <c r="CIZ202" s="174"/>
      <c r="CJA202" s="174"/>
      <c r="CJB202" s="174"/>
      <c r="CJC202" s="174"/>
      <c r="CJD202" s="174"/>
      <c r="CJE202" s="174"/>
      <c r="CJF202" s="174"/>
      <c r="CJG202" s="174"/>
      <c r="CJH202" s="174"/>
      <c r="CJI202" s="174"/>
      <c r="CJJ202" s="174"/>
      <c r="CJK202" s="174"/>
      <c r="CJL202" s="174"/>
      <c r="CJM202" s="174"/>
      <c r="CJN202" s="174"/>
      <c r="CJO202" s="174"/>
      <c r="CJP202" s="174"/>
      <c r="CJQ202" s="174"/>
      <c r="CJR202" s="174"/>
      <c r="CJS202" s="174"/>
      <c r="CJT202" s="174"/>
      <c r="CJU202" s="174"/>
      <c r="CJV202" s="174"/>
      <c r="CJW202" s="174"/>
      <c r="CJX202" s="174"/>
      <c r="CJY202" s="174"/>
      <c r="CJZ202" s="174"/>
      <c r="CKA202" s="174"/>
      <c r="CKB202" s="174"/>
      <c r="CKC202" s="174"/>
      <c r="CKD202" s="174"/>
      <c r="CKE202" s="174"/>
      <c r="CKF202" s="174"/>
      <c r="CKG202" s="174"/>
      <c r="CKH202" s="174"/>
      <c r="CKI202" s="174"/>
      <c r="CKJ202" s="174"/>
      <c r="CKK202" s="174"/>
      <c r="CKL202" s="174"/>
      <c r="CKM202" s="174"/>
      <c r="CKN202" s="174"/>
      <c r="CKO202" s="174"/>
      <c r="CKP202" s="174"/>
      <c r="CKQ202" s="174"/>
      <c r="CKR202" s="174"/>
      <c r="CKS202" s="174"/>
      <c r="CKT202" s="174"/>
      <c r="CKU202" s="174"/>
      <c r="CKV202" s="174"/>
      <c r="CKW202" s="174"/>
      <c r="CKX202" s="174"/>
      <c r="CKY202" s="174"/>
      <c r="CKZ202" s="174"/>
      <c r="CLA202" s="174"/>
      <c r="CLB202" s="174"/>
      <c r="CLC202" s="174"/>
      <c r="CLD202" s="174"/>
      <c r="CLE202" s="174"/>
      <c r="CLF202" s="174"/>
      <c r="CLG202" s="174"/>
      <c r="CLH202" s="174"/>
      <c r="CLI202" s="174"/>
      <c r="CLJ202" s="174"/>
      <c r="CLK202" s="174"/>
      <c r="CLL202" s="174"/>
      <c r="CLM202" s="174"/>
      <c r="CLN202" s="174"/>
      <c r="CLO202" s="174"/>
      <c r="CLP202" s="174"/>
      <c r="CLQ202" s="174"/>
      <c r="CLR202" s="174"/>
      <c r="CLS202" s="174"/>
      <c r="CLT202" s="174"/>
      <c r="CLU202" s="174"/>
      <c r="CLV202" s="174"/>
      <c r="CLW202" s="174"/>
      <c r="CLX202" s="174"/>
      <c r="CLY202" s="174"/>
      <c r="CLZ202" s="174"/>
      <c r="CMA202" s="174"/>
      <c r="CMB202" s="174"/>
      <c r="CMC202" s="174"/>
      <c r="CMD202" s="174"/>
      <c r="CME202" s="174"/>
      <c r="CMF202" s="174"/>
      <c r="CMG202" s="174"/>
      <c r="CMH202" s="174"/>
      <c r="CMI202" s="174"/>
      <c r="CMJ202" s="174"/>
      <c r="CMK202" s="174"/>
      <c r="CML202" s="174"/>
      <c r="CMM202" s="174"/>
      <c r="CMN202" s="174"/>
      <c r="CMO202" s="174"/>
      <c r="CMP202" s="174"/>
      <c r="CMQ202" s="174"/>
      <c r="CMR202" s="174"/>
      <c r="CMS202" s="174"/>
      <c r="CMT202" s="174"/>
      <c r="CMU202" s="174"/>
      <c r="CMV202" s="174"/>
      <c r="CMW202" s="174"/>
      <c r="CMX202" s="174"/>
      <c r="CMY202" s="174"/>
      <c r="CMZ202" s="174"/>
      <c r="CNA202" s="174"/>
      <c r="CNB202" s="174"/>
      <c r="CNC202" s="174"/>
      <c r="CND202" s="174"/>
      <c r="CNE202" s="174"/>
      <c r="CNF202" s="174"/>
      <c r="CNG202" s="174"/>
      <c r="CNH202" s="174"/>
      <c r="CNI202" s="174"/>
      <c r="CNJ202" s="174"/>
      <c r="CNK202" s="174"/>
      <c r="CNL202" s="174"/>
      <c r="CNM202" s="174"/>
      <c r="CNN202" s="174"/>
      <c r="CNO202" s="174"/>
      <c r="CNP202" s="174"/>
      <c r="CNQ202" s="174"/>
      <c r="CNR202" s="174"/>
      <c r="CNS202" s="174"/>
      <c r="CNT202" s="174"/>
      <c r="CNU202" s="174"/>
      <c r="CNV202" s="174"/>
      <c r="CNW202" s="174"/>
      <c r="CNX202" s="174"/>
      <c r="CNY202" s="174"/>
      <c r="CNZ202" s="174"/>
      <c r="COA202" s="174"/>
      <c r="COB202" s="174"/>
      <c r="COC202" s="174"/>
      <c r="COD202" s="174"/>
      <c r="COE202" s="174"/>
      <c r="COF202" s="174"/>
      <c r="COG202" s="174"/>
      <c r="COH202" s="174"/>
      <c r="COI202" s="174"/>
      <c r="COJ202" s="174"/>
      <c r="COK202" s="174"/>
      <c r="COL202" s="174"/>
      <c r="COM202" s="174"/>
      <c r="CON202" s="174"/>
      <c r="COO202" s="174"/>
      <c r="COP202" s="174"/>
      <c r="COQ202" s="174"/>
      <c r="COR202" s="174"/>
      <c r="COS202" s="174"/>
      <c r="COT202" s="174"/>
      <c r="COU202" s="174"/>
      <c r="COV202" s="174"/>
      <c r="COW202" s="174"/>
      <c r="COX202" s="174"/>
      <c r="COY202" s="174"/>
      <c r="COZ202" s="174"/>
      <c r="CPA202" s="174"/>
      <c r="CPB202" s="174"/>
      <c r="CPC202" s="174"/>
      <c r="CPD202" s="174"/>
      <c r="CPE202" s="174"/>
      <c r="CPF202" s="174"/>
      <c r="CPG202" s="174"/>
      <c r="CPH202" s="174"/>
      <c r="CPI202" s="174"/>
      <c r="CPJ202" s="174"/>
      <c r="CPK202" s="174"/>
      <c r="CPL202" s="174"/>
      <c r="CPM202" s="174"/>
      <c r="CPN202" s="174"/>
      <c r="CPO202" s="174"/>
      <c r="CPP202" s="174"/>
      <c r="CPQ202" s="174"/>
      <c r="CPR202" s="174"/>
      <c r="CPS202" s="174"/>
      <c r="CPT202" s="174"/>
      <c r="CPU202" s="174"/>
      <c r="CPV202" s="174"/>
      <c r="CPW202" s="174"/>
      <c r="CPX202" s="174"/>
      <c r="CPY202" s="174"/>
      <c r="CPZ202" s="174"/>
      <c r="CQA202" s="174"/>
      <c r="CQB202" s="174"/>
      <c r="CQC202" s="174"/>
      <c r="CQD202" s="174"/>
      <c r="CQE202" s="174"/>
      <c r="CQF202" s="174"/>
      <c r="CQG202" s="174"/>
      <c r="CQH202" s="174"/>
      <c r="CQI202" s="174"/>
      <c r="CQJ202" s="174"/>
      <c r="CQK202" s="174"/>
      <c r="CQL202" s="174"/>
      <c r="CQM202" s="174"/>
      <c r="CQN202" s="174"/>
      <c r="CQO202" s="174"/>
      <c r="CQP202" s="174"/>
      <c r="CQQ202" s="174"/>
      <c r="CQR202" s="174"/>
      <c r="CQS202" s="174"/>
      <c r="CQT202" s="174"/>
      <c r="CQU202" s="174"/>
      <c r="CQV202" s="174"/>
      <c r="CQW202" s="174"/>
      <c r="CQX202" s="174"/>
      <c r="CQY202" s="174"/>
      <c r="CQZ202" s="174"/>
      <c r="CRA202" s="174"/>
      <c r="CRB202" s="174"/>
      <c r="CRC202" s="174"/>
      <c r="CRD202" s="174"/>
      <c r="CRE202" s="174"/>
      <c r="CRF202" s="174"/>
      <c r="CRG202" s="174"/>
      <c r="CRH202" s="174"/>
      <c r="CRI202" s="174"/>
      <c r="CRJ202" s="174"/>
      <c r="CRK202" s="174"/>
      <c r="CRL202" s="174"/>
      <c r="CRM202" s="174"/>
      <c r="CRN202" s="174"/>
      <c r="CRO202" s="174"/>
      <c r="CRP202" s="174"/>
      <c r="CRQ202" s="174"/>
      <c r="CRR202" s="174"/>
      <c r="CRS202" s="174"/>
      <c r="CRT202" s="174"/>
      <c r="CRU202" s="174"/>
      <c r="CRV202" s="174"/>
      <c r="CRW202" s="174"/>
      <c r="CRX202" s="174"/>
      <c r="CRY202" s="174"/>
      <c r="CRZ202" s="174"/>
      <c r="CSA202" s="174"/>
      <c r="CSB202" s="174"/>
      <c r="CSC202" s="174"/>
      <c r="CSD202" s="174"/>
      <c r="CSE202" s="174"/>
      <c r="CSF202" s="174"/>
      <c r="CSG202" s="174"/>
      <c r="CSH202" s="174"/>
      <c r="CSI202" s="174"/>
      <c r="CSJ202" s="174"/>
      <c r="CSK202" s="174"/>
      <c r="CSL202" s="174"/>
      <c r="CSM202" s="174"/>
      <c r="CSN202" s="174"/>
      <c r="CSO202" s="174"/>
      <c r="CSP202" s="174"/>
      <c r="CSQ202" s="174"/>
      <c r="CSR202" s="174"/>
      <c r="CSS202" s="174"/>
      <c r="CST202" s="174"/>
      <c r="CSU202" s="174"/>
      <c r="CSV202" s="174"/>
      <c r="CSW202" s="174"/>
      <c r="CSX202" s="174"/>
      <c r="CSY202" s="174"/>
      <c r="CSZ202" s="174"/>
      <c r="CTA202" s="174"/>
      <c r="CTB202" s="174"/>
      <c r="CTC202" s="174"/>
      <c r="CTD202" s="174"/>
      <c r="CTE202" s="174"/>
      <c r="CTF202" s="174"/>
      <c r="CTG202" s="174"/>
      <c r="CTH202" s="174"/>
      <c r="CTI202" s="174"/>
      <c r="CTJ202" s="174"/>
      <c r="CTK202" s="174"/>
      <c r="CTL202" s="174"/>
      <c r="CTM202" s="174"/>
      <c r="CTN202" s="174"/>
      <c r="CTO202" s="174"/>
      <c r="CTP202" s="174"/>
      <c r="CTQ202" s="174"/>
      <c r="CTR202" s="174"/>
      <c r="CTS202" s="174"/>
      <c r="CTT202" s="174"/>
      <c r="CTU202" s="174"/>
      <c r="CTV202" s="174"/>
      <c r="CTW202" s="174"/>
      <c r="CTX202" s="174"/>
      <c r="CTY202" s="174"/>
      <c r="CTZ202" s="174"/>
      <c r="CUA202" s="174"/>
      <c r="CUB202" s="174"/>
      <c r="CUC202" s="174"/>
      <c r="CUD202" s="174"/>
      <c r="CUE202" s="174"/>
      <c r="CUF202" s="174"/>
      <c r="CUG202" s="174"/>
      <c r="CUH202" s="174"/>
      <c r="CUI202" s="174"/>
      <c r="CUJ202" s="174"/>
      <c r="CUK202" s="174"/>
      <c r="CUL202" s="174"/>
      <c r="CUM202" s="174"/>
      <c r="CUN202" s="174"/>
      <c r="CUO202" s="174"/>
      <c r="CUP202" s="174"/>
      <c r="CUQ202" s="174"/>
      <c r="CUR202" s="174"/>
      <c r="CUS202" s="174"/>
      <c r="CUT202" s="174"/>
      <c r="CUU202" s="174"/>
      <c r="CUV202" s="174"/>
      <c r="CUW202" s="174"/>
      <c r="CUX202" s="174"/>
      <c r="CUY202" s="174"/>
      <c r="CUZ202" s="174"/>
      <c r="CVA202" s="174"/>
      <c r="CVB202" s="174"/>
      <c r="CVC202" s="174"/>
      <c r="CVD202" s="174"/>
      <c r="CVE202" s="174"/>
      <c r="CVF202" s="174"/>
      <c r="CVG202" s="174"/>
      <c r="CVH202" s="174"/>
      <c r="CVI202" s="174"/>
      <c r="CVJ202" s="174"/>
      <c r="CVK202" s="174"/>
      <c r="CVL202" s="174"/>
      <c r="CVM202" s="174"/>
      <c r="CVN202" s="174"/>
      <c r="CVO202" s="174"/>
      <c r="CVP202" s="174"/>
      <c r="CVQ202" s="174"/>
      <c r="CVR202" s="174"/>
      <c r="CVS202" s="174"/>
      <c r="CVT202" s="174"/>
      <c r="CVU202" s="174"/>
      <c r="CVV202" s="174"/>
      <c r="CVW202" s="174"/>
      <c r="CVX202" s="174"/>
      <c r="CVY202" s="174"/>
      <c r="CVZ202" s="174"/>
      <c r="CWA202" s="174"/>
      <c r="CWB202" s="174"/>
      <c r="CWC202" s="174"/>
      <c r="CWD202" s="174"/>
      <c r="CWE202" s="174"/>
      <c r="CWF202" s="174"/>
      <c r="CWG202" s="174"/>
      <c r="CWH202" s="174"/>
      <c r="CWI202" s="174"/>
      <c r="CWJ202" s="174"/>
      <c r="CWK202" s="174"/>
      <c r="CWL202" s="174"/>
      <c r="CWM202" s="174"/>
      <c r="CWN202" s="174"/>
      <c r="CWO202" s="174"/>
      <c r="CWP202" s="174"/>
      <c r="CWQ202" s="174"/>
      <c r="CWR202" s="174"/>
      <c r="CWS202" s="174"/>
      <c r="CWT202" s="174"/>
      <c r="CWU202" s="174"/>
      <c r="CWV202" s="174"/>
      <c r="CWW202" s="174"/>
      <c r="CWX202" s="174"/>
      <c r="CWY202" s="174"/>
      <c r="CWZ202" s="174"/>
      <c r="CXA202" s="174"/>
      <c r="CXB202" s="174"/>
      <c r="CXC202" s="174"/>
      <c r="CXD202" s="174"/>
      <c r="CXE202" s="174"/>
      <c r="CXF202" s="174"/>
      <c r="CXG202" s="174"/>
      <c r="CXH202" s="174"/>
      <c r="CXI202" s="174"/>
      <c r="CXJ202" s="174"/>
      <c r="CXK202" s="174"/>
      <c r="CXL202" s="174"/>
      <c r="CXM202" s="174"/>
      <c r="CXN202" s="174"/>
      <c r="CXO202" s="174"/>
      <c r="CXP202" s="174"/>
      <c r="CXQ202" s="174"/>
      <c r="CXR202" s="174"/>
      <c r="CXS202" s="174"/>
      <c r="CXT202" s="174"/>
      <c r="CXU202" s="174"/>
      <c r="CXV202" s="174"/>
      <c r="CXW202" s="174"/>
      <c r="CXX202" s="174"/>
      <c r="CXY202" s="174"/>
      <c r="CXZ202" s="174"/>
      <c r="CYA202" s="174"/>
      <c r="CYB202" s="174"/>
      <c r="CYC202" s="174"/>
      <c r="CYD202" s="174"/>
      <c r="CYE202" s="174"/>
      <c r="CYF202" s="174"/>
      <c r="CYG202" s="174"/>
      <c r="CYH202" s="174"/>
      <c r="CYI202" s="174"/>
      <c r="CYJ202" s="174"/>
      <c r="CYK202" s="174"/>
      <c r="CYL202" s="174"/>
      <c r="CYM202" s="174"/>
      <c r="CYN202" s="174"/>
      <c r="CYO202" s="174"/>
      <c r="CYP202" s="174"/>
      <c r="CYQ202" s="174"/>
      <c r="CYR202" s="174"/>
      <c r="CYS202" s="174"/>
      <c r="CYT202" s="174"/>
      <c r="CYU202" s="174"/>
      <c r="CYV202" s="174"/>
      <c r="CYW202" s="174"/>
      <c r="CYX202" s="174"/>
      <c r="CYY202" s="174"/>
      <c r="CYZ202" s="174"/>
      <c r="CZA202" s="174"/>
      <c r="CZB202" s="174"/>
      <c r="CZC202" s="174"/>
      <c r="CZD202" s="174"/>
      <c r="CZE202" s="174"/>
      <c r="CZF202" s="174"/>
      <c r="CZG202" s="174"/>
      <c r="CZH202" s="174"/>
      <c r="CZI202" s="174"/>
      <c r="CZJ202" s="174"/>
      <c r="CZK202" s="174"/>
      <c r="CZL202" s="174"/>
      <c r="CZM202" s="174"/>
      <c r="CZN202" s="174"/>
      <c r="CZO202" s="174"/>
      <c r="CZP202" s="174"/>
      <c r="CZQ202" s="174"/>
      <c r="CZR202" s="174"/>
      <c r="CZS202" s="174"/>
      <c r="CZT202" s="174"/>
      <c r="CZU202" s="174"/>
      <c r="CZV202" s="174"/>
      <c r="CZW202" s="174"/>
      <c r="CZX202" s="174"/>
      <c r="CZY202" s="174"/>
      <c r="CZZ202" s="174"/>
      <c r="DAA202" s="174"/>
      <c r="DAB202" s="174"/>
      <c r="DAC202" s="174"/>
      <c r="DAD202" s="174"/>
      <c r="DAE202" s="174"/>
      <c r="DAF202" s="174"/>
      <c r="DAG202" s="174"/>
      <c r="DAH202" s="174"/>
      <c r="DAI202" s="174"/>
      <c r="DAJ202" s="174"/>
      <c r="DAK202" s="174"/>
      <c r="DAL202" s="174"/>
      <c r="DAM202" s="174"/>
      <c r="DAN202" s="174"/>
      <c r="DAO202" s="174"/>
      <c r="DAP202" s="174"/>
      <c r="DAQ202" s="174"/>
      <c r="DAR202" s="174"/>
      <c r="DAS202" s="174"/>
      <c r="DAT202" s="174"/>
      <c r="DAU202" s="174"/>
      <c r="DAV202" s="174"/>
      <c r="DAW202" s="174"/>
      <c r="DAX202" s="174"/>
      <c r="DAY202" s="174"/>
      <c r="DAZ202" s="174"/>
      <c r="DBA202" s="174"/>
      <c r="DBB202" s="174"/>
      <c r="DBC202" s="174"/>
      <c r="DBD202" s="174"/>
      <c r="DBE202" s="174"/>
      <c r="DBF202" s="174"/>
      <c r="DBG202" s="174"/>
      <c r="DBH202" s="174"/>
      <c r="DBI202" s="174"/>
      <c r="DBJ202" s="174"/>
      <c r="DBK202" s="174"/>
      <c r="DBL202" s="174"/>
      <c r="DBM202" s="174"/>
      <c r="DBN202" s="174"/>
      <c r="DBO202" s="174"/>
      <c r="DBP202" s="174"/>
      <c r="DBQ202" s="174"/>
      <c r="DBR202" s="174"/>
      <c r="DBS202" s="174"/>
      <c r="DBT202" s="174"/>
      <c r="DBU202" s="174"/>
      <c r="DBV202" s="174"/>
      <c r="DBW202" s="174"/>
      <c r="DBX202" s="174"/>
      <c r="DBY202" s="174"/>
      <c r="DBZ202" s="174"/>
      <c r="DCA202" s="174"/>
      <c r="DCB202" s="174"/>
      <c r="DCC202" s="174"/>
      <c r="DCD202" s="174"/>
      <c r="DCE202" s="174"/>
      <c r="DCF202" s="174"/>
      <c r="DCG202" s="174"/>
      <c r="DCH202" s="174"/>
      <c r="DCI202" s="174"/>
      <c r="DCJ202" s="174"/>
      <c r="DCK202" s="174"/>
      <c r="DCL202" s="174"/>
      <c r="DCM202" s="174"/>
      <c r="DCN202" s="174"/>
      <c r="DCO202" s="174"/>
      <c r="DCP202" s="174"/>
      <c r="DCQ202" s="174"/>
      <c r="DCR202" s="174"/>
      <c r="DCS202" s="174"/>
      <c r="DCT202" s="174"/>
      <c r="DCU202" s="174"/>
      <c r="DCV202" s="174"/>
      <c r="DCW202" s="174"/>
      <c r="DCX202" s="174"/>
      <c r="DCY202" s="174"/>
      <c r="DCZ202" s="174"/>
      <c r="DDA202" s="174"/>
      <c r="DDB202" s="174"/>
      <c r="DDC202" s="174"/>
      <c r="DDD202" s="174"/>
      <c r="DDE202" s="174"/>
      <c r="DDF202" s="174"/>
      <c r="DDG202" s="174"/>
      <c r="DDH202" s="174"/>
      <c r="DDI202" s="174"/>
      <c r="DDJ202" s="174"/>
      <c r="DDK202" s="174"/>
      <c r="DDL202" s="174"/>
      <c r="DDM202" s="174"/>
      <c r="DDN202" s="174"/>
      <c r="DDO202" s="174"/>
      <c r="DDP202" s="174"/>
      <c r="DDQ202" s="174"/>
      <c r="DDR202" s="174"/>
      <c r="DDS202" s="174"/>
      <c r="DDT202" s="174"/>
      <c r="DDU202" s="174"/>
      <c r="DDV202" s="174"/>
      <c r="DDW202" s="174"/>
      <c r="DDX202" s="174"/>
      <c r="DDY202" s="174"/>
      <c r="DDZ202" s="174"/>
      <c r="DEA202" s="174"/>
      <c r="DEB202" s="174"/>
      <c r="DEC202" s="174"/>
      <c r="DED202" s="174"/>
      <c r="DEE202" s="174"/>
      <c r="DEF202" s="174"/>
      <c r="DEG202" s="174"/>
      <c r="DEH202" s="174"/>
      <c r="DEI202" s="174"/>
      <c r="DEJ202" s="174"/>
      <c r="DEK202" s="174"/>
      <c r="DEL202" s="174"/>
      <c r="DEM202" s="174"/>
      <c r="DEN202" s="174"/>
      <c r="DEO202" s="174"/>
      <c r="DEP202" s="174"/>
      <c r="DEQ202" s="174"/>
      <c r="DER202" s="174"/>
      <c r="DES202" s="174"/>
      <c r="DET202" s="174"/>
      <c r="DEU202" s="174"/>
      <c r="DEV202" s="174"/>
      <c r="DEW202" s="174"/>
      <c r="DEX202" s="174"/>
      <c r="DEY202" s="174"/>
      <c r="DEZ202" s="174"/>
      <c r="DFA202" s="174"/>
      <c r="DFB202" s="174"/>
      <c r="DFC202" s="174"/>
      <c r="DFD202" s="174"/>
      <c r="DFE202" s="174"/>
      <c r="DFF202" s="174"/>
      <c r="DFG202" s="174"/>
      <c r="DFH202" s="174"/>
      <c r="DFI202" s="174"/>
      <c r="DFJ202" s="174"/>
      <c r="DFK202" s="174"/>
      <c r="DFL202" s="174"/>
      <c r="DFM202" s="174"/>
      <c r="DFN202" s="174"/>
      <c r="DFO202" s="174"/>
      <c r="DFP202" s="174"/>
      <c r="DFQ202" s="174"/>
      <c r="DFR202" s="174"/>
      <c r="DFS202" s="174"/>
      <c r="DFT202" s="174"/>
      <c r="DFU202" s="174"/>
      <c r="DFV202" s="174"/>
      <c r="DFW202" s="174"/>
      <c r="DFX202" s="174"/>
      <c r="DFY202" s="174"/>
      <c r="DFZ202" s="174"/>
      <c r="DGA202" s="174"/>
      <c r="DGB202" s="174"/>
      <c r="DGC202" s="174"/>
      <c r="DGD202" s="174"/>
      <c r="DGE202" s="174"/>
      <c r="DGF202" s="174"/>
      <c r="DGG202" s="174"/>
      <c r="DGH202" s="174"/>
      <c r="DGI202" s="174"/>
      <c r="DGJ202" s="174"/>
      <c r="DGK202" s="174"/>
      <c r="DGL202" s="174"/>
      <c r="DGM202" s="174"/>
      <c r="DGN202" s="174"/>
      <c r="DGO202" s="174"/>
      <c r="DGP202" s="174"/>
      <c r="DGQ202" s="174"/>
      <c r="DGR202" s="174"/>
      <c r="DGS202" s="174"/>
      <c r="DGT202" s="174"/>
      <c r="DGU202" s="174"/>
      <c r="DGV202" s="174"/>
      <c r="DGW202" s="174"/>
      <c r="DGX202" s="174"/>
      <c r="DGY202" s="174"/>
      <c r="DGZ202" s="174"/>
      <c r="DHA202" s="174"/>
      <c r="DHB202" s="174"/>
      <c r="DHC202" s="174"/>
      <c r="DHD202" s="174"/>
      <c r="DHE202" s="174"/>
      <c r="DHF202" s="174"/>
      <c r="DHG202" s="174"/>
      <c r="DHH202" s="174"/>
      <c r="DHI202" s="174"/>
      <c r="DHJ202" s="174"/>
      <c r="DHK202" s="174"/>
      <c r="DHL202" s="174"/>
      <c r="DHM202" s="174"/>
      <c r="DHN202" s="174"/>
      <c r="DHO202" s="174"/>
      <c r="DHP202" s="174"/>
      <c r="DHQ202" s="174"/>
      <c r="DHR202" s="174"/>
      <c r="DHS202" s="174"/>
      <c r="DHT202" s="174"/>
      <c r="DHU202" s="174"/>
      <c r="DHV202" s="174"/>
      <c r="DHW202" s="174"/>
      <c r="DHX202" s="174"/>
      <c r="DHY202" s="174"/>
      <c r="DHZ202" s="174"/>
      <c r="DIA202" s="174"/>
      <c r="DIB202" s="174"/>
      <c r="DIC202" s="174"/>
      <c r="DID202" s="174"/>
      <c r="DIE202" s="174"/>
      <c r="DIF202" s="174"/>
      <c r="DIG202" s="174"/>
      <c r="DIH202" s="174"/>
      <c r="DII202" s="174"/>
      <c r="DIJ202" s="174"/>
      <c r="DIK202" s="174"/>
      <c r="DIL202" s="174"/>
      <c r="DIM202" s="174"/>
      <c r="DIN202" s="174"/>
      <c r="DIO202" s="174"/>
      <c r="DIP202" s="174"/>
      <c r="DIQ202" s="174"/>
      <c r="DIR202" s="174"/>
      <c r="DIS202" s="174"/>
      <c r="DIT202" s="174"/>
      <c r="DIU202" s="174"/>
      <c r="DIV202" s="174"/>
      <c r="DIW202" s="174"/>
      <c r="DIX202" s="174"/>
      <c r="DIY202" s="174"/>
      <c r="DIZ202" s="174"/>
      <c r="DJA202" s="174"/>
      <c r="DJB202" s="174"/>
      <c r="DJC202" s="174"/>
      <c r="DJD202" s="174"/>
      <c r="DJE202" s="174"/>
      <c r="DJF202" s="174"/>
      <c r="DJG202" s="174"/>
      <c r="DJH202" s="174"/>
      <c r="DJI202" s="174"/>
      <c r="DJJ202" s="174"/>
      <c r="DJK202" s="174"/>
      <c r="DJL202" s="174"/>
      <c r="DJM202" s="174"/>
      <c r="DJN202" s="174"/>
      <c r="DJO202" s="174"/>
      <c r="DJP202" s="174"/>
      <c r="DJQ202" s="174"/>
      <c r="DJR202" s="174"/>
      <c r="DJS202" s="174"/>
      <c r="DJT202" s="174"/>
      <c r="DJU202" s="174"/>
      <c r="DJV202" s="174"/>
      <c r="DJW202" s="174"/>
      <c r="DJX202" s="174"/>
      <c r="DJY202" s="174"/>
      <c r="DJZ202" s="174"/>
      <c r="DKA202" s="174"/>
      <c r="DKB202" s="174"/>
      <c r="DKC202" s="174"/>
      <c r="DKD202" s="174"/>
      <c r="DKE202" s="174"/>
      <c r="DKF202" s="174"/>
      <c r="DKG202" s="174"/>
      <c r="DKH202" s="174"/>
      <c r="DKI202" s="174"/>
      <c r="DKJ202" s="174"/>
      <c r="DKK202" s="174"/>
      <c r="DKL202" s="174"/>
      <c r="DKM202" s="174"/>
      <c r="DKN202" s="174"/>
      <c r="DKO202" s="174"/>
      <c r="DKP202" s="174"/>
      <c r="DKQ202" s="174"/>
      <c r="DKR202" s="174"/>
      <c r="DKS202" s="174"/>
      <c r="DKT202" s="174"/>
      <c r="DKU202" s="174"/>
      <c r="DKV202" s="174"/>
      <c r="DKW202" s="174"/>
      <c r="DKX202" s="174"/>
      <c r="DKY202" s="174"/>
      <c r="DKZ202" s="174"/>
      <c r="DLA202" s="174"/>
      <c r="DLB202" s="174"/>
      <c r="DLC202" s="174"/>
      <c r="DLD202" s="174"/>
      <c r="DLE202" s="174"/>
      <c r="DLF202" s="174"/>
      <c r="DLG202" s="174"/>
      <c r="DLH202" s="174"/>
      <c r="DLI202" s="174"/>
      <c r="DLJ202" s="174"/>
      <c r="DLK202" s="174"/>
      <c r="DLL202" s="174"/>
      <c r="DLM202" s="174"/>
      <c r="DLN202" s="174"/>
      <c r="DLO202" s="174"/>
      <c r="DLP202" s="174"/>
      <c r="DLQ202" s="174"/>
      <c r="DLR202" s="174"/>
      <c r="DLS202" s="174"/>
      <c r="DLT202" s="174"/>
      <c r="DLU202" s="174"/>
      <c r="DLV202" s="174"/>
      <c r="DLW202" s="174"/>
      <c r="DLX202" s="174"/>
      <c r="DLY202" s="174"/>
      <c r="DLZ202" s="174"/>
      <c r="DMA202" s="174"/>
      <c r="DMB202" s="174"/>
      <c r="DMC202" s="174"/>
      <c r="DMD202" s="174"/>
      <c r="DME202" s="174"/>
      <c r="DMF202" s="174"/>
      <c r="DMG202" s="174"/>
      <c r="DMH202" s="174"/>
      <c r="DMI202" s="174"/>
      <c r="DMJ202" s="174"/>
      <c r="DMK202" s="174"/>
      <c r="DML202" s="174"/>
      <c r="DMM202" s="174"/>
      <c r="DMN202" s="174"/>
      <c r="DMO202" s="174"/>
      <c r="DMP202" s="174"/>
      <c r="DMQ202" s="174"/>
      <c r="DMR202" s="174"/>
      <c r="DMS202" s="174"/>
      <c r="DMT202" s="174"/>
      <c r="DMU202" s="174"/>
      <c r="DMV202" s="174"/>
      <c r="DMW202" s="174"/>
      <c r="DMX202" s="174"/>
      <c r="DMY202" s="174"/>
      <c r="DMZ202" s="174"/>
      <c r="DNA202" s="174"/>
      <c r="DNB202" s="174"/>
      <c r="DNC202" s="174"/>
      <c r="DND202" s="174"/>
      <c r="DNE202" s="174"/>
      <c r="DNF202" s="174"/>
      <c r="DNG202" s="174"/>
      <c r="DNH202" s="174"/>
      <c r="DNI202" s="174"/>
      <c r="DNJ202" s="174"/>
      <c r="DNK202" s="174"/>
      <c r="DNL202" s="174"/>
      <c r="DNM202" s="174"/>
      <c r="DNN202" s="174"/>
      <c r="DNO202" s="174"/>
      <c r="DNP202" s="174"/>
      <c r="DNQ202" s="174"/>
      <c r="DNR202" s="174"/>
      <c r="DNS202" s="174"/>
      <c r="DNT202" s="174"/>
      <c r="DNU202" s="174"/>
      <c r="DNV202" s="174"/>
      <c r="DNW202" s="174"/>
      <c r="DNX202" s="174"/>
      <c r="DNY202" s="174"/>
      <c r="DNZ202" s="174"/>
      <c r="DOA202" s="174"/>
      <c r="DOB202" s="174"/>
      <c r="DOC202" s="174"/>
      <c r="DOD202" s="174"/>
      <c r="DOE202" s="174"/>
      <c r="DOF202" s="174"/>
      <c r="DOG202" s="174"/>
      <c r="DOH202" s="174"/>
      <c r="DOI202" s="174"/>
      <c r="DOJ202" s="174"/>
      <c r="DOK202" s="174"/>
      <c r="DOL202" s="174"/>
      <c r="DOM202" s="174"/>
      <c r="DON202" s="174"/>
      <c r="DOO202" s="174"/>
      <c r="DOP202" s="174"/>
      <c r="DOQ202" s="174"/>
      <c r="DOR202" s="174"/>
      <c r="DOS202" s="174"/>
      <c r="DOT202" s="174"/>
      <c r="DOU202" s="174"/>
      <c r="DOV202" s="174"/>
      <c r="DOW202" s="174"/>
      <c r="DOX202" s="174"/>
      <c r="DOY202" s="174"/>
      <c r="DOZ202" s="174"/>
      <c r="DPA202" s="174"/>
      <c r="DPB202" s="174"/>
      <c r="DPC202" s="174"/>
      <c r="DPD202" s="174"/>
      <c r="DPE202" s="174"/>
      <c r="DPF202" s="174"/>
      <c r="DPG202" s="174"/>
      <c r="DPH202" s="174"/>
      <c r="DPI202" s="174"/>
      <c r="DPJ202" s="174"/>
      <c r="DPK202" s="174"/>
      <c r="DPL202" s="174"/>
      <c r="DPM202" s="174"/>
      <c r="DPN202" s="174"/>
      <c r="DPO202" s="174"/>
      <c r="DPP202" s="174"/>
      <c r="DPQ202" s="174"/>
      <c r="DPR202" s="174"/>
      <c r="DPS202" s="174"/>
      <c r="DPT202" s="174"/>
      <c r="DPU202" s="174"/>
      <c r="DPV202" s="174"/>
      <c r="DPW202" s="174"/>
      <c r="DPX202" s="174"/>
      <c r="DPY202" s="174"/>
      <c r="DPZ202" s="174"/>
      <c r="DQA202" s="174"/>
      <c r="DQB202" s="174"/>
      <c r="DQC202" s="174"/>
      <c r="DQD202" s="174"/>
      <c r="DQE202" s="174"/>
      <c r="DQF202" s="174"/>
      <c r="DQG202" s="174"/>
      <c r="DQH202" s="174"/>
      <c r="DQI202" s="174"/>
      <c r="DQJ202" s="174"/>
      <c r="DQK202" s="174"/>
      <c r="DQL202" s="174"/>
      <c r="DQM202" s="174"/>
      <c r="DQN202" s="174"/>
      <c r="DQO202" s="174"/>
      <c r="DQP202" s="174"/>
      <c r="DQQ202" s="174"/>
      <c r="DQR202" s="174"/>
      <c r="DQS202" s="174"/>
      <c r="DQT202" s="174"/>
      <c r="DQU202" s="174"/>
      <c r="DQV202" s="174"/>
      <c r="DQW202" s="174"/>
      <c r="DQX202" s="174"/>
      <c r="DQY202" s="174"/>
      <c r="DQZ202" s="174"/>
      <c r="DRA202" s="174"/>
      <c r="DRB202" s="174"/>
      <c r="DRC202" s="174"/>
      <c r="DRD202" s="174"/>
      <c r="DRE202" s="174"/>
      <c r="DRF202" s="174"/>
      <c r="DRG202" s="174"/>
      <c r="DRH202" s="174"/>
      <c r="DRI202" s="174"/>
      <c r="DRJ202" s="174"/>
      <c r="DRK202" s="174"/>
      <c r="DRL202" s="174"/>
      <c r="DRM202" s="174"/>
      <c r="DRN202" s="174"/>
      <c r="DRO202" s="174"/>
      <c r="DRP202" s="174"/>
      <c r="DRQ202" s="174"/>
      <c r="DRR202" s="174"/>
      <c r="DRS202" s="174"/>
      <c r="DRT202" s="174"/>
      <c r="DRU202" s="174"/>
      <c r="DRV202" s="174"/>
      <c r="DRW202" s="174"/>
      <c r="DRX202" s="174"/>
      <c r="DRY202" s="174"/>
      <c r="DRZ202" s="174"/>
      <c r="DSA202" s="174"/>
      <c r="DSB202" s="174"/>
      <c r="DSC202" s="174"/>
      <c r="DSD202" s="174"/>
      <c r="DSE202" s="174"/>
      <c r="DSF202" s="174"/>
      <c r="DSG202" s="174"/>
      <c r="DSH202" s="174"/>
      <c r="DSI202" s="174"/>
      <c r="DSJ202" s="174"/>
      <c r="DSK202" s="174"/>
      <c r="DSL202" s="174"/>
      <c r="DSM202" s="174"/>
      <c r="DSN202" s="174"/>
      <c r="DSO202" s="174"/>
      <c r="DSP202" s="174"/>
      <c r="DSQ202" s="174"/>
      <c r="DSR202" s="174"/>
      <c r="DSS202" s="174"/>
      <c r="DST202" s="174"/>
      <c r="DSU202" s="174"/>
      <c r="DSV202" s="174"/>
      <c r="DSW202" s="174"/>
      <c r="DSX202" s="174"/>
      <c r="DSY202" s="174"/>
      <c r="DSZ202" s="174"/>
      <c r="DTA202" s="174"/>
      <c r="DTB202" s="174"/>
      <c r="DTC202" s="174"/>
      <c r="DTD202" s="174"/>
      <c r="DTE202" s="174"/>
      <c r="DTF202" s="174"/>
      <c r="DTG202" s="174"/>
      <c r="DTH202" s="174"/>
      <c r="DTI202" s="174"/>
      <c r="DTJ202" s="174"/>
      <c r="DTK202" s="174"/>
      <c r="DTL202" s="174"/>
      <c r="DTM202" s="174"/>
      <c r="DTN202" s="174"/>
      <c r="DTO202" s="174"/>
      <c r="DTP202" s="174"/>
      <c r="DTQ202" s="174"/>
      <c r="DTR202" s="174"/>
      <c r="DTS202" s="174"/>
      <c r="DTT202" s="174"/>
      <c r="DTU202" s="174"/>
      <c r="DTV202" s="174"/>
      <c r="DTW202" s="174"/>
      <c r="DTX202" s="174"/>
      <c r="DTY202" s="174"/>
      <c r="DTZ202" s="174"/>
      <c r="DUA202" s="174"/>
      <c r="DUB202" s="174"/>
      <c r="DUC202" s="174"/>
      <c r="DUD202" s="174"/>
      <c r="DUE202" s="174"/>
      <c r="DUF202" s="174"/>
      <c r="DUG202" s="174"/>
      <c r="DUH202" s="174"/>
      <c r="DUI202" s="174"/>
      <c r="DUJ202" s="174"/>
      <c r="DUK202" s="174"/>
      <c r="DUL202" s="174"/>
      <c r="DUM202" s="174"/>
      <c r="DUN202" s="174"/>
      <c r="DUO202" s="174"/>
      <c r="DUP202" s="174"/>
      <c r="DUQ202" s="174"/>
      <c r="DUR202" s="174"/>
      <c r="DUS202" s="174"/>
      <c r="DUT202" s="174"/>
      <c r="DUU202" s="174"/>
      <c r="DUV202" s="174"/>
      <c r="DUW202" s="174"/>
      <c r="DUX202" s="174"/>
      <c r="DUY202" s="174"/>
      <c r="DUZ202" s="174"/>
      <c r="DVA202" s="174"/>
      <c r="DVB202" s="174"/>
      <c r="DVC202" s="174"/>
      <c r="DVD202" s="174"/>
      <c r="DVE202" s="174"/>
      <c r="DVF202" s="174"/>
      <c r="DVG202" s="174"/>
      <c r="DVH202" s="174"/>
      <c r="DVI202" s="174"/>
      <c r="DVJ202" s="174"/>
      <c r="DVK202" s="174"/>
      <c r="DVL202" s="174"/>
      <c r="DVM202" s="174"/>
      <c r="DVN202" s="174"/>
      <c r="DVO202" s="174"/>
      <c r="DVP202" s="174"/>
      <c r="DVQ202" s="174"/>
      <c r="DVR202" s="174"/>
      <c r="DVS202" s="174"/>
      <c r="DVT202" s="174"/>
      <c r="DVU202" s="174"/>
      <c r="DVV202" s="174"/>
      <c r="DVW202" s="174"/>
      <c r="DVX202" s="174"/>
      <c r="DVY202" s="174"/>
      <c r="DVZ202" s="174"/>
      <c r="DWA202" s="174"/>
      <c r="DWB202" s="174"/>
      <c r="DWC202" s="174"/>
      <c r="DWD202" s="174"/>
      <c r="DWE202" s="174"/>
      <c r="DWF202" s="174"/>
      <c r="DWG202" s="174"/>
      <c r="DWH202" s="174"/>
      <c r="DWI202" s="174"/>
      <c r="DWJ202" s="174"/>
      <c r="DWK202" s="174"/>
      <c r="DWL202" s="174"/>
      <c r="DWM202" s="174"/>
      <c r="DWN202" s="174"/>
      <c r="DWO202" s="174"/>
      <c r="DWP202" s="174"/>
      <c r="DWQ202" s="174"/>
      <c r="DWR202" s="174"/>
      <c r="DWS202" s="174"/>
      <c r="DWT202" s="174"/>
      <c r="DWU202" s="174"/>
      <c r="DWV202" s="174"/>
      <c r="DWW202" s="174"/>
      <c r="DWX202" s="174"/>
      <c r="DWY202" s="174"/>
      <c r="DWZ202" s="174"/>
      <c r="DXA202" s="174"/>
      <c r="DXB202" s="174"/>
      <c r="DXC202" s="174"/>
      <c r="DXD202" s="174"/>
      <c r="DXE202" s="174"/>
      <c r="DXF202" s="174"/>
      <c r="DXG202" s="174"/>
      <c r="DXH202" s="174"/>
      <c r="DXI202" s="174"/>
      <c r="DXJ202" s="174"/>
      <c r="DXK202" s="174"/>
      <c r="DXL202" s="174"/>
      <c r="DXM202" s="174"/>
      <c r="DXN202" s="174"/>
      <c r="DXO202" s="174"/>
      <c r="DXP202" s="174"/>
      <c r="DXQ202" s="174"/>
      <c r="DXR202" s="174"/>
      <c r="DXS202" s="174"/>
      <c r="DXT202" s="174"/>
      <c r="DXU202" s="174"/>
      <c r="DXV202" s="174"/>
      <c r="DXW202" s="174"/>
      <c r="DXX202" s="174"/>
      <c r="DXY202" s="174"/>
      <c r="DXZ202" s="174"/>
      <c r="DYA202" s="174"/>
      <c r="DYB202" s="174"/>
      <c r="DYC202" s="174"/>
      <c r="DYD202" s="174"/>
      <c r="DYE202" s="174"/>
      <c r="DYF202" s="174"/>
      <c r="DYG202" s="174"/>
      <c r="DYH202" s="174"/>
      <c r="DYI202" s="174"/>
      <c r="DYJ202" s="174"/>
      <c r="DYK202" s="174"/>
      <c r="DYL202" s="174"/>
      <c r="DYM202" s="174"/>
      <c r="DYN202" s="174"/>
      <c r="DYO202" s="174"/>
      <c r="DYP202" s="174"/>
      <c r="DYQ202" s="174"/>
      <c r="DYR202" s="174"/>
      <c r="DYS202" s="174"/>
      <c r="DYT202" s="174"/>
      <c r="DYU202" s="174"/>
      <c r="DYV202" s="174"/>
      <c r="DYW202" s="174"/>
      <c r="DYX202" s="174"/>
      <c r="DYY202" s="174"/>
      <c r="DYZ202" s="174"/>
      <c r="DZA202" s="174"/>
      <c r="DZB202" s="174"/>
      <c r="DZC202" s="174"/>
      <c r="DZD202" s="174"/>
      <c r="DZE202" s="174"/>
      <c r="DZF202" s="174"/>
      <c r="DZG202" s="174"/>
      <c r="DZH202" s="174"/>
      <c r="DZI202" s="174"/>
      <c r="DZJ202" s="174"/>
      <c r="DZK202" s="174"/>
      <c r="DZL202" s="174"/>
      <c r="DZM202" s="174"/>
      <c r="DZN202" s="174"/>
      <c r="DZO202" s="174"/>
      <c r="DZP202" s="174"/>
      <c r="DZQ202" s="174"/>
      <c r="DZR202" s="174"/>
      <c r="DZS202" s="174"/>
      <c r="DZT202" s="174"/>
      <c r="DZU202" s="174"/>
      <c r="DZV202" s="174"/>
      <c r="DZW202" s="174"/>
      <c r="DZX202" s="174"/>
      <c r="DZY202" s="174"/>
      <c r="DZZ202" s="174"/>
      <c r="EAA202" s="174"/>
      <c r="EAB202" s="174"/>
      <c r="EAC202" s="174"/>
      <c r="EAD202" s="174"/>
      <c r="EAE202" s="174"/>
      <c r="EAF202" s="174"/>
      <c r="EAG202" s="174"/>
      <c r="EAH202" s="174"/>
      <c r="EAI202" s="174"/>
      <c r="EAJ202" s="174"/>
      <c r="EAK202" s="174"/>
      <c r="EAL202" s="174"/>
      <c r="EAM202" s="174"/>
      <c r="EAN202" s="174"/>
      <c r="EAO202" s="174"/>
      <c r="EAP202" s="174"/>
      <c r="EAQ202" s="174"/>
      <c r="EAR202" s="174"/>
      <c r="EAS202" s="174"/>
      <c r="EAT202" s="174"/>
      <c r="EAU202" s="174"/>
      <c r="EAV202" s="174"/>
      <c r="EAW202" s="174"/>
      <c r="EAX202" s="174"/>
      <c r="EAY202" s="174"/>
      <c r="EAZ202" s="174"/>
      <c r="EBA202" s="174"/>
      <c r="EBB202" s="174"/>
      <c r="EBC202" s="174"/>
      <c r="EBD202" s="174"/>
      <c r="EBE202" s="174"/>
      <c r="EBF202" s="174"/>
      <c r="EBG202" s="174"/>
      <c r="EBH202" s="174"/>
      <c r="EBI202" s="174"/>
      <c r="EBJ202" s="174"/>
      <c r="EBK202" s="174"/>
      <c r="EBL202" s="174"/>
      <c r="EBM202" s="174"/>
      <c r="EBN202" s="174"/>
      <c r="EBO202" s="174"/>
      <c r="EBP202" s="174"/>
      <c r="EBQ202" s="174"/>
      <c r="EBR202" s="174"/>
      <c r="EBS202" s="174"/>
      <c r="EBT202" s="174"/>
      <c r="EBU202" s="174"/>
      <c r="EBV202" s="174"/>
      <c r="EBW202" s="174"/>
      <c r="EBX202" s="174"/>
      <c r="EBY202" s="174"/>
      <c r="EBZ202" s="174"/>
      <c r="ECA202" s="174"/>
      <c r="ECB202" s="174"/>
      <c r="ECC202" s="174"/>
      <c r="ECD202" s="174"/>
      <c r="ECE202" s="174"/>
      <c r="ECF202" s="174"/>
      <c r="ECG202" s="174"/>
      <c r="ECH202" s="174"/>
      <c r="ECI202" s="174"/>
      <c r="ECJ202" s="174"/>
      <c r="ECK202" s="174"/>
      <c r="ECL202" s="174"/>
      <c r="ECM202" s="174"/>
      <c r="ECN202" s="174"/>
      <c r="ECO202" s="174"/>
      <c r="ECP202" s="174"/>
      <c r="ECQ202" s="174"/>
      <c r="ECR202" s="174"/>
      <c r="ECS202" s="174"/>
      <c r="ECT202" s="174"/>
      <c r="ECU202" s="174"/>
      <c r="ECV202" s="174"/>
      <c r="ECW202" s="174"/>
      <c r="ECX202" s="174"/>
      <c r="ECY202" s="174"/>
      <c r="ECZ202" s="174"/>
      <c r="EDA202" s="174"/>
      <c r="EDB202" s="174"/>
      <c r="EDC202" s="174"/>
      <c r="EDD202" s="174"/>
      <c r="EDE202" s="174"/>
      <c r="EDF202" s="174"/>
      <c r="EDG202" s="174"/>
      <c r="EDH202" s="174"/>
      <c r="EDI202" s="174"/>
      <c r="EDJ202" s="174"/>
      <c r="EDK202" s="174"/>
      <c r="EDL202" s="174"/>
      <c r="EDM202" s="174"/>
      <c r="EDN202" s="174"/>
      <c r="EDO202" s="174"/>
      <c r="EDP202" s="174"/>
      <c r="EDQ202" s="174"/>
      <c r="EDR202" s="174"/>
      <c r="EDS202" s="174"/>
      <c r="EDT202" s="174"/>
      <c r="EDU202" s="174"/>
      <c r="EDV202" s="174"/>
      <c r="EDW202" s="174"/>
      <c r="EDX202" s="174"/>
      <c r="EDY202" s="174"/>
      <c r="EDZ202" s="174"/>
      <c r="EEA202" s="174"/>
      <c r="EEB202" s="174"/>
      <c r="EEC202" s="174"/>
      <c r="EED202" s="174"/>
      <c r="EEE202" s="174"/>
      <c r="EEF202" s="174"/>
      <c r="EEG202" s="174"/>
      <c r="EEH202" s="174"/>
      <c r="EEI202" s="174"/>
      <c r="EEJ202" s="174"/>
      <c r="EEK202" s="174"/>
      <c r="EEL202" s="174"/>
      <c r="EEM202" s="174"/>
      <c r="EEN202" s="174"/>
      <c r="EEO202" s="174"/>
      <c r="EEP202" s="174"/>
      <c r="EEQ202" s="174"/>
      <c r="EER202" s="174"/>
      <c r="EES202" s="174"/>
      <c r="EET202" s="174"/>
      <c r="EEU202" s="174"/>
      <c r="EEV202" s="174"/>
      <c r="EEW202" s="174"/>
      <c r="EEX202" s="174"/>
      <c r="EEY202" s="174"/>
      <c r="EEZ202" s="174"/>
      <c r="EFA202" s="174"/>
      <c r="EFB202" s="174"/>
      <c r="EFC202" s="174"/>
      <c r="EFD202" s="174"/>
      <c r="EFE202" s="174"/>
      <c r="EFF202" s="174"/>
      <c r="EFG202" s="174"/>
      <c r="EFH202" s="174"/>
      <c r="EFI202" s="174"/>
      <c r="EFJ202" s="174"/>
      <c r="EFK202" s="174"/>
      <c r="EFL202" s="174"/>
      <c r="EFM202" s="174"/>
      <c r="EFN202" s="174"/>
      <c r="EFO202" s="174"/>
      <c r="EFP202" s="174"/>
      <c r="EFQ202" s="174"/>
      <c r="EFR202" s="174"/>
      <c r="EFS202" s="174"/>
      <c r="EFT202" s="174"/>
      <c r="EFU202" s="174"/>
      <c r="EFV202" s="174"/>
      <c r="EFW202" s="174"/>
      <c r="EFX202" s="174"/>
      <c r="EFY202" s="174"/>
      <c r="EFZ202" s="174"/>
      <c r="EGA202" s="174"/>
      <c r="EGB202" s="174"/>
      <c r="EGC202" s="174"/>
      <c r="EGD202" s="174"/>
      <c r="EGE202" s="174"/>
      <c r="EGF202" s="174"/>
      <c r="EGG202" s="174"/>
      <c r="EGH202" s="174"/>
      <c r="EGI202" s="174"/>
      <c r="EGJ202" s="174"/>
      <c r="EGK202" s="174"/>
      <c r="EGL202" s="174"/>
      <c r="EGM202" s="174"/>
      <c r="EGN202" s="174"/>
      <c r="EGO202" s="174"/>
      <c r="EGP202" s="174"/>
      <c r="EGQ202" s="174"/>
      <c r="EGR202" s="174"/>
      <c r="EGS202" s="174"/>
      <c r="EGT202" s="174"/>
      <c r="EGU202" s="174"/>
      <c r="EGV202" s="174"/>
      <c r="EGW202" s="174"/>
      <c r="EGX202" s="174"/>
      <c r="EGY202" s="174"/>
      <c r="EGZ202" s="174"/>
      <c r="EHA202" s="174"/>
      <c r="EHB202" s="174"/>
      <c r="EHC202" s="174"/>
      <c r="EHD202" s="174"/>
      <c r="EHE202" s="174"/>
      <c r="EHF202" s="174"/>
      <c r="EHG202" s="174"/>
      <c r="EHH202" s="174"/>
      <c r="EHI202" s="174"/>
      <c r="EHJ202" s="174"/>
      <c r="EHK202" s="174"/>
      <c r="EHL202" s="174"/>
      <c r="EHM202" s="174"/>
      <c r="EHN202" s="174"/>
      <c r="EHO202" s="174"/>
      <c r="EHP202" s="174"/>
      <c r="EHQ202" s="174"/>
      <c r="EHR202" s="174"/>
      <c r="EHS202" s="174"/>
      <c r="EHT202" s="174"/>
      <c r="EHU202" s="174"/>
      <c r="EHV202" s="174"/>
      <c r="EHW202" s="174"/>
      <c r="EHX202" s="174"/>
      <c r="EHY202" s="174"/>
      <c r="EHZ202" s="174"/>
      <c r="EIA202" s="174"/>
      <c r="EIB202" s="174"/>
      <c r="EIC202" s="174"/>
      <c r="EID202" s="174"/>
      <c r="EIE202" s="174"/>
      <c r="EIF202" s="174"/>
      <c r="EIG202" s="174"/>
      <c r="EIH202" s="174"/>
      <c r="EII202" s="174"/>
      <c r="EIJ202" s="174"/>
      <c r="EIK202" s="174"/>
      <c r="EIL202" s="174"/>
      <c r="EIM202" s="174"/>
      <c r="EIN202" s="174"/>
      <c r="EIO202" s="174"/>
      <c r="EIP202" s="174"/>
      <c r="EIQ202" s="174"/>
      <c r="EIR202" s="174"/>
      <c r="EIS202" s="174"/>
      <c r="EIT202" s="174"/>
      <c r="EIU202" s="174"/>
      <c r="EIV202" s="174"/>
      <c r="EIW202" s="174"/>
      <c r="EIX202" s="174"/>
      <c r="EIY202" s="174"/>
      <c r="EIZ202" s="174"/>
      <c r="EJA202" s="174"/>
      <c r="EJB202" s="174"/>
      <c r="EJC202" s="174"/>
      <c r="EJD202" s="174"/>
      <c r="EJE202" s="174"/>
      <c r="EJF202" s="174"/>
      <c r="EJG202" s="174"/>
      <c r="EJH202" s="174"/>
      <c r="EJI202" s="174"/>
      <c r="EJJ202" s="174"/>
      <c r="EJK202" s="174"/>
      <c r="EJL202" s="174"/>
      <c r="EJM202" s="174"/>
      <c r="EJN202" s="174"/>
      <c r="EJO202" s="174"/>
      <c r="EJP202" s="174"/>
      <c r="EJQ202" s="174"/>
      <c r="EJR202" s="174"/>
      <c r="EJS202" s="174"/>
      <c r="EJT202" s="174"/>
      <c r="EJU202" s="174"/>
      <c r="EJV202" s="174"/>
      <c r="EJW202" s="174"/>
      <c r="EJX202" s="174"/>
      <c r="EJY202" s="174"/>
      <c r="EJZ202" s="174"/>
      <c r="EKA202" s="174"/>
      <c r="EKB202" s="174"/>
      <c r="EKC202" s="174"/>
      <c r="EKD202" s="174"/>
      <c r="EKE202" s="174"/>
      <c r="EKF202" s="174"/>
      <c r="EKG202" s="174"/>
      <c r="EKH202" s="174"/>
      <c r="EKI202" s="174"/>
      <c r="EKJ202" s="174"/>
      <c r="EKK202" s="174"/>
      <c r="EKL202" s="174"/>
      <c r="EKM202" s="174"/>
      <c r="EKN202" s="174"/>
      <c r="EKO202" s="174"/>
      <c r="EKP202" s="174"/>
      <c r="EKQ202" s="174"/>
      <c r="EKR202" s="174"/>
      <c r="EKS202" s="174"/>
      <c r="EKT202" s="174"/>
      <c r="EKU202" s="174"/>
      <c r="EKV202" s="174"/>
      <c r="EKW202" s="174"/>
      <c r="EKX202" s="174"/>
      <c r="EKY202" s="174"/>
      <c r="EKZ202" s="174"/>
      <c r="ELA202" s="174"/>
      <c r="ELB202" s="174"/>
      <c r="ELC202" s="174"/>
      <c r="ELD202" s="174"/>
      <c r="ELE202" s="174"/>
      <c r="ELF202" s="174"/>
      <c r="ELG202" s="174"/>
      <c r="ELH202" s="174"/>
      <c r="ELI202" s="174"/>
      <c r="ELJ202" s="174"/>
      <c r="ELK202" s="174"/>
      <c r="ELL202" s="174"/>
      <c r="ELM202" s="174"/>
      <c r="ELN202" s="174"/>
      <c r="ELO202" s="174"/>
      <c r="ELP202" s="174"/>
      <c r="ELQ202" s="174"/>
      <c r="ELR202" s="174"/>
      <c r="ELS202" s="174"/>
      <c r="ELT202" s="174"/>
      <c r="ELU202" s="174"/>
      <c r="ELV202" s="174"/>
      <c r="ELW202" s="174"/>
      <c r="ELX202" s="174"/>
      <c r="ELY202" s="174"/>
      <c r="ELZ202" s="174"/>
      <c r="EMA202" s="174"/>
      <c r="EMB202" s="174"/>
      <c r="EMC202" s="174"/>
      <c r="EMD202" s="174"/>
      <c r="EME202" s="174"/>
      <c r="EMF202" s="174"/>
      <c r="EMG202" s="174"/>
      <c r="EMH202" s="174"/>
      <c r="EMI202" s="174"/>
      <c r="EMJ202" s="174"/>
      <c r="EMK202" s="174"/>
      <c r="EML202" s="174"/>
      <c r="EMM202" s="174"/>
      <c r="EMN202" s="174"/>
      <c r="EMO202" s="174"/>
      <c r="EMP202" s="174"/>
      <c r="EMQ202" s="174"/>
      <c r="EMR202" s="174"/>
      <c r="EMS202" s="174"/>
      <c r="EMT202" s="174"/>
      <c r="EMU202" s="174"/>
      <c r="EMV202" s="174"/>
      <c r="EMW202" s="174"/>
      <c r="EMX202" s="174"/>
      <c r="EMY202" s="174"/>
      <c r="EMZ202" s="174"/>
      <c r="ENA202" s="174"/>
      <c r="ENB202" s="174"/>
      <c r="ENC202" s="174"/>
      <c r="END202" s="174"/>
      <c r="ENE202" s="174"/>
      <c r="ENF202" s="174"/>
      <c r="ENG202" s="174"/>
      <c r="ENH202" s="174"/>
      <c r="ENI202" s="174"/>
      <c r="ENJ202" s="174"/>
      <c r="ENK202" s="174"/>
      <c r="ENL202" s="174"/>
      <c r="ENM202" s="174"/>
      <c r="ENN202" s="174"/>
      <c r="ENO202" s="174"/>
      <c r="ENP202" s="174"/>
      <c r="ENQ202" s="174"/>
      <c r="ENR202" s="174"/>
      <c r="ENS202" s="174"/>
      <c r="ENT202" s="174"/>
      <c r="ENU202" s="174"/>
      <c r="ENV202" s="174"/>
      <c r="ENW202" s="174"/>
      <c r="ENX202" s="174"/>
      <c r="ENY202" s="174"/>
      <c r="ENZ202" s="174"/>
      <c r="EOA202" s="174"/>
      <c r="EOB202" s="174"/>
      <c r="EOC202" s="174"/>
      <c r="EOD202" s="174"/>
      <c r="EOE202" s="174"/>
      <c r="EOF202" s="174"/>
      <c r="EOG202" s="174"/>
      <c r="EOH202" s="174"/>
      <c r="EOI202" s="174"/>
      <c r="EOJ202" s="174"/>
      <c r="EOK202" s="174"/>
      <c r="EOL202" s="174"/>
      <c r="EOM202" s="174"/>
      <c r="EON202" s="174"/>
      <c r="EOO202" s="174"/>
      <c r="EOP202" s="174"/>
      <c r="EOQ202" s="174"/>
      <c r="EOR202" s="174"/>
      <c r="EOS202" s="174"/>
      <c r="EOT202" s="174"/>
      <c r="EOU202" s="174"/>
      <c r="EOV202" s="174"/>
      <c r="EOW202" s="174"/>
      <c r="EOX202" s="174"/>
      <c r="EOY202" s="174"/>
      <c r="EOZ202" s="174"/>
      <c r="EPA202" s="174"/>
      <c r="EPB202" s="174"/>
      <c r="EPC202" s="174"/>
      <c r="EPD202" s="174"/>
      <c r="EPE202" s="174"/>
      <c r="EPF202" s="174"/>
      <c r="EPG202" s="174"/>
      <c r="EPH202" s="174"/>
      <c r="EPI202" s="174"/>
      <c r="EPJ202" s="174"/>
      <c r="EPK202" s="174"/>
      <c r="EPL202" s="174"/>
      <c r="EPM202" s="174"/>
      <c r="EPN202" s="174"/>
      <c r="EPO202" s="174"/>
      <c r="EPP202" s="174"/>
      <c r="EPQ202" s="174"/>
      <c r="EPR202" s="174"/>
      <c r="EPS202" s="174"/>
      <c r="EPT202" s="174"/>
      <c r="EPU202" s="174"/>
      <c r="EPV202" s="174"/>
      <c r="EPW202" s="174"/>
      <c r="EPX202" s="174"/>
      <c r="EPY202" s="174"/>
      <c r="EPZ202" s="174"/>
      <c r="EQA202" s="174"/>
      <c r="EQB202" s="174"/>
      <c r="EQC202" s="174"/>
      <c r="EQD202" s="174"/>
      <c r="EQE202" s="174"/>
      <c r="EQF202" s="174"/>
      <c r="EQG202" s="174"/>
      <c r="EQH202" s="174"/>
      <c r="EQI202" s="174"/>
      <c r="EQJ202" s="174"/>
      <c r="EQK202" s="174"/>
      <c r="EQL202" s="174"/>
      <c r="EQM202" s="174"/>
      <c r="EQN202" s="174"/>
      <c r="EQO202" s="174"/>
      <c r="EQP202" s="174"/>
      <c r="EQQ202" s="174"/>
      <c r="EQR202" s="174"/>
      <c r="EQS202" s="174"/>
      <c r="EQT202" s="174"/>
      <c r="EQU202" s="174"/>
      <c r="EQV202" s="174"/>
      <c r="EQW202" s="174"/>
      <c r="EQX202" s="174"/>
      <c r="EQY202" s="174"/>
      <c r="EQZ202" s="174"/>
      <c r="ERA202" s="174"/>
      <c r="ERB202" s="174"/>
      <c r="ERC202" s="174"/>
      <c r="ERD202" s="174"/>
      <c r="ERE202" s="174"/>
      <c r="ERF202" s="174"/>
      <c r="ERG202" s="174"/>
      <c r="ERH202" s="174"/>
      <c r="ERI202" s="174"/>
      <c r="ERJ202" s="174"/>
      <c r="ERK202" s="174"/>
      <c r="ERL202" s="174"/>
      <c r="ERM202" s="174"/>
      <c r="ERN202" s="174"/>
      <c r="ERO202" s="174"/>
      <c r="ERP202" s="174"/>
      <c r="ERQ202" s="174"/>
      <c r="ERR202" s="174"/>
      <c r="ERS202" s="174"/>
      <c r="ERT202" s="174"/>
      <c r="ERU202" s="174"/>
      <c r="ERV202" s="174"/>
      <c r="ERW202" s="174"/>
      <c r="ERX202" s="174"/>
      <c r="ERY202" s="174"/>
      <c r="ERZ202" s="174"/>
      <c r="ESA202" s="174"/>
      <c r="ESB202" s="174"/>
      <c r="ESC202" s="174"/>
      <c r="ESD202" s="174"/>
      <c r="ESE202" s="174"/>
      <c r="ESF202" s="174"/>
      <c r="ESG202" s="174"/>
      <c r="ESH202" s="174"/>
      <c r="ESI202" s="174"/>
      <c r="ESJ202" s="174"/>
      <c r="ESK202" s="174"/>
      <c r="ESL202" s="174"/>
      <c r="ESM202" s="174"/>
      <c r="ESN202" s="174"/>
      <c r="ESO202" s="174"/>
      <c r="ESP202" s="174"/>
      <c r="ESQ202" s="174"/>
      <c r="ESR202" s="174"/>
      <c r="ESS202" s="174"/>
      <c r="EST202" s="174"/>
      <c r="ESU202" s="174"/>
      <c r="ESV202" s="174"/>
      <c r="ESW202" s="174"/>
      <c r="ESX202" s="174"/>
      <c r="ESY202" s="174"/>
      <c r="ESZ202" s="174"/>
      <c r="ETA202" s="174"/>
      <c r="ETB202" s="174"/>
      <c r="ETC202" s="174"/>
      <c r="ETD202" s="174"/>
      <c r="ETE202" s="174"/>
      <c r="ETF202" s="174"/>
      <c r="ETG202" s="174"/>
      <c r="ETH202" s="174"/>
      <c r="ETI202" s="174"/>
      <c r="ETJ202" s="174"/>
      <c r="ETK202" s="174"/>
      <c r="ETL202" s="174"/>
      <c r="ETM202" s="174"/>
      <c r="ETN202" s="174"/>
      <c r="ETO202" s="174"/>
      <c r="ETP202" s="174"/>
      <c r="ETQ202" s="174"/>
      <c r="ETR202" s="174"/>
      <c r="ETS202" s="174"/>
      <c r="ETT202" s="174"/>
      <c r="ETU202" s="174"/>
      <c r="ETV202" s="174"/>
      <c r="ETW202" s="174"/>
      <c r="ETX202" s="174"/>
      <c r="ETY202" s="174"/>
      <c r="ETZ202" s="174"/>
      <c r="EUA202" s="174"/>
      <c r="EUB202" s="174"/>
      <c r="EUC202" s="174"/>
      <c r="EUD202" s="174"/>
      <c r="EUE202" s="174"/>
      <c r="EUF202" s="174"/>
      <c r="EUG202" s="174"/>
      <c r="EUH202" s="174"/>
      <c r="EUI202" s="174"/>
      <c r="EUJ202" s="174"/>
      <c r="EUK202" s="174"/>
      <c r="EUL202" s="174"/>
      <c r="EUM202" s="174"/>
      <c r="EUN202" s="174"/>
      <c r="EUO202" s="174"/>
      <c r="EUP202" s="174"/>
      <c r="EUQ202" s="174"/>
      <c r="EUR202" s="174"/>
      <c r="EUS202" s="174"/>
      <c r="EUT202" s="174"/>
      <c r="EUU202" s="174"/>
      <c r="EUV202" s="174"/>
      <c r="EUW202" s="174"/>
      <c r="EUX202" s="174"/>
      <c r="EUY202" s="174"/>
      <c r="EUZ202" s="174"/>
      <c r="EVA202" s="174"/>
      <c r="EVB202" s="174"/>
      <c r="EVC202" s="174"/>
      <c r="EVD202" s="174"/>
      <c r="EVE202" s="174"/>
      <c r="EVF202" s="174"/>
      <c r="EVG202" s="174"/>
      <c r="EVH202" s="174"/>
      <c r="EVI202" s="174"/>
      <c r="EVJ202" s="174"/>
      <c r="EVK202" s="174"/>
      <c r="EVL202" s="174"/>
      <c r="EVM202" s="174"/>
      <c r="EVN202" s="174"/>
      <c r="EVO202" s="174"/>
      <c r="EVP202" s="174"/>
      <c r="EVQ202" s="174"/>
      <c r="EVR202" s="174"/>
      <c r="EVS202" s="174"/>
      <c r="EVT202" s="174"/>
      <c r="EVU202" s="174"/>
      <c r="EVV202" s="174"/>
      <c r="EVW202" s="174"/>
      <c r="EVX202" s="174"/>
      <c r="EVY202" s="174"/>
      <c r="EVZ202" s="174"/>
      <c r="EWA202" s="174"/>
      <c r="EWB202" s="174"/>
      <c r="EWC202" s="174"/>
      <c r="EWD202" s="174"/>
      <c r="EWE202" s="174"/>
      <c r="EWF202" s="174"/>
      <c r="EWG202" s="174"/>
      <c r="EWH202" s="174"/>
      <c r="EWI202" s="174"/>
      <c r="EWJ202" s="174"/>
      <c r="EWK202" s="174"/>
      <c r="EWL202" s="174"/>
      <c r="EWM202" s="174"/>
      <c r="EWN202" s="174"/>
      <c r="EWO202" s="174"/>
      <c r="EWP202" s="174"/>
      <c r="EWQ202" s="174"/>
      <c r="EWR202" s="174"/>
      <c r="EWS202" s="174"/>
      <c r="EWT202" s="174"/>
      <c r="EWU202" s="174"/>
      <c r="EWV202" s="174"/>
      <c r="EWW202" s="174"/>
      <c r="EWX202" s="174"/>
      <c r="EWY202" s="174"/>
      <c r="EWZ202" s="174"/>
      <c r="EXA202" s="174"/>
      <c r="EXB202" s="174"/>
      <c r="EXC202" s="174"/>
      <c r="EXD202" s="174"/>
      <c r="EXE202" s="174"/>
      <c r="EXF202" s="174"/>
      <c r="EXG202" s="174"/>
      <c r="EXH202" s="174"/>
      <c r="EXI202" s="174"/>
      <c r="EXJ202" s="174"/>
      <c r="EXK202" s="174"/>
      <c r="EXL202" s="174"/>
      <c r="EXM202" s="174"/>
      <c r="EXN202" s="174"/>
      <c r="EXO202" s="174"/>
      <c r="EXP202" s="174"/>
      <c r="EXQ202" s="174"/>
      <c r="EXR202" s="174"/>
      <c r="EXS202" s="174"/>
      <c r="EXT202" s="174"/>
      <c r="EXU202" s="174"/>
      <c r="EXV202" s="174"/>
      <c r="EXW202" s="174"/>
      <c r="EXX202" s="174"/>
      <c r="EXY202" s="174"/>
      <c r="EXZ202" s="174"/>
      <c r="EYA202" s="174"/>
      <c r="EYB202" s="174"/>
      <c r="EYC202" s="174"/>
      <c r="EYD202" s="174"/>
      <c r="EYE202" s="174"/>
      <c r="EYF202" s="174"/>
      <c r="EYG202" s="174"/>
      <c r="EYH202" s="174"/>
      <c r="EYI202" s="174"/>
      <c r="EYJ202" s="174"/>
      <c r="EYK202" s="174"/>
      <c r="EYL202" s="174"/>
      <c r="EYM202" s="174"/>
      <c r="EYN202" s="174"/>
      <c r="EYO202" s="174"/>
      <c r="EYP202" s="174"/>
      <c r="EYQ202" s="174"/>
      <c r="EYR202" s="174"/>
      <c r="EYS202" s="174"/>
      <c r="EYT202" s="174"/>
      <c r="EYU202" s="174"/>
      <c r="EYV202" s="174"/>
      <c r="EYW202" s="174"/>
      <c r="EYX202" s="174"/>
      <c r="EYY202" s="174"/>
      <c r="EYZ202" s="174"/>
      <c r="EZA202" s="174"/>
      <c r="EZB202" s="174"/>
      <c r="EZC202" s="174"/>
      <c r="EZD202" s="174"/>
      <c r="EZE202" s="174"/>
      <c r="EZF202" s="174"/>
      <c r="EZG202" s="174"/>
      <c r="EZH202" s="174"/>
      <c r="EZI202" s="174"/>
      <c r="EZJ202" s="174"/>
      <c r="EZK202" s="174"/>
      <c r="EZL202" s="174"/>
      <c r="EZM202" s="174"/>
      <c r="EZN202" s="174"/>
      <c r="EZO202" s="174"/>
      <c r="EZP202" s="174"/>
      <c r="EZQ202" s="174"/>
      <c r="EZR202" s="174"/>
      <c r="EZS202" s="174"/>
      <c r="EZT202" s="174"/>
      <c r="EZU202" s="174"/>
      <c r="EZV202" s="174"/>
      <c r="EZW202" s="174"/>
      <c r="EZX202" s="174"/>
      <c r="EZY202" s="174"/>
      <c r="EZZ202" s="174"/>
      <c r="FAA202" s="174"/>
      <c r="FAB202" s="174"/>
      <c r="FAC202" s="174"/>
      <c r="FAD202" s="174"/>
      <c r="FAE202" s="174"/>
      <c r="FAF202" s="174"/>
      <c r="FAG202" s="174"/>
      <c r="FAH202" s="174"/>
      <c r="FAI202" s="174"/>
      <c r="FAJ202" s="174"/>
      <c r="FAK202" s="174"/>
      <c r="FAL202" s="174"/>
      <c r="FAM202" s="174"/>
      <c r="FAN202" s="174"/>
      <c r="FAO202" s="174"/>
      <c r="FAP202" s="174"/>
      <c r="FAQ202" s="174"/>
      <c r="FAR202" s="174"/>
      <c r="FAS202" s="174"/>
      <c r="FAT202" s="174"/>
      <c r="FAU202" s="174"/>
      <c r="FAV202" s="174"/>
      <c r="FAW202" s="174"/>
      <c r="FAX202" s="174"/>
      <c r="FAY202" s="174"/>
      <c r="FAZ202" s="174"/>
      <c r="FBA202" s="174"/>
      <c r="FBB202" s="174"/>
      <c r="FBC202" s="174"/>
      <c r="FBD202" s="174"/>
      <c r="FBE202" s="174"/>
      <c r="FBF202" s="174"/>
      <c r="FBG202" s="174"/>
      <c r="FBH202" s="174"/>
      <c r="FBI202" s="174"/>
      <c r="FBJ202" s="174"/>
      <c r="FBK202" s="174"/>
      <c r="FBL202" s="174"/>
      <c r="FBM202" s="174"/>
      <c r="FBN202" s="174"/>
      <c r="FBO202" s="174"/>
      <c r="FBP202" s="174"/>
      <c r="FBQ202" s="174"/>
      <c r="FBR202" s="174"/>
      <c r="FBS202" s="174"/>
      <c r="FBT202" s="174"/>
      <c r="FBU202" s="174"/>
      <c r="FBV202" s="174"/>
      <c r="FBW202" s="174"/>
      <c r="FBX202" s="174"/>
      <c r="FBY202" s="174"/>
      <c r="FBZ202" s="174"/>
      <c r="FCA202" s="174"/>
      <c r="FCB202" s="174"/>
      <c r="FCC202" s="174"/>
      <c r="FCD202" s="174"/>
      <c r="FCE202" s="174"/>
      <c r="FCF202" s="174"/>
      <c r="FCG202" s="174"/>
      <c r="FCH202" s="174"/>
      <c r="FCI202" s="174"/>
      <c r="FCJ202" s="174"/>
      <c r="FCK202" s="174"/>
      <c r="FCL202" s="174"/>
      <c r="FCM202" s="174"/>
      <c r="FCN202" s="174"/>
      <c r="FCO202" s="174"/>
      <c r="FCP202" s="174"/>
      <c r="FCQ202" s="174"/>
      <c r="FCR202" s="174"/>
      <c r="FCS202" s="174"/>
      <c r="FCT202" s="174"/>
      <c r="FCU202" s="174"/>
      <c r="FCV202" s="174"/>
      <c r="FCW202" s="174"/>
      <c r="FCX202" s="174"/>
      <c r="FCY202" s="174"/>
      <c r="FCZ202" s="174"/>
      <c r="FDA202" s="174"/>
      <c r="FDB202" s="174"/>
      <c r="FDC202" s="174"/>
      <c r="FDD202" s="174"/>
      <c r="FDE202" s="174"/>
      <c r="FDF202" s="174"/>
      <c r="FDG202" s="174"/>
      <c r="FDH202" s="174"/>
      <c r="FDI202" s="174"/>
      <c r="FDJ202" s="174"/>
      <c r="FDK202" s="174"/>
      <c r="FDL202" s="174"/>
      <c r="FDM202" s="174"/>
      <c r="FDN202" s="174"/>
      <c r="FDO202" s="174"/>
      <c r="FDP202" s="174"/>
      <c r="FDQ202" s="174"/>
      <c r="FDR202" s="174"/>
      <c r="FDS202" s="174"/>
      <c r="FDT202" s="174"/>
      <c r="FDU202" s="174"/>
      <c r="FDV202" s="174"/>
      <c r="FDW202" s="174"/>
      <c r="FDX202" s="174"/>
      <c r="FDY202" s="174"/>
      <c r="FDZ202" s="174"/>
      <c r="FEA202" s="174"/>
      <c r="FEB202" s="174"/>
      <c r="FEC202" s="174"/>
      <c r="FED202" s="174"/>
      <c r="FEE202" s="174"/>
      <c r="FEF202" s="174"/>
      <c r="FEG202" s="174"/>
      <c r="FEH202" s="174"/>
      <c r="FEI202" s="174"/>
      <c r="FEJ202" s="174"/>
      <c r="FEK202" s="174"/>
      <c r="FEL202" s="174"/>
      <c r="FEM202" s="174"/>
      <c r="FEN202" s="174"/>
      <c r="FEO202" s="174"/>
      <c r="FEP202" s="174"/>
      <c r="FEQ202" s="174"/>
      <c r="FER202" s="174"/>
      <c r="FES202" s="174"/>
      <c r="FET202" s="174"/>
      <c r="FEU202" s="174"/>
      <c r="FEV202" s="174"/>
      <c r="FEW202" s="174"/>
      <c r="FEX202" s="174"/>
      <c r="FEY202" s="174"/>
      <c r="FEZ202" s="174"/>
      <c r="FFA202" s="174"/>
      <c r="FFB202" s="174"/>
      <c r="FFC202" s="174"/>
      <c r="FFD202" s="174"/>
      <c r="FFE202" s="174"/>
      <c r="FFF202" s="174"/>
      <c r="FFG202" s="174"/>
      <c r="FFH202" s="174"/>
      <c r="FFI202" s="174"/>
      <c r="FFJ202" s="174"/>
      <c r="FFK202" s="174"/>
      <c r="FFL202" s="174"/>
      <c r="FFM202" s="174"/>
      <c r="FFN202" s="174"/>
      <c r="FFO202" s="174"/>
      <c r="FFP202" s="174"/>
      <c r="FFQ202" s="174"/>
      <c r="FFR202" s="174"/>
      <c r="FFS202" s="174"/>
      <c r="FFT202" s="174"/>
      <c r="FFU202" s="174"/>
      <c r="FFV202" s="174"/>
      <c r="FFW202" s="174"/>
      <c r="FFX202" s="174"/>
      <c r="FFY202" s="174"/>
      <c r="FFZ202" s="174"/>
      <c r="FGA202" s="174"/>
      <c r="FGB202" s="174"/>
      <c r="FGC202" s="174"/>
      <c r="FGD202" s="174"/>
      <c r="FGE202" s="174"/>
      <c r="FGF202" s="174"/>
      <c r="FGG202" s="174"/>
      <c r="FGH202" s="174"/>
      <c r="FGI202" s="174"/>
      <c r="FGJ202" s="174"/>
      <c r="FGK202" s="174"/>
      <c r="FGL202" s="174"/>
      <c r="FGM202" s="174"/>
      <c r="FGN202" s="174"/>
      <c r="FGO202" s="174"/>
      <c r="FGP202" s="174"/>
      <c r="FGQ202" s="174"/>
      <c r="FGR202" s="174"/>
      <c r="FGS202" s="174"/>
      <c r="FGT202" s="174"/>
      <c r="FGU202" s="174"/>
      <c r="FGV202" s="174"/>
      <c r="FGW202" s="174"/>
      <c r="FGX202" s="174"/>
      <c r="FGY202" s="174"/>
      <c r="FGZ202" s="174"/>
      <c r="FHA202" s="174"/>
      <c r="FHB202" s="174"/>
      <c r="FHC202" s="174"/>
      <c r="FHD202" s="174"/>
      <c r="FHE202" s="174"/>
      <c r="FHF202" s="174"/>
      <c r="FHG202" s="174"/>
      <c r="FHH202" s="174"/>
      <c r="FHI202" s="174"/>
      <c r="FHJ202" s="174"/>
      <c r="FHK202" s="174"/>
      <c r="FHL202" s="174"/>
      <c r="FHM202" s="174"/>
      <c r="FHN202" s="174"/>
      <c r="FHO202" s="174"/>
      <c r="FHP202" s="174"/>
      <c r="FHQ202" s="174"/>
      <c r="FHR202" s="174"/>
      <c r="FHS202" s="174"/>
      <c r="FHT202" s="174"/>
      <c r="FHU202" s="174"/>
      <c r="FHV202" s="174"/>
      <c r="FHW202" s="174"/>
      <c r="FHX202" s="174"/>
      <c r="FHY202" s="174"/>
      <c r="FHZ202" s="174"/>
      <c r="FIA202" s="174"/>
      <c r="FIB202" s="174"/>
      <c r="FIC202" s="174"/>
      <c r="FID202" s="174"/>
      <c r="FIE202" s="174"/>
      <c r="FIF202" s="174"/>
      <c r="FIG202" s="174"/>
      <c r="FIH202" s="174"/>
      <c r="FII202" s="174"/>
      <c r="FIJ202" s="174"/>
      <c r="FIK202" s="174"/>
      <c r="FIL202" s="174"/>
      <c r="FIM202" s="174"/>
      <c r="FIN202" s="174"/>
      <c r="FIO202" s="174"/>
      <c r="FIP202" s="174"/>
      <c r="FIQ202" s="174"/>
      <c r="FIR202" s="174"/>
      <c r="FIS202" s="174"/>
      <c r="FIT202" s="174"/>
      <c r="FIU202" s="174"/>
      <c r="FIV202" s="174"/>
      <c r="FIW202" s="174"/>
      <c r="FIX202" s="174"/>
      <c r="FIY202" s="174"/>
      <c r="FIZ202" s="174"/>
      <c r="FJA202" s="174"/>
      <c r="FJB202" s="174"/>
      <c r="FJC202" s="174"/>
      <c r="FJD202" s="174"/>
      <c r="FJE202" s="174"/>
      <c r="FJF202" s="174"/>
      <c r="FJG202" s="174"/>
      <c r="FJH202" s="174"/>
      <c r="FJI202" s="174"/>
      <c r="FJJ202" s="174"/>
      <c r="FJK202" s="174"/>
      <c r="FJL202" s="174"/>
      <c r="FJM202" s="174"/>
      <c r="FJN202" s="174"/>
      <c r="FJO202" s="174"/>
      <c r="FJP202" s="174"/>
      <c r="FJQ202" s="174"/>
      <c r="FJR202" s="174"/>
      <c r="FJS202" s="174"/>
      <c r="FJT202" s="174"/>
      <c r="FJU202" s="174"/>
      <c r="FJV202" s="174"/>
      <c r="FJW202" s="174"/>
      <c r="FJX202" s="174"/>
      <c r="FJY202" s="174"/>
      <c r="FJZ202" s="174"/>
      <c r="FKA202" s="174"/>
      <c r="FKB202" s="174"/>
      <c r="FKC202" s="174"/>
      <c r="FKD202" s="174"/>
      <c r="FKE202" s="174"/>
      <c r="FKF202" s="174"/>
      <c r="FKG202" s="174"/>
      <c r="FKH202" s="174"/>
      <c r="FKI202" s="174"/>
      <c r="FKJ202" s="174"/>
      <c r="FKK202" s="174"/>
      <c r="FKL202" s="174"/>
      <c r="FKM202" s="174"/>
      <c r="FKN202" s="174"/>
      <c r="FKO202" s="174"/>
      <c r="FKP202" s="174"/>
      <c r="FKQ202" s="174"/>
      <c r="FKR202" s="174"/>
      <c r="FKS202" s="174"/>
      <c r="FKT202" s="174"/>
      <c r="FKU202" s="174"/>
      <c r="FKV202" s="174"/>
      <c r="FKW202" s="174"/>
      <c r="FKX202" s="174"/>
      <c r="FKY202" s="174"/>
      <c r="FKZ202" s="174"/>
      <c r="FLA202" s="174"/>
      <c r="FLB202" s="174"/>
      <c r="FLC202" s="174"/>
      <c r="FLD202" s="174"/>
      <c r="FLE202" s="174"/>
      <c r="FLF202" s="174"/>
      <c r="FLG202" s="174"/>
      <c r="FLH202" s="174"/>
      <c r="FLI202" s="174"/>
      <c r="FLJ202" s="174"/>
      <c r="FLK202" s="174"/>
      <c r="FLL202" s="174"/>
      <c r="FLM202" s="174"/>
      <c r="FLN202" s="174"/>
      <c r="FLO202" s="174"/>
      <c r="FLP202" s="174"/>
      <c r="FLQ202" s="174"/>
      <c r="FLR202" s="174"/>
      <c r="FLS202" s="174"/>
      <c r="FLT202" s="174"/>
      <c r="FLU202" s="174"/>
      <c r="FLV202" s="174"/>
      <c r="FLW202" s="174"/>
      <c r="FLX202" s="174"/>
      <c r="FLY202" s="174"/>
      <c r="FLZ202" s="174"/>
      <c r="FMA202" s="174"/>
      <c r="FMB202" s="174"/>
      <c r="FMC202" s="174"/>
      <c r="FMD202" s="174"/>
      <c r="FME202" s="174"/>
      <c r="FMF202" s="174"/>
      <c r="FMG202" s="174"/>
      <c r="FMH202" s="174"/>
      <c r="FMI202" s="174"/>
      <c r="FMJ202" s="174"/>
      <c r="FMK202" s="174"/>
      <c r="FML202" s="174"/>
      <c r="FMM202" s="174"/>
      <c r="FMN202" s="174"/>
      <c r="FMO202" s="174"/>
      <c r="FMP202" s="174"/>
      <c r="FMQ202" s="174"/>
      <c r="FMR202" s="174"/>
      <c r="FMS202" s="174"/>
      <c r="FMT202" s="174"/>
      <c r="FMU202" s="174"/>
      <c r="FMV202" s="174"/>
      <c r="FMW202" s="174"/>
      <c r="FMX202" s="174"/>
      <c r="FMY202" s="174"/>
      <c r="FMZ202" s="174"/>
      <c r="FNA202" s="174"/>
      <c r="FNB202" s="174"/>
      <c r="FNC202" s="174"/>
      <c r="FND202" s="174"/>
      <c r="FNE202" s="174"/>
      <c r="FNF202" s="174"/>
      <c r="FNG202" s="174"/>
      <c r="FNH202" s="174"/>
      <c r="FNI202" s="174"/>
      <c r="FNJ202" s="174"/>
      <c r="FNK202" s="174"/>
      <c r="FNL202" s="174"/>
      <c r="FNM202" s="174"/>
      <c r="FNN202" s="174"/>
      <c r="FNO202" s="174"/>
      <c r="FNP202" s="174"/>
      <c r="FNQ202" s="174"/>
      <c r="FNR202" s="174"/>
      <c r="FNS202" s="174"/>
      <c r="FNT202" s="174"/>
      <c r="FNU202" s="174"/>
      <c r="FNV202" s="174"/>
      <c r="FNW202" s="174"/>
      <c r="FNX202" s="174"/>
      <c r="FNY202" s="174"/>
      <c r="FNZ202" s="174"/>
      <c r="FOA202" s="174"/>
      <c r="FOB202" s="174"/>
      <c r="FOC202" s="174"/>
      <c r="FOD202" s="174"/>
      <c r="FOE202" s="174"/>
      <c r="FOF202" s="174"/>
      <c r="FOG202" s="174"/>
      <c r="FOH202" s="174"/>
      <c r="FOI202" s="174"/>
      <c r="FOJ202" s="174"/>
      <c r="FOK202" s="174"/>
      <c r="FOL202" s="174"/>
      <c r="FOM202" s="174"/>
      <c r="FON202" s="174"/>
      <c r="FOO202" s="174"/>
      <c r="FOP202" s="174"/>
      <c r="FOQ202" s="174"/>
      <c r="FOR202" s="174"/>
      <c r="FOS202" s="174"/>
      <c r="FOT202" s="174"/>
      <c r="FOU202" s="174"/>
      <c r="FOV202" s="174"/>
      <c r="FOW202" s="174"/>
      <c r="FOX202" s="174"/>
      <c r="FOY202" s="174"/>
      <c r="FOZ202" s="174"/>
      <c r="FPA202" s="174"/>
      <c r="FPB202" s="174"/>
      <c r="FPC202" s="174"/>
      <c r="FPD202" s="174"/>
      <c r="FPE202" s="174"/>
      <c r="FPF202" s="174"/>
      <c r="FPG202" s="174"/>
      <c r="FPH202" s="174"/>
      <c r="FPI202" s="174"/>
      <c r="FPJ202" s="174"/>
      <c r="FPK202" s="174"/>
      <c r="FPL202" s="174"/>
      <c r="FPM202" s="174"/>
      <c r="FPN202" s="174"/>
      <c r="FPO202" s="174"/>
      <c r="FPP202" s="174"/>
      <c r="FPQ202" s="174"/>
      <c r="FPR202" s="174"/>
      <c r="FPS202" s="174"/>
      <c r="FPT202" s="174"/>
      <c r="FPU202" s="174"/>
      <c r="FPV202" s="174"/>
      <c r="FPW202" s="174"/>
      <c r="FPX202" s="174"/>
      <c r="FPY202" s="174"/>
      <c r="FPZ202" s="174"/>
      <c r="FQA202" s="174"/>
      <c r="FQB202" s="174"/>
      <c r="FQC202" s="174"/>
      <c r="FQD202" s="174"/>
      <c r="FQE202" s="174"/>
      <c r="FQF202" s="174"/>
      <c r="FQG202" s="174"/>
      <c r="FQH202" s="174"/>
      <c r="FQI202" s="174"/>
      <c r="FQJ202" s="174"/>
      <c r="FQK202" s="174"/>
      <c r="FQL202" s="174"/>
      <c r="FQM202" s="174"/>
      <c r="FQN202" s="174"/>
      <c r="FQO202" s="174"/>
      <c r="FQP202" s="174"/>
      <c r="FQQ202" s="174"/>
      <c r="FQR202" s="174"/>
      <c r="FQS202" s="174"/>
      <c r="FQT202" s="174"/>
      <c r="FQU202" s="174"/>
      <c r="FQV202" s="174"/>
      <c r="FQW202" s="174"/>
      <c r="FQX202" s="174"/>
      <c r="FQY202" s="174"/>
      <c r="FQZ202" s="174"/>
      <c r="FRA202" s="174"/>
      <c r="FRB202" s="174"/>
      <c r="FRC202" s="174"/>
      <c r="FRD202" s="174"/>
      <c r="FRE202" s="174"/>
      <c r="FRF202" s="174"/>
      <c r="FRG202" s="174"/>
      <c r="FRH202" s="174"/>
      <c r="FRI202" s="174"/>
      <c r="FRJ202" s="174"/>
      <c r="FRK202" s="174"/>
      <c r="FRL202" s="174"/>
      <c r="FRM202" s="174"/>
      <c r="FRN202" s="174"/>
      <c r="FRO202" s="174"/>
      <c r="FRP202" s="174"/>
      <c r="FRQ202" s="174"/>
      <c r="FRR202" s="174"/>
      <c r="FRS202" s="174"/>
      <c r="FRT202" s="174"/>
      <c r="FRU202" s="174"/>
      <c r="FRV202" s="174"/>
      <c r="FRW202" s="174"/>
      <c r="FRX202" s="174"/>
      <c r="FRY202" s="174"/>
      <c r="FRZ202" s="174"/>
      <c r="FSA202" s="174"/>
      <c r="FSB202" s="174"/>
      <c r="FSC202" s="174"/>
      <c r="FSD202" s="174"/>
      <c r="FSE202" s="174"/>
      <c r="FSF202" s="174"/>
      <c r="FSG202" s="174"/>
      <c r="FSH202" s="174"/>
      <c r="FSI202" s="174"/>
      <c r="FSJ202" s="174"/>
      <c r="FSK202" s="174"/>
      <c r="FSL202" s="174"/>
      <c r="FSM202" s="174"/>
      <c r="FSN202" s="174"/>
      <c r="FSO202" s="174"/>
      <c r="FSP202" s="174"/>
      <c r="FSQ202" s="174"/>
      <c r="FSR202" s="174"/>
      <c r="FSS202" s="174"/>
      <c r="FST202" s="174"/>
      <c r="FSU202" s="174"/>
      <c r="FSV202" s="174"/>
      <c r="FSW202" s="174"/>
      <c r="FSX202" s="174"/>
      <c r="FSY202" s="174"/>
      <c r="FSZ202" s="174"/>
      <c r="FTA202" s="174"/>
      <c r="FTB202" s="174"/>
      <c r="FTC202" s="174"/>
      <c r="FTD202" s="174"/>
      <c r="FTE202" s="174"/>
      <c r="FTF202" s="174"/>
      <c r="FTG202" s="174"/>
      <c r="FTH202" s="174"/>
      <c r="FTI202" s="174"/>
      <c r="FTJ202" s="174"/>
      <c r="FTK202" s="174"/>
      <c r="FTL202" s="174"/>
      <c r="FTM202" s="174"/>
      <c r="FTN202" s="174"/>
      <c r="FTO202" s="174"/>
      <c r="FTP202" s="174"/>
      <c r="FTQ202" s="174"/>
      <c r="FTR202" s="174"/>
      <c r="FTS202" s="174"/>
      <c r="FTT202" s="174"/>
      <c r="FTU202" s="174"/>
      <c r="FTV202" s="174"/>
      <c r="FTW202" s="174"/>
      <c r="FTX202" s="174"/>
      <c r="FTY202" s="174"/>
      <c r="FTZ202" s="174"/>
      <c r="FUA202" s="174"/>
      <c r="FUB202" s="174"/>
      <c r="FUC202" s="174"/>
      <c r="FUD202" s="174"/>
      <c r="FUE202" s="174"/>
      <c r="FUF202" s="174"/>
      <c r="FUG202" s="174"/>
      <c r="FUH202" s="174"/>
      <c r="FUI202" s="174"/>
      <c r="FUJ202" s="174"/>
      <c r="FUK202" s="174"/>
      <c r="FUL202" s="174"/>
      <c r="FUM202" s="174"/>
      <c r="FUN202" s="174"/>
      <c r="FUO202" s="174"/>
      <c r="FUP202" s="174"/>
      <c r="FUQ202" s="174"/>
      <c r="FUR202" s="174"/>
      <c r="FUS202" s="174"/>
      <c r="FUT202" s="174"/>
      <c r="FUU202" s="174"/>
      <c r="FUV202" s="174"/>
      <c r="FUW202" s="174"/>
      <c r="FUX202" s="174"/>
      <c r="FUY202" s="174"/>
      <c r="FUZ202" s="174"/>
      <c r="FVA202" s="174"/>
      <c r="FVB202" s="174"/>
      <c r="FVC202" s="174"/>
      <c r="FVD202" s="174"/>
      <c r="FVE202" s="174"/>
      <c r="FVF202" s="174"/>
      <c r="FVG202" s="174"/>
      <c r="FVH202" s="174"/>
      <c r="FVI202" s="174"/>
      <c r="FVJ202" s="174"/>
      <c r="FVK202" s="174"/>
      <c r="FVL202" s="174"/>
      <c r="FVM202" s="174"/>
      <c r="FVN202" s="174"/>
      <c r="FVO202" s="174"/>
      <c r="FVP202" s="174"/>
      <c r="FVQ202" s="174"/>
      <c r="FVR202" s="174"/>
      <c r="FVS202" s="174"/>
      <c r="FVT202" s="174"/>
      <c r="FVU202" s="174"/>
      <c r="FVV202" s="174"/>
      <c r="FVW202" s="174"/>
      <c r="FVX202" s="174"/>
      <c r="FVY202" s="174"/>
      <c r="FVZ202" s="174"/>
      <c r="FWA202" s="174"/>
      <c r="FWB202" s="174"/>
      <c r="FWC202" s="174"/>
      <c r="FWD202" s="174"/>
      <c r="FWE202" s="174"/>
      <c r="FWF202" s="174"/>
      <c r="FWG202" s="174"/>
      <c r="FWH202" s="174"/>
      <c r="FWI202" s="174"/>
      <c r="FWJ202" s="174"/>
      <c r="FWK202" s="174"/>
      <c r="FWL202" s="174"/>
      <c r="FWM202" s="174"/>
      <c r="FWN202" s="174"/>
      <c r="FWO202" s="174"/>
      <c r="FWP202" s="174"/>
      <c r="FWQ202" s="174"/>
      <c r="FWR202" s="174"/>
      <c r="FWS202" s="174"/>
      <c r="FWT202" s="174"/>
      <c r="FWU202" s="174"/>
      <c r="FWV202" s="174"/>
      <c r="FWW202" s="174"/>
      <c r="FWX202" s="174"/>
      <c r="FWY202" s="174"/>
      <c r="FWZ202" s="174"/>
      <c r="FXA202" s="174"/>
      <c r="FXB202" s="174"/>
      <c r="FXC202" s="174"/>
      <c r="FXD202" s="174"/>
      <c r="FXE202" s="174"/>
      <c r="FXF202" s="174"/>
      <c r="FXG202" s="174"/>
      <c r="FXH202" s="174"/>
      <c r="FXI202" s="174"/>
      <c r="FXJ202" s="174"/>
      <c r="FXK202" s="174"/>
      <c r="FXL202" s="174"/>
      <c r="FXM202" s="174"/>
      <c r="FXN202" s="174"/>
      <c r="FXO202" s="174"/>
      <c r="FXP202" s="174"/>
      <c r="FXQ202" s="174"/>
      <c r="FXR202" s="174"/>
      <c r="FXS202" s="174"/>
      <c r="FXT202" s="174"/>
      <c r="FXU202" s="174"/>
      <c r="FXV202" s="174"/>
      <c r="FXW202" s="174"/>
      <c r="FXX202" s="174"/>
      <c r="FXY202" s="174"/>
      <c r="FXZ202" s="174"/>
      <c r="FYA202" s="174"/>
      <c r="FYB202" s="174"/>
      <c r="FYC202" s="174"/>
      <c r="FYD202" s="174"/>
      <c r="FYE202" s="174"/>
      <c r="FYF202" s="174"/>
      <c r="FYG202" s="174"/>
      <c r="FYH202" s="174"/>
      <c r="FYI202" s="174"/>
      <c r="FYJ202" s="174"/>
      <c r="FYK202" s="174"/>
      <c r="FYL202" s="174"/>
      <c r="FYM202" s="174"/>
      <c r="FYN202" s="174"/>
      <c r="FYO202" s="174"/>
      <c r="FYP202" s="174"/>
      <c r="FYQ202" s="174"/>
      <c r="FYR202" s="174"/>
      <c r="FYS202" s="174"/>
      <c r="FYT202" s="174"/>
      <c r="FYU202" s="174"/>
      <c r="FYV202" s="174"/>
      <c r="FYW202" s="174"/>
      <c r="FYX202" s="174"/>
      <c r="FYY202" s="174"/>
      <c r="FYZ202" s="174"/>
      <c r="FZA202" s="174"/>
      <c r="FZB202" s="174"/>
      <c r="FZC202" s="174"/>
      <c r="FZD202" s="174"/>
      <c r="FZE202" s="174"/>
      <c r="FZF202" s="174"/>
      <c r="FZG202" s="174"/>
      <c r="FZH202" s="174"/>
      <c r="FZI202" s="174"/>
      <c r="FZJ202" s="174"/>
      <c r="FZK202" s="174"/>
      <c r="FZL202" s="174"/>
      <c r="FZM202" s="174"/>
      <c r="FZN202" s="174"/>
      <c r="FZO202" s="174"/>
      <c r="FZP202" s="174"/>
      <c r="FZQ202" s="174"/>
      <c r="FZR202" s="174"/>
      <c r="FZS202" s="174"/>
      <c r="FZT202" s="174"/>
      <c r="FZU202" s="174"/>
      <c r="FZV202" s="174"/>
      <c r="FZW202" s="174"/>
      <c r="FZX202" s="174"/>
      <c r="FZY202" s="174"/>
      <c r="FZZ202" s="174"/>
      <c r="GAA202" s="174"/>
      <c r="GAB202" s="174"/>
      <c r="GAC202" s="174"/>
      <c r="GAD202" s="174"/>
      <c r="GAE202" s="174"/>
      <c r="GAF202" s="174"/>
      <c r="GAG202" s="174"/>
      <c r="GAH202" s="174"/>
      <c r="GAI202" s="174"/>
      <c r="GAJ202" s="174"/>
      <c r="GAK202" s="174"/>
      <c r="GAL202" s="174"/>
      <c r="GAM202" s="174"/>
      <c r="GAN202" s="174"/>
      <c r="GAO202" s="174"/>
      <c r="GAP202" s="174"/>
      <c r="GAQ202" s="174"/>
      <c r="GAR202" s="174"/>
      <c r="GAS202" s="174"/>
      <c r="GAT202" s="174"/>
      <c r="GAU202" s="174"/>
      <c r="GAV202" s="174"/>
      <c r="GAW202" s="174"/>
      <c r="GAX202" s="174"/>
      <c r="GAY202" s="174"/>
      <c r="GAZ202" s="174"/>
      <c r="GBA202" s="174"/>
      <c r="GBB202" s="174"/>
      <c r="GBC202" s="174"/>
      <c r="GBD202" s="174"/>
      <c r="GBE202" s="174"/>
      <c r="GBF202" s="174"/>
      <c r="GBG202" s="174"/>
      <c r="GBH202" s="174"/>
      <c r="GBI202" s="174"/>
      <c r="GBJ202" s="174"/>
      <c r="GBK202" s="174"/>
      <c r="GBL202" s="174"/>
      <c r="GBM202" s="174"/>
      <c r="GBN202" s="174"/>
      <c r="GBO202" s="174"/>
      <c r="GBP202" s="174"/>
      <c r="GBQ202" s="174"/>
      <c r="GBR202" s="174"/>
      <c r="GBS202" s="174"/>
      <c r="GBT202" s="174"/>
      <c r="GBU202" s="174"/>
      <c r="GBV202" s="174"/>
      <c r="GBW202" s="174"/>
      <c r="GBX202" s="174"/>
      <c r="GBY202" s="174"/>
      <c r="GBZ202" s="174"/>
      <c r="GCA202" s="174"/>
      <c r="GCB202" s="174"/>
      <c r="GCC202" s="174"/>
      <c r="GCD202" s="174"/>
      <c r="GCE202" s="174"/>
      <c r="GCF202" s="174"/>
      <c r="GCG202" s="174"/>
      <c r="GCH202" s="174"/>
      <c r="GCI202" s="174"/>
      <c r="GCJ202" s="174"/>
      <c r="GCK202" s="174"/>
      <c r="GCL202" s="174"/>
      <c r="GCM202" s="174"/>
      <c r="GCN202" s="174"/>
      <c r="GCO202" s="174"/>
      <c r="GCP202" s="174"/>
      <c r="GCQ202" s="174"/>
      <c r="GCR202" s="174"/>
      <c r="GCS202" s="174"/>
      <c r="GCT202" s="174"/>
      <c r="GCU202" s="174"/>
      <c r="GCV202" s="174"/>
      <c r="GCW202" s="174"/>
      <c r="GCX202" s="174"/>
      <c r="GCY202" s="174"/>
      <c r="GCZ202" s="174"/>
      <c r="GDA202" s="174"/>
      <c r="GDB202" s="174"/>
      <c r="GDC202" s="174"/>
      <c r="GDD202" s="174"/>
      <c r="GDE202" s="174"/>
      <c r="GDF202" s="174"/>
      <c r="GDG202" s="174"/>
      <c r="GDH202" s="174"/>
      <c r="GDI202" s="174"/>
      <c r="GDJ202" s="174"/>
      <c r="GDK202" s="174"/>
      <c r="GDL202" s="174"/>
      <c r="GDM202" s="174"/>
      <c r="GDN202" s="174"/>
      <c r="GDO202" s="174"/>
      <c r="GDP202" s="174"/>
      <c r="GDQ202" s="174"/>
      <c r="GDR202" s="174"/>
      <c r="GDS202" s="174"/>
      <c r="GDT202" s="174"/>
      <c r="GDU202" s="174"/>
      <c r="GDV202" s="174"/>
      <c r="GDW202" s="174"/>
      <c r="GDX202" s="174"/>
      <c r="GDY202" s="174"/>
      <c r="GDZ202" s="174"/>
      <c r="GEA202" s="174"/>
      <c r="GEB202" s="174"/>
      <c r="GEC202" s="174"/>
      <c r="GED202" s="174"/>
      <c r="GEE202" s="174"/>
      <c r="GEF202" s="174"/>
      <c r="GEG202" s="174"/>
      <c r="GEH202" s="174"/>
      <c r="GEI202" s="174"/>
      <c r="GEJ202" s="174"/>
      <c r="GEK202" s="174"/>
      <c r="GEL202" s="174"/>
      <c r="GEM202" s="174"/>
      <c r="GEN202" s="174"/>
      <c r="GEO202" s="174"/>
      <c r="GEP202" s="174"/>
      <c r="GEQ202" s="174"/>
      <c r="GER202" s="174"/>
      <c r="GES202" s="174"/>
      <c r="GET202" s="174"/>
      <c r="GEU202" s="174"/>
      <c r="GEV202" s="174"/>
      <c r="GEW202" s="174"/>
      <c r="GEX202" s="174"/>
      <c r="GEY202" s="174"/>
      <c r="GEZ202" s="174"/>
      <c r="GFA202" s="174"/>
      <c r="GFB202" s="174"/>
      <c r="GFC202" s="174"/>
      <c r="GFD202" s="174"/>
      <c r="GFE202" s="174"/>
      <c r="GFF202" s="174"/>
      <c r="GFG202" s="174"/>
      <c r="GFH202" s="174"/>
      <c r="GFI202" s="174"/>
      <c r="GFJ202" s="174"/>
      <c r="GFK202" s="174"/>
      <c r="GFL202" s="174"/>
      <c r="GFM202" s="174"/>
      <c r="GFN202" s="174"/>
      <c r="GFO202" s="174"/>
      <c r="GFP202" s="174"/>
      <c r="GFQ202" s="174"/>
      <c r="GFR202" s="174"/>
      <c r="GFS202" s="174"/>
      <c r="GFT202" s="174"/>
      <c r="GFU202" s="174"/>
      <c r="GFV202" s="174"/>
      <c r="GFW202" s="174"/>
      <c r="GFX202" s="174"/>
      <c r="GFY202" s="174"/>
      <c r="GFZ202" s="174"/>
      <c r="GGA202" s="174"/>
      <c r="GGB202" s="174"/>
      <c r="GGC202" s="174"/>
      <c r="GGD202" s="174"/>
      <c r="GGE202" s="174"/>
      <c r="GGF202" s="174"/>
      <c r="GGG202" s="174"/>
      <c r="GGH202" s="174"/>
      <c r="GGI202" s="174"/>
      <c r="GGJ202" s="174"/>
      <c r="GGK202" s="174"/>
      <c r="GGL202" s="174"/>
      <c r="GGM202" s="174"/>
      <c r="GGN202" s="174"/>
      <c r="GGO202" s="174"/>
      <c r="GGP202" s="174"/>
      <c r="GGQ202" s="174"/>
      <c r="GGR202" s="174"/>
      <c r="GGS202" s="174"/>
      <c r="GGT202" s="174"/>
      <c r="GGU202" s="174"/>
      <c r="GGV202" s="174"/>
      <c r="GGW202" s="174"/>
      <c r="GGX202" s="174"/>
      <c r="GGY202" s="174"/>
      <c r="GGZ202" s="174"/>
      <c r="GHA202" s="174"/>
      <c r="GHB202" s="174"/>
      <c r="GHC202" s="174"/>
      <c r="GHD202" s="174"/>
      <c r="GHE202" s="174"/>
      <c r="GHF202" s="174"/>
      <c r="GHG202" s="174"/>
      <c r="GHH202" s="174"/>
      <c r="GHI202" s="174"/>
      <c r="GHJ202" s="174"/>
      <c r="GHK202" s="174"/>
      <c r="GHL202" s="174"/>
      <c r="GHM202" s="174"/>
      <c r="GHN202" s="174"/>
      <c r="GHO202" s="174"/>
      <c r="GHP202" s="174"/>
      <c r="GHQ202" s="174"/>
      <c r="GHR202" s="174"/>
      <c r="GHS202" s="174"/>
      <c r="GHT202" s="174"/>
      <c r="GHU202" s="174"/>
      <c r="GHV202" s="174"/>
      <c r="GHW202" s="174"/>
      <c r="GHX202" s="174"/>
      <c r="GHY202" s="174"/>
      <c r="GHZ202" s="174"/>
      <c r="GIA202" s="174"/>
      <c r="GIB202" s="174"/>
      <c r="GIC202" s="174"/>
      <c r="GID202" s="174"/>
      <c r="GIE202" s="174"/>
      <c r="GIF202" s="174"/>
      <c r="GIG202" s="174"/>
      <c r="GIH202" s="174"/>
      <c r="GII202" s="174"/>
      <c r="GIJ202" s="174"/>
      <c r="GIK202" s="174"/>
      <c r="GIL202" s="174"/>
      <c r="GIM202" s="174"/>
      <c r="GIN202" s="174"/>
      <c r="GIO202" s="174"/>
      <c r="GIP202" s="174"/>
      <c r="GIQ202" s="174"/>
      <c r="GIR202" s="174"/>
      <c r="GIS202" s="174"/>
      <c r="GIT202" s="174"/>
      <c r="GIU202" s="174"/>
      <c r="GIV202" s="174"/>
      <c r="GIW202" s="174"/>
      <c r="GIX202" s="174"/>
      <c r="GIY202" s="174"/>
      <c r="GIZ202" s="174"/>
      <c r="GJA202" s="174"/>
      <c r="GJB202" s="174"/>
      <c r="GJC202" s="174"/>
      <c r="GJD202" s="174"/>
      <c r="GJE202" s="174"/>
      <c r="GJF202" s="174"/>
      <c r="GJG202" s="174"/>
      <c r="GJH202" s="174"/>
      <c r="GJI202" s="174"/>
      <c r="GJJ202" s="174"/>
      <c r="GJK202" s="174"/>
      <c r="GJL202" s="174"/>
      <c r="GJM202" s="174"/>
      <c r="GJN202" s="174"/>
      <c r="GJO202" s="174"/>
      <c r="GJP202" s="174"/>
      <c r="GJQ202" s="174"/>
      <c r="GJR202" s="174"/>
      <c r="GJS202" s="174"/>
      <c r="GJT202" s="174"/>
      <c r="GJU202" s="174"/>
      <c r="GJV202" s="174"/>
      <c r="GJW202" s="174"/>
      <c r="GJX202" s="174"/>
      <c r="GJY202" s="174"/>
      <c r="GJZ202" s="174"/>
      <c r="GKA202" s="174"/>
      <c r="GKB202" s="174"/>
      <c r="GKC202" s="174"/>
      <c r="GKD202" s="174"/>
      <c r="GKE202" s="174"/>
      <c r="GKF202" s="174"/>
      <c r="GKG202" s="174"/>
      <c r="GKH202" s="174"/>
      <c r="GKI202" s="174"/>
      <c r="GKJ202" s="174"/>
      <c r="GKK202" s="174"/>
      <c r="GKL202" s="174"/>
      <c r="GKM202" s="174"/>
      <c r="GKN202" s="174"/>
      <c r="GKO202" s="174"/>
      <c r="GKP202" s="174"/>
      <c r="GKQ202" s="174"/>
      <c r="GKR202" s="174"/>
      <c r="GKS202" s="174"/>
      <c r="GKT202" s="174"/>
      <c r="GKU202" s="174"/>
      <c r="GKV202" s="174"/>
      <c r="GKW202" s="174"/>
      <c r="GKX202" s="174"/>
      <c r="GKY202" s="174"/>
      <c r="GKZ202" s="174"/>
      <c r="GLA202" s="174"/>
      <c r="GLB202" s="174"/>
      <c r="GLC202" s="174"/>
      <c r="GLD202" s="174"/>
      <c r="GLE202" s="174"/>
      <c r="GLF202" s="174"/>
      <c r="GLG202" s="174"/>
      <c r="GLH202" s="174"/>
      <c r="GLI202" s="174"/>
      <c r="GLJ202" s="174"/>
      <c r="GLK202" s="174"/>
      <c r="GLL202" s="174"/>
      <c r="GLM202" s="174"/>
      <c r="GLN202" s="174"/>
      <c r="GLO202" s="174"/>
      <c r="GLP202" s="174"/>
      <c r="GLQ202" s="174"/>
      <c r="GLR202" s="174"/>
      <c r="GLS202" s="174"/>
      <c r="GLT202" s="174"/>
      <c r="GLU202" s="174"/>
      <c r="GLV202" s="174"/>
      <c r="GLW202" s="174"/>
      <c r="GLX202" s="174"/>
      <c r="GLY202" s="174"/>
      <c r="GLZ202" s="174"/>
      <c r="GMA202" s="174"/>
      <c r="GMB202" s="174"/>
      <c r="GMC202" s="174"/>
      <c r="GMD202" s="174"/>
      <c r="GME202" s="174"/>
      <c r="GMF202" s="174"/>
      <c r="GMG202" s="174"/>
      <c r="GMH202" s="174"/>
      <c r="GMI202" s="174"/>
      <c r="GMJ202" s="174"/>
      <c r="GMK202" s="174"/>
      <c r="GML202" s="174"/>
      <c r="GMM202" s="174"/>
      <c r="GMN202" s="174"/>
      <c r="GMO202" s="174"/>
      <c r="GMP202" s="174"/>
      <c r="GMQ202" s="174"/>
      <c r="GMR202" s="174"/>
      <c r="GMS202" s="174"/>
      <c r="GMT202" s="174"/>
      <c r="GMU202" s="174"/>
      <c r="GMV202" s="174"/>
      <c r="GMW202" s="174"/>
      <c r="GMX202" s="174"/>
      <c r="GMY202" s="174"/>
      <c r="GMZ202" s="174"/>
      <c r="GNA202" s="174"/>
      <c r="GNB202" s="174"/>
      <c r="GNC202" s="174"/>
      <c r="GND202" s="174"/>
      <c r="GNE202" s="174"/>
      <c r="GNF202" s="174"/>
      <c r="GNG202" s="174"/>
      <c r="GNH202" s="174"/>
      <c r="GNI202" s="174"/>
      <c r="GNJ202" s="174"/>
      <c r="GNK202" s="174"/>
      <c r="GNL202" s="174"/>
      <c r="GNM202" s="174"/>
      <c r="GNN202" s="174"/>
      <c r="GNO202" s="174"/>
      <c r="GNP202" s="174"/>
      <c r="GNQ202" s="174"/>
      <c r="GNR202" s="174"/>
      <c r="GNS202" s="174"/>
      <c r="GNT202" s="174"/>
      <c r="GNU202" s="174"/>
      <c r="GNV202" s="174"/>
      <c r="GNW202" s="174"/>
      <c r="GNX202" s="174"/>
      <c r="GNY202" s="174"/>
      <c r="GNZ202" s="174"/>
      <c r="GOA202" s="174"/>
      <c r="GOB202" s="174"/>
      <c r="GOC202" s="174"/>
      <c r="GOD202" s="174"/>
      <c r="GOE202" s="174"/>
      <c r="GOF202" s="174"/>
      <c r="GOG202" s="174"/>
      <c r="GOH202" s="174"/>
      <c r="GOI202" s="174"/>
      <c r="GOJ202" s="174"/>
      <c r="GOK202" s="174"/>
      <c r="GOL202" s="174"/>
      <c r="GOM202" s="174"/>
      <c r="GON202" s="174"/>
      <c r="GOO202" s="174"/>
      <c r="GOP202" s="174"/>
      <c r="GOQ202" s="174"/>
      <c r="GOR202" s="174"/>
      <c r="GOS202" s="174"/>
      <c r="GOT202" s="174"/>
      <c r="GOU202" s="174"/>
      <c r="GOV202" s="174"/>
      <c r="GOW202" s="174"/>
      <c r="GOX202" s="174"/>
      <c r="GOY202" s="174"/>
      <c r="GOZ202" s="174"/>
      <c r="GPA202" s="174"/>
      <c r="GPB202" s="174"/>
      <c r="GPC202" s="174"/>
      <c r="GPD202" s="174"/>
      <c r="GPE202" s="174"/>
      <c r="GPF202" s="174"/>
      <c r="GPG202" s="174"/>
      <c r="GPH202" s="174"/>
      <c r="GPI202" s="174"/>
      <c r="GPJ202" s="174"/>
      <c r="GPK202" s="174"/>
      <c r="GPL202" s="174"/>
      <c r="GPM202" s="174"/>
      <c r="GPN202" s="174"/>
      <c r="GPO202" s="174"/>
      <c r="GPP202" s="174"/>
      <c r="GPQ202" s="174"/>
      <c r="GPR202" s="174"/>
      <c r="GPS202" s="174"/>
      <c r="GPT202" s="174"/>
      <c r="GPU202" s="174"/>
      <c r="GPV202" s="174"/>
      <c r="GPW202" s="174"/>
      <c r="GPX202" s="174"/>
      <c r="GPY202" s="174"/>
      <c r="GPZ202" s="174"/>
      <c r="GQA202" s="174"/>
      <c r="GQB202" s="174"/>
      <c r="GQC202" s="174"/>
      <c r="GQD202" s="174"/>
      <c r="GQE202" s="174"/>
      <c r="GQF202" s="174"/>
      <c r="GQG202" s="174"/>
      <c r="GQH202" s="174"/>
      <c r="GQI202" s="174"/>
      <c r="GQJ202" s="174"/>
      <c r="GQK202" s="174"/>
      <c r="GQL202" s="174"/>
      <c r="GQM202" s="174"/>
      <c r="GQN202" s="174"/>
      <c r="GQO202" s="174"/>
      <c r="GQP202" s="174"/>
      <c r="GQQ202" s="174"/>
      <c r="GQR202" s="174"/>
      <c r="GQS202" s="174"/>
      <c r="GQT202" s="174"/>
      <c r="GQU202" s="174"/>
      <c r="GQV202" s="174"/>
      <c r="GQW202" s="174"/>
      <c r="GQX202" s="174"/>
      <c r="GQY202" s="174"/>
      <c r="GQZ202" s="174"/>
      <c r="GRA202" s="174"/>
      <c r="GRB202" s="174"/>
      <c r="GRC202" s="174"/>
      <c r="GRD202" s="174"/>
      <c r="GRE202" s="174"/>
      <c r="GRF202" s="174"/>
      <c r="GRG202" s="174"/>
      <c r="GRH202" s="174"/>
      <c r="GRI202" s="174"/>
      <c r="GRJ202" s="174"/>
      <c r="GRK202" s="174"/>
      <c r="GRL202" s="174"/>
      <c r="GRM202" s="174"/>
      <c r="GRN202" s="174"/>
      <c r="GRO202" s="174"/>
      <c r="GRP202" s="174"/>
      <c r="GRQ202" s="174"/>
      <c r="GRR202" s="174"/>
      <c r="GRS202" s="174"/>
      <c r="GRT202" s="174"/>
      <c r="GRU202" s="174"/>
      <c r="GRV202" s="174"/>
      <c r="GRW202" s="174"/>
      <c r="GRX202" s="174"/>
      <c r="GRY202" s="174"/>
      <c r="GRZ202" s="174"/>
      <c r="GSA202" s="174"/>
      <c r="GSB202" s="174"/>
      <c r="GSC202" s="174"/>
      <c r="GSD202" s="174"/>
      <c r="GSE202" s="174"/>
      <c r="GSF202" s="174"/>
      <c r="GSG202" s="174"/>
      <c r="GSH202" s="174"/>
      <c r="GSI202" s="174"/>
      <c r="GSJ202" s="174"/>
      <c r="GSK202" s="174"/>
      <c r="GSL202" s="174"/>
      <c r="GSM202" s="174"/>
      <c r="GSN202" s="174"/>
      <c r="GSO202" s="174"/>
      <c r="GSP202" s="174"/>
      <c r="GSQ202" s="174"/>
      <c r="GSR202" s="174"/>
      <c r="GSS202" s="174"/>
      <c r="GST202" s="174"/>
      <c r="GSU202" s="174"/>
      <c r="GSV202" s="174"/>
      <c r="GSW202" s="174"/>
      <c r="GSX202" s="174"/>
      <c r="GSY202" s="174"/>
      <c r="GSZ202" s="174"/>
      <c r="GTA202" s="174"/>
      <c r="GTB202" s="174"/>
      <c r="GTC202" s="174"/>
      <c r="GTD202" s="174"/>
      <c r="GTE202" s="174"/>
      <c r="GTF202" s="174"/>
      <c r="GTG202" s="174"/>
      <c r="GTH202" s="174"/>
      <c r="GTI202" s="174"/>
      <c r="GTJ202" s="174"/>
      <c r="GTK202" s="174"/>
      <c r="GTL202" s="174"/>
      <c r="GTM202" s="174"/>
      <c r="GTN202" s="174"/>
      <c r="GTO202" s="174"/>
      <c r="GTP202" s="174"/>
      <c r="GTQ202" s="174"/>
      <c r="GTR202" s="174"/>
      <c r="GTS202" s="174"/>
      <c r="GTT202" s="174"/>
      <c r="GTU202" s="174"/>
      <c r="GTV202" s="174"/>
      <c r="GTW202" s="174"/>
      <c r="GTX202" s="174"/>
      <c r="GTY202" s="174"/>
      <c r="GTZ202" s="174"/>
      <c r="GUA202" s="174"/>
      <c r="GUB202" s="174"/>
      <c r="GUC202" s="174"/>
      <c r="GUD202" s="174"/>
      <c r="GUE202" s="174"/>
      <c r="GUF202" s="174"/>
      <c r="GUG202" s="174"/>
      <c r="GUH202" s="174"/>
      <c r="GUI202" s="174"/>
      <c r="GUJ202" s="174"/>
      <c r="GUK202" s="174"/>
      <c r="GUL202" s="174"/>
      <c r="GUM202" s="174"/>
      <c r="GUN202" s="174"/>
      <c r="GUO202" s="174"/>
      <c r="GUP202" s="174"/>
      <c r="GUQ202" s="174"/>
      <c r="GUR202" s="174"/>
      <c r="GUS202" s="174"/>
      <c r="GUT202" s="174"/>
      <c r="GUU202" s="174"/>
      <c r="GUV202" s="174"/>
      <c r="GUW202" s="174"/>
      <c r="GUX202" s="174"/>
      <c r="GUY202" s="174"/>
      <c r="GUZ202" s="174"/>
      <c r="GVA202" s="174"/>
      <c r="GVB202" s="174"/>
      <c r="GVC202" s="174"/>
      <c r="GVD202" s="174"/>
      <c r="GVE202" s="174"/>
      <c r="GVF202" s="174"/>
      <c r="GVG202" s="174"/>
      <c r="GVH202" s="174"/>
      <c r="GVI202" s="174"/>
      <c r="GVJ202" s="174"/>
      <c r="GVK202" s="174"/>
      <c r="GVL202" s="174"/>
      <c r="GVM202" s="174"/>
      <c r="GVN202" s="174"/>
      <c r="GVO202" s="174"/>
      <c r="GVP202" s="174"/>
      <c r="GVQ202" s="174"/>
      <c r="GVR202" s="174"/>
      <c r="GVS202" s="174"/>
      <c r="GVT202" s="174"/>
      <c r="GVU202" s="174"/>
      <c r="GVV202" s="174"/>
      <c r="GVW202" s="174"/>
      <c r="GVX202" s="174"/>
      <c r="GVY202" s="174"/>
      <c r="GVZ202" s="174"/>
      <c r="GWA202" s="174"/>
      <c r="GWB202" s="174"/>
      <c r="GWC202" s="174"/>
      <c r="GWD202" s="174"/>
      <c r="GWE202" s="174"/>
      <c r="GWF202" s="174"/>
      <c r="GWG202" s="174"/>
      <c r="GWH202" s="174"/>
      <c r="GWI202" s="174"/>
      <c r="GWJ202" s="174"/>
      <c r="GWK202" s="174"/>
      <c r="GWL202" s="174"/>
      <c r="GWM202" s="174"/>
      <c r="GWN202" s="174"/>
      <c r="GWO202" s="174"/>
      <c r="GWP202" s="174"/>
      <c r="GWQ202" s="174"/>
      <c r="GWR202" s="174"/>
      <c r="GWS202" s="174"/>
      <c r="GWT202" s="174"/>
      <c r="GWU202" s="174"/>
      <c r="GWV202" s="174"/>
      <c r="GWW202" s="174"/>
      <c r="GWX202" s="174"/>
      <c r="GWY202" s="174"/>
      <c r="GWZ202" s="174"/>
      <c r="GXA202" s="174"/>
      <c r="GXB202" s="174"/>
      <c r="GXC202" s="174"/>
      <c r="GXD202" s="174"/>
      <c r="GXE202" s="174"/>
      <c r="GXF202" s="174"/>
      <c r="GXG202" s="174"/>
      <c r="GXH202" s="174"/>
      <c r="GXI202" s="174"/>
      <c r="GXJ202" s="174"/>
      <c r="GXK202" s="174"/>
      <c r="GXL202" s="174"/>
      <c r="GXM202" s="174"/>
      <c r="GXN202" s="174"/>
      <c r="GXO202" s="174"/>
      <c r="GXP202" s="174"/>
      <c r="GXQ202" s="174"/>
      <c r="GXR202" s="174"/>
      <c r="GXS202" s="174"/>
      <c r="GXT202" s="174"/>
      <c r="GXU202" s="174"/>
      <c r="GXV202" s="174"/>
      <c r="GXW202" s="174"/>
      <c r="GXX202" s="174"/>
      <c r="GXY202" s="174"/>
      <c r="GXZ202" s="174"/>
      <c r="GYA202" s="174"/>
      <c r="GYB202" s="174"/>
      <c r="GYC202" s="174"/>
      <c r="GYD202" s="174"/>
      <c r="GYE202" s="174"/>
      <c r="GYF202" s="174"/>
      <c r="GYG202" s="174"/>
      <c r="GYH202" s="174"/>
      <c r="GYI202" s="174"/>
      <c r="GYJ202" s="174"/>
      <c r="GYK202" s="174"/>
      <c r="GYL202" s="174"/>
      <c r="GYM202" s="174"/>
      <c r="GYN202" s="174"/>
      <c r="GYO202" s="174"/>
      <c r="GYP202" s="174"/>
      <c r="GYQ202" s="174"/>
      <c r="GYR202" s="174"/>
      <c r="GYS202" s="174"/>
      <c r="GYT202" s="174"/>
      <c r="GYU202" s="174"/>
      <c r="GYV202" s="174"/>
      <c r="GYW202" s="174"/>
      <c r="GYX202" s="174"/>
      <c r="GYY202" s="174"/>
      <c r="GYZ202" s="174"/>
      <c r="GZA202" s="174"/>
      <c r="GZB202" s="174"/>
      <c r="GZC202" s="174"/>
      <c r="GZD202" s="174"/>
      <c r="GZE202" s="174"/>
      <c r="GZF202" s="174"/>
      <c r="GZG202" s="174"/>
      <c r="GZH202" s="174"/>
      <c r="GZI202" s="174"/>
      <c r="GZJ202" s="174"/>
      <c r="GZK202" s="174"/>
      <c r="GZL202" s="174"/>
      <c r="GZM202" s="174"/>
      <c r="GZN202" s="174"/>
      <c r="GZO202" s="174"/>
      <c r="GZP202" s="174"/>
      <c r="GZQ202" s="174"/>
      <c r="GZR202" s="174"/>
      <c r="GZS202" s="174"/>
      <c r="GZT202" s="174"/>
      <c r="GZU202" s="174"/>
      <c r="GZV202" s="174"/>
      <c r="GZW202" s="174"/>
      <c r="GZX202" s="174"/>
      <c r="GZY202" s="174"/>
      <c r="GZZ202" s="174"/>
      <c r="HAA202" s="174"/>
      <c r="HAB202" s="174"/>
      <c r="HAC202" s="174"/>
      <c r="HAD202" s="174"/>
      <c r="HAE202" s="174"/>
      <c r="HAF202" s="174"/>
      <c r="HAG202" s="174"/>
      <c r="HAH202" s="174"/>
      <c r="HAI202" s="174"/>
      <c r="HAJ202" s="174"/>
      <c r="HAK202" s="174"/>
      <c r="HAL202" s="174"/>
      <c r="HAM202" s="174"/>
      <c r="HAN202" s="174"/>
      <c r="HAO202" s="174"/>
      <c r="HAP202" s="174"/>
      <c r="HAQ202" s="174"/>
      <c r="HAR202" s="174"/>
      <c r="HAS202" s="174"/>
      <c r="HAT202" s="174"/>
      <c r="HAU202" s="174"/>
      <c r="HAV202" s="174"/>
      <c r="HAW202" s="174"/>
      <c r="HAX202" s="174"/>
      <c r="HAY202" s="174"/>
      <c r="HAZ202" s="174"/>
      <c r="HBA202" s="174"/>
      <c r="HBB202" s="174"/>
      <c r="HBC202" s="174"/>
      <c r="HBD202" s="174"/>
      <c r="HBE202" s="174"/>
      <c r="HBF202" s="174"/>
      <c r="HBG202" s="174"/>
      <c r="HBH202" s="174"/>
      <c r="HBI202" s="174"/>
      <c r="HBJ202" s="174"/>
      <c r="HBK202" s="174"/>
      <c r="HBL202" s="174"/>
      <c r="HBM202" s="174"/>
      <c r="HBN202" s="174"/>
      <c r="HBO202" s="174"/>
      <c r="HBP202" s="174"/>
      <c r="HBQ202" s="174"/>
      <c r="HBR202" s="174"/>
      <c r="HBS202" s="174"/>
      <c r="HBT202" s="174"/>
      <c r="HBU202" s="174"/>
      <c r="HBV202" s="174"/>
      <c r="HBW202" s="174"/>
      <c r="HBX202" s="174"/>
      <c r="HBY202" s="174"/>
      <c r="HBZ202" s="174"/>
      <c r="HCA202" s="174"/>
      <c r="HCB202" s="174"/>
      <c r="HCC202" s="174"/>
      <c r="HCD202" s="174"/>
      <c r="HCE202" s="174"/>
      <c r="HCF202" s="174"/>
      <c r="HCG202" s="174"/>
      <c r="HCH202" s="174"/>
      <c r="HCI202" s="174"/>
      <c r="HCJ202" s="174"/>
      <c r="HCK202" s="174"/>
      <c r="HCL202" s="174"/>
      <c r="HCM202" s="174"/>
      <c r="HCN202" s="174"/>
      <c r="HCO202" s="174"/>
      <c r="HCP202" s="174"/>
      <c r="HCQ202" s="174"/>
      <c r="HCR202" s="174"/>
      <c r="HCS202" s="174"/>
      <c r="HCT202" s="174"/>
      <c r="HCU202" s="174"/>
      <c r="HCV202" s="174"/>
      <c r="HCW202" s="174"/>
      <c r="HCX202" s="174"/>
      <c r="HCY202" s="174"/>
      <c r="HCZ202" s="174"/>
      <c r="HDA202" s="174"/>
      <c r="HDB202" s="174"/>
      <c r="HDC202" s="174"/>
      <c r="HDD202" s="174"/>
      <c r="HDE202" s="174"/>
      <c r="HDF202" s="174"/>
      <c r="HDG202" s="174"/>
      <c r="HDH202" s="174"/>
      <c r="HDI202" s="174"/>
      <c r="HDJ202" s="174"/>
      <c r="HDK202" s="174"/>
      <c r="HDL202" s="174"/>
      <c r="HDM202" s="174"/>
      <c r="HDN202" s="174"/>
      <c r="HDO202" s="174"/>
      <c r="HDP202" s="174"/>
      <c r="HDQ202" s="174"/>
      <c r="HDR202" s="174"/>
      <c r="HDS202" s="174"/>
      <c r="HDT202" s="174"/>
      <c r="HDU202" s="174"/>
      <c r="HDV202" s="174"/>
      <c r="HDW202" s="174"/>
      <c r="HDX202" s="174"/>
      <c r="HDY202" s="174"/>
      <c r="HDZ202" s="174"/>
      <c r="HEA202" s="174"/>
      <c r="HEB202" s="174"/>
      <c r="HEC202" s="174"/>
      <c r="HED202" s="174"/>
      <c r="HEE202" s="174"/>
      <c r="HEF202" s="174"/>
      <c r="HEG202" s="174"/>
      <c r="HEH202" s="174"/>
      <c r="HEI202" s="174"/>
      <c r="HEJ202" s="174"/>
      <c r="HEK202" s="174"/>
      <c r="HEL202" s="174"/>
      <c r="HEM202" s="174"/>
      <c r="HEN202" s="174"/>
      <c r="HEO202" s="174"/>
      <c r="HEP202" s="174"/>
      <c r="HEQ202" s="174"/>
      <c r="HER202" s="174"/>
      <c r="HES202" s="174"/>
      <c r="HET202" s="174"/>
      <c r="HEU202" s="174"/>
      <c r="HEV202" s="174"/>
      <c r="HEW202" s="174"/>
      <c r="HEX202" s="174"/>
      <c r="HEY202" s="174"/>
      <c r="HEZ202" s="174"/>
      <c r="HFA202" s="174"/>
      <c r="HFB202" s="174"/>
      <c r="HFC202" s="174"/>
      <c r="HFD202" s="174"/>
      <c r="HFE202" s="174"/>
      <c r="HFF202" s="174"/>
      <c r="HFG202" s="174"/>
      <c r="HFH202" s="174"/>
      <c r="HFI202" s="174"/>
      <c r="HFJ202" s="174"/>
      <c r="HFK202" s="174"/>
      <c r="HFL202" s="174"/>
      <c r="HFM202" s="174"/>
      <c r="HFN202" s="174"/>
      <c r="HFO202" s="174"/>
      <c r="HFP202" s="174"/>
      <c r="HFQ202" s="174"/>
      <c r="HFR202" s="174"/>
      <c r="HFS202" s="174"/>
      <c r="HFT202" s="174"/>
      <c r="HFU202" s="174"/>
      <c r="HFV202" s="174"/>
      <c r="HFW202" s="174"/>
      <c r="HFX202" s="174"/>
      <c r="HFY202" s="174"/>
      <c r="HFZ202" s="174"/>
      <c r="HGA202" s="174"/>
      <c r="HGB202" s="174"/>
      <c r="HGC202" s="174"/>
      <c r="HGD202" s="174"/>
      <c r="HGE202" s="174"/>
      <c r="HGF202" s="174"/>
      <c r="HGG202" s="174"/>
      <c r="HGH202" s="174"/>
      <c r="HGI202" s="174"/>
      <c r="HGJ202" s="174"/>
      <c r="HGK202" s="174"/>
      <c r="HGL202" s="174"/>
      <c r="HGM202" s="174"/>
      <c r="HGN202" s="174"/>
      <c r="HGO202" s="174"/>
      <c r="HGP202" s="174"/>
      <c r="HGQ202" s="174"/>
      <c r="HGR202" s="174"/>
      <c r="HGS202" s="174"/>
      <c r="HGT202" s="174"/>
      <c r="HGU202" s="174"/>
      <c r="HGV202" s="174"/>
      <c r="HGW202" s="174"/>
      <c r="HGX202" s="174"/>
      <c r="HGY202" s="174"/>
      <c r="HGZ202" s="174"/>
      <c r="HHA202" s="174"/>
      <c r="HHB202" s="174"/>
      <c r="HHC202" s="174"/>
      <c r="HHD202" s="174"/>
      <c r="HHE202" s="174"/>
      <c r="HHF202" s="174"/>
      <c r="HHG202" s="174"/>
      <c r="HHH202" s="174"/>
      <c r="HHI202" s="174"/>
      <c r="HHJ202" s="174"/>
      <c r="HHK202" s="174"/>
      <c r="HHL202" s="174"/>
      <c r="HHM202" s="174"/>
      <c r="HHN202" s="174"/>
      <c r="HHO202" s="174"/>
      <c r="HHP202" s="174"/>
      <c r="HHQ202" s="174"/>
      <c r="HHR202" s="174"/>
      <c r="HHS202" s="174"/>
      <c r="HHT202" s="174"/>
      <c r="HHU202" s="174"/>
      <c r="HHV202" s="174"/>
      <c r="HHW202" s="174"/>
      <c r="HHX202" s="174"/>
      <c r="HHY202" s="174"/>
      <c r="HHZ202" s="174"/>
      <c r="HIA202" s="174"/>
      <c r="HIB202" s="174"/>
      <c r="HIC202" s="174"/>
      <c r="HID202" s="174"/>
      <c r="HIE202" s="174"/>
      <c r="HIF202" s="174"/>
      <c r="HIG202" s="174"/>
      <c r="HIH202" s="174"/>
      <c r="HII202" s="174"/>
      <c r="HIJ202" s="174"/>
      <c r="HIK202" s="174"/>
      <c r="HIL202" s="174"/>
      <c r="HIM202" s="174"/>
      <c r="HIN202" s="174"/>
      <c r="HIO202" s="174"/>
      <c r="HIP202" s="174"/>
      <c r="HIQ202" s="174"/>
      <c r="HIR202" s="174"/>
      <c r="HIS202" s="174"/>
      <c r="HIT202" s="174"/>
      <c r="HIU202" s="174"/>
      <c r="HIV202" s="174"/>
      <c r="HIW202" s="174"/>
      <c r="HIX202" s="174"/>
      <c r="HIY202" s="174"/>
      <c r="HIZ202" s="174"/>
      <c r="HJA202" s="174"/>
      <c r="HJB202" s="174"/>
      <c r="HJC202" s="174"/>
      <c r="HJD202" s="174"/>
      <c r="HJE202" s="174"/>
      <c r="HJF202" s="174"/>
      <c r="HJG202" s="174"/>
      <c r="HJH202" s="174"/>
      <c r="HJI202" s="174"/>
      <c r="HJJ202" s="174"/>
      <c r="HJK202" s="174"/>
      <c r="HJL202" s="174"/>
      <c r="HJM202" s="174"/>
      <c r="HJN202" s="174"/>
      <c r="HJO202" s="174"/>
      <c r="HJP202" s="174"/>
      <c r="HJQ202" s="174"/>
      <c r="HJR202" s="174"/>
      <c r="HJS202" s="174"/>
      <c r="HJT202" s="174"/>
      <c r="HJU202" s="174"/>
      <c r="HJV202" s="174"/>
      <c r="HJW202" s="174"/>
      <c r="HJX202" s="174"/>
      <c r="HJY202" s="174"/>
      <c r="HJZ202" s="174"/>
      <c r="HKA202" s="174"/>
      <c r="HKB202" s="174"/>
      <c r="HKC202" s="174"/>
      <c r="HKD202" s="174"/>
      <c r="HKE202" s="174"/>
      <c r="HKF202" s="174"/>
      <c r="HKG202" s="174"/>
      <c r="HKH202" s="174"/>
      <c r="HKI202" s="174"/>
      <c r="HKJ202" s="174"/>
      <c r="HKK202" s="174"/>
      <c r="HKL202" s="174"/>
      <c r="HKM202" s="174"/>
      <c r="HKN202" s="174"/>
      <c r="HKO202" s="174"/>
      <c r="HKP202" s="174"/>
      <c r="HKQ202" s="174"/>
      <c r="HKR202" s="174"/>
      <c r="HKS202" s="174"/>
      <c r="HKT202" s="174"/>
      <c r="HKU202" s="174"/>
      <c r="HKV202" s="174"/>
      <c r="HKW202" s="174"/>
      <c r="HKX202" s="174"/>
      <c r="HKY202" s="174"/>
      <c r="HKZ202" s="174"/>
      <c r="HLA202" s="174"/>
      <c r="HLB202" s="174"/>
      <c r="HLC202" s="174"/>
      <c r="HLD202" s="174"/>
      <c r="HLE202" s="174"/>
      <c r="HLF202" s="174"/>
      <c r="HLG202" s="174"/>
      <c r="HLH202" s="174"/>
      <c r="HLI202" s="174"/>
      <c r="HLJ202" s="174"/>
      <c r="HLK202" s="174"/>
      <c r="HLL202" s="174"/>
      <c r="HLM202" s="174"/>
      <c r="HLN202" s="174"/>
      <c r="HLO202" s="174"/>
      <c r="HLP202" s="174"/>
      <c r="HLQ202" s="174"/>
      <c r="HLR202" s="174"/>
      <c r="HLS202" s="174"/>
      <c r="HLT202" s="174"/>
      <c r="HLU202" s="174"/>
      <c r="HLV202" s="174"/>
      <c r="HLW202" s="174"/>
      <c r="HLX202" s="174"/>
      <c r="HLY202" s="174"/>
      <c r="HLZ202" s="174"/>
      <c r="HMA202" s="174"/>
      <c r="HMB202" s="174"/>
      <c r="HMC202" s="174"/>
      <c r="HMD202" s="174"/>
      <c r="HME202" s="174"/>
      <c r="HMF202" s="174"/>
      <c r="HMG202" s="174"/>
      <c r="HMH202" s="174"/>
      <c r="HMI202" s="174"/>
      <c r="HMJ202" s="174"/>
      <c r="HMK202" s="174"/>
      <c r="HML202" s="174"/>
      <c r="HMM202" s="174"/>
      <c r="HMN202" s="174"/>
      <c r="HMO202" s="174"/>
      <c r="HMP202" s="174"/>
      <c r="HMQ202" s="174"/>
      <c r="HMR202" s="174"/>
      <c r="HMS202" s="174"/>
      <c r="HMT202" s="174"/>
      <c r="HMU202" s="174"/>
      <c r="HMV202" s="174"/>
      <c r="HMW202" s="174"/>
      <c r="HMX202" s="174"/>
      <c r="HMY202" s="174"/>
      <c r="HMZ202" s="174"/>
      <c r="HNA202" s="174"/>
      <c r="HNB202" s="174"/>
      <c r="HNC202" s="174"/>
      <c r="HND202" s="174"/>
      <c r="HNE202" s="174"/>
      <c r="HNF202" s="174"/>
      <c r="HNG202" s="174"/>
      <c r="HNH202" s="174"/>
      <c r="HNI202" s="174"/>
      <c r="HNJ202" s="174"/>
      <c r="HNK202" s="174"/>
      <c r="HNL202" s="174"/>
      <c r="HNM202" s="174"/>
      <c r="HNN202" s="174"/>
      <c r="HNO202" s="174"/>
      <c r="HNP202" s="174"/>
      <c r="HNQ202" s="174"/>
      <c r="HNR202" s="174"/>
      <c r="HNS202" s="174"/>
      <c r="HNT202" s="174"/>
      <c r="HNU202" s="174"/>
      <c r="HNV202" s="174"/>
      <c r="HNW202" s="174"/>
      <c r="HNX202" s="174"/>
      <c r="HNY202" s="174"/>
      <c r="HNZ202" s="174"/>
      <c r="HOA202" s="174"/>
      <c r="HOB202" s="174"/>
      <c r="HOC202" s="174"/>
      <c r="HOD202" s="174"/>
      <c r="HOE202" s="174"/>
      <c r="HOF202" s="174"/>
      <c r="HOG202" s="174"/>
      <c r="HOH202" s="174"/>
      <c r="HOI202" s="174"/>
      <c r="HOJ202" s="174"/>
      <c r="HOK202" s="174"/>
      <c r="HOL202" s="174"/>
      <c r="HOM202" s="174"/>
      <c r="HON202" s="174"/>
      <c r="HOO202" s="174"/>
      <c r="HOP202" s="174"/>
      <c r="HOQ202" s="174"/>
      <c r="HOR202" s="174"/>
      <c r="HOS202" s="174"/>
      <c r="HOT202" s="174"/>
      <c r="HOU202" s="174"/>
      <c r="HOV202" s="174"/>
      <c r="HOW202" s="174"/>
      <c r="HOX202" s="174"/>
      <c r="HOY202" s="174"/>
      <c r="HOZ202" s="174"/>
      <c r="HPA202" s="174"/>
      <c r="HPB202" s="174"/>
      <c r="HPC202" s="174"/>
      <c r="HPD202" s="174"/>
      <c r="HPE202" s="174"/>
      <c r="HPF202" s="174"/>
      <c r="HPG202" s="174"/>
      <c r="HPH202" s="174"/>
      <c r="HPI202" s="174"/>
      <c r="HPJ202" s="174"/>
      <c r="HPK202" s="174"/>
      <c r="HPL202" s="174"/>
      <c r="HPM202" s="174"/>
      <c r="HPN202" s="174"/>
      <c r="HPO202" s="174"/>
      <c r="HPP202" s="174"/>
      <c r="HPQ202" s="174"/>
      <c r="HPR202" s="174"/>
      <c r="HPS202" s="174"/>
      <c r="HPT202" s="174"/>
      <c r="HPU202" s="174"/>
      <c r="HPV202" s="174"/>
      <c r="HPW202" s="174"/>
      <c r="HPX202" s="174"/>
      <c r="HPY202" s="174"/>
      <c r="HPZ202" s="174"/>
      <c r="HQA202" s="174"/>
      <c r="HQB202" s="174"/>
      <c r="HQC202" s="174"/>
      <c r="HQD202" s="174"/>
      <c r="HQE202" s="174"/>
      <c r="HQF202" s="174"/>
      <c r="HQG202" s="174"/>
      <c r="HQH202" s="174"/>
      <c r="HQI202" s="174"/>
      <c r="HQJ202" s="174"/>
      <c r="HQK202" s="174"/>
      <c r="HQL202" s="174"/>
      <c r="HQM202" s="174"/>
      <c r="HQN202" s="174"/>
      <c r="HQO202" s="174"/>
      <c r="HQP202" s="174"/>
      <c r="HQQ202" s="174"/>
      <c r="HQR202" s="174"/>
      <c r="HQS202" s="174"/>
      <c r="HQT202" s="174"/>
      <c r="HQU202" s="174"/>
      <c r="HQV202" s="174"/>
      <c r="HQW202" s="174"/>
      <c r="HQX202" s="174"/>
      <c r="HQY202" s="174"/>
      <c r="HQZ202" s="174"/>
      <c r="HRA202" s="174"/>
      <c r="HRB202" s="174"/>
      <c r="HRC202" s="174"/>
      <c r="HRD202" s="174"/>
      <c r="HRE202" s="174"/>
      <c r="HRF202" s="174"/>
      <c r="HRG202" s="174"/>
      <c r="HRH202" s="174"/>
      <c r="HRI202" s="174"/>
      <c r="HRJ202" s="174"/>
      <c r="HRK202" s="174"/>
      <c r="HRL202" s="174"/>
      <c r="HRM202" s="174"/>
      <c r="HRN202" s="174"/>
      <c r="HRO202" s="174"/>
      <c r="HRP202" s="174"/>
      <c r="HRQ202" s="174"/>
      <c r="HRR202" s="174"/>
      <c r="HRS202" s="174"/>
      <c r="HRT202" s="174"/>
      <c r="HRU202" s="174"/>
      <c r="HRV202" s="174"/>
      <c r="HRW202" s="174"/>
      <c r="HRX202" s="174"/>
      <c r="HRY202" s="174"/>
      <c r="HRZ202" s="174"/>
      <c r="HSA202" s="174"/>
      <c r="HSB202" s="174"/>
      <c r="HSC202" s="174"/>
      <c r="HSD202" s="174"/>
      <c r="HSE202" s="174"/>
      <c r="HSF202" s="174"/>
      <c r="HSG202" s="174"/>
      <c r="HSH202" s="174"/>
      <c r="HSI202" s="174"/>
      <c r="HSJ202" s="174"/>
      <c r="HSK202" s="174"/>
      <c r="HSL202" s="174"/>
      <c r="HSM202" s="174"/>
      <c r="HSN202" s="174"/>
      <c r="HSO202" s="174"/>
      <c r="HSP202" s="174"/>
      <c r="HSQ202" s="174"/>
      <c r="HSR202" s="174"/>
      <c r="HSS202" s="174"/>
      <c r="HST202" s="174"/>
      <c r="HSU202" s="174"/>
      <c r="HSV202" s="174"/>
      <c r="HSW202" s="174"/>
      <c r="HSX202" s="174"/>
      <c r="HSY202" s="174"/>
      <c r="HSZ202" s="174"/>
      <c r="HTA202" s="174"/>
      <c r="HTB202" s="174"/>
      <c r="HTC202" s="174"/>
      <c r="HTD202" s="174"/>
      <c r="HTE202" s="174"/>
      <c r="HTF202" s="174"/>
      <c r="HTG202" s="174"/>
      <c r="HTH202" s="174"/>
      <c r="HTI202" s="174"/>
      <c r="HTJ202" s="174"/>
      <c r="HTK202" s="174"/>
      <c r="HTL202" s="174"/>
      <c r="HTM202" s="174"/>
      <c r="HTN202" s="174"/>
      <c r="HTO202" s="174"/>
      <c r="HTP202" s="174"/>
      <c r="HTQ202" s="174"/>
      <c r="HTR202" s="174"/>
      <c r="HTS202" s="174"/>
      <c r="HTT202" s="174"/>
      <c r="HTU202" s="174"/>
      <c r="HTV202" s="174"/>
      <c r="HTW202" s="174"/>
      <c r="HTX202" s="174"/>
      <c r="HTY202" s="174"/>
      <c r="HTZ202" s="174"/>
      <c r="HUA202" s="174"/>
      <c r="HUB202" s="174"/>
      <c r="HUC202" s="174"/>
      <c r="HUD202" s="174"/>
      <c r="HUE202" s="174"/>
      <c r="HUF202" s="174"/>
      <c r="HUG202" s="174"/>
      <c r="HUH202" s="174"/>
      <c r="HUI202" s="174"/>
      <c r="HUJ202" s="174"/>
      <c r="HUK202" s="174"/>
      <c r="HUL202" s="174"/>
      <c r="HUM202" s="174"/>
      <c r="HUN202" s="174"/>
      <c r="HUO202" s="174"/>
      <c r="HUP202" s="174"/>
      <c r="HUQ202" s="174"/>
      <c r="HUR202" s="174"/>
      <c r="HUS202" s="174"/>
      <c r="HUT202" s="174"/>
      <c r="HUU202" s="174"/>
      <c r="HUV202" s="174"/>
      <c r="HUW202" s="174"/>
      <c r="HUX202" s="174"/>
      <c r="HUY202" s="174"/>
      <c r="HUZ202" s="174"/>
      <c r="HVA202" s="174"/>
      <c r="HVB202" s="174"/>
      <c r="HVC202" s="174"/>
      <c r="HVD202" s="174"/>
      <c r="HVE202" s="174"/>
      <c r="HVF202" s="174"/>
      <c r="HVG202" s="174"/>
      <c r="HVH202" s="174"/>
      <c r="HVI202" s="174"/>
      <c r="HVJ202" s="174"/>
      <c r="HVK202" s="174"/>
      <c r="HVL202" s="174"/>
      <c r="HVM202" s="174"/>
      <c r="HVN202" s="174"/>
      <c r="HVO202" s="174"/>
      <c r="HVP202" s="174"/>
      <c r="HVQ202" s="174"/>
      <c r="HVR202" s="174"/>
      <c r="HVS202" s="174"/>
      <c r="HVT202" s="174"/>
      <c r="HVU202" s="174"/>
      <c r="HVV202" s="174"/>
      <c r="HVW202" s="174"/>
      <c r="HVX202" s="174"/>
      <c r="HVY202" s="174"/>
      <c r="HVZ202" s="174"/>
      <c r="HWA202" s="174"/>
      <c r="HWB202" s="174"/>
      <c r="HWC202" s="174"/>
      <c r="HWD202" s="174"/>
      <c r="HWE202" s="174"/>
      <c r="HWF202" s="174"/>
      <c r="HWG202" s="174"/>
      <c r="HWH202" s="174"/>
      <c r="HWI202" s="174"/>
      <c r="HWJ202" s="174"/>
      <c r="HWK202" s="174"/>
      <c r="HWL202" s="174"/>
      <c r="HWM202" s="174"/>
      <c r="HWN202" s="174"/>
      <c r="HWO202" s="174"/>
      <c r="HWP202" s="174"/>
      <c r="HWQ202" s="174"/>
      <c r="HWR202" s="174"/>
      <c r="HWS202" s="174"/>
      <c r="HWT202" s="174"/>
      <c r="HWU202" s="174"/>
      <c r="HWV202" s="174"/>
      <c r="HWW202" s="174"/>
      <c r="HWX202" s="174"/>
      <c r="HWY202" s="174"/>
      <c r="HWZ202" s="174"/>
      <c r="HXA202" s="174"/>
      <c r="HXB202" s="174"/>
      <c r="HXC202" s="174"/>
      <c r="HXD202" s="174"/>
      <c r="HXE202" s="174"/>
      <c r="HXF202" s="174"/>
      <c r="HXG202" s="174"/>
      <c r="HXH202" s="174"/>
      <c r="HXI202" s="174"/>
      <c r="HXJ202" s="174"/>
      <c r="HXK202" s="174"/>
      <c r="HXL202" s="174"/>
      <c r="HXM202" s="174"/>
      <c r="HXN202" s="174"/>
      <c r="HXO202" s="174"/>
      <c r="HXP202" s="174"/>
      <c r="HXQ202" s="174"/>
      <c r="HXR202" s="174"/>
      <c r="HXS202" s="174"/>
      <c r="HXT202" s="174"/>
      <c r="HXU202" s="174"/>
      <c r="HXV202" s="174"/>
      <c r="HXW202" s="174"/>
      <c r="HXX202" s="174"/>
      <c r="HXY202" s="174"/>
      <c r="HXZ202" s="174"/>
      <c r="HYA202" s="174"/>
      <c r="HYB202" s="174"/>
      <c r="HYC202" s="174"/>
      <c r="HYD202" s="174"/>
      <c r="HYE202" s="174"/>
      <c r="HYF202" s="174"/>
      <c r="HYG202" s="174"/>
      <c r="HYH202" s="174"/>
      <c r="HYI202" s="174"/>
      <c r="HYJ202" s="174"/>
      <c r="HYK202" s="174"/>
      <c r="HYL202" s="174"/>
      <c r="HYM202" s="174"/>
      <c r="HYN202" s="174"/>
      <c r="HYO202" s="174"/>
      <c r="HYP202" s="174"/>
      <c r="HYQ202" s="174"/>
      <c r="HYR202" s="174"/>
      <c r="HYS202" s="174"/>
      <c r="HYT202" s="174"/>
      <c r="HYU202" s="174"/>
      <c r="HYV202" s="174"/>
      <c r="HYW202" s="174"/>
      <c r="HYX202" s="174"/>
      <c r="HYY202" s="174"/>
      <c r="HYZ202" s="174"/>
      <c r="HZA202" s="174"/>
      <c r="HZB202" s="174"/>
      <c r="HZC202" s="174"/>
      <c r="HZD202" s="174"/>
      <c r="HZE202" s="174"/>
      <c r="HZF202" s="174"/>
      <c r="HZG202" s="174"/>
      <c r="HZH202" s="174"/>
      <c r="HZI202" s="174"/>
      <c r="HZJ202" s="174"/>
      <c r="HZK202" s="174"/>
      <c r="HZL202" s="174"/>
      <c r="HZM202" s="174"/>
      <c r="HZN202" s="174"/>
      <c r="HZO202" s="174"/>
      <c r="HZP202" s="174"/>
      <c r="HZQ202" s="174"/>
      <c r="HZR202" s="174"/>
      <c r="HZS202" s="174"/>
      <c r="HZT202" s="174"/>
      <c r="HZU202" s="174"/>
      <c r="HZV202" s="174"/>
      <c r="HZW202" s="174"/>
      <c r="HZX202" s="174"/>
      <c r="HZY202" s="174"/>
      <c r="HZZ202" s="174"/>
      <c r="IAA202" s="174"/>
      <c r="IAB202" s="174"/>
      <c r="IAC202" s="174"/>
      <c r="IAD202" s="174"/>
      <c r="IAE202" s="174"/>
      <c r="IAF202" s="174"/>
      <c r="IAG202" s="174"/>
      <c r="IAH202" s="174"/>
      <c r="IAI202" s="174"/>
      <c r="IAJ202" s="174"/>
      <c r="IAK202" s="174"/>
      <c r="IAL202" s="174"/>
      <c r="IAM202" s="174"/>
      <c r="IAN202" s="174"/>
      <c r="IAO202" s="174"/>
      <c r="IAP202" s="174"/>
      <c r="IAQ202" s="174"/>
      <c r="IAR202" s="174"/>
      <c r="IAS202" s="174"/>
      <c r="IAT202" s="174"/>
      <c r="IAU202" s="174"/>
      <c r="IAV202" s="174"/>
      <c r="IAW202" s="174"/>
      <c r="IAX202" s="174"/>
      <c r="IAY202" s="174"/>
      <c r="IAZ202" s="174"/>
      <c r="IBA202" s="174"/>
      <c r="IBB202" s="174"/>
      <c r="IBC202" s="174"/>
      <c r="IBD202" s="174"/>
      <c r="IBE202" s="174"/>
      <c r="IBF202" s="174"/>
      <c r="IBG202" s="174"/>
      <c r="IBH202" s="174"/>
      <c r="IBI202" s="174"/>
      <c r="IBJ202" s="174"/>
      <c r="IBK202" s="174"/>
      <c r="IBL202" s="174"/>
      <c r="IBM202" s="174"/>
      <c r="IBN202" s="174"/>
      <c r="IBO202" s="174"/>
      <c r="IBP202" s="174"/>
      <c r="IBQ202" s="174"/>
      <c r="IBR202" s="174"/>
      <c r="IBS202" s="174"/>
      <c r="IBT202" s="174"/>
      <c r="IBU202" s="174"/>
      <c r="IBV202" s="174"/>
      <c r="IBW202" s="174"/>
      <c r="IBX202" s="174"/>
      <c r="IBY202" s="174"/>
      <c r="IBZ202" s="174"/>
      <c r="ICA202" s="174"/>
      <c r="ICB202" s="174"/>
      <c r="ICC202" s="174"/>
      <c r="ICD202" s="174"/>
      <c r="ICE202" s="174"/>
      <c r="ICF202" s="174"/>
      <c r="ICG202" s="174"/>
      <c r="ICH202" s="174"/>
      <c r="ICI202" s="174"/>
      <c r="ICJ202" s="174"/>
      <c r="ICK202" s="174"/>
      <c r="ICL202" s="174"/>
      <c r="ICM202" s="174"/>
      <c r="ICN202" s="174"/>
      <c r="ICO202" s="174"/>
      <c r="ICP202" s="174"/>
      <c r="ICQ202" s="174"/>
      <c r="ICR202" s="174"/>
      <c r="ICS202" s="174"/>
      <c r="ICT202" s="174"/>
      <c r="ICU202" s="174"/>
      <c r="ICV202" s="174"/>
      <c r="ICW202" s="174"/>
      <c r="ICX202" s="174"/>
      <c r="ICY202" s="174"/>
      <c r="ICZ202" s="174"/>
      <c r="IDA202" s="174"/>
      <c r="IDB202" s="174"/>
      <c r="IDC202" s="174"/>
      <c r="IDD202" s="174"/>
      <c r="IDE202" s="174"/>
      <c r="IDF202" s="174"/>
      <c r="IDG202" s="174"/>
      <c r="IDH202" s="174"/>
      <c r="IDI202" s="174"/>
      <c r="IDJ202" s="174"/>
      <c r="IDK202" s="174"/>
      <c r="IDL202" s="174"/>
      <c r="IDM202" s="174"/>
      <c r="IDN202" s="174"/>
      <c r="IDO202" s="174"/>
      <c r="IDP202" s="174"/>
      <c r="IDQ202" s="174"/>
      <c r="IDR202" s="174"/>
      <c r="IDS202" s="174"/>
      <c r="IDT202" s="174"/>
      <c r="IDU202" s="174"/>
      <c r="IDV202" s="174"/>
      <c r="IDW202" s="174"/>
      <c r="IDX202" s="174"/>
      <c r="IDY202" s="174"/>
      <c r="IDZ202" s="174"/>
      <c r="IEA202" s="174"/>
      <c r="IEB202" s="174"/>
      <c r="IEC202" s="174"/>
      <c r="IED202" s="174"/>
      <c r="IEE202" s="174"/>
      <c r="IEF202" s="174"/>
      <c r="IEG202" s="174"/>
      <c r="IEH202" s="174"/>
      <c r="IEI202" s="174"/>
      <c r="IEJ202" s="174"/>
      <c r="IEK202" s="174"/>
      <c r="IEL202" s="174"/>
      <c r="IEM202" s="174"/>
      <c r="IEN202" s="174"/>
      <c r="IEO202" s="174"/>
      <c r="IEP202" s="174"/>
      <c r="IEQ202" s="174"/>
      <c r="IER202" s="174"/>
      <c r="IES202" s="174"/>
      <c r="IET202" s="174"/>
      <c r="IEU202" s="174"/>
      <c r="IEV202" s="174"/>
      <c r="IEW202" s="174"/>
      <c r="IEX202" s="174"/>
      <c r="IEY202" s="174"/>
      <c r="IEZ202" s="174"/>
      <c r="IFA202" s="174"/>
      <c r="IFB202" s="174"/>
      <c r="IFC202" s="174"/>
      <c r="IFD202" s="174"/>
      <c r="IFE202" s="174"/>
      <c r="IFF202" s="174"/>
      <c r="IFG202" s="174"/>
      <c r="IFH202" s="174"/>
      <c r="IFI202" s="174"/>
      <c r="IFJ202" s="174"/>
      <c r="IFK202" s="174"/>
      <c r="IFL202" s="174"/>
      <c r="IFM202" s="174"/>
      <c r="IFN202" s="174"/>
      <c r="IFO202" s="174"/>
      <c r="IFP202" s="174"/>
      <c r="IFQ202" s="174"/>
      <c r="IFR202" s="174"/>
      <c r="IFS202" s="174"/>
      <c r="IFT202" s="174"/>
      <c r="IFU202" s="174"/>
      <c r="IFV202" s="174"/>
      <c r="IFW202" s="174"/>
      <c r="IFX202" s="174"/>
      <c r="IFY202" s="174"/>
      <c r="IFZ202" s="174"/>
      <c r="IGA202" s="174"/>
      <c r="IGB202" s="174"/>
      <c r="IGC202" s="174"/>
      <c r="IGD202" s="174"/>
      <c r="IGE202" s="174"/>
      <c r="IGF202" s="174"/>
      <c r="IGG202" s="174"/>
      <c r="IGH202" s="174"/>
      <c r="IGI202" s="174"/>
      <c r="IGJ202" s="174"/>
      <c r="IGK202" s="174"/>
      <c r="IGL202" s="174"/>
      <c r="IGM202" s="174"/>
      <c r="IGN202" s="174"/>
      <c r="IGO202" s="174"/>
      <c r="IGP202" s="174"/>
      <c r="IGQ202" s="174"/>
      <c r="IGR202" s="174"/>
      <c r="IGS202" s="174"/>
      <c r="IGT202" s="174"/>
      <c r="IGU202" s="174"/>
      <c r="IGV202" s="174"/>
      <c r="IGW202" s="174"/>
      <c r="IGX202" s="174"/>
      <c r="IGY202" s="174"/>
      <c r="IGZ202" s="174"/>
      <c r="IHA202" s="174"/>
      <c r="IHB202" s="174"/>
      <c r="IHC202" s="174"/>
      <c r="IHD202" s="174"/>
      <c r="IHE202" s="174"/>
      <c r="IHF202" s="174"/>
      <c r="IHG202" s="174"/>
      <c r="IHH202" s="174"/>
      <c r="IHI202" s="174"/>
      <c r="IHJ202" s="174"/>
      <c r="IHK202" s="174"/>
      <c r="IHL202" s="174"/>
      <c r="IHM202" s="174"/>
      <c r="IHN202" s="174"/>
      <c r="IHO202" s="174"/>
      <c r="IHP202" s="174"/>
      <c r="IHQ202" s="174"/>
      <c r="IHR202" s="174"/>
      <c r="IHS202" s="174"/>
      <c r="IHT202" s="174"/>
      <c r="IHU202" s="174"/>
      <c r="IHV202" s="174"/>
      <c r="IHW202" s="174"/>
      <c r="IHX202" s="174"/>
      <c r="IHY202" s="174"/>
      <c r="IHZ202" s="174"/>
      <c r="IIA202" s="174"/>
      <c r="IIB202" s="174"/>
      <c r="IIC202" s="174"/>
      <c r="IID202" s="174"/>
      <c r="IIE202" s="174"/>
      <c r="IIF202" s="174"/>
      <c r="IIG202" s="174"/>
      <c r="IIH202" s="174"/>
      <c r="III202" s="174"/>
      <c r="IIJ202" s="174"/>
      <c r="IIK202" s="174"/>
      <c r="IIL202" s="174"/>
      <c r="IIM202" s="174"/>
      <c r="IIN202" s="174"/>
      <c r="IIO202" s="174"/>
      <c r="IIP202" s="174"/>
      <c r="IIQ202" s="174"/>
      <c r="IIR202" s="174"/>
      <c r="IIS202" s="174"/>
      <c r="IIT202" s="174"/>
      <c r="IIU202" s="174"/>
      <c r="IIV202" s="174"/>
      <c r="IIW202" s="174"/>
      <c r="IIX202" s="174"/>
      <c r="IIY202" s="174"/>
      <c r="IIZ202" s="174"/>
      <c r="IJA202" s="174"/>
      <c r="IJB202" s="174"/>
      <c r="IJC202" s="174"/>
      <c r="IJD202" s="174"/>
      <c r="IJE202" s="174"/>
      <c r="IJF202" s="174"/>
      <c r="IJG202" s="174"/>
      <c r="IJH202" s="174"/>
      <c r="IJI202" s="174"/>
      <c r="IJJ202" s="174"/>
      <c r="IJK202" s="174"/>
      <c r="IJL202" s="174"/>
      <c r="IJM202" s="174"/>
      <c r="IJN202" s="174"/>
      <c r="IJO202" s="174"/>
      <c r="IJP202" s="174"/>
      <c r="IJQ202" s="174"/>
      <c r="IJR202" s="174"/>
      <c r="IJS202" s="174"/>
      <c r="IJT202" s="174"/>
      <c r="IJU202" s="174"/>
      <c r="IJV202" s="174"/>
      <c r="IJW202" s="174"/>
      <c r="IJX202" s="174"/>
      <c r="IJY202" s="174"/>
      <c r="IJZ202" s="174"/>
      <c r="IKA202" s="174"/>
      <c r="IKB202" s="174"/>
      <c r="IKC202" s="174"/>
      <c r="IKD202" s="174"/>
      <c r="IKE202" s="174"/>
      <c r="IKF202" s="174"/>
      <c r="IKG202" s="174"/>
      <c r="IKH202" s="174"/>
      <c r="IKI202" s="174"/>
      <c r="IKJ202" s="174"/>
      <c r="IKK202" s="174"/>
      <c r="IKL202" s="174"/>
      <c r="IKM202" s="174"/>
      <c r="IKN202" s="174"/>
      <c r="IKO202" s="174"/>
      <c r="IKP202" s="174"/>
      <c r="IKQ202" s="174"/>
      <c r="IKR202" s="174"/>
      <c r="IKS202" s="174"/>
      <c r="IKT202" s="174"/>
      <c r="IKU202" s="174"/>
      <c r="IKV202" s="174"/>
      <c r="IKW202" s="174"/>
      <c r="IKX202" s="174"/>
      <c r="IKY202" s="174"/>
      <c r="IKZ202" s="174"/>
      <c r="ILA202" s="174"/>
      <c r="ILB202" s="174"/>
      <c r="ILC202" s="174"/>
      <c r="ILD202" s="174"/>
      <c r="ILE202" s="174"/>
      <c r="ILF202" s="174"/>
      <c r="ILG202" s="174"/>
      <c r="ILH202" s="174"/>
      <c r="ILI202" s="174"/>
      <c r="ILJ202" s="174"/>
      <c r="ILK202" s="174"/>
      <c r="ILL202" s="174"/>
      <c r="ILM202" s="174"/>
      <c r="ILN202" s="174"/>
      <c r="ILO202" s="174"/>
      <c r="ILP202" s="174"/>
      <c r="ILQ202" s="174"/>
      <c r="ILR202" s="174"/>
      <c r="ILS202" s="174"/>
      <c r="ILT202" s="174"/>
      <c r="ILU202" s="174"/>
      <c r="ILV202" s="174"/>
      <c r="ILW202" s="174"/>
      <c r="ILX202" s="174"/>
      <c r="ILY202" s="174"/>
      <c r="ILZ202" s="174"/>
      <c r="IMA202" s="174"/>
      <c r="IMB202" s="174"/>
      <c r="IMC202" s="174"/>
      <c r="IMD202" s="174"/>
      <c r="IME202" s="174"/>
      <c r="IMF202" s="174"/>
      <c r="IMG202" s="174"/>
      <c r="IMH202" s="174"/>
      <c r="IMI202" s="174"/>
      <c r="IMJ202" s="174"/>
      <c r="IMK202" s="174"/>
      <c r="IML202" s="174"/>
      <c r="IMM202" s="174"/>
      <c r="IMN202" s="174"/>
      <c r="IMO202" s="174"/>
      <c r="IMP202" s="174"/>
      <c r="IMQ202" s="174"/>
      <c r="IMR202" s="174"/>
      <c r="IMS202" s="174"/>
      <c r="IMT202" s="174"/>
      <c r="IMU202" s="174"/>
      <c r="IMV202" s="174"/>
      <c r="IMW202" s="174"/>
      <c r="IMX202" s="174"/>
      <c r="IMY202" s="174"/>
      <c r="IMZ202" s="174"/>
      <c r="INA202" s="174"/>
      <c r="INB202" s="174"/>
      <c r="INC202" s="174"/>
      <c r="IND202" s="174"/>
      <c r="INE202" s="174"/>
      <c r="INF202" s="174"/>
      <c r="ING202" s="174"/>
      <c r="INH202" s="174"/>
      <c r="INI202" s="174"/>
      <c r="INJ202" s="174"/>
      <c r="INK202" s="174"/>
      <c r="INL202" s="174"/>
      <c r="INM202" s="174"/>
      <c r="INN202" s="174"/>
      <c r="INO202" s="174"/>
      <c r="INP202" s="174"/>
      <c r="INQ202" s="174"/>
      <c r="INR202" s="174"/>
      <c r="INS202" s="174"/>
      <c r="INT202" s="174"/>
      <c r="INU202" s="174"/>
      <c r="INV202" s="174"/>
      <c r="INW202" s="174"/>
      <c r="INX202" s="174"/>
      <c r="INY202" s="174"/>
      <c r="INZ202" s="174"/>
      <c r="IOA202" s="174"/>
      <c r="IOB202" s="174"/>
      <c r="IOC202" s="174"/>
      <c r="IOD202" s="174"/>
      <c r="IOE202" s="174"/>
      <c r="IOF202" s="174"/>
      <c r="IOG202" s="174"/>
      <c r="IOH202" s="174"/>
      <c r="IOI202" s="174"/>
      <c r="IOJ202" s="174"/>
      <c r="IOK202" s="174"/>
      <c r="IOL202" s="174"/>
      <c r="IOM202" s="174"/>
      <c r="ION202" s="174"/>
      <c r="IOO202" s="174"/>
      <c r="IOP202" s="174"/>
      <c r="IOQ202" s="174"/>
      <c r="IOR202" s="174"/>
      <c r="IOS202" s="174"/>
      <c r="IOT202" s="174"/>
      <c r="IOU202" s="174"/>
      <c r="IOV202" s="174"/>
      <c r="IOW202" s="174"/>
      <c r="IOX202" s="174"/>
      <c r="IOY202" s="174"/>
      <c r="IOZ202" s="174"/>
      <c r="IPA202" s="174"/>
      <c r="IPB202" s="174"/>
      <c r="IPC202" s="174"/>
      <c r="IPD202" s="174"/>
      <c r="IPE202" s="174"/>
      <c r="IPF202" s="174"/>
      <c r="IPG202" s="174"/>
      <c r="IPH202" s="174"/>
      <c r="IPI202" s="174"/>
      <c r="IPJ202" s="174"/>
      <c r="IPK202" s="174"/>
      <c r="IPL202" s="174"/>
      <c r="IPM202" s="174"/>
      <c r="IPN202" s="174"/>
      <c r="IPO202" s="174"/>
      <c r="IPP202" s="174"/>
      <c r="IPQ202" s="174"/>
      <c r="IPR202" s="174"/>
      <c r="IPS202" s="174"/>
      <c r="IPT202" s="174"/>
      <c r="IPU202" s="174"/>
      <c r="IPV202" s="174"/>
      <c r="IPW202" s="174"/>
      <c r="IPX202" s="174"/>
      <c r="IPY202" s="174"/>
      <c r="IPZ202" s="174"/>
      <c r="IQA202" s="174"/>
      <c r="IQB202" s="174"/>
      <c r="IQC202" s="174"/>
      <c r="IQD202" s="174"/>
      <c r="IQE202" s="174"/>
      <c r="IQF202" s="174"/>
      <c r="IQG202" s="174"/>
      <c r="IQH202" s="174"/>
      <c r="IQI202" s="174"/>
      <c r="IQJ202" s="174"/>
      <c r="IQK202" s="174"/>
      <c r="IQL202" s="174"/>
      <c r="IQM202" s="174"/>
      <c r="IQN202" s="174"/>
      <c r="IQO202" s="174"/>
      <c r="IQP202" s="174"/>
      <c r="IQQ202" s="174"/>
      <c r="IQR202" s="174"/>
      <c r="IQS202" s="174"/>
      <c r="IQT202" s="174"/>
      <c r="IQU202" s="174"/>
      <c r="IQV202" s="174"/>
      <c r="IQW202" s="174"/>
      <c r="IQX202" s="174"/>
      <c r="IQY202" s="174"/>
      <c r="IQZ202" s="174"/>
      <c r="IRA202" s="174"/>
      <c r="IRB202" s="174"/>
      <c r="IRC202" s="174"/>
      <c r="IRD202" s="174"/>
      <c r="IRE202" s="174"/>
      <c r="IRF202" s="174"/>
      <c r="IRG202" s="174"/>
      <c r="IRH202" s="174"/>
      <c r="IRI202" s="174"/>
      <c r="IRJ202" s="174"/>
      <c r="IRK202" s="174"/>
      <c r="IRL202" s="174"/>
      <c r="IRM202" s="174"/>
      <c r="IRN202" s="174"/>
      <c r="IRO202" s="174"/>
      <c r="IRP202" s="174"/>
      <c r="IRQ202" s="174"/>
      <c r="IRR202" s="174"/>
      <c r="IRS202" s="174"/>
      <c r="IRT202" s="174"/>
      <c r="IRU202" s="174"/>
      <c r="IRV202" s="174"/>
      <c r="IRW202" s="174"/>
      <c r="IRX202" s="174"/>
      <c r="IRY202" s="174"/>
      <c r="IRZ202" s="174"/>
      <c r="ISA202" s="174"/>
      <c r="ISB202" s="174"/>
      <c r="ISC202" s="174"/>
      <c r="ISD202" s="174"/>
      <c r="ISE202" s="174"/>
      <c r="ISF202" s="174"/>
      <c r="ISG202" s="174"/>
      <c r="ISH202" s="174"/>
      <c r="ISI202" s="174"/>
      <c r="ISJ202" s="174"/>
      <c r="ISK202" s="174"/>
      <c r="ISL202" s="174"/>
      <c r="ISM202" s="174"/>
      <c r="ISN202" s="174"/>
      <c r="ISO202" s="174"/>
      <c r="ISP202" s="174"/>
      <c r="ISQ202" s="174"/>
      <c r="ISR202" s="174"/>
      <c r="ISS202" s="174"/>
      <c r="IST202" s="174"/>
      <c r="ISU202" s="174"/>
      <c r="ISV202" s="174"/>
      <c r="ISW202" s="174"/>
      <c r="ISX202" s="174"/>
      <c r="ISY202" s="174"/>
      <c r="ISZ202" s="174"/>
      <c r="ITA202" s="174"/>
      <c r="ITB202" s="174"/>
      <c r="ITC202" s="174"/>
      <c r="ITD202" s="174"/>
      <c r="ITE202" s="174"/>
      <c r="ITF202" s="174"/>
      <c r="ITG202" s="174"/>
      <c r="ITH202" s="174"/>
      <c r="ITI202" s="174"/>
      <c r="ITJ202" s="174"/>
      <c r="ITK202" s="174"/>
      <c r="ITL202" s="174"/>
      <c r="ITM202" s="174"/>
      <c r="ITN202" s="174"/>
      <c r="ITO202" s="174"/>
      <c r="ITP202" s="174"/>
      <c r="ITQ202" s="174"/>
      <c r="ITR202" s="174"/>
      <c r="ITS202" s="174"/>
      <c r="ITT202" s="174"/>
      <c r="ITU202" s="174"/>
      <c r="ITV202" s="174"/>
      <c r="ITW202" s="174"/>
      <c r="ITX202" s="174"/>
      <c r="ITY202" s="174"/>
      <c r="ITZ202" s="174"/>
      <c r="IUA202" s="174"/>
      <c r="IUB202" s="174"/>
      <c r="IUC202" s="174"/>
      <c r="IUD202" s="174"/>
      <c r="IUE202" s="174"/>
      <c r="IUF202" s="174"/>
      <c r="IUG202" s="174"/>
      <c r="IUH202" s="174"/>
      <c r="IUI202" s="174"/>
      <c r="IUJ202" s="174"/>
      <c r="IUK202" s="174"/>
      <c r="IUL202" s="174"/>
      <c r="IUM202" s="174"/>
      <c r="IUN202" s="174"/>
      <c r="IUO202" s="174"/>
      <c r="IUP202" s="174"/>
      <c r="IUQ202" s="174"/>
      <c r="IUR202" s="174"/>
      <c r="IUS202" s="174"/>
      <c r="IUT202" s="174"/>
      <c r="IUU202" s="174"/>
      <c r="IUV202" s="174"/>
      <c r="IUW202" s="174"/>
      <c r="IUX202" s="174"/>
      <c r="IUY202" s="174"/>
      <c r="IUZ202" s="174"/>
      <c r="IVA202" s="174"/>
      <c r="IVB202" s="174"/>
      <c r="IVC202" s="174"/>
      <c r="IVD202" s="174"/>
      <c r="IVE202" s="174"/>
      <c r="IVF202" s="174"/>
      <c r="IVG202" s="174"/>
      <c r="IVH202" s="174"/>
      <c r="IVI202" s="174"/>
      <c r="IVJ202" s="174"/>
      <c r="IVK202" s="174"/>
      <c r="IVL202" s="174"/>
      <c r="IVM202" s="174"/>
      <c r="IVN202" s="174"/>
      <c r="IVO202" s="174"/>
      <c r="IVP202" s="174"/>
      <c r="IVQ202" s="174"/>
      <c r="IVR202" s="174"/>
      <c r="IVS202" s="174"/>
      <c r="IVT202" s="174"/>
      <c r="IVU202" s="174"/>
      <c r="IVV202" s="174"/>
      <c r="IVW202" s="174"/>
      <c r="IVX202" s="174"/>
      <c r="IVY202" s="174"/>
      <c r="IVZ202" s="174"/>
      <c r="IWA202" s="174"/>
      <c r="IWB202" s="174"/>
      <c r="IWC202" s="174"/>
      <c r="IWD202" s="174"/>
      <c r="IWE202" s="174"/>
      <c r="IWF202" s="174"/>
      <c r="IWG202" s="174"/>
      <c r="IWH202" s="174"/>
      <c r="IWI202" s="174"/>
      <c r="IWJ202" s="174"/>
      <c r="IWK202" s="174"/>
      <c r="IWL202" s="174"/>
      <c r="IWM202" s="174"/>
      <c r="IWN202" s="174"/>
      <c r="IWO202" s="174"/>
      <c r="IWP202" s="174"/>
      <c r="IWQ202" s="174"/>
      <c r="IWR202" s="174"/>
      <c r="IWS202" s="174"/>
      <c r="IWT202" s="174"/>
      <c r="IWU202" s="174"/>
      <c r="IWV202" s="174"/>
      <c r="IWW202" s="174"/>
      <c r="IWX202" s="174"/>
      <c r="IWY202" s="174"/>
      <c r="IWZ202" s="174"/>
      <c r="IXA202" s="174"/>
      <c r="IXB202" s="174"/>
      <c r="IXC202" s="174"/>
      <c r="IXD202" s="174"/>
      <c r="IXE202" s="174"/>
      <c r="IXF202" s="174"/>
      <c r="IXG202" s="174"/>
      <c r="IXH202" s="174"/>
      <c r="IXI202" s="174"/>
      <c r="IXJ202" s="174"/>
      <c r="IXK202" s="174"/>
      <c r="IXL202" s="174"/>
      <c r="IXM202" s="174"/>
      <c r="IXN202" s="174"/>
      <c r="IXO202" s="174"/>
      <c r="IXP202" s="174"/>
      <c r="IXQ202" s="174"/>
      <c r="IXR202" s="174"/>
      <c r="IXS202" s="174"/>
      <c r="IXT202" s="174"/>
      <c r="IXU202" s="174"/>
      <c r="IXV202" s="174"/>
      <c r="IXW202" s="174"/>
      <c r="IXX202" s="174"/>
      <c r="IXY202" s="174"/>
      <c r="IXZ202" s="174"/>
      <c r="IYA202" s="174"/>
      <c r="IYB202" s="174"/>
      <c r="IYC202" s="174"/>
      <c r="IYD202" s="174"/>
      <c r="IYE202" s="174"/>
      <c r="IYF202" s="174"/>
      <c r="IYG202" s="174"/>
      <c r="IYH202" s="174"/>
      <c r="IYI202" s="174"/>
      <c r="IYJ202" s="174"/>
      <c r="IYK202" s="174"/>
      <c r="IYL202" s="174"/>
      <c r="IYM202" s="174"/>
      <c r="IYN202" s="174"/>
      <c r="IYO202" s="174"/>
      <c r="IYP202" s="174"/>
      <c r="IYQ202" s="174"/>
      <c r="IYR202" s="174"/>
      <c r="IYS202" s="174"/>
      <c r="IYT202" s="174"/>
      <c r="IYU202" s="174"/>
      <c r="IYV202" s="174"/>
      <c r="IYW202" s="174"/>
      <c r="IYX202" s="174"/>
      <c r="IYY202" s="174"/>
      <c r="IYZ202" s="174"/>
      <c r="IZA202" s="174"/>
      <c r="IZB202" s="174"/>
      <c r="IZC202" s="174"/>
      <c r="IZD202" s="174"/>
      <c r="IZE202" s="174"/>
      <c r="IZF202" s="174"/>
      <c r="IZG202" s="174"/>
      <c r="IZH202" s="174"/>
      <c r="IZI202" s="174"/>
      <c r="IZJ202" s="174"/>
      <c r="IZK202" s="174"/>
      <c r="IZL202" s="174"/>
      <c r="IZM202" s="174"/>
      <c r="IZN202" s="174"/>
      <c r="IZO202" s="174"/>
      <c r="IZP202" s="174"/>
      <c r="IZQ202" s="174"/>
      <c r="IZR202" s="174"/>
      <c r="IZS202" s="174"/>
      <c r="IZT202" s="174"/>
      <c r="IZU202" s="174"/>
      <c r="IZV202" s="174"/>
      <c r="IZW202" s="174"/>
      <c r="IZX202" s="174"/>
      <c r="IZY202" s="174"/>
      <c r="IZZ202" s="174"/>
      <c r="JAA202" s="174"/>
      <c r="JAB202" s="174"/>
      <c r="JAC202" s="174"/>
      <c r="JAD202" s="174"/>
      <c r="JAE202" s="174"/>
      <c r="JAF202" s="174"/>
      <c r="JAG202" s="174"/>
      <c r="JAH202" s="174"/>
      <c r="JAI202" s="174"/>
      <c r="JAJ202" s="174"/>
      <c r="JAK202" s="174"/>
      <c r="JAL202" s="174"/>
      <c r="JAM202" s="174"/>
      <c r="JAN202" s="174"/>
      <c r="JAO202" s="174"/>
      <c r="JAP202" s="174"/>
      <c r="JAQ202" s="174"/>
      <c r="JAR202" s="174"/>
      <c r="JAS202" s="174"/>
      <c r="JAT202" s="174"/>
      <c r="JAU202" s="174"/>
      <c r="JAV202" s="174"/>
      <c r="JAW202" s="174"/>
      <c r="JAX202" s="174"/>
      <c r="JAY202" s="174"/>
      <c r="JAZ202" s="174"/>
      <c r="JBA202" s="174"/>
      <c r="JBB202" s="174"/>
      <c r="JBC202" s="174"/>
      <c r="JBD202" s="174"/>
      <c r="JBE202" s="174"/>
      <c r="JBF202" s="174"/>
      <c r="JBG202" s="174"/>
      <c r="JBH202" s="174"/>
      <c r="JBI202" s="174"/>
      <c r="JBJ202" s="174"/>
      <c r="JBK202" s="174"/>
      <c r="JBL202" s="174"/>
      <c r="JBM202" s="174"/>
      <c r="JBN202" s="174"/>
      <c r="JBO202" s="174"/>
      <c r="JBP202" s="174"/>
      <c r="JBQ202" s="174"/>
      <c r="JBR202" s="174"/>
      <c r="JBS202" s="174"/>
      <c r="JBT202" s="174"/>
      <c r="JBU202" s="174"/>
      <c r="JBV202" s="174"/>
      <c r="JBW202" s="174"/>
      <c r="JBX202" s="174"/>
      <c r="JBY202" s="174"/>
      <c r="JBZ202" s="174"/>
      <c r="JCA202" s="174"/>
      <c r="JCB202" s="174"/>
      <c r="JCC202" s="174"/>
      <c r="JCD202" s="174"/>
      <c r="JCE202" s="174"/>
      <c r="JCF202" s="174"/>
      <c r="JCG202" s="174"/>
      <c r="JCH202" s="174"/>
      <c r="JCI202" s="174"/>
      <c r="JCJ202" s="174"/>
      <c r="JCK202" s="174"/>
      <c r="JCL202" s="174"/>
      <c r="JCM202" s="174"/>
      <c r="JCN202" s="174"/>
      <c r="JCO202" s="174"/>
      <c r="JCP202" s="174"/>
      <c r="JCQ202" s="174"/>
      <c r="JCR202" s="174"/>
      <c r="JCS202" s="174"/>
      <c r="JCT202" s="174"/>
      <c r="JCU202" s="174"/>
      <c r="JCV202" s="174"/>
      <c r="JCW202" s="174"/>
      <c r="JCX202" s="174"/>
      <c r="JCY202" s="174"/>
      <c r="JCZ202" s="174"/>
      <c r="JDA202" s="174"/>
      <c r="JDB202" s="174"/>
      <c r="JDC202" s="174"/>
      <c r="JDD202" s="174"/>
      <c r="JDE202" s="174"/>
      <c r="JDF202" s="174"/>
      <c r="JDG202" s="174"/>
      <c r="JDH202" s="174"/>
      <c r="JDI202" s="174"/>
      <c r="JDJ202" s="174"/>
      <c r="JDK202" s="174"/>
      <c r="JDL202" s="174"/>
      <c r="JDM202" s="174"/>
      <c r="JDN202" s="174"/>
      <c r="JDO202" s="174"/>
      <c r="JDP202" s="174"/>
      <c r="JDQ202" s="174"/>
      <c r="JDR202" s="174"/>
      <c r="JDS202" s="174"/>
      <c r="JDT202" s="174"/>
      <c r="JDU202" s="174"/>
      <c r="JDV202" s="174"/>
      <c r="JDW202" s="174"/>
      <c r="JDX202" s="174"/>
      <c r="JDY202" s="174"/>
      <c r="JDZ202" s="174"/>
      <c r="JEA202" s="174"/>
      <c r="JEB202" s="174"/>
      <c r="JEC202" s="174"/>
      <c r="JED202" s="174"/>
      <c r="JEE202" s="174"/>
      <c r="JEF202" s="174"/>
      <c r="JEG202" s="174"/>
      <c r="JEH202" s="174"/>
      <c r="JEI202" s="174"/>
      <c r="JEJ202" s="174"/>
      <c r="JEK202" s="174"/>
      <c r="JEL202" s="174"/>
      <c r="JEM202" s="174"/>
      <c r="JEN202" s="174"/>
      <c r="JEO202" s="174"/>
      <c r="JEP202" s="174"/>
      <c r="JEQ202" s="174"/>
      <c r="JER202" s="174"/>
      <c r="JES202" s="174"/>
      <c r="JET202" s="174"/>
      <c r="JEU202" s="174"/>
      <c r="JEV202" s="174"/>
      <c r="JEW202" s="174"/>
      <c r="JEX202" s="174"/>
      <c r="JEY202" s="174"/>
      <c r="JEZ202" s="174"/>
      <c r="JFA202" s="174"/>
      <c r="JFB202" s="174"/>
      <c r="JFC202" s="174"/>
      <c r="JFD202" s="174"/>
      <c r="JFE202" s="174"/>
      <c r="JFF202" s="174"/>
      <c r="JFG202" s="174"/>
      <c r="JFH202" s="174"/>
      <c r="JFI202" s="174"/>
      <c r="JFJ202" s="174"/>
      <c r="JFK202" s="174"/>
      <c r="JFL202" s="174"/>
      <c r="JFM202" s="174"/>
      <c r="JFN202" s="174"/>
      <c r="JFO202" s="174"/>
      <c r="JFP202" s="174"/>
      <c r="JFQ202" s="174"/>
      <c r="JFR202" s="174"/>
      <c r="JFS202" s="174"/>
      <c r="JFT202" s="174"/>
      <c r="JFU202" s="174"/>
      <c r="JFV202" s="174"/>
      <c r="JFW202" s="174"/>
      <c r="JFX202" s="174"/>
      <c r="JFY202" s="174"/>
      <c r="JFZ202" s="174"/>
      <c r="JGA202" s="174"/>
      <c r="JGB202" s="174"/>
      <c r="JGC202" s="174"/>
      <c r="JGD202" s="174"/>
      <c r="JGE202" s="174"/>
      <c r="JGF202" s="174"/>
      <c r="JGG202" s="174"/>
      <c r="JGH202" s="174"/>
      <c r="JGI202" s="174"/>
      <c r="JGJ202" s="174"/>
      <c r="JGK202" s="174"/>
      <c r="JGL202" s="174"/>
      <c r="JGM202" s="174"/>
      <c r="JGN202" s="174"/>
      <c r="JGO202" s="174"/>
      <c r="JGP202" s="174"/>
      <c r="JGQ202" s="174"/>
      <c r="JGR202" s="174"/>
      <c r="JGS202" s="174"/>
      <c r="JGT202" s="174"/>
      <c r="JGU202" s="174"/>
      <c r="JGV202" s="174"/>
      <c r="JGW202" s="174"/>
      <c r="JGX202" s="174"/>
      <c r="JGY202" s="174"/>
      <c r="JGZ202" s="174"/>
      <c r="JHA202" s="174"/>
      <c r="JHB202" s="174"/>
      <c r="JHC202" s="174"/>
      <c r="JHD202" s="174"/>
      <c r="JHE202" s="174"/>
      <c r="JHF202" s="174"/>
      <c r="JHG202" s="174"/>
      <c r="JHH202" s="174"/>
      <c r="JHI202" s="174"/>
      <c r="JHJ202" s="174"/>
      <c r="JHK202" s="174"/>
      <c r="JHL202" s="174"/>
      <c r="JHM202" s="174"/>
      <c r="JHN202" s="174"/>
      <c r="JHO202" s="174"/>
      <c r="JHP202" s="174"/>
      <c r="JHQ202" s="174"/>
      <c r="JHR202" s="174"/>
      <c r="JHS202" s="174"/>
      <c r="JHT202" s="174"/>
      <c r="JHU202" s="174"/>
      <c r="JHV202" s="174"/>
      <c r="JHW202" s="174"/>
      <c r="JHX202" s="174"/>
      <c r="JHY202" s="174"/>
      <c r="JHZ202" s="174"/>
      <c r="JIA202" s="174"/>
      <c r="JIB202" s="174"/>
      <c r="JIC202" s="174"/>
      <c r="JID202" s="174"/>
      <c r="JIE202" s="174"/>
      <c r="JIF202" s="174"/>
      <c r="JIG202" s="174"/>
      <c r="JIH202" s="174"/>
      <c r="JII202" s="174"/>
      <c r="JIJ202" s="174"/>
      <c r="JIK202" s="174"/>
      <c r="JIL202" s="174"/>
      <c r="JIM202" s="174"/>
      <c r="JIN202" s="174"/>
      <c r="JIO202" s="174"/>
      <c r="JIP202" s="174"/>
      <c r="JIQ202" s="174"/>
      <c r="JIR202" s="174"/>
      <c r="JIS202" s="174"/>
      <c r="JIT202" s="174"/>
      <c r="JIU202" s="174"/>
      <c r="JIV202" s="174"/>
      <c r="JIW202" s="174"/>
      <c r="JIX202" s="174"/>
      <c r="JIY202" s="174"/>
      <c r="JIZ202" s="174"/>
      <c r="JJA202" s="174"/>
      <c r="JJB202" s="174"/>
      <c r="JJC202" s="174"/>
      <c r="JJD202" s="174"/>
      <c r="JJE202" s="174"/>
      <c r="JJF202" s="174"/>
      <c r="JJG202" s="174"/>
      <c r="JJH202" s="174"/>
      <c r="JJI202" s="174"/>
      <c r="JJJ202" s="174"/>
      <c r="JJK202" s="174"/>
      <c r="JJL202" s="174"/>
      <c r="JJM202" s="174"/>
      <c r="JJN202" s="174"/>
      <c r="JJO202" s="174"/>
      <c r="JJP202" s="174"/>
      <c r="JJQ202" s="174"/>
      <c r="JJR202" s="174"/>
      <c r="JJS202" s="174"/>
      <c r="JJT202" s="174"/>
      <c r="JJU202" s="174"/>
      <c r="JJV202" s="174"/>
      <c r="JJW202" s="174"/>
      <c r="JJX202" s="174"/>
      <c r="JJY202" s="174"/>
      <c r="JJZ202" s="174"/>
      <c r="JKA202" s="174"/>
      <c r="JKB202" s="174"/>
      <c r="JKC202" s="174"/>
      <c r="JKD202" s="174"/>
      <c r="JKE202" s="174"/>
      <c r="JKF202" s="174"/>
      <c r="JKG202" s="174"/>
      <c r="JKH202" s="174"/>
      <c r="JKI202" s="174"/>
      <c r="JKJ202" s="174"/>
      <c r="JKK202" s="174"/>
      <c r="JKL202" s="174"/>
      <c r="JKM202" s="174"/>
      <c r="JKN202" s="174"/>
      <c r="JKO202" s="174"/>
      <c r="JKP202" s="174"/>
      <c r="JKQ202" s="174"/>
      <c r="JKR202" s="174"/>
      <c r="JKS202" s="174"/>
      <c r="JKT202" s="174"/>
      <c r="JKU202" s="174"/>
      <c r="JKV202" s="174"/>
      <c r="JKW202" s="174"/>
      <c r="JKX202" s="174"/>
      <c r="JKY202" s="174"/>
      <c r="JKZ202" s="174"/>
      <c r="JLA202" s="174"/>
      <c r="JLB202" s="174"/>
      <c r="JLC202" s="174"/>
      <c r="JLD202" s="174"/>
      <c r="JLE202" s="174"/>
      <c r="JLF202" s="174"/>
      <c r="JLG202" s="174"/>
      <c r="JLH202" s="174"/>
      <c r="JLI202" s="174"/>
      <c r="JLJ202" s="174"/>
      <c r="JLK202" s="174"/>
      <c r="JLL202" s="174"/>
      <c r="JLM202" s="174"/>
      <c r="JLN202" s="174"/>
      <c r="JLO202" s="174"/>
      <c r="JLP202" s="174"/>
      <c r="JLQ202" s="174"/>
      <c r="JLR202" s="174"/>
      <c r="JLS202" s="174"/>
      <c r="JLT202" s="174"/>
      <c r="JLU202" s="174"/>
      <c r="JLV202" s="174"/>
      <c r="JLW202" s="174"/>
      <c r="JLX202" s="174"/>
      <c r="JLY202" s="174"/>
      <c r="JLZ202" s="174"/>
      <c r="JMA202" s="174"/>
      <c r="JMB202" s="174"/>
      <c r="JMC202" s="174"/>
      <c r="JMD202" s="174"/>
      <c r="JME202" s="174"/>
      <c r="JMF202" s="174"/>
      <c r="JMG202" s="174"/>
      <c r="JMH202" s="174"/>
      <c r="JMI202" s="174"/>
      <c r="JMJ202" s="174"/>
      <c r="JMK202" s="174"/>
      <c r="JML202" s="174"/>
      <c r="JMM202" s="174"/>
      <c r="JMN202" s="174"/>
      <c r="JMO202" s="174"/>
      <c r="JMP202" s="174"/>
      <c r="JMQ202" s="174"/>
      <c r="JMR202" s="174"/>
      <c r="JMS202" s="174"/>
      <c r="JMT202" s="174"/>
      <c r="JMU202" s="174"/>
      <c r="JMV202" s="174"/>
      <c r="JMW202" s="174"/>
      <c r="JMX202" s="174"/>
      <c r="JMY202" s="174"/>
      <c r="JMZ202" s="174"/>
      <c r="JNA202" s="174"/>
      <c r="JNB202" s="174"/>
      <c r="JNC202" s="174"/>
      <c r="JND202" s="174"/>
      <c r="JNE202" s="174"/>
      <c r="JNF202" s="174"/>
      <c r="JNG202" s="174"/>
      <c r="JNH202" s="174"/>
      <c r="JNI202" s="174"/>
      <c r="JNJ202" s="174"/>
      <c r="JNK202" s="174"/>
      <c r="JNL202" s="174"/>
      <c r="JNM202" s="174"/>
      <c r="JNN202" s="174"/>
      <c r="JNO202" s="174"/>
      <c r="JNP202" s="174"/>
      <c r="JNQ202" s="174"/>
      <c r="JNR202" s="174"/>
      <c r="JNS202" s="174"/>
      <c r="JNT202" s="174"/>
      <c r="JNU202" s="174"/>
      <c r="JNV202" s="174"/>
      <c r="JNW202" s="174"/>
      <c r="JNX202" s="174"/>
      <c r="JNY202" s="174"/>
      <c r="JNZ202" s="174"/>
      <c r="JOA202" s="174"/>
      <c r="JOB202" s="174"/>
      <c r="JOC202" s="174"/>
      <c r="JOD202" s="174"/>
      <c r="JOE202" s="174"/>
      <c r="JOF202" s="174"/>
      <c r="JOG202" s="174"/>
      <c r="JOH202" s="174"/>
      <c r="JOI202" s="174"/>
      <c r="JOJ202" s="174"/>
      <c r="JOK202" s="174"/>
      <c r="JOL202" s="174"/>
      <c r="JOM202" s="174"/>
      <c r="JON202" s="174"/>
      <c r="JOO202" s="174"/>
      <c r="JOP202" s="174"/>
      <c r="JOQ202" s="174"/>
      <c r="JOR202" s="174"/>
      <c r="JOS202" s="174"/>
      <c r="JOT202" s="174"/>
      <c r="JOU202" s="174"/>
      <c r="JOV202" s="174"/>
      <c r="JOW202" s="174"/>
      <c r="JOX202" s="174"/>
      <c r="JOY202" s="174"/>
      <c r="JOZ202" s="174"/>
      <c r="JPA202" s="174"/>
      <c r="JPB202" s="174"/>
      <c r="JPC202" s="174"/>
      <c r="JPD202" s="174"/>
      <c r="JPE202" s="174"/>
      <c r="JPF202" s="174"/>
      <c r="JPG202" s="174"/>
      <c r="JPH202" s="174"/>
      <c r="JPI202" s="174"/>
      <c r="JPJ202" s="174"/>
      <c r="JPK202" s="174"/>
      <c r="JPL202" s="174"/>
      <c r="JPM202" s="174"/>
      <c r="JPN202" s="174"/>
      <c r="JPO202" s="174"/>
      <c r="JPP202" s="174"/>
      <c r="JPQ202" s="174"/>
      <c r="JPR202" s="174"/>
      <c r="JPS202" s="174"/>
      <c r="JPT202" s="174"/>
      <c r="JPU202" s="174"/>
      <c r="JPV202" s="174"/>
      <c r="JPW202" s="174"/>
      <c r="JPX202" s="174"/>
      <c r="JPY202" s="174"/>
      <c r="JPZ202" s="174"/>
      <c r="JQA202" s="174"/>
      <c r="JQB202" s="174"/>
      <c r="JQC202" s="174"/>
      <c r="JQD202" s="174"/>
      <c r="JQE202" s="174"/>
      <c r="JQF202" s="174"/>
      <c r="JQG202" s="174"/>
      <c r="JQH202" s="174"/>
      <c r="JQI202" s="174"/>
      <c r="JQJ202" s="174"/>
      <c r="JQK202" s="174"/>
      <c r="JQL202" s="174"/>
      <c r="JQM202" s="174"/>
      <c r="JQN202" s="174"/>
      <c r="JQO202" s="174"/>
      <c r="JQP202" s="174"/>
      <c r="JQQ202" s="174"/>
      <c r="JQR202" s="174"/>
      <c r="JQS202" s="174"/>
      <c r="JQT202" s="174"/>
      <c r="JQU202" s="174"/>
      <c r="JQV202" s="174"/>
      <c r="JQW202" s="174"/>
      <c r="JQX202" s="174"/>
      <c r="JQY202" s="174"/>
      <c r="JQZ202" s="174"/>
      <c r="JRA202" s="174"/>
      <c r="JRB202" s="174"/>
      <c r="JRC202" s="174"/>
      <c r="JRD202" s="174"/>
      <c r="JRE202" s="174"/>
      <c r="JRF202" s="174"/>
      <c r="JRG202" s="174"/>
      <c r="JRH202" s="174"/>
      <c r="JRI202" s="174"/>
      <c r="JRJ202" s="174"/>
      <c r="JRK202" s="174"/>
      <c r="JRL202" s="174"/>
      <c r="JRM202" s="174"/>
      <c r="JRN202" s="174"/>
      <c r="JRO202" s="174"/>
      <c r="JRP202" s="174"/>
      <c r="JRQ202" s="174"/>
      <c r="JRR202" s="174"/>
      <c r="JRS202" s="174"/>
      <c r="JRT202" s="174"/>
      <c r="JRU202" s="174"/>
      <c r="JRV202" s="174"/>
      <c r="JRW202" s="174"/>
      <c r="JRX202" s="174"/>
      <c r="JRY202" s="174"/>
      <c r="JRZ202" s="174"/>
      <c r="JSA202" s="174"/>
      <c r="JSB202" s="174"/>
      <c r="JSC202" s="174"/>
      <c r="JSD202" s="174"/>
      <c r="JSE202" s="174"/>
      <c r="JSF202" s="174"/>
      <c r="JSG202" s="174"/>
      <c r="JSH202" s="174"/>
      <c r="JSI202" s="174"/>
      <c r="JSJ202" s="174"/>
      <c r="JSK202" s="174"/>
      <c r="JSL202" s="174"/>
      <c r="JSM202" s="174"/>
      <c r="JSN202" s="174"/>
      <c r="JSO202" s="174"/>
      <c r="JSP202" s="174"/>
      <c r="JSQ202" s="174"/>
      <c r="JSR202" s="174"/>
      <c r="JSS202" s="174"/>
      <c r="JST202" s="174"/>
      <c r="JSU202" s="174"/>
      <c r="JSV202" s="174"/>
      <c r="JSW202" s="174"/>
      <c r="JSX202" s="174"/>
      <c r="JSY202" s="174"/>
      <c r="JSZ202" s="174"/>
      <c r="JTA202" s="174"/>
      <c r="JTB202" s="174"/>
      <c r="JTC202" s="174"/>
      <c r="JTD202" s="174"/>
      <c r="JTE202" s="174"/>
      <c r="JTF202" s="174"/>
      <c r="JTG202" s="174"/>
      <c r="JTH202" s="174"/>
      <c r="JTI202" s="174"/>
      <c r="JTJ202" s="174"/>
      <c r="JTK202" s="174"/>
      <c r="JTL202" s="174"/>
      <c r="JTM202" s="174"/>
      <c r="JTN202" s="174"/>
      <c r="JTO202" s="174"/>
      <c r="JTP202" s="174"/>
      <c r="JTQ202" s="174"/>
      <c r="JTR202" s="174"/>
      <c r="JTS202" s="174"/>
      <c r="JTT202" s="174"/>
      <c r="JTU202" s="174"/>
      <c r="JTV202" s="174"/>
      <c r="JTW202" s="174"/>
      <c r="JTX202" s="174"/>
      <c r="JTY202" s="174"/>
      <c r="JTZ202" s="174"/>
      <c r="JUA202" s="174"/>
      <c r="JUB202" s="174"/>
      <c r="JUC202" s="174"/>
      <c r="JUD202" s="174"/>
      <c r="JUE202" s="174"/>
      <c r="JUF202" s="174"/>
      <c r="JUG202" s="174"/>
      <c r="JUH202" s="174"/>
      <c r="JUI202" s="174"/>
      <c r="JUJ202" s="174"/>
      <c r="JUK202" s="174"/>
      <c r="JUL202" s="174"/>
      <c r="JUM202" s="174"/>
      <c r="JUN202" s="174"/>
      <c r="JUO202" s="174"/>
      <c r="JUP202" s="174"/>
      <c r="JUQ202" s="174"/>
      <c r="JUR202" s="174"/>
      <c r="JUS202" s="174"/>
      <c r="JUT202" s="174"/>
      <c r="JUU202" s="174"/>
      <c r="JUV202" s="174"/>
      <c r="JUW202" s="174"/>
      <c r="JUX202" s="174"/>
      <c r="JUY202" s="174"/>
      <c r="JUZ202" s="174"/>
      <c r="JVA202" s="174"/>
      <c r="JVB202" s="174"/>
      <c r="JVC202" s="174"/>
      <c r="JVD202" s="174"/>
      <c r="JVE202" s="174"/>
      <c r="JVF202" s="174"/>
      <c r="JVG202" s="174"/>
      <c r="JVH202" s="174"/>
      <c r="JVI202" s="174"/>
      <c r="JVJ202" s="174"/>
      <c r="JVK202" s="174"/>
      <c r="JVL202" s="174"/>
      <c r="JVM202" s="174"/>
      <c r="JVN202" s="174"/>
      <c r="JVO202" s="174"/>
      <c r="JVP202" s="174"/>
      <c r="JVQ202" s="174"/>
      <c r="JVR202" s="174"/>
      <c r="JVS202" s="174"/>
      <c r="JVT202" s="174"/>
      <c r="JVU202" s="174"/>
      <c r="JVV202" s="174"/>
      <c r="JVW202" s="174"/>
      <c r="JVX202" s="174"/>
      <c r="JVY202" s="174"/>
      <c r="JVZ202" s="174"/>
      <c r="JWA202" s="174"/>
      <c r="JWB202" s="174"/>
      <c r="JWC202" s="174"/>
      <c r="JWD202" s="174"/>
      <c r="JWE202" s="174"/>
      <c r="JWF202" s="174"/>
      <c r="JWG202" s="174"/>
      <c r="JWH202" s="174"/>
      <c r="JWI202" s="174"/>
      <c r="JWJ202" s="174"/>
      <c r="JWK202" s="174"/>
      <c r="JWL202" s="174"/>
      <c r="JWM202" s="174"/>
      <c r="JWN202" s="174"/>
      <c r="JWO202" s="174"/>
      <c r="JWP202" s="174"/>
      <c r="JWQ202" s="174"/>
      <c r="JWR202" s="174"/>
      <c r="JWS202" s="174"/>
      <c r="JWT202" s="174"/>
      <c r="JWU202" s="174"/>
      <c r="JWV202" s="174"/>
      <c r="JWW202" s="174"/>
      <c r="JWX202" s="174"/>
      <c r="JWY202" s="174"/>
      <c r="JWZ202" s="174"/>
      <c r="JXA202" s="174"/>
      <c r="JXB202" s="174"/>
      <c r="JXC202" s="174"/>
      <c r="JXD202" s="174"/>
      <c r="JXE202" s="174"/>
      <c r="JXF202" s="174"/>
      <c r="JXG202" s="174"/>
      <c r="JXH202" s="174"/>
      <c r="JXI202" s="174"/>
      <c r="JXJ202" s="174"/>
      <c r="JXK202" s="174"/>
      <c r="JXL202" s="174"/>
      <c r="JXM202" s="174"/>
      <c r="JXN202" s="174"/>
      <c r="JXO202" s="174"/>
      <c r="JXP202" s="174"/>
      <c r="JXQ202" s="174"/>
      <c r="JXR202" s="174"/>
      <c r="JXS202" s="174"/>
      <c r="JXT202" s="174"/>
      <c r="JXU202" s="174"/>
      <c r="JXV202" s="174"/>
      <c r="JXW202" s="174"/>
      <c r="JXX202" s="174"/>
      <c r="JXY202" s="174"/>
      <c r="JXZ202" s="174"/>
      <c r="JYA202" s="174"/>
      <c r="JYB202" s="174"/>
      <c r="JYC202" s="174"/>
      <c r="JYD202" s="174"/>
      <c r="JYE202" s="174"/>
      <c r="JYF202" s="174"/>
      <c r="JYG202" s="174"/>
      <c r="JYH202" s="174"/>
      <c r="JYI202" s="174"/>
      <c r="JYJ202" s="174"/>
      <c r="JYK202" s="174"/>
      <c r="JYL202" s="174"/>
      <c r="JYM202" s="174"/>
      <c r="JYN202" s="174"/>
      <c r="JYO202" s="174"/>
      <c r="JYP202" s="174"/>
      <c r="JYQ202" s="174"/>
      <c r="JYR202" s="174"/>
      <c r="JYS202" s="174"/>
      <c r="JYT202" s="174"/>
      <c r="JYU202" s="174"/>
      <c r="JYV202" s="174"/>
      <c r="JYW202" s="174"/>
      <c r="JYX202" s="174"/>
      <c r="JYY202" s="174"/>
      <c r="JYZ202" s="174"/>
      <c r="JZA202" s="174"/>
      <c r="JZB202" s="174"/>
      <c r="JZC202" s="174"/>
      <c r="JZD202" s="174"/>
      <c r="JZE202" s="174"/>
      <c r="JZF202" s="174"/>
      <c r="JZG202" s="174"/>
      <c r="JZH202" s="174"/>
      <c r="JZI202" s="174"/>
      <c r="JZJ202" s="174"/>
      <c r="JZK202" s="174"/>
      <c r="JZL202" s="174"/>
      <c r="JZM202" s="174"/>
      <c r="JZN202" s="174"/>
      <c r="JZO202" s="174"/>
      <c r="JZP202" s="174"/>
      <c r="JZQ202" s="174"/>
      <c r="JZR202" s="174"/>
      <c r="JZS202" s="174"/>
      <c r="JZT202" s="174"/>
      <c r="JZU202" s="174"/>
      <c r="JZV202" s="174"/>
      <c r="JZW202" s="174"/>
      <c r="JZX202" s="174"/>
      <c r="JZY202" s="174"/>
      <c r="JZZ202" s="174"/>
      <c r="KAA202" s="174"/>
      <c r="KAB202" s="174"/>
      <c r="KAC202" s="174"/>
      <c r="KAD202" s="174"/>
      <c r="KAE202" s="174"/>
      <c r="KAF202" s="174"/>
      <c r="KAG202" s="174"/>
      <c r="KAH202" s="174"/>
      <c r="KAI202" s="174"/>
      <c r="KAJ202" s="174"/>
      <c r="KAK202" s="174"/>
      <c r="KAL202" s="174"/>
      <c r="KAM202" s="174"/>
      <c r="KAN202" s="174"/>
      <c r="KAO202" s="174"/>
      <c r="KAP202" s="174"/>
      <c r="KAQ202" s="174"/>
      <c r="KAR202" s="174"/>
      <c r="KAS202" s="174"/>
      <c r="KAT202" s="174"/>
      <c r="KAU202" s="174"/>
      <c r="KAV202" s="174"/>
      <c r="KAW202" s="174"/>
      <c r="KAX202" s="174"/>
      <c r="KAY202" s="174"/>
      <c r="KAZ202" s="174"/>
      <c r="KBA202" s="174"/>
      <c r="KBB202" s="174"/>
      <c r="KBC202" s="174"/>
      <c r="KBD202" s="174"/>
      <c r="KBE202" s="174"/>
      <c r="KBF202" s="174"/>
      <c r="KBG202" s="174"/>
      <c r="KBH202" s="174"/>
      <c r="KBI202" s="174"/>
      <c r="KBJ202" s="174"/>
      <c r="KBK202" s="174"/>
      <c r="KBL202" s="174"/>
      <c r="KBM202" s="174"/>
      <c r="KBN202" s="174"/>
      <c r="KBO202" s="174"/>
      <c r="KBP202" s="174"/>
      <c r="KBQ202" s="174"/>
      <c r="KBR202" s="174"/>
      <c r="KBS202" s="174"/>
      <c r="KBT202" s="174"/>
      <c r="KBU202" s="174"/>
      <c r="KBV202" s="174"/>
      <c r="KBW202" s="174"/>
      <c r="KBX202" s="174"/>
      <c r="KBY202" s="174"/>
      <c r="KBZ202" s="174"/>
      <c r="KCA202" s="174"/>
      <c r="KCB202" s="174"/>
      <c r="KCC202" s="174"/>
      <c r="KCD202" s="174"/>
      <c r="KCE202" s="174"/>
      <c r="KCF202" s="174"/>
      <c r="KCG202" s="174"/>
      <c r="KCH202" s="174"/>
      <c r="KCI202" s="174"/>
      <c r="KCJ202" s="174"/>
      <c r="KCK202" s="174"/>
      <c r="KCL202" s="174"/>
      <c r="KCM202" s="174"/>
      <c r="KCN202" s="174"/>
      <c r="KCO202" s="174"/>
      <c r="KCP202" s="174"/>
      <c r="KCQ202" s="174"/>
      <c r="KCR202" s="174"/>
      <c r="KCS202" s="174"/>
      <c r="KCT202" s="174"/>
      <c r="KCU202" s="174"/>
      <c r="KCV202" s="174"/>
      <c r="KCW202" s="174"/>
      <c r="KCX202" s="174"/>
      <c r="KCY202" s="174"/>
      <c r="KCZ202" s="174"/>
      <c r="KDA202" s="174"/>
      <c r="KDB202" s="174"/>
      <c r="KDC202" s="174"/>
      <c r="KDD202" s="174"/>
      <c r="KDE202" s="174"/>
      <c r="KDF202" s="174"/>
      <c r="KDG202" s="174"/>
      <c r="KDH202" s="174"/>
      <c r="KDI202" s="174"/>
      <c r="KDJ202" s="174"/>
      <c r="KDK202" s="174"/>
      <c r="KDL202" s="174"/>
      <c r="KDM202" s="174"/>
      <c r="KDN202" s="174"/>
      <c r="KDO202" s="174"/>
      <c r="KDP202" s="174"/>
      <c r="KDQ202" s="174"/>
      <c r="KDR202" s="174"/>
      <c r="KDS202" s="174"/>
      <c r="KDT202" s="174"/>
      <c r="KDU202" s="174"/>
      <c r="KDV202" s="174"/>
      <c r="KDW202" s="174"/>
      <c r="KDX202" s="174"/>
      <c r="KDY202" s="174"/>
      <c r="KDZ202" s="174"/>
      <c r="KEA202" s="174"/>
      <c r="KEB202" s="174"/>
      <c r="KEC202" s="174"/>
      <c r="KED202" s="174"/>
      <c r="KEE202" s="174"/>
      <c r="KEF202" s="174"/>
      <c r="KEG202" s="174"/>
      <c r="KEH202" s="174"/>
      <c r="KEI202" s="174"/>
      <c r="KEJ202" s="174"/>
      <c r="KEK202" s="174"/>
      <c r="KEL202" s="174"/>
      <c r="KEM202" s="174"/>
      <c r="KEN202" s="174"/>
      <c r="KEO202" s="174"/>
      <c r="KEP202" s="174"/>
      <c r="KEQ202" s="174"/>
      <c r="KER202" s="174"/>
      <c r="KES202" s="174"/>
      <c r="KET202" s="174"/>
      <c r="KEU202" s="174"/>
      <c r="KEV202" s="174"/>
      <c r="KEW202" s="174"/>
      <c r="KEX202" s="174"/>
      <c r="KEY202" s="174"/>
      <c r="KEZ202" s="174"/>
      <c r="KFA202" s="174"/>
      <c r="KFB202" s="174"/>
      <c r="KFC202" s="174"/>
      <c r="KFD202" s="174"/>
      <c r="KFE202" s="174"/>
      <c r="KFF202" s="174"/>
      <c r="KFG202" s="174"/>
      <c r="KFH202" s="174"/>
      <c r="KFI202" s="174"/>
      <c r="KFJ202" s="174"/>
      <c r="KFK202" s="174"/>
      <c r="KFL202" s="174"/>
      <c r="KFM202" s="174"/>
      <c r="KFN202" s="174"/>
      <c r="KFO202" s="174"/>
      <c r="KFP202" s="174"/>
      <c r="KFQ202" s="174"/>
      <c r="KFR202" s="174"/>
      <c r="KFS202" s="174"/>
      <c r="KFT202" s="174"/>
      <c r="KFU202" s="174"/>
      <c r="KFV202" s="174"/>
      <c r="KFW202" s="174"/>
      <c r="KFX202" s="174"/>
      <c r="KFY202" s="174"/>
      <c r="KFZ202" s="174"/>
      <c r="KGA202" s="174"/>
      <c r="KGB202" s="174"/>
      <c r="KGC202" s="174"/>
      <c r="KGD202" s="174"/>
      <c r="KGE202" s="174"/>
      <c r="KGF202" s="174"/>
      <c r="KGG202" s="174"/>
      <c r="KGH202" s="174"/>
      <c r="KGI202" s="174"/>
      <c r="KGJ202" s="174"/>
      <c r="KGK202" s="174"/>
      <c r="KGL202" s="174"/>
      <c r="KGM202" s="174"/>
      <c r="KGN202" s="174"/>
      <c r="KGO202" s="174"/>
      <c r="KGP202" s="174"/>
      <c r="KGQ202" s="174"/>
      <c r="KGR202" s="174"/>
      <c r="KGS202" s="174"/>
      <c r="KGT202" s="174"/>
      <c r="KGU202" s="174"/>
      <c r="KGV202" s="174"/>
      <c r="KGW202" s="174"/>
      <c r="KGX202" s="174"/>
      <c r="KGY202" s="174"/>
      <c r="KGZ202" s="174"/>
      <c r="KHA202" s="174"/>
      <c r="KHB202" s="174"/>
      <c r="KHC202" s="174"/>
      <c r="KHD202" s="174"/>
      <c r="KHE202" s="174"/>
      <c r="KHF202" s="174"/>
      <c r="KHG202" s="174"/>
      <c r="KHH202" s="174"/>
      <c r="KHI202" s="174"/>
      <c r="KHJ202" s="174"/>
      <c r="KHK202" s="174"/>
      <c r="KHL202" s="174"/>
      <c r="KHM202" s="174"/>
      <c r="KHN202" s="174"/>
      <c r="KHO202" s="174"/>
      <c r="KHP202" s="174"/>
      <c r="KHQ202" s="174"/>
      <c r="KHR202" s="174"/>
      <c r="KHS202" s="174"/>
      <c r="KHT202" s="174"/>
      <c r="KHU202" s="174"/>
      <c r="KHV202" s="174"/>
      <c r="KHW202" s="174"/>
      <c r="KHX202" s="174"/>
      <c r="KHY202" s="174"/>
      <c r="KHZ202" s="174"/>
      <c r="KIA202" s="174"/>
      <c r="KIB202" s="174"/>
      <c r="KIC202" s="174"/>
      <c r="KID202" s="174"/>
      <c r="KIE202" s="174"/>
      <c r="KIF202" s="174"/>
      <c r="KIG202" s="174"/>
      <c r="KIH202" s="174"/>
      <c r="KII202" s="174"/>
      <c r="KIJ202" s="174"/>
      <c r="KIK202" s="174"/>
      <c r="KIL202" s="174"/>
      <c r="KIM202" s="174"/>
      <c r="KIN202" s="174"/>
      <c r="KIO202" s="174"/>
      <c r="KIP202" s="174"/>
      <c r="KIQ202" s="174"/>
      <c r="KIR202" s="174"/>
      <c r="KIS202" s="174"/>
      <c r="KIT202" s="174"/>
      <c r="KIU202" s="174"/>
      <c r="KIV202" s="174"/>
      <c r="KIW202" s="174"/>
      <c r="KIX202" s="174"/>
      <c r="KIY202" s="174"/>
      <c r="KIZ202" s="174"/>
      <c r="KJA202" s="174"/>
      <c r="KJB202" s="174"/>
      <c r="KJC202" s="174"/>
      <c r="KJD202" s="174"/>
      <c r="KJE202" s="174"/>
      <c r="KJF202" s="174"/>
      <c r="KJG202" s="174"/>
      <c r="KJH202" s="174"/>
      <c r="KJI202" s="174"/>
      <c r="KJJ202" s="174"/>
      <c r="KJK202" s="174"/>
      <c r="KJL202" s="174"/>
      <c r="KJM202" s="174"/>
      <c r="KJN202" s="174"/>
      <c r="KJO202" s="174"/>
      <c r="KJP202" s="174"/>
      <c r="KJQ202" s="174"/>
      <c r="KJR202" s="174"/>
      <c r="KJS202" s="174"/>
      <c r="KJT202" s="174"/>
      <c r="KJU202" s="174"/>
      <c r="KJV202" s="174"/>
      <c r="KJW202" s="174"/>
      <c r="KJX202" s="174"/>
      <c r="KJY202" s="174"/>
      <c r="KJZ202" s="174"/>
      <c r="KKA202" s="174"/>
      <c r="KKB202" s="174"/>
      <c r="KKC202" s="174"/>
      <c r="KKD202" s="174"/>
      <c r="KKE202" s="174"/>
      <c r="KKF202" s="174"/>
      <c r="KKG202" s="174"/>
      <c r="KKH202" s="174"/>
      <c r="KKI202" s="174"/>
      <c r="KKJ202" s="174"/>
      <c r="KKK202" s="174"/>
      <c r="KKL202" s="174"/>
      <c r="KKM202" s="174"/>
      <c r="KKN202" s="174"/>
      <c r="KKO202" s="174"/>
      <c r="KKP202" s="174"/>
      <c r="KKQ202" s="174"/>
      <c r="KKR202" s="174"/>
      <c r="KKS202" s="174"/>
      <c r="KKT202" s="174"/>
      <c r="KKU202" s="174"/>
      <c r="KKV202" s="174"/>
      <c r="KKW202" s="174"/>
      <c r="KKX202" s="174"/>
      <c r="KKY202" s="174"/>
      <c r="KKZ202" s="174"/>
      <c r="KLA202" s="174"/>
      <c r="KLB202" s="174"/>
      <c r="KLC202" s="174"/>
      <c r="KLD202" s="174"/>
      <c r="KLE202" s="174"/>
      <c r="KLF202" s="174"/>
      <c r="KLG202" s="174"/>
      <c r="KLH202" s="174"/>
      <c r="KLI202" s="174"/>
      <c r="KLJ202" s="174"/>
      <c r="KLK202" s="174"/>
      <c r="KLL202" s="174"/>
      <c r="KLM202" s="174"/>
      <c r="KLN202" s="174"/>
      <c r="KLO202" s="174"/>
      <c r="KLP202" s="174"/>
      <c r="KLQ202" s="174"/>
      <c r="KLR202" s="174"/>
      <c r="KLS202" s="174"/>
      <c r="KLT202" s="174"/>
      <c r="KLU202" s="174"/>
      <c r="KLV202" s="174"/>
      <c r="KLW202" s="174"/>
      <c r="KLX202" s="174"/>
      <c r="KLY202" s="174"/>
      <c r="KLZ202" s="174"/>
      <c r="KMA202" s="174"/>
      <c r="KMB202" s="174"/>
      <c r="KMC202" s="174"/>
      <c r="KMD202" s="174"/>
      <c r="KME202" s="174"/>
      <c r="KMF202" s="174"/>
      <c r="KMG202" s="174"/>
      <c r="KMH202" s="174"/>
      <c r="KMI202" s="174"/>
      <c r="KMJ202" s="174"/>
      <c r="KMK202" s="174"/>
      <c r="KML202" s="174"/>
      <c r="KMM202" s="174"/>
      <c r="KMN202" s="174"/>
      <c r="KMO202" s="174"/>
      <c r="KMP202" s="174"/>
      <c r="KMQ202" s="174"/>
      <c r="KMR202" s="174"/>
      <c r="KMS202" s="174"/>
      <c r="KMT202" s="174"/>
      <c r="KMU202" s="174"/>
      <c r="KMV202" s="174"/>
      <c r="KMW202" s="174"/>
      <c r="KMX202" s="174"/>
      <c r="KMY202" s="174"/>
      <c r="KMZ202" s="174"/>
      <c r="KNA202" s="174"/>
      <c r="KNB202" s="174"/>
      <c r="KNC202" s="174"/>
      <c r="KND202" s="174"/>
      <c r="KNE202" s="174"/>
      <c r="KNF202" s="174"/>
      <c r="KNG202" s="174"/>
      <c r="KNH202" s="174"/>
      <c r="KNI202" s="174"/>
      <c r="KNJ202" s="174"/>
      <c r="KNK202" s="174"/>
      <c r="KNL202" s="174"/>
      <c r="KNM202" s="174"/>
      <c r="KNN202" s="174"/>
      <c r="KNO202" s="174"/>
      <c r="KNP202" s="174"/>
      <c r="KNQ202" s="174"/>
      <c r="KNR202" s="174"/>
      <c r="KNS202" s="174"/>
      <c r="KNT202" s="174"/>
      <c r="KNU202" s="174"/>
      <c r="KNV202" s="174"/>
      <c r="KNW202" s="174"/>
      <c r="KNX202" s="174"/>
      <c r="KNY202" s="174"/>
      <c r="KNZ202" s="174"/>
      <c r="KOA202" s="174"/>
      <c r="KOB202" s="174"/>
      <c r="KOC202" s="174"/>
      <c r="KOD202" s="174"/>
      <c r="KOE202" s="174"/>
      <c r="KOF202" s="174"/>
      <c r="KOG202" s="174"/>
      <c r="KOH202" s="174"/>
      <c r="KOI202" s="174"/>
      <c r="KOJ202" s="174"/>
      <c r="KOK202" s="174"/>
      <c r="KOL202" s="174"/>
      <c r="KOM202" s="174"/>
      <c r="KON202" s="174"/>
      <c r="KOO202" s="174"/>
      <c r="KOP202" s="174"/>
      <c r="KOQ202" s="174"/>
      <c r="KOR202" s="174"/>
      <c r="KOS202" s="174"/>
      <c r="KOT202" s="174"/>
      <c r="KOU202" s="174"/>
      <c r="KOV202" s="174"/>
      <c r="KOW202" s="174"/>
      <c r="KOX202" s="174"/>
      <c r="KOY202" s="174"/>
      <c r="KOZ202" s="174"/>
      <c r="KPA202" s="174"/>
      <c r="KPB202" s="174"/>
      <c r="KPC202" s="174"/>
      <c r="KPD202" s="174"/>
      <c r="KPE202" s="174"/>
      <c r="KPF202" s="174"/>
      <c r="KPG202" s="174"/>
      <c r="KPH202" s="174"/>
      <c r="KPI202" s="174"/>
      <c r="KPJ202" s="174"/>
      <c r="KPK202" s="174"/>
      <c r="KPL202" s="174"/>
      <c r="KPM202" s="174"/>
      <c r="KPN202" s="174"/>
      <c r="KPO202" s="174"/>
      <c r="KPP202" s="174"/>
      <c r="KPQ202" s="174"/>
      <c r="KPR202" s="174"/>
      <c r="KPS202" s="174"/>
      <c r="KPT202" s="174"/>
      <c r="KPU202" s="174"/>
      <c r="KPV202" s="174"/>
      <c r="KPW202" s="174"/>
      <c r="KPX202" s="174"/>
      <c r="KPY202" s="174"/>
      <c r="KPZ202" s="174"/>
      <c r="KQA202" s="174"/>
      <c r="KQB202" s="174"/>
      <c r="KQC202" s="174"/>
      <c r="KQD202" s="174"/>
      <c r="KQE202" s="174"/>
      <c r="KQF202" s="174"/>
      <c r="KQG202" s="174"/>
      <c r="KQH202" s="174"/>
      <c r="KQI202" s="174"/>
      <c r="KQJ202" s="174"/>
      <c r="KQK202" s="174"/>
      <c r="KQL202" s="174"/>
      <c r="KQM202" s="174"/>
      <c r="KQN202" s="174"/>
      <c r="KQO202" s="174"/>
      <c r="KQP202" s="174"/>
      <c r="KQQ202" s="174"/>
      <c r="KQR202" s="174"/>
      <c r="KQS202" s="174"/>
      <c r="KQT202" s="174"/>
      <c r="KQU202" s="174"/>
      <c r="KQV202" s="174"/>
      <c r="KQW202" s="174"/>
      <c r="KQX202" s="174"/>
      <c r="KQY202" s="174"/>
      <c r="KQZ202" s="174"/>
      <c r="KRA202" s="174"/>
      <c r="KRB202" s="174"/>
      <c r="KRC202" s="174"/>
      <c r="KRD202" s="174"/>
      <c r="KRE202" s="174"/>
      <c r="KRF202" s="174"/>
      <c r="KRG202" s="174"/>
      <c r="KRH202" s="174"/>
      <c r="KRI202" s="174"/>
      <c r="KRJ202" s="174"/>
      <c r="KRK202" s="174"/>
      <c r="KRL202" s="174"/>
      <c r="KRM202" s="174"/>
      <c r="KRN202" s="174"/>
      <c r="KRO202" s="174"/>
      <c r="KRP202" s="174"/>
      <c r="KRQ202" s="174"/>
      <c r="KRR202" s="174"/>
      <c r="KRS202" s="174"/>
      <c r="KRT202" s="174"/>
      <c r="KRU202" s="174"/>
      <c r="KRV202" s="174"/>
      <c r="KRW202" s="174"/>
      <c r="KRX202" s="174"/>
      <c r="KRY202" s="174"/>
      <c r="KRZ202" s="174"/>
      <c r="KSA202" s="174"/>
      <c r="KSB202" s="174"/>
      <c r="KSC202" s="174"/>
      <c r="KSD202" s="174"/>
      <c r="KSE202" s="174"/>
      <c r="KSF202" s="174"/>
      <c r="KSG202" s="174"/>
      <c r="KSH202" s="174"/>
      <c r="KSI202" s="174"/>
      <c r="KSJ202" s="174"/>
      <c r="KSK202" s="174"/>
      <c r="KSL202" s="174"/>
      <c r="KSM202" s="174"/>
      <c r="KSN202" s="174"/>
      <c r="KSO202" s="174"/>
      <c r="KSP202" s="174"/>
      <c r="KSQ202" s="174"/>
      <c r="KSR202" s="174"/>
      <c r="KSS202" s="174"/>
      <c r="KST202" s="174"/>
      <c r="KSU202" s="174"/>
      <c r="KSV202" s="174"/>
      <c r="KSW202" s="174"/>
      <c r="KSX202" s="174"/>
      <c r="KSY202" s="174"/>
      <c r="KSZ202" s="174"/>
      <c r="KTA202" s="174"/>
      <c r="KTB202" s="174"/>
      <c r="KTC202" s="174"/>
      <c r="KTD202" s="174"/>
      <c r="KTE202" s="174"/>
      <c r="KTF202" s="174"/>
      <c r="KTG202" s="174"/>
      <c r="KTH202" s="174"/>
      <c r="KTI202" s="174"/>
      <c r="KTJ202" s="174"/>
      <c r="KTK202" s="174"/>
      <c r="KTL202" s="174"/>
      <c r="KTM202" s="174"/>
      <c r="KTN202" s="174"/>
      <c r="KTO202" s="174"/>
      <c r="KTP202" s="174"/>
      <c r="KTQ202" s="174"/>
      <c r="KTR202" s="174"/>
      <c r="KTS202" s="174"/>
      <c r="KTT202" s="174"/>
      <c r="KTU202" s="174"/>
      <c r="KTV202" s="174"/>
      <c r="KTW202" s="174"/>
      <c r="KTX202" s="174"/>
      <c r="KTY202" s="174"/>
      <c r="KTZ202" s="174"/>
      <c r="KUA202" s="174"/>
      <c r="KUB202" s="174"/>
      <c r="KUC202" s="174"/>
      <c r="KUD202" s="174"/>
      <c r="KUE202" s="174"/>
      <c r="KUF202" s="174"/>
      <c r="KUG202" s="174"/>
      <c r="KUH202" s="174"/>
      <c r="KUI202" s="174"/>
      <c r="KUJ202" s="174"/>
      <c r="KUK202" s="174"/>
      <c r="KUL202" s="174"/>
      <c r="KUM202" s="174"/>
      <c r="KUN202" s="174"/>
      <c r="KUO202" s="174"/>
      <c r="KUP202" s="174"/>
      <c r="KUQ202" s="174"/>
      <c r="KUR202" s="174"/>
      <c r="KUS202" s="174"/>
      <c r="KUT202" s="174"/>
      <c r="KUU202" s="174"/>
      <c r="KUV202" s="174"/>
      <c r="KUW202" s="174"/>
      <c r="KUX202" s="174"/>
      <c r="KUY202" s="174"/>
      <c r="KUZ202" s="174"/>
      <c r="KVA202" s="174"/>
      <c r="KVB202" s="174"/>
      <c r="KVC202" s="174"/>
      <c r="KVD202" s="174"/>
      <c r="KVE202" s="174"/>
      <c r="KVF202" s="174"/>
      <c r="KVG202" s="174"/>
      <c r="KVH202" s="174"/>
      <c r="KVI202" s="174"/>
      <c r="KVJ202" s="174"/>
      <c r="KVK202" s="174"/>
      <c r="KVL202" s="174"/>
      <c r="KVM202" s="174"/>
      <c r="KVN202" s="174"/>
      <c r="KVO202" s="174"/>
      <c r="KVP202" s="174"/>
      <c r="KVQ202" s="174"/>
      <c r="KVR202" s="174"/>
      <c r="KVS202" s="174"/>
      <c r="KVT202" s="174"/>
      <c r="KVU202" s="174"/>
      <c r="KVV202" s="174"/>
      <c r="KVW202" s="174"/>
      <c r="KVX202" s="174"/>
      <c r="KVY202" s="174"/>
      <c r="KVZ202" s="174"/>
      <c r="KWA202" s="174"/>
      <c r="KWB202" s="174"/>
      <c r="KWC202" s="174"/>
      <c r="KWD202" s="174"/>
      <c r="KWE202" s="174"/>
      <c r="KWF202" s="174"/>
      <c r="KWG202" s="174"/>
      <c r="KWH202" s="174"/>
      <c r="KWI202" s="174"/>
      <c r="KWJ202" s="174"/>
      <c r="KWK202" s="174"/>
      <c r="KWL202" s="174"/>
      <c r="KWM202" s="174"/>
      <c r="KWN202" s="174"/>
      <c r="KWO202" s="174"/>
      <c r="KWP202" s="174"/>
      <c r="KWQ202" s="174"/>
      <c r="KWR202" s="174"/>
      <c r="KWS202" s="174"/>
      <c r="KWT202" s="174"/>
      <c r="KWU202" s="174"/>
      <c r="KWV202" s="174"/>
      <c r="KWW202" s="174"/>
      <c r="KWX202" s="174"/>
      <c r="KWY202" s="174"/>
      <c r="KWZ202" s="174"/>
      <c r="KXA202" s="174"/>
      <c r="KXB202" s="174"/>
      <c r="KXC202" s="174"/>
      <c r="KXD202" s="174"/>
      <c r="KXE202" s="174"/>
      <c r="KXF202" s="174"/>
      <c r="KXG202" s="174"/>
      <c r="KXH202" s="174"/>
      <c r="KXI202" s="174"/>
      <c r="KXJ202" s="174"/>
      <c r="KXK202" s="174"/>
      <c r="KXL202" s="174"/>
      <c r="KXM202" s="174"/>
      <c r="KXN202" s="174"/>
      <c r="KXO202" s="174"/>
      <c r="KXP202" s="174"/>
      <c r="KXQ202" s="174"/>
      <c r="KXR202" s="174"/>
      <c r="KXS202" s="174"/>
      <c r="KXT202" s="174"/>
      <c r="KXU202" s="174"/>
      <c r="KXV202" s="174"/>
      <c r="KXW202" s="174"/>
      <c r="KXX202" s="174"/>
      <c r="KXY202" s="174"/>
      <c r="KXZ202" s="174"/>
      <c r="KYA202" s="174"/>
      <c r="KYB202" s="174"/>
      <c r="KYC202" s="174"/>
      <c r="KYD202" s="174"/>
      <c r="KYE202" s="174"/>
      <c r="KYF202" s="174"/>
      <c r="KYG202" s="174"/>
      <c r="KYH202" s="174"/>
      <c r="KYI202" s="174"/>
      <c r="KYJ202" s="174"/>
      <c r="KYK202" s="174"/>
      <c r="KYL202" s="174"/>
      <c r="KYM202" s="174"/>
      <c r="KYN202" s="174"/>
      <c r="KYO202" s="174"/>
      <c r="KYP202" s="174"/>
      <c r="KYQ202" s="174"/>
      <c r="KYR202" s="174"/>
      <c r="KYS202" s="174"/>
      <c r="KYT202" s="174"/>
      <c r="KYU202" s="174"/>
      <c r="KYV202" s="174"/>
      <c r="KYW202" s="174"/>
      <c r="KYX202" s="174"/>
      <c r="KYY202" s="174"/>
      <c r="KYZ202" s="174"/>
      <c r="KZA202" s="174"/>
      <c r="KZB202" s="174"/>
      <c r="KZC202" s="174"/>
      <c r="KZD202" s="174"/>
      <c r="KZE202" s="174"/>
      <c r="KZF202" s="174"/>
      <c r="KZG202" s="174"/>
      <c r="KZH202" s="174"/>
      <c r="KZI202" s="174"/>
      <c r="KZJ202" s="174"/>
      <c r="KZK202" s="174"/>
      <c r="KZL202" s="174"/>
      <c r="KZM202" s="174"/>
      <c r="KZN202" s="174"/>
      <c r="KZO202" s="174"/>
      <c r="KZP202" s="174"/>
      <c r="KZQ202" s="174"/>
      <c r="KZR202" s="174"/>
      <c r="KZS202" s="174"/>
      <c r="KZT202" s="174"/>
      <c r="KZU202" s="174"/>
      <c r="KZV202" s="174"/>
      <c r="KZW202" s="174"/>
      <c r="KZX202" s="174"/>
      <c r="KZY202" s="174"/>
      <c r="KZZ202" s="174"/>
      <c r="LAA202" s="174"/>
      <c r="LAB202" s="174"/>
      <c r="LAC202" s="174"/>
      <c r="LAD202" s="174"/>
      <c r="LAE202" s="174"/>
      <c r="LAF202" s="174"/>
      <c r="LAG202" s="174"/>
      <c r="LAH202" s="174"/>
      <c r="LAI202" s="174"/>
      <c r="LAJ202" s="174"/>
      <c r="LAK202" s="174"/>
      <c r="LAL202" s="174"/>
      <c r="LAM202" s="174"/>
      <c r="LAN202" s="174"/>
      <c r="LAO202" s="174"/>
      <c r="LAP202" s="174"/>
      <c r="LAQ202" s="174"/>
      <c r="LAR202" s="174"/>
      <c r="LAS202" s="174"/>
      <c r="LAT202" s="174"/>
      <c r="LAU202" s="174"/>
      <c r="LAV202" s="174"/>
      <c r="LAW202" s="174"/>
      <c r="LAX202" s="174"/>
      <c r="LAY202" s="174"/>
      <c r="LAZ202" s="174"/>
      <c r="LBA202" s="174"/>
      <c r="LBB202" s="174"/>
      <c r="LBC202" s="174"/>
      <c r="LBD202" s="174"/>
      <c r="LBE202" s="174"/>
      <c r="LBF202" s="174"/>
      <c r="LBG202" s="174"/>
      <c r="LBH202" s="174"/>
      <c r="LBI202" s="174"/>
      <c r="LBJ202" s="174"/>
      <c r="LBK202" s="174"/>
      <c r="LBL202" s="174"/>
      <c r="LBM202" s="174"/>
      <c r="LBN202" s="174"/>
      <c r="LBO202" s="174"/>
      <c r="LBP202" s="174"/>
      <c r="LBQ202" s="174"/>
      <c r="LBR202" s="174"/>
      <c r="LBS202" s="174"/>
      <c r="LBT202" s="174"/>
      <c r="LBU202" s="174"/>
      <c r="LBV202" s="174"/>
      <c r="LBW202" s="174"/>
      <c r="LBX202" s="174"/>
      <c r="LBY202" s="174"/>
      <c r="LBZ202" s="174"/>
      <c r="LCA202" s="174"/>
      <c r="LCB202" s="174"/>
      <c r="LCC202" s="174"/>
      <c r="LCD202" s="174"/>
      <c r="LCE202" s="174"/>
      <c r="LCF202" s="174"/>
      <c r="LCG202" s="174"/>
      <c r="LCH202" s="174"/>
      <c r="LCI202" s="174"/>
      <c r="LCJ202" s="174"/>
      <c r="LCK202" s="174"/>
      <c r="LCL202" s="174"/>
      <c r="LCM202" s="174"/>
      <c r="LCN202" s="174"/>
      <c r="LCO202" s="174"/>
      <c r="LCP202" s="174"/>
      <c r="LCQ202" s="174"/>
      <c r="LCR202" s="174"/>
      <c r="LCS202" s="174"/>
      <c r="LCT202" s="174"/>
      <c r="LCU202" s="174"/>
      <c r="LCV202" s="174"/>
      <c r="LCW202" s="174"/>
      <c r="LCX202" s="174"/>
      <c r="LCY202" s="174"/>
      <c r="LCZ202" s="174"/>
      <c r="LDA202" s="174"/>
      <c r="LDB202" s="174"/>
      <c r="LDC202" s="174"/>
      <c r="LDD202" s="174"/>
      <c r="LDE202" s="174"/>
      <c r="LDF202" s="174"/>
      <c r="LDG202" s="174"/>
      <c r="LDH202" s="174"/>
      <c r="LDI202" s="174"/>
      <c r="LDJ202" s="174"/>
      <c r="LDK202" s="174"/>
      <c r="LDL202" s="174"/>
      <c r="LDM202" s="174"/>
      <c r="LDN202" s="174"/>
      <c r="LDO202" s="174"/>
      <c r="LDP202" s="174"/>
      <c r="LDQ202" s="174"/>
      <c r="LDR202" s="174"/>
      <c r="LDS202" s="174"/>
      <c r="LDT202" s="174"/>
      <c r="LDU202" s="174"/>
      <c r="LDV202" s="174"/>
      <c r="LDW202" s="174"/>
      <c r="LDX202" s="174"/>
      <c r="LDY202" s="174"/>
      <c r="LDZ202" s="174"/>
      <c r="LEA202" s="174"/>
      <c r="LEB202" s="174"/>
      <c r="LEC202" s="174"/>
      <c r="LED202" s="174"/>
      <c r="LEE202" s="174"/>
      <c r="LEF202" s="174"/>
      <c r="LEG202" s="174"/>
      <c r="LEH202" s="174"/>
      <c r="LEI202" s="174"/>
      <c r="LEJ202" s="174"/>
      <c r="LEK202" s="174"/>
      <c r="LEL202" s="174"/>
      <c r="LEM202" s="174"/>
      <c r="LEN202" s="174"/>
      <c r="LEO202" s="174"/>
      <c r="LEP202" s="174"/>
      <c r="LEQ202" s="174"/>
      <c r="LER202" s="174"/>
      <c r="LES202" s="174"/>
      <c r="LET202" s="174"/>
      <c r="LEU202" s="174"/>
      <c r="LEV202" s="174"/>
      <c r="LEW202" s="174"/>
      <c r="LEX202" s="174"/>
      <c r="LEY202" s="174"/>
      <c r="LEZ202" s="174"/>
      <c r="LFA202" s="174"/>
      <c r="LFB202" s="174"/>
      <c r="LFC202" s="174"/>
      <c r="LFD202" s="174"/>
      <c r="LFE202" s="174"/>
      <c r="LFF202" s="174"/>
      <c r="LFG202" s="174"/>
      <c r="LFH202" s="174"/>
      <c r="LFI202" s="174"/>
      <c r="LFJ202" s="174"/>
      <c r="LFK202" s="174"/>
      <c r="LFL202" s="174"/>
      <c r="LFM202" s="174"/>
      <c r="LFN202" s="174"/>
      <c r="LFO202" s="174"/>
      <c r="LFP202" s="174"/>
      <c r="LFQ202" s="174"/>
      <c r="LFR202" s="174"/>
      <c r="LFS202" s="174"/>
      <c r="LFT202" s="174"/>
      <c r="LFU202" s="174"/>
      <c r="LFV202" s="174"/>
      <c r="LFW202" s="174"/>
      <c r="LFX202" s="174"/>
      <c r="LFY202" s="174"/>
      <c r="LFZ202" s="174"/>
      <c r="LGA202" s="174"/>
      <c r="LGB202" s="174"/>
      <c r="LGC202" s="174"/>
      <c r="LGD202" s="174"/>
      <c r="LGE202" s="174"/>
      <c r="LGF202" s="174"/>
      <c r="LGG202" s="174"/>
      <c r="LGH202" s="174"/>
      <c r="LGI202" s="174"/>
      <c r="LGJ202" s="174"/>
      <c r="LGK202" s="174"/>
      <c r="LGL202" s="174"/>
      <c r="LGM202" s="174"/>
      <c r="LGN202" s="174"/>
      <c r="LGO202" s="174"/>
      <c r="LGP202" s="174"/>
      <c r="LGQ202" s="174"/>
      <c r="LGR202" s="174"/>
      <c r="LGS202" s="174"/>
      <c r="LGT202" s="174"/>
      <c r="LGU202" s="174"/>
      <c r="LGV202" s="174"/>
      <c r="LGW202" s="174"/>
      <c r="LGX202" s="174"/>
      <c r="LGY202" s="174"/>
      <c r="LGZ202" s="174"/>
      <c r="LHA202" s="174"/>
      <c r="LHB202" s="174"/>
      <c r="LHC202" s="174"/>
      <c r="LHD202" s="174"/>
      <c r="LHE202" s="174"/>
      <c r="LHF202" s="174"/>
      <c r="LHG202" s="174"/>
      <c r="LHH202" s="174"/>
      <c r="LHI202" s="174"/>
      <c r="LHJ202" s="174"/>
      <c r="LHK202" s="174"/>
      <c r="LHL202" s="174"/>
      <c r="LHM202" s="174"/>
      <c r="LHN202" s="174"/>
      <c r="LHO202" s="174"/>
      <c r="LHP202" s="174"/>
      <c r="LHQ202" s="174"/>
      <c r="LHR202" s="174"/>
      <c r="LHS202" s="174"/>
      <c r="LHT202" s="174"/>
      <c r="LHU202" s="174"/>
      <c r="LHV202" s="174"/>
      <c r="LHW202" s="174"/>
      <c r="LHX202" s="174"/>
      <c r="LHY202" s="174"/>
      <c r="LHZ202" s="174"/>
      <c r="LIA202" s="174"/>
      <c r="LIB202" s="174"/>
      <c r="LIC202" s="174"/>
      <c r="LID202" s="174"/>
      <c r="LIE202" s="174"/>
      <c r="LIF202" s="174"/>
      <c r="LIG202" s="174"/>
      <c r="LIH202" s="174"/>
      <c r="LII202" s="174"/>
      <c r="LIJ202" s="174"/>
      <c r="LIK202" s="174"/>
      <c r="LIL202" s="174"/>
      <c r="LIM202" s="174"/>
      <c r="LIN202" s="174"/>
      <c r="LIO202" s="174"/>
      <c r="LIP202" s="174"/>
      <c r="LIQ202" s="174"/>
      <c r="LIR202" s="174"/>
      <c r="LIS202" s="174"/>
      <c r="LIT202" s="174"/>
      <c r="LIU202" s="174"/>
      <c r="LIV202" s="174"/>
      <c r="LIW202" s="174"/>
      <c r="LIX202" s="174"/>
      <c r="LIY202" s="174"/>
      <c r="LIZ202" s="174"/>
      <c r="LJA202" s="174"/>
      <c r="LJB202" s="174"/>
      <c r="LJC202" s="174"/>
      <c r="LJD202" s="174"/>
      <c r="LJE202" s="174"/>
      <c r="LJF202" s="174"/>
      <c r="LJG202" s="174"/>
      <c r="LJH202" s="174"/>
      <c r="LJI202" s="174"/>
      <c r="LJJ202" s="174"/>
      <c r="LJK202" s="174"/>
      <c r="LJL202" s="174"/>
      <c r="LJM202" s="174"/>
      <c r="LJN202" s="174"/>
      <c r="LJO202" s="174"/>
      <c r="LJP202" s="174"/>
      <c r="LJQ202" s="174"/>
      <c r="LJR202" s="174"/>
      <c r="LJS202" s="174"/>
      <c r="LJT202" s="174"/>
      <c r="LJU202" s="174"/>
      <c r="LJV202" s="174"/>
      <c r="LJW202" s="174"/>
      <c r="LJX202" s="174"/>
      <c r="LJY202" s="174"/>
      <c r="LJZ202" s="174"/>
      <c r="LKA202" s="174"/>
      <c r="LKB202" s="174"/>
      <c r="LKC202" s="174"/>
      <c r="LKD202" s="174"/>
      <c r="LKE202" s="174"/>
      <c r="LKF202" s="174"/>
      <c r="LKG202" s="174"/>
      <c r="LKH202" s="174"/>
      <c r="LKI202" s="174"/>
      <c r="LKJ202" s="174"/>
      <c r="LKK202" s="174"/>
      <c r="LKL202" s="174"/>
      <c r="LKM202" s="174"/>
      <c r="LKN202" s="174"/>
      <c r="LKO202" s="174"/>
      <c r="LKP202" s="174"/>
      <c r="LKQ202" s="174"/>
      <c r="LKR202" s="174"/>
      <c r="LKS202" s="174"/>
      <c r="LKT202" s="174"/>
      <c r="LKU202" s="174"/>
      <c r="LKV202" s="174"/>
      <c r="LKW202" s="174"/>
      <c r="LKX202" s="174"/>
      <c r="LKY202" s="174"/>
      <c r="LKZ202" s="174"/>
      <c r="LLA202" s="174"/>
      <c r="LLB202" s="174"/>
      <c r="LLC202" s="174"/>
      <c r="LLD202" s="174"/>
      <c r="LLE202" s="174"/>
      <c r="LLF202" s="174"/>
      <c r="LLG202" s="174"/>
      <c r="LLH202" s="174"/>
      <c r="LLI202" s="174"/>
      <c r="LLJ202" s="174"/>
      <c r="LLK202" s="174"/>
      <c r="LLL202" s="174"/>
      <c r="LLM202" s="174"/>
      <c r="LLN202" s="174"/>
      <c r="LLO202" s="174"/>
      <c r="LLP202" s="174"/>
      <c r="LLQ202" s="174"/>
      <c r="LLR202" s="174"/>
      <c r="LLS202" s="174"/>
      <c r="LLT202" s="174"/>
      <c r="LLU202" s="174"/>
      <c r="LLV202" s="174"/>
      <c r="LLW202" s="174"/>
      <c r="LLX202" s="174"/>
      <c r="LLY202" s="174"/>
      <c r="LLZ202" s="174"/>
      <c r="LMA202" s="174"/>
      <c r="LMB202" s="174"/>
      <c r="LMC202" s="174"/>
      <c r="LMD202" s="174"/>
      <c r="LME202" s="174"/>
      <c r="LMF202" s="174"/>
      <c r="LMG202" s="174"/>
      <c r="LMH202" s="174"/>
      <c r="LMI202" s="174"/>
      <c r="LMJ202" s="174"/>
      <c r="LMK202" s="174"/>
      <c r="LML202" s="174"/>
      <c r="LMM202" s="174"/>
      <c r="LMN202" s="174"/>
      <c r="LMO202" s="174"/>
      <c r="LMP202" s="174"/>
      <c r="LMQ202" s="174"/>
      <c r="LMR202" s="174"/>
      <c r="LMS202" s="174"/>
      <c r="LMT202" s="174"/>
      <c r="LMU202" s="174"/>
      <c r="LMV202" s="174"/>
      <c r="LMW202" s="174"/>
      <c r="LMX202" s="174"/>
      <c r="LMY202" s="174"/>
      <c r="LMZ202" s="174"/>
      <c r="LNA202" s="174"/>
      <c r="LNB202" s="174"/>
      <c r="LNC202" s="174"/>
      <c r="LND202" s="174"/>
      <c r="LNE202" s="174"/>
      <c r="LNF202" s="174"/>
      <c r="LNG202" s="174"/>
      <c r="LNH202" s="174"/>
      <c r="LNI202" s="174"/>
      <c r="LNJ202" s="174"/>
      <c r="LNK202" s="174"/>
      <c r="LNL202" s="174"/>
      <c r="LNM202" s="174"/>
      <c r="LNN202" s="174"/>
      <c r="LNO202" s="174"/>
      <c r="LNP202" s="174"/>
      <c r="LNQ202" s="174"/>
      <c r="LNR202" s="174"/>
      <c r="LNS202" s="174"/>
      <c r="LNT202" s="174"/>
      <c r="LNU202" s="174"/>
      <c r="LNV202" s="174"/>
      <c r="LNW202" s="174"/>
      <c r="LNX202" s="174"/>
      <c r="LNY202" s="174"/>
      <c r="LNZ202" s="174"/>
      <c r="LOA202" s="174"/>
      <c r="LOB202" s="174"/>
      <c r="LOC202" s="174"/>
      <c r="LOD202" s="174"/>
      <c r="LOE202" s="174"/>
      <c r="LOF202" s="174"/>
      <c r="LOG202" s="174"/>
      <c r="LOH202" s="174"/>
      <c r="LOI202" s="174"/>
      <c r="LOJ202" s="174"/>
      <c r="LOK202" s="174"/>
      <c r="LOL202" s="174"/>
      <c r="LOM202" s="174"/>
      <c r="LON202" s="174"/>
      <c r="LOO202" s="174"/>
      <c r="LOP202" s="174"/>
      <c r="LOQ202" s="174"/>
      <c r="LOR202" s="174"/>
      <c r="LOS202" s="174"/>
      <c r="LOT202" s="174"/>
      <c r="LOU202" s="174"/>
      <c r="LOV202" s="174"/>
      <c r="LOW202" s="174"/>
      <c r="LOX202" s="174"/>
      <c r="LOY202" s="174"/>
      <c r="LOZ202" s="174"/>
      <c r="LPA202" s="174"/>
      <c r="LPB202" s="174"/>
      <c r="LPC202" s="174"/>
      <c r="LPD202" s="174"/>
      <c r="LPE202" s="174"/>
      <c r="LPF202" s="174"/>
      <c r="LPG202" s="174"/>
      <c r="LPH202" s="174"/>
      <c r="LPI202" s="174"/>
      <c r="LPJ202" s="174"/>
      <c r="LPK202" s="174"/>
      <c r="LPL202" s="174"/>
      <c r="LPM202" s="174"/>
      <c r="LPN202" s="174"/>
      <c r="LPO202" s="174"/>
      <c r="LPP202" s="174"/>
      <c r="LPQ202" s="174"/>
      <c r="LPR202" s="174"/>
      <c r="LPS202" s="174"/>
      <c r="LPT202" s="174"/>
      <c r="LPU202" s="174"/>
      <c r="LPV202" s="174"/>
      <c r="LPW202" s="174"/>
      <c r="LPX202" s="174"/>
      <c r="LPY202" s="174"/>
      <c r="LPZ202" s="174"/>
      <c r="LQA202" s="174"/>
      <c r="LQB202" s="174"/>
      <c r="LQC202" s="174"/>
      <c r="LQD202" s="174"/>
      <c r="LQE202" s="174"/>
      <c r="LQF202" s="174"/>
      <c r="LQG202" s="174"/>
      <c r="LQH202" s="174"/>
      <c r="LQI202" s="174"/>
      <c r="LQJ202" s="174"/>
      <c r="LQK202" s="174"/>
      <c r="LQL202" s="174"/>
      <c r="LQM202" s="174"/>
      <c r="LQN202" s="174"/>
      <c r="LQO202" s="174"/>
      <c r="LQP202" s="174"/>
      <c r="LQQ202" s="174"/>
      <c r="LQR202" s="174"/>
      <c r="LQS202" s="174"/>
      <c r="LQT202" s="174"/>
      <c r="LQU202" s="174"/>
      <c r="LQV202" s="174"/>
      <c r="LQW202" s="174"/>
      <c r="LQX202" s="174"/>
      <c r="LQY202" s="174"/>
      <c r="LQZ202" s="174"/>
      <c r="LRA202" s="174"/>
      <c r="LRB202" s="174"/>
      <c r="LRC202" s="174"/>
      <c r="LRD202" s="174"/>
      <c r="LRE202" s="174"/>
      <c r="LRF202" s="174"/>
      <c r="LRG202" s="174"/>
      <c r="LRH202" s="174"/>
      <c r="LRI202" s="174"/>
      <c r="LRJ202" s="174"/>
      <c r="LRK202" s="174"/>
      <c r="LRL202" s="174"/>
      <c r="LRM202" s="174"/>
      <c r="LRN202" s="174"/>
      <c r="LRO202" s="174"/>
      <c r="LRP202" s="174"/>
      <c r="LRQ202" s="174"/>
      <c r="LRR202" s="174"/>
      <c r="LRS202" s="174"/>
      <c r="LRT202" s="174"/>
      <c r="LRU202" s="174"/>
      <c r="LRV202" s="174"/>
      <c r="LRW202" s="174"/>
      <c r="LRX202" s="174"/>
      <c r="LRY202" s="174"/>
      <c r="LRZ202" s="174"/>
      <c r="LSA202" s="174"/>
      <c r="LSB202" s="174"/>
      <c r="LSC202" s="174"/>
      <c r="LSD202" s="174"/>
      <c r="LSE202" s="174"/>
      <c r="LSF202" s="174"/>
      <c r="LSG202" s="174"/>
      <c r="LSH202" s="174"/>
      <c r="LSI202" s="174"/>
      <c r="LSJ202" s="174"/>
      <c r="LSK202" s="174"/>
      <c r="LSL202" s="174"/>
      <c r="LSM202" s="174"/>
      <c r="LSN202" s="174"/>
      <c r="LSO202" s="174"/>
      <c r="LSP202" s="174"/>
      <c r="LSQ202" s="174"/>
      <c r="LSR202" s="174"/>
      <c r="LSS202" s="174"/>
      <c r="LST202" s="174"/>
      <c r="LSU202" s="174"/>
      <c r="LSV202" s="174"/>
      <c r="LSW202" s="174"/>
      <c r="LSX202" s="174"/>
      <c r="LSY202" s="174"/>
      <c r="LSZ202" s="174"/>
      <c r="LTA202" s="174"/>
      <c r="LTB202" s="174"/>
      <c r="LTC202" s="174"/>
      <c r="LTD202" s="174"/>
      <c r="LTE202" s="174"/>
      <c r="LTF202" s="174"/>
      <c r="LTG202" s="174"/>
      <c r="LTH202" s="174"/>
      <c r="LTI202" s="174"/>
      <c r="LTJ202" s="174"/>
      <c r="LTK202" s="174"/>
      <c r="LTL202" s="174"/>
      <c r="LTM202" s="174"/>
      <c r="LTN202" s="174"/>
      <c r="LTO202" s="174"/>
      <c r="LTP202" s="174"/>
      <c r="LTQ202" s="174"/>
      <c r="LTR202" s="174"/>
      <c r="LTS202" s="174"/>
      <c r="LTT202" s="174"/>
      <c r="LTU202" s="174"/>
      <c r="LTV202" s="174"/>
      <c r="LTW202" s="174"/>
      <c r="LTX202" s="174"/>
      <c r="LTY202" s="174"/>
      <c r="LTZ202" s="174"/>
      <c r="LUA202" s="174"/>
      <c r="LUB202" s="174"/>
      <c r="LUC202" s="174"/>
      <c r="LUD202" s="174"/>
      <c r="LUE202" s="174"/>
      <c r="LUF202" s="174"/>
      <c r="LUG202" s="174"/>
      <c r="LUH202" s="174"/>
      <c r="LUI202" s="174"/>
      <c r="LUJ202" s="174"/>
      <c r="LUK202" s="174"/>
      <c r="LUL202" s="174"/>
      <c r="LUM202" s="174"/>
      <c r="LUN202" s="174"/>
      <c r="LUO202" s="174"/>
      <c r="LUP202" s="174"/>
      <c r="LUQ202" s="174"/>
      <c r="LUR202" s="174"/>
      <c r="LUS202" s="174"/>
      <c r="LUT202" s="174"/>
      <c r="LUU202" s="174"/>
      <c r="LUV202" s="174"/>
      <c r="LUW202" s="174"/>
      <c r="LUX202" s="174"/>
      <c r="LUY202" s="174"/>
      <c r="LUZ202" s="174"/>
      <c r="LVA202" s="174"/>
      <c r="LVB202" s="174"/>
      <c r="LVC202" s="174"/>
      <c r="LVD202" s="174"/>
      <c r="LVE202" s="174"/>
      <c r="LVF202" s="174"/>
      <c r="LVG202" s="174"/>
      <c r="LVH202" s="174"/>
      <c r="LVI202" s="174"/>
      <c r="LVJ202" s="174"/>
      <c r="LVK202" s="174"/>
      <c r="LVL202" s="174"/>
      <c r="LVM202" s="174"/>
      <c r="LVN202" s="174"/>
      <c r="LVO202" s="174"/>
      <c r="LVP202" s="174"/>
      <c r="LVQ202" s="174"/>
      <c r="LVR202" s="174"/>
      <c r="LVS202" s="174"/>
      <c r="LVT202" s="174"/>
      <c r="LVU202" s="174"/>
      <c r="LVV202" s="174"/>
      <c r="LVW202" s="174"/>
      <c r="LVX202" s="174"/>
      <c r="LVY202" s="174"/>
      <c r="LVZ202" s="174"/>
      <c r="LWA202" s="174"/>
      <c r="LWB202" s="174"/>
      <c r="LWC202" s="174"/>
      <c r="LWD202" s="174"/>
      <c r="LWE202" s="174"/>
      <c r="LWF202" s="174"/>
      <c r="LWG202" s="174"/>
      <c r="LWH202" s="174"/>
      <c r="LWI202" s="174"/>
      <c r="LWJ202" s="174"/>
      <c r="LWK202" s="174"/>
      <c r="LWL202" s="174"/>
      <c r="LWM202" s="174"/>
      <c r="LWN202" s="174"/>
      <c r="LWO202" s="174"/>
      <c r="LWP202" s="174"/>
      <c r="LWQ202" s="174"/>
      <c r="LWR202" s="174"/>
      <c r="LWS202" s="174"/>
      <c r="LWT202" s="174"/>
      <c r="LWU202" s="174"/>
      <c r="LWV202" s="174"/>
      <c r="LWW202" s="174"/>
      <c r="LWX202" s="174"/>
      <c r="LWY202" s="174"/>
      <c r="LWZ202" s="174"/>
      <c r="LXA202" s="174"/>
      <c r="LXB202" s="174"/>
      <c r="LXC202" s="174"/>
      <c r="LXD202" s="174"/>
      <c r="LXE202" s="174"/>
      <c r="LXF202" s="174"/>
      <c r="LXG202" s="174"/>
      <c r="LXH202" s="174"/>
      <c r="LXI202" s="174"/>
      <c r="LXJ202" s="174"/>
      <c r="LXK202" s="174"/>
      <c r="LXL202" s="174"/>
      <c r="LXM202" s="174"/>
      <c r="LXN202" s="174"/>
      <c r="LXO202" s="174"/>
      <c r="LXP202" s="174"/>
      <c r="LXQ202" s="174"/>
      <c r="LXR202" s="174"/>
      <c r="LXS202" s="174"/>
      <c r="LXT202" s="174"/>
      <c r="LXU202" s="174"/>
      <c r="LXV202" s="174"/>
      <c r="LXW202" s="174"/>
      <c r="LXX202" s="174"/>
      <c r="LXY202" s="174"/>
      <c r="LXZ202" s="174"/>
      <c r="LYA202" s="174"/>
      <c r="LYB202" s="174"/>
      <c r="LYC202" s="174"/>
      <c r="LYD202" s="174"/>
      <c r="LYE202" s="174"/>
      <c r="LYF202" s="174"/>
      <c r="LYG202" s="174"/>
      <c r="LYH202" s="174"/>
      <c r="LYI202" s="174"/>
      <c r="LYJ202" s="174"/>
      <c r="LYK202" s="174"/>
      <c r="LYL202" s="174"/>
      <c r="LYM202" s="174"/>
      <c r="LYN202" s="174"/>
      <c r="LYO202" s="174"/>
      <c r="LYP202" s="174"/>
      <c r="LYQ202" s="174"/>
      <c r="LYR202" s="174"/>
      <c r="LYS202" s="174"/>
      <c r="LYT202" s="174"/>
      <c r="LYU202" s="174"/>
      <c r="LYV202" s="174"/>
      <c r="LYW202" s="174"/>
      <c r="LYX202" s="174"/>
      <c r="LYY202" s="174"/>
      <c r="LYZ202" s="174"/>
      <c r="LZA202" s="174"/>
      <c r="LZB202" s="174"/>
      <c r="LZC202" s="174"/>
      <c r="LZD202" s="174"/>
      <c r="LZE202" s="174"/>
      <c r="LZF202" s="174"/>
      <c r="LZG202" s="174"/>
      <c r="LZH202" s="174"/>
      <c r="LZI202" s="174"/>
      <c r="LZJ202" s="174"/>
      <c r="LZK202" s="174"/>
      <c r="LZL202" s="174"/>
      <c r="LZM202" s="174"/>
      <c r="LZN202" s="174"/>
      <c r="LZO202" s="174"/>
      <c r="LZP202" s="174"/>
      <c r="LZQ202" s="174"/>
      <c r="LZR202" s="174"/>
      <c r="LZS202" s="174"/>
      <c r="LZT202" s="174"/>
      <c r="LZU202" s="174"/>
      <c r="LZV202" s="174"/>
      <c r="LZW202" s="174"/>
      <c r="LZX202" s="174"/>
      <c r="LZY202" s="174"/>
      <c r="LZZ202" s="174"/>
      <c r="MAA202" s="174"/>
      <c r="MAB202" s="174"/>
      <c r="MAC202" s="174"/>
      <c r="MAD202" s="174"/>
      <c r="MAE202" s="174"/>
      <c r="MAF202" s="174"/>
      <c r="MAG202" s="174"/>
      <c r="MAH202" s="174"/>
      <c r="MAI202" s="174"/>
      <c r="MAJ202" s="174"/>
      <c r="MAK202" s="174"/>
      <c r="MAL202" s="174"/>
      <c r="MAM202" s="174"/>
      <c r="MAN202" s="174"/>
      <c r="MAO202" s="174"/>
      <c r="MAP202" s="174"/>
      <c r="MAQ202" s="174"/>
      <c r="MAR202" s="174"/>
      <c r="MAS202" s="174"/>
      <c r="MAT202" s="174"/>
      <c r="MAU202" s="174"/>
      <c r="MAV202" s="174"/>
      <c r="MAW202" s="174"/>
      <c r="MAX202" s="174"/>
      <c r="MAY202" s="174"/>
      <c r="MAZ202" s="174"/>
      <c r="MBA202" s="174"/>
      <c r="MBB202" s="174"/>
      <c r="MBC202" s="174"/>
      <c r="MBD202" s="174"/>
      <c r="MBE202" s="174"/>
      <c r="MBF202" s="174"/>
      <c r="MBG202" s="174"/>
      <c r="MBH202" s="174"/>
      <c r="MBI202" s="174"/>
      <c r="MBJ202" s="174"/>
      <c r="MBK202" s="174"/>
      <c r="MBL202" s="174"/>
      <c r="MBM202" s="174"/>
      <c r="MBN202" s="174"/>
      <c r="MBO202" s="174"/>
      <c r="MBP202" s="174"/>
      <c r="MBQ202" s="174"/>
      <c r="MBR202" s="174"/>
      <c r="MBS202" s="174"/>
      <c r="MBT202" s="174"/>
      <c r="MBU202" s="174"/>
      <c r="MBV202" s="174"/>
      <c r="MBW202" s="174"/>
      <c r="MBX202" s="174"/>
      <c r="MBY202" s="174"/>
      <c r="MBZ202" s="174"/>
      <c r="MCA202" s="174"/>
      <c r="MCB202" s="174"/>
      <c r="MCC202" s="174"/>
      <c r="MCD202" s="174"/>
      <c r="MCE202" s="174"/>
      <c r="MCF202" s="174"/>
      <c r="MCG202" s="174"/>
      <c r="MCH202" s="174"/>
      <c r="MCI202" s="174"/>
      <c r="MCJ202" s="174"/>
      <c r="MCK202" s="174"/>
      <c r="MCL202" s="174"/>
      <c r="MCM202" s="174"/>
      <c r="MCN202" s="174"/>
      <c r="MCO202" s="174"/>
      <c r="MCP202" s="174"/>
      <c r="MCQ202" s="174"/>
      <c r="MCR202" s="174"/>
      <c r="MCS202" s="174"/>
      <c r="MCT202" s="174"/>
      <c r="MCU202" s="174"/>
      <c r="MCV202" s="174"/>
      <c r="MCW202" s="174"/>
      <c r="MCX202" s="174"/>
      <c r="MCY202" s="174"/>
      <c r="MCZ202" s="174"/>
      <c r="MDA202" s="174"/>
      <c r="MDB202" s="174"/>
      <c r="MDC202" s="174"/>
      <c r="MDD202" s="174"/>
      <c r="MDE202" s="174"/>
      <c r="MDF202" s="174"/>
      <c r="MDG202" s="174"/>
      <c r="MDH202" s="174"/>
      <c r="MDI202" s="174"/>
      <c r="MDJ202" s="174"/>
      <c r="MDK202" s="174"/>
      <c r="MDL202" s="174"/>
      <c r="MDM202" s="174"/>
      <c r="MDN202" s="174"/>
      <c r="MDO202" s="174"/>
      <c r="MDP202" s="174"/>
      <c r="MDQ202" s="174"/>
      <c r="MDR202" s="174"/>
      <c r="MDS202" s="174"/>
      <c r="MDT202" s="174"/>
      <c r="MDU202" s="174"/>
      <c r="MDV202" s="174"/>
      <c r="MDW202" s="174"/>
      <c r="MDX202" s="174"/>
      <c r="MDY202" s="174"/>
      <c r="MDZ202" s="174"/>
      <c r="MEA202" s="174"/>
      <c r="MEB202" s="174"/>
      <c r="MEC202" s="174"/>
      <c r="MED202" s="174"/>
      <c r="MEE202" s="174"/>
      <c r="MEF202" s="174"/>
      <c r="MEG202" s="174"/>
      <c r="MEH202" s="174"/>
      <c r="MEI202" s="174"/>
      <c r="MEJ202" s="174"/>
      <c r="MEK202" s="174"/>
      <c r="MEL202" s="174"/>
      <c r="MEM202" s="174"/>
      <c r="MEN202" s="174"/>
      <c r="MEO202" s="174"/>
      <c r="MEP202" s="174"/>
      <c r="MEQ202" s="174"/>
      <c r="MER202" s="174"/>
      <c r="MES202" s="174"/>
      <c r="MET202" s="174"/>
      <c r="MEU202" s="174"/>
      <c r="MEV202" s="174"/>
      <c r="MEW202" s="174"/>
      <c r="MEX202" s="174"/>
      <c r="MEY202" s="174"/>
      <c r="MEZ202" s="174"/>
      <c r="MFA202" s="174"/>
      <c r="MFB202" s="174"/>
      <c r="MFC202" s="174"/>
      <c r="MFD202" s="174"/>
      <c r="MFE202" s="174"/>
      <c r="MFF202" s="174"/>
      <c r="MFG202" s="174"/>
      <c r="MFH202" s="174"/>
      <c r="MFI202" s="174"/>
      <c r="MFJ202" s="174"/>
      <c r="MFK202" s="174"/>
      <c r="MFL202" s="174"/>
      <c r="MFM202" s="174"/>
      <c r="MFN202" s="174"/>
      <c r="MFO202" s="174"/>
      <c r="MFP202" s="174"/>
      <c r="MFQ202" s="174"/>
      <c r="MFR202" s="174"/>
      <c r="MFS202" s="174"/>
      <c r="MFT202" s="174"/>
      <c r="MFU202" s="174"/>
      <c r="MFV202" s="174"/>
      <c r="MFW202" s="174"/>
      <c r="MFX202" s="174"/>
      <c r="MFY202" s="174"/>
      <c r="MFZ202" s="174"/>
      <c r="MGA202" s="174"/>
      <c r="MGB202" s="174"/>
      <c r="MGC202" s="174"/>
      <c r="MGD202" s="174"/>
      <c r="MGE202" s="174"/>
      <c r="MGF202" s="174"/>
      <c r="MGG202" s="174"/>
      <c r="MGH202" s="174"/>
      <c r="MGI202" s="174"/>
      <c r="MGJ202" s="174"/>
      <c r="MGK202" s="174"/>
      <c r="MGL202" s="174"/>
      <c r="MGM202" s="174"/>
      <c r="MGN202" s="174"/>
      <c r="MGO202" s="174"/>
      <c r="MGP202" s="174"/>
      <c r="MGQ202" s="174"/>
      <c r="MGR202" s="174"/>
      <c r="MGS202" s="174"/>
      <c r="MGT202" s="174"/>
      <c r="MGU202" s="174"/>
      <c r="MGV202" s="174"/>
      <c r="MGW202" s="174"/>
      <c r="MGX202" s="174"/>
      <c r="MGY202" s="174"/>
      <c r="MGZ202" s="174"/>
      <c r="MHA202" s="174"/>
      <c r="MHB202" s="174"/>
      <c r="MHC202" s="174"/>
      <c r="MHD202" s="174"/>
      <c r="MHE202" s="174"/>
      <c r="MHF202" s="174"/>
      <c r="MHG202" s="174"/>
      <c r="MHH202" s="174"/>
      <c r="MHI202" s="174"/>
      <c r="MHJ202" s="174"/>
      <c r="MHK202" s="174"/>
      <c r="MHL202" s="174"/>
      <c r="MHM202" s="174"/>
      <c r="MHN202" s="174"/>
      <c r="MHO202" s="174"/>
      <c r="MHP202" s="174"/>
      <c r="MHQ202" s="174"/>
      <c r="MHR202" s="174"/>
      <c r="MHS202" s="174"/>
      <c r="MHT202" s="174"/>
      <c r="MHU202" s="174"/>
      <c r="MHV202" s="174"/>
      <c r="MHW202" s="174"/>
      <c r="MHX202" s="174"/>
      <c r="MHY202" s="174"/>
      <c r="MHZ202" s="174"/>
      <c r="MIA202" s="174"/>
      <c r="MIB202" s="174"/>
      <c r="MIC202" s="174"/>
      <c r="MID202" s="174"/>
      <c r="MIE202" s="174"/>
      <c r="MIF202" s="174"/>
      <c r="MIG202" s="174"/>
      <c r="MIH202" s="174"/>
      <c r="MII202" s="174"/>
      <c r="MIJ202" s="174"/>
      <c r="MIK202" s="174"/>
      <c r="MIL202" s="174"/>
      <c r="MIM202" s="174"/>
      <c r="MIN202" s="174"/>
      <c r="MIO202" s="174"/>
      <c r="MIP202" s="174"/>
      <c r="MIQ202" s="174"/>
      <c r="MIR202" s="174"/>
      <c r="MIS202" s="174"/>
      <c r="MIT202" s="174"/>
      <c r="MIU202" s="174"/>
      <c r="MIV202" s="174"/>
      <c r="MIW202" s="174"/>
      <c r="MIX202" s="174"/>
      <c r="MIY202" s="174"/>
      <c r="MIZ202" s="174"/>
      <c r="MJA202" s="174"/>
      <c r="MJB202" s="174"/>
      <c r="MJC202" s="174"/>
      <c r="MJD202" s="174"/>
      <c r="MJE202" s="174"/>
      <c r="MJF202" s="174"/>
      <c r="MJG202" s="174"/>
      <c r="MJH202" s="174"/>
      <c r="MJI202" s="174"/>
      <c r="MJJ202" s="174"/>
      <c r="MJK202" s="174"/>
      <c r="MJL202" s="174"/>
      <c r="MJM202" s="174"/>
      <c r="MJN202" s="174"/>
      <c r="MJO202" s="174"/>
      <c r="MJP202" s="174"/>
      <c r="MJQ202" s="174"/>
      <c r="MJR202" s="174"/>
      <c r="MJS202" s="174"/>
      <c r="MJT202" s="174"/>
      <c r="MJU202" s="174"/>
      <c r="MJV202" s="174"/>
      <c r="MJW202" s="174"/>
      <c r="MJX202" s="174"/>
      <c r="MJY202" s="174"/>
      <c r="MJZ202" s="174"/>
      <c r="MKA202" s="174"/>
      <c r="MKB202" s="174"/>
      <c r="MKC202" s="174"/>
      <c r="MKD202" s="174"/>
      <c r="MKE202" s="174"/>
      <c r="MKF202" s="174"/>
      <c r="MKG202" s="174"/>
      <c r="MKH202" s="174"/>
      <c r="MKI202" s="174"/>
      <c r="MKJ202" s="174"/>
      <c r="MKK202" s="174"/>
      <c r="MKL202" s="174"/>
      <c r="MKM202" s="174"/>
      <c r="MKN202" s="174"/>
      <c r="MKO202" s="174"/>
      <c r="MKP202" s="174"/>
      <c r="MKQ202" s="174"/>
      <c r="MKR202" s="174"/>
      <c r="MKS202" s="174"/>
      <c r="MKT202" s="174"/>
      <c r="MKU202" s="174"/>
      <c r="MKV202" s="174"/>
      <c r="MKW202" s="174"/>
      <c r="MKX202" s="174"/>
      <c r="MKY202" s="174"/>
      <c r="MKZ202" s="174"/>
      <c r="MLA202" s="174"/>
      <c r="MLB202" s="174"/>
      <c r="MLC202" s="174"/>
      <c r="MLD202" s="174"/>
      <c r="MLE202" s="174"/>
      <c r="MLF202" s="174"/>
      <c r="MLG202" s="174"/>
      <c r="MLH202" s="174"/>
      <c r="MLI202" s="174"/>
      <c r="MLJ202" s="174"/>
      <c r="MLK202" s="174"/>
      <c r="MLL202" s="174"/>
      <c r="MLM202" s="174"/>
      <c r="MLN202" s="174"/>
      <c r="MLO202" s="174"/>
      <c r="MLP202" s="174"/>
      <c r="MLQ202" s="174"/>
      <c r="MLR202" s="174"/>
      <c r="MLS202" s="174"/>
      <c r="MLT202" s="174"/>
      <c r="MLU202" s="174"/>
      <c r="MLV202" s="174"/>
      <c r="MLW202" s="174"/>
      <c r="MLX202" s="174"/>
      <c r="MLY202" s="174"/>
      <c r="MLZ202" s="174"/>
      <c r="MMA202" s="174"/>
      <c r="MMB202" s="174"/>
      <c r="MMC202" s="174"/>
      <c r="MMD202" s="174"/>
      <c r="MME202" s="174"/>
      <c r="MMF202" s="174"/>
      <c r="MMG202" s="174"/>
      <c r="MMH202" s="174"/>
      <c r="MMI202" s="174"/>
      <c r="MMJ202" s="174"/>
      <c r="MMK202" s="174"/>
      <c r="MML202" s="174"/>
      <c r="MMM202" s="174"/>
      <c r="MMN202" s="174"/>
      <c r="MMO202" s="174"/>
      <c r="MMP202" s="174"/>
      <c r="MMQ202" s="174"/>
      <c r="MMR202" s="174"/>
      <c r="MMS202" s="174"/>
      <c r="MMT202" s="174"/>
      <c r="MMU202" s="174"/>
      <c r="MMV202" s="174"/>
      <c r="MMW202" s="174"/>
      <c r="MMX202" s="174"/>
      <c r="MMY202" s="174"/>
      <c r="MMZ202" s="174"/>
      <c r="MNA202" s="174"/>
      <c r="MNB202" s="174"/>
      <c r="MNC202" s="174"/>
      <c r="MND202" s="174"/>
      <c r="MNE202" s="174"/>
      <c r="MNF202" s="174"/>
      <c r="MNG202" s="174"/>
      <c r="MNH202" s="174"/>
      <c r="MNI202" s="174"/>
      <c r="MNJ202" s="174"/>
      <c r="MNK202" s="174"/>
      <c r="MNL202" s="174"/>
      <c r="MNM202" s="174"/>
      <c r="MNN202" s="174"/>
      <c r="MNO202" s="174"/>
      <c r="MNP202" s="174"/>
      <c r="MNQ202" s="174"/>
      <c r="MNR202" s="174"/>
      <c r="MNS202" s="174"/>
      <c r="MNT202" s="174"/>
      <c r="MNU202" s="174"/>
      <c r="MNV202" s="174"/>
      <c r="MNW202" s="174"/>
      <c r="MNX202" s="174"/>
      <c r="MNY202" s="174"/>
      <c r="MNZ202" s="174"/>
      <c r="MOA202" s="174"/>
      <c r="MOB202" s="174"/>
      <c r="MOC202" s="174"/>
      <c r="MOD202" s="174"/>
      <c r="MOE202" s="174"/>
      <c r="MOF202" s="174"/>
      <c r="MOG202" s="174"/>
      <c r="MOH202" s="174"/>
      <c r="MOI202" s="174"/>
      <c r="MOJ202" s="174"/>
      <c r="MOK202" s="174"/>
      <c r="MOL202" s="174"/>
      <c r="MOM202" s="174"/>
      <c r="MON202" s="174"/>
      <c r="MOO202" s="174"/>
      <c r="MOP202" s="174"/>
      <c r="MOQ202" s="174"/>
      <c r="MOR202" s="174"/>
      <c r="MOS202" s="174"/>
      <c r="MOT202" s="174"/>
      <c r="MOU202" s="174"/>
      <c r="MOV202" s="174"/>
      <c r="MOW202" s="174"/>
      <c r="MOX202" s="174"/>
      <c r="MOY202" s="174"/>
      <c r="MOZ202" s="174"/>
      <c r="MPA202" s="174"/>
      <c r="MPB202" s="174"/>
      <c r="MPC202" s="174"/>
      <c r="MPD202" s="174"/>
      <c r="MPE202" s="174"/>
      <c r="MPF202" s="174"/>
      <c r="MPG202" s="174"/>
      <c r="MPH202" s="174"/>
      <c r="MPI202" s="174"/>
      <c r="MPJ202" s="174"/>
      <c r="MPK202" s="174"/>
      <c r="MPL202" s="174"/>
      <c r="MPM202" s="174"/>
      <c r="MPN202" s="174"/>
      <c r="MPO202" s="174"/>
      <c r="MPP202" s="174"/>
      <c r="MPQ202" s="174"/>
      <c r="MPR202" s="174"/>
      <c r="MPS202" s="174"/>
      <c r="MPT202" s="174"/>
      <c r="MPU202" s="174"/>
      <c r="MPV202" s="174"/>
      <c r="MPW202" s="174"/>
      <c r="MPX202" s="174"/>
      <c r="MPY202" s="174"/>
      <c r="MPZ202" s="174"/>
      <c r="MQA202" s="174"/>
      <c r="MQB202" s="174"/>
      <c r="MQC202" s="174"/>
      <c r="MQD202" s="174"/>
      <c r="MQE202" s="174"/>
      <c r="MQF202" s="174"/>
      <c r="MQG202" s="174"/>
      <c r="MQH202" s="174"/>
      <c r="MQI202" s="174"/>
      <c r="MQJ202" s="174"/>
      <c r="MQK202" s="174"/>
      <c r="MQL202" s="174"/>
      <c r="MQM202" s="174"/>
      <c r="MQN202" s="174"/>
      <c r="MQO202" s="174"/>
      <c r="MQP202" s="174"/>
      <c r="MQQ202" s="174"/>
      <c r="MQR202" s="174"/>
      <c r="MQS202" s="174"/>
      <c r="MQT202" s="174"/>
      <c r="MQU202" s="174"/>
      <c r="MQV202" s="174"/>
      <c r="MQW202" s="174"/>
      <c r="MQX202" s="174"/>
      <c r="MQY202" s="174"/>
      <c r="MQZ202" s="174"/>
      <c r="MRA202" s="174"/>
      <c r="MRB202" s="174"/>
      <c r="MRC202" s="174"/>
      <c r="MRD202" s="174"/>
      <c r="MRE202" s="174"/>
      <c r="MRF202" s="174"/>
      <c r="MRG202" s="174"/>
      <c r="MRH202" s="174"/>
      <c r="MRI202" s="174"/>
      <c r="MRJ202" s="174"/>
      <c r="MRK202" s="174"/>
      <c r="MRL202" s="174"/>
      <c r="MRM202" s="174"/>
      <c r="MRN202" s="174"/>
      <c r="MRO202" s="174"/>
      <c r="MRP202" s="174"/>
      <c r="MRQ202" s="174"/>
      <c r="MRR202" s="174"/>
      <c r="MRS202" s="174"/>
      <c r="MRT202" s="174"/>
      <c r="MRU202" s="174"/>
      <c r="MRV202" s="174"/>
      <c r="MRW202" s="174"/>
      <c r="MRX202" s="174"/>
      <c r="MRY202" s="174"/>
      <c r="MRZ202" s="174"/>
      <c r="MSA202" s="174"/>
      <c r="MSB202" s="174"/>
      <c r="MSC202" s="174"/>
      <c r="MSD202" s="174"/>
      <c r="MSE202" s="174"/>
      <c r="MSF202" s="174"/>
      <c r="MSG202" s="174"/>
      <c r="MSH202" s="174"/>
      <c r="MSI202" s="174"/>
      <c r="MSJ202" s="174"/>
      <c r="MSK202" s="174"/>
      <c r="MSL202" s="174"/>
      <c r="MSM202" s="174"/>
      <c r="MSN202" s="174"/>
      <c r="MSO202" s="174"/>
      <c r="MSP202" s="174"/>
      <c r="MSQ202" s="174"/>
      <c r="MSR202" s="174"/>
      <c r="MSS202" s="174"/>
      <c r="MST202" s="174"/>
      <c r="MSU202" s="174"/>
      <c r="MSV202" s="174"/>
      <c r="MSW202" s="174"/>
      <c r="MSX202" s="174"/>
      <c r="MSY202" s="174"/>
      <c r="MSZ202" s="174"/>
      <c r="MTA202" s="174"/>
      <c r="MTB202" s="174"/>
      <c r="MTC202" s="174"/>
      <c r="MTD202" s="174"/>
      <c r="MTE202" s="174"/>
      <c r="MTF202" s="174"/>
      <c r="MTG202" s="174"/>
      <c r="MTH202" s="174"/>
      <c r="MTI202" s="174"/>
      <c r="MTJ202" s="174"/>
      <c r="MTK202" s="174"/>
      <c r="MTL202" s="174"/>
      <c r="MTM202" s="174"/>
      <c r="MTN202" s="174"/>
      <c r="MTO202" s="174"/>
      <c r="MTP202" s="174"/>
      <c r="MTQ202" s="174"/>
      <c r="MTR202" s="174"/>
      <c r="MTS202" s="174"/>
      <c r="MTT202" s="174"/>
      <c r="MTU202" s="174"/>
      <c r="MTV202" s="174"/>
      <c r="MTW202" s="174"/>
      <c r="MTX202" s="174"/>
      <c r="MTY202" s="174"/>
      <c r="MTZ202" s="174"/>
      <c r="MUA202" s="174"/>
      <c r="MUB202" s="174"/>
      <c r="MUC202" s="174"/>
      <c r="MUD202" s="174"/>
      <c r="MUE202" s="174"/>
      <c r="MUF202" s="174"/>
      <c r="MUG202" s="174"/>
      <c r="MUH202" s="174"/>
      <c r="MUI202" s="174"/>
      <c r="MUJ202" s="174"/>
      <c r="MUK202" s="174"/>
      <c r="MUL202" s="174"/>
      <c r="MUM202" s="174"/>
      <c r="MUN202" s="174"/>
      <c r="MUO202" s="174"/>
      <c r="MUP202" s="174"/>
      <c r="MUQ202" s="174"/>
      <c r="MUR202" s="174"/>
      <c r="MUS202" s="174"/>
      <c r="MUT202" s="174"/>
      <c r="MUU202" s="174"/>
      <c r="MUV202" s="174"/>
      <c r="MUW202" s="174"/>
      <c r="MUX202" s="174"/>
      <c r="MUY202" s="174"/>
      <c r="MUZ202" s="174"/>
      <c r="MVA202" s="174"/>
      <c r="MVB202" s="174"/>
      <c r="MVC202" s="174"/>
      <c r="MVD202" s="174"/>
      <c r="MVE202" s="174"/>
      <c r="MVF202" s="174"/>
      <c r="MVG202" s="174"/>
      <c r="MVH202" s="174"/>
      <c r="MVI202" s="174"/>
      <c r="MVJ202" s="174"/>
      <c r="MVK202" s="174"/>
      <c r="MVL202" s="174"/>
      <c r="MVM202" s="174"/>
      <c r="MVN202" s="174"/>
      <c r="MVO202" s="174"/>
      <c r="MVP202" s="174"/>
      <c r="MVQ202" s="174"/>
      <c r="MVR202" s="174"/>
      <c r="MVS202" s="174"/>
      <c r="MVT202" s="174"/>
      <c r="MVU202" s="174"/>
      <c r="MVV202" s="174"/>
      <c r="MVW202" s="174"/>
      <c r="MVX202" s="174"/>
      <c r="MVY202" s="174"/>
      <c r="MVZ202" s="174"/>
      <c r="MWA202" s="174"/>
      <c r="MWB202" s="174"/>
      <c r="MWC202" s="174"/>
      <c r="MWD202" s="174"/>
      <c r="MWE202" s="174"/>
      <c r="MWF202" s="174"/>
      <c r="MWG202" s="174"/>
      <c r="MWH202" s="174"/>
      <c r="MWI202" s="174"/>
      <c r="MWJ202" s="174"/>
      <c r="MWK202" s="174"/>
      <c r="MWL202" s="174"/>
      <c r="MWM202" s="174"/>
      <c r="MWN202" s="174"/>
      <c r="MWO202" s="174"/>
      <c r="MWP202" s="174"/>
      <c r="MWQ202" s="174"/>
      <c r="MWR202" s="174"/>
      <c r="MWS202" s="174"/>
      <c r="MWT202" s="174"/>
      <c r="MWU202" s="174"/>
      <c r="MWV202" s="174"/>
      <c r="MWW202" s="174"/>
      <c r="MWX202" s="174"/>
      <c r="MWY202" s="174"/>
      <c r="MWZ202" s="174"/>
      <c r="MXA202" s="174"/>
      <c r="MXB202" s="174"/>
      <c r="MXC202" s="174"/>
      <c r="MXD202" s="174"/>
      <c r="MXE202" s="174"/>
      <c r="MXF202" s="174"/>
      <c r="MXG202" s="174"/>
      <c r="MXH202" s="174"/>
      <c r="MXI202" s="174"/>
      <c r="MXJ202" s="174"/>
      <c r="MXK202" s="174"/>
      <c r="MXL202" s="174"/>
      <c r="MXM202" s="174"/>
      <c r="MXN202" s="174"/>
      <c r="MXO202" s="174"/>
      <c r="MXP202" s="174"/>
      <c r="MXQ202" s="174"/>
      <c r="MXR202" s="174"/>
      <c r="MXS202" s="174"/>
      <c r="MXT202" s="174"/>
      <c r="MXU202" s="174"/>
      <c r="MXV202" s="174"/>
      <c r="MXW202" s="174"/>
      <c r="MXX202" s="174"/>
      <c r="MXY202" s="174"/>
      <c r="MXZ202" s="174"/>
      <c r="MYA202" s="174"/>
      <c r="MYB202" s="174"/>
      <c r="MYC202" s="174"/>
      <c r="MYD202" s="174"/>
      <c r="MYE202" s="174"/>
      <c r="MYF202" s="174"/>
      <c r="MYG202" s="174"/>
      <c r="MYH202" s="174"/>
      <c r="MYI202" s="174"/>
      <c r="MYJ202" s="174"/>
      <c r="MYK202" s="174"/>
      <c r="MYL202" s="174"/>
      <c r="MYM202" s="174"/>
      <c r="MYN202" s="174"/>
      <c r="MYO202" s="174"/>
      <c r="MYP202" s="174"/>
      <c r="MYQ202" s="174"/>
      <c r="MYR202" s="174"/>
      <c r="MYS202" s="174"/>
      <c r="MYT202" s="174"/>
      <c r="MYU202" s="174"/>
      <c r="MYV202" s="174"/>
      <c r="MYW202" s="174"/>
      <c r="MYX202" s="174"/>
      <c r="MYY202" s="174"/>
      <c r="MYZ202" s="174"/>
      <c r="MZA202" s="174"/>
      <c r="MZB202" s="174"/>
      <c r="MZC202" s="174"/>
      <c r="MZD202" s="174"/>
      <c r="MZE202" s="174"/>
      <c r="MZF202" s="174"/>
      <c r="MZG202" s="174"/>
      <c r="MZH202" s="174"/>
      <c r="MZI202" s="174"/>
      <c r="MZJ202" s="174"/>
      <c r="MZK202" s="174"/>
      <c r="MZL202" s="174"/>
      <c r="MZM202" s="174"/>
      <c r="MZN202" s="174"/>
      <c r="MZO202" s="174"/>
      <c r="MZP202" s="174"/>
      <c r="MZQ202" s="174"/>
      <c r="MZR202" s="174"/>
      <c r="MZS202" s="174"/>
      <c r="MZT202" s="174"/>
      <c r="MZU202" s="174"/>
      <c r="MZV202" s="174"/>
      <c r="MZW202" s="174"/>
      <c r="MZX202" s="174"/>
      <c r="MZY202" s="174"/>
      <c r="MZZ202" s="174"/>
      <c r="NAA202" s="174"/>
      <c r="NAB202" s="174"/>
      <c r="NAC202" s="174"/>
      <c r="NAD202" s="174"/>
      <c r="NAE202" s="174"/>
      <c r="NAF202" s="174"/>
      <c r="NAG202" s="174"/>
      <c r="NAH202" s="174"/>
      <c r="NAI202" s="174"/>
      <c r="NAJ202" s="174"/>
      <c r="NAK202" s="174"/>
      <c r="NAL202" s="174"/>
      <c r="NAM202" s="174"/>
      <c r="NAN202" s="174"/>
      <c r="NAO202" s="174"/>
      <c r="NAP202" s="174"/>
      <c r="NAQ202" s="174"/>
      <c r="NAR202" s="174"/>
      <c r="NAS202" s="174"/>
      <c r="NAT202" s="174"/>
      <c r="NAU202" s="174"/>
      <c r="NAV202" s="174"/>
      <c r="NAW202" s="174"/>
      <c r="NAX202" s="174"/>
      <c r="NAY202" s="174"/>
      <c r="NAZ202" s="174"/>
      <c r="NBA202" s="174"/>
      <c r="NBB202" s="174"/>
      <c r="NBC202" s="174"/>
      <c r="NBD202" s="174"/>
      <c r="NBE202" s="174"/>
      <c r="NBF202" s="174"/>
      <c r="NBG202" s="174"/>
      <c r="NBH202" s="174"/>
      <c r="NBI202" s="174"/>
      <c r="NBJ202" s="174"/>
      <c r="NBK202" s="174"/>
      <c r="NBL202" s="174"/>
      <c r="NBM202" s="174"/>
      <c r="NBN202" s="174"/>
      <c r="NBO202" s="174"/>
      <c r="NBP202" s="174"/>
      <c r="NBQ202" s="174"/>
      <c r="NBR202" s="174"/>
      <c r="NBS202" s="174"/>
      <c r="NBT202" s="174"/>
      <c r="NBU202" s="174"/>
      <c r="NBV202" s="174"/>
      <c r="NBW202" s="174"/>
      <c r="NBX202" s="174"/>
      <c r="NBY202" s="174"/>
      <c r="NBZ202" s="174"/>
      <c r="NCA202" s="174"/>
      <c r="NCB202" s="174"/>
      <c r="NCC202" s="174"/>
      <c r="NCD202" s="174"/>
      <c r="NCE202" s="174"/>
      <c r="NCF202" s="174"/>
      <c r="NCG202" s="174"/>
      <c r="NCH202" s="174"/>
      <c r="NCI202" s="174"/>
      <c r="NCJ202" s="174"/>
      <c r="NCK202" s="174"/>
      <c r="NCL202" s="174"/>
      <c r="NCM202" s="174"/>
      <c r="NCN202" s="174"/>
      <c r="NCO202" s="174"/>
      <c r="NCP202" s="174"/>
      <c r="NCQ202" s="174"/>
      <c r="NCR202" s="174"/>
      <c r="NCS202" s="174"/>
      <c r="NCT202" s="174"/>
      <c r="NCU202" s="174"/>
      <c r="NCV202" s="174"/>
      <c r="NCW202" s="174"/>
      <c r="NCX202" s="174"/>
      <c r="NCY202" s="174"/>
      <c r="NCZ202" s="174"/>
      <c r="NDA202" s="174"/>
      <c r="NDB202" s="174"/>
      <c r="NDC202" s="174"/>
      <c r="NDD202" s="174"/>
      <c r="NDE202" s="174"/>
      <c r="NDF202" s="174"/>
      <c r="NDG202" s="174"/>
      <c r="NDH202" s="174"/>
      <c r="NDI202" s="174"/>
      <c r="NDJ202" s="174"/>
      <c r="NDK202" s="174"/>
      <c r="NDL202" s="174"/>
      <c r="NDM202" s="174"/>
      <c r="NDN202" s="174"/>
      <c r="NDO202" s="174"/>
      <c r="NDP202" s="174"/>
      <c r="NDQ202" s="174"/>
      <c r="NDR202" s="174"/>
      <c r="NDS202" s="174"/>
      <c r="NDT202" s="174"/>
      <c r="NDU202" s="174"/>
      <c r="NDV202" s="174"/>
      <c r="NDW202" s="174"/>
      <c r="NDX202" s="174"/>
      <c r="NDY202" s="174"/>
      <c r="NDZ202" s="174"/>
      <c r="NEA202" s="174"/>
      <c r="NEB202" s="174"/>
      <c r="NEC202" s="174"/>
      <c r="NED202" s="174"/>
      <c r="NEE202" s="174"/>
      <c r="NEF202" s="174"/>
      <c r="NEG202" s="174"/>
      <c r="NEH202" s="174"/>
      <c r="NEI202" s="174"/>
      <c r="NEJ202" s="174"/>
      <c r="NEK202" s="174"/>
      <c r="NEL202" s="174"/>
      <c r="NEM202" s="174"/>
      <c r="NEN202" s="174"/>
      <c r="NEO202" s="174"/>
      <c r="NEP202" s="174"/>
      <c r="NEQ202" s="174"/>
      <c r="NER202" s="174"/>
      <c r="NES202" s="174"/>
      <c r="NET202" s="174"/>
      <c r="NEU202" s="174"/>
      <c r="NEV202" s="174"/>
      <c r="NEW202" s="174"/>
      <c r="NEX202" s="174"/>
      <c r="NEY202" s="174"/>
      <c r="NEZ202" s="174"/>
      <c r="NFA202" s="174"/>
      <c r="NFB202" s="174"/>
      <c r="NFC202" s="174"/>
      <c r="NFD202" s="174"/>
      <c r="NFE202" s="174"/>
      <c r="NFF202" s="174"/>
      <c r="NFG202" s="174"/>
      <c r="NFH202" s="174"/>
      <c r="NFI202" s="174"/>
      <c r="NFJ202" s="174"/>
      <c r="NFK202" s="174"/>
      <c r="NFL202" s="174"/>
      <c r="NFM202" s="174"/>
      <c r="NFN202" s="174"/>
      <c r="NFO202" s="174"/>
      <c r="NFP202" s="174"/>
      <c r="NFQ202" s="174"/>
      <c r="NFR202" s="174"/>
      <c r="NFS202" s="174"/>
      <c r="NFT202" s="174"/>
      <c r="NFU202" s="174"/>
      <c r="NFV202" s="174"/>
      <c r="NFW202" s="174"/>
      <c r="NFX202" s="174"/>
      <c r="NFY202" s="174"/>
      <c r="NFZ202" s="174"/>
      <c r="NGA202" s="174"/>
      <c r="NGB202" s="174"/>
      <c r="NGC202" s="174"/>
      <c r="NGD202" s="174"/>
      <c r="NGE202" s="174"/>
      <c r="NGF202" s="174"/>
      <c r="NGG202" s="174"/>
      <c r="NGH202" s="174"/>
      <c r="NGI202" s="174"/>
      <c r="NGJ202" s="174"/>
      <c r="NGK202" s="174"/>
      <c r="NGL202" s="174"/>
      <c r="NGM202" s="174"/>
      <c r="NGN202" s="174"/>
      <c r="NGO202" s="174"/>
      <c r="NGP202" s="174"/>
      <c r="NGQ202" s="174"/>
      <c r="NGR202" s="174"/>
      <c r="NGS202" s="174"/>
      <c r="NGT202" s="174"/>
      <c r="NGU202" s="174"/>
      <c r="NGV202" s="174"/>
      <c r="NGW202" s="174"/>
      <c r="NGX202" s="174"/>
      <c r="NGY202" s="174"/>
      <c r="NGZ202" s="174"/>
      <c r="NHA202" s="174"/>
      <c r="NHB202" s="174"/>
      <c r="NHC202" s="174"/>
      <c r="NHD202" s="174"/>
      <c r="NHE202" s="174"/>
      <c r="NHF202" s="174"/>
      <c r="NHG202" s="174"/>
      <c r="NHH202" s="174"/>
      <c r="NHI202" s="174"/>
      <c r="NHJ202" s="174"/>
      <c r="NHK202" s="174"/>
      <c r="NHL202" s="174"/>
      <c r="NHM202" s="174"/>
      <c r="NHN202" s="174"/>
      <c r="NHO202" s="174"/>
      <c r="NHP202" s="174"/>
      <c r="NHQ202" s="174"/>
      <c r="NHR202" s="174"/>
      <c r="NHS202" s="174"/>
      <c r="NHT202" s="174"/>
      <c r="NHU202" s="174"/>
      <c r="NHV202" s="174"/>
      <c r="NHW202" s="174"/>
      <c r="NHX202" s="174"/>
      <c r="NHY202" s="174"/>
      <c r="NHZ202" s="174"/>
      <c r="NIA202" s="174"/>
      <c r="NIB202" s="174"/>
      <c r="NIC202" s="174"/>
      <c r="NID202" s="174"/>
      <c r="NIE202" s="174"/>
      <c r="NIF202" s="174"/>
      <c r="NIG202" s="174"/>
      <c r="NIH202" s="174"/>
      <c r="NII202" s="174"/>
      <c r="NIJ202" s="174"/>
      <c r="NIK202" s="174"/>
      <c r="NIL202" s="174"/>
      <c r="NIM202" s="174"/>
      <c r="NIN202" s="174"/>
      <c r="NIO202" s="174"/>
      <c r="NIP202" s="174"/>
      <c r="NIQ202" s="174"/>
      <c r="NIR202" s="174"/>
      <c r="NIS202" s="174"/>
      <c r="NIT202" s="174"/>
      <c r="NIU202" s="174"/>
      <c r="NIV202" s="174"/>
      <c r="NIW202" s="174"/>
      <c r="NIX202" s="174"/>
      <c r="NIY202" s="174"/>
      <c r="NIZ202" s="174"/>
      <c r="NJA202" s="174"/>
      <c r="NJB202" s="174"/>
      <c r="NJC202" s="174"/>
      <c r="NJD202" s="174"/>
      <c r="NJE202" s="174"/>
      <c r="NJF202" s="174"/>
      <c r="NJG202" s="174"/>
      <c r="NJH202" s="174"/>
      <c r="NJI202" s="174"/>
      <c r="NJJ202" s="174"/>
      <c r="NJK202" s="174"/>
      <c r="NJL202" s="174"/>
      <c r="NJM202" s="174"/>
      <c r="NJN202" s="174"/>
      <c r="NJO202" s="174"/>
      <c r="NJP202" s="174"/>
      <c r="NJQ202" s="174"/>
      <c r="NJR202" s="174"/>
      <c r="NJS202" s="174"/>
      <c r="NJT202" s="174"/>
      <c r="NJU202" s="174"/>
      <c r="NJV202" s="174"/>
      <c r="NJW202" s="174"/>
      <c r="NJX202" s="174"/>
      <c r="NJY202" s="174"/>
      <c r="NJZ202" s="174"/>
      <c r="NKA202" s="174"/>
      <c r="NKB202" s="174"/>
      <c r="NKC202" s="174"/>
      <c r="NKD202" s="174"/>
      <c r="NKE202" s="174"/>
      <c r="NKF202" s="174"/>
      <c r="NKG202" s="174"/>
      <c r="NKH202" s="174"/>
      <c r="NKI202" s="174"/>
      <c r="NKJ202" s="174"/>
      <c r="NKK202" s="174"/>
      <c r="NKL202" s="174"/>
      <c r="NKM202" s="174"/>
      <c r="NKN202" s="174"/>
      <c r="NKO202" s="174"/>
      <c r="NKP202" s="174"/>
      <c r="NKQ202" s="174"/>
      <c r="NKR202" s="174"/>
      <c r="NKS202" s="174"/>
      <c r="NKT202" s="174"/>
      <c r="NKU202" s="174"/>
      <c r="NKV202" s="174"/>
      <c r="NKW202" s="174"/>
      <c r="NKX202" s="174"/>
      <c r="NKY202" s="174"/>
      <c r="NKZ202" s="174"/>
      <c r="NLA202" s="174"/>
      <c r="NLB202" s="174"/>
      <c r="NLC202" s="174"/>
      <c r="NLD202" s="174"/>
      <c r="NLE202" s="174"/>
      <c r="NLF202" s="174"/>
      <c r="NLG202" s="174"/>
      <c r="NLH202" s="174"/>
      <c r="NLI202" s="174"/>
      <c r="NLJ202" s="174"/>
      <c r="NLK202" s="174"/>
      <c r="NLL202" s="174"/>
      <c r="NLM202" s="174"/>
      <c r="NLN202" s="174"/>
      <c r="NLO202" s="174"/>
      <c r="NLP202" s="174"/>
      <c r="NLQ202" s="174"/>
      <c r="NLR202" s="174"/>
      <c r="NLS202" s="174"/>
      <c r="NLT202" s="174"/>
      <c r="NLU202" s="174"/>
      <c r="NLV202" s="174"/>
      <c r="NLW202" s="174"/>
      <c r="NLX202" s="174"/>
      <c r="NLY202" s="174"/>
      <c r="NLZ202" s="174"/>
      <c r="NMA202" s="174"/>
      <c r="NMB202" s="174"/>
      <c r="NMC202" s="174"/>
      <c r="NMD202" s="174"/>
      <c r="NME202" s="174"/>
      <c r="NMF202" s="174"/>
      <c r="NMG202" s="174"/>
      <c r="NMH202" s="174"/>
      <c r="NMI202" s="174"/>
      <c r="NMJ202" s="174"/>
      <c r="NMK202" s="174"/>
      <c r="NML202" s="174"/>
      <c r="NMM202" s="174"/>
      <c r="NMN202" s="174"/>
      <c r="NMO202" s="174"/>
      <c r="NMP202" s="174"/>
      <c r="NMQ202" s="174"/>
      <c r="NMR202" s="174"/>
      <c r="NMS202" s="174"/>
      <c r="NMT202" s="174"/>
      <c r="NMU202" s="174"/>
      <c r="NMV202" s="174"/>
      <c r="NMW202" s="174"/>
      <c r="NMX202" s="174"/>
      <c r="NMY202" s="174"/>
      <c r="NMZ202" s="174"/>
      <c r="NNA202" s="174"/>
      <c r="NNB202" s="174"/>
      <c r="NNC202" s="174"/>
      <c r="NND202" s="174"/>
      <c r="NNE202" s="174"/>
      <c r="NNF202" s="174"/>
      <c r="NNG202" s="174"/>
      <c r="NNH202" s="174"/>
      <c r="NNI202" s="174"/>
      <c r="NNJ202" s="174"/>
      <c r="NNK202" s="174"/>
      <c r="NNL202" s="174"/>
      <c r="NNM202" s="174"/>
      <c r="NNN202" s="174"/>
      <c r="NNO202" s="174"/>
      <c r="NNP202" s="174"/>
      <c r="NNQ202" s="174"/>
      <c r="NNR202" s="174"/>
      <c r="NNS202" s="174"/>
      <c r="NNT202" s="174"/>
      <c r="NNU202" s="174"/>
      <c r="NNV202" s="174"/>
      <c r="NNW202" s="174"/>
      <c r="NNX202" s="174"/>
      <c r="NNY202" s="174"/>
      <c r="NNZ202" s="174"/>
      <c r="NOA202" s="174"/>
      <c r="NOB202" s="174"/>
      <c r="NOC202" s="174"/>
      <c r="NOD202" s="174"/>
      <c r="NOE202" s="174"/>
      <c r="NOF202" s="174"/>
      <c r="NOG202" s="174"/>
      <c r="NOH202" s="174"/>
      <c r="NOI202" s="174"/>
      <c r="NOJ202" s="174"/>
      <c r="NOK202" s="174"/>
      <c r="NOL202" s="174"/>
      <c r="NOM202" s="174"/>
      <c r="NON202" s="174"/>
      <c r="NOO202" s="174"/>
      <c r="NOP202" s="174"/>
      <c r="NOQ202" s="174"/>
      <c r="NOR202" s="174"/>
      <c r="NOS202" s="174"/>
      <c r="NOT202" s="174"/>
      <c r="NOU202" s="174"/>
      <c r="NOV202" s="174"/>
      <c r="NOW202" s="174"/>
      <c r="NOX202" s="174"/>
      <c r="NOY202" s="174"/>
      <c r="NOZ202" s="174"/>
      <c r="NPA202" s="174"/>
      <c r="NPB202" s="174"/>
      <c r="NPC202" s="174"/>
      <c r="NPD202" s="174"/>
      <c r="NPE202" s="174"/>
      <c r="NPF202" s="174"/>
      <c r="NPG202" s="174"/>
      <c r="NPH202" s="174"/>
      <c r="NPI202" s="174"/>
      <c r="NPJ202" s="174"/>
      <c r="NPK202" s="174"/>
      <c r="NPL202" s="174"/>
      <c r="NPM202" s="174"/>
      <c r="NPN202" s="174"/>
      <c r="NPO202" s="174"/>
      <c r="NPP202" s="174"/>
      <c r="NPQ202" s="174"/>
      <c r="NPR202" s="174"/>
      <c r="NPS202" s="174"/>
      <c r="NPT202" s="174"/>
      <c r="NPU202" s="174"/>
      <c r="NPV202" s="174"/>
      <c r="NPW202" s="174"/>
      <c r="NPX202" s="174"/>
      <c r="NPY202" s="174"/>
      <c r="NPZ202" s="174"/>
      <c r="NQA202" s="174"/>
      <c r="NQB202" s="174"/>
      <c r="NQC202" s="174"/>
      <c r="NQD202" s="174"/>
      <c r="NQE202" s="174"/>
      <c r="NQF202" s="174"/>
      <c r="NQG202" s="174"/>
      <c r="NQH202" s="174"/>
      <c r="NQI202" s="174"/>
      <c r="NQJ202" s="174"/>
      <c r="NQK202" s="174"/>
      <c r="NQL202" s="174"/>
      <c r="NQM202" s="174"/>
      <c r="NQN202" s="174"/>
      <c r="NQO202" s="174"/>
      <c r="NQP202" s="174"/>
      <c r="NQQ202" s="174"/>
      <c r="NQR202" s="174"/>
      <c r="NQS202" s="174"/>
      <c r="NQT202" s="174"/>
      <c r="NQU202" s="174"/>
      <c r="NQV202" s="174"/>
      <c r="NQW202" s="174"/>
      <c r="NQX202" s="174"/>
      <c r="NQY202" s="174"/>
      <c r="NQZ202" s="174"/>
      <c r="NRA202" s="174"/>
      <c r="NRB202" s="174"/>
      <c r="NRC202" s="174"/>
      <c r="NRD202" s="174"/>
      <c r="NRE202" s="174"/>
      <c r="NRF202" s="174"/>
      <c r="NRG202" s="174"/>
      <c r="NRH202" s="174"/>
      <c r="NRI202" s="174"/>
      <c r="NRJ202" s="174"/>
      <c r="NRK202" s="174"/>
      <c r="NRL202" s="174"/>
      <c r="NRM202" s="174"/>
      <c r="NRN202" s="174"/>
      <c r="NRO202" s="174"/>
      <c r="NRP202" s="174"/>
      <c r="NRQ202" s="174"/>
      <c r="NRR202" s="174"/>
      <c r="NRS202" s="174"/>
      <c r="NRT202" s="174"/>
      <c r="NRU202" s="174"/>
      <c r="NRV202" s="174"/>
      <c r="NRW202" s="174"/>
      <c r="NRX202" s="174"/>
      <c r="NRY202" s="174"/>
      <c r="NRZ202" s="174"/>
      <c r="NSA202" s="174"/>
      <c r="NSB202" s="174"/>
      <c r="NSC202" s="174"/>
      <c r="NSD202" s="174"/>
      <c r="NSE202" s="174"/>
      <c r="NSF202" s="174"/>
      <c r="NSG202" s="174"/>
      <c r="NSH202" s="174"/>
      <c r="NSI202" s="174"/>
      <c r="NSJ202" s="174"/>
      <c r="NSK202" s="174"/>
      <c r="NSL202" s="174"/>
      <c r="NSM202" s="174"/>
      <c r="NSN202" s="174"/>
      <c r="NSO202" s="174"/>
      <c r="NSP202" s="174"/>
      <c r="NSQ202" s="174"/>
      <c r="NSR202" s="174"/>
      <c r="NSS202" s="174"/>
      <c r="NST202" s="174"/>
      <c r="NSU202" s="174"/>
      <c r="NSV202" s="174"/>
      <c r="NSW202" s="174"/>
      <c r="NSX202" s="174"/>
      <c r="NSY202" s="174"/>
      <c r="NSZ202" s="174"/>
      <c r="NTA202" s="174"/>
      <c r="NTB202" s="174"/>
      <c r="NTC202" s="174"/>
      <c r="NTD202" s="174"/>
      <c r="NTE202" s="174"/>
      <c r="NTF202" s="174"/>
      <c r="NTG202" s="174"/>
      <c r="NTH202" s="174"/>
      <c r="NTI202" s="174"/>
      <c r="NTJ202" s="174"/>
      <c r="NTK202" s="174"/>
      <c r="NTL202" s="174"/>
      <c r="NTM202" s="174"/>
      <c r="NTN202" s="174"/>
      <c r="NTO202" s="174"/>
      <c r="NTP202" s="174"/>
      <c r="NTQ202" s="174"/>
      <c r="NTR202" s="174"/>
      <c r="NTS202" s="174"/>
      <c r="NTT202" s="174"/>
      <c r="NTU202" s="174"/>
      <c r="NTV202" s="174"/>
      <c r="NTW202" s="174"/>
      <c r="NTX202" s="174"/>
      <c r="NTY202" s="174"/>
      <c r="NTZ202" s="174"/>
      <c r="NUA202" s="174"/>
      <c r="NUB202" s="174"/>
      <c r="NUC202" s="174"/>
      <c r="NUD202" s="174"/>
      <c r="NUE202" s="174"/>
      <c r="NUF202" s="174"/>
      <c r="NUG202" s="174"/>
      <c r="NUH202" s="174"/>
      <c r="NUI202" s="174"/>
      <c r="NUJ202" s="174"/>
      <c r="NUK202" s="174"/>
      <c r="NUL202" s="174"/>
      <c r="NUM202" s="174"/>
      <c r="NUN202" s="174"/>
      <c r="NUO202" s="174"/>
      <c r="NUP202" s="174"/>
      <c r="NUQ202" s="174"/>
      <c r="NUR202" s="174"/>
      <c r="NUS202" s="174"/>
      <c r="NUT202" s="174"/>
      <c r="NUU202" s="174"/>
      <c r="NUV202" s="174"/>
      <c r="NUW202" s="174"/>
      <c r="NUX202" s="174"/>
      <c r="NUY202" s="174"/>
      <c r="NUZ202" s="174"/>
      <c r="NVA202" s="174"/>
      <c r="NVB202" s="174"/>
      <c r="NVC202" s="174"/>
      <c r="NVD202" s="174"/>
      <c r="NVE202" s="174"/>
      <c r="NVF202" s="174"/>
      <c r="NVG202" s="174"/>
      <c r="NVH202" s="174"/>
      <c r="NVI202" s="174"/>
      <c r="NVJ202" s="174"/>
      <c r="NVK202" s="174"/>
      <c r="NVL202" s="174"/>
      <c r="NVM202" s="174"/>
      <c r="NVN202" s="174"/>
      <c r="NVO202" s="174"/>
      <c r="NVP202" s="174"/>
      <c r="NVQ202" s="174"/>
      <c r="NVR202" s="174"/>
      <c r="NVS202" s="174"/>
      <c r="NVT202" s="174"/>
      <c r="NVU202" s="174"/>
      <c r="NVV202" s="174"/>
      <c r="NVW202" s="174"/>
      <c r="NVX202" s="174"/>
      <c r="NVY202" s="174"/>
      <c r="NVZ202" s="174"/>
      <c r="NWA202" s="174"/>
      <c r="NWB202" s="174"/>
      <c r="NWC202" s="174"/>
      <c r="NWD202" s="174"/>
      <c r="NWE202" s="174"/>
      <c r="NWF202" s="174"/>
      <c r="NWG202" s="174"/>
      <c r="NWH202" s="174"/>
      <c r="NWI202" s="174"/>
      <c r="NWJ202" s="174"/>
      <c r="NWK202" s="174"/>
      <c r="NWL202" s="174"/>
      <c r="NWM202" s="174"/>
      <c r="NWN202" s="174"/>
      <c r="NWO202" s="174"/>
      <c r="NWP202" s="174"/>
      <c r="NWQ202" s="174"/>
      <c r="NWR202" s="174"/>
      <c r="NWS202" s="174"/>
      <c r="NWT202" s="174"/>
      <c r="NWU202" s="174"/>
      <c r="NWV202" s="174"/>
      <c r="NWW202" s="174"/>
      <c r="NWX202" s="174"/>
      <c r="NWY202" s="174"/>
      <c r="NWZ202" s="174"/>
      <c r="NXA202" s="174"/>
      <c r="NXB202" s="174"/>
      <c r="NXC202" s="174"/>
      <c r="NXD202" s="174"/>
      <c r="NXE202" s="174"/>
      <c r="NXF202" s="174"/>
      <c r="NXG202" s="174"/>
      <c r="NXH202" s="174"/>
      <c r="NXI202" s="174"/>
      <c r="NXJ202" s="174"/>
      <c r="NXK202" s="174"/>
      <c r="NXL202" s="174"/>
      <c r="NXM202" s="174"/>
      <c r="NXN202" s="174"/>
      <c r="NXO202" s="174"/>
      <c r="NXP202" s="174"/>
      <c r="NXQ202" s="174"/>
      <c r="NXR202" s="174"/>
      <c r="NXS202" s="174"/>
      <c r="NXT202" s="174"/>
      <c r="NXU202" s="174"/>
      <c r="NXV202" s="174"/>
      <c r="NXW202" s="174"/>
      <c r="NXX202" s="174"/>
      <c r="NXY202" s="174"/>
      <c r="NXZ202" s="174"/>
      <c r="NYA202" s="174"/>
      <c r="NYB202" s="174"/>
      <c r="NYC202" s="174"/>
      <c r="NYD202" s="174"/>
      <c r="NYE202" s="174"/>
      <c r="NYF202" s="174"/>
      <c r="NYG202" s="174"/>
      <c r="NYH202" s="174"/>
      <c r="NYI202" s="174"/>
      <c r="NYJ202" s="174"/>
      <c r="NYK202" s="174"/>
      <c r="NYL202" s="174"/>
      <c r="NYM202" s="174"/>
      <c r="NYN202" s="174"/>
      <c r="NYO202" s="174"/>
      <c r="NYP202" s="174"/>
      <c r="NYQ202" s="174"/>
      <c r="NYR202" s="174"/>
      <c r="NYS202" s="174"/>
      <c r="NYT202" s="174"/>
      <c r="NYU202" s="174"/>
      <c r="NYV202" s="174"/>
      <c r="NYW202" s="174"/>
      <c r="NYX202" s="174"/>
      <c r="NYY202" s="174"/>
      <c r="NYZ202" s="174"/>
      <c r="NZA202" s="174"/>
      <c r="NZB202" s="174"/>
      <c r="NZC202" s="174"/>
      <c r="NZD202" s="174"/>
      <c r="NZE202" s="174"/>
      <c r="NZF202" s="174"/>
      <c r="NZG202" s="174"/>
      <c r="NZH202" s="174"/>
      <c r="NZI202" s="174"/>
      <c r="NZJ202" s="174"/>
      <c r="NZK202" s="174"/>
      <c r="NZL202" s="174"/>
      <c r="NZM202" s="174"/>
      <c r="NZN202" s="174"/>
      <c r="NZO202" s="174"/>
      <c r="NZP202" s="174"/>
      <c r="NZQ202" s="174"/>
      <c r="NZR202" s="174"/>
      <c r="NZS202" s="174"/>
      <c r="NZT202" s="174"/>
      <c r="NZU202" s="174"/>
      <c r="NZV202" s="174"/>
      <c r="NZW202" s="174"/>
      <c r="NZX202" s="174"/>
      <c r="NZY202" s="174"/>
      <c r="NZZ202" s="174"/>
      <c r="OAA202" s="174"/>
      <c r="OAB202" s="174"/>
      <c r="OAC202" s="174"/>
      <c r="OAD202" s="174"/>
      <c r="OAE202" s="174"/>
      <c r="OAF202" s="174"/>
      <c r="OAG202" s="174"/>
      <c r="OAH202" s="174"/>
      <c r="OAI202" s="174"/>
      <c r="OAJ202" s="174"/>
      <c r="OAK202" s="174"/>
      <c r="OAL202" s="174"/>
      <c r="OAM202" s="174"/>
      <c r="OAN202" s="174"/>
      <c r="OAO202" s="174"/>
      <c r="OAP202" s="174"/>
      <c r="OAQ202" s="174"/>
      <c r="OAR202" s="174"/>
      <c r="OAS202" s="174"/>
      <c r="OAT202" s="174"/>
      <c r="OAU202" s="174"/>
      <c r="OAV202" s="174"/>
      <c r="OAW202" s="174"/>
      <c r="OAX202" s="174"/>
      <c r="OAY202" s="174"/>
      <c r="OAZ202" s="174"/>
      <c r="OBA202" s="174"/>
      <c r="OBB202" s="174"/>
      <c r="OBC202" s="174"/>
      <c r="OBD202" s="174"/>
      <c r="OBE202" s="174"/>
      <c r="OBF202" s="174"/>
      <c r="OBG202" s="174"/>
      <c r="OBH202" s="174"/>
      <c r="OBI202" s="174"/>
      <c r="OBJ202" s="174"/>
      <c r="OBK202" s="174"/>
      <c r="OBL202" s="174"/>
      <c r="OBM202" s="174"/>
      <c r="OBN202" s="174"/>
      <c r="OBO202" s="174"/>
      <c r="OBP202" s="174"/>
      <c r="OBQ202" s="174"/>
      <c r="OBR202" s="174"/>
      <c r="OBS202" s="174"/>
      <c r="OBT202" s="174"/>
      <c r="OBU202" s="174"/>
      <c r="OBV202" s="174"/>
      <c r="OBW202" s="174"/>
      <c r="OBX202" s="174"/>
      <c r="OBY202" s="174"/>
      <c r="OBZ202" s="174"/>
      <c r="OCA202" s="174"/>
      <c r="OCB202" s="174"/>
      <c r="OCC202" s="174"/>
      <c r="OCD202" s="174"/>
      <c r="OCE202" s="174"/>
      <c r="OCF202" s="174"/>
      <c r="OCG202" s="174"/>
      <c r="OCH202" s="174"/>
      <c r="OCI202" s="174"/>
      <c r="OCJ202" s="174"/>
      <c r="OCK202" s="174"/>
      <c r="OCL202" s="174"/>
      <c r="OCM202" s="174"/>
      <c r="OCN202" s="174"/>
      <c r="OCO202" s="174"/>
      <c r="OCP202" s="174"/>
      <c r="OCQ202" s="174"/>
      <c r="OCR202" s="174"/>
      <c r="OCS202" s="174"/>
      <c r="OCT202" s="174"/>
      <c r="OCU202" s="174"/>
      <c r="OCV202" s="174"/>
      <c r="OCW202" s="174"/>
      <c r="OCX202" s="174"/>
      <c r="OCY202" s="174"/>
      <c r="OCZ202" s="174"/>
      <c r="ODA202" s="174"/>
      <c r="ODB202" s="174"/>
      <c r="ODC202" s="174"/>
      <c r="ODD202" s="174"/>
      <c r="ODE202" s="174"/>
      <c r="ODF202" s="174"/>
      <c r="ODG202" s="174"/>
      <c r="ODH202" s="174"/>
      <c r="ODI202" s="174"/>
      <c r="ODJ202" s="174"/>
      <c r="ODK202" s="174"/>
      <c r="ODL202" s="174"/>
      <c r="ODM202" s="174"/>
      <c r="ODN202" s="174"/>
      <c r="ODO202" s="174"/>
      <c r="ODP202" s="174"/>
      <c r="ODQ202" s="174"/>
      <c r="ODR202" s="174"/>
      <c r="ODS202" s="174"/>
      <c r="ODT202" s="174"/>
      <c r="ODU202" s="174"/>
      <c r="ODV202" s="174"/>
      <c r="ODW202" s="174"/>
      <c r="ODX202" s="174"/>
      <c r="ODY202" s="174"/>
      <c r="ODZ202" s="174"/>
      <c r="OEA202" s="174"/>
      <c r="OEB202" s="174"/>
      <c r="OEC202" s="174"/>
      <c r="OED202" s="174"/>
      <c r="OEE202" s="174"/>
      <c r="OEF202" s="174"/>
      <c r="OEG202" s="174"/>
      <c r="OEH202" s="174"/>
      <c r="OEI202" s="174"/>
      <c r="OEJ202" s="174"/>
      <c r="OEK202" s="174"/>
      <c r="OEL202" s="174"/>
      <c r="OEM202" s="174"/>
      <c r="OEN202" s="174"/>
      <c r="OEO202" s="174"/>
      <c r="OEP202" s="174"/>
      <c r="OEQ202" s="174"/>
      <c r="OER202" s="174"/>
      <c r="OES202" s="174"/>
      <c r="OET202" s="174"/>
      <c r="OEU202" s="174"/>
      <c r="OEV202" s="174"/>
      <c r="OEW202" s="174"/>
      <c r="OEX202" s="174"/>
      <c r="OEY202" s="174"/>
      <c r="OEZ202" s="174"/>
      <c r="OFA202" s="174"/>
      <c r="OFB202" s="174"/>
      <c r="OFC202" s="174"/>
      <c r="OFD202" s="174"/>
      <c r="OFE202" s="174"/>
      <c r="OFF202" s="174"/>
      <c r="OFG202" s="174"/>
      <c r="OFH202" s="174"/>
      <c r="OFI202" s="174"/>
      <c r="OFJ202" s="174"/>
      <c r="OFK202" s="174"/>
      <c r="OFL202" s="174"/>
      <c r="OFM202" s="174"/>
      <c r="OFN202" s="174"/>
      <c r="OFO202" s="174"/>
      <c r="OFP202" s="174"/>
      <c r="OFQ202" s="174"/>
      <c r="OFR202" s="174"/>
      <c r="OFS202" s="174"/>
      <c r="OFT202" s="174"/>
      <c r="OFU202" s="174"/>
      <c r="OFV202" s="174"/>
      <c r="OFW202" s="174"/>
      <c r="OFX202" s="174"/>
      <c r="OFY202" s="174"/>
      <c r="OFZ202" s="174"/>
      <c r="OGA202" s="174"/>
      <c r="OGB202" s="174"/>
      <c r="OGC202" s="174"/>
      <c r="OGD202" s="174"/>
      <c r="OGE202" s="174"/>
      <c r="OGF202" s="174"/>
      <c r="OGG202" s="174"/>
      <c r="OGH202" s="174"/>
      <c r="OGI202" s="174"/>
      <c r="OGJ202" s="174"/>
      <c r="OGK202" s="174"/>
      <c r="OGL202" s="174"/>
      <c r="OGM202" s="174"/>
      <c r="OGN202" s="174"/>
      <c r="OGO202" s="174"/>
      <c r="OGP202" s="174"/>
      <c r="OGQ202" s="174"/>
      <c r="OGR202" s="174"/>
      <c r="OGS202" s="174"/>
      <c r="OGT202" s="174"/>
      <c r="OGU202" s="174"/>
      <c r="OGV202" s="174"/>
      <c r="OGW202" s="174"/>
      <c r="OGX202" s="174"/>
      <c r="OGY202" s="174"/>
      <c r="OGZ202" s="174"/>
      <c r="OHA202" s="174"/>
      <c r="OHB202" s="174"/>
      <c r="OHC202" s="174"/>
      <c r="OHD202" s="174"/>
      <c r="OHE202" s="174"/>
      <c r="OHF202" s="174"/>
      <c r="OHG202" s="174"/>
      <c r="OHH202" s="174"/>
      <c r="OHI202" s="174"/>
      <c r="OHJ202" s="174"/>
      <c r="OHK202" s="174"/>
      <c r="OHL202" s="174"/>
      <c r="OHM202" s="174"/>
      <c r="OHN202" s="174"/>
      <c r="OHO202" s="174"/>
      <c r="OHP202" s="174"/>
      <c r="OHQ202" s="174"/>
      <c r="OHR202" s="174"/>
      <c r="OHS202" s="174"/>
      <c r="OHT202" s="174"/>
      <c r="OHU202" s="174"/>
      <c r="OHV202" s="174"/>
      <c r="OHW202" s="174"/>
      <c r="OHX202" s="174"/>
      <c r="OHY202" s="174"/>
      <c r="OHZ202" s="174"/>
      <c r="OIA202" s="174"/>
      <c r="OIB202" s="174"/>
      <c r="OIC202" s="174"/>
      <c r="OID202" s="174"/>
      <c r="OIE202" s="174"/>
      <c r="OIF202" s="174"/>
      <c r="OIG202" s="174"/>
      <c r="OIH202" s="174"/>
      <c r="OII202" s="174"/>
      <c r="OIJ202" s="174"/>
      <c r="OIK202" s="174"/>
      <c r="OIL202" s="174"/>
      <c r="OIM202" s="174"/>
      <c r="OIN202" s="174"/>
      <c r="OIO202" s="174"/>
      <c r="OIP202" s="174"/>
      <c r="OIQ202" s="174"/>
      <c r="OIR202" s="174"/>
      <c r="OIS202" s="174"/>
      <c r="OIT202" s="174"/>
      <c r="OIU202" s="174"/>
      <c r="OIV202" s="174"/>
      <c r="OIW202" s="174"/>
      <c r="OIX202" s="174"/>
      <c r="OIY202" s="174"/>
      <c r="OIZ202" s="174"/>
      <c r="OJA202" s="174"/>
      <c r="OJB202" s="174"/>
      <c r="OJC202" s="174"/>
      <c r="OJD202" s="174"/>
      <c r="OJE202" s="174"/>
      <c r="OJF202" s="174"/>
      <c r="OJG202" s="174"/>
      <c r="OJH202" s="174"/>
      <c r="OJI202" s="174"/>
      <c r="OJJ202" s="174"/>
      <c r="OJK202" s="174"/>
      <c r="OJL202" s="174"/>
      <c r="OJM202" s="174"/>
      <c r="OJN202" s="174"/>
      <c r="OJO202" s="174"/>
      <c r="OJP202" s="174"/>
      <c r="OJQ202" s="174"/>
      <c r="OJR202" s="174"/>
      <c r="OJS202" s="174"/>
      <c r="OJT202" s="174"/>
      <c r="OJU202" s="174"/>
      <c r="OJV202" s="174"/>
      <c r="OJW202" s="174"/>
      <c r="OJX202" s="174"/>
      <c r="OJY202" s="174"/>
      <c r="OJZ202" s="174"/>
      <c r="OKA202" s="174"/>
      <c r="OKB202" s="174"/>
      <c r="OKC202" s="174"/>
      <c r="OKD202" s="174"/>
      <c r="OKE202" s="174"/>
      <c r="OKF202" s="174"/>
      <c r="OKG202" s="174"/>
      <c r="OKH202" s="174"/>
      <c r="OKI202" s="174"/>
      <c r="OKJ202" s="174"/>
      <c r="OKK202" s="174"/>
      <c r="OKL202" s="174"/>
      <c r="OKM202" s="174"/>
      <c r="OKN202" s="174"/>
      <c r="OKO202" s="174"/>
      <c r="OKP202" s="174"/>
      <c r="OKQ202" s="174"/>
      <c r="OKR202" s="174"/>
      <c r="OKS202" s="174"/>
      <c r="OKT202" s="174"/>
      <c r="OKU202" s="174"/>
      <c r="OKV202" s="174"/>
      <c r="OKW202" s="174"/>
      <c r="OKX202" s="174"/>
      <c r="OKY202" s="174"/>
      <c r="OKZ202" s="174"/>
      <c r="OLA202" s="174"/>
      <c r="OLB202" s="174"/>
      <c r="OLC202" s="174"/>
      <c r="OLD202" s="174"/>
      <c r="OLE202" s="174"/>
      <c r="OLF202" s="174"/>
      <c r="OLG202" s="174"/>
      <c r="OLH202" s="174"/>
      <c r="OLI202" s="174"/>
      <c r="OLJ202" s="174"/>
      <c r="OLK202" s="174"/>
      <c r="OLL202" s="174"/>
      <c r="OLM202" s="174"/>
      <c r="OLN202" s="174"/>
      <c r="OLO202" s="174"/>
      <c r="OLP202" s="174"/>
      <c r="OLQ202" s="174"/>
      <c r="OLR202" s="174"/>
      <c r="OLS202" s="174"/>
      <c r="OLT202" s="174"/>
      <c r="OLU202" s="174"/>
      <c r="OLV202" s="174"/>
      <c r="OLW202" s="174"/>
      <c r="OLX202" s="174"/>
      <c r="OLY202" s="174"/>
      <c r="OLZ202" s="174"/>
      <c r="OMA202" s="174"/>
      <c r="OMB202" s="174"/>
      <c r="OMC202" s="174"/>
      <c r="OMD202" s="174"/>
      <c r="OME202" s="174"/>
      <c r="OMF202" s="174"/>
      <c r="OMG202" s="174"/>
      <c r="OMH202" s="174"/>
      <c r="OMI202" s="174"/>
      <c r="OMJ202" s="174"/>
      <c r="OMK202" s="174"/>
      <c r="OML202" s="174"/>
      <c r="OMM202" s="174"/>
      <c r="OMN202" s="174"/>
      <c r="OMO202" s="174"/>
      <c r="OMP202" s="174"/>
      <c r="OMQ202" s="174"/>
      <c r="OMR202" s="174"/>
      <c r="OMS202" s="174"/>
      <c r="OMT202" s="174"/>
      <c r="OMU202" s="174"/>
      <c r="OMV202" s="174"/>
      <c r="OMW202" s="174"/>
      <c r="OMX202" s="174"/>
      <c r="OMY202" s="174"/>
      <c r="OMZ202" s="174"/>
      <c r="ONA202" s="174"/>
      <c r="ONB202" s="174"/>
      <c r="ONC202" s="174"/>
      <c r="OND202" s="174"/>
      <c r="ONE202" s="174"/>
      <c r="ONF202" s="174"/>
      <c r="ONG202" s="174"/>
      <c r="ONH202" s="174"/>
      <c r="ONI202" s="174"/>
      <c r="ONJ202" s="174"/>
      <c r="ONK202" s="174"/>
      <c r="ONL202" s="174"/>
      <c r="ONM202" s="174"/>
      <c r="ONN202" s="174"/>
      <c r="ONO202" s="174"/>
      <c r="ONP202" s="174"/>
      <c r="ONQ202" s="174"/>
      <c r="ONR202" s="174"/>
      <c r="ONS202" s="174"/>
      <c r="ONT202" s="174"/>
      <c r="ONU202" s="174"/>
      <c r="ONV202" s="174"/>
      <c r="ONW202" s="174"/>
      <c r="ONX202" s="174"/>
      <c r="ONY202" s="174"/>
      <c r="ONZ202" s="174"/>
      <c r="OOA202" s="174"/>
      <c r="OOB202" s="174"/>
      <c r="OOC202" s="174"/>
      <c r="OOD202" s="174"/>
      <c r="OOE202" s="174"/>
      <c r="OOF202" s="174"/>
      <c r="OOG202" s="174"/>
      <c r="OOH202" s="174"/>
      <c r="OOI202" s="174"/>
      <c r="OOJ202" s="174"/>
      <c r="OOK202" s="174"/>
      <c r="OOL202" s="174"/>
      <c r="OOM202" s="174"/>
      <c r="OON202" s="174"/>
      <c r="OOO202" s="174"/>
      <c r="OOP202" s="174"/>
      <c r="OOQ202" s="174"/>
      <c r="OOR202" s="174"/>
      <c r="OOS202" s="174"/>
      <c r="OOT202" s="174"/>
      <c r="OOU202" s="174"/>
      <c r="OOV202" s="174"/>
      <c r="OOW202" s="174"/>
      <c r="OOX202" s="174"/>
      <c r="OOY202" s="174"/>
      <c r="OOZ202" s="174"/>
      <c r="OPA202" s="174"/>
      <c r="OPB202" s="174"/>
      <c r="OPC202" s="174"/>
      <c r="OPD202" s="174"/>
      <c r="OPE202" s="174"/>
      <c r="OPF202" s="174"/>
      <c r="OPG202" s="174"/>
      <c r="OPH202" s="174"/>
      <c r="OPI202" s="174"/>
      <c r="OPJ202" s="174"/>
      <c r="OPK202" s="174"/>
      <c r="OPL202" s="174"/>
      <c r="OPM202" s="174"/>
      <c r="OPN202" s="174"/>
      <c r="OPO202" s="174"/>
      <c r="OPP202" s="174"/>
      <c r="OPQ202" s="174"/>
      <c r="OPR202" s="174"/>
      <c r="OPS202" s="174"/>
      <c r="OPT202" s="174"/>
      <c r="OPU202" s="174"/>
      <c r="OPV202" s="174"/>
      <c r="OPW202" s="174"/>
      <c r="OPX202" s="174"/>
      <c r="OPY202" s="174"/>
      <c r="OPZ202" s="174"/>
      <c r="OQA202" s="174"/>
      <c r="OQB202" s="174"/>
      <c r="OQC202" s="174"/>
      <c r="OQD202" s="174"/>
      <c r="OQE202" s="174"/>
      <c r="OQF202" s="174"/>
      <c r="OQG202" s="174"/>
      <c r="OQH202" s="174"/>
      <c r="OQI202" s="174"/>
      <c r="OQJ202" s="174"/>
      <c r="OQK202" s="174"/>
      <c r="OQL202" s="174"/>
      <c r="OQM202" s="174"/>
      <c r="OQN202" s="174"/>
      <c r="OQO202" s="174"/>
      <c r="OQP202" s="174"/>
      <c r="OQQ202" s="174"/>
      <c r="OQR202" s="174"/>
      <c r="OQS202" s="174"/>
      <c r="OQT202" s="174"/>
      <c r="OQU202" s="174"/>
      <c r="OQV202" s="174"/>
      <c r="OQW202" s="174"/>
      <c r="OQX202" s="174"/>
      <c r="OQY202" s="174"/>
      <c r="OQZ202" s="174"/>
      <c r="ORA202" s="174"/>
      <c r="ORB202" s="174"/>
      <c r="ORC202" s="174"/>
      <c r="ORD202" s="174"/>
      <c r="ORE202" s="174"/>
      <c r="ORF202" s="174"/>
      <c r="ORG202" s="174"/>
      <c r="ORH202" s="174"/>
      <c r="ORI202" s="174"/>
      <c r="ORJ202" s="174"/>
      <c r="ORK202" s="174"/>
      <c r="ORL202" s="174"/>
      <c r="ORM202" s="174"/>
      <c r="ORN202" s="174"/>
      <c r="ORO202" s="174"/>
      <c r="ORP202" s="174"/>
      <c r="ORQ202" s="174"/>
      <c r="ORR202" s="174"/>
      <c r="ORS202" s="174"/>
      <c r="ORT202" s="174"/>
      <c r="ORU202" s="174"/>
      <c r="ORV202" s="174"/>
      <c r="ORW202" s="174"/>
      <c r="ORX202" s="174"/>
      <c r="ORY202" s="174"/>
      <c r="ORZ202" s="174"/>
      <c r="OSA202" s="174"/>
      <c r="OSB202" s="174"/>
      <c r="OSC202" s="174"/>
      <c r="OSD202" s="174"/>
      <c r="OSE202" s="174"/>
      <c r="OSF202" s="174"/>
      <c r="OSG202" s="174"/>
      <c r="OSH202" s="174"/>
      <c r="OSI202" s="174"/>
      <c r="OSJ202" s="174"/>
      <c r="OSK202" s="174"/>
      <c r="OSL202" s="174"/>
      <c r="OSM202" s="174"/>
      <c r="OSN202" s="174"/>
      <c r="OSO202" s="174"/>
      <c r="OSP202" s="174"/>
      <c r="OSQ202" s="174"/>
      <c r="OSR202" s="174"/>
      <c r="OSS202" s="174"/>
      <c r="OST202" s="174"/>
      <c r="OSU202" s="174"/>
      <c r="OSV202" s="174"/>
      <c r="OSW202" s="174"/>
      <c r="OSX202" s="174"/>
      <c r="OSY202" s="174"/>
      <c r="OSZ202" s="174"/>
      <c r="OTA202" s="174"/>
      <c r="OTB202" s="174"/>
      <c r="OTC202" s="174"/>
      <c r="OTD202" s="174"/>
      <c r="OTE202" s="174"/>
      <c r="OTF202" s="174"/>
      <c r="OTG202" s="174"/>
      <c r="OTH202" s="174"/>
      <c r="OTI202" s="174"/>
      <c r="OTJ202" s="174"/>
      <c r="OTK202" s="174"/>
      <c r="OTL202" s="174"/>
      <c r="OTM202" s="174"/>
      <c r="OTN202" s="174"/>
      <c r="OTO202" s="174"/>
      <c r="OTP202" s="174"/>
      <c r="OTQ202" s="174"/>
      <c r="OTR202" s="174"/>
      <c r="OTS202" s="174"/>
      <c r="OTT202" s="174"/>
      <c r="OTU202" s="174"/>
      <c r="OTV202" s="174"/>
      <c r="OTW202" s="174"/>
      <c r="OTX202" s="174"/>
      <c r="OTY202" s="174"/>
      <c r="OTZ202" s="174"/>
      <c r="OUA202" s="174"/>
      <c r="OUB202" s="174"/>
      <c r="OUC202" s="174"/>
      <c r="OUD202" s="174"/>
      <c r="OUE202" s="174"/>
      <c r="OUF202" s="174"/>
      <c r="OUG202" s="174"/>
      <c r="OUH202" s="174"/>
      <c r="OUI202" s="174"/>
      <c r="OUJ202" s="174"/>
      <c r="OUK202" s="174"/>
      <c r="OUL202" s="174"/>
      <c r="OUM202" s="174"/>
      <c r="OUN202" s="174"/>
      <c r="OUO202" s="174"/>
      <c r="OUP202" s="174"/>
      <c r="OUQ202" s="174"/>
      <c r="OUR202" s="174"/>
      <c r="OUS202" s="174"/>
      <c r="OUT202" s="174"/>
      <c r="OUU202" s="174"/>
      <c r="OUV202" s="174"/>
      <c r="OUW202" s="174"/>
      <c r="OUX202" s="174"/>
      <c r="OUY202" s="174"/>
      <c r="OUZ202" s="174"/>
      <c r="OVA202" s="174"/>
      <c r="OVB202" s="174"/>
      <c r="OVC202" s="174"/>
      <c r="OVD202" s="174"/>
      <c r="OVE202" s="174"/>
      <c r="OVF202" s="174"/>
      <c r="OVG202" s="174"/>
      <c r="OVH202" s="174"/>
      <c r="OVI202" s="174"/>
      <c r="OVJ202" s="174"/>
      <c r="OVK202" s="174"/>
      <c r="OVL202" s="174"/>
      <c r="OVM202" s="174"/>
      <c r="OVN202" s="174"/>
      <c r="OVO202" s="174"/>
      <c r="OVP202" s="174"/>
      <c r="OVQ202" s="174"/>
      <c r="OVR202" s="174"/>
      <c r="OVS202" s="174"/>
      <c r="OVT202" s="174"/>
      <c r="OVU202" s="174"/>
      <c r="OVV202" s="174"/>
      <c r="OVW202" s="174"/>
      <c r="OVX202" s="174"/>
      <c r="OVY202" s="174"/>
      <c r="OVZ202" s="174"/>
      <c r="OWA202" s="174"/>
      <c r="OWB202" s="174"/>
      <c r="OWC202" s="174"/>
      <c r="OWD202" s="174"/>
      <c r="OWE202" s="174"/>
      <c r="OWF202" s="174"/>
      <c r="OWG202" s="174"/>
      <c r="OWH202" s="174"/>
      <c r="OWI202" s="174"/>
      <c r="OWJ202" s="174"/>
      <c r="OWK202" s="174"/>
      <c r="OWL202" s="174"/>
      <c r="OWM202" s="174"/>
      <c r="OWN202" s="174"/>
      <c r="OWO202" s="174"/>
      <c r="OWP202" s="174"/>
      <c r="OWQ202" s="174"/>
      <c r="OWR202" s="174"/>
      <c r="OWS202" s="174"/>
      <c r="OWT202" s="174"/>
      <c r="OWU202" s="174"/>
      <c r="OWV202" s="174"/>
      <c r="OWW202" s="174"/>
      <c r="OWX202" s="174"/>
      <c r="OWY202" s="174"/>
      <c r="OWZ202" s="174"/>
      <c r="OXA202" s="174"/>
      <c r="OXB202" s="174"/>
      <c r="OXC202" s="174"/>
      <c r="OXD202" s="174"/>
      <c r="OXE202" s="174"/>
      <c r="OXF202" s="174"/>
      <c r="OXG202" s="174"/>
      <c r="OXH202" s="174"/>
      <c r="OXI202" s="174"/>
      <c r="OXJ202" s="174"/>
      <c r="OXK202" s="174"/>
      <c r="OXL202" s="174"/>
      <c r="OXM202" s="174"/>
      <c r="OXN202" s="174"/>
      <c r="OXO202" s="174"/>
      <c r="OXP202" s="174"/>
      <c r="OXQ202" s="174"/>
      <c r="OXR202" s="174"/>
      <c r="OXS202" s="174"/>
      <c r="OXT202" s="174"/>
      <c r="OXU202" s="174"/>
      <c r="OXV202" s="174"/>
      <c r="OXW202" s="174"/>
      <c r="OXX202" s="174"/>
      <c r="OXY202" s="174"/>
      <c r="OXZ202" s="174"/>
      <c r="OYA202" s="174"/>
      <c r="OYB202" s="174"/>
      <c r="OYC202" s="174"/>
      <c r="OYD202" s="174"/>
      <c r="OYE202" s="174"/>
      <c r="OYF202" s="174"/>
      <c r="OYG202" s="174"/>
      <c r="OYH202" s="174"/>
      <c r="OYI202" s="174"/>
      <c r="OYJ202" s="174"/>
      <c r="OYK202" s="174"/>
      <c r="OYL202" s="174"/>
      <c r="OYM202" s="174"/>
      <c r="OYN202" s="174"/>
      <c r="OYO202" s="174"/>
      <c r="OYP202" s="174"/>
      <c r="OYQ202" s="174"/>
      <c r="OYR202" s="174"/>
      <c r="OYS202" s="174"/>
      <c r="OYT202" s="174"/>
      <c r="OYU202" s="174"/>
      <c r="OYV202" s="174"/>
      <c r="OYW202" s="174"/>
      <c r="OYX202" s="174"/>
      <c r="OYY202" s="174"/>
      <c r="OYZ202" s="174"/>
      <c r="OZA202" s="174"/>
      <c r="OZB202" s="174"/>
      <c r="OZC202" s="174"/>
      <c r="OZD202" s="174"/>
      <c r="OZE202" s="174"/>
      <c r="OZF202" s="174"/>
      <c r="OZG202" s="174"/>
      <c r="OZH202" s="174"/>
      <c r="OZI202" s="174"/>
      <c r="OZJ202" s="174"/>
      <c r="OZK202" s="174"/>
      <c r="OZL202" s="174"/>
      <c r="OZM202" s="174"/>
      <c r="OZN202" s="174"/>
      <c r="OZO202" s="174"/>
      <c r="OZP202" s="174"/>
      <c r="OZQ202" s="174"/>
      <c r="OZR202" s="174"/>
      <c r="OZS202" s="174"/>
      <c r="OZT202" s="174"/>
      <c r="OZU202" s="174"/>
      <c r="OZV202" s="174"/>
      <c r="OZW202" s="174"/>
      <c r="OZX202" s="174"/>
      <c r="OZY202" s="174"/>
      <c r="OZZ202" s="174"/>
      <c r="PAA202" s="174"/>
      <c r="PAB202" s="174"/>
      <c r="PAC202" s="174"/>
      <c r="PAD202" s="174"/>
      <c r="PAE202" s="174"/>
      <c r="PAF202" s="174"/>
      <c r="PAG202" s="174"/>
      <c r="PAH202" s="174"/>
      <c r="PAI202" s="174"/>
      <c r="PAJ202" s="174"/>
      <c r="PAK202" s="174"/>
      <c r="PAL202" s="174"/>
      <c r="PAM202" s="174"/>
      <c r="PAN202" s="174"/>
      <c r="PAO202" s="174"/>
      <c r="PAP202" s="174"/>
      <c r="PAQ202" s="174"/>
      <c r="PAR202" s="174"/>
      <c r="PAS202" s="174"/>
      <c r="PAT202" s="174"/>
      <c r="PAU202" s="174"/>
      <c r="PAV202" s="174"/>
      <c r="PAW202" s="174"/>
      <c r="PAX202" s="174"/>
      <c r="PAY202" s="174"/>
      <c r="PAZ202" s="174"/>
      <c r="PBA202" s="174"/>
      <c r="PBB202" s="174"/>
      <c r="PBC202" s="174"/>
      <c r="PBD202" s="174"/>
      <c r="PBE202" s="174"/>
      <c r="PBF202" s="174"/>
      <c r="PBG202" s="174"/>
      <c r="PBH202" s="174"/>
      <c r="PBI202" s="174"/>
      <c r="PBJ202" s="174"/>
      <c r="PBK202" s="174"/>
      <c r="PBL202" s="174"/>
      <c r="PBM202" s="174"/>
      <c r="PBN202" s="174"/>
      <c r="PBO202" s="174"/>
      <c r="PBP202" s="174"/>
      <c r="PBQ202" s="174"/>
      <c r="PBR202" s="174"/>
      <c r="PBS202" s="174"/>
      <c r="PBT202" s="174"/>
      <c r="PBU202" s="174"/>
      <c r="PBV202" s="174"/>
      <c r="PBW202" s="174"/>
      <c r="PBX202" s="174"/>
      <c r="PBY202" s="174"/>
      <c r="PBZ202" s="174"/>
      <c r="PCA202" s="174"/>
      <c r="PCB202" s="174"/>
      <c r="PCC202" s="174"/>
      <c r="PCD202" s="174"/>
      <c r="PCE202" s="174"/>
      <c r="PCF202" s="174"/>
      <c r="PCG202" s="174"/>
      <c r="PCH202" s="174"/>
      <c r="PCI202" s="174"/>
      <c r="PCJ202" s="174"/>
      <c r="PCK202" s="174"/>
      <c r="PCL202" s="174"/>
      <c r="PCM202" s="174"/>
      <c r="PCN202" s="174"/>
      <c r="PCO202" s="174"/>
      <c r="PCP202" s="174"/>
      <c r="PCQ202" s="174"/>
      <c r="PCR202" s="174"/>
      <c r="PCS202" s="174"/>
      <c r="PCT202" s="174"/>
      <c r="PCU202" s="174"/>
      <c r="PCV202" s="174"/>
      <c r="PCW202" s="174"/>
      <c r="PCX202" s="174"/>
      <c r="PCY202" s="174"/>
      <c r="PCZ202" s="174"/>
      <c r="PDA202" s="174"/>
      <c r="PDB202" s="174"/>
      <c r="PDC202" s="174"/>
      <c r="PDD202" s="174"/>
      <c r="PDE202" s="174"/>
      <c r="PDF202" s="174"/>
      <c r="PDG202" s="174"/>
      <c r="PDH202" s="174"/>
      <c r="PDI202" s="174"/>
      <c r="PDJ202" s="174"/>
      <c r="PDK202" s="174"/>
      <c r="PDL202" s="174"/>
      <c r="PDM202" s="174"/>
      <c r="PDN202" s="174"/>
      <c r="PDO202" s="174"/>
      <c r="PDP202" s="174"/>
      <c r="PDQ202" s="174"/>
      <c r="PDR202" s="174"/>
      <c r="PDS202" s="174"/>
      <c r="PDT202" s="174"/>
      <c r="PDU202" s="174"/>
      <c r="PDV202" s="174"/>
      <c r="PDW202" s="174"/>
      <c r="PDX202" s="174"/>
      <c r="PDY202" s="174"/>
      <c r="PDZ202" s="174"/>
      <c r="PEA202" s="174"/>
      <c r="PEB202" s="174"/>
      <c r="PEC202" s="174"/>
      <c r="PED202" s="174"/>
      <c r="PEE202" s="174"/>
      <c r="PEF202" s="174"/>
      <c r="PEG202" s="174"/>
      <c r="PEH202" s="174"/>
      <c r="PEI202" s="174"/>
      <c r="PEJ202" s="174"/>
      <c r="PEK202" s="174"/>
      <c r="PEL202" s="174"/>
      <c r="PEM202" s="174"/>
      <c r="PEN202" s="174"/>
      <c r="PEO202" s="174"/>
      <c r="PEP202" s="174"/>
      <c r="PEQ202" s="174"/>
      <c r="PER202" s="174"/>
      <c r="PES202" s="174"/>
      <c r="PET202" s="174"/>
      <c r="PEU202" s="174"/>
      <c r="PEV202" s="174"/>
      <c r="PEW202" s="174"/>
      <c r="PEX202" s="174"/>
      <c r="PEY202" s="174"/>
      <c r="PEZ202" s="174"/>
      <c r="PFA202" s="174"/>
      <c r="PFB202" s="174"/>
      <c r="PFC202" s="174"/>
      <c r="PFD202" s="174"/>
      <c r="PFE202" s="174"/>
      <c r="PFF202" s="174"/>
      <c r="PFG202" s="174"/>
      <c r="PFH202" s="174"/>
      <c r="PFI202" s="174"/>
      <c r="PFJ202" s="174"/>
      <c r="PFK202" s="174"/>
      <c r="PFL202" s="174"/>
      <c r="PFM202" s="174"/>
      <c r="PFN202" s="174"/>
      <c r="PFO202" s="174"/>
      <c r="PFP202" s="174"/>
      <c r="PFQ202" s="174"/>
      <c r="PFR202" s="174"/>
      <c r="PFS202" s="174"/>
      <c r="PFT202" s="174"/>
      <c r="PFU202" s="174"/>
      <c r="PFV202" s="174"/>
      <c r="PFW202" s="174"/>
      <c r="PFX202" s="174"/>
      <c r="PFY202" s="174"/>
      <c r="PFZ202" s="174"/>
      <c r="PGA202" s="174"/>
      <c r="PGB202" s="174"/>
      <c r="PGC202" s="174"/>
      <c r="PGD202" s="174"/>
      <c r="PGE202" s="174"/>
      <c r="PGF202" s="174"/>
      <c r="PGG202" s="174"/>
      <c r="PGH202" s="174"/>
      <c r="PGI202" s="174"/>
      <c r="PGJ202" s="174"/>
      <c r="PGK202" s="174"/>
      <c r="PGL202" s="174"/>
      <c r="PGM202" s="174"/>
      <c r="PGN202" s="174"/>
      <c r="PGO202" s="174"/>
      <c r="PGP202" s="174"/>
      <c r="PGQ202" s="174"/>
      <c r="PGR202" s="174"/>
      <c r="PGS202" s="174"/>
      <c r="PGT202" s="174"/>
      <c r="PGU202" s="174"/>
      <c r="PGV202" s="174"/>
      <c r="PGW202" s="174"/>
      <c r="PGX202" s="174"/>
      <c r="PGY202" s="174"/>
      <c r="PGZ202" s="174"/>
      <c r="PHA202" s="174"/>
      <c r="PHB202" s="174"/>
      <c r="PHC202" s="174"/>
      <c r="PHD202" s="174"/>
      <c r="PHE202" s="174"/>
      <c r="PHF202" s="174"/>
      <c r="PHG202" s="174"/>
      <c r="PHH202" s="174"/>
      <c r="PHI202" s="174"/>
      <c r="PHJ202" s="174"/>
      <c r="PHK202" s="174"/>
      <c r="PHL202" s="174"/>
      <c r="PHM202" s="174"/>
      <c r="PHN202" s="174"/>
      <c r="PHO202" s="174"/>
      <c r="PHP202" s="174"/>
      <c r="PHQ202" s="174"/>
      <c r="PHR202" s="174"/>
      <c r="PHS202" s="174"/>
      <c r="PHT202" s="174"/>
      <c r="PHU202" s="174"/>
      <c r="PHV202" s="174"/>
      <c r="PHW202" s="174"/>
      <c r="PHX202" s="174"/>
      <c r="PHY202" s="174"/>
      <c r="PHZ202" s="174"/>
      <c r="PIA202" s="174"/>
      <c r="PIB202" s="174"/>
      <c r="PIC202" s="174"/>
      <c r="PID202" s="174"/>
      <c r="PIE202" s="174"/>
      <c r="PIF202" s="174"/>
      <c r="PIG202" s="174"/>
      <c r="PIH202" s="174"/>
      <c r="PII202" s="174"/>
      <c r="PIJ202" s="174"/>
      <c r="PIK202" s="174"/>
      <c r="PIL202" s="174"/>
      <c r="PIM202" s="174"/>
      <c r="PIN202" s="174"/>
      <c r="PIO202" s="174"/>
      <c r="PIP202" s="174"/>
      <c r="PIQ202" s="174"/>
      <c r="PIR202" s="174"/>
      <c r="PIS202" s="174"/>
      <c r="PIT202" s="174"/>
      <c r="PIU202" s="174"/>
      <c r="PIV202" s="174"/>
      <c r="PIW202" s="174"/>
      <c r="PIX202" s="174"/>
      <c r="PIY202" s="174"/>
      <c r="PIZ202" s="174"/>
      <c r="PJA202" s="174"/>
      <c r="PJB202" s="174"/>
      <c r="PJC202" s="174"/>
      <c r="PJD202" s="174"/>
      <c r="PJE202" s="174"/>
      <c r="PJF202" s="174"/>
      <c r="PJG202" s="174"/>
      <c r="PJH202" s="174"/>
      <c r="PJI202" s="174"/>
      <c r="PJJ202" s="174"/>
      <c r="PJK202" s="174"/>
      <c r="PJL202" s="174"/>
      <c r="PJM202" s="174"/>
      <c r="PJN202" s="174"/>
      <c r="PJO202" s="174"/>
      <c r="PJP202" s="174"/>
      <c r="PJQ202" s="174"/>
      <c r="PJR202" s="174"/>
      <c r="PJS202" s="174"/>
      <c r="PJT202" s="174"/>
      <c r="PJU202" s="174"/>
      <c r="PJV202" s="174"/>
      <c r="PJW202" s="174"/>
      <c r="PJX202" s="174"/>
      <c r="PJY202" s="174"/>
      <c r="PJZ202" s="174"/>
      <c r="PKA202" s="174"/>
      <c r="PKB202" s="174"/>
      <c r="PKC202" s="174"/>
      <c r="PKD202" s="174"/>
      <c r="PKE202" s="174"/>
      <c r="PKF202" s="174"/>
      <c r="PKG202" s="174"/>
      <c r="PKH202" s="174"/>
      <c r="PKI202" s="174"/>
      <c r="PKJ202" s="174"/>
      <c r="PKK202" s="174"/>
      <c r="PKL202" s="174"/>
      <c r="PKM202" s="174"/>
      <c r="PKN202" s="174"/>
      <c r="PKO202" s="174"/>
      <c r="PKP202" s="174"/>
      <c r="PKQ202" s="174"/>
      <c r="PKR202" s="174"/>
      <c r="PKS202" s="174"/>
      <c r="PKT202" s="174"/>
      <c r="PKU202" s="174"/>
      <c r="PKV202" s="174"/>
      <c r="PKW202" s="174"/>
      <c r="PKX202" s="174"/>
      <c r="PKY202" s="174"/>
      <c r="PKZ202" s="174"/>
      <c r="PLA202" s="174"/>
      <c r="PLB202" s="174"/>
      <c r="PLC202" s="174"/>
      <c r="PLD202" s="174"/>
      <c r="PLE202" s="174"/>
      <c r="PLF202" s="174"/>
      <c r="PLG202" s="174"/>
      <c r="PLH202" s="174"/>
      <c r="PLI202" s="174"/>
      <c r="PLJ202" s="174"/>
      <c r="PLK202" s="174"/>
      <c r="PLL202" s="174"/>
      <c r="PLM202" s="174"/>
      <c r="PLN202" s="174"/>
      <c r="PLO202" s="174"/>
      <c r="PLP202" s="174"/>
      <c r="PLQ202" s="174"/>
      <c r="PLR202" s="174"/>
      <c r="PLS202" s="174"/>
      <c r="PLT202" s="174"/>
      <c r="PLU202" s="174"/>
      <c r="PLV202" s="174"/>
      <c r="PLW202" s="174"/>
      <c r="PLX202" s="174"/>
      <c r="PLY202" s="174"/>
      <c r="PLZ202" s="174"/>
      <c r="PMA202" s="174"/>
      <c r="PMB202" s="174"/>
      <c r="PMC202" s="174"/>
      <c r="PMD202" s="174"/>
      <c r="PME202" s="174"/>
      <c r="PMF202" s="174"/>
      <c r="PMG202" s="174"/>
      <c r="PMH202" s="174"/>
      <c r="PMI202" s="174"/>
      <c r="PMJ202" s="174"/>
      <c r="PMK202" s="174"/>
      <c r="PML202" s="174"/>
      <c r="PMM202" s="174"/>
      <c r="PMN202" s="174"/>
      <c r="PMO202" s="174"/>
      <c r="PMP202" s="174"/>
      <c r="PMQ202" s="174"/>
      <c r="PMR202" s="174"/>
      <c r="PMS202" s="174"/>
      <c r="PMT202" s="174"/>
      <c r="PMU202" s="174"/>
      <c r="PMV202" s="174"/>
      <c r="PMW202" s="174"/>
      <c r="PMX202" s="174"/>
      <c r="PMY202" s="174"/>
      <c r="PMZ202" s="174"/>
      <c r="PNA202" s="174"/>
      <c r="PNB202" s="174"/>
      <c r="PNC202" s="174"/>
      <c r="PND202" s="174"/>
      <c r="PNE202" s="174"/>
      <c r="PNF202" s="174"/>
      <c r="PNG202" s="174"/>
      <c r="PNH202" s="174"/>
      <c r="PNI202" s="174"/>
      <c r="PNJ202" s="174"/>
      <c r="PNK202" s="174"/>
      <c r="PNL202" s="174"/>
      <c r="PNM202" s="174"/>
      <c r="PNN202" s="174"/>
      <c r="PNO202" s="174"/>
      <c r="PNP202" s="174"/>
      <c r="PNQ202" s="174"/>
      <c r="PNR202" s="174"/>
      <c r="PNS202" s="174"/>
      <c r="PNT202" s="174"/>
      <c r="PNU202" s="174"/>
      <c r="PNV202" s="174"/>
      <c r="PNW202" s="174"/>
      <c r="PNX202" s="174"/>
      <c r="PNY202" s="174"/>
      <c r="PNZ202" s="174"/>
      <c r="POA202" s="174"/>
      <c r="POB202" s="174"/>
      <c r="POC202" s="174"/>
      <c r="POD202" s="174"/>
      <c r="POE202" s="174"/>
      <c r="POF202" s="174"/>
      <c r="POG202" s="174"/>
      <c r="POH202" s="174"/>
      <c r="POI202" s="174"/>
      <c r="POJ202" s="174"/>
      <c r="POK202" s="174"/>
      <c r="POL202" s="174"/>
      <c r="POM202" s="174"/>
      <c r="PON202" s="174"/>
      <c r="POO202" s="174"/>
      <c r="POP202" s="174"/>
      <c r="POQ202" s="174"/>
      <c r="POR202" s="174"/>
      <c r="POS202" s="174"/>
      <c r="POT202" s="174"/>
      <c r="POU202" s="174"/>
      <c r="POV202" s="174"/>
      <c r="POW202" s="174"/>
      <c r="POX202" s="174"/>
      <c r="POY202" s="174"/>
      <c r="POZ202" s="174"/>
      <c r="PPA202" s="174"/>
      <c r="PPB202" s="174"/>
      <c r="PPC202" s="174"/>
      <c r="PPD202" s="174"/>
      <c r="PPE202" s="174"/>
      <c r="PPF202" s="174"/>
      <c r="PPG202" s="174"/>
      <c r="PPH202" s="174"/>
      <c r="PPI202" s="174"/>
      <c r="PPJ202" s="174"/>
      <c r="PPK202" s="174"/>
      <c r="PPL202" s="174"/>
      <c r="PPM202" s="174"/>
      <c r="PPN202" s="174"/>
      <c r="PPO202" s="174"/>
      <c r="PPP202" s="174"/>
      <c r="PPQ202" s="174"/>
      <c r="PPR202" s="174"/>
      <c r="PPS202" s="174"/>
      <c r="PPT202" s="174"/>
      <c r="PPU202" s="174"/>
      <c r="PPV202" s="174"/>
      <c r="PPW202" s="174"/>
      <c r="PPX202" s="174"/>
      <c r="PPY202" s="174"/>
      <c r="PPZ202" s="174"/>
      <c r="PQA202" s="174"/>
      <c r="PQB202" s="174"/>
      <c r="PQC202" s="174"/>
      <c r="PQD202" s="174"/>
      <c r="PQE202" s="174"/>
      <c r="PQF202" s="174"/>
      <c r="PQG202" s="174"/>
      <c r="PQH202" s="174"/>
      <c r="PQI202" s="174"/>
      <c r="PQJ202" s="174"/>
      <c r="PQK202" s="174"/>
      <c r="PQL202" s="174"/>
      <c r="PQM202" s="174"/>
      <c r="PQN202" s="174"/>
      <c r="PQO202" s="174"/>
      <c r="PQP202" s="174"/>
      <c r="PQQ202" s="174"/>
      <c r="PQR202" s="174"/>
      <c r="PQS202" s="174"/>
      <c r="PQT202" s="174"/>
      <c r="PQU202" s="174"/>
      <c r="PQV202" s="174"/>
      <c r="PQW202" s="174"/>
      <c r="PQX202" s="174"/>
      <c r="PQY202" s="174"/>
      <c r="PQZ202" s="174"/>
      <c r="PRA202" s="174"/>
      <c r="PRB202" s="174"/>
      <c r="PRC202" s="174"/>
      <c r="PRD202" s="174"/>
      <c r="PRE202" s="174"/>
      <c r="PRF202" s="174"/>
      <c r="PRG202" s="174"/>
      <c r="PRH202" s="174"/>
      <c r="PRI202" s="174"/>
      <c r="PRJ202" s="174"/>
      <c r="PRK202" s="174"/>
      <c r="PRL202" s="174"/>
      <c r="PRM202" s="174"/>
      <c r="PRN202" s="174"/>
      <c r="PRO202" s="174"/>
      <c r="PRP202" s="174"/>
      <c r="PRQ202" s="174"/>
      <c r="PRR202" s="174"/>
      <c r="PRS202" s="174"/>
      <c r="PRT202" s="174"/>
      <c r="PRU202" s="174"/>
      <c r="PRV202" s="174"/>
      <c r="PRW202" s="174"/>
      <c r="PRX202" s="174"/>
      <c r="PRY202" s="174"/>
      <c r="PRZ202" s="174"/>
      <c r="PSA202" s="174"/>
      <c r="PSB202" s="174"/>
      <c r="PSC202" s="174"/>
      <c r="PSD202" s="174"/>
      <c r="PSE202" s="174"/>
      <c r="PSF202" s="174"/>
      <c r="PSG202" s="174"/>
      <c r="PSH202" s="174"/>
      <c r="PSI202" s="174"/>
      <c r="PSJ202" s="174"/>
      <c r="PSK202" s="174"/>
      <c r="PSL202" s="174"/>
      <c r="PSM202" s="174"/>
      <c r="PSN202" s="174"/>
      <c r="PSO202" s="174"/>
      <c r="PSP202" s="174"/>
      <c r="PSQ202" s="174"/>
      <c r="PSR202" s="174"/>
      <c r="PSS202" s="174"/>
      <c r="PST202" s="174"/>
      <c r="PSU202" s="174"/>
      <c r="PSV202" s="174"/>
      <c r="PSW202" s="174"/>
      <c r="PSX202" s="174"/>
      <c r="PSY202" s="174"/>
      <c r="PSZ202" s="174"/>
      <c r="PTA202" s="174"/>
      <c r="PTB202" s="174"/>
      <c r="PTC202" s="174"/>
      <c r="PTD202" s="174"/>
      <c r="PTE202" s="174"/>
      <c r="PTF202" s="174"/>
      <c r="PTG202" s="174"/>
      <c r="PTH202" s="174"/>
      <c r="PTI202" s="174"/>
      <c r="PTJ202" s="174"/>
      <c r="PTK202" s="174"/>
      <c r="PTL202" s="174"/>
      <c r="PTM202" s="174"/>
      <c r="PTN202" s="174"/>
      <c r="PTO202" s="174"/>
      <c r="PTP202" s="174"/>
      <c r="PTQ202" s="174"/>
      <c r="PTR202" s="174"/>
      <c r="PTS202" s="174"/>
      <c r="PTT202" s="174"/>
      <c r="PTU202" s="174"/>
      <c r="PTV202" s="174"/>
      <c r="PTW202" s="174"/>
      <c r="PTX202" s="174"/>
      <c r="PTY202" s="174"/>
      <c r="PTZ202" s="174"/>
      <c r="PUA202" s="174"/>
      <c r="PUB202" s="174"/>
      <c r="PUC202" s="174"/>
      <c r="PUD202" s="174"/>
      <c r="PUE202" s="174"/>
      <c r="PUF202" s="174"/>
      <c r="PUG202" s="174"/>
      <c r="PUH202" s="174"/>
      <c r="PUI202" s="174"/>
      <c r="PUJ202" s="174"/>
      <c r="PUK202" s="174"/>
      <c r="PUL202" s="174"/>
      <c r="PUM202" s="174"/>
      <c r="PUN202" s="174"/>
      <c r="PUO202" s="174"/>
      <c r="PUP202" s="174"/>
      <c r="PUQ202" s="174"/>
      <c r="PUR202" s="174"/>
      <c r="PUS202" s="174"/>
      <c r="PUT202" s="174"/>
      <c r="PUU202" s="174"/>
      <c r="PUV202" s="174"/>
      <c r="PUW202" s="174"/>
      <c r="PUX202" s="174"/>
      <c r="PUY202" s="174"/>
      <c r="PUZ202" s="174"/>
      <c r="PVA202" s="174"/>
      <c r="PVB202" s="174"/>
      <c r="PVC202" s="174"/>
      <c r="PVD202" s="174"/>
      <c r="PVE202" s="174"/>
      <c r="PVF202" s="174"/>
      <c r="PVG202" s="174"/>
      <c r="PVH202" s="174"/>
      <c r="PVI202" s="174"/>
      <c r="PVJ202" s="174"/>
      <c r="PVK202" s="174"/>
      <c r="PVL202" s="174"/>
      <c r="PVM202" s="174"/>
      <c r="PVN202" s="174"/>
      <c r="PVO202" s="174"/>
      <c r="PVP202" s="174"/>
      <c r="PVQ202" s="174"/>
      <c r="PVR202" s="174"/>
      <c r="PVS202" s="174"/>
      <c r="PVT202" s="174"/>
      <c r="PVU202" s="174"/>
      <c r="PVV202" s="174"/>
      <c r="PVW202" s="174"/>
      <c r="PVX202" s="174"/>
      <c r="PVY202" s="174"/>
      <c r="PVZ202" s="174"/>
      <c r="PWA202" s="174"/>
      <c r="PWB202" s="174"/>
      <c r="PWC202" s="174"/>
      <c r="PWD202" s="174"/>
      <c r="PWE202" s="174"/>
      <c r="PWF202" s="174"/>
      <c r="PWG202" s="174"/>
      <c r="PWH202" s="174"/>
      <c r="PWI202" s="174"/>
      <c r="PWJ202" s="174"/>
      <c r="PWK202" s="174"/>
      <c r="PWL202" s="174"/>
      <c r="PWM202" s="174"/>
      <c r="PWN202" s="174"/>
      <c r="PWO202" s="174"/>
      <c r="PWP202" s="174"/>
      <c r="PWQ202" s="174"/>
      <c r="PWR202" s="174"/>
      <c r="PWS202" s="174"/>
      <c r="PWT202" s="174"/>
      <c r="PWU202" s="174"/>
      <c r="PWV202" s="174"/>
      <c r="PWW202" s="174"/>
      <c r="PWX202" s="174"/>
      <c r="PWY202" s="174"/>
      <c r="PWZ202" s="174"/>
      <c r="PXA202" s="174"/>
      <c r="PXB202" s="174"/>
      <c r="PXC202" s="174"/>
      <c r="PXD202" s="174"/>
      <c r="PXE202" s="174"/>
      <c r="PXF202" s="174"/>
      <c r="PXG202" s="174"/>
      <c r="PXH202" s="174"/>
      <c r="PXI202" s="174"/>
      <c r="PXJ202" s="174"/>
      <c r="PXK202" s="174"/>
      <c r="PXL202" s="174"/>
      <c r="PXM202" s="174"/>
      <c r="PXN202" s="174"/>
      <c r="PXO202" s="174"/>
      <c r="PXP202" s="174"/>
      <c r="PXQ202" s="174"/>
      <c r="PXR202" s="174"/>
      <c r="PXS202" s="174"/>
      <c r="PXT202" s="174"/>
      <c r="PXU202" s="174"/>
      <c r="PXV202" s="174"/>
      <c r="PXW202" s="174"/>
      <c r="PXX202" s="174"/>
      <c r="PXY202" s="174"/>
      <c r="PXZ202" s="174"/>
      <c r="PYA202" s="174"/>
      <c r="PYB202" s="174"/>
      <c r="PYC202" s="174"/>
      <c r="PYD202" s="174"/>
      <c r="PYE202" s="174"/>
      <c r="PYF202" s="174"/>
      <c r="PYG202" s="174"/>
      <c r="PYH202" s="174"/>
      <c r="PYI202" s="174"/>
      <c r="PYJ202" s="174"/>
      <c r="PYK202" s="174"/>
      <c r="PYL202" s="174"/>
      <c r="PYM202" s="174"/>
      <c r="PYN202" s="174"/>
      <c r="PYO202" s="174"/>
      <c r="PYP202" s="174"/>
      <c r="PYQ202" s="174"/>
      <c r="PYR202" s="174"/>
      <c r="PYS202" s="174"/>
      <c r="PYT202" s="174"/>
      <c r="PYU202" s="174"/>
      <c r="PYV202" s="174"/>
      <c r="PYW202" s="174"/>
      <c r="PYX202" s="174"/>
      <c r="PYY202" s="174"/>
      <c r="PYZ202" s="174"/>
      <c r="PZA202" s="174"/>
      <c r="PZB202" s="174"/>
      <c r="PZC202" s="174"/>
      <c r="PZD202" s="174"/>
      <c r="PZE202" s="174"/>
      <c r="PZF202" s="174"/>
      <c r="PZG202" s="174"/>
      <c r="PZH202" s="174"/>
      <c r="PZI202" s="174"/>
      <c r="PZJ202" s="174"/>
      <c r="PZK202" s="174"/>
      <c r="PZL202" s="174"/>
      <c r="PZM202" s="174"/>
      <c r="PZN202" s="174"/>
      <c r="PZO202" s="174"/>
      <c r="PZP202" s="174"/>
      <c r="PZQ202" s="174"/>
      <c r="PZR202" s="174"/>
      <c r="PZS202" s="174"/>
      <c r="PZT202" s="174"/>
      <c r="PZU202" s="174"/>
      <c r="PZV202" s="174"/>
      <c r="PZW202" s="174"/>
      <c r="PZX202" s="174"/>
      <c r="PZY202" s="174"/>
      <c r="PZZ202" s="174"/>
      <c r="QAA202" s="174"/>
      <c r="QAB202" s="174"/>
      <c r="QAC202" s="174"/>
      <c r="QAD202" s="174"/>
      <c r="QAE202" s="174"/>
      <c r="QAF202" s="174"/>
      <c r="QAG202" s="174"/>
      <c r="QAH202" s="174"/>
      <c r="QAI202" s="174"/>
      <c r="QAJ202" s="174"/>
      <c r="QAK202" s="174"/>
      <c r="QAL202" s="174"/>
      <c r="QAM202" s="174"/>
      <c r="QAN202" s="174"/>
      <c r="QAO202" s="174"/>
      <c r="QAP202" s="174"/>
      <c r="QAQ202" s="174"/>
      <c r="QAR202" s="174"/>
      <c r="QAS202" s="174"/>
      <c r="QAT202" s="174"/>
      <c r="QAU202" s="174"/>
      <c r="QAV202" s="174"/>
      <c r="QAW202" s="174"/>
      <c r="QAX202" s="174"/>
      <c r="QAY202" s="174"/>
      <c r="QAZ202" s="174"/>
      <c r="QBA202" s="174"/>
      <c r="QBB202" s="174"/>
      <c r="QBC202" s="174"/>
      <c r="QBD202" s="174"/>
      <c r="QBE202" s="174"/>
      <c r="QBF202" s="174"/>
      <c r="QBG202" s="174"/>
      <c r="QBH202" s="174"/>
      <c r="QBI202" s="174"/>
      <c r="QBJ202" s="174"/>
      <c r="QBK202" s="174"/>
      <c r="QBL202" s="174"/>
      <c r="QBM202" s="174"/>
      <c r="QBN202" s="174"/>
      <c r="QBO202" s="174"/>
      <c r="QBP202" s="174"/>
      <c r="QBQ202" s="174"/>
      <c r="QBR202" s="174"/>
      <c r="QBS202" s="174"/>
      <c r="QBT202" s="174"/>
      <c r="QBU202" s="174"/>
      <c r="QBV202" s="174"/>
      <c r="QBW202" s="174"/>
      <c r="QBX202" s="174"/>
      <c r="QBY202" s="174"/>
      <c r="QBZ202" s="174"/>
      <c r="QCA202" s="174"/>
      <c r="QCB202" s="174"/>
      <c r="QCC202" s="174"/>
      <c r="QCD202" s="174"/>
      <c r="QCE202" s="174"/>
      <c r="QCF202" s="174"/>
      <c r="QCG202" s="174"/>
      <c r="QCH202" s="174"/>
      <c r="QCI202" s="174"/>
      <c r="QCJ202" s="174"/>
      <c r="QCK202" s="174"/>
      <c r="QCL202" s="174"/>
      <c r="QCM202" s="174"/>
      <c r="QCN202" s="174"/>
      <c r="QCO202" s="174"/>
      <c r="QCP202" s="174"/>
      <c r="QCQ202" s="174"/>
      <c r="QCR202" s="174"/>
      <c r="QCS202" s="174"/>
      <c r="QCT202" s="174"/>
      <c r="QCU202" s="174"/>
      <c r="QCV202" s="174"/>
      <c r="QCW202" s="174"/>
      <c r="QCX202" s="174"/>
      <c r="QCY202" s="174"/>
      <c r="QCZ202" s="174"/>
      <c r="QDA202" s="174"/>
      <c r="QDB202" s="174"/>
      <c r="QDC202" s="174"/>
      <c r="QDD202" s="174"/>
      <c r="QDE202" s="174"/>
      <c r="QDF202" s="174"/>
      <c r="QDG202" s="174"/>
      <c r="QDH202" s="174"/>
      <c r="QDI202" s="174"/>
      <c r="QDJ202" s="174"/>
      <c r="QDK202" s="174"/>
      <c r="QDL202" s="174"/>
      <c r="QDM202" s="174"/>
      <c r="QDN202" s="174"/>
      <c r="QDO202" s="174"/>
      <c r="QDP202" s="174"/>
      <c r="QDQ202" s="174"/>
      <c r="QDR202" s="174"/>
      <c r="QDS202" s="174"/>
      <c r="QDT202" s="174"/>
      <c r="QDU202" s="174"/>
      <c r="QDV202" s="174"/>
      <c r="QDW202" s="174"/>
      <c r="QDX202" s="174"/>
      <c r="QDY202" s="174"/>
      <c r="QDZ202" s="174"/>
      <c r="QEA202" s="174"/>
      <c r="QEB202" s="174"/>
      <c r="QEC202" s="174"/>
      <c r="QED202" s="174"/>
      <c r="QEE202" s="174"/>
      <c r="QEF202" s="174"/>
      <c r="QEG202" s="174"/>
      <c r="QEH202" s="174"/>
      <c r="QEI202" s="174"/>
      <c r="QEJ202" s="174"/>
      <c r="QEK202" s="174"/>
      <c r="QEL202" s="174"/>
      <c r="QEM202" s="174"/>
      <c r="QEN202" s="174"/>
      <c r="QEO202" s="174"/>
      <c r="QEP202" s="174"/>
      <c r="QEQ202" s="174"/>
      <c r="QER202" s="174"/>
      <c r="QES202" s="174"/>
      <c r="QET202" s="174"/>
      <c r="QEU202" s="174"/>
      <c r="QEV202" s="174"/>
      <c r="QEW202" s="174"/>
      <c r="QEX202" s="174"/>
      <c r="QEY202" s="174"/>
      <c r="QEZ202" s="174"/>
      <c r="QFA202" s="174"/>
      <c r="QFB202" s="174"/>
      <c r="QFC202" s="174"/>
      <c r="QFD202" s="174"/>
      <c r="QFE202" s="174"/>
      <c r="QFF202" s="174"/>
      <c r="QFG202" s="174"/>
      <c r="QFH202" s="174"/>
      <c r="QFI202" s="174"/>
      <c r="QFJ202" s="174"/>
      <c r="QFK202" s="174"/>
      <c r="QFL202" s="174"/>
      <c r="QFM202" s="174"/>
      <c r="QFN202" s="174"/>
      <c r="QFO202" s="174"/>
      <c r="QFP202" s="174"/>
      <c r="QFQ202" s="174"/>
      <c r="QFR202" s="174"/>
      <c r="QFS202" s="174"/>
      <c r="QFT202" s="174"/>
      <c r="QFU202" s="174"/>
      <c r="QFV202" s="174"/>
      <c r="QFW202" s="174"/>
      <c r="QFX202" s="174"/>
      <c r="QFY202" s="174"/>
      <c r="QFZ202" s="174"/>
      <c r="QGA202" s="174"/>
      <c r="QGB202" s="174"/>
      <c r="QGC202" s="174"/>
      <c r="QGD202" s="174"/>
      <c r="QGE202" s="174"/>
      <c r="QGF202" s="174"/>
      <c r="QGG202" s="174"/>
      <c r="QGH202" s="174"/>
      <c r="QGI202" s="174"/>
      <c r="QGJ202" s="174"/>
      <c r="QGK202" s="174"/>
      <c r="QGL202" s="174"/>
      <c r="QGM202" s="174"/>
      <c r="QGN202" s="174"/>
      <c r="QGO202" s="174"/>
      <c r="QGP202" s="174"/>
      <c r="QGQ202" s="174"/>
      <c r="QGR202" s="174"/>
      <c r="QGS202" s="174"/>
      <c r="QGT202" s="174"/>
      <c r="QGU202" s="174"/>
      <c r="QGV202" s="174"/>
      <c r="QGW202" s="174"/>
      <c r="QGX202" s="174"/>
      <c r="QGY202" s="174"/>
      <c r="QGZ202" s="174"/>
      <c r="QHA202" s="174"/>
      <c r="QHB202" s="174"/>
      <c r="QHC202" s="174"/>
      <c r="QHD202" s="174"/>
      <c r="QHE202" s="174"/>
      <c r="QHF202" s="174"/>
      <c r="QHG202" s="174"/>
      <c r="QHH202" s="174"/>
      <c r="QHI202" s="174"/>
      <c r="QHJ202" s="174"/>
      <c r="QHK202" s="174"/>
      <c r="QHL202" s="174"/>
      <c r="QHM202" s="174"/>
      <c r="QHN202" s="174"/>
      <c r="QHO202" s="174"/>
      <c r="QHP202" s="174"/>
      <c r="QHQ202" s="174"/>
      <c r="QHR202" s="174"/>
      <c r="QHS202" s="174"/>
      <c r="QHT202" s="174"/>
      <c r="QHU202" s="174"/>
      <c r="QHV202" s="174"/>
      <c r="QHW202" s="174"/>
      <c r="QHX202" s="174"/>
      <c r="QHY202" s="174"/>
      <c r="QHZ202" s="174"/>
      <c r="QIA202" s="174"/>
      <c r="QIB202" s="174"/>
      <c r="QIC202" s="174"/>
      <c r="QID202" s="174"/>
      <c r="QIE202" s="174"/>
      <c r="QIF202" s="174"/>
      <c r="QIG202" s="174"/>
      <c r="QIH202" s="174"/>
      <c r="QII202" s="174"/>
      <c r="QIJ202" s="174"/>
      <c r="QIK202" s="174"/>
      <c r="QIL202" s="174"/>
      <c r="QIM202" s="174"/>
      <c r="QIN202" s="174"/>
      <c r="QIO202" s="174"/>
      <c r="QIP202" s="174"/>
      <c r="QIQ202" s="174"/>
      <c r="QIR202" s="174"/>
      <c r="QIS202" s="174"/>
      <c r="QIT202" s="174"/>
      <c r="QIU202" s="174"/>
      <c r="QIV202" s="174"/>
      <c r="QIW202" s="174"/>
      <c r="QIX202" s="174"/>
      <c r="QIY202" s="174"/>
      <c r="QIZ202" s="174"/>
      <c r="QJA202" s="174"/>
      <c r="QJB202" s="174"/>
      <c r="QJC202" s="174"/>
      <c r="QJD202" s="174"/>
      <c r="QJE202" s="174"/>
      <c r="QJF202" s="174"/>
      <c r="QJG202" s="174"/>
      <c r="QJH202" s="174"/>
      <c r="QJI202" s="174"/>
      <c r="QJJ202" s="174"/>
      <c r="QJK202" s="174"/>
      <c r="QJL202" s="174"/>
      <c r="QJM202" s="174"/>
      <c r="QJN202" s="174"/>
      <c r="QJO202" s="174"/>
      <c r="QJP202" s="174"/>
      <c r="QJQ202" s="174"/>
      <c r="QJR202" s="174"/>
      <c r="QJS202" s="174"/>
      <c r="QJT202" s="174"/>
      <c r="QJU202" s="174"/>
      <c r="QJV202" s="174"/>
      <c r="QJW202" s="174"/>
      <c r="QJX202" s="174"/>
      <c r="QJY202" s="174"/>
      <c r="QJZ202" s="174"/>
      <c r="QKA202" s="174"/>
      <c r="QKB202" s="174"/>
      <c r="QKC202" s="174"/>
      <c r="QKD202" s="174"/>
      <c r="QKE202" s="174"/>
      <c r="QKF202" s="174"/>
      <c r="QKG202" s="174"/>
      <c r="QKH202" s="174"/>
      <c r="QKI202" s="174"/>
      <c r="QKJ202" s="174"/>
      <c r="QKK202" s="174"/>
      <c r="QKL202" s="174"/>
      <c r="QKM202" s="174"/>
      <c r="QKN202" s="174"/>
      <c r="QKO202" s="174"/>
      <c r="QKP202" s="174"/>
      <c r="QKQ202" s="174"/>
      <c r="QKR202" s="174"/>
      <c r="QKS202" s="174"/>
      <c r="QKT202" s="174"/>
      <c r="QKU202" s="174"/>
      <c r="QKV202" s="174"/>
      <c r="QKW202" s="174"/>
      <c r="QKX202" s="174"/>
      <c r="QKY202" s="174"/>
      <c r="QKZ202" s="174"/>
      <c r="QLA202" s="174"/>
      <c r="QLB202" s="174"/>
      <c r="QLC202" s="174"/>
      <c r="QLD202" s="174"/>
      <c r="QLE202" s="174"/>
      <c r="QLF202" s="174"/>
      <c r="QLG202" s="174"/>
      <c r="QLH202" s="174"/>
      <c r="QLI202" s="174"/>
      <c r="QLJ202" s="174"/>
      <c r="QLK202" s="174"/>
      <c r="QLL202" s="174"/>
      <c r="QLM202" s="174"/>
      <c r="QLN202" s="174"/>
      <c r="QLO202" s="174"/>
      <c r="QLP202" s="174"/>
      <c r="QLQ202" s="174"/>
      <c r="QLR202" s="174"/>
      <c r="QLS202" s="174"/>
      <c r="QLT202" s="174"/>
      <c r="QLU202" s="174"/>
      <c r="QLV202" s="174"/>
      <c r="QLW202" s="174"/>
      <c r="QLX202" s="174"/>
      <c r="QLY202" s="174"/>
      <c r="QLZ202" s="174"/>
      <c r="QMA202" s="174"/>
      <c r="QMB202" s="174"/>
      <c r="QMC202" s="174"/>
      <c r="QMD202" s="174"/>
      <c r="QME202" s="174"/>
      <c r="QMF202" s="174"/>
      <c r="QMG202" s="174"/>
      <c r="QMH202" s="174"/>
      <c r="QMI202" s="174"/>
      <c r="QMJ202" s="174"/>
      <c r="QMK202" s="174"/>
      <c r="QML202" s="174"/>
      <c r="QMM202" s="174"/>
      <c r="QMN202" s="174"/>
      <c r="QMO202" s="174"/>
      <c r="QMP202" s="174"/>
      <c r="QMQ202" s="174"/>
      <c r="QMR202" s="174"/>
      <c r="QMS202" s="174"/>
      <c r="QMT202" s="174"/>
      <c r="QMU202" s="174"/>
      <c r="QMV202" s="174"/>
      <c r="QMW202" s="174"/>
      <c r="QMX202" s="174"/>
      <c r="QMY202" s="174"/>
      <c r="QMZ202" s="174"/>
      <c r="QNA202" s="174"/>
      <c r="QNB202" s="174"/>
      <c r="QNC202" s="174"/>
      <c r="QND202" s="174"/>
      <c r="QNE202" s="174"/>
      <c r="QNF202" s="174"/>
      <c r="QNG202" s="174"/>
      <c r="QNH202" s="174"/>
      <c r="QNI202" s="174"/>
      <c r="QNJ202" s="174"/>
      <c r="QNK202" s="174"/>
      <c r="QNL202" s="174"/>
      <c r="QNM202" s="174"/>
      <c r="QNN202" s="174"/>
      <c r="QNO202" s="174"/>
      <c r="QNP202" s="174"/>
      <c r="QNQ202" s="174"/>
      <c r="QNR202" s="174"/>
      <c r="QNS202" s="174"/>
      <c r="QNT202" s="174"/>
      <c r="QNU202" s="174"/>
      <c r="QNV202" s="174"/>
      <c r="QNW202" s="174"/>
      <c r="QNX202" s="174"/>
      <c r="QNY202" s="174"/>
      <c r="QNZ202" s="174"/>
      <c r="QOA202" s="174"/>
      <c r="QOB202" s="174"/>
      <c r="QOC202" s="174"/>
      <c r="QOD202" s="174"/>
      <c r="QOE202" s="174"/>
      <c r="QOF202" s="174"/>
      <c r="QOG202" s="174"/>
      <c r="QOH202" s="174"/>
      <c r="QOI202" s="174"/>
      <c r="QOJ202" s="174"/>
      <c r="QOK202" s="174"/>
      <c r="QOL202" s="174"/>
      <c r="QOM202" s="174"/>
      <c r="QON202" s="174"/>
      <c r="QOO202" s="174"/>
      <c r="QOP202" s="174"/>
      <c r="QOQ202" s="174"/>
      <c r="QOR202" s="174"/>
      <c r="QOS202" s="174"/>
      <c r="QOT202" s="174"/>
      <c r="QOU202" s="174"/>
      <c r="QOV202" s="174"/>
      <c r="QOW202" s="174"/>
      <c r="QOX202" s="174"/>
      <c r="QOY202" s="174"/>
      <c r="QOZ202" s="174"/>
      <c r="QPA202" s="174"/>
      <c r="QPB202" s="174"/>
      <c r="QPC202" s="174"/>
      <c r="QPD202" s="174"/>
      <c r="QPE202" s="174"/>
      <c r="QPF202" s="174"/>
      <c r="QPG202" s="174"/>
      <c r="QPH202" s="174"/>
      <c r="QPI202" s="174"/>
      <c r="QPJ202" s="174"/>
      <c r="QPK202" s="174"/>
      <c r="QPL202" s="174"/>
      <c r="QPM202" s="174"/>
      <c r="QPN202" s="174"/>
      <c r="QPO202" s="174"/>
      <c r="QPP202" s="174"/>
      <c r="QPQ202" s="174"/>
      <c r="QPR202" s="174"/>
      <c r="QPS202" s="174"/>
      <c r="QPT202" s="174"/>
      <c r="QPU202" s="174"/>
      <c r="QPV202" s="174"/>
      <c r="QPW202" s="174"/>
      <c r="QPX202" s="174"/>
      <c r="QPY202" s="174"/>
      <c r="QPZ202" s="174"/>
      <c r="QQA202" s="174"/>
      <c r="QQB202" s="174"/>
      <c r="QQC202" s="174"/>
      <c r="QQD202" s="174"/>
      <c r="QQE202" s="174"/>
      <c r="QQF202" s="174"/>
      <c r="QQG202" s="174"/>
      <c r="QQH202" s="174"/>
      <c r="QQI202" s="174"/>
      <c r="QQJ202" s="174"/>
      <c r="QQK202" s="174"/>
      <c r="QQL202" s="174"/>
      <c r="QQM202" s="174"/>
      <c r="QQN202" s="174"/>
      <c r="QQO202" s="174"/>
      <c r="QQP202" s="174"/>
      <c r="QQQ202" s="174"/>
      <c r="QQR202" s="174"/>
      <c r="QQS202" s="174"/>
      <c r="QQT202" s="174"/>
      <c r="QQU202" s="174"/>
      <c r="QQV202" s="174"/>
      <c r="QQW202" s="174"/>
      <c r="QQX202" s="174"/>
      <c r="QQY202" s="174"/>
      <c r="QQZ202" s="174"/>
      <c r="QRA202" s="174"/>
      <c r="QRB202" s="174"/>
      <c r="QRC202" s="174"/>
      <c r="QRD202" s="174"/>
      <c r="QRE202" s="174"/>
      <c r="QRF202" s="174"/>
      <c r="QRG202" s="174"/>
      <c r="QRH202" s="174"/>
      <c r="QRI202" s="174"/>
      <c r="QRJ202" s="174"/>
      <c r="QRK202" s="174"/>
      <c r="QRL202" s="174"/>
      <c r="QRM202" s="174"/>
      <c r="QRN202" s="174"/>
      <c r="QRO202" s="174"/>
      <c r="QRP202" s="174"/>
      <c r="QRQ202" s="174"/>
      <c r="QRR202" s="174"/>
      <c r="QRS202" s="174"/>
      <c r="QRT202" s="174"/>
      <c r="QRU202" s="174"/>
      <c r="QRV202" s="174"/>
      <c r="QRW202" s="174"/>
      <c r="QRX202" s="174"/>
      <c r="QRY202" s="174"/>
      <c r="QRZ202" s="174"/>
      <c r="QSA202" s="174"/>
      <c r="QSB202" s="174"/>
      <c r="QSC202" s="174"/>
      <c r="QSD202" s="174"/>
      <c r="QSE202" s="174"/>
      <c r="QSF202" s="174"/>
      <c r="QSG202" s="174"/>
      <c r="QSH202" s="174"/>
      <c r="QSI202" s="174"/>
      <c r="QSJ202" s="174"/>
      <c r="QSK202" s="174"/>
      <c r="QSL202" s="174"/>
      <c r="QSM202" s="174"/>
      <c r="QSN202" s="174"/>
      <c r="QSO202" s="174"/>
      <c r="QSP202" s="174"/>
      <c r="QSQ202" s="174"/>
      <c r="QSR202" s="174"/>
      <c r="QSS202" s="174"/>
      <c r="QST202" s="174"/>
      <c r="QSU202" s="174"/>
      <c r="QSV202" s="174"/>
      <c r="QSW202" s="174"/>
      <c r="QSX202" s="174"/>
      <c r="QSY202" s="174"/>
      <c r="QSZ202" s="174"/>
      <c r="QTA202" s="174"/>
      <c r="QTB202" s="174"/>
      <c r="QTC202" s="174"/>
      <c r="QTD202" s="174"/>
      <c r="QTE202" s="174"/>
      <c r="QTF202" s="174"/>
      <c r="QTG202" s="174"/>
      <c r="QTH202" s="174"/>
      <c r="QTI202" s="174"/>
      <c r="QTJ202" s="174"/>
      <c r="QTK202" s="174"/>
      <c r="QTL202" s="174"/>
      <c r="QTM202" s="174"/>
      <c r="QTN202" s="174"/>
      <c r="QTO202" s="174"/>
      <c r="QTP202" s="174"/>
      <c r="QTQ202" s="174"/>
      <c r="QTR202" s="174"/>
      <c r="QTS202" s="174"/>
      <c r="QTT202" s="174"/>
      <c r="QTU202" s="174"/>
      <c r="QTV202" s="174"/>
      <c r="QTW202" s="174"/>
      <c r="QTX202" s="174"/>
      <c r="QTY202" s="174"/>
      <c r="QTZ202" s="174"/>
      <c r="QUA202" s="174"/>
      <c r="QUB202" s="174"/>
      <c r="QUC202" s="174"/>
      <c r="QUD202" s="174"/>
      <c r="QUE202" s="174"/>
      <c r="QUF202" s="174"/>
      <c r="QUG202" s="174"/>
      <c r="QUH202" s="174"/>
      <c r="QUI202" s="174"/>
      <c r="QUJ202" s="174"/>
      <c r="QUK202" s="174"/>
      <c r="QUL202" s="174"/>
      <c r="QUM202" s="174"/>
      <c r="QUN202" s="174"/>
      <c r="QUO202" s="174"/>
      <c r="QUP202" s="174"/>
      <c r="QUQ202" s="174"/>
      <c r="QUR202" s="174"/>
      <c r="QUS202" s="174"/>
      <c r="QUT202" s="174"/>
      <c r="QUU202" s="174"/>
      <c r="QUV202" s="174"/>
      <c r="QUW202" s="174"/>
      <c r="QUX202" s="174"/>
      <c r="QUY202" s="174"/>
      <c r="QUZ202" s="174"/>
      <c r="QVA202" s="174"/>
      <c r="QVB202" s="174"/>
      <c r="QVC202" s="174"/>
      <c r="QVD202" s="174"/>
      <c r="QVE202" s="174"/>
      <c r="QVF202" s="174"/>
      <c r="QVG202" s="174"/>
      <c r="QVH202" s="174"/>
      <c r="QVI202" s="174"/>
      <c r="QVJ202" s="174"/>
      <c r="QVK202" s="174"/>
      <c r="QVL202" s="174"/>
      <c r="QVM202" s="174"/>
      <c r="QVN202" s="174"/>
      <c r="QVO202" s="174"/>
      <c r="QVP202" s="174"/>
      <c r="QVQ202" s="174"/>
      <c r="QVR202" s="174"/>
      <c r="QVS202" s="174"/>
      <c r="QVT202" s="174"/>
      <c r="QVU202" s="174"/>
      <c r="QVV202" s="174"/>
      <c r="QVW202" s="174"/>
      <c r="QVX202" s="174"/>
      <c r="QVY202" s="174"/>
      <c r="QVZ202" s="174"/>
      <c r="QWA202" s="174"/>
      <c r="QWB202" s="174"/>
      <c r="QWC202" s="174"/>
      <c r="QWD202" s="174"/>
      <c r="QWE202" s="174"/>
      <c r="QWF202" s="174"/>
      <c r="QWG202" s="174"/>
      <c r="QWH202" s="174"/>
      <c r="QWI202" s="174"/>
      <c r="QWJ202" s="174"/>
      <c r="QWK202" s="174"/>
      <c r="QWL202" s="174"/>
      <c r="QWM202" s="174"/>
      <c r="QWN202" s="174"/>
      <c r="QWO202" s="174"/>
      <c r="QWP202" s="174"/>
      <c r="QWQ202" s="174"/>
      <c r="QWR202" s="174"/>
      <c r="QWS202" s="174"/>
      <c r="QWT202" s="174"/>
      <c r="QWU202" s="174"/>
      <c r="QWV202" s="174"/>
      <c r="QWW202" s="174"/>
      <c r="QWX202" s="174"/>
      <c r="QWY202" s="174"/>
      <c r="QWZ202" s="174"/>
      <c r="QXA202" s="174"/>
      <c r="QXB202" s="174"/>
      <c r="QXC202" s="174"/>
      <c r="QXD202" s="174"/>
      <c r="QXE202" s="174"/>
      <c r="QXF202" s="174"/>
      <c r="QXG202" s="174"/>
      <c r="QXH202" s="174"/>
      <c r="QXI202" s="174"/>
      <c r="QXJ202" s="174"/>
      <c r="QXK202" s="174"/>
      <c r="QXL202" s="174"/>
      <c r="QXM202" s="174"/>
      <c r="QXN202" s="174"/>
      <c r="QXO202" s="174"/>
      <c r="QXP202" s="174"/>
      <c r="QXQ202" s="174"/>
      <c r="QXR202" s="174"/>
      <c r="QXS202" s="174"/>
      <c r="QXT202" s="174"/>
      <c r="QXU202" s="174"/>
      <c r="QXV202" s="174"/>
      <c r="QXW202" s="174"/>
      <c r="QXX202" s="174"/>
      <c r="QXY202" s="174"/>
      <c r="QXZ202" s="174"/>
      <c r="QYA202" s="174"/>
      <c r="QYB202" s="174"/>
      <c r="QYC202" s="174"/>
      <c r="QYD202" s="174"/>
      <c r="QYE202" s="174"/>
      <c r="QYF202" s="174"/>
      <c r="QYG202" s="174"/>
      <c r="QYH202" s="174"/>
      <c r="QYI202" s="174"/>
      <c r="QYJ202" s="174"/>
      <c r="QYK202" s="174"/>
      <c r="QYL202" s="174"/>
      <c r="QYM202" s="174"/>
      <c r="QYN202" s="174"/>
      <c r="QYO202" s="174"/>
      <c r="QYP202" s="174"/>
      <c r="QYQ202" s="174"/>
      <c r="QYR202" s="174"/>
      <c r="QYS202" s="174"/>
      <c r="QYT202" s="174"/>
      <c r="QYU202" s="174"/>
      <c r="QYV202" s="174"/>
      <c r="QYW202" s="174"/>
      <c r="QYX202" s="174"/>
      <c r="QYY202" s="174"/>
      <c r="QYZ202" s="174"/>
      <c r="QZA202" s="174"/>
      <c r="QZB202" s="174"/>
      <c r="QZC202" s="174"/>
      <c r="QZD202" s="174"/>
      <c r="QZE202" s="174"/>
      <c r="QZF202" s="174"/>
      <c r="QZG202" s="174"/>
      <c r="QZH202" s="174"/>
      <c r="QZI202" s="174"/>
      <c r="QZJ202" s="174"/>
      <c r="QZK202" s="174"/>
      <c r="QZL202" s="174"/>
      <c r="QZM202" s="174"/>
      <c r="QZN202" s="174"/>
      <c r="QZO202" s="174"/>
      <c r="QZP202" s="174"/>
      <c r="QZQ202" s="174"/>
      <c r="QZR202" s="174"/>
      <c r="QZS202" s="174"/>
      <c r="QZT202" s="174"/>
      <c r="QZU202" s="174"/>
      <c r="QZV202" s="174"/>
      <c r="QZW202" s="174"/>
      <c r="QZX202" s="174"/>
      <c r="QZY202" s="174"/>
      <c r="QZZ202" s="174"/>
      <c r="RAA202" s="174"/>
      <c r="RAB202" s="174"/>
      <c r="RAC202" s="174"/>
      <c r="RAD202" s="174"/>
      <c r="RAE202" s="174"/>
      <c r="RAF202" s="174"/>
      <c r="RAG202" s="174"/>
      <c r="RAH202" s="174"/>
      <c r="RAI202" s="174"/>
      <c r="RAJ202" s="174"/>
      <c r="RAK202" s="174"/>
      <c r="RAL202" s="174"/>
      <c r="RAM202" s="174"/>
      <c r="RAN202" s="174"/>
      <c r="RAO202" s="174"/>
      <c r="RAP202" s="174"/>
      <c r="RAQ202" s="174"/>
      <c r="RAR202" s="174"/>
      <c r="RAS202" s="174"/>
      <c r="RAT202" s="174"/>
      <c r="RAU202" s="174"/>
      <c r="RAV202" s="174"/>
      <c r="RAW202" s="174"/>
      <c r="RAX202" s="174"/>
      <c r="RAY202" s="174"/>
      <c r="RAZ202" s="174"/>
      <c r="RBA202" s="174"/>
      <c r="RBB202" s="174"/>
      <c r="RBC202" s="174"/>
      <c r="RBD202" s="174"/>
      <c r="RBE202" s="174"/>
      <c r="RBF202" s="174"/>
      <c r="RBG202" s="174"/>
      <c r="RBH202" s="174"/>
      <c r="RBI202" s="174"/>
      <c r="RBJ202" s="174"/>
      <c r="RBK202" s="174"/>
      <c r="RBL202" s="174"/>
      <c r="RBM202" s="174"/>
      <c r="RBN202" s="174"/>
      <c r="RBO202" s="174"/>
      <c r="RBP202" s="174"/>
      <c r="RBQ202" s="174"/>
      <c r="RBR202" s="174"/>
      <c r="RBS202" s="174"/>
      <c r="RBT202" s="174"/>
      <c r="RBU202" s="174"/>
      <c r="RBV202" s="174"/>
      <c r="RBW202" s="174"/>
      <c r="RBX202" s="174"/>
      <c r="RBY202" s="174"/>
      <c r="RBZ202" s="174"/>
      <c r="RCA202" s="174"/>
      <c r="RCB202" s="174"/>
      <c r="RCC202" s="174"/>
      <c r="RCD202" s="174"/>
      <c r="RCE202" s="174"/>
      <c r="RCF202" s="174"/>
      <c r="RCG202" s="174"/>
      <c r="RCH202" s="174"/>
      <c r="RCI202" s="174"/>
      <c r="RCJ202" s="174"/>
      <c r="RCK202" s="174"/>
      <c r="RCL202" s="174"/>
      <c r="RCM202" s="174"/>
      <c r="RCN202" s="174"/>
      <c r="RCO202" s="174"/>
      <c r="RCP202" s="174"/>
      <c r="RCQ202" s="174"/>
      <c r="RCR202" s="174"/>
      <c r="RCS202" s="174"/>
      <c r="RCT202" s="174"/>
      <c r="RCU202" s="174"/>
      <c r="RCV202" s="174"/>
      <c r="RCW202" s="174"/>
      <c r="RCX202" s="174"/>
      <c r="RCY202" s="174"/>
      <c r="RCZ202" s="174"/>
      <c r="RDA202" s="174"/>
      <c r="RDB202" s="174"/>
      <c r="RDC202" s="174"/>
      <c r="RDD202" s="174"/>
      <c r="RDE202" s="174"/>
      <c r="RDF202" s="174"/>
      <c r="RDG202" s="174"/>
      <c r="RDH202" s="174"/>
      <c r="RDI202" s="174"/>
      <c r="RDJ202" s="174"/>
      <c r="RDK202" s="174"/>
      <c r="RDL202" s="174"/>
      <c r="RDM202" s="174"/>
      <c r="RDN202" s="174"/>
      <c r="RDO202" s="174"/>
      <c r="RDP202" s="174"/>
      <c r="RDQ202" s="174"/>
      <c r="RDR202" s="174"/>
      <c r="RDS202" s="174"/>
      <c r="RDT202" s="174"/>
      <c r="RDU202" s="174"/>
      <c r="RDV202" s="174"/>
      <c r="RDW202" s="174"/>
      <c r="RDX202" s="174"/>
      <c r="RDY202" s="174"/>
      <c r="RDZ202" s="174"/>
      <c r="REA202" s="174"/>
      <c r="REB202" s="174"/>
      <c r="REC202" s="174"/>
      <c r="RED202" s="174"/>
      <c r="REE202" s="174"/>
      <c r="REF202" s="174"/>
      <c r="REG202" s="174"/>
      <c r="REH202" s="174"/>
      <c r="REI202" s="174"/>
      <c r="REJ202" s="174"/>
      <c r="REK202" s="174"/>
      <c r="REL202" s="174"/>
      <c r="REM202" s="174"/>
      <c r="REN202" s="174"/>
      <c r="REO202" s="174"/>
      <c r="REP202" s="174"/>
      <c r="REQ202" s="174"/>
      <c r="RER202" s="174"/>
      <c r="RES202" s="174"/>
      <c r="RET202" s="174"/>
      <c r="REU202" s="174"/>
      <c r="REV202" s="174"/>
      <c r="REW202" s="174"/>
      <c r="REX202" s="174"/>
      <c r="REY202" s="174"/>
      <c r="REZ202" s="174"/>
      <c r="RFA202" s="174"/>
      <c r="RFB202" s="174"/>
      <c r="RFC202" s="174"/>
      <c r="RFD202" s="174"/>
      <c r="RFE202" s="174"/>
      <c r="RFF202" s="174"/>
      <c r="RFG202" s="174"/>
      <c r="RFH202" s="174"/>
      <c r="RFI202" s="174"/>
      <c r="RFJ202" s="174"/>
      <c r="RFK202" s="174"/>
      <c r="RFL202" s="174"/>
      <c r="RFM202" s="174"/>
      <c r="RFN202" s="174"/>
      <c r="RFO202" s="174"/>
      <c r="RFP202" s="174"/>
      <c r="RFQ202" s="174"/>
      <c r="RFR202" s="174"/>
      <c r="RFS202" s="174"/>
      <c r="RFT202" s="174"/>
      <c r="RFU202" s="174"/>
      <c r="RFV202" s="174"/>
      <c r="RFW202" s="174"/>
      <c r="RFX202" s="174"/>
      <c r="RFY202" s="174"/>
      <c r="RFZ202" s="174"/>
      <c r="RGA202" s="174"/>
      <c r="RGB202" s="174"/>
      <c r="RGC202" s="174"/>
      <c r="RGD202" s="174"/>
      <c r="RGE202" s="174"/>
      <c r="RGF202" s="174"/>
      <c r="RGG202" s="174"/>
      <c r="RGH202" s="174"/>
      <c r="RGI202" s="174"/>
      <c r="RGJ202" s="174"/>
      <c r="RGK202" s="174"/>
      <c r="RGL202" s="174"/>
      <c r="RGM202" s="174"/>
      <c r="RGN202" s="174"/>
      <c r="RGO202" s="174"/>
      <c r="RGP202" s="174"/>
      <c r="RGQ202" s="174"/>
      <c r="RGR202" s="174"/>
      <c r="RGS202" s="174"/>
      <c r="RGT202" s="174"/>
      <c r="RGU202" s="174"/>
      <c r="RGV202" s="174"/>
      <c r="RGW202" s="174"/>
      <c r="RGX202" s="174"/>
      <c r="RGY202" s="174"/>
      <c r="RGZ202" s="174"/>
      <c r="RHA202" s="174"/>
      <c r="RHB202" s="174"/>
      <c r="RHC202" s="174"/>
      <c r="RHD202" s="174"/>
      <c r="RHE202" s="174"/>
      <c r="RHF202" s="174"/>
      <c r="RHG202" s="174"/>
      <c r="RHH202" s="174"/>
      <c r="RHI202" s="174"/>
      <c r="RHJ202" s="174"/>
      <c r="RHK202" s="174"/>
      <c r="RHL202" s="174"/>
      <c r="RHM202" s="174"/>
      <c r="RHN202" s="174"/>
      <c r="RHO202" s="174"/>
      <c r="RHP202" s="174"/>
      <c r="RHQ202" s="174"/>
      <c r="RHR202" s="174"/>
      <c r="RHS202" s="174"/>
      <c r="RHT202" s="174"/>
      <c r="RHU202" s="174"/>
      <c r="RHV202" s="174"/>
      <c r="RHW202" s="174"/>
      <c r="RHX202" s="174"/>
      <c r="RHY202" s="174"/>
      <c r="RHZ202" s="174"/>
      <c r="RIA202" s="174"/>
      <c r="RIB202" s="174"/>
      <c r="RIC202" s="174"/>
      <c r="RID202" s="174"/>
      <c r="RIE202" s="174"/>
      <c r="RIF202" s="174"/>
      <c r="RIG202" s="174"/>
      <c r="RIH202" s="174"/>
      <c r="RII202" s="174"/>
      <c r="RIJ202" s="174"/>
      <c r="RIK202" s="174"/>
      <c r="RIL202" s="174"/>
      <c r="RIM202" s="174"/>
      <c r="RIN202" s="174"/>
      <c r="RIO202" s="174"/>
      <c r="RIP202" s="174"/>
      <c r="RIQ202" s="174"/>
      <c r="RIR202" s="174"/>
      <c r="RIS202" s="174"/>
      <c r="RIT202" s="174"/>
      <c r="RIU202" s="174"/>
      <c r="RIV202" s="174"/>
      <c r="RIW202" s="174"/>
      <c r="RIX202" s="174"/>
      <c r="RIY202" s="174"/>
      <c r="RIZ202" s="174"/>
      <c r="RJA202" s="174"/>
      <c r="RJB202" s="174"/>
      <c r="RJC202" s="174"/>
      <c r="RJD202" s="174"/>
      <c r="RJE202" s="174"/>
      <c r="RJF202" s="174"/>
      <c r="RJG202" s="174"/>
      <c r="RJH202" s="174"/>
      <c r="RJI202" s="174"/>
      <c r="RJJ202" s="174"/>
      <c r="RJK202" s="174"/>
      <c r="RJL202" s="174"/>
      <c r="RJM202" s="174"/>
      <c r="RJN202" s="174"/>
      <c r="RJO202" s="174"/>
      <c r="RJP202" s="174"/>
      <c r="RJQ202" s="174"/>
      <c r="RJR202" s="174"/>
      <c r="RJS202" s="174"/>
      <c r="RJT202" s="174"/>
      <c r="RJU202" s="174"/>
      <c r="RJV202" s="174"/>
      <c r="RJW202" s="174"/>
      <c r="RJX202" s="174"/>
      <c r="RJY202" s="174"/>
      <c r="RJZ202" s="174"/>
      <c r="RKA202" s="174"/>
      <c r="RKB202" s="174"/>
      <c r="RKC202" s="174"/>
      <c r="RKD202" s="174"/>
      <c r="RKE202" s="174"/>
      <c r="RKF202" s="174"/>
      <c r="RKG202" s="174"/>
      <c r="RKH202" s="174"/>
      <c r="RKI202" s="174"/>
      <c r="RKJ202" s="174"/>
      <c r="RKK202" s="174"/>
      <c r="RKL202" s="174"/>
      <c r="RKM202" s="174"/>
      <c r="RKN202" s="174"/>
      <c r="RKO202" s="174"/>
      <c r="RKP202" s="174"/>
      <c r="RKQ202" s="174"/>
      <c r="RKR202" s="174"/>
      <c r="RKS202" s="174"/>
      <c r="RKT202" s="174"/>
      <c r="RKU202" s="174"/>
      <c r="RKV202" s="174"/>
      <c r="RKW202" s="174"/>
      <c r="RKX202" s="174"/>
      <c r="RKY202" s="174"/>
      <c r="RKZ202" s="174"/>
      <c r="RLA202" s="174"/>
      <c r="RLB202" s="174"/>
      <c r="RLC202" s="174"/>
      <c r="RLD202" s="174"/>
      <c r="RLE202" s="174"/>
      <c r="RLF202" s="174"/>
      <c r="RLG202" s="174"/>
      <c r="RLH202" s="174"/>
      <c r="RLI202" s="174"/>
      <c r="RLJ202" s="174"/>
      <c r="RLK202" s="174"/>
      <c r="RLL202" s="174"/>
      <c r="RLM202" s="174"/>
      <c r="RLN202" s="174"/>
      <c r="RLO202" s="174"/>
      <c r="RLP202" s="174"/>
      <c r="RLQ202" s="174"/>
      <c r="RLR202" s="174"/>
      <c r="RLS202" s="174"/>
      <c r="RLT202" s="174"/>
      <c r="RLU202" s="174"/>
      <c r="RLV202" s="174"/>
      <c r="RLW202" s="174"/>
      <c r="RLX202" s="174"/>
      <c r="RLY202" s="174"/>
      <c r="RLZ202" s="174"/>
      <c r="RMA202" s="174"/>
      <c r="RMB202" s="174"/>
      <c r="RMC202" s="174"/>
      <c r="RMD202" s="174"/>
      <c r="RME202" s="174"/>
      <c r="RMF202" s="174"/>
      <c r="RMG202" s="174"/>
      <c r="RMH202" s="174"/>
      <c r="RMI202" s="174"/>
      <c r="RMJ202" s="174"/>
      <c r="RMK202" s="174"/>
      <c r="RML202" s="174"/>
      <c r="RMM202" s="174"/>
      <c r="RMN202" s="174"/>
      <c r="RMO202" s="174"/>
      <c r="RMP202" s="174"/>
      <c r="RMQ202" s="174"/>
      <c r="RMR202" s="174"/>
      <c r="RMS202" s="174"/>
      <c r="RMT202" s="174"/>
      <c r="RMU202" s="174"/>
      <c r="RMV202" s="174"/>
      <c r="RMW202" s="174"/>
      <c r="RMX202" s="174"/>
      <c r="RMY202" s="174"/>
      <c r="RMZ202" s="174"/>
      <c r="RNA202" s="174"/>
      <c r="RNB202" s="174"/>
      <c r="RNC202" s="174"/>
      <c r="RND202" s="174"/>
      <c r="RNE202" s="174"/>
      <c r="RNF202" s="174"/>
      <c r="RNG202" s="174"/>
      <c r="RNH202" s="174"/>
      <c r="RNI202" s="174"/>
      <c r="RNJ202" s="174"/>
      <c r="RNK202" s="174"/>
      <c r="RNL202" s="174"/>
      <c r="RNM202" s="174"/>
      <c r="RNN202" s="174"/>
      <c r="RNO202" s="174"/>
      <c r="RNP202" s="174"/>
      <c r="RNQ202" s="174"/>
      <c r="RNR202" s="174"/>
      <c r="RNS202" s="174"/>
      <c r="RNT202" s="174"/>
      <c r="RNU202" s="174"/>
      <c r="RNV202" s="174"/>
      <c r="RNW202" s="174"/>
      <c r="RNX202" s="174"/>
      <c r="RNY202" s="174"/>
      <c r="RNZ202" s="174"/>
      <c r="ROA202" s="174"/>
      <c r="ROB202" s="174"/>
      <c r="ROC202" s="174"/>
      <c r="ROD202" s="174"/>
      <c r="ROE202" s="174"/>
      <c r="ROF202" s="174"/>
      <c r="ROG202" s="174"/>
      <c r="ROH202" s="174"/>
      <c r="ROI202" s="174"/>
      <c r="ROJ202" s="174"/>
      <c r="ROK202" s="174"/>
      <c r="ROL202" s="174"/>
      <c r="ROM202" s="174"/>
      <c r="RON202" s="174"/>
      <c r="ROO202" s="174"/>
      <c r="ROP202" s="174"/>
      <c r="ROQ202" s="174"/>
      <c r="ROR202" s="174"/>
      <c r="ROS202" s="174"/>
      <c r="ROT202" s="174"/>
      <c r="ROU202" s="174"/>
      <c r="ROV202" s="174"/>
      <c r="ROW202" s="174"/>
      <c r="ROX202" s="174"/>
      <c r="ROY202" s="174"/>
      <c r="ROZ202" s="174"/>
      <c r="RPA202" s="174"/>
      <c r="RPB202" s="174"/>
      <c r="RPC202" s="174"/>
      <c r="RPD202" s="174"/>
      <c r="RPE202" s="174"/>
      <c r="RPF202" s="174"/>
      <c r="RPG202" s="174"/>
      <c r="RPH202" s="174"/>
      <c r="RPI202" s="174"/>
      <c r="RPJ202" s="174"/>
      <c r="RPK202" s="174"/>
      <c r="RPL202" s="174"/>
      <c r="RPM202" s="174"/>
      <c r="RPN202" s="174"/>
      <c r="RPO202" s="174"/>
      <c r="RPP202" s="174"/>
      <c r="RPQ202" s="174"/>
      <c r="RPR202" s="174"/>
      <c r="RPS202" s="174"/>
      <c r="RPT202" s="174"/>
      <c r="RPU202" s="174"/>
      <c r="RPV202" s="174"/>
      <c r="RPW202" s="174"/>
      <c r="RPX202" s="174"/>
      <c r="RPY202" s="174"/>
      <c r="RPZ202" s="174"/>
      <c r="RQA202" s="174"/>
      <c r="RQB202" s="174"/>
      <c r="RQC202" s="174"/>
      <c r="RQD202" s="174"/>
      <c r="RQE202" s="174"/>
      <c r="RQF202" s="174"/>
      <c r="RQG202" s="174"/>
      <c r="RQH202" s="174"/>
      <c r="RQI202" s="174"/>
      <c r="RQJ202" s="174"/>
      <c r="RQK202" s="174"/>
      <c r="RQL202" s="174"/>
      <c r="RQM202" s="174"/>
      <c r="RQN202" s="174"/>
      <c r="RQO202" s="174"/>
      <c r="RQP202" s="174"/>
      <c r="RQQ202" s="174"/>
      <c r="RQR202" s="174"/>
      <c r="RQS202" s="174"/>
      <c r="RQT202" s="174"/>
      <c r="RQU202" s="174"/>
      <c r="RQV202" s="174"/>
      <c r="RQW202" s="174"/>
      <c r="RQX202" s="174"/>
      <c r="RQY202" s="174"/>
      <c r="RQZ202" s="174"/>
      <c r="RRA202" s="174"/>
      <c r="RRB202" s="174"/>
      <c r="RRC202" s="174"/>
      <c r="RRD202" s="174"/>
      <c r="RRE202" s="174"/>
      <c r="RRF202" s="174"/>
      <c r="RRG202" s="174"/>
      <c r="RRH202" s="174"/>
      <c r="RRI202" s="174"/>
      <c r="RRJ202" s="174"/>
      <c r="RRK202" s="174"/>
      <c r="RRL202" s="174"/>
      <c r="RRM202" s="174"/>
      <c r="RRN202" s="174"/>
      <c r="RRO202" s="174"/>
      <c r="RRP202" s="174"/>
      <c r="RRQ202" s="174"/>
      <c r="RRR202" s="174"/>
      <c r="RRS202" s="174"/>
      <c r="RRT202" s="174"/>
      <c r="RRU202" s="174"/>
      <c r="RRV202" s="174"/>
      <c r="RRW202" s="174"/>
      <c r="RRX202" s="174"/>
      <c r="RRY202" s="174"/>
      <c r="RRZ202" s="174"/>
      <c r="RSA202" s="174"/>
      <c r="RSB202" s="174"/>
      <c r="RSC202" s="174"/>
      <c r="RSD202" s="174"/>
      <c r="RSE202" s="174"/>
      <c r="RSF202" s="174"/>
      <c r="RSG202" s="174"/>
      <c r="RSH202" s="174"/>
      <c r="RSI202" s="174"/>
      <c r="RSJ202" s="174"/>
      <c r="RSK202" s="174"/>
      <c r="RSL202" s="174"/>
      <c r="RSM202" s="174"/>
      <c r="RSN202" s="174"/>
      <c r="RSO202" s="174"/>
      <c r="RSP202" s="174"/>
      <c r="RSQ202" s="174"/>
      <c r="RSR202" s="174"/>
      <c r="RSS202" s="174"/>
      <c r="RST202" s="174"/>
      <c r="RSU202" s="174"/>
      <c r="RSV202" s="174"/>
      <c r="RSW202" s="174"/>
      <c r="RSX202" s="174"/>
      <c r="RSY202" s="174"/>
      <c r="RSZ202" s="174"/>
      <c r="RTA202" s="174"/>
      <c r="RTB202" s="174"/>
      <c r="RTC202" s="174"/>
      <c r="RTD202" s="174"/>
      <c r="RTE202" s="174"/>
      <c r="RTF202" s="174"/>
      <c r="RTG202" s="174"/>
      <c r="RTH202" s="174"/>
      <c r="RTI202" s="174"/>
      <c r="RTJ202" s="174"/>
      <c r="RTK202" s="174"/>
      <c r="RTL202" s="174"/>
      <c r="RTM202" s="174"/>
      <c r="RTN202" s="174"/>
      <c r="RTO202" s="174"/>
      <c r="RTP202" s="174"/>
      <c r="RTQ202" s="174"/>
      <c r="RTR202" s="174"/>
      <c r="RTS202" s="174"/>
      <c r="RTT202" s="174"/>
      <c r="RTU202" s="174"/>
      <c r="RTV202" s="174"/>
      <c r="RTW202" s="174"/>
      <c r="RTX202" s="174"/>
      <c r="RTY202" s="174"/>
      <c r="RTZ202" s="174"/>
      <c r="RUA202" s="174"/>
      <c r="RUB202" s="174"/>
      <c r="RUC202" s="174"/>
      <c r="RUD202" s="174"/>
      <c r="RUE202" s="174"/>
      <c r="RUF202" s="174"/>
      <c r="RUG202" s="174"/>
      <c r="RUH202" s="174"/>
      <c r="RUI202" s="174"/>
      <c r="RUJ202" s="174"/>
      <c r="RUK202" s="174"/>
      <c r="RUL202" s="174"/>
      <c r="RUM202" s="174"/>
      <c r="RUN202" s="174"/>
      <c r="RUO202" s="174"/>
      <c r="RUP202" s="174"/>
      <c r="RUQ202" s="174"/>
      <c r="RUR202" s="174"/>
      <c r="RUS202" s="174"/>
      <c r="RUT202" s="174"/>
      <c r="RUU202" s="174"/>
      <c r="RUV202" s="174"/>
      <c r="RUW202" s="174"/>
      <c r="RUX202" s="174"/>
      <c r="RUY202" s="174"/>
      <c r="RUZ202" s="174"/>
      <c r="RVA202" s="174"/>
      <c r="RVB202" s="174"/>
      <c r="RVC202" s="174"/>
      <c r="RVD202" s="174"/>
      <c r="RVE202" s="174"/>
      <c r="RVF202" s="174"/>
      <c r="RVG202" s="174"/>
      <c r="RVH202" s="174"/>
      <c r="RVI202" s="174"/>
      <c r="RVJ202" s="174"/>
      <c r="RVK202" s="174"/>
      <c r="RVL202" s="174"/>
      <c r="RVM202" s="174"/>
      <c r="RVN202" s="174"/>
      <c r="RVO202" s="174"/>
      <c r="RVP202" s="174"/>
      <c r="RVQ202" s="174"/>
      <c r="RVR202" s="174"/>
      <c r="RVS202" s="174"/>
      <c r="RVT202" s="174"/>
      <c r="RVU202" s="174"/>
      <c r="RVV202" s="174"/>
      <c r="RVW202" s="174"/>
      <c r="RVX202" s="174"/>
      <c r="RVY202" s="174"/>
      <c r="RVZ202" s="174"/>
      <c r="RWA202" s="174"/>
      <c r="RWB202" s="174"/>
      <c r="RWC202" s="174"/>
      <c r="RWD202" s="174"/>
      <c r="RWE202" s="174"/>
      <c r="RWF202" s="174"/>
      <c r="RWG202" s="174"/>
      <c r="RWH202" s="174"/>
      <c r="RWI202" s="174"/>
      <c r="RWJ202" s="174"/>
      <c r="RWK202" s="174"/>
      <c r="RWL202" s="174"/>
      <c r="RWM202" s="174"/>
      <c r="RWN202" s="174"/>
      <c r="RWO202" s="174"/>
      <c r="RWP202" s="174"/>
      <c r="RWQ202" s="174"/>
      <c r="RWR202" s="174"/>
      <c r="RWS202" s="174"/>
      <c r="RWT202" s="174"/>
      <c r="RWU202" s="174"/>
      <c r="RWV202" s="174"/>
      <c r="RWW202" s="174"/>
      <c r="RWX202" s="174"/>
      <c r="RWY202" s="174"/>
      <c r="RWZ202" s="174"/>
      <c r="RXA202" s="174"/>
      <c r="RXB202" s="174"/>
      <c r="RXC202" s="174"/>
      <c r="RXD202" s="174"/>
      <c r="RXE202" s="174"/>
      <c r="RXF202" s="174"/>
      <c r="RXG202" s="174"/>
      <c r="RXH202" s="174"/>
      <c r="RXI202" s="174"/>
      <c r="RXJ202" s="174"/>
      <c r="RXK202" s="174"/>
      <c r="RXL202" s="174"/>
      <c r="RXM202" s="174"/>
      <c r="RXN202" s="174"/>
      <c r="RXO202" s="174"/>
      <c r="RXP202" s="174"/>
      <c r="RXQ202" s="174"/>
      <c r="RXR202" s="174"/>
      <c r="RXS202" s="174"/>
      <c r="RXT202" s="174"/>
      <c r="RXU202" s="174"/>
      <c r="RXV202" s="174"/>
      <c r="RXW202" s="174"/>
      <c r="RXX202" s="174"/>
      <c r="RXY202" s="174"/>
      <c r="RXZ202" s="174"/>
      <c r="RYA202" s="174"/>
      <c r="RYB202" s="174"/>
      <c r="RYC202" s="174"/>
      <c r="RYD202" s="174"/>
      <c r="RYE202" s="174"/>
      <c r="RYF202" s="174"/>
      <c r="RYG202" s="174"/>
      <c r="RYH202" s="174"/>
      <c r="RYI202" s="174"/>
      <c r="RYJ202" s="174"/>
      <c r="RYK202" s="174"/>
      <c r="RYL202" s="174"/>
      <c r="RYM202" s="174"/>
      <c r="RYN202" s="174"/>
      <c r="RYO202" s="174"/>
      <c r="RYP202" s="174"/>
      <c r="RYQ202" s="174"/>
      <c r="RYR202" s="174"/>
      <c r="RYS202" s="174"/>
      <c r="RYT202" s="174"/>
      <c r="RYU202" s="174"/>
      <c r="RYV202" s="174"/>
      <c r="RYW202" s="174"/>
      <c r="RYX202" s="174"/>
      <c r="RYY202" s="174"/>
      <c r="RYZ202" s="174"/>
      <c r="RZA202" s="174"/>
      <c r="RZB202" s="174"/>
      <c r="RZC202" s="174"/>
      <c r="RZD202" s="174"/>
      <c r="RZE202" s="174"/>
      <c r="RZF202" s="174"/>
      <c r="RZG202" s="174"/>
      <c r="RZH202" s="174"/>
      <c r="RZI202" s="174"/>
      <c r="RZJ202" s="174"/>
      <c r="RZK202" s="174"/>
      <c r="RZL202" s="174"/>
      <c r="RZM202" s="174"/>
      <c r="RZN202" s="174"/>
      <c r="RZO202" s="174"/>
      <c r="RZP202" s="174"/>
      <c r="RZQ202" s="174"/>
      <c r="RZR202" s="174"/>
      <c r="RZS202" s="174"/>
      <c r="RZT202" s="174"/>
      <c r="RZU202" s="174"/>
      <c r="RZV202" s="174"/>
      <c r="RZW202" s="174"/>
      <c r="RZX202" s="174"/>
      <c r="RZY202" s="174"/>
      <c r="RZZ202" s="174"/>
      <c r="SAA202" s="174"/>
      <c r="SAB202" s="174"/>
      <c r="SAC202" s="174"/>
      <c r="SAD202" s="174"/>
      <c r="SAE202" s="174"/>
      <c r="SAF202" s="174"/>
      <c r="SAG202" s="174"/>
      <c r="SAH202" s="174"/>
      <c r="SAI202" s="174"/>
      <c r="SAJ202" s="174"/>
      <c r="SAK202" s="174"/>
      <c r="SAL202" s="174"/>
      <c r="SAM202" s="174"/>
      <c r="SAN202" s="174"/>
      <c r="SAO202" s="174"/>
      <c r="SAP202" s="174"/>
      <c r="SAQ202" s="174"/>
      <c r="SAR202" s="174"/>
      <c r="SAS202" s="174"/>
      <c r="SAT202" s="174"/>
      <c r="SAU202" s="174"/>
      <c r="SAV202" s="174"/>
      <c r="SAW202" s="174"/>
      <c r="SAX202" s="174"/>
      <c r="SAY202" s="174"/>
      <c r="SAZ202" s="174"/>
      <c r="SBA202" s="174"/>
      <c r="SBB202" s="174"/>
      <c r="SBC202" s="174"/>
      <c r="SBD202" s="174"/>
      <c r="SBE202" s="174"/>
      <c r="SBF202" s="174"/>
      <c r="SBG202" s="174"/>
      <c r="SBH202" s="174"/>
      <c r="SBI202" s="174"/>
      <c r="SBJ202" s="174"/>
      <c r="SBK202" s="174"/>
      <c r="SBL202" s="174"/>
      <c r="SBM202" s="174"/>
      <c r="SBN202" s="174"/>
      <c r="SBO202" s="174"/>
      <c r="SBP202" s="174"/>
      <c r="SBQ202" s="174"/>
      <c r="SBR202" s="174"/>
      <c r="SBS202" s="174"/>
      <c r="SBT202" s="174"/>
      <c r="SBU202" s="174"/>
      <c r="SBV202" s="174"/>
      <c r="SBW202" s="174"/>
      <c r="SBX202" s="174"/>
      <c r="SBY202" s="174"/>
      <c r="SBZ202" s="174"/>
      <c r="SCA202" s="174"/>
      <c r="SCB202" s="174"/>
      <c r="SCC202" s="174"/>
      <c r="SCD202" s="174"/>
      <c r="SCE202" s="174"/>
      <c r="SCF202" s="174"/>
      <c r="SCG202" s="174"/>
      <c r="SCH202" s="174"/>
      <c r="SCI202" s="174"/>
      <c r="SCJ202" s="174"/>
      <c r="SCK202" s="174"/>
      <c r="SCL202" s="174"/>
      <c r="SCM202" s="174"/>
      <c r="SCN202" s="174"/>
      <c r="SCO202" s="174"/>
      <c r="SCP202" s="174"/>
      <c r="SCQ202" s="174"/>
      <c r="SCR202" s="174"/>
      <c r="SCS202" s="174"/>
      <c r="SCT202" s="174"/>
      <c r="SCU202" s="174"/>
      <c r="SCV202" s="174"/>
      <c r="SCW202" s="174"/>
      <c r="SCX202" s="174"/>
      <c r="SCY202" s="174"/>
      <c r="SCZ202" s="174"/>
      <c r="SDA202" s="174"/>
      <c r="SDB202" s="174"/>
      <c r="SDC202" s="174"/>
      <c r="SDD202" s="174"/>
      <c r="SDE202" s="174"/>
      <c r="SDF202" s="174"/>
      <c r="SDG202" s="174"/>
      <c r="SDH202" s="174"/>
      <c r="SDI202" s="174"/>
      <c r="SDJ202" s="174"/>
      <c r="SDK202" s="174"/>
      <c r="SDL202" s="174"/>
      <c r="SDM202" s="174"/>
      <c r="SDN202" s="174"/>
      <c r="SDO202" s="174"/>
      <c r="SDP202" s="174"/>
      <c r="SDQ202" s="174"/>
      <c r="SDR202" s="174"/>
      <c r="SDS202" s="174"/>
      <c r="SDT202" s="174"/>
      <c r="SDU202" s="174"/>
      <c r="SDV202" s="174"/>
      <c r="SDW202" s="174"/>
      <c r="SDX202" s="174"/>
      <c r="SDY202" s="174"/>
      <c r="SDZ202" s="174"/>
      <c r="SEA202" s="174"/>
      <c r="SEB202" s="174"/>
      <c r="SEC202" s="174"/>
      <c r="SED202" s="174"/>
      <c r="SEE202" s="174"/>
      <c r="SEF202" s="174"/>
      <c r="SEG202" s="174"/>
      <c r="SEH202" s="174"/>
      <c r="SEI202" s="174"/>
      <c r="SEJ202" s="174"/>
      <c r="SEK202" s="174"/>
      <c r="SEL202" s="174"/>
      <c r="SEM202" s="174"/>
      <c r="SEN202" s="174"/>
      <c r="SEO202" s="174"/>
      <c r="SEP202" s="174"/>
      <c r="SEQ202" s="174"/>
      <c r="SER202" s="174"/>
      <c r="SES202" s="174"/>
      <c r="SET202" s="174"/>
      <c r="SEU202" s="174"/>
      <c r="SEV202" s="174"/>
      <c r="SEW202" s="174"/>
      <c r="SEX202" s="174"/>
      <c r="SEY202" s="174"/>
      <c r="SEZ202" s="174"/>
      <c r="SFA202" s="174"/>
      <c r="SFB202" s="174"/>
      <c r="SFC202" s="174"/>
      <c r="SFD202" s="174"/>
      <c r="SFE202" s="174"/>
      <c r="SFF202" s="174"/>
      <c r="SFG202" s="174"/>
      <c r="SFH202" s="174"/>
      <c r="SFI202" s="174"/>
      <c r="SFJ202" s="174"/>
      <c r="SFK202" s="174"/>
      <c r="SFL202" s="174"/>
      <c r="SFM202" s="174"/>
      <c r="SFN202" s="174"/>
      <c r="SFO202" s="174"/>
      <c r="SFP202" s="174"/>
      <c r="SFQ202" s="174"/>
      <c r="SFR202" s="174"/>
      <c r="SFS202" s="174"/>
      <c r="SFT202" s="174"/>
      <c r="SFU202" s="174"/>
      <c r="SFV202" s="174"/>
      <c r="SFW202" s="174"/>
      <c r="SFX202" s="174"/>
      <c r="SFY202" s="174"/>
      <c r="SFZ202" s="174"/>
      <c r="SGA202" s="174"/>
      <c r="SGB202" s="174"/>
      <c r="SGC202" s="174"/>
      <c r="SGD202" s="174"/>
      <c r="SGE202" s="174"/>
      <c r="SGF202" s="174"/>
      <c r="SGG202" s="174"/>
      <c r="SGH202" s="174"/>
      <c r="SGI202" s="174"/>
      <c r="SGJ202" s="174"/>
      <c r="SGK202" s="174"/>
      <c r="SGL202" s="174"/>
      <c r="SGM202" s="174"/>
      <c r="SGN202" s="174"/>
      <c r="SGO202" s="174"/>
      <c r="SGP202" s="174"/>
      <c r="SGQ202" s="174"/>
      <c r="SGR202" s="174"/>
      <c r="SGS202" s="174"/>
      <c r="SGT202" s="174"/>
      <c r="SGU202" s="174"/>
      <c r="SGV202" s="174"/>
      <c r="SGW202" s="174"/>
      <c r="SGX202" s="174"/>
      <c r="SGY202" s="174"/>
      <c r="SGZ202" s="174"/>
      <c r="SHA202" s="174"/>
      <c r="SHB202" s="174"/>
      <c r="SHC202" s="174"/>
      <c r="SHD202" s="174"/>
      <c r="SHE202" s="174"/>
      <c r="SHF202" s="174"/>
      <c r="SHG202" s="174"/>
      <c r="SHH202" s="174"/>
      <c r="SHI202" s="174"/>
      <c r="SHJ202" s="174"/>
      <c r="SHK202" s="174"/>
      <c r="SHL202" s="174"/>
      <c r="SHM202" s="174"/>
      <c r="SHN202" s="174"/>
      <c r="SHO202" s="174"/>
      <c r="SHP202" s="174"/>
      <c r="SHQ202" s="174"/>
      <c r="SHR202" s="174"/>
      <c r="SHS202" s="174"/>
      <c r="SHT202" s="174"/>
      <c r="SHU202" s="174"/>
      <c r="SHV202" s="174"/>
      <c r="SHW202" s="174"/>
      <c r="SHX202" s="174"/>
      <c r="SHY202" s="174"/>
      <c r="SHZ202" s="174"/>
      <c r="SIA202" s="174"/>
      <c r="SIB202" s="174"/>
      <c r="SIC202" s="174"/>
      <c r="SID202" s="174"/>
      <c r="SIE202" s="174"/>
      <c r="SIF202" s="174"/>
      <c r="SIG202" s="174"/>
      <c r="SIH202" s="174"/>
      <c r="SII202" s="174"/>
      <c r="SIJ202" s="174"/>
      <c r="SIK202" s="174"/>
      <c r="SIL202" s="174"/>
      <c r="SIM202" s="174"/>
      <c r="SIN202" s="174"/>
      <c r="SIO202" s="174"/>
      <c r="SIP202" s="174"/>
      <c r="SIQ202" s="174"/>
      <c r="SIR202" s="174"/>
      <c r="SIS202" s="174"/>
      <c r="SIT202" s="174"/>
      <c r="SIU202" s="174"/>
      <c r="SIV202" s="174"/>
      <c r="SIW202" s="174"/>
      <c r="SIX202" s="174"/>
      <c r="SIY202" s="174"/>
      <c r="SIZ202" s="174"/>
      <c r="SJA202" s="174"/>
      <c r="SJB202" s="174"/>
      <c r="SJC202" s="174"/>
      <c r="SJD202" s="174"/>
      <c r="SJE202" s="174"/>
      <c r="SJF202" s="174"/>
      <c r="SJG202" s="174"/>
      <c r="SJH202" s="174"/>
      <c r="SJI202" s="174"/>
      <c r="SJJ202" s="174"/>
      <c r="SJK202" s="174"/>
      <c r="SJL202" s="174"/>
      <c r="SJM202" s="174"/>
      <c r="SJN202" s="174"/>
      <c r="SJO202" s="174"/>
      <c r="SJP202" s="174"/>
      <c r="SJQ202" s="174"/>
      <c r="SJR202" s="174"/>
      <c r="SJS202" s="174"/>
      <c r="SJT202" s="174"/>
      <c r="SJU202" s="174"/>
      <c r="SJV202" s="174"/>
      <c r="SJW202" s="174"/>
      <c r="SJX202" s="174"/>
      <c r="SJY202" s="174"/>
      <c r="SJZ202" s="174"/>
      <c r="SKA202" s="174"/>
      <c r="SKB202" s="174"/>
      <c r="SKC202" s="174"/>
      <c r="SKD202" s="174"/>
      <c r="SKE202" s="174"/>
      <c r="SKF202" s="174"/>
      <c r="SKG202" s="174"/>
      <c r="SKH202" s="174"/>
      <c r="SKI202" s="174"/>
      <c r="SKJ202" s="174"/>
      <c r="SKK202" s="174"/>
      <c r="SKL202" s="174"/>
      <c r="SKM202" s="174"/>
      <c r="SKN202" s="174"/>
      <c r="SKO202" s="174"/>
      <c r="SKP202" s="174"/>
      <c r="SKQ202" s="174"/>
      <c r="SKR202" s="174"/>
      <c r="SKS202" s="174"/>
      <c r="SKT202" s="174"/>
      <c r="SKU202" s="174"/>
      <c r="SKV202" s="174"/>
      <c r="SKW202" s="174"/>
      <c r="SKX202" s="174"/>
      <c r="SKY202" s="174"/>
      <c r="SKZ202" s="174"/>
      <c r="SLA202" s="174"/>
      <c r="SLB202" s="174"/>
      <c r="SLC202" s="174"/>
      <c r="SLD202" s="174"/>
      <c r="SLE202" s="174"/>
      <c r="SLF202" s="174"/>
      <c r="SLG202" s="174"/>
      <c r="SLH202" s="174"/>
      <c r="SLI202" s="174"/>
      <c r="SLJ202" s="174"/>
      <c r="SLK202" s="174"/>
      <c r="SLL202" s="174"/>
      <c r="SLM202" s="174"/>
      <c r="SLN202" s="174"/>
      <c r="SLO202" s="174"/>
      <c r="SLP202" s="174"/>
      <c r="SLQ202" s="174"/>
      <c r="SLR202" s="174"/>
      <c r="SLS202" s="174"/>
      <c r="SLT202" s="174"/>
      <c r="SLU202" s="174"/>
      <c r="SLV202" s="174"/>
      <c r="SLW202" s="174"/>
      <c r="SLX202" s="174"/>
      <c r="SLY202" s="174"/>
      <c r="SLZ202" s="174"/>
      <c r="SMA202" s="174"/>
      <c r="SMB202" s="174"/>
      <c r="SMC202" s="174"/>
      <c r="SMD202" s="174"/>
      <c r="SME202" s="174"/>
      <c r="SMF202" s="174"/>
      <c r="SMG202" s="174"/>
      <c r="SMH202" s="174"/>
      <c r="SMI202" s="174"/>
      <c r="SMJ202" s="174"/>
      <c r="SMK202" s="174"/>
      <c r="SML202" s="174"/>
      <c r="SMM202" s="174"/>
      <c r="SMN202" s="174"/>
      <c r="SMO202" s="174"/>
      <c r="SMP202" s="174"/>
      <c r="SMQ202" s="174"/>
      <c r="SMR202" s="174"/>
      <c r="SMS202" s="174"/>
      <c r="SMT202" s="174"/>
      <c r="SMU202" s="174"/>
      <c r="SMV202" s="174"/>
      <c r="SMW202" s="174"/>
      <c r="SMX202" s="174"/>
      <c r="SMY202" s="174"/>
      <c r="SMZ202" s="174"/>
      <c r="SNA202" s="174"/>
      <c r="SNB202" s="174"/>
      <c r="SNC202" s="174"/>
      <c r="SND202" s="174"/>
      <c r="SNE202" s="174"/>
      <c r="SNF202" s="174"/>
      <c r="SNG202" s="174"/>
      <c r="SNH202" s="174"/>
      <c r="SNI202" s="174"/>
      <c r="SNJ202" s="174"/>
      <c r="SNK202" s="174"/>
      <c r="SNL202" s="174"/>
      <c r="SNM202" s="174"/>
      <c r="SNN202" s="174"/>
      <c r="SNO202" s="174"/>
      <c r="SNP202" s="174"/>
      <c r="SNQ202" s="174"/>
      <c r="SNR202" s="174"/>
      <c r="SNS202" s="174"/>
      <c r="SNT202" s="174"/>
      <c r="SNU202" s="174"/>
      <c r="SNV202" s="174"/>
      <c r="SNW202" s="174"/>
      <c r="SNX202" s="174"/>
      <c r="SNY202" s="174"/>
      <c r="SNZ202" s="174"/>
      <c r="SOA202" s="174"/>
      <c r="SOB202" s="174"/>
      <c r="SOC202" s="174"/>
      <c r="SOD202" s="174"/>
      <c r="SOE202" s="174"/>
      <c r="SOF202" s="174"/>
      <c r="SOG202" s="174"/>
      <c r="SOH202" s="174"/>
      <c r="SOI202" s="174"/>
      <c r="SOJ202" s="174"/>
      <c r="SOK202" s="174"/>
      <c r="SOL202" s="174"/>
      <c r="SOM202" s="174"/>
      <c r="SON202" s="174"/>
      <c r="SOO202" s="174"/>
      <c r="SOP202" s="174"/>
      <c r="SOQ202" s="174"/>
      <c r="SOR202" s="174"/>
      <c r="SOS202" s="174"/>
      <c r="SOT202" s="174"/>
      <c r="SOU202" s="174"/>
      <c r="SOV202" s="174"/>
      <c r="SOW202" s="174"/>
      <c r="SOX202" s="174"/>
      <c r="SOY202" s="174"/>
      <c r="SOZ202" s="174"/>
      <c r="SPA202" s="174"/>
      <c r="SPB202" s="174"/>
      <c r="SPC202" s="174"/>
      <c r="SPD202" s="174"/>
      <c r="SPE202" s="174"/>
      <c r="SPF202" s="174"/>
      <c r="SPG202" s="174"/>
      <c r="SPH202" s="174"/>
      <c r="SPI202" s="174"/>
      <c r="SPJ202" s="174"/>
      <c r="SPK202" s="174"/>
      <c r="SPL202" s="174"/>
      <c r="SPM202" s="174"/>
      <c r="SPN202" s="174"/>
      <c r="SPO202" s="174"/>
      <c r="SPP202" s="174"/>
      <c r="SPQ202" s="174"/>
      <c r="SPR202" s="174"/>
      <c r="SPS202" s="174"/>
      <c r="SPT202" s="174"/>
      <c r="SPU202" s="174"/>
      <c r="SPV202" s="174"/>
      <c r="SPW202" s="174"/>
      <c r="SPX202" s="174"/>
      <c r="SPY202" s="174"/>
      <c r="SPZ202" s="174"/>
      <c r="SQA202" s="174"/>
      <c r="SQB202" s="174"/>
      <c r="SQC202" s="174"/>
      <c r="SQD202" s="174"/>
      <c r="SQE202" s="174"/>
      <c r="SQF202" s="174"/>
      <c r="SQG202" s="174"/>
      <c r="SQH202" s="174"/>
      <c r="SQI202" s="174"/>
      <c r="SQJ202" s="174"/>
      <c r="SQK202" s="174"/>
      <c r="SQL202" s="174"/>
      <c r="SQM202" s="174"/>
      <c r="SQN202" s="174"/>
      <c r="SQO202" s="174"/>
      <c r="SQP202" s="174"/>
      <c r="SQQ202" s="174"/>
      <c r="SQR202" s="174"/>
      <c r="SQS202" s="174"/>
      <c r="SQT202" s="174"/>
      <c r="SQU202" s="174"/>
      <c r="SQV202" s="174"/>
      <c r="SQW202" s="174"/>
      <c r="SQX202" s="174"/>
      <c r="SQY202" s="174"/>
      <c r="SQZ202" s="174"/>
      <c r="SRA202" s="174"/>
      <c r="SRB202" s="174"/>
      <c r="SRC202" s="174"/>
      <c r="SRD202" s="174"/>
      <c r="SRE202" s="174"/>
      <c r="SRF202" s="174"/>
      <c r="SRG202" s="174"/>
      <c r="SRH202" s="174"/>
      <c r="SRI202" s="174"/>
      <c r="SRJ202" s="174"/>
      <c r="SRK202" s="174"/>
      <c r="SRL202" s="174"/>
      <c r="SRM202" s="174"/>
      <c r="SRN202" s="174"/>
      <c r="SRO202" s="174"/>
      <c r="SRP202" s="174"/>
      <c r="SRQ202" s="174"/>
      <c r="SRR202" s="174"/>
      <c r="SRS202" s="174"/>
      <c r="SRT202" s="174"/>
      <c r="SRU202" s="174"/>
      <c r="SRV202" s="174"/>
      <c r="SRW202" s="174"/>
      <c r="SRX202" s="174"/>
      <c r="SRY202" s="174"/>
      <c r="SRZ202" s="174"/>
      <c r="SSA202" s="174"/>
      <c r="SSB202" s="174"/>
      <c r="SSC202" s="174"/>
      <c r="SSD202" s="174"/>
      <c r="SSE202" s="174"/>
      <c r="SSF202" s="174"/>
      <c r="SSG202" s="174"/>
      <c r="SSH202" s="174"/>
      <c r="SSI202" s="174"/>
      <c r="SSJ202" s="174"/>
      <c r="SSK202" s="174"/>
      <c r="SSL202" s="174"/>
      <c r="SSM202" s="174"/>
      <c r="SSN202" s="174"/>
      <c r="SSO202" s="174"/>
      <c r="SSP202" s="174"/>
      <c r="SSQ202" s="174"/>
      <c r="SSR202" s="174"/>
      <c r="SSS202" s="174"/>
      <c r="SST202" s="174"/>
      <c r="SSU202" s="174"/>
      <c r="SSV202" s="174"/>
      <c r="SSW202" s="174"/>
      <c r="SSX202" s="174"/>
      <c r="SSY202" s="174"/>
      <c r="SSZ202" s="174"/>
      <c r="STA202" s="174"/>
      <c r="STB202" s="174"/>
      <c r="STC202" s="174"/>
      <c r="STD202" s="174"/>
      <c r="STE202" s="174"/>
      <c r="STF202" s="174"/>
      <c r="STG202" s="174"/>
      <c r="STH202" s="174"/>
      <c r="STI202" s="174"/>
      <c r="STJ202" s="174"/>
      <c r="STK202" s="174"/>
      <c r="STL202" s="174"/>
      <c r="STM202" s="174"/>
      <c r="STN202" s="174"/>
      <c r="STO202" s="174"/>
      <c r="STP202" s="174"/>
      <c r="STQ202" s="174"/>
      <c r="STR202" s="174"/>
      <c r="STS202" s="174"/>
      <c r="STT202" s="174"/>
      <c r="STU202" s="174"/>
      <c r="STV202" s="174"/>
      <c r="STW202" s="174"/>
      <c r="STX202" s="174"/>
      <c r="STY202" s="174"/>
      <c r="STZ202" s="174"/>
      <c r="SUA202" s="174"/>
      <c r="SUB202" s="174"/>
      <c r="SUC202" s="174"/>
      <c r="SUD202" s="174"/>
      <c r="SUE202" s="174"/>
      <c r="SUF202" s="174"/>
      <c r="SUG202" s="174"/>
      <c r="SUH202" s="174"/>
      <c r="SUI202" s="174"/>
      <c r="SUJ202" s="174"/>
      <c r="SUK202" s="174"/>
      <c r="SUL202" s="174"/>
      <c r="SUM202" s="174"/>
      <c r="SUN202" s="174"/>
      <c r="SUO202" s="174"/>
      <c r="SUP202" s="174"/>
      <c r="SUQ202" s="174"/>
      <c r="SUR202" s="174"/>
      <c r="SUS202" s="174"/>
      <c r="SUT202" s="174"/>
      <c r="SUU202" s="174"/>
      <c r="SUV202" s="174"/>
      <c r="SUW202" s="174"/>
      <c r="SUX202" s="174"/>
      <c r="SUY202" s="174"/>
      <c r="SUZ202" s="174"/>
      <c r="SVA202" s="174"/>
      <c r="SVB202" s="174"/>
      <c r="SVC202" s="174"/>
      <c r="SVD202" s="174"/>
      <c r="SVE202" s="174"/>
      <c r="SVF202" s="174"/>
      <c r="SVG202" s="174"/>
      <c r="SVH202" s="174"/>
      <c r="SVI202" s="174"/>
      <c r="SVJ202" s="174"/>
      <c r="SVK202" s="174"/>
      <c r="SVL202" s="174"/>
      <c r="SVM202" s="174"/>
      <c r="SVN202" s="174"/>
      <c r="SVO202" s="174"/>
      <c r="SVP202" s="174"/>
      <c r="SVQ202" s="174"/>
      <c r="SVR202" s="174"/>
      <c r="SVS202" s="174"/>
      <c r="SVT202" s="174"/>
      <c r="SVU202" s="174"/>
      <c r="SVV202" s="174"/>
      <c r="SVW202" s="174"/>
      <c r="SVX202" s="174"/>
      <c r="SVY202" s="174"/>
      <c r="SVZ202" s="174"/>
      <c r="SWA202" s="174"/>
      <c r="SWB202" s="174"/>
      <c r="SWC202" s="174"/>
      <c r="SWD202" s="174"/>
      <c r="SWE202" s="174"/>
      <c r="SWF202" s="174"/>
      <c r="SWG202" s="174"/>
      <c r="SWH202" s="174"/>
      <c r="SWI202" s="174"/>
      <c r="SWJ202" s="174"/>
      <c r="SWK202" s="174"/>
      <c r="SWL202" s="174"/>
      <c r="SWM202" s="174"/>
      <c r="SWN202" s="174"/>
      <c r="SWO202" s="174"/>
      <c r="SWP202" s="174"/>
      <c r="SWQ202" s="174"/>
      <c r="SWR202" s="174"/>
      <c r="SWS202" s="174"/>
      <c r="SWT202" s="174"/>
      <c r="SWU202" s="174"/>
      <c r="SWV202" s="174"/>
      <c r="SWW202" s="174"/>
      <c r="SWX202" s="174"/>
      <c r="SWY202" s="174"/>
      <c r="SWZ202" s="174"/>
      <c r="SXA202" s="174"/>
      <c r="SXB202" s="174"/>
      <c r="SXC202" s="174"/>
      <c r="SXD202" s="174"/>
      <c r="SXE202" s="174"/>
      <c r="SXF202" s="174"/>
      <c r="SXG202" s="174"/>
      <c r="SXH202" s="174"/>
      <c r="SXI202" s="174"/>
      <c r="SXJ202" s="174"/>
      <c r="SXK202" s="174"/>
      <c r="SXL202" s="174"/>
      <c r="SXM202" s="174"/>
      <c r="SXN202" s="174"/>
      <c r="SXO202" s="174"/>
      <c r="SXP202" s="174"/>
      <c r="SXQ202" s="174"/>
      <c r="SXR202" s="174"/>
      <c r="SXS202" s="174"/>
      <c r="SXT202" s="174"/>
      <c r="SXU202" s="174"/>
      <c r="SXV202" s="174"/>
      <c r="SXW202" s="174"/>
      <c r="SXX202" s="174"/>
      <c r="SXY202" s="174"/>
      <c r="SXZ202" s="174"/>
      <c r="SYA202" s="174"/>
      <c r="SYB202" s="174"/>
      <c r="SYC202" s="174"/>
      <c r="SYD202" s="174"/>
      <c r="SYE202" s="174"/>
      <c r="SYF202" s="174"/>
      <c r="SYG202" s="174"/>
      <c r="SYH202" s="174"/>
      <c r="SYI202" s="174"/>
      <c r="SYJ202" s="174"/>
      <c r="SYK202" s="174"/>
      <c r="SYL202" s="174"/>
      <c r="SYM202" s="174"/>
      <c r="SYN202" s="174"/>
      <c r="SYO202" s="174"/>
      <c r="SYP202" s="174"/>
      <c r="SYQ202" s="174"/>
      <c r="SYR202" s="174"/>
      <c r="SYS202" s="174"/>
      <c r="SYT202" s="174"/>
      <c r="SYU202" s="174"/>
      <c r="SYV202" s="174"/>
      <c r="SYW202" s="174"/>
      <c r="SYX202" s="174"/>
      <c r="SYY202" s="174"/>
      <c r="SYZ202" s="174"/>
      <c r="SZA202" s="174"/>
      <c r="SZB202" s="174"/>
      <c r="SZC202" s="174"/>
      <c r="SZD202" s="174"/>
      <c r="SZE202" s="174"/>
      <c r="SZF202" s="174"/>
      <c r="SZG202" s="174"/>
      <c r="SZH202" s="174"/>
      <c r="SZI202" s="174"/>
      <c r="SZJ202" s="174"/>
      <c r="SZK202" s="174"/>
      <c r="SZL202" s="174"/>
      <c r="SZM202" s="174"/>
      <c r="SZN202" s="174"/>
      <c r="SZO202" s="174"/>
      <c r="SZP202" s="174"/>
      <c r="SZQ202" s="174"/>
      <c r="SZR202" s="174"/>
      <c r="SZS202" s="174"/>
      <c r="SZT202" s="174"/>
      <c r="SZU202" s="174"/>
      <c r="SZV202" s="174"/>
      <c r="SZW202" s="174"/>
      <c r="SZX202" s="174"/>
      <c r="SZY202" s="174"/>
      <c r="SZZ202" s="174"/>
      <c r="TAA202" s="174"/>
      <c r="TAB202" s="174"/>
      <c r="TAC202" s="174"/>
      <c r="TAD202" s="174"/>
      <c r="TAE202" s="174"/>
      <c r="TAF202" s="174"/>
      <c r="TAG202" s="174"/>
      <c r="TAH202" s="174"/>
      <c r="TAI202" s="174"/>
      <c r="TAJ202" s="174"/>
      <c r="TAK202" s="174"/>
      <c r="TAL202" s="174"/>
      <c r="TAM202" s="174"/>
      <c r="TAN202" s="174"/>
      <c r="TAO202" s="174"/>
      <c r="TAP202" s="174"/>
      <c r="TAQ202" s="174"/>
      <c r="TAR202" s="174"/>
      <c r="TAS202" s="174"/>
      <c r="TAT202" s="174"/>
      <c r="TAU202" s="174"/>
      <c r="TAV202" s="174"/>
      <c r="TAW202" s="174"/>
      <c r="TAX202" s="174"/>
      <c r="TAY202" s="174"/>
      <c r="TAZ202" s="174"/>
      <c r="TBA202" s="174"/>
      <c r="TBB202" s="174"/>
      <c r="TBC202" s="174"/>
      <c r="TBD202" s="174"/>
      <c r="TBE202" s="174"/>
      <c r="TBF202" s="174"/>
      <c r="TBG202" s="174"/>
      <c r="TBH202" s="174"/>
      <c r="TBI202" s="174"/>
      <c r="TBJ202" s="174"/>
      <c r="TBK202" s="174"/>
      <c r="TBL202" s="174"/>
      <c r="TBM202" s="174"/>
      <c r="TBN202" s="174"/>
      <c r="TBO202" s="174"/>
      <c r="TBP202" s="174"/>
      <c r="TBQ202" s="174"/>
      <c r="TBR202" s="174"/>
      <c r="TBS202" s="174"/>
      <c r="TBT202" s="174"/>
      <c r="TBU202" s="174"/>
      <c r="TBV202" s="174"/>
      <c r="TBW202" s="174"/>
      <c r="TBX202" s="174"/>
      <c r="TBY202" s="174"/>
      <c r="TBZ202" s="174"/>
      <c r="TCA202" s="174"/>
      <c r="TCB202" s="174"/>
      <c r="TCC202" s="174"/>
      <c r="TCD202" s="174"/>
      <c r="TCE202" s="174"/>
      <c r="TCF202" s="174"/>
      <c r="TCG202" s="174"/>
      <c r="TCH202" s="174"/>
      <c r="TCI202" s="174"/>
      <c r="TCJ202" s="174"/>
      <c r="TCK202" s="174"/>
      <c r="TCL202" s="174"/>
      <c r="TCM202" s="174"/>
      <c r="TCN202" s="174"/>
      <c r="TCO202" s="174"/>
      <c r="TCP202" s="174"/>
      <c r="TCQ202" s="174"/>
      <c r="TCR202" s="174"/>
      <c r="TCS202" s="174"/>
      <c r="TCT202" s="174"/>
      <c r="TCU202" s="174"/>
      <c r="TCV202" s="174"/>
      <c r="TCW202" s="174"/>
      <c r="TCX202" s="174"/>
      <c r="TCY202" s="174"/>
      <c r="TCZ202" s="174"/>
      <c r="TDA202" s="174"/>
      <c r="TDB202" s="174"/>
      <c r="TDC202" s="174"/>
      <c r="TDD202" s="174"/>
      <c r="TDE202" s="174"/>
      <c r="TDF202" s="174"/>
      <c r="TDG202" s="174"/>
      <c r="TDH202" s="174"/>
      <c r="TDI202" s="174"/>
      <c r="TDJ202" s="174"/>
      <c r="TDK202" s="174"/>
      <c r="TDL202" s="174"/>
      <c r="TDM202" s="174"/>
      <c r="TDN202" s="174"/>
      <c r="TDO202" s="174"/>
      <c r="TDP202" s="174"/>
      <c r="TDQ202" s="174"/>
      <c r="TDR202" s="174"/>
      <c r="TDS202" s="174"/>
      <c r="TDT202" s="174"/>
      <c r="TDU202" s="174"/>
      <c r="TDV202" s="174"/>
      <c r="TDW202" s="174"/>
      <c r="TDX202" s="174"/>
      <c r="TDY202" s="174"/>
      <c r="TDZ202" s="174"/>
      <c r="TEA202" s="174"/>
      <c r="TEB202" s="174"/>
      <c r="TEC202" s="174"/>
      <c r="TED202" s="174"/>
      <c r="TEE202" s="174"/>
      <c r="TEF202" s="174"/>
      <c r="TEG202" s="174"/>
      <c r="TEH202" s="174"/>
      <c r="TEI202" s="174"/>
      <c r="TEJ202" s="174"/>
      <c r="TEK202" s="174"/>
      <c r="TEL202" s="174"/>
      <c r="TEM202" s="174"/>
      <c r="TEN202" s="174"/>
      <c r="TEO202" s="174"/>
      <c r="TEP202" s="174"/>
      <c r="TEQ202" s="174"/>
      <c r="TER202" s="174"/>
      <c r="TES202" s="174"/>
      <c r="TET202" s="174"/>
      <c r="TEU202" s="174"/>
      <c r="TEV202" s="174"/>
      <c r="TEW202" s="174"/>
      <c r="TEX202" s="174"/>
      <c r="TEY202" s="174"/>
      <c r="TEZ202" s="174"/>
      <c r="TFA202" s="174"/>
      <c r="TFB202" s="174"/>
      <c r="TFC202" s="174"/>
      <c r="TFD202" s="174"/>
      <c r="TFE202" s="174"/>
      <c r="TFF202" s="174"/>
      <c r="TFG202" s="174"/>
      <c r="TFH202" s="174"/>
      <c r="TFI202" s="174"/>
      <c r="TFJ202" s="174"/>
      <c r="TFK202" s="174"/>
      <c r="TFL202" s="174"/>
      <c r="TFM202" s="174"/>
      <c r="TFN202" s="174"/>
      <c r="TFO202" s="174"/>
      <c r="TFP202" s="174"/>
      <c r="TFQ202" s="174"/>
      <c r="TFR202" s="174"/>
      <c r="TFS202" s="174"/>
      <c r="TFT202" s="174"/>
      <c r="TFU202" s="174"/>
      <c r="TFV202" s="174"/>
      <c r="TFW202" s="174"/>
      <c r="TFX202" s="174"/>
      <c r="TFY202" s="174"/>
      <c r="TFZ202" s="174"/>
      <c r="TGA202" s="174"/>
      <c r="TGB202" s="174"/>
      <c r="TGC202" s="174"/>
      <c r="TGD202" s="174"/>
      <c r="TGE202" s="174"/>
      <c r="TGF202" s="174"/>
      <c r="TGG202" s="174"/>
      <c r="TGH202" s="174"/>
      <c r="TGI202" s="174"/>
      <c r="TGJ202" s="174"/>
      <c r="TGK202" s="174"/>
      <c r="TGL202" s="174"/>
      <c r="TGM202" s="174"/>
      <c r="TGN202" s="174"/>
      <c r="TGO202" s="174"/>
      <c r="TGP202" s="174"/>
      <c r="TGQ202" s="174"/>
      <c r="TGR202" s="174"/>
      <c r="TGS202" s="174"/>
      <c r="TGT202" s="174"/>
      <c r="TGU202" s="174"/>
      <c r="TGV202" s="174"/>
      <c r="TGW202" s="174"/>
      <c r="TGX202" s="174"/>
      <c r="TGY202" s="174"/>
      <c r="TGZ202" s="174"/>
      <c r="THA202" s="174"/>
      <c r="THB202" s="174"/>
      <c r="THC202" s="174"/>
      <c r="THD202" s="174"/>
      <c r="THE202" s="174"/>
      <c r="THF202" s="174"/>
      <c r="THG202" s="174"/>
      <c r="THH202" s="174"/>
      <c r="THI202" s="174"/>
      <c r="THJ202" s="174"/>
      <c r="THK202" s="174"/>
      <c r="THL202" s="174"/>
      <c r="THM202" s="174"/>
      <c r="THN202" s="174"/>
      <c r="THO202" s="174"/>
      <c r="THP202" s="174"/>
      <c r="THQ202" s="174"/>
      <c r="THR202" s="174"/>
      <c r="THS202" s="174"/>
      <c r="THT202" s="174"/>
      <c r="THU202" s="174"/>
      <c r="THV202" s="174"/>
      <c r="THW202" s="174"/>
      <c r="THX202" s="174"/>
      <c r="THY202" s="174"/>
      <c r="THZ202" s="174"/>
      <c r="TIA202" s="174"/>
      <c r="TIB202" s="174"/>
      <c r="TIC202" s="174"/>
      <c r="TID202" s="174"/>
      <c r="TIE202" s="174"/>
      <c r="TIF202" s="174"/>
      <c r="TIG202" s="174"/>
      <c r="TIH202" s="174"/>
      <c r="TII202" s="174"/>
      <c r="TIJ202" s="174"/>
      <c r="TIK202" s="174"/>
      <c r="TIL202" s="174"/>
      <c r="TIM202" s="174"/>
      <c r="TIN202" s="174"/>
      <c r="TIO202" s="174"/>
      <c r="TIP202" s="174"/>
      <c r="TIQ202" s="174"/>
      <c r="TIR202" s="174"/>
      <c r="TIS202" s="174"/>
      <c r="TIT202" s="174"/>
      <c r="TIU202" s="174"/>
      <c r="TIV202" s="174"/>
      <c r="TIW202" s="174"/>
      <c r="TIX202" s="174"/>
      <c r="TIY202" s="174"/>
      <c r="TIZ202" s="174"/>
      <c r="TJA202" s="174"/>
      <c r="TJB202" s="174"/>
      <c r="TJC202" s="174"/>
      <c r="TJD202" s="174"/>
      <c r="TJE202" s="174"/>
      <c r="TJF202" s="174"/>
      <c r="TJG202" s="174"/>
      <c r="TJH202" s="174"/>
      <c r="TJI202" s="174"/>
      <c r="TJJ202" s="174"/>
      <c r="TJK202" s="174"/>
      <c r="TJL202" s="174"/>
      <c r="TJM202" s="174"/>
      <c r="TJN202" s="174"/>
      <c r="TJO202" s="174"/>
      <c r="TJP202" s="174"/>
      <c r="TJQ202" s="174"/>
      <c r="TJR202" s="174"/>
      <c r="TJS202" s="174"/>
      <c r="TJT202" s="174"/>
      <c r="TJU202" s="174"/>
      <c r="TJV202" s="174"/>
      <c r="TJW202" s="174"/>
      <c r="TJX202" s="174"/>
      <c r="TJY202" s="174"/>
      <c r="TJZ202" s="174"/>
      <c r="TKA202" s="174"/>
      <c r="TKB202" s="174"/>
      <c r="TKC202" s="174"/>
      <c r="TKD202" s="174"/>
      <c r="TKE202" s="174"/>
      <c r="TKF202" s="174"/>
      <c r="TKG202" s="174"/>
      <c r="TKH202" s="174"/>
      <c r="TKI202" s="174"/>
      <c r="TKJ202" s="174"/>
      <c r="TKK202" s="174"/>
      <c r="TKL202" s="174"/>
      <c r="TKM202" s="174"/>
      <c r="TKN202" s="174"/>
      <c r="TKO202" s="174"/>
      <c r="TKP202" s="174"/>
      <c r="TKQ202" s="174"/>
      <c r="TKR202" s="174"/>
      <c r="TKS202" s="174"/>
      <c r="TKT202" s="174"/>
      <c r="TKU202" s="174"/>
      <c r="TKV202" s="174"/>
      <c r="TKW202" s="174"/>
      <c r="TKX202" s="174"/>
      <c r="TKY202" s="174"/>
      <c r="TKZ202" s="174"/>
      <c r="TLA202" s="174"/>
      <c r="TLB202" s="174"/>
      <c r="TLC202" s="174"/>
      <c r="TLD202" s="174"/>
      <c r="TLE202" s="174"/>
      <c r="TLF202" s="174"/>
      <c r="TLG202" s="174"/>
      <c r="TLH202" s="174"/>
      <c r="TLI202" s="174"/>
      <c r="TLJ202" s="174"/>
      <c r="TLK202" s="174"/>
      <c r="TLL202" s="174"/>
      <c r="TLM202" s="174"/>
      <c r="TLN202" s="174"/>
      <c r="TLO202" s="174"/>
      <c r="TLP202" s="174"/>
      <c r="TLQ202" s="174"/>
      <c r="TLR202" s="174"/>
      <c r="TLS202" s="174"/>
      <c r="TLT202" s="174"/>
      <c r="TLU202" s="174"/>
      <c r="TLV202" s="174"/>
      <c r="TLW202" s="174"/>
      <c r="TLX202" s="174"/>
      <c r="TLY202" s="174"/>
      <c r="TLZ202" s="174"/>
      <c r="TMA202" s="174"/>
      <c r="TMB202" s="174"/>
      <c r="TMC202" s="174"/>
      <c r="TMD202" s="174"/>
      <c r="TME202" s="174"/>
      <c r="TMF202" s="174"/>
      <c r="TMG202" s="174"/>
      <c r="TMH202" s="174"/>
      <c r="TMI202" s="174"/>
      <c r="TMJ202" s="174"/>
      <c r="TMK202" s="174"/>
      <c r="TML202" s="174"/>
      <c r="TMM202" s="174"/>
      <c r="TMN202" s="174"/>
      <c r="TMO202" s="174"/>
      <c r="TMP202" s="174"/>
      <c r="TMQ202" s="174"/>
      <c r="TMR202" s="174"/>
      <c r="TMS202" s="174"/>
      <c r="TMT202" s="174"/>
      <c r="TMU202" s="174"/>
      <c r="TMV202" s="174"/>
      <c r="TMW202" s="174"/>
      <c r="TMX202" s="174"/>
      <c r="TMY202" s="174"/>
      <c r="TMZ202" s="174"/>
      <c r="TNA202" s="174"/>
      <c r="TNB202" s="174"/>
      <c r="TNC202" s="174"/>
      <c r="TND202" s="174"/>
      <c r="TNE202" s="174"/>
      <c r="TNF202" s="174"/>
      <c r="TNG202" s="174"/>
      <c r="TNH202" s="174"/>
      <c r="TNI202" s="174"/>
      <c r="TNJ202" s="174"/>
      <c r="TNK202" s="174"/>
      <c r="TNL202" s="174"/>
      <c r="TNM202" s="174"/>
      <c r="TNN202" s="174"/>
      <c r="TNO202" s="174"/>
      <c r="TNP202" s="174"/>
      <c r="TNQ202" s="174"/>
      <c r="TNR202" s="174"/>
      <c r="TNS202" s="174"/>
      <c r="TNT202" s="174"/>
      <c r="TNU202" s="174"/>
      <c r="TNV202" s="174"/>
      <c r="TNW202" s="174"/>
      <c r="TNX202" s="174"/>
      <c r="TNY202" s="174"/>
      <c r="TNZ202" s="174"/>
      <c r="TOA202" s="174"/>
      <c r="TOB202" s="174"/>
      <c r="TOC202" s="174"/>
      <c r="TOD202" s="174"/>
      <c r="TOE202" s="174"/>
      <c r="TOF202" s="174"/>
      <c r="TOG202" s="174"/>
      <c r="TOH202" s="174"/>
      <c r="TOI202" s="174"/>
      <c r="TOJ202" s="174"/>
      <c r="TOK202" s="174"/>
      <c r="TOL202" s="174"/>
      <c r="TOM202" s="174"/>
      <c r="TON202" s="174"/>
      <c r="TOO202" s="174"/>
      <c r="TOP202" s="174"/>
      <c r="TOQ202" s="174"/>
      <c r="TOR202" s="174"/>
      <c r="TOS202" s="174"/>
      <c r="TOT202" s="174"/>
      <c r="TOU202" s="174"/>
      <c r="TOV202" s="174"/>
      <c r="TOW202" s="174"/>
      <c r="TOX202" s="174"/>
      <c r="TOY202" s="174"/>
      <c r="TOZ202" s="174"/>
      <c r="TPA202" s="174"/>
      <c r="TPB202" s="174"/>
      <c r="TPC202" s="174"/>
      <c r="TPD202" s="174"/>
      <c r="TPE202" s="174"/>
      <c r="TPF202" s="174"/>
      <c r="TPG202" s="174"/>
      <c r="TPH202" s="174"/>
      <c r="TPI202" s="174"/>
      <c r="TPJ202" s="174"/>
      <c r="TPK202" s="174"/>
      <c r="TPL202" s="174"/>
      <c r="TPM202" s="174"/>
      <c r="TPN202" s="174"/>
      <c r="TPO202" s="174"/>
      <c r="TPP202" s="174"/>
      <c r="TPQ202" s="174"/>
      <c r="TPR202" s="174"/>
      <c r="TPS202" s="174"/>
      <c r="TPT202" s="174"/>
      <c r="TPU202" s="174"/>
      <c r="TPV202" s="174"/>
      <c r="TPW202" s="174"/>
      <c r="TPX202" s="174"/>
      <c r="TPY202" s="174"/>
      <c r="TPZ202" s="174"/>
      <c r="TQA202" s="174"/>
      <c r="TQB202" s="174"/>
      <c r="TQC202" s="174"/>
      <c r="TQD202" s="174"/>
      <c r="TQE202" s="174"/>
      <c r="TQF202" s="174"/>
      <c r="TQG202" s="174"/>
      <c r="TQH202" s="174"/>
      <c r="TQI202" s="174"/>
      <c r="TQJ202" s="174"/>
      <c r="TQK202" s="174"/>
      <c r="TQL202" s="174"/>
      <c r="TQM202" s="174"/>
      <c r="TQN202" s="174"/>
      <c r="TQO202" s="174"/>
      <c r="TQP202" s="174"/>
      <c r="TQQ202" s="174"/>
      <c r="TQR202" s="174"/>
      <c r="TQS202" s="174"/>
      <c r="TQT202" s="174"/>
      <c r="TQU202" s="174"/>
      <c r="TQV202" s="174"/>
      <c r="TQW202" s="174"/>
      <c r="TQX202" s="174"/>
      <c r="TQY202" s="174"/>
      <c r="TQZ202" s="174"/>
      <c r="TRA202" s="174"/>
      <c r="TRB202" s="174"/>
      <c r="TRC202" s="174"/>
      <c r="TRD202" s="174"/>
      <c r="TRE202" s="174"/>
      <c r="TRF202" s="174"/>
      <c r="TRG202" s="174"/>
      <c r="TRH202" s="174"/>
      <c r="TRI202" s="174"/>
      <c r="TRJ202" s="174"/>
      <c r="TRK202" s="174"/>
      <c r="TRL202" s="174"/>
      <c r="TRM202" s="174"/>
      <c r="TRN202" s="174"/>
      <c r="TRO202" s="174"/>
      <c r="TRP202" s="174"/>
      <c r="TRQ202" s="174"/>
      <c r="TRR202" s="174"/>
      <c r="TRS202" s="174"/>
      <c r="TRT202" s="174"/>
      <c r="TRU202" s="174"/>
      <c r="TRV202" s="174"/>
      <c r="TRW202" s="174"/>
      <c r="TRX202" s="174"/>
      <c r="TRY202" s="174"/>
      <c r="TRZ202" s="174"/>
      <c r="TSA202" s="174"/>
      <c r="TSB202" s="174"/>
      <c r="TSC202" s="174"/>
      <c r="TSD202" s="174"/>
      <c r="TSE202" s="174"/>
      <c r="TSF202" s="174"/>
      <c r="TSG202" s="174"/>
      <c r="TSH202" s="174"/>
      <c r="TSI202" s="174"/>
      <c r="TSJ202" s="174"/>
      <c r="TSK202" s="174"/>
      <c r="TSL202" s="174"/>
      <c r="TSM202" s="174"/>
      <c r="TSN202" s="174"/>
      <c r="TSO202" s="174"/>
      <c r="TSP202" s="174"/>
      <c r="TSQ202" s="174"/>
      <c r="TSR202" s="174"/>
      <c r="TSS202" s="174"/>
      <c r="TST202" s="174"/>
      <c r="TSU202" s="174"/>
      <c r="TSV202" s="174"/>
      <c r="TSW202" s="174"/>
      <c r="TSX202" s="174"/>
      <c r="TSY202" s="174"/>
      <c r="TSZ202" s="174"/>
      <c r="TTA202" s="174"/>
      <c r="TTB202" s="174"/>
      <c r="TTC202" s="174"/>
      <c r="TTD202" s="174"/>
      <c r="TTE202" s="174"/>
      <c r="TTF202" s="174"/>
      <c r="TTG202" s="174"/>
      <c r="TTH202" s="174"/>
      <c r="TTI202" s="174"/>
      <c r="TTJ202" s="174"/>
      <c r="TTK202" s="174"/>
      <c r="TTL202" s="174"/>
      <c r="TTM202" s="174"/>
      <c r="TTN202" s="174"/>
      <c r="TTO202" s="174"/>
      <c r="TTP202" s="174"/>
      <c r="TTQ202" s="174"/>
      <c r="TTR202" s="174"/>
      <c r="TTS202" s="174"/>
      <c r="TTT202" s="174"/>
      <c r="TTU202" s="174"/>
      <c r="TTV202" s="174"/>
      <c r="TTW202" s="174"/>
      <c r="TTX202" s="174"/>
      <c r="TTY202" s="174"/>
      <c r="TTZ202" s="174"/>
      <c r="TUA202" s="174"/>
      <c r="TUB202" s="174"/>
      <c r="TUC202" s="174"/>
      <c r="TUD202" s="174"/>
      <c r="TUE202" s="174"/>
      <c r="TUF202" s="174"/>
      <c r="TUG202" s="174"/>
      <c r="TUH202" s="174"/>
      <c r="TUI202" s="174"/>
      <c r="TUJ202" s="174"/>
      <c r="TUK202" s="174"/>
      <c r="TUL202" s="174"/>
      <c r="TUM202" s="174"/>
      <c r="TUN202" s="174"/>
      <c r="TUO202" s="174"/>
      <c r="TUP202" s="174"/>
      <c r="TUQ202" s="174"/>
      <c r="TUR202" s="174"/>
      <c r="TUS202" s="174"/>
      <c r="TUT202" s="174"/>
      <c r="TUU202" s="174"/>
      <c r="TUV202" s="174"/>
      <c r="TUW202" s="174"/>
      <c r="TUX202" s="174"/>
      <c r="TUY202" s="174"/>
      <c r="TUZ202" s="174"/>
      <c r="TVA202" s="174"/>
      <c r="TVB202" s="174"/>
      <c r="TVC202" s="174"/>
      <c r="TVD202" s="174"/>
      <c r="TVE202" s="174"/>
      <c r="TVF202" s="174"/>
      <c r="TVG202" s="174"/>
      <c r="TVH202" s="174"/>
      <c r="TVI202" s="174"/>
      <c r="TVJ202" s="174"/>
      <c r="TVK202" s="174"/>
      <c r="TVL202" s="174"/>
      <c r="TVM202" s="174"/>
      <c r="TVN202" s="174"/>
      <c r="TVO202" s="174"/>
      <c r="TVP202" s="174"/>
      <c r="TVQ202" s="174"/>
      <c r="TVR202" s="174"/>
      <c r="TVS202" s="174"/>
      <c r="TVT202" s="174"/>
      <c r="TVU202" s="174"/>
      <c r="TVV202" s="174"/>
      <c r="TVW202" s="174"/>
      <c r="TVX202" s="174"/>
      <c r="TVY202" s="174"/>
      <c r="TVZ202" s="174"/>
      <c r="TWA202" s="174"/>
      <c r="TWB202" s="174"/>
      <c r="TWC202" s="174"/>
      <c r="TWD202" s="174"/>
      <c r="TWE202" s="174"/>
      <c r="TWF202" s="174"/>
      <c r="TWG202" s="174"/>
      <c r="TWH202" s="174"/>
      <c r="TWI202" s="174"/>
      <c r="TWJ202" s="174"/>
      <c r="TWK202" s="174"/>
      <c r="TWL202" s="174"/>
      <c r="TWM202" s="174"/>
      <c r="TWN202" s="174"/>
      <c r="TWO202" s="174"/>
      <c r="TWP202" s="174"/>
      <c r="TWQ202" s="174"/>
      <c r="TWR202" s="174"/>
      <c r="TWS202" s="174"/>
      <c r="TWT202" s="174"/>
      <c r="TWU202" s="174"/>
      <c r="TWV202" s="174"/>
      <c r="TWW202" s="174"/>
      <c r="TWX202" s="174"/>
      <c r="TWY202" s="174"/>
      <c r="TWZ202" s="174"/>
      <c r="TXA202" s="174"/>
      <c r="TXB202" s="174"/>
      <c r="TXC202" s="174"/>
      <c r="TXD202" s="174"/>
      <c r="TXE202" s="174"/>
      <c r="TXF202" s="174"/>
      <c r="TXG202" s="174"/>
      <c r="TXH202" s="174"/>
      <c r="TXI202" s="174"/>
      <c r="TXJ202" s="174"/>
      <c r="TXK202" s="174"/>
      <c r="TXL202" s="174"/>
      <c r="TXM202" s="174"/>
      <c r="TXN202" s="174"/>
      <c r="TXO202" s="174"/>
      <c r="TXP202" s="174"/>
      <c r="TXQ202" s="174"/>
      <c r="TXR202" s="174"/>
      <c r="TXS202" s="174"/>
      <c r="TXT202" s="174"/>
      <c r="TXU202" s="174"/>
      <c r="TXV202" s="174"/>
      <c r="TXW202" s="174"/>
      <c r="TXX202" s="174"/>
      <c r="TXY202" s="174"/>
      <c r="TXZ202" s="174"/>
      <c r="TYA202" s="174"/>
      <c r="TYB202" s="174"/>
      <c r="TYC202" s="174"/>
      <c r="TYD202" s="174"/>
      <c r="TYE202" s="174"/>
      <c r="TYF202" s="174"/>
      <c r="TYG202" s="174"/>
      <c r="TYH202" s="174"/>
      <c r="TYI202" s="174"/>
      <c r="TYJ202" s="174"/>
      <c r="TYK202" s="174"/>
      <c r="TYL202" s="174"/>
      <c r="TYM202" s="174"/>
      <c r="TYN202" s="174"/>
      <c r="TYO202" s="174"/>
      <c r="TYP202" s="174"/>
      <c r="TYQ202" s="174"/>
      <c r="TYR202" s="174"/>
      <c r="TYS202" s="174"/>
      <c r="TYT202" s="174"/>
      <c r="TYU202" s="174"/>
      <c r="TYV202" s="174"/>
      <c r="TYW202" s="174"/>
      <c r="TYX202" s="174"/>
      <c r="TYY202" s="174"/>
      <c r="TYZ202" s="174"/>
      <c r="TZA202" s="174"/>
      <c r="TZB202" s="174"/>
      <c r="TZC202" s="174"/>
      <c r="TZD202" s="174"/>
      <c r="TZE202" s="174"/>
      <c r="TZF202" s="174"/>
      <c r="TZG202" s="174"/>
      <c r="TZH202" s="174"/>
      <c r="TZI202" s="174"/>
      <c r="TZJ202" s="174"/>
      <c r="TZK202" s="174"/>
      <c r="TZL202" s="174"/>
      <c r="TZM202" s="174"/>
      <c r="TZN202" s="174"/>
      <c r="TZO202" s="174"/>
      <c r="TZP202" s="174"/>
      <c r="TZQ202" s="174"/>
      <c r="TZR202" s="174"/>
      <c r="TZS202" s="174"/>
      <c r="TZT202" s="174"/>
      <c r="TZU202" s="174"/>
      <c r="TZV202" s="174"/>
      <c r="TZW202" s="174"/>
      <c r="TZX202" s="174"/>
      <c r="TZY202" s="174"/>
      <c r="TZZ202" s="174"/>
      <c r="UAA202" s="174"/>
      <c r="UAB202" s="174"/>
      <c r="UAC202" s="174"/>
      <c r="UAD202" s="174"/>
      <c r="UAE202" s="174"/>
      <c r="UAF202" s="174"/>
      <c r="UAG202" s="174"/>
      <c r="UAH202" s="174"/>
      <c r="UAI202" s="174"/>
      <c r="UAJ202" s="174"/>
      <c r="UAK202" s="174"/>
      <c r="UAL202" s="174"/>
      <c r="UAM202" s="174"/>
      <c r="UAN202" s="174"/>
      <c r="UAO202" s="174"/>
      <c r="UAP202" s="174"/>
      <c r="UAQ202" s="174"/>
      <c r="UAR202" s="174"/>
      <c r="UAS202" s="174"/>
      <c r="UAT202" s="174"/>
      <c r="UAU202" s="174"/>
      <c r="UAV202" s="174"/>
      <c r="UAW202" s="174"/>
      <c r="UAX202" s="174"/>
      <c r="UAY202" s="174"/>
      <c r="UAZ202" s="174"/>
      <c r="UBA202" s="174"/>
      <c r="UBB202" s="174"/>
      <c r="UBC202" s="174"/>
      <c r="UBD202" s="174"/>
      <c r="UBE202" s="174"/>
      <c r="UBF202" s="174"/>
      <c r="UBG202" s="174"/>
      <c r="UBH202" s="174"/>
      <c r="UBI202" s="174"/>
      <c r="UBJ202" s="174"/>
      <c r="UBK202" s="174"/>
      <c r="UBL202" s="174"/>
      <c r="UBM202" s="174"/>
      <c r="UBN202" s="174"/>
      <c r="UBO202" s="174"/>
      <c r="UBP202" s="174"/>
      <c r="UBQ202" s="174"/>
      <c r="UBR202" s="174"/>
      <c r="UBS202" s="174"/>
      <c r="UBT202" s="174"/>
      <c r="UBU202" s="174"/>
      <c r="UBV202" s="174"/>
      <c r="UBW202" s="174"/>
      <c r="UBX202" s="174"/>
      <c r="UBY202" s="174"/>
      <c r="UBZ202" s="174"/>
      <c r="UCA202" s="174"/>
      <c r="UCB202" s="174"/>
      <c r="UCC202" s="174"/>
      <c r="UCD202" s="174"/>
      <c r="UCE202" s="174"/>
      <c r="UCF202" s="174"/>
      <c r="UCG202" s="174"/>
      <c r="UCH202" s="174"/>
      <c r="UCI202" s="174"/>
      <c r="UCJ202" s="174"/>
      <c r="UCK202" s="174"/>
      <c r="UCL202" s="174"/>
      <c r="UCM202" s="174"/>
      <c r="UCN202" s="174"/>
      <c r="UCO202" s="174"/>
      <c r="UCP202" s="174"/>
      <c r="UCQ202" s="174"/>
      <c r="UCR202" s="174"/>
      <c r="UCS202" s="174"/>
      <c r="UCT202" s="174"/>
      <c r="UCU202" s="174"/>
      <c r="UCV202" s="174"/>
      <c r="UCW202" s="174"/>
      <c r="UCX202" s="174"/>
      <c r="UCY202" s="174"/>
      <c r="UCZ202" s="174"/>
      <c r="UDA202" s="174"/>
      <c r="UDB202" s="174"/>
      <c r="UDC202" s="174"/>
      <c r="UDD202" s="174"/>
      <c r="UDE202" s="174"/>
      <c r="UDF202" s="174"/>
      <c r="UDG202" s="174"/>
      <c r="UDH202" s="174"/>
      <c r="UDI202" s="174"/>
      <c r="UDJ202" s="174"/>
      <c r="UDK202" s="174"/>
      <c r="UDL202" s="174"/>
      <c r="UDM202" s="174"/>
      <c r="UDN202" s="174"/>
      <c r="UDO202" s="174"/>
      <c r="UDP202" s="174"/>
      <c r="UDQ202" s="174"/>
      <c r="UDR202" s="174"/>
      <c r="UDS202" s="174"/>
      <c r="UDT202" s="174"/>
      <c r="UDU202" s="174"/>
      <c r="UDV202" s="174"/>
      <c r="UDW202" s="174"/>
      <c r="UDX202" s="174"/>
      <c r="UDY202" s="174"/>
      <c r="UDZ202" s="174"/>
      <c r="UEA202" s="174"/>
      <c r="UEB202" s="174"/>
      <c r="UEC202" s="174"/>
      <c r="UED202" s="174"/>
      <c r="UEE202" s="174"/>
      <c r="UEF202" s="174"/>
      <c r="UEG202" s="174"/>
      <c r="UEH202" s="174"/>
      <c r="UEI202" s="174"/>
      <c r="UEJ202" s="174"/>
      <c r="UEK202" s="174"/>
      <c r="UEL202" s="174"/>
      <c r="UEM202" s="174"/>
      <c r="UEN202" s="174"/>
      <c r="UEO202" s="174"/>
      <c r="UEP202" s="174"/>
      <c r="UEQ202" s="174"/>
      <c r="UER202" s="174"/>
      <c r="UES202" s="174"/>
      <c r="UET202" s="174"/>
      <c r="UEU202" s="174"/>
      <c r="UEV202" s="174"/>
      <c r="UEW202" s="174"/>
      <c r="UEX202" s="174"/>
      <c r="UEY202" s="174"/>
      <c r="UEZ202" s="174"/>
      <c r="UFA202" s="174"/>
      <c r="UFB202" s="174"/>
      <c r="UFC202" s="174"/>
      <c r="UFD202" s="174"/>
      <c r="UFE202" s="174"/>
      <c r="UFF202" s="174"/>
      <c r="UFG202" s="174"/>
      <c r="UFH202" s="174"/>
      <c r="UFI202" s="174"/>
      <c r="UFJ202" s="174"/>
      <c r="UFK202" s="174"/>
      <c r="UFL202" s="174"/>
      <c r="UFM202" s="174"/>
      <c r="UFN202" s="174"/>
      <c r="UFO202" s="174"/>
      <c r="UFP202" s="174"/>
      <c r="UFQ202" s="174"/>
      <c r="UFR202" s="174"/>
      <c r="UFS202" s="174"/>
      <c r="UFT202" s="174"/>
      <c r="UFU202" s="174"/>
      <c r="UFV202" s="174"/>
      <c r="UFW202" s="174"/>
      <c r="UFX202" s="174"/>
      <c r="UFY202" s="174"/>
      <c r="UFZ202" s="174"/>
      <c r="UGA202" s="174"/>
      <c r="UGB202" s="174"/>
      <c r="UGC202" s="174"/>
      <c r="UGD202" s="174"/>
      <c r="UGE202" s="174"/>
      <c r="UGF202" s="174"/>
      <c r="UGG202" s="174"/>
      <c r="UGH202" s="174"/>
      <c r="UGI202" s="174"/>
      <c r="UGJ202" s="174"/>
      <c r="UGK202" s="174"/>
      <c r="UGL202" s="174"/>
      <c r="UGM202" s="174"/>
      <c r="UGN202" s="174"/>
      <c r="UGO202" s="174"/>
      <c r="UGP202" s="174"/>
      <c r="UGQ202" s="174"/>
      <c r="UGR202" s="174"/>
      <c r="UGS202" s="174"/>
      <c r="UGT202" s="174"/>
      <c r="UGU202" s="174"/>
      <c r="UGV202" s="174"/>
      <c r="UGW202" s="174"/>
      <c r="UGX202" s="174"/>
      <c r="UGY202" s="174"/>
      <c r="UGZ202" s="174"/>
      <c r="UHA202" s="174"/>
      <c r="UHB202" s="174"/>
      <c r="UHC202" s="174"/>
      <c r="UHD202" s="174"/>
      <c r="UHE202" s="174"/>
      <c r="UHF202" s="174"/>
      <c r="UHG202" s="174"/>
      <c r="UHH202" s="174"/>
      <c r="UHI202" s="174"/>
      <c r="UHJ202" s="174"/>
      <c r="UHK202" s="174"/>
      <c r="UHL202" s="174"/>
      <c r="UHM202" s="174"/>
      <c r="UHN202" s="174"/>
      <c r="UHO202" s="174"/>
      <c r="UHP202" s="174"/>
      <c r="UHQ202" s="174"/>
      <c r="UHR202" s="174"/>
      <c r="UHS202" s="174"/>
      <c r="UHT202" s="174"/>
      <c r="UHU202" s="174"/>
      <c r="UHV202" s="174"/>
      <c r="UHW202" s="174"/>
      <c r="UHX202" s="174"/>
      <c r="UHY202" s="174"/>
      <c r="UHZ202" s="174"/>
      <c r="UIA202" s="174"/>
      <c r="UIB202" s="174"/>
      <c r="UIC202" s="174"/>
      <c r="UID202" s="174"/>
      <c r="UIE202" s="174"/>
      <c r="UIF202" s="174"/>
      <c r="UIG202" s="174"/>
      <c r="UIH202" s="174"/>
      <c r="UII202" s="174"/>
      <c r="UIJ202" s="174"/>
      <c r="UIK202" s="174"/>
      <c r="UIL202" s="174"/>
      <c r="UIM202" s="174"/>
      <c r="UIN202" s="174"/>
      <c r="UIO202" s="174"/>
      <c r="UIP202" s="174"/>
      <c r="UIQ202" s="174"/>
      <c r="UIR202" s="174"/>
      <c r="UIS202" s="174"/>
      <c r="UIT202" s="174"/>
      <c r="UIU202" s="174"/>
      <c r="UIV202" s="174"/>
      <c r="UIW202" s="174"/>
      <c r="UIX202" s="174"/>
      <c r="UIY202" s="174"/>
      <c r="UIZ202" s="174"/>
      <c r="UJA202" s="174"/>
      <c r="UJB202" s="174"/>
      <c r="UJC202" s="174"/>
      <c r="UJD202" s="174"/>
      <c r="UJE202" s="174"/>
      <c r="UJF202" s="174"/>
      <c r="UJG202" s="174"/>
      <c r="UJH202" s="174"/>
      <c r="UJI202" s="174"/>
      <c r="UJJ202" s="174"/>
      <c r="UJK202" s="174"/>
      <c r="UJL202" s="174"/>
      <c r="UJM202" s="174"/>
      <c r="UJN202" s="174"/>
      <c r="UJO202" s="174"/>
      <c r="UJP202" s="174"/>
      <c r="UJQ202" s="174"/>
      <c r="UJR202" s="174"/>
      <c r="UJS202" s="174"/>
      <c r="UJT202" s="174"/>
      <c r="UJU202" s="174"/>
      <c r="UJV202" s="174"/>
      <c r="UJW202" s="174"/>
      <c r="UJX202" s="174"/>
      <c r="UJY202" s="174"/>
      <c r="UJZ202" s="174"/>
      <c r="UKA202" s="174"/>
      <c r="UKB202" s="174"/>
      <c r="UKC202" s="174"/>
      <c r="UKD202" s="174"/>
      <c r="UKE202" s="174"/>
      <c r="UKF202" s="174"/>
      <c r="UKG202" s="174"/>
      <c r="UKH202" s="174"/>
      <c r="UKI202" s="174"/>
      <c r="UKJ202" s="174"/>
      <c r="UKK202" s="174"/>
      <c r="UKL202" s="174"/>
      <c r="UKM202" s="174"/>
      <c r="UKN202" s="174"/>
      <c r="UKO202" s="174"/>
      <c r="UKP202" s="174"/>
      <c r="UKQ202" s="174"/>
      <c r="UKR202" s="174"/>
      <c r="UKS202" s="174"/>
      <c r="UKT202" s="174"/>
      <c r="UKU202" s="174"/>
      <c r="UKV202" s="174"/>
      <c r="UKW202" s="174"/>
      <c r="UKX202" s="174"/>
      <c r="UKY202" s="174"/>
      <c r="UKZ202" s="174"/>
      <c r="ULA202" s="174"/>
      <c r="ULB202" s="174"/>
      <c r="ULC202" s="174"/>
      <c r="ULD202" s="174"/>
      <c r="ULE202" s="174"/>
      <c r="ULF202" s="174"/>
      <c r="ULG202" s="174"/>
      <c r="ULH202" s="174"/>
      <c r="ULI202" s="174"/>
      <c r="ULJ202" s="174"/>
      <c r="ULK202" s="174"/>
      <c r="ULL202" s="174"/>
      <c r="ULM202" s="174"/>
      <c r="ULN202" s="174"/>
      <c r="ULO202" s="174"/>
      <c r="ULP202" s="174"/>
      <c r="ULQ202" s="174"/>
      <c r="ULR202" s="174"/>
      <c r="ULS202" s="174"/>
      <c r="ULT202" s="174"/>
      <c r="ULU202" s="174"/>
      <c r="ULV202" s="174"/>
      <c r="ULW202" s="174"/>
      <c r="ULX202" s="174"/>
      <c r="ULY202" s="174"/>
      <c r="ULZ202" s="174"/>
      <c r="UMA202" s="174"/>
      <c r="UMB202" s="174"/>
      <c r="UMC202" s="174"/>
      <c r="UMD202" s="174"/>
      <c r="UME202" s="174"/>
      <c r="UMF202" s="174"/>
      <c r="UMG202" s="174"/>
      <c r="UMH202" s="174"/>
      <c r="UMI202" s="174"/>
      <c r="UMJ202" s="174"/>
      <c r="UMK202" s="174"/>
      <c r="UML202" s="174"/>
      <c r="UMM202" s="174"/>
      <c r="UMN202" s="174"/>
      <c r="UMO202" s="174"/>
      <c r="UMP202" s="174"/>
      <c r="UMQ202" s="174"/>
      <c r="UMR202" s="174"/>
      <c r="UMS202" s="174"/>
      <c r="UMT202" s="174"/>
      <c r="UMU202" s="174"/>
      <c r="UMV202" s="174"/>
      <c r="UMW202" s="174"/>
      <c r="UMX202" s="174"/>
      <c r="UMY202" s="174"/>
      <c r="UMZ202" s="174"/>
      <c r="UNA202" s="174"/>
      <c r="UNB202" s="174"/>
      <c r="UNC202" s="174"/>
      <c r="UND202" s="174"/>
      <c r="UNE202" s="174"/>
      <c r="UNF202" s="174"/>
      <c r="UNG202" s="174"/>
      <c r="UNH202" s="174"/>
      <c r="UNI202" s="174"/>
      <c r="UNJ202" s="174"/>
      <c r="UNK202" s="174"/>
      <c r="UNL202" s="174"/>
      <c r="UNM202" s="174"/>
      <c r="UNN202" s="174"/>
      <c r="UNO202" s="174"/>
      <c r="UNP202" s="174"/>
      <c r="UNQ202" s="174"/>
      <c r="UNR202" s="174"/>
      <c r="UNS202" s="174"/>
      <c r="UNT202" s="174"/>
      <c r="UNU202" s="174"/>
      <c r="UNV202" s="174"/>
      <c r="UNW202" s="174"/>
      <c r="UNX202" s="174"/>
      <c r="UNY202" s="174"/>
      <c r="UNZ202" s="174"/>
      <c r="UOA202" s="174"/>
      <c r="UOB202" s="174"/>
      <c r="UOC202" s="174"/>
      <c r="UOD202" s="174"/>
      <c r="UOE202" s="174"/>
      <c r="UOF202" s="174"/>
      <c r="UOG202" s="174"/>
      <c r="UOH202" s="174"/>
      <c r="UOI202" s="174"/>
      <c r="UOJ202" s="174"/>
      <c r="UOK202" s="174"/>
      <c r="UOL202" s="174"/>
      <c r="UOM202" s="174"/>
      <c r="UON202" s="174"/>
      <c r="UOO202" s="174"/>
      <c r="UOP202" s="174"/>
      <c r="UOQ202" s="174"/>
      <c r="UOR202" s="174"/>
      <c r="UOS202" s="174"/>
      <c r="UOT202" s="174"/>
      <c r="UOU202" s="174"/>
      <c r="UOV202" s="174"/>
      <c r="UOW202" s="174"/>
      <c r="UOX202" s="174"/>
      <c r="UOY202" s="174"/>
      <c r="UOZ202" s="174"/>
      <c r="UPA202" s="174"/>
      <c r="UPB202" s="174"/>
      <c r="UPC202" s="174"/>
      <c r="UPD202" s="174"/>
      <c r="UPE202" s="174"/>
      <c r="UPF202" s="174"/>
      <c r="UPG202" s="174"/>
      <c r="UPH202" s="174"/>
      <c r="UPI202" s="174"/>
      <c r="UPJ202" s="174"/>
      <c r="UPK202" s="174"/>
      <c r="UPL202" s="174"/>
      <c r="UPM202" s="174"/>
      <c r="UPN202" s="174"/>
      <c r="UPO202" s="174"/>
      <c r="UPP202" s="174"/>
      <c r="UPQ202" s="174"/>
      <c r="UPR202" s="174"/>
      <c r="UPS202" s="174"/>
      <c r="UPT202" s="174"/>
      <c r="UPU202" s="174"/>
      <c r="UPV202" s="174"/>
      <c r="UPW202" s="174"/>
      <c r="UPX202" s="174"/>
      <c r="UPY202" s="174"/>
      <c r="UPZ202" s="174"/>
      <c r="UQA202" s="174"/>
      <c r="UQB202" s="174"/>
      <c r="UQC202" s="174"/>
      <c r="UQD202" s="174"/>
      <c r="UQE202" s="174"/>
      <c r="UQF202" s="174"/>
      <c r="UQG202" s="174"/>
      <c r="UQH202" s="174"/>
      <c r="UQI202" s="174"/>
      <c r="UQJ202" s="174"/>
      <c r="UQK202" s="174"/>
      <c r="UQL202" s="174"/>
      <c r="UQM202" s="174"/>
      <c r="UQN202" s="174"/>
      <c r="UQO202" s="174"/>
      <c r="UQP202" s="174"/>
      <c r="UQQ202" s="174"/>
      <c r="UQR202" s="174"/>
      <c r="UQS202" s="174"/>
      <c r="UQT202" s="174"/>
      <c r="UQU202" s="174"/>
      <c r="UQV202" s="174"/>
      <c r="UQW202" s="174"/>
      <c r="UQX202" s="174"/>
      <c r="UQY202" s="174"/>
      <c r="UQZ202" s="174"/>
      <c r="URA202" s="174"/>
      <c r="URB202" s="174"/>
      <c r="URC202" s="174"/>
      <c r="URD202" s="174"/>
      <c r="URE202" s="174"/>
      <c r="URF202" s="174"/>
      <c r="URG202" s="174"/>
      <c r="URH202" s="174"/>
      <c r="URI202" s="174"/>
      <c r="URJ202" s="174"/>
      <c r="URK202" s="174"/>
      <c r="URL202" s="174"/>
      <c r="URM202" s="174"/>
      <c r="URN202" s="174"/>
      <c r="URO202" s="174"/>
      <c r="URP202" s="174"/>
      <c r="URQ202" s="174"/>
      <c r="URR202" s="174"/>
      <c r="URS202" s="174"/>
      <c r="URT202" s="174"/>
      <c r="URU202" s="174"/>
      <c r="URV202" s="174"/>
      <c r="URW202" s="174"/>
      <c r="URX202" s="174"/>
      <c r="URY202" s="174"/>
      <c r="URZ202" s="174"/>
      <c r="USA202" s="174"/>
      <c r="USB202" s="174"/>
      <c r="USC202" s="174"/>
      <c r="USD202" s="174"/>
      <c r="USE202" s="174"/>
      <c r="USF202" s="174"/>
      <c r="USG202" s="174"/>
      <c r="USH202" s="174"/>
      <c r="USI202" s="174"/>
      <c r="USJ202" s="174"/>
      <c r="USK202" s="174"/>
      <c r="USL202" s="174"/>
      <c r="USM202" s="174"/>
      <c r="USN202" s="174"/>
      <c r="USO202" s="174"/>
      <c r="USP202" s="174"/>
      <c r="USQ202" s="174"/>
      <c r="USR202" s="174"/>
      <c r="USS202" s="174"/>
      <c r="UST202" s="174"/>
      <c r="USU202" s="174"/>
      <c r="USV202" s="174"/>
      <c r="USW202" s="174"/>
      <c r="USX202" s="174"/>
      <c r="USY202" s="174"/>
      <c r="USZ202" s="174"/>
      <c r="UTA202" s="174"/>
      <c r="UTB202" s="174"/>
      <c r="UTC202" s="174"/>
      <c r="UTD202" s="174"/>
      <c r="UTE202" s="174"/>
      <c r="UTF202" s="174"/>
      <c r="UTG202" s="174"/>
      <c r="UTH202" s="174"/>
      <c r="UTI202" s="174"/>
      <c r="UTJ202" s="174"/>
      <c r="UTK202" s="174"/>
      <c r="UTL202" s="174"/>
      <c r="UTM202" s="174"/>
      <c r="UTN202" s="174"/>
      <c r="UTO202" s="174"/>
      <c r="UTP202" s="174"/>
      <c r="UTQ202" s="174"/>
      <c r="UTR202" s="174"/>
      <c r="UTS202" s="174"/>
      <c r="UTT202" s="174"/>
      <c r="UTU202" s="174"/>
      <c r="UTV202" s="174"/>
      <c r="UTW202" s="174"/>
      <c r="UTX202" s="174"/>
      <c r="UTY202" s="174"/>
      <c r="UTZ202" s="174"/>
      <c r="UUA202" s="174"/>
      <c r="UUB202" s="174"/>
      <c r="UUC202" s="174"/>
      <c r="UUD202" s="174"/>
      <c r="UUE202" s="174"/>
      <c r="UUF202" s="174"/>
      <c r="UUG202" s="174"/>
      <c r="UUH202" s="174"/>
      <c r="UUI202" s="174"/>
      <c r="UUJ202" s="174"/>
      <c r="UUK202" s="174"/>
      <c r="UUL202" s="174"/>
      <c r="UUM202" s="174"/>
      <c r="UUN202" s="174"/>
      <c r="UUO202" s="174"/>
      <c r="UUP202" s="174"/>
      <c r="UUQ202" s="174"/>
      <c r="UUR202" s="174"/>
      <c r="UUS202" s="174"/>
      <c r="UUT202" s="174"/>
      <c r="UUU202" s="174"/>
      <c r="UUV202" s="174"/>
      <c r="UUW202" s="174"/>
      <c r="UUX202" s="174"/>
      <c r="UUY202" s="174"/>
      <c r="UUZ202" s="174"/>
      <c r="UVA202" s="174"/>
      <c r="UVB202" s="174"/>
      <c r="UVC202" s="174"/>
      <c r="UVD202" s="174"/>
      <c r="UVE202" s="174"/>
      <c r="UVF202" s="174"/>
      <c r="UVG202" s="174"/>
      <c r="UVH202" s="174"/>
      <c r="UVI202" s="174"/>
      <c r="UVJ202" s="174"/>
      <c r="UVK202" s="174"/>
      <c r="UVL202" s="174"/>
      <c r="UVM202" s="174"/>
      <c r="UVN202" s="174"/>
      <c r="UVO202" s="174"/>
      <c r="UVP202" s="174"/>
      <c r="UVQ202" s="174"/>
      <c r="UVR202" s="174"/>
      <c r="UVS202" s="174"/>
      <c r="UVT202" s="174"/>
      <c r="UVU202" s="174"/>
      <c r="UVV202" s="174"/>
      <c r="UVW202" s="174"/>
      <c r="UVX202" s="174"/>
      <c r="UVY202" s="174"/>
      <c r="UVZ202" s="174"/>
      <c r="UWA202" s="174"/>
      <c r="UWB202" s="174"/>
      <c r="UWC202" s="174"/>
      <c r="UWD202" s="174"/>
      <c r="UWE202" s="174"/>
      <c r="UWF202" s="174"/>
      <c r="UWG202" s="174"/>
      <c r="UWH202" s="174"/>
      <c r="UWI202" s="174"/>
      <c r="UWJ202" s="174"/>
      <c r="UWK202" s="174"/>
      <c r="UWL202" s="174"/>
      <c r="UWM202" s="174"/>
      <c r="UWN202" s="174"/>
      <c r="UWO202" s="174"/>
      <c r="UWP202" s="174"/>
      <c r="UWQ202" s="174"/>
      <c r="UWR202" s="174"/>
      <c r="UWS202" s="174"/>
      <c r="UWT202" s="174"/>
      <c r="UWU202" s="174"/>
      <c r="UWV202" s="174"/>
      <c r="UWW202" s="174"/>
      <c r="UWX202" s="174"/>
      <c r="UWY202" s="174"/>
      <c r="UWZ202" s="174"/>
      <c r="UXA202" s="174"/>
      <c r="UXB202" s="174"/>
      <c r="UXC202" s="174"/>
      <c r="UXD202" s="174"/>
      <c r="UXE202" s="174"/>
      <c r="UXF202" s="174"/>
      <c r="UXG202" s="174"/>
      <c r="UXH202" s="174"/>
      <c r="UXI202" s="174"/>
      <c r="UXJ202" s="174"/>
      <c r="UXK202" s="174"/>
      <c r="UXL202" s="174"/>
      <c r="UXM202" s="174"/>
      <c r="UXN202" s="174"/>
      <c r="UXO202" s="174"/>
      <c r="UXP202" s="174"/>
      <c r="UXQ202" s="174"/>
      <c r="UXR202" s="174"/>
      <c r="UXS202" s="174"/>
      <c r="UXT202" s="174"/>
      <c r="UXU202" s="174"/>
      <c r="UXV202" s="174"/>
      <c r="UXW202" s="174"/>
      <c r="UXX202" s="174"/>
      <c r="UXY202" s="174"/>
      <c r="UXZ202" s="174"/>
      <c r="UYA202" s="174"/>
      <c r="UYB202" s="174"/>
      <c r="UYC202" s="174"/>
      <c r="UYD202" s="174"/>
      <c r="UYE202" s="174"/>
      <c r="UYF202" s="174"/>
      <c r="UYG202" s="174"/>
      <c r="UYH202" s="174"/>
      <c r="UYI202" s="174"/>
      <c r="UYJ202" s="174"/>
      <c r="UYK202" s="174"/>
      <c r="UYL202" s="174"/>
      <c r="UYM202" s="174"/>
      <c r="UYN202" s="174"/>
      <c r="UYO202" s="174"/>
      <c r="UYP202" s="174"/>
      <c r="UYQ202" s="174"/>
      <c r="UYR202" s="174"/>
      <c r="UYS202" s="174"/>
      <c r="UYT202" s="174"/>
      <c r="UYU202" s="174"/>
      <c r="UYV202" s="174"/>
      <c r="UYW202" s="174"/>
      <c r="UYX202" s="174"/>
      <c r="UYY202" s="174"/>
      <c r="UYZ202" s="174"/>
      <c r="UZA202" s="174"/>
      <c r="UZB202" s="174"/>
      <c r="UZC202" s="174"/>
      <c r="UZD202" s="174"/>
      <c r="UZE202" s="174"/>
      <c r="UZF202" s="174"/>
      <c r="UZG202" s="174"/>
      <c r="UZH202" s="174"/>
      <c r="UZI202" s="174"/>
      <c r="UZJ202" s="174"/>
      <c r="UZK202" s="174"/>
      <c r="UZL202" s="174"/>
      <c r="UZM202" s="174"/>
      <c r="UZN202" s="174"/>
      <c r="UZO202" s="174"/>
      <c r="UZP202" s="174"/>
      <c r="UZQ202" s="174"/>
      <c r="UZR202" s="174"/>
      <c r="UZS202" s="174"/>
      <c r="UZT202" s="174"/>
      <c r="UZU202" s="174"/>
      <c r="UZV202" s="174"/>
      <c r="UZW202" s="174"/>
      <c r="UZX202" s="174"/>
      <c r="UZY202" s="174"/>
      <c r="UZZ202" s="174"/>
      <c r="VAA202" s="174"/>
      <c r="VAB202" s="174"/>
      <c r="VAC202" s="174"/>
      <c r="VAD202" s="174"/>
      <c r="VAE202" s="174"/>
      <c r="VAF202" s="174"/>
      <c r="VAG202" s="174"/>
      <c r="VAH202" s="174"/>
      <c r="VAI202" s="174"/>
      <c r="VAJ202" s="174"/>
      <c r="VAK202" s="174"/>
      <c r="VAL202" s="174"/>
      <c r="VAM202" s="174"/>
      <c r="VAN202" s="174"/>
      <c r="VAO202" s="174"/>
      <c r="VAP202" s="174"/>
      <c r="VAQ202" s="174"/>
      <c r="VAR202" s="174"/>
      <c r="VAS202" s="174"/>
      <c r="VAT202" s="174"/>
      <c r="VAU202" s="174"/>
      <c r="VAV202" s="174"/>
      <c r="VAW202" s="174"/>
      <c r="VAX202" s="174"/>
      <c r="VAY202" s="174"/>
      <c r="VAZ202" s="174"/>
      <c r="VBA202" s="174"/>
      <c r="VBB202" s="174"/>
      <c r="VBC202" s="174"/>
      <c r="VBD202" s="174"/>
      <c r="VBE202" s="174"/>
      <c r="VBF202" s="174"/>
      <c r="VBG202" s="174"/>
      <c r="VBH202" s="174"/>
      <c r="VBI202" s="174"/>
      <c r="VBJ202" s="174"/>
      <c r="VBK202" s="174"/>
      <c r="VBL202" s="174"/>
      <c r="VBM202" s="174"/>
      <c r="VBN202" s="174"/>
      <c r="VBO202" s="174"/>
      <c r="VBP202" s="174"/>
      <c r="VBQ202" s="174"/>
      <c r="VBR202" s="174"/>
      <c r="VBS202" s="174"/>
      <c r="VBT202" s="174"/>
      <c r="VBU202" s="174"/>
      <c r="VBV202" s="174"/>
      <c r="VBW202" s="174"/>
      <c r="VBX202" s="174"/>
      <c r="VBY202" s="174"/>
      <c r="VBZ202" s="174"/>
      <c r="VCA202" s="174"/>
      <c r="VCB202" s="174"/>
      <c r="VCC202" s="174"/>
      <c r="VCD202" s="174"/>
      <c r="VCE202" s="174"/>
      <c r="VCF202" s="174"/>
      <c r="VCG202" s="174"/>
      <c r="VCH202" s="174"/>
      <c r="VCI202" s="174"/>
      <c r="VCJ202" s="174"/>
      <c r="VCK202" s="174"/>
      <c r="VCL202" s="174"/>
      <c r="VCM202" s="174"/>
      <c r="VCN202" s="174"/>
      <c r="VCO202" s="174"/>
      <c r="VCP202" s="174"/>
      <c r="VCQ202" s="174"/>
      <c r="VCR202" s="174"/>
      <c r="VCS202" s="174"/>
      <c r="VCT202" s="174"/>
      <c r="VCU202" s="174"/>
      <c r="VCV202" s="174"/>
      <c r="VCW202" s="174"/>
      <c r="VCX202" s="174"/>
      <c r="VCY202" s="174"/>
      <c r="VCZ202" s="174"/>
      <c r="VDA202" s="174"/>
      <c r="VDB202" s="174"/>
      <c r="VDC202" s="174"/>
      <c r="VDD202" s="174"/>
      <c r="VDE202" s="174"/>
      <c r="VDF202" s="174"/>
      <c r="VDG202" s="174"/>
      <c r="VDH202" s="174"/>
      <c r="VDI202" s="174"/>
      <c r="VDJ202" s="174"/>
      <c r="VDK202" s="174"/>
      <c r="VDL202" s="174"/>
      <c r="VDM202" s="174"/>
      <c r="VDN202" s="174"/>
      <c r="VDO202" s="174"/>
      <c r="VDP202" s="174"/>
      <c r="VDQ202" s="174"/>
      <c r="VDR202" s="174"/>
      <c r="VDS202" s="174"/>
      <c r="VDT202" s="174"/>
      <c r="VDU202" s="174"/>
      <c r="VDV202" s="174"/>
      <c r="VDW202" s="174"/>
      <c r="VDX202" s="174"/>
      <c r="VDY202" s="174"/>
      <c r="VDZ202" s="174"/>
      <c r="VEA202" s="174"/>
      <c r="VEB202" s="174"/>
      <c r="VEC202" s="174"/>
      <c r="VED202" s="174"/>
      <c r="VEE202" s="174"/>
      <c r="VEF202" s="174"/>
      <c r="VEG202" s="174"/>
      <c r="VEH202" s="174"/>
      <c r="VEI202" s="174"/>
      <c r="VEJ202" s="174"/>
      <c r="VEK202" s="174"/>
      <c r="VEL202" s="174"/>
      <c r="VEM202" s="174"/>
      <c r="VEN202" s="174"/>
      <c r="VEO202" s="174"/>
      <c r="VEP202" s="174"/>
      <c r="VEQ202" s="174"/>
      <c r="VER202" s="174"/>
      <c r="VES202" s="174"/>
      <c r="VET202" s="174"/>
      <c r="VEU202" s="174"/>
      <c r="VEV202" s="174"/>
      <c r="VEW202" s="174"/>
      <c r="VEX202" s="174"/>
      <c r="VEY202" s="174"/>
      <c r="VEZ202" s="174"/>
      <c r="VFA202" s="174"/>
      <c r="VFB202" s="174"/>
      <c r="VFC202" s="174"/>
      <c r="VFD202" s="174"/>
      <c r="VFE202" s="174"/>
      <c r="VFF202" s="174"/>
      <c r="VFG202" s="174"/>
      <c r="VFH202" s="174"/>
      <c r="VFI202" s="174"/>
      <c r="VFJ202" s="174"/>
      <c r="VFK202" s="174"/>
      <c r="VFL202" s="174"/>
      <c r="VFM202" s="174"/>
      <c r="VFN202" s="174"/>
      <c r="VFO202" s="174"/>
      <c r="VFP202" s="174"/>
      <c r="VFQ202" s="174"/>
      <c r="VFR202" s="174"/>
      <c r="VFS202" s="174"/>
      <c r="VFT202" s="174"/>
      <c r="VFU202" s="174"/>
      <c r="VFV202" s="174"/>
      <c r="VFW202" s="174"/>
      <c r="VFX202" s="174"/>
      <c r="VFY202" s="174"/>
      <c r="VFZ202" s="174"/>
      <c r="VGA202" s="174"/>
      <c r="VGB202" s="174"/>
      <c r="VGC202" s="174"/>
      <c r="VGD202" s="174"/>
      <c r="VGE202" s="174"/>
      <c r="VGF202" s="174"/>
      <c r="VGG202" s="174"/>
      <c r="VGH202" s="174"/>
      <c r="VGI202" s="174"/>
      <c r="VGJ202" s="174"/>
      <c r="VGK202" s="174"/>
      <c r="VGL202" s="174"/>
      <c r="VGM202" s="174"/>
      <c r="VGN202" s="174"/>
      <c r="VGO202" s="174"/>
      <c r="VGP202" s="174"/>
      <c r="VGQ202" s="174"/>
      <c r="VGR202" s="174"/>
      <c r="VGS202" s="174"/>
      <c r="VGT202" s="174"/>
      <c r="VGU202" s="174"/>
      <c r="VGV202" s="174"/>
      <c r="VGW202" s="174"/>
      <c r="VGX202" s="174"/>
      <c r="VGY202" s="174"/>
      <c r="VGZ202" s="174"/>
      <c r="VHA202" s="174"/>
      <c r="VHB202" s="174"/>
      <c r="VHC202" s="174"/>
      <c r="VHD202" s="174"/>
      <c r="VHE202" s="174"/>
      <c r="VHF202" s="174"/>
      <c r="VHG202" s="174"/>
      <c r="VHH202" s="174"/>
      <c r="VHI202" s="174"/>
      <c r="VHJ202" s="174"/>
      <c r="VHK202" s="174"/>
      <c r="VHL202" s="174"/>
      <c r="VHM202" s="174"/>
      <c r="VHN202" s="174"/>
      <c r="VHO202" s="174"/>
      <c r="VHP202" s="174"/>
      <c r="VHQ202" s="174"/>
      <c r="VHR202" s="174"/>
      <c r="VHS202" s="174"/>
      <c r="VHT202" s="174"/>
      <c r="VHU202" s="174"/>
      <c r="VHV202" s="174"/>
      <c r="VHW202" s="174"/>
      <c r="VHX202" s="174"/>
      <c r="VHY202" s="174"/>
      <c r="VHZ202" s="174"/>
      <c r="VIA202" s="174"/>
      <c r="VIB202" s="174"/>
      <c r="VIC202" s="174"/>
      <c r="VID202" s="174"/>
      <c r="VIE202" s="174"/>
      <c r="VIF202" s="174"/>
      <c r="VIG202" s="174"/>
      <c r="VIH202" s="174"/>
      <c r="VII202" s="174"/>
      <c r="VIJ202" s="174"/>
      <c r="VIK202" s="174"/>
      <c r="VIL202" s="174"/>
      <c r="VIM202" s="174"/>
      <c r="VIN202" s="174"/>
      <c r="VIO202" s="174"/>
      <c r="VIP202" s="174"/>
      <c r="VIQ202" s="174"/>
      <c r="VIR202" s="174"/>
      <c r="VIS202" s="174"/>
      <c r="VIT202" s="174"/>
      <c r="VIU202" s="174"/>
      <c r="VIV202" s="174"/>
      <c r="VIW202" s="174"/>
      <c r="VIX202" s="174"/>
      <c r="VIY202" s="174"/>
      <c r="VIZ202" s="174"/>
      <c r="VJA202" s="174"/>
      <c r="VJB202" s="174"/>
      <c r="VJC202" s="174"/>
      <c r="VJD202" s="174"/>
      <c r="VJE202" s="174"/>
      <c r="VJF202" s="174"/>
      <c r="VJG202" s="174"/>
      <c r="VJH202" s="174"/>
      <c r="VJI202" s="174"/>
      <c r="VJJ202" s="174"/>
      <c r="VJK202" s="174"/>
      <c r="VJL202" s="174"/>
      <c r="VJM202" s="174"/>
      <c r="VJN202" s="174"/>
      <c r="VJO202" s="174"/>
      <c r="VJP202" s="174"/>
      <c r="VJQ202" s="174"/>
      <c r="VJR202" s="174"/>
      <c r="VJS202" s="174"/>
      <c r="VJT202" s="174"/>
      <c r="VJU202" s="174"/>
      <c r="VJV202" s="174"/>
      <c r="VJW202" s="174"/>
      <c r="VJX202" s="174"/>
      <c r="VJY202" s="174"/>
      <c r="VJZ202" s="174"/>
      <c r="VKA202" s="174"/>
      <c r="VKB202" s="174"/>
      <c r="VKC202" s="174"/>
      <c r="VKD202" s="174"/>
      <c r="VKE202" s="174"/>
      <c r="VKF202" s="174"/>
      <c r="VKG202" s="174"/>
      <c r="VKH202" s="174"/>
      <c r="VKI202" s="174"/>
      <c r="VKJ202" s="174"/>
      <c r="VKK202" s="174"/>
      <c r="VKL202" s="174"/>
      <c r="VKM202" s="174"/>
      <c r="VKN202" s="174"/>
      <c r="VKO202" s="174"/>
      <c r="VKP202" s="174"/>
      <c r="VKQ202" s="174"/>
      <c r="VKR202" s="174"/>
      <c r="VKS202" s="174"/>
      <c r="VKT202" s="174"/>
      <c r="VKU202" s="174"/>
      <c r="VKV202" s="174"/>
      <c r="VKW202" s="174"/>
      <c r="VKX202" s="174"/>
      <c r="VKY202" s="174"/>
      <c r="VKZ202" s="174"/>
      <c r="VLA202" s="174"/>
      <c r="VLB202" s="174"/>
      <c r="VLC202" s="174"/>
      <c r="VLD202" s="174"/>
      <c r="VLE202" s="174"/>
      <c r="VLF202" s="174"/>
      <c r="VLG202" s="174"/>
      <c r="VLH202" s="174"/>
      <c r="VLI202" s="174"/>
      <c r="VLJ202" s="174"/>
      <c r="VLK202" s="174"/>
      <c r="VLL202" s="174"/>
      <c r="VLM202" s="174"/>
      <c r="VLN202" s="174"/>
      <c r="VLO202" s="174"/>
      <c r="VLP202" s="174"/>
      <c r="VLQ202" s="174"/>
      <c r="VLR202" s="174"/>
      <c r="VLS202" s="174"/>
      <c r="VLT202" s="174"/>
      <c r="VLU202" s="174"/>
      <c r="VLV202" s="174"/>
      <c r="VLW202" s="174"/>
      <c r="VLX202" s="174"/>
      <c r="VLY202" s="174"/>
      <c r="VLZ202" s="174"/>
      <c r="VMA202" s="174"/>
      <c r="VMB202" s="174"/>
      <c r="VMC202" s="174"/>
      <c r="VMD202" s="174"/>
      <c r="VME202" s="174"/>
      <c r="VMF202" s="174"/>
      <c r="VMG202" s="174"/>
      <c r="VMH202" s="174"/>
      <c r="VMI202" s="174"/>
      <c r="VMJ202" s="174"/>
      <c r="VMK202" s="174"/>
      <c r="VML202" s="174"/>
      <c r="VMM202" s="174"/>
      <c r="VMN202" s="174"/>
      <c r="VMO202" s="174"/>
      <c r="VMP202" s="174"/>
      <c r="VMQ202" s="174"/>
      <c r="VMR202" s="174"/>
      <c r="VMS202" s="174"/>
      <c r="VMT202" s="174"/>
      <c r="VMU202" s="174"/>
      <c r="VMV202" s="174"/>
      <c r="VMW202" s="174"/>
      <c r="VMX202" s="174"/>
      <c r="VMY202" s="174"/>
      <c r="VMZ202" s="174"/>
      <c r="VNA202" s="174"/>
      <c r="VNB202" s="174"/>
      <c r="VNC202" s="174"/>
      <c r="VND202" s="174"/>
      <c r="VNE202" s="174"/>
      <c r="VNF202" s="174"/>
      <c r="VNG202" s="174"/>
      <c r="VNH202" s="174"/>
      <c r="VNI202" s="174"/>
      <c r="VNJ202" s="174"/>
      <c r="VNK202" s="174"/>
      <c r="VNL202" s="174"/>
      <c r="VNM202" s="174"/>
      <c r="VNN202" s="174"/>
      <c r="VNO202" s="174"/>
      <c r="VNP202" s="174"/>
      <c r="VNQ202" s="174"/>
      <c r="VNR202" s="174"/>
      <c r="VNS202" s="174"/>
      <c r="VNT202" s="174"/>
      <c r="VNU202" s="174"/>
      <c r="VNV202" s="174"/>
      <c r="VNW202" s="174"/>
      <c r="VNX202" s="174"/>
      <c r="VNY202" s="174"/>
      <c r="VNZ202" s="174"/>
      <c r="VOA202" s="174"/>
      <c r="VOB202" s="174"/>
      <c r="VOC202" s="174"/>
      <c r="VOD202" s="174"/>
      <c r="VOE202" s="174"/>
      <c r="VOF202" s="174"/>
      <c r="VOG202" s="174"/>
      <c r="VOH202" s="174"/>
      <c r="VOI202" s="174"/>
      <c r="VOJ202" s="174"/>
      <c r="VOK202" s="174"/>
      <c r="VOL202" s="174"/>
      <c r="VOM202" s="174"/>
      <c r="VON202" s="174"/>
      <c r="VOO202" s="174"/>
      <c r="VOP202" s="174"/>
      <c r="VOQ202" s="174"/>
      <c r="VOR202" s="174"/>
      <c r="VOS202" s="174"/>
      <c r="VOT202" s="174"/>
      <c r="VOU202" s="174"/>
      <c r="VOV202" s="174"/>
      <c r="VOW202" s="174"/>
      <c r="VOX202" s="174"/>
      <c r="VOY202" s="174"/>
      <c r="VOZ202" s="174"/>
      <c r="VPA202" s="174"/>
      <c r="VPB202" s="174"/>
      <c r="VPC202" s="174"/>
      <c r="VPD202" s="174"/>
      <c r="VPE202" s="174"/>
      <c r="VPF202" s="174"/>
      <c r="VPG202" s="174"/>
      <c r="VPH202" s="174"/>
      <c r="VPI202" s="174"/>
      <c r="VPJ202" s="174"/>
      <c r="VPK202" s="174"/>
      <c r="VPL202" s="174"/>
      <c r="VPM202" s="174"/>
      <c r="VPN202" s="174"/>
      <c r="VPO202" s="174"/>
      <c r="VPP202" s="174"/>
      <c r="VPQ202" s="174"/>
      <c r="VPR202" s="174"/>
      <c r="VPS202" s="174"/>
      <c r="VPT202" s="174"/>
      <c r="VPU202" s="174"/>
      <c r="VPV202" s="174"/>
      <c r="VPW202" s="174"/>
      <c r="VPX202" s="174"/>
      <c r="VPY202" s="174"/>
      <c r="VPZ202" s="174"/>
      <c r="VQA202" s="174"/>
      <c r="VQB202" s="174"/>
      <c r="VQC202" s="174"/>
      <c r="VQD202" s="174"/>
      <c r="VQE202" s="174"/>
      <c r="VQF202" s="174"/>
      <c r="VQG202" s="174"/>
      <c r="VQH202" s="174"/>
      <c r="VQI202" s="174"/>
      <c r="VQJ202" s="174"/>
      <c r="VQK202" s="174"/>
      <c r="VQL202" s="174"/>
      <c r="VQM202" s="174"/>
      <c r="VQN202" s="174"/>
      <c r="VQO202" s="174"/>
      <c r="VQP202" s="174"/>
      <c r="VQQ202" s="174"/>
      <c r="VQR202" s="174"/>
      <c r="VQS202" s="174"/>
      <c r="VQT202" s="174"/>
      <c r="VQU202" s="174"/>
      <c r="VQV202" s="174"/>
      <c r="VQW202" s="174"/>
      <c r="VQX202" s="174"/>
      <c r="VQY202" s="174"/>
      <c r="VQZ202" s="174"/>
      <c r="VRA202" s="174"/>
      <c r="VRB202" s="174"/>
      <c r="VRC202" s="174"/>
      <c r="VRD202" s="174"/>
      <c r="VRE202" s="174"/>
      <c r="VRF202" s="174"/>
      <c r="VRG202" s="174"/>
      <c r="VRH202" s="174"/>
      <c r="VRI202" s="174"/>
      <c r="VRJ202" s="174"/>
      <c r="VRK202" s="174"/>
      <c r="VRL202" s="174"/>
      <c r="VRM202" s="174"/>
      <c r="VRN202" s="174"/>
      <c r="VRO202" s="174"/>
      <c r="VRP202" s="174"/>
      <c r="VRQ202" s="174"/>
      <c r="VRR202" s="174"/>
      <c r="VRS202" s="174"/>
      <c r="VRT202" s="174"/>
      <c r="VRU202" s="174"/>
      <c r="VRV202" s="174"/>
      <c r="VRW202" s="174"/>
      <c r="VRX202" s="174"/>
      <c r="VRY202" s="174"/>
      <c r="VRZ202" s="174"/>
      <c r="VSA202" s="174"/>
      <c r="VSB202" s="174"/>
      <c r="VSC202" s="174"/>
      <c r="VSD202" s="174"/>
      <c r="VSE202" s="174"/>
      <c r="VSF202" s="174"/>
      <c r="VSG202" s="174"/>
      <c r="VSH202" s="174"/>
      <c r="VSI202" s="174"/>
      <c r="VSJ202" s="174"/>
      <c r="VSK202" s="174"/>
      <c r="VSL202" s="174"/>
      <c r="VSM202" s="174"/>
      <c r="VSN202" s="174"/>
      <c r="VSO202" s="174"/>
      <c r="VSP202" s="174"/>
      <c r="VSQ202" s="174"/>
      <c r="VSR202" s="174"/>
      <c r="VSS202" s="174"/>
      <c r="VST202" s="174"/>
      <c r="VSU202" s="174"/>
      <c r="VSV202" s="174"/>
      <c r="VSW202" s="174"/>
      <c r="VSX202" s="174"/>
      <c r="VSY202" s="174"/>
      <c r="VSZ202" s="174"/>
      <c r="VTA202" s="174"/>
      <c r="VTB202" s="174"/>
      <c r="VTC202" s="174"/>
      <c r="VTD202" s="174"/>
      <c r="VTE202" s="174"/>
      <c r="VTF202" s="174"/>
      <c r="VTG202" s="174"/>
      <c r="VTH202" s="174"/>
      <c r="VTI202" s="174"/>
      <c r="VTJ202" s="174"/>
      <c r="VTK202" s="174"/>
      <c r="VTL202" s="174"/>
      <c r="VTM202" s="174"/>
      <c r="VTN202" s="174"/>
      <c r="VTO202" s="174"/>
      <c r="VTP202" s="174"/>
      <c r="VTQ202" s="174"/>
      <c r="VTR202" s="174"/>
      <c r="VTS202" s="174"/>
      <c r="VTT202" s="174"/>
      <c r="VTU202" s="174"/>
      <c r="VTV202" s="174"/>
      <c r="VTW202" s="174"/>
      <c r="VTX202" s="174"/>
      <c r="VTY202" s="174"/>
      <c r="VTZ202" s="174"/>
      <c r="VUA202" s="174"/>
      <c r="VUB202" s="174"/>
      <c r="VUC202" s="174"/>
      <c r="VUD202" s="174"/>
      <c r="VUE202" s="174"/>
      <c r="VUF202" s="174"/>
      <c r="VUG202" s="174"/>
      <c r="VUH202" s="174"/>
      <c r="VUI202" s="174"/>
      <c r="VUJ202" s="174"/>
      <c r="VUK202" s="174"/>
      <c r="VUL202" s="174"/>
      <c r="VUM202" s="174"/>
      <c r="VUN202" s="174"/>
      <c r="VUO202" s="174"/>
      <c r="VUP202" s="174"/>
      <c r="VUQ202" s="174"/>
      <c r="VUR202" s="174"/>
      <c r="VUS202" s="174"/>
      <c r="VUT202" s="174"/>
      <c r="VUU202" s="174"/>
      <c r="VUV202" s="174"/>
      <c r="VUW202" s="174"/>
      <c r="VUX202" s="174"/>
      <c r="VUY202" s="174"/>
      <c r="VUZ202" s="174"/>
      <c r="VVA202" s="174"/>
      <c r="VVB202" s="174"/>
      <c r="VVC202" s="174"/>
      <c r="VVD202" s="174"/>
      <c r="VVE202" s="174"/>
      <c r="VVF202" s="174"/>
      <c r="VVG202" s="174"/>
      <c r="VVH202" s="174"/>
      <c r="VVI202" s="174"/>
      <c r="VVJ202" s="174"/>
      <c r="VVK202" s="174"/>
      <c r="VVL202" s="174"/>
      <c r="VVM202" s="174"/>
      <c r="VVN202" s="174"/>
      <c r="VVO202" s="174"/>
      <c r="VVP202" s="174"/>
      <c r="VVQ202" s="174"/>
      <c r="VVR202" s="174"/>
      <c r="VVS202" s="174"/>
      <c r="VVT202" s="174"/>
      <c r="VVU202" s="174"/>
      <c r="VVV202" s="174"/>
      <c r="VVW202" s="174"/>
      <c r="VVX202" s="174"/>
      <c r="VVY202" s="174"/>
      <c r="VVZ202" s="174"/>
      <c r="VWA202" s="174"/>
      <c r="VWB202" s="174"/>
      <c r="VWC202" s="174"/>
      <c r="VWD202" s="174"/>
      <c r="VWE202" s="174"/>
      <c r="VWF202" s="174"/>
      <c r="VWG202" s="174"/>
      <c r="VWH202" s="174"/>
      <c r="VWI202" s="174"/>
      <c r="VWJ202" s="174"/>
      <c r="VWK202" s="174"/>
      <c r="VWL202" s="174"/>
      <c r="VWM202" s="174"/>
      <c r="VWN202" s="174"/>
      <c r="VWO202" s="174"/>
      <c r="VWP202" s="174"/>
      <c r="VWQ202" s="174"/>
      <c r="VWR202" s="174"/>
      <c r="VWS202" s="174"/>
      <c r="VWT202" s="174"/>
      <c r="VWU202" s="174"/>
      <c r="VWV202" s="174"/>
      <c r="VWW202" s="174"/>
      <c r="VWX202" s="174"/>
      <c r="VWY202" s="174"/>
      <c r="VWZ202" s="174"/>
      <c r="VXA202" s="174"/>
      <c r="VXB202" s="174"/>
      <c r="VXC202" s="174"/>
      <c r="VXD202" s="174"/>
      <c r="VXE202" s="174"/>
      <c r="VXF202" s="174"/>
      <c r="VXG202" s="174"/>
      <c r="VXH202" s="174"/>
      <c r="VXI202" s="174"/>
      <c r="VXJ202" s="174"/>
      <c r="VXK202" s="174"/>
      <c r="VXL202" s="174"/>
      <c r="VXM202" s="174"/>
      <c r="VXN202" s="174"/>
      <c r="VXO202" s="174"/>
      <c r="VXP202" s="174"/>
      <c r="VXQ202" s="174"/>
      <c r="VXR202" s="174"/>
      <c r="VXS202" s="174"/>
      <c r="VXT202" s="174"/>
      <c r="VXU202" s="174"/>
      <c r="VXV202" s="174"/>
      <c r="VXW202" s="174"/>
      <c r="VXX202" s="174"/>
      <c r="VXY202" s="174"/>
      <c r="VXZ202" s="174"/>
      <c r="VYA202" s="174"/>
      <c r="VYB202" s="174"/>
      <c r="VYC202" s="174"/>
      <c r="VYD202" s="174"/>
      <c r="VYE202" s="174"/>
      <c r="VYF202" s="174"/>
      <c r="VYG202" s="174"/>
      <c r="VYH202" s="174"/>
      <c r="VYI202" s="174"/>
      <c r="VYJ202" s="174"/>
      <c r="VYK202" s="174"/>
      <c r="VYL202" s="174"/>
      <c r="VYM202" s="174"/>
      <c r="VYN202" s="174"/>
      <c r="VYO202" s="174"/>
      <c r="VYP202" s="174"/>
      <c r="VYQ202" s="174"/>
      <c r="VYR202" s="174"/>
      <c r="VYS202" s="174"/>
      <c r="VYT202" s="174"/>
      <c r="VYU202" s="174"/>
      <c r="VYV202" s="174"/>
      <c r="VYW202" s="174"/>
      <c r="VYX202" s="174"/>
      <c r="VYY202" s="174"/>
      <c r="VYZ202" s="174"/>
      <c r="VZA202" s="174"/>
      <c r="VZB202" s="174"/>
      <c r="VZC202" s="174"/>
      <c r="VZD202" s="174"/>
      <c r="VZE202" s="174"/>
      <c r="VZF202" s="174"/>
      <c r="VZG202" s="174"/>
      <c r="VZH202" s="174"/>
      <c r="VZI202" s="174"/>
      <c r="VZJ202" s="174"/>
      <c r="VZK202" s="174"/>
      <c r="VZL202" s="174"/>
      <c r="VZM202" s="174"/>
      <c r="VZN202" s="174"/>
      <c r="VZO202" s="174"/>
      <c r="VZP202" s="174"/>
      <c r="VZQ202" s="174"/>
      <c r="VZR202" s="174"/>
      <c r="VZS202" s="174"/>
      <c r="VZT202" s="174"/>
      <c r="VZU202" s="174"/>
      <c r="VZV202" s="174"/>
      <c r="VZW202" s="174"/>
      <c r="VZX202" s="174"/>
      <c r="VZY202" s="174"/>
      <c r="VZZ202" s="174"/>
      <c r="WAA202" s="174"/>
      <c r="WAB202" s="174"/>
      <c r="WAC202" s="174"/>
      <c r="WAD202" s="174"/>
      <c r="WAE202" s="174"/>
      <c r="WAF202" s="174"/>
      <c r="WAG202" s="174"/>
      <c r="WAH202" s="174"/>
      <c r="WAI202" s="174"/>
      <c r="WAJ202" s="174"/>
      <c r="WAK202" s="174"/>
      <c r="WAL202" s="174"/>
      <c r="WAM202" s="174"/>
      <c r="WAN202" s="174"/>
      <c r="WAO202" s="174"/>
      <c r="WAP202" s="174"/>
      <c r="WAQ202" s="174"/>
      <c r="WAR202" s="174"/>
      <c r="WAS202" s="174"/>
      <c r="WAT202" s="174"/>
      <c r="WAU202" s="174"/>
      <c r="WAV202" s="174"/>
      <c r="WAW202" s="174"/>
      <c r="WAX202" s="174"/>
      <c r="WAY202" s="174"/>
      <c r="WAZ202" s="174"/>
      <c r="WBA202" s="174"/>
      <c r="WBB202" s="174"/>
      <c r="WBC202" s="174"/>
      <c r="WBD202" s="174"/>
      <c r="WBE202" s="174"/>
      <c r="WBF202" s="174"/>
      <c r="WBG202" s="174"/>
      <c r="WBH202" s="174"/>
      <c r="WBI202" s="174"/>
      <c r="WBJ202" s="174"/>
      <c r="WBK202" s="174"/>
      <c r="WBL202" s="174"/>
      <c r="WBM202" s="174"/>
      <c r="WBN202" s="174"/>
      <c r="WBO202" s="174"/>
      <c r="WBP202" s="174"/>
      <c r="WBQ202" s="174"/>
      <c r="WBR202" s="174"/>
      <c r="WBS202" s="174"/>
      <c r="WBT202" s="174"/>
      <c r="WBU202" s="174"/>
      <c r="WBV202" s="174"/>
      <c r="WBW202" s="174"/>
      <c r="WBX202" s="174"/>
      <c r="WBY202" s="174"/>
      <c r="WBZ202" s="174"/>
      <c r="WCA202" s="174"/>
      <c r="WCB202" s="174"/>
      <c r="WCC202" s="174"/>
      <c r="WCD202" s="174"/>
      <c r="WCE202" s="174"/>
      <c r="WCF202" s="174"/>
      <c r="WCG202" s="174"/>
      <c r="WCH202" s="174"/>
      <c r="WCI202" s="174"/>
      <c r="WCJ202" s="174"/>
      <c r="WCK202" s="174"/>
      <c r="WCL202" s="174"/>
      <c r="WCM202" s="174"/>
      <c r="WCN202" s="174"/>
      <c r="WCO202" s="174"/>
      <c r="WCP202" s="174"/>
      <c r="WCQ202" s="174"/>
      <c r="WCR202" s="174"/>
      <c r="WCS202" s="174"/>
      <c r="WCT202" s="174"/>
      <c r="WCU202" s="174"/>
      <c r="WCV202" s="174"/>
      <c r="WCW202" s="174"/>
      <c r="WCX202" s="174"/>
      <c r="WCY202" s="174"/>
      <c r="WCZ202" s="174"/>
      <c r="WDA202" s="174"/>
      <c r="WDB202" s="174"/>
      <c r="WDC202" s="174"/>
      <c r="WDD202" s="174"/>
      <c r="WDE202" s="174"/>
      <c r="WDF202" s="174"/>
      <c r="WDG202" s="174"/>
      <c r="WDH202" s="174"/>
      <c r="WDI202" s="174"/>
      <c r="WDJ202" s="174"/>
      <c r="WDK202" s="174"/>
      <c r="WDL202" s="174"/>
      <c r="WDM202" s="174"/>
      <c r="WDN202" s="174"/>
      <c r="WDO202" s="174"/>
      <c r="WDP202" s="174"/>
      <c r="WDQ202" s="174"/>
      <c r="WDR202" s="174"/>
      <c r="WDS202" s="174"/>
      <c r="WDT202" s="174"/>
      <c r="WDU202" s="174"/>
      <c r="WDV202" s="174"/>
      <c r="WDW202" s="174"/>
      <c r="WDX202" s="174"/>
      <c r="WDY202" s="174"/>
      <c r="WDZ202" s="174"/>
      <c r="WEA202" s="174"/>
      <c r="WEB202" s="174"/>
      <c r="WEC202" s="174"/>
      <c r="WED202" s="174"/>
      <c r="WEE202" s="174"/>
      <c r="WEF202" s="174"/>
      <c r="WEG202" s="174"/>
      <c r="WEH202" s="174"/>
      <c r="WEI202" s="174"/>
      <c r="WEJ202" s="174"/>
      <c r="WEK202" s="174"/>
      <c r="WEL202" s="174"/>
      <c r="WEM202" s="174"/>
      <c r="WEN202" s="174"/>
      <c r="WEO202" s="174"/>
      <c r="WEP202" s="174"/>
      <c r="WEQ202" s="174"/>
      <c r="WER202" s="174"/>
      <c r="WES202" s="174"/>
      <c r="WET202" s="174"/>
      <c r="WEU202" s="174"/>
      <c r="WEV202" s="174"/>
      <c r="WEW202" s="174"/>
      <c r="WEX202" s="174"/>
      <c r="WEY202" s="174"/>
      <c r="WEZ202" s="174"/>
      <c r="WFA202" s="174"/>
      <c r="WFB202" s="174"/>
      <c r="WFC202" s="174"/>
      <c r="WFD202" s="174"/>
      <c r="WFE202" s="174"/>
      <c r="WFF202" s="174"/>
      <c r="WFG202" s="174"/>
      <c r="WFH202" s="174"/>
      <c r="WFI202" s="174"/>
      <c r="WFJ202" s="174"/>
      <c r="WFK202" s="174"/>
      <c r="WFL202" s="174"/>
      <c r="WFM202" s="174"/>
      <c r="WFN202" s="174"/>
      <c r="WFO202" s="174"/>
      <c r="WFP202" s="174"/>
      <c r="WFQ202" s="174"/>
      <c r="WFR202" s="174"/>
      <c r="WFS202" s="174"/>
      <c r="WFT202" s="174"/>
      <c r="WFU202" s="174"/>
      <c r="WFV202" s="174"/>
      <c r="WFW202" s="174"/>
      <c r="WFX202" s="174"/>
      <c r="WFY202" s="174"/>
      <c r="WFZ202" s="174"/>
      <c r="WGA202" s="174"/>
      <c r="WGB202" s="174"/>
      <c r="WGC202" s="174"/>
      <c r="WGD202" s="174"/>
      <c r="WGE202" s="174"/>
      <c r="WGF202" s="174"/>
      <c r="WGG202" s="174"/>
      <c r="WGH202" s="174"/>
      <c r="WGI202" s="174"/>
      <c r="WGJ202" s="174"/>
      <c r="WGK202" s="174"/>
      <c r="WGL202" s="174"/>
      <c r="WGM202" s="174"/>
      <c r="WGN202" s="174"/>
      <c r="WGO202" s="174"/>
      <c r="WGP202" s="174"/>
      <c r="WGQ202" s="174"/>
      <c r="WGR202" s="174"/>
      <c r="WGS202" s="174"/>
      <c r="WGT202" s="174"/>
      <c r="WGU202" s="174"/>
      <c r="WGV202" s="174"/>
      <c r="WGW202" s="174"/>
      <c r="WGX202" s="174"/>
      <c r="WGY202" s="174"/>
      <c r="WGZ202" s="174"/>
      <c r="WHA202" s="174"/>
      <c r="WHB202" s="174"/>
      <c r="WHC202" s="174"/>
      <c r="WHD202" s="174"/>
      <c r="WHE202" s="174"/>
      <c r="WHF202" s="174"/>
      <c r="WHG202" s="174"/>
      <c r="WHH202" s="174"/>
      <c r="WHI202" s="174"/>
      <c r="WHJ202" s="174"/>
      <c r="WHK202" s="174"/>
      <c r="WHL202" s="174"/>
      <c r="WHM202" s="174"/>
      <c r="WHN202" s="174"/>
      <c r="WHO202" s="174"/>
      <c r="WHP202" s="174"/>
      <c r="WHQ202" s="174"/>
      <c r="WHR202" s="174"/>
      <c r="WHS202" s="174"/>
      <c r="WHT202" s="174"/>
      <c r="WHU202" s="174"/>
      <c r="WHV202" s="174"/>
      <c r="WHW202" s="174"/>
      <c r="WHX202" s="174"/>
      <c r="WHY202" s="174"/>
      <c r="WHZ202" s="174"/>
      <c r="WIA202" s="174"/>
      <c r="WIB202" s="174"/>
      <c r="WIC202" s="174"/>
      <c r="WID202" s="174"/>
      <c r="WIE202" s="174"/>
      <c r="WIF202" s="174"/>
      <c r="WIG202" s="174"/>
      <c r="WIH202" s="174"/>
      <c r="WII202" s="174"/>
      <c r="WIJ202" s="174"/>
      <c r="WIK202" s="174"/>
      <c r="WIL202" s="174"/>
      <c r="WIM202" s="174"/>
      <c r="WIN202" s="174"/>
      <c r="WIO202" s="174"/>
      <c r="WIP202" s="174"/>
      <c r="WIQ202" s="174"/>
      <c r="WIR202" s="174"/>
      <c r="WIS202" s="174"/>
      <c r="WIT202" s="174"/>
      <c r="WIU202" s="174"/>
      <c r="WIV202" s="174"/>
      <c r="WIW202" s="174"/>
      <c r="WIX202" s="174"/>
      <c r="WIY202" s="174"/>
      <c r="WIZ202" s="174"/>
      <c r="WJA202" s="174"/>
      <c r="WJB202" s="174"/>
      <c r="WJC202" s="174"/>
      <c r="WJD202" s="174"/>
      <c r="WJE202" s="174"/>
      <c r="WJF202" s="174"/>
      <c r="WJG202" s="174"/>
      <c r="WJH202" s="174"/>
      <c r="WJI202" s="174"/>
      <c r="WJJ202" s="174"/>
      <c r="WJK202" s="174"/>
      <c r="WJL202" s="174"/>
      <c r="WJM202" s="174"/>
      <c r="WJN202" s="174"/>
      <c r="WJO202" s="174"/>
      <c r="WJP202" s="174"/>
      <c r="WJQ202" s="174"/>
      <c r="WJR202" s="174"/>
      <c r="WJS202" s="174"/>
      <c r="WJT202" s="174"/>
      <c r="WJU202" s="174"/>
      <c r="WJV202" s="174"/>
      <c r="WJW202" s="174"/>
      <c r="WJX202" s="174"/>
      <c r="WJY202" s="174"/>
      <c r="WJZ202" s="174"/>
      <c r="WKA202" s="174"/>
      <c r="WKB202" s="174"/>
      <c r="WKC202" s="174"/>
      <c r="WKD202" s="174"/>
      <c r="WKE202" s="174"/>
      <c r="WKF202" s="174"/>
      <c r="WKG202" s="174"/>
      <c r="WKH202" s="174"/>
      <c r="WKI202" s="174"/>
      <c r="WKJ202" s="174"/>
      <c r="WKK202" s="174"/>
      <c r="WKL202" s="174"/>
      <c r="WKM202" s="174"/>
      <c r="WKN202" s="174"/>
      <c r="WKO202" s="174"/>
      <c r="WKP202" s="174"/>
      <c r="WKQ202" s="174"/>
      <c r="WKR202" s="174"/>
      <c r="WKS202" s="174"/>
      <c r="WKT202" s="174"/>
      <c r="WKU202" s="174"/>
      <c r="WKV202" s="174"/>
      <c r="WKW202" s="174"/>
      <c r="WKX202" s="174"/>
      <c r="WKY202" s="174"/>
      <c r="WKZ202" s="174"/>
      <c r="WLA202" s="174"/>
      <c r="WLB202" s="174"/>
      <c r="WLC202" s="174"/>
      <c r="WLD202" s="174"/>
      <c r="WLE202" s="174"/>
      <c r="WLF202" s="174"/>
      <c r="WLG202" s="174"/>
      <c r="WLH202" s="174"/>
      <c r="WLI202" s="174"/>
      <c r="WLJ202" s="174"/>
      <c r="WLK202" s="174"/>
      <c r="WLL202" s="174"/>
      <c r="WLM202" s="174"/>
      <c r="WLN202" s="174"/>
      <c r="WLO202" s="174"/>
      <c r="WLP202" s="174"/>
      <c r="WLQ202" s="174"/>
      <c r="WLR202" s="174"/>
      <c r="WLS202" s="174"/>
      <c r="WLT202" s="174"/>
      <c r="WLU202" s="174"/>
      <c r="WLV202" s="174"/>
      <c r="WLW202" s="174"/>
      <c r="WLX202" s="174"/>
      <c r="WLY202" s="174"/>
      <c r="WLZ202" s="174"/>
      <c r="WMA202" s="174"/>
      <c r="WMB202" s="174"/>
      <c r="WMC202" s="174"/>
      <c r="WMD202" s="174"/>
      <c r="WME202" s="174"/>
      <c r="WMF202" s="174"/>
      <c r="WMG202" s="174"/>
      <c r="WMH202" s="174"/>
      <c r="WMI202" s="174"/>
      <c r="WMJ202" s="174"/>
      <c r="WMK202" s="174"/>
      <c r="WML202" s="174"/>
      <c r="WMM202" s="174"/>
      <c r="WMN202" s="174"/>
      <c r="WMO202" s="174"/>
      <c r="WMP202" s="174"/>
      <c r="WMQ202" s="174"/>
      <c r="WMR202" s="174"/>
      <c r="WMS202" s="174"/>
      <c r="WMT202" s="174"/>
      <c r="WMU202" s="174"/>
      <c r="WMV202" s="174"/>
      <c r="WMW202" s="174"/>
      <c r="WMX202" s="174"/>
      <c r="WMY202" s="174"/>
      <c r="WMZ202" s="174"/>
      <c r="WNA202" s="174"/>
      <c r="WNB202" s="174"/>
      <c r="WNC202" s="174"/>
      <c r="WND202" s="174"/>
      <c r="WNE202" s="174"/>
      <c r="WNF202" s="174"/>
      <c r="WNG202" s="174"/>
      <c r="WNH202" s="174"/>
      <c r="WNI202" s="174"/>
      <c r="WNJ202" s="174"/>
      <c r="WNK202" s="174"/>
      <c r="WNL202" s="174"/>
      <c r="WNM202" s="174"/>
      <c r="WNN202" s="174"/>
      <c r="WNO202" s="174"/>
      <c r="WNP202" s="174"/>
      <c r="WNQ202" s="174"/>
      <c r="WNR202" s="174"/>
      <c r="WNS202" s="174"/>
      <c r="WNT202" s="174"/>
      <c r="WNU202" s="174"/>
      <c r="WNV202" s="174"/>
      <c r="WNW202" s="174"/>
      <c r="WNX202" s="174"/>
      <c r="WNY202" s="174"/>
      <c r="WNZ202" s="174"/>
      <c r="WOA202" s="174"/>
      <c r="WOB202" s="174"/>
      <c r="WOC202" s="174"/>
      <c r="WOD202" s="174"/>
      <c r="WOE202" s="174"/>
      <c r="WOF202" s="174"/>
      <c r="WOG202" s="174"/>
      <c r="WOH202" s="174"/>
      <c r="WOI202" s="174"/>
      <c r="WOJ202" s="174"/>
      <c r="WOK202" s="174"/>
      <c r="WOL202" s="174"/>
      <c r="WOM202" s="174"/>
      <c r="WON202" s="174"/>
      <c r="WOO202" s="174"/>
      <c r="WOP202" s="174"/>
      <c r="WOQ202" s="174"/>
      <c r="WOR202" s="174"/>
      <c r="WOS202" s="174"/>
      <c r="WOT202" s="174"/>
      <c r="WOU202" s="174"/>
      <c r="WOV202" s="174"/>
      <c r="WOW202" s="174"/>
      <c r="WOX202" s="174"/>
      <c r="WOY202" s="174"/>
      <c r="WOZ202" s="174"/>
      <c r="WPA202" s="174"/>
      <c r="WPB202" s="174"/>
      <c r="WPC202" s="174"/>
      <c r="WPD202" s="174"/>
      <c r="WPE202" s="174"/>
      <c r="WPF202" s="174"/>
      <c r="WPG202" s="174"/>
      <c r="WPH202" s="174"/>
      <c r="WPI202" s="174"/>
      <c r="WPJ202" s="174"/>
      <c r="WPK202" s="174"/>
      <c r="WPL202" s="174"/>
      <c r="WPM202" s="174"/>
      <c r="WPN202" s="174"/>
      <c r="WPO202" s="174"/>
      <c r="WPP202" s="174"/>
      <c r="WPQ202" s="174"/>
      <c r="WPR202" s="174"/>
      <c r="WPS202" s="174"/>
      <c r="WPT202" s="174"/>
      <c r="WPU202" s="174"/>
      <c r="WPV202" s="174"/>
      <c r="WPW202" s="174"/>
      <c r="WPX202" s="174"/>
      <c r="WPY202" s="174"/>
      <c r="WPZ202" s="174"/>
      <c r="WQA202" s="174"/>
      <c r="WQB202" s="174"/>
      <c r="WQC202" s="174"/>
      <c r="WQD202" s="174"/>
      <c r="WQE202" s="174"/>
      <c r="WQF202" s="174"/>
      <c r="WQG202" s="174"/>
      <c r="WQH202" s="174"/>
      <c r="WQI202" s="174"/>
      <c r="WQJ202" s="174"/>
      <c r="WQK202" s="174"/>
      <c r="WQL202" s="174"/>
      <c r="WQM202" s="174"/>
      <c r="WQN202" s="174"/>
      <c r="WQO202" s="174"/>
      <c r="WQP202" s="174"/>
      <c r="WQQ202" s="174"/>
      <c r="WQR202" s="174"/>
      <c r="WQS202" s="174"/>
      <c r="WQT202" s="174"/>
      <c r="WQU202" s="174"/>
      <c r="WQV202" s="174"/>
      <c r="WQW202" s="174"/>
      <c r="WQX202" s="174"/>
      <c r="WQY202" s="174"/>
      <c r="WQZ202" s="174"/>
      <c r="WRA202" s="174"/>
      <c r="WRB202" s="174"/>
      <c r="WRC202" s="174"/>
      <c r="WRD202" s="174"/>
      <c r="WRE202" s="174"/>
      <c r="WRF202" s="174"/>
      <c r="WRG202" s="174"/>
      <c r="WRH202" s="174"/>
      <c r="WRI202" s="174"/>
      <c r="WRJ202" s="174"/>
      <c r="WRK202" s="174"/>
      <c r="WRL202" s="174"/>
      <c r="WRM202" s="174"/>
      <c r="WRN202" s="174"/>
      <c r="WRO202" s="174"/>
      <c r="WRP202" s="174"/>
      <c r="WRQ202" s="174"/>
      <c r="WRR202" s="174"/>
      <c r="WRS202" s="174"/>
      <c r="WRT202" s="174"/>
      <c r="WRU202" s="174"/>
      <c r="WRV202" s="174"/>
      <c r="WRW202" s="174"/>
      <c r="WRX202" s="174"/>
      <c r="WRY202" s="174"/>
      <c r="WRZ202" s="174"/>
      <c r="WSA202" s="174"/>
      <c r="WSB202" s="174"/>
      <c r="WSC202" s="174"/>
      <c r="WSD202" s="174"/>
      <c r="WSE202" s="174"/>
      <c r="WSF202" s="174"/>
      <c r="WSG202" s="174"/>
      <c r="WSH202" s="174"/>
      <c r="WSI202" s="174"/>
      <c r="WSJ202" s="174"/>
      <c r="WSK202" s="174"/>
      <c r="WSL202" s="174"/>
      <c r="WSM202" s="174"/>
      <c r="WSN202" s="174"/>
      <c r="WSO202" s="174"/>
      <c r="WSP202" s="174"/>
      <c r="WSQ202" s="174"/>
      <c r="WSR202" s="174"/>
      <c r="WSS202" s="174"/>
      <c r="WST202" s="174"/>
      <c r="WSU202" s="174"/>
      <c r="WSV202" s="174"/>
      <c r="WSW202" s="174"/>
      <c r="WSX202" s="174"/>
      <c r="WSY202" s="174"/>
      <c r="WSZ202" s="174"/>
      <c r="WTA202" s="174"/>
      <c r="WTB202" s="174"/>
      <c r="WTC202" s="174"/>
      <c r="WTD202" s="174"/>
      <c r="WTE202" s="174"/>
      <c r="WTF202" s="174"/>
      <c r="WTG202" s="174"/>
      <c r="WTH202" s="174"/>
      <c r="WTI202" s="174"/>
      <c r="WTJ202" s="174"/>
      <c r="WTK202" s="174"/>
      <c r="WTL202" s="174"/>
      <c r="WTM202" s="174"/>
      <c r="WTN202" s="174"/>
      <c r="WTO202" s="174"/>
      <c r="WTP202" s="174"/>
      <c r="WTQ202" s="174"/>
      <c r="WTR202" s="174"/>
      <c r="WTS202" s="174"/>
      <c r="WTT202" s="174"/>
      <c r="WTU202" s="174"/>
      <c r="WTV202" s="174"/>
      <c r="WTW202" s="174"/>
      <c r="WTX202" s="174"/>
      <c r="WTY202" s="174"/>
      <c r="WTZ202" s="174"/>
      <c r="WUA202" s="174"/>
      <c r="WUB202" s="174"/>
      <c r="WUC202" s="174"/>
      <c r="WUD202" s="174"/>
      <c r="WUE202" s="174"/>
      <c r="WUF202" s="174"/>
      <c r="WUG202" s="174"/>
      <c r="WUH202" s="174"/>
      <c r="WUI202" s="174"/>
      <c r="WUJ202" s="174"/>
      <c r="WUK202" s="174"/>
      <c r="WUL202" s="174"/>
      <c r="WUM202" s="174"/>
      <c r="WUN202" s="174"/>
      <c r="WUO202" s="174"/>
      <c r="WUP202" s="174"/>
      <c r="WUQ202" s="174"/>
      <c r="WUR202" s="174"/>
      <c r="WUS202" s="174"/>
      <c r="WUT202" s="174"/>
      <c r="WUU202" s="174"/>
      <c r="WUV202" s="174"/>
      <c r="WUW202" s="174"/>
      <c r="WUX202" s="174"/>
      <c r="WUY202" s="174"/>
      <c r="WUZ202" s="174"/>
      <c r="WVA202" s="174"/>
      <c r="WVB202" s="174"/>
      <c r="WVC202" s="174"/>
      <c r="WVD202" s="174"/>
      <c r="WVE202" s="174"/>
      <c r="WVF202" s="174"/>
      <c r="WVG202" s="174"/>
      <c r="WVH202" s="174"/>
      <c r="WVI202" s="174"/>
      <c r="WVJ202" s="174"/>
      <c r="WVK202" s="174"/>
      <c r="WVL202" s="174"/>
      <c r="WVM202" s="174"/>
      <c r="WVN202" s="174"/>
      <c r="WVO202" s="174"/>
      <c r="WVP202" s="174"/>
      <c r="WVQ202" s="174"/>
      <c r="WVR202" s="174"/>
      <c r="WVS202" s="174"/>
      <c r="WVT202" s="174"/>
      <c r="WVU202" s="174"/>
      <c r="WVV202" s="174"/>
      <c r="WVW202" s="174"/>
      <c r="WVX202" s="174"/>
      <c r="WVY202" s="174"/>
      <c r="WVZ202" s="174"/>
      <c r="WWA202" s="174"/>
      <c r="WWB202" s="174"/>
      <c r="WWC202" s="174"/>
      <c r="WWD202" s="174"/>
      <c r="WWE202" s="174"/>
      <c r="WWF202" s="174"/>
      <c r="WWG202" s="174"/>
      <c r="WWH202" s="174"/>
      <c r="WWI202" s="174"/>
      <c r="WWJ202" s="174"/>
      <c r="WWK202" s="174"/>
      <c r="WWL202" s="174"/>
      <c r="WWM202" s="174"/>
      <c r="WWN202" s="174"/>
      <c r="WWO202" s="174"/>
      <c r="WWP202" s="174"/>
      <c r="WWQ202" s="174"/>
      <c r="WWR202" s="174"/>
      <c r="WWS202" s="174"/>
      <c r="WWT202" s="174"/>
      <c r="WWU202" s="174"/>
      <c r="WWV202" s="174"/>
      <c r="WWW202" s="174"/>
      <c r="WWX202" s="174"/>
      <c r="WWY202" s="174"/>
      <c r="WWZ202" s="174"/>
      <c r="WXA202" s="174"/>
      <c r="WXB202" s="174"/>
      <c r="WXC202" s="174"/>
      <c r="WXD202" s="174"/>
      <c r="WXE202" s="174"/>
      <c r="WXF202" s="174"/>
      <c r="WXG202" s="174"/>
      <c r="WXH202" s="174"/>
      <c r="WXI202" s="174"/>
      <c r="WXJ202" s="174"/>
      <c r="WXK202" s="174"/>
      <c r="WXL202" s="174"/>
      <c r="WXM202" s="174"/>
      <c r="WXN202" s="174"/>
      <c r="WXO202" s="174"/>
      <c r="WXP202" s="174"/>
      <c r="WXQ202" s="174"/>
      <c r="WXR202" s="174"/>
      <c r="WXS202" s="174"/>
      <c r="WXT202" s="174"/>
      <c r="WXU202" s="174"/>
      <c r="WXV202" s="174"/>
      <c r="WXW202" s="174"/>
      <c r="WXX202" s="174"/>
      <c r="WXY202" s="174"/>
      <c r="WXZ202" s="174"/>
      <c r="WYA202" s="174"/>
      <c r="WYB202" s="174"/>
      <c r="WYC202" s="174"/>
      <c r="WYD202" s="174"/>
      <c r="WYE202" s="174"/>
      <c r="WYF202" s="174"/>
      <c r="WYG202" s="174"/>
      <c r="WYH202" s="174"/>
      <c r="WYI202" s="174"/>
      <c r="WYJ202" s="174"/>
      <c r="WYK202" s="174"/>
      <c r="WYL202" s="174"/>
      <c r="WYM202" s="174"/>
      <c r="WYN202" s="174"/>
      <c r="WYO202" s="174"/>
      <c r="WYP202" s="174"/>
      <c r="WYQ202" s="174"/>
      <c r="WYR202" s="174"/>
      <c r="WYS202" s="174"/>
      <c r="WYT202" s="174"/>
      <c r="WYU202" s="174"/>
      <c r="WYV202" s="174"/>
      <c r="WYW202" s="174"/>
      <c r="WYX202" s="174"/>
      <c r="WYY202" s="174"/>
      <c r="WYZ202" s="174"/>
      <c r="WZA202" s="174"/>
      <c r="WZB202" s="174"/>
      <c r="WZC202" s="174"/>
      <c r="WZD202" s="174"/>
      <c r="WZE202" s="174"/>
      <c r="WZF202" s="174"/>
      <c r="WZG202" s="174"/>
      <c r="WZH202" s="174"/>
      <c r="WZI202" s="174"/>
      <c r="WZJ202" s="174"/>
      <c r="WZK202" s="174"/>
      <c r="WZL202" s="174"/>
      <c r="WZM202" s="174"/>
      <c r="WZN202" s="174"/>
      <c r="WZO202" s="174"/>
      <c r="WZP202" s="174"/>
      <c r="WZQ202" s="174"/>
      <c r="WZR202" s="174"/>
      <c r="WZS202" s="174"/>
      <c r="WZT202" s="174"/>
      <c r="WZU202" s="174"/>
      <c r="WZV202" s="174"/>
      <c r="WZW202" s="174"/>
      <c r="WZX202" s="174"/>
      <c r="WZY202" s="174"/>
      <c r="WZZ202" s="174"/>
      <c r="XAA202" s="174"/>
      <c r="XAB202" s="174"/>
      <c r="XAC202" s="174"/>
      <c r="XAD202" s="174"/>
      <c r="XAE202" s="174"/>
      <c r="XAF202" s="174"/>
      <c r="XAG202" s="174"/>
      <c r="XAH202" s="174"/>
      <c r="XAI202" s="174"/>
      <c r="XAJ202" s="174"/>
      <c r="XAK202" s="174"/>
      <c r="XAL202" s="174"/>
      <c r="XAM202" s="174"/>
      <c r="XAN202" s="174"/>
      <c r="XAO202" s="174"/>
      <c r="XAP202" s="174"/>
      <c r="XAQ202" s="174"/>
      <c r="XAR202" s="174"/>
      <c r="XAS202" s="174"/>
      <c r="XAT202" s="174"/>
      <c r="XAU202" s="174"/>
      <c r="XAV202" s="174"/>
      <c r="XAW202" s="174"/>
      <c r="XAX202" s="174"/>
      <c r="XAY202" s="174"/>
      <c r="XAZ202" s="174"/>
      <c r="XBA202" s="174"/>
      <c r="XBB202" s="174"/>
      <c r="XBC202" s="174"/>
      <c r="XBD202" s="174"/>
      <c r="XBE202" s="174"/>
      <c r="XBF202" s="174"/>
      <c r="XBG202" s="174"/>
      <c r="XBH202" s="174"/>
      <c r="XBI202" s="174"/>
      <c r="XBJ202" s="174"/>
      <c r="XBK202" s="174"/>
      <c r="XBL202" s="174"/>
      <c r="XBM202" s="174"/>
      <c r="XBN202" s="174"/>
      <c r="XBO202" s="174"/>
      <c r="XBP202" s="174"/>
      <c r="XBQ202" s="174"/>
      <c r="XBR202" s="174"/>
      <c r="XBS202" s="174"/>
      <c r="XBT202" s="174"/>
      <c r="XBU202" s="174"/>
      <c r="XBV202" s="174"/>
      <c r="XBW202" s="174"/>
      <c r="XBX202" s="174"/>
      <c r="XBY202" s="174"/>
      <c r="XBZ202" s="174"/>
      <c r="XCA202" s="174"/>
      <c r="XCB202" s="174"/>
      <c r="XCC202" s="174"/>
      <c r="XCD202" s="174"/>
      <c r="XCE202" s="174"/>
      <c r="XCF202" s="174"/>
      <c r="XCG202" s="174"/>
      <c r="XCH202" s="174"/>
      <c r="XCI202" s="174"/>
      <c r="XCJ202" s="174"/>
      <c r="XCK202" s="174"/>
      <c r="XCL202" s="174"/>
      <c r="XCM202" s="174"/>
      <c r="XCN202" s="174"/>
      <c r="XCO202" s="174"/>
      <c r="XCP202" s="174"/>
      <c r="XCQ202" s="174"/>
      <c r="XCR202" s="174"/>
      <c r="XCS202" s="174"/>
      <c r="XCT202" s="174"/>
      <c r="XCU202" s="174"/>
      <c r="XCV202" s="174"/>
      <c r="XCW202" s="174"/>
      <c r="XCX202" s="174"/>
      <c r="XCY202" s="174"/>
      <c r="XCZ202" s="174"/>
      <c r="XDA202" s="174"/>
      <c r="XDB202" s="174"/>
      <c r="XDC202" s="174"/>
      <c r="XDD202" s="174"/>
      <c r="XDE202" s="174"/>
      <c r="XDF202" s="174"/>
      <c r="XDG202" s="174"/>
      <c r="XDH202" s="174"/>
      <c r="XDI202" s="174"/>
      <c r="XDJ202" s="174"/>
      <c r="XDK202" s="174"/>
      <c r="XDL202" s="174"/>
      <c r="XDM202" s="174"/>
      <c r="XDN202" s="174"/>
      <c r="XDO202" s="174"/>
      <c r="XDP202" s="174"/>
      <c r="XDQ202" s="174"/>
      <c r="XDR202" s="174"/>
      <c r="XDS202" s="174"/>
      <c r="XDT202" s="174"/>
      <c r="XDU202" s="174"/>
      <c r="XDV202" s="174"/>
      <c r="XDW202" s="174"/>
      <c r="XDX202" s="174"/>
      <c r="XDY202" s="174"/>
      <c r="XDZ202" s="174"/>
      <c r="XEA202" s="174"/>
      <c r="XEB202" s="174"/>
      <c r="XEC202" s="174"/>
      <c r="XED202" s="174"/>
      <c r="XEE202" s="174"/>
      <c r="XEF202" s="174"/>
      <c r="XEG202" s="174"/>
      <c r="XEH202" s="174"/>
      <c r="XEI202" s="174"/>
      <c r="XEJ202" s="174"/>
      <c r="XEK202" s="174"/>
      <c r="XEL202" s="174"/>
      <c r="XEM202" s="174"/>
      <c r="XEN202" s="174"/>
      <c r="XEO202" s="174"/>
      <c r="XEP202" s="174"/>
      <c r="XEQ202" s="174"/>
      <c r="XER202" s="174"/>
      <c r="XES202" s="174"/>
      <c r="XET202" s="174"/>
      <c r="XEU202" s="174"/>
      <c r="XEV202" s="174"/>
      <c r="XEW202" s="174"/>
      <c r="XEX202" s="174"/>
      <c r="XEY202" s="174"/>
      <c r="XEZ202" s="174"/>
      <c r="XFA202" s="174"/>
      <c r="XFB202" s="174"/>
      <c r="XFC202" s="174"/>
      <c r="XFD202" s="174"/>
    </row>
    <row r="203" spans="1:16384" s="7" customFormat="1" ht="14.25">
      <c r="A203" s="313"/>
      <c r="B203" s="313"/>
      <c r="C203" s="1064" t="s">
        <v>1038</v>
      </c>
      <c r="D203" s="151"/>
      <c r="E203" s="151"/>
      <c r="F203" s="151"/>
      <c r="G203" s="1047"/>
      <c r="H203" s="1047"/>
      <c r="I203" s="1047"/>
      <c r="J203" s="221">
        <f>J143</f>
        <v>0</v>
      </c>
      <c r="K203" s="221"/>
      <c r="L203" s="221"/>
      <c r="M203" s="221">
        <f>M143</f>
        <v>0</v>
      </c>
      <c r="N203" s="221"/>
      <c r="O203" s="221"/>
      <c r="P203" s="221">
        <f t="shared" ref="P203:AU203" si="228">P143</f>
        <v>0</v>
      </c>
      <c r="Q203" s="221">
        <f t="shared" si="228"/>
        <v>0</v>
      </c>
      <c r="R203" s="221">
        <f t="shared" si="228"/>
        <v>0</v>
      </c>
      <c r="S203" s="221">
        <f t="shared" si="228"/>
        <v>0</v>
      </c>
      <c r="T203" s="221">
        <f t="shared" si="228"/>
        <v>0</v>
      </c>
      <c r="U203" s="221">
        <f t="shared" si="228"/>
        <v>0</v>
      </c>
      <c r="V203" s="221">
        <f t="shared" si="228"/>
        <v>0</v>
      </c>
      <c r="W203" s="221">
        <f t="shared" si="228"/>
        <v>0</v>
      </c>
      <c r="X203" s="221">
        <f t="shared" si="228"/>
        <v>0</v>
      </c>
      <c r="Y203" s="221">
        <f t="shared" si="228"/>
        <v>0</v>
      </c>
      <c r="Z203" s="221">
        <f t="shared" si="228"/>
        <v>0</v>
      </c>
      <c r="AA203" s="221">
        <f t="shared" si="228"/>
        <v>0</v>
      </c>
      <c r="AB203" s="221">
        <f t="shared" si="228"/>
        <v>0</v>
      </c>
      <c r="AC203" s="221">
        <f t="shared" si="228"/>
        <v>0</v>
      </c>
      <c r="AD203" s="221">
        <f t="shared" si="228"/>
        <v>0</v>
      </c>
      <c r="AE203" s="221">
        <f t="shared" si="228"/>
        <v>0</v>
      </c>
      <c r="AF203" s="221">
        <f t="shared" si="228"/>
        <v>0</v>
      </c>
      <c r="AG203" s="221">
        <f t="shared" si="228"/>
        <v>0</v>
      </c>
      <c r="AH203" s="221">
        <f t="shared" si="228"/>
        <v>0</v>
      </c>
      <c r="AI203" s="221">
        <f t="shared" si="228"/>
        <v>0</v>
      </c>
      <c r="AJ203" s="221">
        <f t="shared" si="228"/>
        <v>0</v>
      </c>
      <c r="AK203" s="221">
        <f t="shared" si="228"/>
        <v>0</v>
      </c>
      <c r="AL203" s="221">
        <f t="shared" si="228"/>
        <v>0</v>
      </c>
      <c r="AM203" s="221">
        <f t="shared" si="228"/>
        <v>0</v>
      </c>
      <c r="AN203" s="221">
        <f t="shared" si="228"/>
        <v>0</v>
      </c>
      <c r="AO203" s="221">
        <f t="shared" si="228"/>
        <v>0</v>
      </c>
      <c r="AP203" s="221">
        <f t="shared" si="228"/>
        <v>0</v>
      </c>
      <c r="AQ203" s="221">
        <f t="shared" si="228"/>
        <v>0</v>
      </c>
      <c r="AR203" s="221">
        <f t="shared" si="228"/>
        <v>0</v>
      </c>
      <c r="AS203" s="221">
        <f t="shared" si="228"/>
        <v>0</v>
      </c>
      <c r="AT203" s="221">
        <f t="shared" si="228"/>
        <v>0</v>
      </c>
      <c r="AU203" s="221">
        <f t="shared" si="228"/>
        <v>0</v>
      </c>
      <c r="AV203" s="221">
        <f t="shared" ref="AV203:BO203" si="229">AV143</f>
        <v>0</v>
      </c>
      <c r="AW203" s="221">
        <f t="shared" si="229"/>
        <v>0</v>
      </c>
      <c r="AX203" s="221">
        <f t="shared" si="229"/>
        <v>0</v>
      </c>
      <c r="AY203" s="221">
        <f t="shared" si="229"/>
        <v>0</v>
      </c>
      <c r="AZ203" s="221">
        <f t="shared" si="229"/>
        <v>0</v>
      </c>
      <c r="BA203" s="221">
        <f t="shared" si="229"/>
        <v>0</v>
      </c>
      <c r="BB203" s="221">
        <f t="shared" si="229"/>
        <v>0</v>
      </c>
      <c r="BC203" s="221">
        <f t="shared" si="229"/>
        <v>0</v>
      </c>
      <c r="BD203" s="221">
        <f t="shared" si="229"/>
        <v>0</v>
      </c>
      <c r="BE203" s="221">
        <f t="shared" si="229"/>
        <v>0</v>
      </c>
      <c r="BF203" s="221">
        <f t="shared" si="229"/>
        <v>0</v>
      </c>
      <c r="BG203" s="221">
        <f t="shared" si="229"/>
        <v>0</v>
      </c>
      <c r="BH203" s="221">
        <f t="shared" si="229"/>
        <v>0</v>
      </c>
      <c r="BI203" s="221">
        <f t="shared" si="229"/>
        <v>0</v>
      </c>
      <c r="BJ203" s="221">
        <f t="shared" si="229"/>
        <v>0</v>
      </c>
      <c r="BK203" s="221">
        <f t="shared" si="229"/>
        <v>0</v>
      </c>
      <c r="BL203" s="221">
        <f t="shared" si="229"/>
        <v>0</v>
      </c>
      <c r="BM203" s="221">
        <f t="shared" si="229"/>
        <v>0</v>
      </c>
      <c r="BN203" s="221">
        <f t="shared" si="229"/>
        <v>0</v>
      </c>
      <c r="BO203" s="221">
        <f t="shared" si="229"/>
        <v>0</v>
      </c>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c r="JY203" s="174"/>
      <c r="JZ203" s="174"/>
      <c r="KA203" s="174"/>
      <c r="KB203" s="174"/>
      <c r="KC203" s="174"/>
      <c r="KD203" s="174"/>
      <c r="KE203" s="174"/>
      <c r="KF203" s="174"/>
      <c r="KG203" s="174"/>
      <c r="KH203" s="174"/>
      <c r="KI203" s="174"/>
      <c r="KJ203" s="174"/>
      <c r="KK203" s="174"/>
      <c r="KL203" s="174"/>
      <c r="KM203" s="174"/>
      <c r="KN203" s="174"/>
      <c r="KO203" s="174"/>
      <c r="KP203" s="174"/>
      <c r="KQ203" s="174"/>
      <c r="KR203" s="174"/>
      <c r="KS203" s="174"/>
      <c r="KT203" s="174"/>
      <c r="KU203" s="174"/>
      <c r="KV203" s="174"/>
      <c r="KW203" s="174"/>
      <c r="KX203" s="174"/>
      <c r="KY203" s="174"/>
      <c r="KZ203" s="174"/>
      <c r="LA203" s="174"/>
      <c r="LB203" s="174"/>
      <c r="LC203" s="174"/>
      <c r="LD203" s="174"/>
      <c r="LE203" s="174"/>
      <c r="LF203" s="174"/>
      <c r="LG203" s="174"/>
      <c r="LH203" s="174"/>
      <c r="LI203" s="174"/>
      <c r="LJ203" s="174"/>
      <c r="LK203" s="174"/>
      <c r="LL203" s="174"/>
      <c r="LM203" s="174"/>
      <c r="LN203" s="174"/>
      <c r="LO203" s="174"/>
      <c r="LP203" s="174"/>
      <c r="LQ203" s="174"/>
      <c r="LR203" s="174"/>
      <c r="LS203" s="174"/>
      <c r="LT203" s="174"/>
      <c r="LU203" s="174"/>
      <c r="LV203" s="174"/>
      <c r="LW203" s="174"/>
      <c r="LX203" s="174"/>
      <c r="LY203" s="174"/>
      <c r="LZ203" s="174"/>
      <c r="MA203" s="174"/>
      <c r="MB203" s="174"/>
      <c r="MC203" s="174"/>
      <c r="MD203" s="174"/>
      <c r="ME203" s="174"/>
      <c r="MF203" s="174"/>
      <c r="MG203" s="174"/>
      <c r="MH203" s="174"/>
      <c r="MI203" s="174"/>
      <c r="MJ203" s="174"/>
      <c r="MK203" s="174"/>
      <c r="ML203" s="174"/>
      <c r="MM203" s="174"/>
      <c r="MN203" s="174"/>
      <c r="MO203" s="174"/>
      <c r="MP203" s="174"/>
      <c r="MQ203" s="174"/>
      <c r="MR203" s="174"/>
      <c r="MS203" s="174"/>
      <c r="MT203" s="174"/>
      <c r="MU203" s="174"/>
      <c r="MV203" s="174"/>
      <c r="MW203" s="174"/>
      <c r="MX203" s="174"/>
      <c r="MY203" s="174"/>
      <c r="MZ203" s="174"/>
      <c r="NA203" s="174"/>
      <c r="NB203" s="174"/>
      <c r="NC203" s="174"/>
      <c r="ND203" s="174"/>
      <c r="NE203" s="174"/>
      <c r="NF203" s="174"/>
      <c r="NG203" s="174"/>
      <c r="NH203" s="174"/>
      <c r="NI203" s="174"/>
      <c r="NJ203" s="174"/>
      <c r="NK203" s="174"/>
      <c r="NL203" s="174"/>
      <c r="NM203" s="174"/>
      <c r="NN203" s="174"/>
      <c r="NO203" s="174"/>
      <c r="NP203" s="174"/>
      <c r="NQ203" s="174"/>
      <c r="NR203" s="174"/>
      <c r="NS203" s="174"/>
      <c r="NT203" s="174"/>
      <c r="NU203" s="174"/>
      <c r="NV203" s="174"/>
      <c r="NW203" s="174"/>
      <c r="NX203" s="174"/>
      <c r="NY203" s="174"/>
      <c r="NZ203" s="174"/>
      <c r="OA203" s="174"/>
      <c r="OB203" s="174"/>
      <c r="OC203" s="174"/>
      <c r="OD203" s="174"/>
      <c r="OE203" s="174"/>
      <c r="OF203" s="174"/>
      <c r="OG203" s="174"/>
      <c r="OH203" s="174"/>
      <c r="OI203" s="174"/>
      <c r="OJ203" s="174"/>
      <c r="OK203" s="174"/>
      <c r="OL203" s="174"/>
      <c r="OM203" s="174"/>
      <c r="ON203" s="174"/>
      <c r="OO203" s="174"/>
      <c r="OP203" s="174"/>
      <c r="OQ203" s="174"/>
      <c r="OR203" s="174"/>
      <c r="OS203" s="174"/>
      <c r="OT203" s="174"/>
      <c r="OU203" s="174"/>
      <c r="OV203" s="174"/>
      <c r="OW203" s="174"/>
      <c r="OX203" s="174"/>
      <c r="OY203" s="174"/>
      <c r="OZ203" s="174"/>
      <c r="PA203" s="174"/>
      <c r="PB203" s="174"/>
      <c r="PC203" s="174"/>
      <c r="PD203" s="174"/>
      <c r="PE203" s="174"/>
      <c r="PF203" s="174"/>
      <c r="PG203" s="174"/>
      <c r="PH203" s="174"/>
      <c r="PI203" s="174"/>
      <c r="PJ203" s="174"/>
      <c r="PK203" s="174"/>
      <c r="PL203" s="174"/>
      <c r="PM203" s="174"/>
      <c r="PN203" s="174"/>
      <c r="PO203" s="174"/>
      <c r="PP203" s="174"/>
      <c r="PQ203" s="174"/>
      <c r="PR203" s="174"/>
      <c r="PS203" s="174"/>
      <c r="PT203" s="174"/>
      <c r="PU203" s="174"/>
      <c r="PV203" s="174"/>
      <c r="PW203" s="174"/>
      <c r="PX203" s="174"/>
      <c r="PY203" s="174"/>
      <c r="PZ203" s="174"/>
      <c r="QA203" s="174"/>
      <c r="QB203" s="174"/>
      <c r="QC203" s="174"/>
      <c r="QD203" s="174"/>
      <c r="QE203" s="174"/>
      <c r="QF203" s="174"/>
      <c r="QG203" s="174"/>
      <c r="QH203" s="174"/>
      <c r="QI203" s="174"/>
      <c r="QJ203" s="174"/>
      <c r="QK203" s="174"/>
      <c r="QL203" s="174"/>
      <c r="QM203" s="174"/>
      <c r="QN203" s="174"/>
      <c r="QO203" s="174"/>
      <c r="QP203" s="174"/>
      <c r="QQ203" s="174"/>
      <c r="QR203" s="174"/>
      <c r="QS203" s="174"/>
      <c r="QT203" s="174"/>
      <c r="QU203" s="174"/>
      <c r="QV203" s="174"/>
      <c r="QW203" s="174"/>
      <c r="QX203" s="174"/>
      <c r="QY203" s="174"/>
      <c r="QZ203" s="174"/>
      <c r="RA203" s="174"/>
      <c r="RB203" s="174"/>
      <c r="RC203" s="174"/>
      <c r="RD203" s="174"/>
      <c r="RE203" s="174"/>
      <c r="RF203" s="174"/>
      <c r="RG203" s="174"/>
      <c r="RH203" s="174"/>
      <c r="RI203" s="174"/>
      <c r="RJ203" s="174"/>
      <c r="RK203" s="174"/>
      <c r="RL203" s="174"/>
      <c r="RM203" s="174"/>
      <c r="RN203" s="174"/>
      <c r="RO203" s="174"/>
      <c r="RP203" s="174"/>
      <c r="RQ203" s="174"/>
      <c r="RR203" s="174"/>
      <c r="RS203" s="174"/>
      <c r="RT203" s="174"/>
      <c r="RU203" s="174"/>
      <c r="RV203" s="174"/>
      <c r="RW203" s="174"/>
      <c r="RX203" s="174"/>
      <c r="RY203" s="174"/>
      <c r="RZ203" s="174"/>
      <c r="SA203" s="174"/>
      <c r="SB203" s="174"/>
      <c r="SC203" s="174"/>
      <c r="SD203" s="174"/>
      <c r="SE203" s="174"/>
      <c r="SF203" s="174"/>
      <c r="SG203" s="174"/>
      <c r="SH203" s="174"/>
      <c r="SI203" s="174"/>
      <c r="SJ203" s="174"/>
      <c r="SK203" s="174"/>
      <c r="SL203" s="174"/>
      <c r="SM203" s="174"/>
      <c r="SN203" s="174"/>
      <c r="SO203" s="174"/>
      <c r="SP203" s="174"/>
      <c r="SQ203" s="174"/>
      <c r="SR203" s="174"/>
      <c r="SS203" s="174"/>
      <c r="ST203" s="174"/>
      <c r="SU203" s="174"/>
      <c r="SV203" s="174"/>
      <c r="SW203" s="174"/>
      <c r="SX203" s="174"/>
      <c r="SY203" s="174"/>
      <c r="SZ203" s="174"/>
      <c r="TA203" s="174"/>
      <c r="TB203" s="174"/>
      <c r="TC203" s="174"/>
      <c r="TD203" s="174"/>
      <c r="TE203" s="174"/>
      <c r="TF203" s="174"/>
      <c r="TG203" s="174"/>
      <c r="TH203" s="174"/>
      <c r="TI203" s="174"/>
      <c r="TJ203" s="174"/>
      <c r="TK203" s="174"/>
      <c r="TL203" s="174"/>
      <c r="TM203" s="174"/>
      <c r="TN203" s="174"/>
      <c r="TO203" s="174"/>
      <c r="TP203" s="174"/>
      <c r="TQ203" s="174"/>
      <c r="TR203" s="174"/>
      <c r="TS203" s="174"/>
      <c r="TT203" s="174"/>
      <c r="TU203" s="174"/>
      <c r="TV203" s="174"/>
      <c r="TW203" s="174"/>
      <c r="TX203" s="174"/>
      <c r="TY203" s="174"/>
      <c r="TZ203" s="174"/>
      <c r="UA203" s="174"/>
      <c r="UB203" s="174"/>
      <c r="UC203" s="174"/>
      <c r="UD203" s="174"/>
      <c r="UE203" s="174"/>
      <c r="UF203" s="174"/>
      <c r="UG203" s="174"/>
      <c r="UH203" s="174"/>
      <c r="UI203" s="174"/>
      <c r="UJ203" s="174"/>
      <c r="UK203" s="174"/>
      <c r="UL203" s="174"/>
      <c r="UM203" s="174"/>
      <c r="UN203" s="174"/>
      <c r="UO203" s="174"/>
      <c r="UP203" s="174"/>
      <c r="UQ203" s="174"/>
      <c r="UR203" s="174"/>
      <c r="US203" s="174"/>
      <c r="UT203" s="174"/>
      <c r="UU203" s="174"/>
      <c r="UV203" s="174"/>
      <c r="UW203" s="174"/>
      <c r="UX203" s="174"/>
      <c r="UY203" s="174"/>
      <c r="UZ203" s="174"/>
      <c r="VA203" s="174"/>
      <c r="VB203" s="174"/>
      <c r="VC203" s="174"/>
      <c r="VD203" s="174"/>
      <c r="VE203" s="174"/>
      <c r="VF203" s="174"/>
      <c r="VG203" s="174"/>
      <c r="VH203" s="174"/>
      <c r="VI203" s="174"/>
      <c r="VJ203" s="174"/>
      <c r="VK203" s="174"/>
      <c r="VL203" s="174"/>
      <c r="VM203" s="174"/>
      <c r="VN203" s="174"/>
      <c r="VO203" s="174"/>
      <c r="VP203" s="174"/>
      <c r="VQ203" s="174"/>
      <c r="VR203" s="174"/>
      <c r="VS203" s="174"/>
      <c r="VT203" s="174"/>
      <c r="VU203" s="174"/>
      <c r="VV203" s="174"/>
      <c r="VW203" s="174"/>
      <c r="VX203" s="174"/>
      <c r="VY203" s="174"/>
      <c r="VZ203" s="174"/>
      <c r="WA203" s="174"/>
      <c r="WB203" s="174"/>
      <c r="WC203" s="174"/>
      <c r="WD203" s="174"/>
      <c r="WE203" s="174"/>
      <c r="WF203" s="174"/>
      <c r="WG203" s="174"/>
      <c r="WH203" s="174"/>
      <c r="WI203" s="174"/>
      <c r="WJ203" s="174"/>
      <c r="WK203" s="174"/>
      <c r="WL203" s="174"/>
      <c r="WM203" s="174"/>
      <c r="WN203" s="174"/>
      <c r="WO203" s="174"/>
      <c r="WP203" s="174"/>
      <c r="WQ203" s="174"/>
      <c r="WR203" s="174"/>
      <c r="WS203" s="174"/>
      <c r="WT203" s="174"/>
      <c r="WU203" s="174"/>
      <c r="WV203" s="174"/>
      <c r="WW203" s="174"/>
      <c r="WX203" s="174"/>
      <c r="WY203" s="174"/>
      <c r="WZ203" s="174"/>
      <c r="XA203" s="174"/>
      <c r="XB203" s="174"/>
      <c r="XC203" s="174"/>
      <c r="XD203" s="174"/>
      <c r="XE203" s="174"/>
      <c r="XF203" s="174"/>
      <c r="XG203" s="174"/>
      <c r="XH203" s="174"/>
      <c r="XI203" s="174"/>
      <c r="XJ203" s="174"/>
      <c r="XK203" s="174"/>
      <c r="XL203" s="174"/>
      <c r="XM203" s="174"/>
      <c r="XN203" s="174"/>
      <c r="XO203" s="174"/>
      <c r="XP203" s="174"/>
      <c r="XQ203" s="174"/>
      <c r="XR203" s="174"/>
      <c r="XS203" s="174"/>
      <c r="XT203" s="174"/>
      <c r="XU203" s="174"/>
      <c r="XV203" s="174"/>
      <c r="XW203" s="174"/>
      <c r="XX203" s="174"/>
      <c r="XY203" s="174"/>
      <c r="XZ203" s="174"/>
      <c r="YA203" s="174"/>
      <c r="YB203" s="174"/>
      <c r="YC203" s="174"/>
      <c r="YD203" s="174"/>
      <c r="YE203" s="174"/>
      <c r="YF203" s="174"/>
      <c r="YG203" s="174"/>
      <c r="YH203" s="174"/>
      <c r="YI203" s="174"/>
      <c r="YJ203" s="174"/>
      <c r="YK203" s="174"/>
      <c r="YL203" s="174"/>
      <c r="YM203" s="174"/>
      <c r="YN203" s="174"/>
      <c r="YO203" s="174"/>
      <c r="YP203" s="174"/>
      <c r="YQ203" s="174"/>
      <c r="YR203" s="174"/>
      <c r="YS203" s="174"/>
      <c r="YT203" s="174"/>
      <c r="YU203" s="174"/>
      <c r="YV203" s="174"/>
      <c r="YW203" s="174"/>
      <c r="YX203" s="174"/>
      <c r="YY203" s="174"/>
      <c r="YZ203" s="174"/>
      <c r="ZA203" s="174"/>
      <c r="ZB203" s="174"/>
      <c r="ZC203" s="174"/>
      <c r="ZD203" s="174"/>
      <c r="ZE203" s="174"/>
      <c r="ZF203" s="174"/>
      <c r="ZG203" s="174"/>
      <c r="ZH203" s="174"/>
      <c r="ZI203" s="174"/>
      <c r="ZJ203" s="174"/>
      <c r="ZK203" s="174"/>
      <c r="ZL203" s="174"/>
      <c r="ZM203" s="174"/>
      <c r="ZN203" s="174"/>
      <c r="ZO203" s="174"/>
      <c r="ZP203" s="174"/>
      <c r="ZQ203" s="174"/>
      <c r="ZR203" s="174"/>
      <c r="ZS203" s="174"/>
      <c r="ZT203" s="174"/>
      <c r="ZU203" s="174"/>
      <c r="ZV203" s="174"/>
      <c r="ZW203" s="174"/>
      <c r="ZX203" s="174"/>
      <c r="ZY203" s="174"/>
      <c r="ZZ203" s="174"/>
      <c r="AAA203" s="174"/>
      <c r="AAB203" s="174"/>
      <c r="AAC203" s="174"/>
      <c r="AAD203" s="174"/>
      <c r="AAE203" s="174"/>
      <c r="AAF203" s="174"/>
      <c r="AAG203" s="174"/>
      <c r="AAH203" s="174"/>
      <c r="AAI203" s="174"/>
      <c r="AAJ203" s="174"/>
      <c r="AAK203" s="174"/>
      <c r="AAL203" s="174"/>
      <c r="AAM203" s="174"/>
      <c r="AAN203" s="174"/>
      <c r="AAO203" s="174"/>
      <c r="AAP203" s="174"/>
      <c r="AAQ203" s="174"/>
      <c r="AAR203" s="174"/>
      <c r="AAS203" s="174"/>
      <c r="AAT203" s="174"/>
      <c r="AAU203" s="174"/>
      <c r="AAV203" s="174"/>
      <c r="AAW203" s="174"/>
      <c r="AAX203" s="174"/>
      <c r="AAY203" s="174"/>
      <c r="AAZ203" s="174"/>
      <c r="ABA203" s="174"/>
      <c r="ABB203" s="174"/>
      <c r="ABC203" s="174"/>
      <c r="ABD203" s="174"/>
      <c r="ABE203" s="174"/>
      <c r="ABF203" s="174"/>
      <c r="ABG203" s="174"/>
      <c r="ABH203" s="174"/>
      <c r="ABI203" s="174"/>
      <c r="ABJ203" s="174"/>
      <c r="ABK203" s="174"/>
      <c r="ABL203" s="174"/>
      <c r="ABM203" s="174"/>
      <c r="ABN203" s="174"/>
      <c r="ABO203" s="174"/>
      <c r="ABP203" s="174"/>
      <c r="ABQ203" s="174"/>
      <c r="ABR203" s="174"/>
      <c r="ABS203" s="174"/>
      <c r="ABT203" s="174"/>
      <c r="ABU203" s="174"/>
      <c r="ABV203" s="174"/>
      <c r="ABW203" s="174"/>
      <c r="ABX203" s="174"/>
      <c r="ABY203" s="174"/>
      <c r="ABZ203" s="174"/>
      <c r="ACA203" s="174"/>
      <c r="ACB203" s="174"/>
      <c r="ACC203" s="174"/>
      <c r="ACD203" s="174"/>
      <c r="ACE203" s="174"/>
      <c r="ACF203" s="174"/>
      <c r="ACG203" s="174"/>
      <c r="ACH203" s="174"/>
      <c r="ACI203" s="174"/>
      <c r="ACJ203" s="174"/>
      <c r="ACK203" s="174"/>
      <c r="ACL203" s="174"/>
      <c r="ACM203" s="174"/>
      <c r="ACN203" s="174"/>
      <c r="ACO203" s="174"/>
      <c r="ACP203" s="174"/>
      <c r="ACQ203" s="174"/>
      <c r="ACR203" s="174"/>
      <c r="ACS203" s="174"/>
      <c r="ACT203" s="174"/>
      <c r="ACU203" s="174"/>
      <c r="ACV203" s="174"/>
      <c r="ACW203" s="174"/>
      <c r="ACX203" s="174"/>
      <c r="ACY203" s="174"/>
      <c r="ACZ203" s="174"/>
      <c r="ADA203" s="174"/>
      <c r="ADB203" s="174"/>
      <c r="ADC203" s="174"/>
      <c r="ADD203" s="174"/>
      <c r="ADE203" s="174"/>
      <c r="ADF203" s="174"/>
      <c r="ADG203" s="174"/>
      <c r="ADH203" s="174"/>
      <c r="ADI203" s="174"/>
      <c r="ADJ203" s="174"/>
      <c r="ADK203" s="174"/>
      <c r="ADL203" s="174"/>
      <c r="ADM203" s="174"/>
      <c r="ADN203" s="174"/>
      <c r="ADO203" s="174"/>
      <c r="ADP203" s="174"/>
      <c r="ADQ203" s="174"/>
      <c r="ADR203" s="174"/>
      <c r="ADS203" s="174"/>
      <c r="ADT203" s="174"/>
      <c r="ADU203" s="174"/>
      <c r="ADV203" s="174"/>
      <c r="ADW203" s="174"/>
      <c r="ADX203" s="174"/>
      <c r="ADY203" s="174"/>
      <c r="ADZ203" s="174"/>
      <c r="AEA203" s="174"/>
      <c r="AEB203" s="174"/>
      <c r="AEC203" s="174"/>
      <c r="AED203" s="174"/>
      <c r="AEE203" s="174"/>
      <c r="AEF203" s="174"/>
      <c r="AEG203" s="174"/>
      <c r="AEH203" s="174"/>
      <c r="AEI203" s="174"/>
      <c r="AEJ203" s="174"/>
      <c r="AEK203" s="174"/>
      <c r="AEL203" s="174"/>
      <c r="AEM203" s="174"/>
      <c r="AEN203" s="174"/>
      <c r="AEO203" s="174"/>
      <c r="AEP203" s="174"/>
      <c r="AEQ203" s="174"/>
      <c r="AER203" s="174"/>
      <c r="AES203" s="174"/>
      <c r="AET203" s="174"/>
      <c r="AEU203" s="174"/>
      <c r="AEV203" s="174"/>
      <c r="AEW203" s="174"/>
      <c r="AEX203" s="174"/>
      <c r="AEY203" s="174"/>
      <c r="AEZ203" s="174"/>
      <c r="AFA203" s="174"/>
      <c r="AFB203" s="174"/>
      <c r="AFC203" s="174"/>
      <c r="AFD203" s="174"/>
      <c r="AFE203" s="174"/>
      <c r="AFF203" s="174"/>
      <c r="AFG203" s="174"/>
      <c r="AFH203" s="174"/>
      <c r="AFI203" s="174"/>
      <c r="AFJ203" s="174"/>
      <c r="AFK203" s="174"/>
      <c r="AFL203" s="174"/>
      <c r="AFM203" s="174"/>
      <c r="AFN203" s="174"/>
      <c r="AFO203" s="174"/>
      <c r="AFP203" s="174"/>
      <c r="AFQ203" s="174"/>
      <c r="AFR203" s="174"/>
      <c r="AFS203" s="174"/>
      <c r="AFT203" s="174"/>
      <c r="AFU203" s="174"/>
      <c r="AFV203" s="174"/>
      <c r="AFW203" s="174"/>
      <c r="AFX203" s="174"/>
      <c r="AFY203" s="174"/>
      <c r="AFZ203" s="174"/>
      <c r="AGA203" s="174"/>
      <c r="AGB203" s="174"/>
      <c r="AGC203" s="174"/>
      <c r="AGD203" s="174"/>
      <c r="AGE203" s="174"/>
      <c r="AGF203" s="174"/>
      <c r="AGG203" s="174"/>
      <c r="AGH203" s="174"/>
      <c r="AGI203" s="174"/>
      <c r="AGJ203" s="174"/>
      <c r="AGK203" s="174"/>
      <c r="AGL203" s="174"/>
      <c r="AGM203" s="174"/>
      <c r="AGN203" s="174"/>
      <c r="AGO203" s="174"/>
      <c r="AGP203" s="174"/>
      <c r="AGQ203" s="174"/>
      <c r="AGR203" s="174"/>
      <c r="AGS203" s="174"/>
      <c r="AGT203" s="174"/>
      <c r="AGU203" s="174"/>
      <c r="AGV203" s="174"/>
      <c r="AGW203" s="174"/>
      <c r="AGX203" s="174"/>
      <c r="AGY203" s="174"/>
      <c r="AGZ203" s="174"/>
      <c r="AHA203" s="174"/>
      <c r="AHB203" s="174"/>
      <c r="AHC203" s="174"/>
      <c r="AHD203" s="174"/>
      <c r="AHE203" s="174"/>
      <c r="AHF203" s="174"/>
      <c r="AHG203" s="174"/>
      <c r="AHH203" s="174"/>
      <c r="AHI203" s="174"/>
      <c r="AHJ203" s="174"/>
      <c r="AHK203" s="174"/>
      <c r="AHL203" s="174"/>
      <c r="AHM203" s="174"/>
      <c r="AHN203" s="174"/>
      <c r="AHO203" s="174"/>
      <c r="AHP203" s="174"/>
      <c r="AHQ203" s="174"/>
      <c r="AHR203" s="174"/>
      <c r="AHS203" s="174"/>
      <c r="AHT203" s="174"/>
      <c r="AHU203" s="174"/>
      <c r="AHV203" s="174"/>
      <c r="AHW203" s="174"/>
      <c r="AHX203" s="174"/>
      <c r="AHY203" s="174"/>
      <c r="AHZ203" s="174"/>
      <c r="AIA203" s="174"/>
      <c r="AIB203" s="174"/>
      <c r="AIC203" s="174"/>
      <c r="AID203" s="174"/>
      <c r="AIE203" s="174"/>
      <c r="AIF203" s="174"/>
      <c r="AIG203" s="174"/>
      <c r="AIH203" s="174"/>
      <c r="AII203" s="174"/>
      <c r="AIJ203" s="174"/>
      <c r="AIK203" s="174"/>
      <c r="AIL203" s="174"/>
      <c r="AIM203" s="174"/>
      <c r="AIN203" s="174"/>
      <c r="AIO203" s="174"/>
      <c r="AIP203" s="174"/>
      <c r="AIQ203" s="174"/>
      <c r="AIR203" s="174"/>
      <c r="AIS203" s="174"/>
      <c r="AIT203" s="174"/>
      <c r="AIU203" s="174"/>
      <c r="AIV203" s="174"/>
      <c r="AIW203" s="174"/>
      <c r="AIX203" s="174"/>
      <c r="AIY203" s="174"/>
      <c r="AIZ203" s="174"/>
      <c r="AJA203" s="174"/>
      <c r="AJB203" s="174"/>
      <c r="AJC203" s="174"/>
      <c r="AJD203" s="174"/>
      <c r="AJE203" s="174"/>
      <c r="AJF203" s="174"/>
      <c r="AJG203" s="174"/>
      <c r="AJH203" s="174"/>
      <c r="AJI203" s="174"/>
      <c r="AJJ203" s="174"/>
      <c r="AJK203" s="174"/>
      <c r="AJL203" s="174"/>
      <c r="AJM203" s="174"/>
      <c r="AJN203" s="174"/>
      <c r="AJO203" s="174"/>
      <c r="AJP203" s="174"/>
      <c r="AJQ203" s="174"/>
      <c r="AJR203" s="174"/>
      <c r="AJS203" s="174"/>
      <c r="AJT203" s="174"/>
      <c r="AJU203" s="174"/>
      <c r="AJV203" s="174"/>
      <c r="AJW203" s="174"/>
      <c r="AJX203" s="174"/>
      <c r="AJY203" s="174"/>
      <c r="AJZ203" s="174"/>
      <c r="AKA203" s="174"/>
      <c r="AKB203" s="174"/>
      <c r="AKC203" s="174"/>
      <c r="AKD203" s="174"/>
      <c r="AKE203" s="174"/>
      <c r="AKF203" s="174"/>
      <c r="AKG203" s="174"/>
      <c r="AKH203" s="174"/>
      <c r="AKI203" s="174"/>
      <c r="AKJ203" s="174"/>
      <c r="AKK203" s="174"/>
      <c r="AKL203" s="174"/>
      <c r="AKM203" s="174"/>
      <c r="AKN203" s="174"/>
      <c r="AKO203" s="174"/>
      <c r="AKP203" s="174"/>
      <c r="AKQ203" s="174"/>
      <c r="AKR203" s="174"/>
      <c r="AKS203" s="174"/>
      <c r="AKT203" s="174"/>
      <c r="AKU203" s="174"/>
      <c r="AKV203" s="174"/>
      <c r="AKW203" s="174"/>
      <c r="AKX203" s="174"/>
      <c r="AKY203" s="174"/>
      <c r="AKZ203" s="174"/>
      <c r="ALA203" s="174"/>
      <c r="ALB203" s="174"/>
      <c r="ALC203" s="174"/>
      <c r="ALD203" s="174"/>
      <c r="ALE203" s="174"/>
      <c r="ALF203" s="174"/>
      <c r="ALG203" s="174"/>
      <c r="ALH203" s="174"/>
      <c r="ALI203" s="174"/>
      <c r="ALJ203" s="174"/>
      <c r="ALK203" s="174"/>
      <c r="ALL203" s="174"/>
      <c r="ALM203" s="174"/>
      <c r="ALN203" s="174"/>
      <c r="ALO203" s="174"/>
      <c r="ALP203" s="174"/>
      <c r="ALQ203" s="174"/>
      <c r="ALR203" s="174"/>
      <c r="ALS203" s="174"/>
      <c r="ALT203" s="174"/>
      <c r="ALU203" s="174"/>
      <c r="ALV203" s="174"/>
      <c r="ALW203" s="174"/>
      <c r="ALX203" s="174"/>
      <c r="ALY203" s="174"/>
      <c r="ALZ203" s="174"/>
      <c r="AMA203" s="174"/>
      <c r="AMB203" s="174"/>
      <c r="AMC203" s="174"/>
      <c r="AMD203" s="174"/>
      <c r="AME203" s="174"/>
      <c r="AMF203" s="174"/>
      <c r="AMG203" s="174"/>
      <c r="AMH203" s="174"/>
      <c r="AMI203" s="174"/>
      <c r="AMJ203" s="174"/>
      <c r="AMK203" s="174"/>
      <c r="AML203" s="174"/>
      <c r="AMM203" s="174"/>
      <c r="AMN203" s="174"/>
      <c r="AMO203" s="174"/>
      <c r="AMP203" s="174"/>
      <c r="AMQ203" s="174"/>
      <c r="AMR203" s="174"/>
      <c r="AMS203" s="174"/>
      <c r="AMT203" s="174"/>
      <c r="AMU203" s="174"/>
      <c r="AMV203" s="174"/>
      <c r="AMW203" s="174"/>
      <c r="AMX203" s="174"/>
      <c r="AMY203" s="174"/>
      <c r="AMZ203" s="174"/>
      <c r="ANA203" s="174"/>
      <c r="ANB203" s="174"/>
      <c r="ANC203" s="174"/>
      <c r="AND203" s="174"/>
      <c r="ANE203" s="174"/>
      <c r="ANF203" s="174"/>
      <c r="ANG203" s="174"/>
      <c r="ANH203" s="174"/>
      <c r="ANI203" s="174"/>
      <c r="ANJ203" s="174"/>
      <c r="ANK203" s="174"/>
      <c r="ANL203" s="174"/>
      <c r="ANM203" s="174"/>
      <c r="ANN203" s="174"/>
      <c r="ANO203" s="174"/>
      <c r="ANP203" s="174"/>
      <c r="ANQ203" s="174"/>
      <c r="ANR203" s="174"/>
      <c r="ANS203" s="174"/>
      <c r="ANT203" s="174"/>
      <c r="ANU203" s="174"/>
      <c r="ANV203" s="174"/>
      <c r="ANW203" s="174"/>
      <c r="ANX203" s="174"/>
      <c r="ANY203" s="174"/>
      <c r="ANZ203" s="174"/>
      <c r="AOA203" s="174"/>
      <c r="AOB203" s="174"/>
      <c r="AOC203" s="174"/>
      <c r="AOD203" s="174"/>
      <c r="AOE203" s="174"/>
      <c r="AOF203" s="174"/>
      <c r="AOG203" s="174"/>
      <c r="AOH203" s="174"/>
      <c r="AOI203" s="174"/>
      <c r="AOJ203" s="174"/>
      <c r="AOK203" s="174"/>
      <c r="AOL203" s="174"/>
      <c r="AOM203" s="174"/>
      <c r="AON203" s="174"/>
      <c r="AOO203" s="174"/>
      <c r="AOP203" s="174"/>
      <c r="AOQ203" s="174"/>
      <c r="AOR203" s="174"/>
      <c r="AOS203" s="174"/>
      <c r="AOT203" s="174"/>
      <c r="AOU203" s="174"/>
      <c r="AOV203" s="174"/>
      <c r="AOW203" s="174"/>
      <c r="AOX203" s="174"/>
      <c r="AOY203" s="174"/>
      <c r="AOZ203" s="174"/>
      <c r="APA203" s="174"/>
      <c r="APB203" s="174"/>
      <c r="APC203" s="174"/>
      <c r="APD203" s="174"/>
      <c r="APE203" s="174"/>
      <c r="APF203" s="174"/>
      <c r="APG203" s="174"/>
      <c r="APH203" s="174"/>
      <c r="API203" s="174"/>
      <c r="APJ203" s="174"/>
      <c r="APK203" s="174"/>
      <c r="APL203" s="174"/>
      <c r="APM203" s="174"/>
      <c r="APN203" s="174"/>
      <c r="APO203" s="174"/>
      <c r="APP203" s="174"/>
      <c r="APQ203" s="174"/>
      <c r="APR203" s="174"/>
      <c r="APS203" s="174"/>
      <c r="APT203" s="174"/>
      <c r="APU203" s="174"/>
      <c r="APV203" s="174"/>
      <c r="APW203" s="174"/>
      <c r="APX203" s="174"/>
      <c r="APY203" s="174"/>
      <c r="APZ203" s="174"/>
      <c r="AQA203" s="174"/>
      <c r="AQB203" s="174"/>
      <c r="AQC203" s="174"/>
      <c r="AQD203" s="174"/>
      <c r="AQE203" s="174"/>
      <c r="AQF203" s="174"/>
      <c r="AQG203" s="174"/>
      <c r="AQH203" s="174"/>
      <c r="AQI203" s="174"/>
      <c r="AQJ203" s="174"/>
      <c r="AQK203" s="174"/>
      <c r="AQL203" s="174"/>
      <c r="AQM203" s="174"/>
      <c r="AQN203" s="174"/>
      <c r="AQO203" s="174"/>
      <c r="AQP203" s="174"/>
      <c r="AQQ203" s="174"/>
      <c r="AQR203" s="174"/>
      <c r="AQS203" s="174"/>
      <c r="AQT203" s="174"/>
      <c r="AQU203" s="174"/>
      <c r="AQV203" s="174"/>
      <c r="AQW203" s="174"/>
      <c r="AQX203" s="174"/>
      <c r="AQY203" s="174"/>
      <c r="AQZ203" s="174"/>
      <c r="ARA203" s="174"/>
      <c r="ARB203" s="174"/>
      <c r="ARC203" s="174"/>
      <c r="ARD203" s="174"/>
      <c r="ARE203" s="174"/>
      <c r="ARF203" s="174"/>
      <c r="ARG203" s="174"/>
      <c r="ARH203" s="174"/>
      <c r="ARI203" s="174"/>
      <c r="ARJ203" s="174"/>
      <c r="ARK203" s="174"/>
      <c r="ARL203" s="174"/>
      <c r="ARM203" s="174"/>
      <c r="ARN203" s="174"/>
      <c r="ARO203" s="174"/>
      <c r="ARP203" s="174"/>
      <c r="ARQ203" s="174"/>
      <c r="ARR203" s="174"/>
      <c r="ARS203" s="174"/>
      <c r="ART203" s="174"/>
      <c r="ARU203" s="174"/>
      <c r="ARV203" s="174"/>
      <c r="ARW203" s="174"/>
      <c r="ARX203" s="174"/>
      <c r="ARY203" s="174"/>
      <c r="ARZ203" s="174"/>
      <c r="ASA203" s="174"/>
      <c r="ASB203" s="174"/>
      <c r="ASC203" s="174"/>
      <c r="ASD203" s="174"/>
      <c r="ASE203" s="174"/>
      <c r="ASF203" s="174"/>
      <c r="ASG203" s="174"/>
      <c r="ASH203" s="174"/>
      <c r="ASI203" s="174"/>
      <c r="ASJ203" s="174"/>
      <c r="ASK203" s="174"/>
      <c r="ASL203" s="174"/>
      <c r="ASM203" s="174"/>
      <c r="ASN203" s="174"/>
      <c r="ASO203" s="174"/>
      <c r="ASP203" s="174"/>
      <c r="ASQ203" s="174"/>
      <c r="ASR203" s="174"/>
      <c r="ASS203" s="174"/>
      <c r="AST203" s="174"/>
      <c r="ASU203" s="174"/>
      <c r="ASV203" s="174"/>
      <c r="ASW203" s="174"/>
      <c r="ASX203" s="174"/>
      <c r="ASY203" s="174"/>
      <c r="ASZ203" s="174"/>
      <c r="ATA203" s="174"/>
      <c r="ATB203" s="174"/>
      <c r="ATC203" s="174"/>
      <c r="ATD203" s="174"/>
      <c r="ATE203" s="174"/>
      <c r="ATF203" s="174"/>
      <c r="ATG203" s="174"/>
      <c r="ATH203" s="174"/>
      <c r="ATI203" s="174"/>
      <c r="ATJ203" s="174"/>
      <c r="ATK203" s="174"/>
      <c r="ATL203" s="174"/>
      <c r="ATM203" s="174"/>
      <c r="ATN203" s="174"/>
      <c r="ATO203" s="174"/>
      <c r="ATP203" s="174"/>
      <c r="ATQ203" s="174"/>
      <c r="ATR203" s="174"/>
      <c r="ATS203" s="174"/>
      <c r="ATT203" s="174"/>
      <c r="ATU203" s="174"/>
      <c r="ATV203" s="174"/>
      <c r="ATW203" s="174"/>
      <c r="ATX203" s="174"/>
      <c r="ATY203" s="174"/>
      <c r="ATZ203" s="174"/>
      <c r="AUA203" s="174"/>
      <c r="AUB203" s="174"/>
      <c r="AUC203" s="174"/>
      <c r="AUD203" s="174"/>
      <c r="AUE203" s="174"/>
      <c r="AUF203" s="174"/>
      <c r="AUG203" s="174"/>
      <c r="AUH203" s="174"/>
      <c r="AUI203" s="174"/>
      <c r="AUJ203" s="174"/>
      <c r="AUK203" s="174"/>
      <c r="AUL203" s="174"/>
      <c r="AUM203" s="174"/>
      <c r="AUN203" s="174"/>
      <c r="AUO203" s="174"/>
      <c r="AUP203" s="174"/>
      <c r="AUQ203" s="174"/>
      <c r="AUR203" s="174"/>
      <c r="AUS203" s="174"/>
      <c r="AUT203" s="174"/>
      <c r="AUU203" s="174"/>
      <c r="AUV203" s="174"/>
      <c r="AUW203" s="174"/>
      <c r="AUX203" s="174"/>
      <c r="AUY203" s="174"/>
      <c r="AUZ203" s="174"/>
      <c r="AVA203" s="174"/>
      <c r="AVB203" s="174"/>
      <c r="AVC203" s="174"/>
      <c r="AVD203" s="174"/>
      <c r="AVE203" s="174"/>
      <c r="AVF203" s="174"/>
      <c r="AVG203" s="174"/>
      <c r="AVH203" s="174"/>
      <c r="AVI203" s="174"/>
      <c r="AVJ203" s="174"/>
      <c r="AVK203" s="174"/>
      <c r="AVL203" s="174"/>
      <c r="AVM203" s="174"/>
      <c r="AVN203" s="174"/>
      <c r="AVO203" s="174"/>
      <c r="AVP203" s="174"/>
      <c r="AVQ203" s="174"/>
      <c r="AVR203" s="174"/>
      <c r="AVS203" s="174"/>
      <c r="AVT203" s="174"/>
      <c r="AVU203" s="174"/>
      <c r="AVV203" s="174"/>
      <c r="AVW203" s="174"/>
      <c r="AVX203" s="174"/>
      <c r="AVY203" s="174"/>
      <c r="AVZ203" s="174"/>
      <c r="AWA203" s="174"/>
      <c r="AWB203" s="174"/>
      <c r="AWC203" s="174"/>
      <c r="AWD203" s="174"/>
      <c r="AWE203" s="174"/>
      <c r="AWF203" s="174"/>
      <c r="AWG203" s="174"/>
      <c r="AWH203" s="174"/>
      <c r="AWI203" s="174"/>
      <c r="AWJ203" s="174"/>
      <c r="AWK203" s="174"/>
      <c r="AWL203" s="174"/>
      <c r="AWM203" s="174"/>
      <c r="AWN203" s="174"/>
      <c r="AWO203" s="174"/>
      <c r="AWP203" s="174"/>
      <c r="AWQ203" s="174"/>
      <c r="AWR203" s="174"/>
      <c r="AWS203" s="174"/>
      <c r="AWT203" s="174"/>
      <c r="AWU203" s="174"/>
      <c r="AWV203" s="174"/>
      <c r="AWW203" s="174"/>
      <c r="AWX203" s="174"/>
      <c r="AWY203" s="174"/>
      <c r="AWZ203" s="174"/>
      <c r="AXA203" s="174"/>
      <c r="AXB203" s="174"/>
      <c r="AXC203" s="174"/>
      <c r="AXD203" s="174"/>
      <c r="AXE203" s="174"/>
      <c r="AXF203" s="174"/>
      <c r="AXG203" s="174"/>
      <c r="AXH203" s="174"/>
      <c r="AXI203" s="174"/>
      <c r="AXJ203" s="174"/>
      <c r="AXK203" s="174"/>
      <c r="AXL203" s="174"/>
      <c r="AXM203" s="174"/>
      <c r="AXN203" s="174"/>
      <c r="AXO203" s="174"/>
      <c r="AXP203" s="174"/>
      <c r="AXQ203" s="174"/>
      <c r="AXR203" s="174"/>
      <c r="AXS203" s="174"/>
      <c r="AXT203" s="174"/>
      <c r="AXU203" s="174"/>
      <c r="AXV203" s="174"/>
      <c r="AXW203" s="174"/>
      <c r="AXX203" s="174"/>
      <c r="AXY203" s="174"/>
      <c r="AXZ203" s="174"/>
      <c r="AYA203" s="174"/>
      <c r="AYB203" s="174"/>
      <c r="AYC203" s="174"/>
      <c r="AYD203" s="174"/>
      <c r="AYE203" s="174"/>
      <c r="AYF203" s="174"/>
      <c r="AYG203" s="174"/>
      <c r="AYH203" s="174"/>
      <c r="AYI203" s="174"/>
      <c r="AYJ203" s="174"/>
      <c r="AYK203" s="174"/>
      <c r="AYL203" s="174"/>
      <c r="AYM203" s="174"/>
      <c r="AYN203" s="174"/>
      <c r="AYO203" s="174"/>
      <c r="AYP203" s="174"/>
      <c r="AYQ203" s="174"/>
      <c r="AYR203" s="174"/>
      <c r="AYS203" s="174"/>
      <c r="AYT203" s="174"/>
      <c r="AYU203" s="174"/>
      <c r="AYV203" s="174"/>
      <c r="AYW203" s="174"/>
      <c r="AYX203" s="174"/>
      <c r="AYY203" s="174"/>
      <c r="AYZ203" s="174"/>
      <c r="AZA203" s="174"/>
      <c r="AZB203" s="174"/>
      <c r="AZC203" s="174"/>
      <c r="AZD203" s="174"/>
      <c r="AZE203" s="174"/>
      <c r="AZF203" s="174"/>
      <c r="AZG203" s="174"/>
      <c r="AZH203" s="174"/>
      <c r="AZI203" s="174"/>
      <c r="AZJ203" s="174"/>
      <c r="AZK203" s="174"/>
      <c r="AZL203" s="174"/>
      <c r="AZM203" s="174"/>
      <c r="AZN203" s="174"/>
      <c r="AZO203" s="174"/>
      <c r="AZP203" s="174"/>
      <c r="AZQ203" s="174"/>
      <c r="AZR203" s="174"/>
      <c r="AZS203" s="174"/>
      <c r="AZT203" s="174"/>
      <c r="AZU203" s="174"/>
      <c r="AZV203" s="174"/>
      <c r="AZW203" s="174"/>
      <c r="AZX203" s="174"/>
      <c r="AZY203" s="174"/>
      <c r="AZZ203" s="174"/>
      <c r="BAA203" s="174"/>
      <c r="BAB203" s="174"/>
      <c r="BAC203" s="174"/>
      <c r="BAD203" s="174"/>
      <c r="BAE203" s="174"/>
      <c r="BAF203" s="174"/>
      <c r="BAG203" s="174"/>
      <c r="BAH203" s="174"/>
      <c r="BAI203" s="174"/>
      <c r="BAJ203" s="174"/>
      <c r="BAK203" s="174"/>
      <c r="BAL203" s="174"/>
      <c r="BAM203" s="174"/>
      <c r="BAN203" s="174"/>
      <c r="BAO203" s="174"/>
      <c r="BAP203" s="174"/>
      <c r="BAQ203" s="174"/>
      <c r="BAR203" s="174"/>
      <c r="BAS203" s="174"/>
      <c r="BAT203" s="174"/>
      <c r="BAU203" s="174"/>
      <c r="BAV203" s="174"/>
      <c r="BAW203" s="174"/>
      <c r="BAX203" s="174"/>
      <c r="BAY203" s="174"/>
      <c r="BAZ203" s="174"/>
      <c r="BBA203" s="174"/>
      <c r="BBB203" s="174"/>
      <c r="BBC203" s="174"/>
      <c r="BBD203" s="174"/>
      <c r="BBE203" s="174"/>
      <c r="BBF203" s="174"/>
      <c r="BBG203" s="174"/>
      <c r="BBH203" s="174"/>
      <c r="BBI203" s="174"/>
      <c r="BBJ203" s="174"/>
      <c r="BBK203" s="174"/>
      <c r="BBL203" s="174"/>
      <c r="BBM203" s="174"/>
      <c r="BBN203" s="174"/>
      <c r="BBO203" s="174"/>
      <c r="BBP203" s="174"/>
      <c r="BBQ203" s="174"/>
      <c r="BBR203" s="174"/>
      <c r="BBS203" s="174"/>
      <c r="BBT203" s="174"/>
      <c r="BBU203" s="174"/>
      <c r="BBV203" s="174"/>
      <c r="BBW203" s="174"/>
      <c r="BBX203" s="174"/>
      <c r="BBY203" s="174"/>
      <c r="BBZ203" s="174"/>
      <c r="BCA203" s="174"/>
      <c r="BCB203" s="174"/>
      <c r="BCC203" s="174"/>
      <c r="BCD203" s="174"/>
      <c r="BCE203" s="174"/>
      <c r="BCF203" s="174"/>
      <c r="BCG203" s="174"/>
      <c r="BCH203" s="174"/>
      <c r="BCI203" s="174"/>
      <c r="BCJ203" s="174"/>
      <c r="BCK203" s="174"/>
      <c r="BCL203" s="174"/>
      <c r="BCM203" s="174"/>
      <c r="BCN203" s="174"/>
      <c r="BCO203" s="174"/>
      <c r="BCP203" s="174"/>
      <c r="BCQ203" s="174"/>
      <c r="BCR203" s="174"/>
      <c r="BCS203" s="174"/>
      <c r="BCT203" s="174"/>
      <c r="BCU203" s="174"/>
      <c r="BCV203" s="174"/>
      <c r="BCW203" s="174"/>
      <c r="BCX203" s="174"/>
      <c r="BCY203" s="174"/>
      <c r="BCZ203" s="174"/>
      <c r="BDA203" s="174"/>
      <c r="BDB203" s="174"/>
      <c r="BDC203" s="174"/>
      <c r="BDD203" s="174"/>
      <c r="BDE203" s="174"/>
      <c r="BDF203" s="174"/>
      <c r="BDG203" s="174"/>
      <c r="BDH203" s="174"/>
      <c r="BDI203" s="174"/>
      <c r="BDJ203" s="174"/>
      <c r="BDK203" s="174"/>
      <c r="BDL203" s="174"/>
      <c r="BDM203" s="174"/>
      <c r="BDN203" s="174"/>
      <c r="BDO203" s="174"/>
      <c r="BDP203" s="174"/>
      <c r="BDQ203" s="174"/>
      <c r="BDR203" s="174"/>
      <c r="BDS203" s="174"/>
      <c r="BDT203" s="174"/>
      <c r="BDU203" s="174"/>
      <c r="BDV203" s="174"/>
      <c r="BDW203" s="174"/>
      <c r="BDX203" s="174"/>
      <c r="BDY203" s="174"/>
      <c r="BDZ203" s="174"/>
      <c r="BEA203" s="174"/>
      <c r="BEB203" s="174"/>
      <c r="BEC203" s="174"/>
      <c r="BED203" s="174"/>
      <c r="BEE203" s="174"/>
      <c r="BEF203" s="174"/>
      <c r="BEG203" s="174"/>
      <c r="BEH203" s="174"/>
      <c r="BEI203" s="174"/>
      <c r="BEJ203" s="174"/>
      <c r="BEK203" s="174"/>
      <c r="BEL203" s="174"/>
      <c r="BEM203" s="174"/>
      <c r="BEN203" s="174"/>
      <c r="BEO203" s="174"/>
      <c r="BEP203" s="174"/>
      <c r="BEQ203" s="174"/>
      <c r="BER203" s="174"/>
      <c r="BES203" s="174"/>
      <c r="BET203" s="174"/>
      <c r="BEU203" s="174"/>
      <c r="BEV203" s="174"/>
      <c r="BEW203" s="174"/>
      <c r="BEX203" s="174"/>
      <c r="BEY203" s="174"/>
      <c r="BEZ203" s="174"/>
      <c r="BFA203" s="174"/>
      <c r="BFB203" s="174"/>
      <c r="BFC203" s="174"/>
      <c r="BFD203" s="174"/>
      <c r="BFE203" s="174"/>
      <c r="BFF203" s="174"/>
      <c r="BFG203" s="174"/>
      <c r="BFH203" s="174"/>
      <c r="BFI203" s="174"/>
      <c r="BFJ203" s="174"/>
      <c r="BFK203" s="174"/>
      <c r="BFL203" s="174"/>
      <c r="BFM203" s="174"/>
      <c r="BFN203" s="174"/>
      <c r="BFO203" s="174"/>
      <c r="BFP203" s="174"/>
      <c r="BFQ203" s="174"/>
      <c r="BFR203" s="174"/>
      <c r="BFS203" s="174"/>
      <c r="BFT203" s="174"/>
      <c r="BFU203" s="174"/>
      <c r="BFV203" s="174"/>
      <c r="BFW203" s="174"/>
      <c r="BFX203" s="174"/>
      <c r="BFY203" s="174"/>
      <c r="BFZ203" s="174"/>
      <c r="BGA203" s="174"/>
      <c r="BGB203" s="174"/>
      <c r="BGC203" s="174"/>
      <c r="BGD203" s="174"/>
      <c r="BGE203" s="174"/>
      <c r="BGF203" s="174"/>
      <c r="BGG203" s="174"/>
      <c r="BGH203" s="174"/>
      <c r="BGI203" s="174"/>
      <c r="BGJ203" s="174"/>
      <c r="BGK203" s="174"/>
      <c r="BGL203" s="174"/>
      <c r="BGM203" s="174"/>
      <c r="BGN203" s="174"/>
      <c r="BGO203" s="174"/>
      <c r="BGP203" s="174"/>
      <c r="BGQ203" s="174"/>
      <c r="BGR203" s="174"/>
      <c r="BGS203" s="174"/>
      <c r="BGT203" s="174"/>
      <c r="BGU203" s="174"/>
      <c r="BGV203" s="174"/>
      <c r="BGW203" s="174"/>
      <c r="BGX203" s="174"/>
      <c r="BGY203" s="174"/>
      <c r="BGZ203" s="174"/>
      <c r="BHA203" s="174"/>
      <c r="BHB203" s="174"/>
      <c r="BHC203" s="174"/>
      <c r="BHD203" s="174"/>
      <c r="BHE203" s="174"/>
      <c r="BHF203" s="174"/>
      <c r="BHG203" s="174"/>
      <c r="BHH203" s="174"/>
      <c r="BHI203" s="174"/>
      <c r="BHJ203" s="174"/>
      <c r="BHK203" s="174"/>
      <c r="BHL203" s="174"/>
      <c r="BHM203" s="174"/>
      <c r="BHN203" s="174"/>
      <c r="BHO203" s="174"/>
      <c r="BHP203" s="174"/>
      <c r="BHQ203" s="174"/>
      <c r="BHR203" s="174"/>
      <c r="BHS203" s="174"/>
      <c r="BHT203" s="174"/>
      <c r="BHU203" s="174"/>
      <c r="BHV203" s="174"/>
      <c r="BHW203" s="174"/>
      <c r="BHX203" s="174"/>
      <c r="BHY203" s="174"/>
      <c r="BHZ203" s="174"/>
      <c r="BIA203" s="174"/>
      <c r="BIB203" s="174"/>
      <c r="BIC203" s="174"/>
      <c r="BID203" s="174"/>
      <c r="BIE203" s="174"/>
      <c r="BIF203" s="174"/>
      <c r="BIG203" s="174"/>
      <c r="BIH203" s="174"/>
      <c r="BII203" s="174"/>
      <c r="BIJ203" s="174"/>
      <c r="BIK203" s="174"/>
      <c r="BIL203" s="174"/>
      <c r="BIM203" s="174"/>
      <c r="BIN203" s="174"/>
      <c r="BIO203" s="174"/>
      <c r="BIP203" s="174"/>
      <c r="BIQ203" s="174"/>
      <c r="BIR203" s="174"/>
      <c r="BIS203" s="174"/>
      <c r="BIT203" s="174"/>
      <c r="BIU203" s="174"/>
      <c r="BIV203" s="174"/>
      <c r="BIW203" s="174"/>
      <c r="BIX203" s="174"/>
      <c r="BIY203" s="174"/>
      <c r="BIZ203" s="174"/>
      <c r="BJA203" s="174"/>
      <c r="BJB203" s="174"/>
      <c r="BJC203" s="174"/>
      <c r="BJD203" s="174"/>
      <c r="BJE203" s="174"/>
      <c r="BJF203" s="174"/>
      <c r="BJG203" s="174"/>
      <c r="BJH203" s="174"/>
      <c r="BJI203" s="174"/>
      <c r="BJJ203" s="174"/>
      <c r="BJK203" s="174"/>
      <c r="BJL203" s="174"/>
      <c r="BJM203" s="174"/>
      <c r="BJN203" s="174"/>
      <c r="BJO203" s="174"/>
      <c r="BJP203" s="174"/>
      <c r="BJQ203" s="174"/>
      <c r="BJR203" s="174"/>
      <c r="BJS203" s="174"/>
      <c r="BJT203" s="174"/>
      <c r="BJU203" s="174"/>
      <c r="BJV203" s="174"/>
      <c r="BJW203" s="174"/>
      <c r="BJX203" s="174"/>
      <c r="BJY203" s="174"/>
      <c r="BJZ203" s="174"/>
      <c r="BKA203" s="174"/>
      <c r="BKB203" s="174"/>
      <c r="BKC203" s="174"/>
      <c r="BKD203" s="174"/>
      <c r="BKE203" s="174"/>
      <c r="BKF203" s="174"/>
      <c r="BKG203" s="174"/>
      <c r="BKH203" s="174"/>
      <c r="BKI203" s="174"/>
      <c r="BKJ203" s="174"/>
      <c r="BKK203" s="174"/>
      <c r="BKL203" s="174"/>
      <c r="BKM203" s="174"/>
      <c r="BKN203" s="174"/>
      <c r="BKO203" s="174"/>
      <c r="BKP203" s="174"/>
      <c r="BKQ203" s="174"/>
      <c r="BKR203" s="174"/>
      <c r="BKS203" s="174"/>
      <c r="BKT203" s="174"/>
      <c r="BKU203" s="174"/>
      <c r="BKV203" s="174"/>
      <c r="BKW203" s="174"/>
      <c r="BKX203" s="174"/>
      <c r="BKY203" s="174"/>
      <c r="BKZ203" s="174"/>
      <c r="BLA203" s="174"/>
      <c r="BLB203" s="174"/>
      <c r="BLC203" s="174"/>
      <c r="BLD203" s="174"/>
      <c r="BLE203" s="174"/>
      <c r="BLF203" s="174"/>
      <c r="BLG203" s="174"/>
      <c r="BLH203" s="174"/>
      <c r="BLI203" s="174"/>
      <c r="BLJ203" s="174"/>
      <c r="BLK203" s="174"/>
      <c r="BLL203" s="174"/>
      <c r="BLM203" s="174"/>
      <c r="BLN203" s="174"/>
      <c r="BLO203" s="174"/>
      <c r="BLP203" s="174"/>
      <c r="BLQ203" s="174"/>
      <c r="BLR203" s="174"/>
      <c r="BLS203" s="174"/>
      <c r="BLT203" s="174"/>
      <c r="BLU203" s="174"/>
      <c r="BLV203" s="174"/>
      <c r="BLW203" s="174"/>
      <c r="BLX203" s="174"/>
      <c r="BLY203" s="174"/>
      <c r="BLZ203" s="174"/>
      <c r="BMA203" s="174"/>
      <c r="BMB203" s="174"/>
      <c r="BMC203" s="174"/>
      <c r="BMD203" s="174"/>
      <c r="BME203" s="174"/>
      <c r="BMF203" s="174"/>
      <c r="BMG203" s="174"/>
      <c r="BMH203" s="174"/>
      <c r="BMI203" s="174"/>
      <c r="BMJ203" s="174"/>
      <c r="BMK203" s="174"/>
      <c r="BML203" s="174"/>
      <c r="BMM203" s="174"/>
      <c r="BMN203" s="174"/>
      <c r="BMO203" s="174"/>
      <c r="BMP203" s="174"/>
      <c r="BMQ203" s="174"/>
      <c r="BMR203" s="174"/>
      <c r="BMS203" s="174"/>
      <c r="BMT203" s="174"/>
      <c r="BMU203" s="174"/>
      <c r="BMV203" s="174"/>
      <c r="BMW203" s="174"/>
      <c r="BMX203" s="174"/>
      <c r="BMY203" s="174"/>
      <c r="BMZ203" s="174"/>
      <c r="BNA203" s="174"/>
      <c r="BNB203" s="174"/>
      <c r="BNC203" s="174"/>
      <c r="BND203" s="174"/>
      <c r="BNE203" s="174"/>
      <c r="BNF203" s="174"/>
      <c r="BNG203" s="174"/>
      <c r="BNH203" s="174"/>
      <c r="BNI203" s="174"/>
      <c r="BNJ203" s="174"/>
      <c r="BNK203" s="174"/>
      <c r="BNL203" s="174"/>
      <c r="BNM203" s="174"/>
      <c r="BNN203" s="174"/>
      <c r="BNO203" s="174"/>
      <c r="BNP203" s="174"/>
      <c r="BNQ203" s="174"/>
      <c r="BNR203" s="174"/>
      <c r="BNS203" s="174"/>
      <c r="BNT203" s="174"/>
      <c r="BNU203" s="174"/>
      <c r="BNV203" s="174"/>
      <c r="BNW203" s="174"/>
      <c r="BNX203" s="174"/>
      <c r="BNY203" s="174"/>
      <c r="BNZ203" s="174"/>
      <c r="BOA203" s="174"/>
      <c r="BOB203" s="174"/>
      <c r="BOC203" s="174"/>
      <c r="BOD203" s="174"/>
      <c r="BOE203" s="174"/>
      <c r="BOF203" s="174"/>
      <c r="BOG203" s="174"/>
      <c r="BOH203" s="174"/>
      <c r="BOI203" s="174"/>
      <c r="BOJ203" s="174"/>
      <c r="BOK203" s="174"/>
      <c r="BOL203" s="174"/>
      <c r="BOM203" s="174"/>
      <c r="BON203" s="174"/>
      <c r="BOO203" s="174"/>
      <c r="BOP203" s="174"/>
      <c r="BOQ203" s="174"/>
      <c r="BOR203" s="174"/>
      <c r="BOS203" s="174"/>
      <c r="BOT203" s="174"/>
      <c r="BOU203" s="174"/>
      <c r="BOV203" s="174"/>
      <c r="BOW203" s="174"/>
      <c r="BOX203" s="174"/>
      <c r="BOY203" s="174"/>
      <c r="BOZ203" s="174"/>
      <c r="BPA203" s="174"/>
      <c r="BPB203" s="174"/>
      <c r="BPC203" s="174"/>
      <c r="BPD203" s="174"/>
      <c r="BPE203" s="174"/>
      <c r="BPF203" s="174"/>
      <c r="BPG203" s="174"/>
      <c r="BPH203" s="174"/>
      <c r="BPI203" s="174"/>
      <c r="BPJ203" s="174"/>
      <c r="BPK203" s="174"/>
      <c r="BPL203" s="174"/>
      <c r="BPM203" s="174"/>
      <c r="BPN203" s="174"/>
      <c r="BPO203" s="174"/>
      <c r="BPP203" s="174"/>
      <c r="BPQ203" s="174"/>
      <c r="BPR203" s="174"/>
      <c r="BPS203" s="174"/>
      <c r="BPT203" s="174"/>
      <c r="BPU203" s="174"/>
      <c r="BPV203" s="174"/>
      <c r="BPW203" s="174"/>
      <c r="BPX203" s="174"/>
      <c r="BPY203" s="174"/>
      <c r="BPZ203" s="174"/>
      <c r="BQA203" s="174"/>
      <c r="BQB203" s="174"/>
      <c r="BQC203" s="174"/>
      <c r="BQD203" s="174"/>
      <c r="BQE203" s="174"/>
      <c r="BQF203" s="174"/>
      <c r="BQG203" s="174"/>
      <c r="BQH203" s="174"/>
      <c r="BQI203" s="174"/>
      <c r="BQJ203" s="174"/>
      <c r="BQK203" s="174"/>
      <c r="BQL203" s="174"/>
      <c r="BQM203" s="174"/>
      <c r="BQN203" s="174"/>
      <c r="BQO203" s="174"/>
      <c r="BQP203" s="174"/>
      <c r="BQQ203" s="174"/>
      <c r="BQR203" s="174"/>
      <c r="BQS203" s="174"/>
      <c r="BQT203" s="174"/>
      <c r="BQU203" s="174"/>
      <c r="BQV203" s="174"/>
      <c r="BQW203" s="174"/>
      <c r="BQX203" s="174"/>
      <c r="BQY203" s="174"/>
      <c r="BQZ203" s="174"/>
      <c r="BRA203" s="174"/>
      <c r="BRB203" s="174"/>
      <c r="BRC203" s="174"/>
      <c r="BRD203" s="174"/>
      <c r="BRE203" s="174"/>
      <c r="BRF203" s="174"/>
      <c r="BRG203" s="174"/>
      <c r="BRH203" s="174"/>
      <c r="BRI203" s="174"/>
      <c r="BRJ203" s="174"/>
      <c r="BRK203" s="174"/>
      <c r="BRL203" s="174"/>
      <c r="BRM203" s="174"/>
      <c r="BRN203" s="174"/>
      <c r="BRO203" s="174"/>
      <c r="BRP203" s="174"/>
      <c r="BRQ203" s="174"/>
      <c r="BRR203" s="174"/>
      <c r="BRS203" s="174"/>
      <c r="BRT203" s="174"/>
      <c r="BRU203" s="174"/>
      <c r="BRV203" s="174"/>
      <c r="BRW203" s="174"/>
      <c r="BRX203" s="174"/>
      <c r="BRY203" s="174"/>
      <c r="BRZ203" s="174"/>
      <c r="BSA203" s="174"/>
      <c r="BSB203" s="174"/>
      <c r="BSC203" s="174"/>
      <c r="BSD203" s="174"/>
      <c r="BSE203" s="174"/>
      <c r="BSF203" s="174"/>
      <c r="BSG203" s="174"/>
      <c r="BSH203" s="174"/>
      <c r="BSI203" s="174"/>
      <c r="BSJ203" s="174"/>
      <c r="BSK203" s="174"/>
      <c r="BSL203" s="174"/>
      <c r="BSM203" s="174"/>
      <c r="BSN203" s="174"/>
      <c r="BSO203" s="174"/>
      <c r="BSP203" s="174"/>
      <c r="BSQ203" s="174"/>
      <c r="BSR203" s="174"/>
      <c r="BSS203" s="174"/>
      <c r="BST203" s="174"/>
      <c r="BSU203" s="174"/>
      <c r="BSV203" s="174"/>
      <c r="BSW203" s="174"/>
      <c r="BSX203" s="174"/>
      <c r="BSY203" s="174"/>
      <c r="BSZ203" s="174"/>
      <c r="BTA203" s="174"/>
      <c r="BTB203" s="174"/>
      <c r="BTC203" s="174"/>
      <c r="BTD203" s="174"/>
      <c r="BTE203" s="174"/>
      <c r="BTF203" s="174"/>
      <c r="BTG203" s="174"/>
      <c r="BTH203" s="174"/>
      <c r="BTI203" s="174"/>
      <c r="BTJ203" s="174"/>
      <c r="BTK203" s="174"/>
      <c r="BTL203" s="174"/>
      <c r="BTM203" s="174"/>
      <c r="BTN203" s="174"/>
      <c r="BTO203" s="174"/>
      <c r="BTP203" s="174"/>
      <c r="BTQ203" s="174"/>
      <c r="BTR203" s="174"/>
      <c r="BTS203" s="174"/>
      <c r="BTT203" s="174"/>
      <c r="BTU203" s="174"/>
      <c r="BTV203" s="174"/>
      <c r="BTW203" s="174"/>
      <c r="BTX203" s="174"/>
      <c r="BTY203" s="174"/>
      <c r="BTZ203" s="174"/>
      <c r="BUA203" s="174"/>
      <c r="BUB203" s="174"/>
      <c r="BUC203" s="174"/>
      <c r="BUD203" s="174"/>
      <c r="BUE203" s="174"/>
      <c r="BUF203" s="174"/>
      <c r="BUG203" s="174"/>
      <c r="BUH203" s="174"/>
      <c r="BUI203" s="174"/>
      <c r="BUJ203" s="174"/>
      <c r="BUK203" s="174"/>
      <c r="BUL203" s="174"/>
      <c r="BUM203" s="174"/>
      <c r="BUN203" s="174"/>
      <c r="BUO203" s="174"/>
      <c r="BUP203" s="174"/>
      <c r="BUQ203" s="174"/>
      <c r="BUR203" s="174"/>
      <c r="BUS203" s="174"/>
      <c r="BUT203" s="174"/>
      <c r="BUU203" s="174"/>
      <c r="BUV203" s="174"/>
      <c r="BUW203" s="174"/>
      <c r="BUX203" s="174"/>
      <c r="BUY203" s="174"/>
      <c r="BUZ203" s="174"/>
      <c r="BVA203" s="174"/>
      <c r="BVB203" s="174"/>
      <c r="BVC203" s="174"/>
      <c r="BVD203" s="174"/>
      <c r="BVE203" s="174"/>
      <c r="BVF203" s="174"/>
      <c r="BVG203" s="174"/>
      <c r="BVH203" s="174"/>
      <c r="BVI203" s="174"/>
      <c r="BVJ203" s="174"/>
      <c r="BVK203" s="174"/>
      <c r="BVL203" s="174"/>
      <c r="BVM203" s="174"/>
      <c r="BVN203" s="174"/>
      <c r="BVO203" s="174"/>
      <c r="BVP203" s="174"/>
      <c r="BVQ203" s="174"/>
      <c r="BVR203" s="174"/>
      <c r="BVS203" s="174"/>
      <c r="BVT203" s="174"/>
      <c r="BVU203" s="174"/>
      <c r="BVV203" s="174"/>
      <c r="BVW203" s="174"/>
      <c r="BVX203" s="174"/>
      <c r="BVY203" s="174"/>
      <c r="BVZ203" s="174"/>
      <c r="BWA203" s="174"/>
      <c r="BWB203" s="174"/>
      <c r="BWC203" s="174"/>
      <c r="BWD203" s="174"/>
      <c r="BWE203" s="174"/>
      <c r="BWF203" s="174"/>
      <c r="BWG203" s="174"/>
      <c r="BWH203" s="174"/>
      <c r="BWI203" s="174"/>
      <c r="BWJ203" s="174"/>
      <c r="BWK203" s="174"/>
      <c r="BWL203" s="174"/>
      <c r="BWM203" s="174"/>
      <c r="BWN203" s="174"/>
      <c r="BWO203" s="174"/>
      <c r="BWP203" s="174"/>
      <c r="BWQ203" s="174"/>
      <c r="BWR203" s="174"/>
      <c r="BWS203" s="174"/>
      <c r="BWT203" s="174"/>
      <c r="BWU203" s="174"/>
      <c r="BWV203" s="174"/>
      <c r="BWW203" s="174"/>
      <c r="BWX203" s="174"/>
      <c r="BWY203" s="174"/>
      <c r="BWZ203" s="174"/>
      <c r="BXA203" s="174"/>
      <c r="BXB203" s="174"/>
      <c r="BXC203" s="174"/>
      <c r="BXD203" s="174"/>
      <c r="BXE203" s="174"/>
      <c r="BXF203" s="174"/>
      <c r="BXG203" s="174"/>
      <c r="BXH203" s="174"/>
      <c r="BXI203" s="174"/>
      <c r="BXJ203" s="174"/>
      <c r="BXK203" s="174"/>
      <c r="BXL203" s="174"/>
      <c r="BXM203" s="174"/>
      <c r="BXN203" s="174"/>
      <c r="BXO203" s="174"/>
      <c r="BXP203" s="174"/>
      <c r="BXQ203" s="174"/>
      <c r="BXR203" s="174"/>
      <c r="BXS203" s="174"/>
      <c r="BXT203" s="174"/>
      <c r="BXU203" s="174"/>
      <c r="BXV203" s="174"/>
      <c r="BXW203" s="174"/>
      <c r="BXX203" s="174"/>
      <c r="BXY203" s="174"/>
      <c r="BXZ203" s="174"/>
      <c r="BYA203" s="174"/>
      <c r="BYB203" s="174"/>
      <c r="BYC203" s="174"/>
      <c r="BYD203" s="174"/>
      <c r="BYE203" s="174"/>
      <c r="BYF203" s="174"/>
      <c r="BYG203" s="174"/>
      <c r="BYH203" s="174"/>
      <c r="BYI203" s="174"/>
      <c r="BYJ203" s="174"/>
      <c r="BYK203" s="174"/>
      <c r="BYL203" s="174"/>
      <c r="BYM203" s="174"/>
      <c r="BYN203" s="174"/>
      <c r="BYO203" s="174"/>
      <c r="BYP203" s="174"/>
      <c r="BYQ203" s="174"/>
      <c r="BYR203" s="174"/>
      <c r="BYS203" s="174"/>
      <c r="BYT203" s="174"/>
      <c r="BYU203" s="174"/>
      <c r="BYV203" s="174"/>
      <c r="BYW203" s="174"/>
      <c r="BYX203" s="174"/>
      <c r="BYY203" s="174"/>
      <c r="BYZ203" s="174"/>
      <c r="BZA203" s="174"/>
      <c r="BZB203" s="174"/>
      <c r="BZC203" s="174"/>
      <c r="BZD203" s="174"/>
      <c r="BZE203" s="174"/>
      <c r="BZF203" s="174"/>
      <c r="BZG203" s="174"/>
      <c r="BZH203" s="174"/>
      <c r="BZI203" s="174"/>
      <c r="BZJ203" s="174"/>
      <c r="BZK203" s="174"/>
      <c r="BZL203" s="174"/>
      <c r="BZM203" s="174"/>
      <c r="BZN203" s="174"/>
      <c r="BZO203" s="174"/>
      <c r="BZP203" s="174"/>
      <c r="BZQ203" s="174"/>
      <c r="BZR203" s="174"/>
      <c r="BZS203" s="174"/>
      <c r="BZT203" s="174"/>
      <c r="BZU203" s="174"/>
      <c r="BZV203" s="174"/>
      <c r="BZW203" s="174"/>
      <c r="BZX203" s="174"/>
      <c r="BZY203" s="174"/>
      <c r="BZZ203" s="174"/>
      <c r="CAA203" s="174"/>
      <c r="CAB203" s="174"/>
      <c r="CAC203" s="174"/>
      <c r="CAD203" s="174"/>
      <c r="CAE203" s="174"/>
      <c r="CAF203" s="174"/>
      <c r="CAG203" s="174"/>
      <c r="CAH203" s="174"/>
      <c r="CAI203" s="174"/>
      <c r="CAJ203" s="174"/>
      <c r="CAK203" s="174"/>
      <c r="CAL203" s="174"/>
      <c r="CAM203" s="174"/>
      <c r="CAN203" s="174"/>
      <c r="CAO203" s="174"/>
      <c r="CAP203" s="174"/>
      <c r="CAQ203" s="174"/>
      <c r="CAR203" s="174"/>
      <c r="CAS203" s="174"/>
      <c r="CAT203" s="174"/>
      <c r="CAU203" s="174"/>
      <c r="CAV203" s="174"/>
      <c r="CAW203" s="174"/>
      <c r="CAX203" s="174"/>
      <c r="CAY203" s="174"/>
      <c r="CAZ203" s="174"/>
      <c r="CBA203" s="174"/>
      <c r="CBB203" s="174"/>
      <c r="CBC203" s="174"/>
      <c r="CBD203" s="174"/>
      <c r="CBE203" s="174"/>
      <c r="CBF203" s="174"/>
      <c r="CBG203" s="174"/>
      <c r="CBH203" s="174"/>
      <c r="CBI203" s="174"/>
      <c r="CBJ203" s="174"/>
      <c r="CBK203" s="174"/>
      <c r="CBL203" s="174"/>
      <c r="CBM203" s="174"/>
      <c r="CBN203" s="174"/>
      <c r="CBO203" s="174"/>
      <c r="CBP203" s="174"/>
      <c r="CBQ203" s="174"/>
      <c r="CBR203" s="174"/>
      <c r="CBS203" s="174"/>
      <c r="CBT203" s="174"/>
      <c r="CBU203" s="174"/>
      <c r="CBV203" s="174"/>
      <c r="CBW203" s="174"/>
      <c r="CBX203" s="174"/>
      <c r="CBY203" s="174"/>
      <c r="CBZ203" s="174"/>
      <c r="CCA203" s="174"/>
      <c r="CCB203" s="174"/>
      <c r="CCC203" s="174"/>
      <c r="CCD203" s="174"/>
      <c r="CCE203" s="174"/>
      <c r="CCF203" s="174"/>
      <c r="CCG203" s="174"/>
      <c r="CCH203" s="174"/>
      <c r="CCI203" s="174"/>
      <c r="CCJ203" s="174"/>
      <c r="CCK203" s="174"/>
      <c r="CCL203" s="174"/>
      <c r="CCM203" s="174"/>
      <c r="CCN203" s="174"/>
      <c r="CCO203" s="174"/>
      <c r="CCP203" s="174"/>
      <c r="CCQ203" s="174"/>
      <c r="CCR203" s="174"/>
      <c r="CCS203" s="174"/>
      <c r="CCT203" s="174"/>
      <c r="CCU203" s="174"/>
      <c r="CCV203" s="174"/>
      <c r="CCW203" s="174"/>
      <c r="CCX203" s="174"/>
      <c r="CCY203" s="174"/>
      <c r="CCZ203" s="174"/>
      <c r="CDA203" s="174"/>
      <c r="CDB203" s="174"/>
      <c r="CDC203" s="174"/>
      <c r="CDD203" s="174"/>
      <c r="CDE203" s="174"/>
      <c r="CDF203" s="174"/>
      <c r="CDG203" s="174"/>
      <c r="CDH203" s="174"/>
      <c r="CDI203" s="174"/>
      <c r="CDJ203" s="174"/>
      <c r="CDK203" s="174"/>
      <c r="CDL203" s="174"/>
      <c r="CDM203" s="174"/>
      <c r="CDN203" s="174"/>
      <c r="CDO203" s="174"/>
      <c r="CDP203" s="174"/>
      <c r="CDQ203" s="174"/>
      <c r="CDR203" s="174"/>
      <c r="CDS203" s="174"/>
      <c r="CDT203" s="174"/>
      <c r="CDU203" s="174"/>
      <c r="CDV203" s="174"/>
      <c r="CDW203" s="174"/>
      <c r="CDX203" s="174"/>
      <c r="CDY203" s="174"/>
      <c r="CDZ203" s="174"/>
      <c r="CEA203" s="174"/>
      <c r="CEB203" s="174"/>
      <c r="CEC203" s="174"/>
      <c r="CED203" s="174"/>
      <c r="CEE203" s="174"/>
      <c r="CEF203" s="174"/>
      <c r="CEG203" s="174"/>
      <c r="CEH203" s="174"/>
      <c r="CEI203" s="174"/>
      <c r="CEJ203" s="174"/>
      <c r="CEK203" s="174"/>
      <c r="CEL203" s="174"/>
      <c r="CEM203" s="174"/>
      <c r="CEN203" s="174"/>
      <c r="CEO203" s="174"/>
      <c r="CEP203" s="174"/>
      <c r="CEQ203" s="174"/>
      <c r="CER203" s="174"/>
      <c r="CES203" s="174"/>
      <c r="CET203" s="174"/>
      <c r="CEU203" s="174"/>
      <c r="CEV203" s="174"/>
      <c r="CEW203" s="174"/>
      <c r="CEX203" s="174"/>
      <c r="CEY203" s="174"/>
      <c r="CEZ203" s="174"/>
      <c r="CFA203" s="174"/>
      <c r="CFB203" s="174"/>
      <c r="CFC203" s="174"/>
      <c r="CFD203" s="174"/>
      <c r="CFE203" s="174"/>
      <c r="CFF203" s="174"/>
      <c r="CFG203" s="174"/>
      <c r="CFH203" s="174"/>
      <c r="CFI203" s="174"/>
      <c r="CFJ203" s="174"/>
      <c r="CFK203" s="174"/>
      <c r="CFL203" s="174"/>
      <c r="CFM203" s="174"/>
      <c r="CFN203" s="174"/>
      <c r="CFO203" s="174"/>
      <c r="CFP203" s="174"/>
      <c r="CFQ203" s="174"/>
      <c r="CFR203" s="174"/>
      <c r="CFS203" s="174"/>
      <c r="CFT203" s="174"/>
      <c r="CFU203" s="174"/>
      <c r="CFV203" s="174"/>
      <c r="CFW203" s="174"/>
      <c r="CFX203" s="174"/>
      <c r="CFY203" s="174"/>
      <c r="CFZ203" s="174"/>
      <c r="CGA203" s="174"/>
      <c r="CGB203" s="174"/>
      <c r="CGC203" s="174"/>
      <c r="CGD203" s="174"/>
      <c r="CGE203" s="174"/>
      <c r="CGF203" s="174"/>
      <c r="CGG203" s="174"/>
      <c r="CGH203" s="174"/>
      <c r="CGI203" s="174"/>
      <c r="CGJ203" s="174"/>
      <c r="CGK203" s="174"/>
      <c r="CGL203" s="174"/>
      <c r="CGM203" s="174"/>
      <c r="CGN203" s="174"/>
      <c r="CGO203" s="174"/>
      <c r="CGP203" s="174"/>
      <c r="CGQ203" s="174"/>
      <c r="CGR203" s="174"/>
      <c r="CGS203" s="174"/>
      <c r="CGT203" s="174"/>
      <c r="CGU203" s="174"/>
      <c r="CGV203" s="174"/>
      <c r="CGW203" s="174"/>
      <c r="CGX203" s="174"/>
      <c r="CGY203" s="174"/>
      <c r="CGZ203" s="174"/>
      <c r="CHA203" s="174"/>
      <c r="CHB203" s="174"/>
      <c r="CHC203" s="174"/>
      <c r="CHD203" s="174"/>
      <c r="CHE203" s="174"/>
      <c r="CHF203" s="174"/>
      <c r="CHG203" s="174"/>
      <c r="CHH203" s="174"/>
      <c r="CHI203" s="174"/>
      <c r="CHJ203" s="174"/>
      <c r="CHK203" s="174"/>
      <c r="CHL203" s="174"/>
      <c r="CHM203" s="174"/>
      <c r="CHN203" s="174"/>
      <c r="CHO203" s="174"/>
      <c r="CHP203" s="174"/>
      <c r="CHQ203" s="174"/>
      <c r="CHR203" s="174"/>
      <c r="CHS203" s="174"/>
      <c r="CHT203" s="174"/>
      <c r="CHU203" s="174"/>
      <c r="CHV203" s="174"/>
      <c r="CHW203" s="174"/>
      <c r="CHX203" s="174"/>
      <c r="CHY203" s="174"/>
      <c r="CHZ203" s="174"/>
      <c r="CIA203" s="174"/>
      <c r="CIB203" s="174"/>
      <c r="CIC203" s="174"/>
      <c r="CID203" s="174"/>
      <c r="CIE203" s="174"/>
      <c r="CIF203" s="174"/>
      <c r="CIG203" s="174"/>
      <c r="CIH203" s="174"/>
      <c r="CII203" s="174"/>
      <c r="CIJ203" s="174"/>
      <c r="CIK203" s="174"/>
      <c r="CIL203" s="174"/>
      <c r="CIM203" s="174"/>
      <c r="CIN203" s="174"/>
      <c r="CIO203" s="174"/>
      <c r="CIP203" s="174"/>
      <c r="CIQ203" s="174"/>
      <c r="CIR203" s="174"/>
      <c r="CIS203" s="174"/>
      <c r="CIT203" s="174"/>
      <c r="CIU203" s="174"/>
      <c r="CIV203" s="174"/>
      <c r="CIW203" s="174"/>
      <c r="CIX203" s="174"/>
      <c r="CIY203" s="174"/>
      <c r="CIZ203" s="174"/>
      <c r="CJA203" s="174"/>
      <c r="CJB203" s="174"/>
      <c r="CJC203" s="174"/>
      <c r="CJD203" s="174"/>
      <c r="CJE203" s="174"/>
      <c r="CJF203" s="174"/>
      <c r="CJG203" s="174"/>
      <c r="CJH203" s="174"/>
      <c r="CJI203" s="174"/>
      <c r="CJJ203" s="174"/>
      <c r="CJK203" s="174"/>
      <c r="CJL203" s="174"/>
      <c r="CJM203" s="174"/>
      <c r="CJN203" s="174"/>
      <c r="CJO203" s="174"/>
      <c r="CJP203" s="174"/>
      <c r="CJQ203" s="174"/>
      <c r="CJR203" s="174"/>
      <c r="CJS203" s="174"/>
      <c r="CJT203" s="174"/>
      <c r="CJU203" s="174"/>
      <c r="CJV203" s="174"/>
      <c r="CJW203" s="174"/>
      <c r="CJX203" s="174"/>
      <c r="CJY203" s="174"/>
      <c r="CJZ203" s="174"/>
      <c r="CKA203" s="174"/>
      <c r="CKB203" s="174"/>
      <c r="CKC203" s="174"/>
      <c r="CKD203" s="174"/>
      <c r="CKE203" s="174"/>
      <c r="CKF203" s="174"/>
      <c r="CKG203" s="174"/>
      <c r="CKH203" s="174"/>
      <c r="CKI203" s="174"/>
      <c r="CKJ203" s="174"/>
      <c r="CKK203" s="174"/>
      <c r="CKL203" s="174"/>
      <c r="CKM203" s="174"/>
      <c r="CKN203" s="174"/>
      <c r="CKO203" s="174"/>
      <c r="CKP203" s="174"/>
      <c r="CKQ203" s="174"/>
      <c r="CKR203" s="174"/>
      <c r="CKS203" s="174"/>
      <c r="CKT203" s="174"/>
      <c r="CKU203" s="174"/>
      <c r="CKV203" s="174"/>
      <c r="CKW203" s="174"/>
      <c r="CKX203" s="174"/>
      <c r="CKY203" s="174"/>
      <c r="CKZ203" s="174"/>
      <c r="CLA203" s="174"/>
      <c r="CLB203" s="174"/>
      <c r="CLC203" s="174"/>
      <c r="CLD203" s="174"/>
      <c r="CLE203" s="174"/>
      <c r="CLF203" s="174"/>
      <c r="CLG203" s="174"/>
      <c r="CLH203" s="174"/>
      <c r="CLI203" s="174"/>
      <c r="CLJ203" s="174"/>
      <c r="CLK203" s="174"/>
      <c r="CLL203" s="174"/>
      <c r="CLM203" s="174"/>
      <c r="CLN203" s="174"/>
      <c r="CLO203" s="174"/>
      <c r="CLP203" s="174"/>
      <c r="CLQ203" s="174"/>
      <c r="CLR203" s="174"/>
      <c r="CLS203" s="174"/>
      <c r="CLT203" s="174"/>
      <c r="CLU203" s="174"/>
      <c r="CLV203" s="174"/>
      <c r="CLW203" s="174"/>
      <c r="CLX203" s="174"/>
      <c r="CLY203" s="174"/>
      <c r="CLZ203" s="174"/>
      <c r="CMA203" s="174"/>
      <c r="CMB203" s="174"/>
      <c r="CMC203" s="174"/>
      <c r="CMD203" s="174"/>
      <c r="CME203" s="174"/>
      <c r="CMF203" s="174"/>
      <c r="CMG203" s="174"/>
      <c r="CMH203" s="174"/>
      <c r="CMI203" s="174"/>
      <c r="CMJ203" s="174"/>
      <c r="CMK203" s="174"/>
      <c r="CML203" s="174"/>
      <c r="CMM203" s="174"/>
      <c r="CMN203" s="174"/>
      <c r="CMO203" s="174"/>
      <c r="CMP203" s="174"/>
      <c r="CMQ203" s="174"/>
      <c r="CMR203" s="174"/>
      <c r="CMS203" s="174"/>
      <c r="CMT203" s="174"/>
      <c r="CMU203" s="174"/>
      <c r="CMV203" s="174"/>
      <c r="CMW203" s="174"/>
      <c r="CMX203" s="174"/>
      <c r="CMY203" s="174"/>
      <c r="CMZ203" s="174"/>
      <c r="CNA203" s="174"/>
      <c r="CNB203" s="174"/>
      <c r="CNC203" s="174"/>
      <c r="CND203" s="174"/>
      <c r="CNE203" s="174"/>
      <c r="CNF203" s="174"/>
      <c r="CNG203" s="174"/>
      <c r="CNH203" s="174"/>
      <c r="CNI203" s="174"/>
      <c r="CNJ203" s="174"/>
      <c r="CNK203" s="174"/>
      <c r="CNL203" s="174"/>
      <c r="CNM203" s="174"/>
      <c r="CNN203" s="174"/>
      <c r="CNO203" s="174"/>
      <c r="CNP203" s="174"/>
      <c r="CNQ203" s="174"/>
      <c r="CNR203" s="174"/>
      <c r="CNS203" s="174"/>
      <c r="CNT203" s="174"/>
      <c r="CNU203" s="174"/>
      <c r="CNV203" s="174"/>
      <c r="CNW203" s="174"/>
      <c r="CNX203" s="174"/>
      <c r="CNY203" s="174"/>
      <c r="CNZ203" s="174"/>
      <c r="COA203" s="174"/>
      <c r="COB203" s="174"/>
      <c r="COC203" s="174"/>
      <c r="COD203" s="174"/>
      <c r="COE203" s="174"/>
      <c r="COF203" s="174"/>
      <c r="COG203" s="174"/>
      <c r="COH203" s="174"/>
      <c r="COI203" s="174"/>
      <c r="COJ203" s="174"/>
      <c r="COK203" s="174"/>
      <c r="COL203" s="174"/>
      <c r="COM203" s="174"/>
      <c r="CON203" s="174"/>
      <c r="COO203" s="174"/>
      <c r="COP203" s="174"/>
      <c r="COQ203" s="174"/>
      <c r="COR203" s="174"/>
      <c r="COS203" s="174"/>
      <c r="COT203" s="174"/>
      <c r="COU203" s="174"/>
      <c r="COV203" s="174"/>
      <c r="COW203" s="174"/>
      <c r="COX203" s="174"/>
      <c r="COY203" s="174"/>
      <c r="COZ203" s="174"/>
      <c r="CPA203" s="174"/>
      <c r="CPB203" s="174"/>
      <c r="CPC203" s="174"/>
      <c r="CPD203" s="174"/>
      <c r="CPE203" s="174"/>
      <c r="CPF203" s="174"/>
      <c r="CPG203" s="174"/>
      <c r="CPH203" s="174"/>
      <c r="CPI203" s="174"/>
      <c r="CPJ203" s="174"/>
      <c r="CPK203" s="174"/>
      <c r="CPL203" s="174"/>
      <c r="CPM203" s="174"/>
      <c r="CPN203" s="174"/>
      <c r="CPO203" s="174"/>
      <c r="CPP203" s="174"/>
      <c r="CPQ203" s="174"/>
      <c r="CPR203" s="174"/>
      <c r="CPS203" s="174"/>
      <c r="CPT203" s="174"/>
      <c r="CPU203" s="174"/>
      <c r="CPV203" s="174"/>
      <c r="CPW203" s="174"/>
      <c r="CPX203" s="174"/>
      <c r="CPY203" s="174"/>
      <c r="CPZ203" s="174"/>
      <c r="CQA203" s="174"/>
      <c r="CQB203" s="174"/>
      <c r="CQC203" s="174"/>
      <c r="CQD203" s="174"/>
      <c r="CQE203" s="174"/>
      <c r="CQF203" s="174"/>
      <c r="CQG203" s="174"/>
      <c r="CQH203" s="174"/>
      <c r="CQI203" s="174"/>
      <c r="CQJ203" s="174"/>
      <c r="CQK203" s="174"/>
      <c r="CQL203" s="174"/>
      <c r="CQM203" s="174"/>
      <c r="CQN203" s="174"/>
      <c r="CQO203" s="174"/>
      <c r="CQP203" s="174"/>
      <c r="CQQ203" s="174"/>
      <c r="CQR203" s="174"/>
      <c r="CQS203" s="174"/>
      <c r="CQT203" s="174"/>
      <c r="CQU203" s="174"/>
      <c r="CQV203" s="174"/>
      <c r="CQW203" s="174"/>
      <c r="CQX203" s="174"/>
      <c r="CQY203" s="174"/>
      <c r="CQZ203" s="174"/>
      <c r="CRA203" s="174"/>
      <c r="CRB203" s="174"/>
      <c r="CRC203" s="174"/>
      <c r="CRD203" s="174"/>
      <c r="CRE203" s="174"/>
      <c r="CRF203" s="174"/>
      <c r="CRG203" s="174"/>
      <c r="CRH203" s="174"/>
      <c r="CRI203" s="174"/>
      <c r="CRJ203" s="174"/>
      <c r="CRK203" s="174"/>
      <c r="CRL203" s="174"/>
      <c r="CRM203" s="174"/>
      <c r="CRN203" s="174"/>
      <c r="CRO203" s="174"/>
      <c r="CRP203" s="174"/>
      <c r="CRQ203" s="174"/>
      <c r="CRR203" s="174"/>
      <c r="CRS203" s="174"/>
      <c r="CRT203" s="174"/>
      <c r="CRU203" s="174"/>
      <c r="CRV203" s="174"/>
      <c r="CRW203" s="174"/>
      <c r="CRX203" s="174"/>
      <c r="CRY203" s="174"/>
      <c r="CRZ203" s="174"/>
      <c r="CSA203" s="174"/>
      <c r="CSB203" s="174"/>
      <c r="CSC203" s="174"/>
      <c r="CSD203" s="174"/>
      <c r="CSE203" s="174"/>
      <c r="CSF203" s="174"/>
      <c r="CSG203" s="174"/>
      <c r="CSH203" s="174"/>
      <c r="CSI203" s="174"/>
      <c r="CSJ203" s="174"/>
      <c r="CSK203" s="174"/>
      <c r="CSL203" s="174"/>
      <c r="CSM203" s="174"/>
      <c r="CSN203" s="174"/>
      <c r="CSO203" s="174"/>
      <c r="CSP203" s="174"/>
      <c r="CSQ203" s="174"/>
      <c r="CSR203" s="174"/>
      <c r="CSS203" s="174"/>
      <c r="CST203" s="174"/>
      <c r="CSU203" s="174"/>
      <c r="CSV203" s="174"/>
      <c r="CSW203" s="174"/>
      <c r="CSX203" s="174"/>
      <c r="CSY203" s="174"/>
      <c r="CSZ203" s="174"/>
      <c r="CTA203" s="174"/>
      <c r="CTB203" s="174"/>
      <c r="CTC203" s="174"/>
      <c r="CTD203" s="174"/>
      <c r="CTE203" s="174"/>
      <c r="CTF203" s="174"/>
      <c r="CTG203" s="174"/>
      <c r="CTH203" s="174"/>
      <c r="CTI203" s="174"/>
      <c r="CTJ203" s="174"/>
      <c r="CTK203" s="174"/>
      <c r="CTL203" s="174"/>
      <c r="CTM203" s="174"/>
      <c r="CTN203" s="174"/>
      <c r="CTO203" s="174"/>
      <c r="CTP203" s="174"/>
      <c r="CTQ203" s="174"/>
      <c r="CTR203" s="174"/>
      <c r="CTS203" s="174"/>
      <c r="CTT203" s="174"/>
      <c r="CTU203" s="174"/>
      <c r="CTV203" s="174"/>
      <c r="CTW203" s="174"/>
      <c r="CTX203" s="174"/>
      <c r="CTY203" s="174"/>
      <c r="CTZ203" s="174"/>
      <c r="CUA203" s="174"/>
      <c r="CUB203" s="174"/>
      <c r="CUC203" s="174"/>
      <c r="CUD203" s="174"/>
      <c r="CUE203" s="174"/>
      <c r="CUF203" s="174"/>
      <c r="CUG203" s="174"/>
      <c r="CUH203" s="174"/>
      <c r="CUI203" s="174"/>
      <c r="CUJ203" s="174"/>
      <c r="CUK203" s="174"/>
      <c r="CUL203" s="174"/>
      <c r="CUM203" s="174"/>
      <c r="CUN203" s="174"/>
      <c r="CUO203" s="174"/>
      <c r="CUP203" s="174"/>
      <c r="CUQ203" s="174"/>
      <c r="CUR203" s="174"/>
      <c r="CUS203" s="174"/>
      <c r="CUT203" s="174"/>
      <c r="CUU203" s="174"/>
      <c r="CUV203" s="174"/>
      <c r="CUW203" s="174"/>
      <c r="CUX203" s="174"/>
      <c r="CUY203" s="174"/>
      <c r="CUZ203" s="174"/>
      <c r="CVA203" s="174"/>
      <c r="CVB203" s="174"/>
      <c r="CVC203" s="174"/>
      <c r="CVD203" s="174"/>
      <c r="CVE203" s="174"/>
      <c r="CVF203" s="174"/>
      <c r="CVG203" s="174"/>
      <c r="CVH203" s="174"/>
      <c r="CVI203" s="174"/>
      <c r="CVJ203" s="174"/>
      <c r="CVK203" s="174"/>
      <c r="CVL203" s="174"/>
      <c r="CVM203" s="174"/>
      <c r="CVN203" s="174"/>
      <c r="CVO203" s="174"/>
      <c r="CVP203" s="174"/>
      <c r="CVQ203" s="174"/>
      <c r="CVR203" s="174"/>
      <c r="CVS203" s="174"/>
      <c r="CVT203" s="174"/>
      <c r="CVU203" s="174"/>
      <c r="CVV203" s="174"/>
      <c r="CVW203" s="174"/>
      <c r="CVX203" s="174"/>
      <c r="CVY203" s="174"/>
      <c r="CVZ203" s="174"/>
      <c r="CWA203" s="174"/>
      <c r="CWB203" s="174"/>
      <c r="CWC203" s="174"/>
      <c r="CWD203" s="174"/>
      <c r="CWE203" s="174"/>
      <c r="CWF203" s="174"/>
      <c r="CWG203" s="174"/>
      <c r="CWH203" s="174"/>
      <c r="CWI203" s="174"/>
      <c r="CWJ203" s="174"/>
      <c r="CWK203" s="174"/>
      <c r="CWL203" s="174"/>
      <c r="CWM203" s="174"/>
      <c r="CWN203" s="174"/>
      <c r="CWO203" s="174"/>
      <c r="CWP203" s="174"/>
      <c r="CWQ203" s="174"/>
      <c r="CWR203" s="174"/>
      <c r="CWS203" s="174"/>
      <c r="CWT203" s="174"/>
      <c r="CWU203" s="174"/>
      <c r="CWV203" s="174"/>
      <c r="CWW203" s="174"/>
      <c r="CWX203" s="174"/>
      <c r="CWY203" s="174"/>
      <c r="CWZ203" s="174"/>
      <c r="CXA203" s="174"/>
      <c r="CXB203" s="174"/>
      <c r="CXC203" s="174"/>
      <c r="CXD203" s="174"/>
      <c r="CXE203" s="174"/>
      <c r="CXF203" s="174"/>
      <c r="CXG203" s="174"/>
      <c r="CXH203" s="174"/>
      <c r="CXI203" s="174"/>
      <c r="CXJ203" s="174"/>
      <c r="CXK203" s="174"/>
      <c r="CXL203" s="174"/>
      <c r="CXM203" s="174"/>
      <c r="CXN203" s="174"/>
      <c r="CXO203" s="174"/>
      <c r="CXP203" s="174"/>
      <c r="CXQ203" s="174"/>
      <c r="CXR203" s="174"/>
      <c r="CXS203" s="174"/>
      <c r="CXT203" s="174"/>
      <c r="CXU203" s="174"/>
      <c r="CXV203" s="174"/>
      <c r="CXW203" s="174"/>
      <c r="CXX203" s="174"/>
      <c r="CXY203" s="174"/>
      <c r="CXZ203" s="174"/>
      <c r="CYA203" s="174"/>
      <c r="CYB203" s="174"/>
      <c r="CYC203" s="174"/>
      <c r="CYD203" s="174"/>
      <c r="CYE203" s="174"/>
      <c r="CYF203" s="174"/>
      <c r="CYG203" s="174"/>
      <c r="CYH203" s="174"/>
      <c r="CYI203" s="174"/>
      <c r="CYJ203" s="174"/>
      <c r="CYK203" s="174"/>
      <c r="CYL203" s="174"/>
      <c r="CYM203" s="174"/>
      <c r="CYN203" s="174"/>
      <c r="CYO203" s="174"/>
      <c r="CYP203" s="174"/>
      <c r="CYQ203" s="174"/>
      <c r="CYR203" s="174"/>
      <c r="CYS203" s="174"/>
      <c r="CYT203" s="174"/>
      <c r="CYU203" s="174"/>
      <c r="CYV203" s="174"/>
      <c r="CYW203" s="174"/>
      <c r="CYX203" s="174"/>
      <c r="CYY203" s="174"/>
      <c r="CYZ203" s="174"/>
      <c r="CZA203" s="174"/>
      <c r="CZB203" s="174"/>
      <c r="CZC203" s="174"/>
      <c r="CZD203" s="174"/>
      <c r="CZE203" s="174"/>
      <c r="CZF203" s="174"/>
      <c r="CZG203" s="174"/>
      <c r="CZH203" s="174"/>
      <c r="CZI203" s="174"/>
      <c r="CZJ203" s="174"/>
      <c r="CZK203" s="174"/>
      <c r="CZL203" s="174"/>
      <c r="CZM203" s="174"/>
      <c r="CZN203" s="174"/>
      <c r="CZO203" s="174"/>
      <c r="CZP203" s="174"/>
      <c r="CZQ203" s="174"/>
      <c r="CZR203" s="174"/>
      <c r="CZS203" s="174"/>
      <c r="CZT203" s="174"/>
      <c r="CZU203" s="174"/>
      <c r="CZV203" s="174"/>
      <c r="CZW203" s="174"/>
      <c r="CZX203" s="174"/>
      <c r="CZY203" s="174"/>
      <c r="CZZ203" s="174"/>
      <c r="DAA203" s="174"/>
      <c r="DAB203" s="174"/>
      <c r="DAC203" s="174"/>
      <c r="DAD203" s="174"/>
      <c r="DAE203" s="174"/>
      <c r="DAF203" s="174"/>
      <c r="DAG203" s="174"/>
      <c r="DAH203" s="174"/>
      <c r="DAI203" s="174"/>
      <c r="DAJ203" s="174"/>
      <c r="DAK203" s="174"/>
      <c r="DAL203" s="174"/>
      <c r="DAM203" s="174"/>
      <c r="DAN203" s="174"/>
      <c r="DAO203" s="174"/>
      <c r="DAP203" s="174"/>
      <c r="DAQ203" s="174"/>
      <c r="DAR203" s="174"/>
      <c r="DAS203" s="174"/>
      <c r="DAT203" s="174"/>
      <c r="DAU203" s="174"/>
      <c r="DAV203" s="174"/>
      <c r="DAW203" s="174"/>
      <c r="DAX203" s="174"/>
      <c r="DAY203" s="174"/>
      <c r="DAZ203" s="174"/>
      <c r="DBA203" s="174"/>
      <c r="DBB203" s="174"/>
      <c r="DBC203" s="174"/>
      <c r="DBD203" s="174"/>
      <c r="DBE203" s="174"/>
      <c r="DBF203" s="174"/>
      <c r="DBG203" s="174"/>
      <c r="DBH203" s="174"/>
      <c r="DBI203" s="174"/>
      <c r="DBJ203" s="174"/>
      <c r="DBK203" s="174"/>
      <c r="DBL203" s="174"/>
      <c r="DBM203" s="174"/>
      <c r="DBN203" s="174"/>
      <c r="DBO203" s="174"/>
      <c r="DBP203" s="174"/>
      <c r="DBQ203" s="174"/>
      <c r="DBR203" s="174"/>
      <c r="DBS203" s="174"/>
      <c r="DBT203" s="174"/>
      <c r="DBU203" s="174"/>
      <c r="DBV203" s="174"/>
      <c r="DBW203" s="174"/>
      <c r="DBX203" s="174"/>
      <c r="DBY203" s="174"/>
      <c r="DBZ203" s="174"/>
      <c r="DCA203" s="174"/>
      <c r="DCB203" s="174"/>
      <c r="DCC203" s="174"/>
      <c r="DCD203" s="174"/>
      <c r="DCE203" s="174"/>
      <c r="DCF203" s="174"/>
      <c r="DCG203" s="174"/>
      <c r="DCH203" s="174"/>
      <c r="DCI203" s="174"/>
      <c r="DCJ203" s="174"/>
      <c r="DCK203" s="174"/>
      <c r="DCL203" s="174"/>
      <c r="DCM203" s="174"/>
      <c r="DCN203" s="174"/>
      <c r="DCO203" s="174"/>
      <c r="DCP203" s="174"/>
      <c r="DCQ203" s="174"/>
      <c r="DCR203" s="174"/>
      <c r="DCS203" s="174"/>
      <c r="DCT203" s="174"/>
      <c r="DCU203" s="174"/>
      <c r="DCV203" s="174"/>
      <c r="DCW203" s="174"/>
      <c r="DCX203" s="174"/>
      <c r="DCY203" s="174"/>
      <c r="DCZ203" s="174"/>
      <c r="DDA203" s="174"/>
      <c r="DDB203" s="174"/>
      <c r="DDC203" s="174"/>
      <c r="DDD203" s="174"/>
      <c r="DDE203" s="174"/>
      <c r="DDF203" s="174"/>
      <c r="DDG203" s="174"/>
      <c r="DDH203" s="174"/>
      <c r="DDI203" s="174"/>
      <c r="DDJ203" s="174"/>
      <c r="DDK203" s="174"/>
      <c r="DDL203" s="174"/>
      <c r="DDM203" s="174"/>
      <c r="DDN203" s="174"/>
      <c r="DDO203" s="174"/>
      <c r="DDP203" s="174"/>
      <c r="DDQ203" s="174"/>
      <c r="DDR203" s="174"/>
      <c r="DDS203" s="174"/>
      <c r="DDT203" s="174"/>
      <c r="DDU203" s="174"/>
      <c r="DDV203" s="174"/>
      <c r="DDW203" s="174"/>
      <c r="DDX203" s="174"/>
      <c r="DDY203" s="174"/>
      <c r="DDZ203" s="174"/>
      <c r="DEA203" s="174"/>
      <c r="DEB203" s="174"/>
      <c r="DEC203" s="174"/>
      <c r="DED203" s="174"/>
      <c r="DEE203" s="174"/>
      <c r="DEF203" s="174"/>
      <c r="DEG203" s="174"/>
      <c r="DEH203" s="174"/>
      <c r="DEI203" s="174"/>
      <c r="DEJ203" s="174"/>
      <c r="DEK203" s="174"/>
      <c r="DEL203" s="174"/>
      <c r="DEM203" s="174"/>
      <c r="DEN203" s="174"/>
      <c r="DEO203" s="174"/>
      <c r="DEP203" s="174"/>
      <c r="DEQ203" s="174"/>
      <c r="DER203" s="174"/>
      <c r="DES203" s="174"/>
      <c r="DET203" s="174"/>
      <c r="DEU203" s="174"/>
      <c r="DEV203" s="174"/>
      <c r="DEW203" s="174"/>
      <c r="DEX203" s="174"/>
      <c r="DEY203" s="174"/>
      <c r="DEZ203" s="174"/>
      <c r="DFA203" s="174"/>
      <c r="DFB203" s="174"/>
      <c r="DFC203" s="174"/>
      <c r="DFD203" s="174"/>
      <c r="DFE203" s="174"/>
      <c r="DFF203" s="174"/>
      <c r="DFG203" s="174"/>
      <c r="DFH203" s="174"/>
      <c r="DFI203" s="174"/>
      <c r="DFJ203" s="174"/>
      <c r="DFK203" s="174"/>
      <c r="DFL203" s="174"/>
      <c r="DFM203" s="174"/>
      <c r="DFN203" s="174"/>
      <c r="DFO203" s="174"/>
      <c r="DFP203" s="174"/>
      <c r="DFQ203" s="174"/>
      <c r="DFR203" s="174"/>
      <c r="DFS203" s="174"/>
      <c r="DFT203" s="174"/>
      <c r="DFU203" s="174"/>
      <c r="DFV203" s="174"/>
      <c r="DFW203" s="174"/>
      <c r="DFX203" s="174"/>
      <c r="DFY203" s="174"/>
      <c r="DFZ203" s="174"/>
      <c r="DGA203" s="174"/>
      <c r="DGB203" s="174"/>
      <c r="DGC203" s="174"/>
      <c r="DGD203" s="174"/>
      <c r="DGE203" s="174"/>
      <c r="DGF203" s="174"/>
      <c r="DGG203" s="174"/>
      <c r="DGH203" s="174"/>
      <c r="DGI203" s="174"/>
      <c r="DGJ203" s="174"/>
      <c r="DGK203" s="174"/>
      <c r="DGL203" s="174"/>
      <c r="DGM203" s="174"/>
      <c r="DGN203" s="174"/>
      <c r="DGO203" s="174"/>
      <c r="DGP203" s="174"/>
      <c r="DGQ203" s="174"/>
      <c r="DGR203" s="174"/>
      <c r="DGS203" s="174"/>
      <c r="DGT203" s="174"/>
      <c r="DGU203" s="174"/>
      <c r="DGV203" s="174"/>
      <c r="DGW203" s="174"/>
      <c r="DGX203" s="174"/>
      <c r="DGY203" s="174"/>
      <c r="DGZ203" s="174"/>
      <c r="DHA203" s="174"/>
      <c r="DHB203" s="174"/>
      <c r="DHC203" s="174"/>
      <c r="DHD203" s="174"/>
      <c r="DHE203" s="174"/>
      <c r="DHF203" s="174"/>
      <c r="DHG203" s="174"/>
      <c r="DHH203" s="174"/>
      <c r="DHI203" s="174"/>
      <c r="DHJ203" s="174"/>
      <c r="DHK203" s="174"/>
      <c r="DHL203" s="174"/>
      <c r="DHM203" s="174"/>
      <c r="DHN203" s="174"/>
      <c r="DHO203" s="174"/>
      <c r="DHP203" s="174"/>
      <c r="DHQ203" s="174"/>
      <c r="DHR203" s="174"/>
      <c r="DHS203" s="174"/>
      <c r="DHT203" s="174"/>
      <c r="DHU203" s="174"/>
      <c r="DHV203" s="174"/>
      <c r="DHW203" s="174"/>
      <c r="DHX203" s="174"/>
      <c r="DHY203" s="174"/>
      <c r="DHZ203" s="174"/>
      <c r="DIA203" s="174"/>
      <c r="DIB203" s="174"/>
      <c r="DIC203" s="174"/>
      <c r="DID203" s="174"/>
      <c r="DIE203" s="174"/>
      <c r="DIF203" s="174"/>
      <c r="DIG203" s="174"/>
      <c r="DIH203" s="174"/>
      <c r="DII203" s="174"/>
      <c r="DIJ203" s="174"/>
      <c r="DIK203" s="174"/>
      <c r="DIL203" s="174"/>
      <c r="DIM203" s="174"/>
      <c r="DIN203" s="174"/>
      <c r="DIO203" s="174"/>
      <c r="DIP203" s="174"/>
      <c r="DIQ203" s="174"/>
      <c r="DIR203" s="174"/>
      <c r="DIS203" s="174"/>
      <c r="DIT203" s="174"/>
      <c r="DIU203" s="174"/>
      <c r="DIV203" s="174"/>
      <c r="DIW203" s="174"/>
      <c r="DIX203" s="174"/>
      <c r="DIY203" s="174"/>
      <c r="DIZ203" s="174"/>
      <c r="DJA203" s="174"/>
      <c r="DJB203" s="174"/>
      <c r="DJC203" s="174"/>
      <c r="DJD203" s="174"/>
      <c r="DJE203" s="174"/>
      <c r="DJF203" s="174"/>
      <c r="DJG203" s="174"/>
      <c r="DJH203" s="174"/>
      <c r="DJI203" s="174"/>
      <c r="DJJ203" s="174"/>
      <c r="DJK203" s="174"/>
      <c r="DJL203" s="174"/>
      <c r="DJM203" s="174"/>
      <c r="DJN203" s="174"/>
      <c r="DJO203" s="174"/>
      <c r="DJP203" s="174"/>
      <c r="DJQ203" s="174"/>
      <c r="DJR203" s="174"/>
      <c r="DJS203" s="174"/>
      <c r="DJT203" s="174"/>
      <c r="DJU203" s="174"/>
      <c r="DJV203" s="174"/>
      <c r="DJW203" s="174"/>
      <c r="DJX203" s="174"/>
      <c r="DJY203" s="174"/>
      <c r="DJZ203" s="174"/>
      <c r="DKA203" s="174"/>
      <c r="DKB203" s="174"/>
      <c r="DKC203" s="174"/>
      <c r="DKD203" s="174"/>
      <c r="DKE203" s="174"/>
      <c r="DKF203" s="174"/>
      <c r="DKG203" s="174"/>
      <c r="DKH203" s="174"/>
      <c r="DKI203" s="174"/>
      <c r="DKJ203" s="174"/>
      <c r="DKK203" s="174"/>
      <c r="DKL203" s="174"/>
      <c r="DKM203" s="174"/>
      <c r="DKN203" s="174"/>
      <c r="DKO203" s="174"/>
      <c r="DKP203" s="174"/>
      <c r="DKQ203" s="174"/>
      <c r="DKR203" s="174"/>
      <c r="DKS203" s="174"/>
      <c r="DKT203" s="174"/>
      <c r="DKU203" s="174"/>
      <c r="DKV203" s="174"/>
      <c r="DKW203" s="174"/>
      <c r="DKX203" s="174"/>
      <c r="DKY203" s="174"/>
      <c r="DKZ203" s="174"/>
      <c r="DLA203" s="174"/>
      <c r="DLB203" s="174"/>
      <c r="DLC203" s="174"/>
      <c r="DLD203" s="174"/>
      <c r="DLE203" s="174"/>
      <c r="DLF203" s="174"/>
      <c r="DLG203" s="174"/>
      <c r="DLH203" s="174"/>
      <c r="DLI203" s="174"/>
      <c r="DLJ203" s="174"/>
      <c r="DLK203" s="174"/>
      <c r="DLL203" s="174"/>
      <c r="DLM203" s="174"/>
      <c r="DLN203" s="174"/>
      <c r="DLO203" s="174"/>
      <c r="DLP203" s="174"/>
      <c r="DLQ203" s="174"/>
      <c r="DLR203" s="174"/>
      <c r="DLS203" s="174"/>
      <c r="DLT203" s="174"/>
      <c r="DLU203" s="174"/>
      <c r="DLV203" s="174"/>
      <c r="DLW203" s="174"/>
      <c r="DLX203" s="174"/>
      <c r="DLY203" s="174"/>
      <c r="DLZ203" s="174"/>
      <c r="DMA203" s="174"/>
      <c r="DMB203" s="174"/>
      <c r="DMC203" s="174"/>
      <c r="DMD203" s="174"/>
      <c r="DME203" s="174"/>
      <c r="DMF203" s="174"/>
      <c r="DMG203" s="174"/>
      <c r="DMH203" s="174"/>
      <c r="DMI203" s="174"/>
      <c r="DMJ203" s="174"/>
      <c r="DMK203" s="174"/>
      <c r="DML203" s="174"/>
      <c r="DMM203" s="174"/>
      <c r="DMN203" s="174"/>
      <c r="DMO203" s="174"/>
      <c r="DMP203" s="174"/>
      <c r="DMQ203" s="174"/>
      <c r="DMR203" s="174"/>
      <c r="DMS203" s="174"/>
      <c r="DMT203" s="174"/>
      <c r="DMU203" s="174"/>
      <c r="DMV203" s="174"/>
      <c r="DMW203" s="174"/>
      <c r="DMX203" s="174"/>
      <c r="DMY203" s="174"/>
      <c r="DMZ203" s="174"/>
      <c r="DNA203" s="174"/>
      <c r="DNB203" s="174"/>
      <c r="DNC203" s="174"/>
      <c r="DND203" s="174"/>
      <c r="DNE203" s="174"/>
      <c r="DNF203" s="174"/>
      <c r="DNG203" s="174"/>
      <c r="DNH203" s="174"/>
      <c r="DNI203" s="174"/>
      <c r="DNJ203" s="174"/>
      <c r="DNK203" s="174"/>
      <c r="DNL203" s="174"/>
      <c r="DNM203" s="174"/>
      <c r="DNN203" s="174"/>
      <c r="DNO203" s="174"/>
      <c r="DNP203" s="174"/>
      <c r="DNQ203" s="174"/>
      <c r="DNR203" s="174"/>
      <c r="DNS203" s="174"/>
      <c r="DNT203" s="174"/>
      <c r="DNU203" s="174"/>
      <c r="DNV203" s="174"/>
      <c r="DNW203" s="174"/>
      <c r="DNX203" s="174"/>
      <c r="DNY203" s="174"/>
      <c r="DNZ203" s="174"/>
      <c r="DOA203" s="174"/>
      <c r="DOB203" s="174"/>
      <c r="DOC203" s="174"/>
      <c r="DOD203" s="174"/>
      <c r="DOE203" s="174"/>
      <c r="DOF203" s="174"/>
      <c r="DOG203" s="174"/>
      <c r="DOH203" s="174"/>
      <c r="DOI203" s="174"/>
      <c r="DOJ203" s="174"/>
      <c r="DOK203" s="174"/>
      <c r="DOL203" s="174"/>
      <c r="DOM203" s="174"/>
      <c r="DON203" s="174"/>
      <c r="DOO203" s="174"/>
      <c r="DOP203" s="174"/>
      <c r="DOQ203" s="174"/>
      <c r="DOR203" s="174"/>
      <c r="DOS203" s="174"/>
      <c r="DOT203" s="174"/>
      <c r="DOU203" s="174"/>
      <c r="DOV203" s="174"/>
      <c r="DOW203" s="174"/>
      <c r="DOX203" s="174"/>
      <c r="DOY203" s="174"/>
      <c r="DOZ203" s="174"/>
      <c r="DPA203" s="174"/>
      <c r="DPB203" s="174"/>
      <c r="DPC203" s="174"/>
      <c r="DPD203" s="174"/>
      <c r="DPE203" s="174"/>
      <c r="DPF203" s="174"/>
      <c r="DPG203" s="174"/>
      <c r="DPH203" s="174"/>
      <c r="DPI203" s="174"/>
      <c r="DPJ203" s="174"/>
      <c r="DPK203" s="174"/>
      <c r="DPL203" s="174"/>
      <c r="DPM203" s="174"/>
      <c r="DPN203" s="174"/>
      <c r="DPO203" s="174"/>
      <c r="DPP203" s="174"/>
      <c r="DPQ203" s="174"/>
      <c r="DPR203" s="174"/>
      <c r="DPS203" s="174"/>
      <c r="DPT203" s="174"/>
      <c r="DPU203" s="174"/>
      <c r="DPV203" s="174"/>
      <c r="DPW203" s="174"/>
      <c r="DPX203" s="174"/>
      <c r="DPY203" s="174"/>
      <c r="DPZ203" s="174"/>
      <c r="DQA203" s="174"/>
      <c r="DQB203" s="174"/>
      <c r="DQC203" s="174"/>
      <c r="DQD203" s="174"/>
      <c r="DQE203" s="174"/>
      <c r="DQF203" s="174"/>
      <c r="DQG203" s="174"/>
      <c r="DQH203" s="174"/>
      <c r="DQI203" s="174"/>
      <c r="DQJ203" s="174"/>
      <c r="DQK203" s="174"/>
      <c r="DQL203" s="174"/>
      <c r="DQM203" s="174"/>
      <c r="DQN203" s="174"/>
      <c r="DQO203" s="174"/>
      <c r="DQP203" s="174"/>
      <c r="DQQ203" s="174"/>
      <c r="DQR203" s="174"/>
      <c r="DQS203" s="174"/>
      <c r="DQT203" s="174"/>
      <c r="DQU203" s="174"/>
      <c r="DQV203" s="174"/>
      <c r="DQW203" s="174"/>
      <c r="DQX203" s="174"/>
      <c r="DQY203" s="174"/>
      <c r="DQZ203" s="174"/>
      <c r="DRA203" s="174"/>
      <c r="DRB203" s="174"/>
      <c r="DRC203" s="174"/>
      <c r="DRD203" s="174"/>
      <c r="DRE203" s="174"/>
      <c r="DRF203" s="174"/>
      <c r="DRG203" s="174"/>
      <c r="DRH203" s="174"/>
      <c r="DRI203" s="174"/>
      <c r="DRJ203" s="174"/>
      <c r="DRK203" s="174"/>
      <c r="DRL203" s="174"/>
      <c r="DRM203" s="174"/>
      <c r="DRN203" s="174"/>
      <c r="DRO203" s="174"/>
      <c r="DRP203" s="174"/>
      <c r="DRQ203" s="174"/>
      <c r="DRR203" s="174"/>
      <c r="DRS203" s="174"/>
      <c r="DRT203" s="174"/>
      <c r="DRU203" s="174"/>
      <c r="DRV203" s="174"/>
      <c r="DRW203" s="174"/>
      <c r="DRX203" s="174"/>
      <c r="DRY203" s="174"/>
      <c r="DRZ203" s="174"/>
      <c r="DSA203" s="174"/>
      <c r="DSB203" s="174"/>
      <c r="DSC203" s="174"/>
      <c r="DSD203" s="174"/>
      <c r="DSE203" s="174"/>
      <c r="DSF203" s="174"/>
      <c r="DSG203" s="174"/>
      <c r="DSH203" s="174"/>
      <c r="DSI203" s="174"/>
      <c r="DSJ203" s="174"/>
      <c r="DSK203" s="174"/>
      <c r="DSL203" s="174"/>
      <c r="DSM203" s="174"/>
      <c r="DSN203" s="174"/>
      <c r="DSO203" s="174"/>
      <c r="DSP203" s="174"/>
      <c r="DSQ203" s="174"/>
      <c r="DSR203" s="174"/>
      <c r="DSS203" s="174"/>
      <c r="DST203" s="174"/>
      <c r="DSU203" s="174"/>
      <c r="DSV203" s="174"/>
      <c r="DSW203" s="174"/>
      <c r="DSX203" s="174"/>
      <c r="DSY203" s="174"/>
      <c r="DSZ203" s="174"/>
      <c r="DTA203" s="174"/>
      <c r="DTB203" s="174"/>
      <c r="DTC203" s="174"/>
      <c r="DTD203" s="174"/>
      <c r="DTE203" s="174"/>
      <c r="DTF203" s="174"/>
      <c r="DTG203" s="174"/>
      <c r="DTH203" s="174"/>
      <c r="DTI203" s="174"/>
      <c r="DTJ203" s="174"/>
      <c r="DTK203" s="174"/>
      <c r="DTL203" s="174"/>
      <c r="DTM203" s="174"/>
      <c r="DTN203" s="174"/>
      <c r="DTO203" s="174"/>
      <c r="DTP203" s="174"/>
      <c r="DTQ203" s="174"/>
      <c r="DTR203" s="174"/>
      <c r="DTS203" s="174"/>
      <c r="DTT203" s="174"/>
      <c r="DTU203" s="174"/>
      <c r="DTV203" s="174"/>
      <c r="DTW203" s="174"/>
      <c r="DTX203" s="174"/>
      <c r="DTY203" s="174"/>
      <c r="DTZ203" s="174"/>
      <c r="DUA203" s="174"/>
      <c r="DUB203" s="174"/>
      <c r="DUC203" s="174"/>
      <c r="DUD203" s="174"/>
      <c r="DUE203" s="174"/>
      <c r="DUF203" s="174"/>
      <c r="DUG203" s="174"/>
      <c r="DUH203" s="174"/>
      <c r="DUI203" s="174"/>
      <c r="DUJ203" s="174"/>
      <c r="DUK203" s="174"/>
      <c r="DUL203" s="174"/>
      <c r="DUM203" s="174"/>
      <c r="DUN203" s="174"/>
      <c r="DUO203" s="174"/>
      <c r="DUP203" s="174"/>
      <c r="DUQ203" s="174"/>
      <c r="DUR203" s="174"/>
      <c r="DUS203" s="174"/>
      <c r="DUT203" s="174"/>
      <c r="DUU203" s="174"/>
      <c r="DUV203" s="174"/>
      <c r="DUW203" s="174"/>
      <c r="DUX203" s="174"/>
      <c r="DUY203" s="174"/>
      <c r="DUZ203" s="174"/>
      <c r="DVA203" s="174"/>
      <c r="DVB203" s="174"/>
      <c r="DVC203" s="174"/>
      <c r="DVD203" s="174"/>
      <c r="DVE203" s="174"/>
      <c r="DVF203" s="174"/>
      <c r="DVG203" s="174"/>
      <c r="DVH203" s="174"/>
      <c r="DVI203" s="174"/>
      <c r="DVJ203" s="174"/>
      <c r="DVK203" s="174"/>
      <c r="DVL203" s="174"/>
      <c r="DVM203" s="174"/>
      <c r="DVN203" s="174"/>
      <c r="DVO203" s="174"/>
      <c r="DVP203" s="174"/>
      <c r="DVQ203" s="174"/>
      <c r="DVR203" s="174"/>
      <c r="DVS203" s="174"/>
      <c r="DVT203" s="174"/>
      <c r="DVU203" s="174"/>
      <c r="DVV203" s="174"/>
      <c r="DVW203" s="174"/>
      <c r="DVX203" s="174"/>
      <c r="DVY203" s="174"/>
      <c r="DVZ203" s="174"/>
      <c r="DWA203" s="174"/>
      <c r="DWB203" s="174"/>
      <c r="DWC203" s="174"/>
      <c r="DWD203" s="174"/>
      <c r="DWE203" s="174"/>
      <c r="DWF203" s="174"/>
      <c r="DWG203" s="174"/>
      <c r="DWH203" s="174"/>
      <c r="DWI203" s="174"/>
      <c r="DWJ203" s="174"/>
      <c r="DWK203" s="174"/>
      <c r="DWL203" s="174"/>
      <c r="DWM203" s="174"/>
      <c r="DWN203" s="174"/>
      <c r="DWO203" s="174"/>
      <c r="DWP203" s="174"/>
      <c r="DWQ203" s="174"/>
      <c r="DWR203" s="174"/>
      <c r="DWS203" s="174"/>
      <c r="DWT203" s="174"/>
      <c r="DWU203" s="174"/>
      <c r="DWV203" s="174"/>
      <c r="DWW203" s="174"/>
      <c r="DWX203" s="174"/>
      <c r="DWY203" s="174"/>
      <c r="DWZ203" s="174"/>
      <c r="DXA203" s="174"/>
      <c r="DXB203" s="174"/>
      <c r="DXC203" s="174"/>
      <c r="DXD203" s="174"/>
      <c r="DXE203" s="174"/>
      <c r="DXF203" s="174"/>
      <c r="DXG203" s="174"/>
      <c r="DXH203" s="174"/>
      <c r="DXI203" s="174"/>
      <c r="DXJ203" s="174"/>
      <c r="DXK203" s="174"/>
      <c r="DXL203" s="174"/>
      <c r="DXM203" s="174"/>
      <c r="DXN203" s="174"/>
      <c r="DXO203" s="174"/>
      <c r="DXP203" s="174"/>
      <c r="DXQ203" s="174"/>
      <c r="DXR203" s="174"/>
      <c r="DXS203" s="174"/>
      <c r="DXT203" s="174"/>
      <c r="DXU203" s="174"/>
      <c r="DXV203" s="174"/>
      <c r="DXW203" s="174"/>
      <c r="DXX203" s="174"/>
      <c r="DXY203" s="174"/>
      <c r="DXZ203" s="174"/>
      <c r="DYA203" s="174"/>
      <c r="DYB203" s="174"/>
      <c r="DYC203" s="174"/>
      <c r="DYD203" s="174"/>
      <c r="DYE203" s="174"/>
      <c r="DYF203" s="174"/>
      <c r="DYG203" s="174"/>
      <c r="DYH203" s="174"/>
      <c r="DYI203" s="174"/>
      <c r="DYJ203" s="174"/>
      <c r="DYK203" s="174"/>
      <c r="DYL203" s="174"/>
      <c r="DYM203" s="174"/>
      <c r="DYN203" s="174"/>
      <c r="DYO203" s="174"/>
      <c r="DYP203" s="174"/>
      <c r="DYQ203" s="174"/>
      <c r="DYR203" s="174"/>
      <c r="DYS203" s="174"/>
      <c r="DYT203" s="174"/>
      <c r="DYU203" s="174"/>
      <c r="DYV203" s="174"/>
      <c r="DYW203" s="174"/>
      <c r="DYX203" s="174"/>
      <c r="DYY203" s="174"/>
      <c r="DYZ203" s="174"/>
      <c r="DZA203" s="174"/>
      <c r="DZB203" s="174"/>
      <c r="DZC203" s="174"/>
      <c r="DZD203" s="174"/>
      <c r="DZE203" s="174"/>
      <c r="DZF203" s="174"/>
      <c r="DZG203" s="174"/>
      <c r="DZH203" s="174"/>
      <c r="DZI203" s="174"/>
      <c r="DZJ203" s="174"/>
      <c r="DZK203" s="174"/>
      <c r="DZL203" s="174"/>
      <c r="DZM203" s="174"/>
      <c r="DZN203" s="174"/>
      <c r="DZO203" s="174"/>
      <c r="DZP203" s="174"/>
      <c r="DZQ203" s="174"/>
      <c r="DZR203" s="174"/>
      <c r="DZS203" s="174"/>
      <c r="DZT203" s="174"/>
      <c r="DZU203" s="174"/>
      <c r="DZV203" s="174"/>
      <c r="DZW203" s="174"/>
      <c r="DZX203" s="174"/>
      <c r="DZY203" s="174"/>
      <c r="DZZ203" s="174"/>
      <c r="EAA203" s="174"/>
      <c r="EAB203" s="174"/>
      <c r="EAC203" s="174"/>
      <c r="EAD203" s="174"/>
      <c r="EAE203" s="174"/>
      <c r="EAF203" s="174"/>
      <c r="EAG203" s="174"/>
      <c r="EAH203" s="174"/>
      <c r="EAI203" s="174"/>
      <c r="EAJ203" s="174"/>
      <c r="EAK203" s="174"/>
      <c r="EAL203" s="174"/>
      <c r="EAM203" s="174"/>
      <c r="EAN203" s="174"/>
      <c r="EAO203" s="174"/>
      <c r="EAP203" s="174"/>
      <c r="EAQ203" s="174"/>
      <c r="EAR203" s="174"/>
      <c r="EAS203" s="174"/>
      <c r="EAT203" s="174"/>
      <c r="EAU203" s="174"/>
      <c r="EAV203" s="174"/>
      <c r="EAW203" s="174"/>
      <c r="EAX203" s="174"/>
      <c r="EAY203" s="174"/>
      <c r="EAZ203" s="174"/>
      <c r="EBA203" s="174"/>
      <c r="EBB203" s="174"/>
      <c r="EBC203" s="174"/>
      <c r="EBD203" s="174"/>
      <c r="EBE203" s="174"/>
      <c r="EBF203" s="174"/>
      <c r="EBG203" s="174"/>
      <c r="EBH203" s="174"/>
      <c r="EBI203" s="174"/>
      <c r="EBJ203" s="174"/>
      <c r="EBK203" s="174"/>
      <c r="EBL203" s="174"/>
      <c r="EBM203" s="174"/>
      <c r="EBN203" s="174"/>
      <c r="EBO203" s="174"/>
      <c r="EBP203" s="174"/>
      <c r="EBQ203" s="174"/>
      <c r="EBR203" s="174"/>
      <c r="EBS203" s="174"/>
      <c r="EBT203" s="174"/>
      <c r="EBU203" s="174"/>
      <c r="EBV203" s="174"/>
      <c r="EBW203" s="174"/>
      <c r="EBX203" s="174"/>
      <c r="EBY203" s="174"/>
      <c r="EBZ203" s="174"/>
      <c r="ECA203" s="174"/>
      <c r="ECB203" s="174"/>
      <c r="ECC203" s="174"/>
      <c r="ECD203" s="174"/>
      <c r="ECE203" s="174"/>
      <c r="ECF203" s="174"/>
      <c r="ECG203" s="174"/>
      <c r="ECH203" s="174"/>
      <c r="ECI203" s="174"/>
      <c r="ECJ203" s="174"/>
      <c r="ECK203" s="174"/>
      <c r="ECL203" s="174"/>
      <c r="ECM203" s="174"/>
      <c r="ECN203" s="174"/>
      <c r="ECO203" s="174"/>
      <c r="ECP203" s="174"/>
      <c r="ECQ203" s="174"/>
      <c r="ECR203" s="174"/>
      <c r="ECS203" s="174"/>
      <c r="ECT203" s="174"/>
      <c r="ECU203" s="174"/>
      <c r="ECV203" s="174"/>
      <c r="ECW203" s="174"/>
      <c r="ECX203" s="174"/>
      <c r="ECY203" s="174"/>
      <c r="ECZ203" s="174"/>
      <c r="EDA203" s="174"/>
      <c r="EDB203" s="174"/>
      <c r="EDC203" s="174"/>
      <c r="EDD203" s="174"/>
      <c r="EDE203" s="174"/>
      <c r="EDF203" s="174"/>
      <c r="EDG203" s="174"/>
      <c r="EDH203" s="174"/>
      <c r="EDI203" s="174"/>
      <c r="EDJ203" s="174"/>
      <c r="EDK203" s="174"/>
      <c r="EDL203" s="174"/>
      <c r="EDM203" s="174"/>
      <c r="EDN203" s="174"/>
      <c r="EDO203" s="174"/>
      <c r="EDP203" s="174"/>
      <c r="EDQ203" s="174"/>
      <c r="EDR203" s="174"/>
      <c r="EDS203" s="174"/>
      <c r="EDT203" s="174"/>
      <c r="EDU203" s="174"/>
      <c r="EDV203" s="174"/>
      <c r="EDW203" s="174"/>
      <c r="EDX203" s="174"/>
      <c r="EDY203" s="174"/>
      <c r="EDZ203" s="174"/>
      <c r="EEA203" s="174"/>
      <c r="EEB203" s="174"/>
      <c r="EEC203" s="174"/>
      <c r="EED203" s="174"/>
      <c r="EEE203" s="174"/>
      <c r="EEF203" s="174"/>
      <c r="EEG203" s="174"/>
      <c r="EEH203" s="174"/>
      <c r="EEI203" s="174"/>
      <c r="EEJ203" s="174"/>
      <c r="EEK203" s="174"/>
      <c r="EEL203" s="174"/>
      <c r="EEM203" s="174"/>
      <c r="EEN203" s="174"/>
      <c r="EEO203" s="174"/>
      <c r="EEP203" s="174"/>
      <c r="EEQ203" s="174"/>
      <c r="EER203" s="174"/>
      <c r="EES203" s="174"/>
      <c r="EET203" s="174"/>
      <c r="EEU203" s="174"/>
      <c r="EEV203" s="174"/>
      <c r="EEW203" s="174"/>
      <c r="EEX203" s="174"/>
      <c r="EEY203" s="174"/>
      <c r="EEZ203" s="174"/>
      <c r="EFA203" s="174"/>
      <c r="EFB203" s="174"/>
      <c r="EFC203" s="174"/>
      <c r="EFD203" s="174"/>
      <c r="EFE203" s="174"/>
      <c r="EFF203" s="174"/>
      <c r="EFG203" s="174"/>
      <c r="EFH203" s="174"/>
      <c r="EFI203" s="174"/>
      <c r="EFJ203" s="174"/>
      <c r="EFK203" s="174"/>
      <c r="EFL203" s="174"/>
      <c r="EFM203" s="174"/>
      <c r="EFN203" s="174"/>
      <c r="EFO203" s="174"/>
      <c r="EFP203" s="174"/>
      <c r="EFQ203" s="174"/>
      <c r="EFR203" s="174"/>
      <c r="EFS203" s="174"/>
      <c r="EFT203" s="174"/>
      <c r="EFU203" s="174"/>
      <c r="EFV203" s="174"/>
      <c r="EFW203" s="174"/>
      <c r="EFX203" s="174"/>
      <c r="EFY203" s="174"/>
      <c r="EFZ203" s="174"/>
      <c r="EGA203" s="174"/>
      <c r="EGB203" s="174"/>
      <c r="EGC203" s="174"/>
      <c r="EGD203" s="174"/>
      <c r="EGE203" s="174"/>
      <c r="EGF203" s="174"/>
      <c r="EGG203" s="174"/>
      <c r="EGH203" s="174"/>
      <c r="EGI203" s="174"/>
      <c r="EGJ203" s="174"/>
      <c r="EGK203" s="174"/>
      <c r="EGL203" s="174"/>
      <c r="EGM203" s="174"/>
      <c r="EGN203" s="174"/>
      <c r="EGO203" s="174"/>
      <c r="EGP203" s="174"/>
      <c r="EGQ203" s="174"/>
      <c r="EGR203" s="174"/>
      <c r="EGS203" s="174"/>
      <c r="EGT203" s="174"/>
      <c r="EGU203" s="174"/>
      <c r="EGV203" s="174"/>
      <c r="EGW203" s="174"/>
      <c r="EGX203" s="174"/>
      <c r="EGY203" s="174"/>
      <c r="EGZ203" s="174"/>
      <c r="EHA203" s="174"/>
      <c r="EHB203" s="174"/>
      <c r="EHC203" s="174"/>
      <c r="EHD203" s="174"/>
      <c r="EHE203" s="174"/>
      <c r="EHF203" s="174"/>
      <c r="EHG203" s="174"/>
      <c r="EHH203" s="174"/>
      <c r="EHI203" s="174"/>
      <c r="EHJ203" s="174"/>
      <c r="EHK203" s="174"/>
      <c r="EHL203" s="174"/>
      <c r="EHM203" s="174"/>
      <c r="EHN203" s="174"/>
      <c r="EHO203" s="174"/>
      <c r="EHP203" s="174"/>
      <c r="EHQ203" s="174"/>
      <c r="EHR203" s="174"/>
      <c r="EHS203" s="174"/>
      <c r="EHT203" s="174"/>
      <c r="EHU203" s="174"/>
      <c r="EHV203" s="174"/>
      <c r="EHW203" s="174"/>
      <c r="EHX203" s="174"/>
      <c r="EHY203" s="174"/>
      <c r="EHZ203" s="174"/>
      <c r="EIA203" s="174"/>
      <c r="EIB203" s="174"/>
      <c r="EIC203" s="174"/>
      <c r="EID203" s="174"/>
      <c r="EIE203" s="174"/>
      <c r="EIF203" s="174"/>
      <c r="EIG203" s="174"/>
      <c r="EIH203" s="174"/>
      <c r="EII203" s="174"/>
      <c r="EIJ203" s="174"/>
      <c r="EIK203" s="174"/>
      <c r="EIL203" s="174"/>
      <c r="EIM203" s="174"/>
      <c r="EIN203" s="174"/>
      <c r="EIO203" s="174"/>
      <c r="EIP203" s="174"/>
      <c r="EIQ203" s="174"/>
      <c r="EIR203" s="174"/>
      <c r="EIS203" s="174"/>
      <c r="EIT203" s="174"/>
      <c r="EIU203" s="174"/>
      <c r="EIV203" s="174"/>
      <c r="EIW203" s="174"/>
      <c r="EIX203" s="174"/>
      <c r="EIY203" s="174"/>
      <c r="EIZ203" s="174"/>
      <c r="EJA203" s="174"/>
      <c r="EJB203" s="174"/>
      <c r="EJC203" s="174"/>
      <c r="EJD203" s="174"/>
      <c r="EJE203" s="174"/>
      <c r="EJF203" s="174"/>
      <c r="EJG203" s="174"/>
      <c r="EJH203" s="174"/>
      <c r="EJI203" s="174"/>
      <c r="EJJ203" s="174"/>
      <c r="EJK203" s="174"/>
      <c r="EJL203" s="174"/>
      <c r="EJM203" s="174"/>
      <c r="EJN203" s="174"/>
      <c r="EJO203" s="174"/>
      <c r="EJP203" s="174"/>
      <c r="EJQ203" s="174"/>
      <c r="EJR203" s="174"/>
      <c r="EJS203" s="174"/>
      <c r="EJT203" s="174"/>
      <c r="EJU203" s="174"/>
      <c r="EJV203" s="174"/>
      <c r="EJW203" s="174"/>
      <c r="EJX203" s="174"/>
      <c r="EJY203" s="174"/>
      <c r="EJZ203" s="174"/>
      <c r="EKA203" s="174"/>
      <c r="EKB203" s="174"/>
      <c r="EKC203" s="174"/>
      <c r="EKD203" s="174"/>
      <c r="EKE203" s="174"/>
      <c r="EKF203" s="174"/>
      <c r="EKG203" s="174"/>
      <c r="EKH203" s="174"/>
      <c r="EKI203" s="174"/>
      <c r="EKJ203" s="174"/>
      <c r="EKK203" s="174"/>
      <c r="EKL203" s="174"/>
      <c r="EKM203" s="174"/>
      <c r="EKN203" s="174"/>
      <c r="EKO203" s="174"/>
      <c r="EKP203" s="174"/>
      <c r="EKQ203" s="174"/>
      <c r="EKR203" s="174"/>
      <c r="EKS203" s="174"/>
      <c r="EKT203" s="174"/>
      <c r="EKU203" s="174"/>
      <c r="EKV203" s="174"/>
      <c r="EKW203" s="174"/>
      <c r="EKX203" s="174"/>
      <c r="EKY203" s="174"/>
      <c r="EKZ203" s="174"/>
      <c r="ELA203" s="174"/>
      <c r="ELB203" s="174"/>
      <c r="ELC203" s="174"/>
      <c r="ELD203" s="174"/>
      <c r="ELE203" s="174"/>
      <c r="ELF203" s="174"/>
      <c r="ELG203" s="174"/>
      <c r="ELH203" s="174"/>
      <c r="ELI203" s="174"/>
      <c r="ELJ203" s="174"/>
      <c r="ELK203" s="174"/>
      <c r="ELL203" s="174"/>
      <c r="ELM203" s="174"/>
      <c r="ELN203" s="174"/>
      <c r="ELO203" s="174"/>
      <c r="ELP203" s="174"/>
      <c r="ELQ203" s="174"/>
      <c r="ELR203" s="174"/>
      <c r="ELS203" s="174"/>
      <c r="ELT203" s="174"/>
      <c r="ELU203" s="174"/>
      <c r="ELV203" s="174"/>
      <c r="ELW203" s="174"/>
      <c r="ELX203" s="174"/>
      <c r="ELY203" s="174"/>
      <c r="ELZ203" s="174"/>
      <c r="EMA203" s="174"/>
      <c r="EMB203" s="174"/>
      <c r="EMC203" s="174"/>
      <c r="EMD203" s="174"/>
      <c r="EME203" s="174"/>
      <c r="EMF203" s="174"/>
      <c r="EMG203" s="174"/>
      <c r="EMH203" s="174"/>
      <c r="EMI203" s="174"/>
      <c r="EMJ203" s="174"/>
      <c r="EMK203" s="174"/>
      <c r="EML203" s="174"/>
      <c r="EMM203" s="174"/>
      <c r="EMN203" s="174"/>
      <c r="EMO203" s="174"/>
      <c r="EMP203" s="174"/>
      <c r="EMQ203" s="174"/>
      <c r="EMR203" s="174"/>
      <c r="EMS203" s="174"/>
      <c r="EMT203" s="174"/>
      <c r="EMU203" s="174"/>
      <c r="EMV203" s="174"/>
      <c r="EMW203" s="174"/>
      <c r="EMX203" s="174"/>
      <c r="EMY203" s="174"/>
      <c r="EMZ203" s="174"/>
      <c r="ENA203" s="174"/>
      <c r="ENB203" s="174"/>
      <c r="ENC203" s="174"/>
      <c r="END203" s="174"/>
      <c r="ENE203" s="174"/>
      <c r="ENF203" s="174"/>
      <c r="ENG203" s="174"/>
      <c r="ENH203" s="174"/>
      <c r="ENI203" s="174"/>
      <c r="ENJ203" s="174"/>
      <c r="ENK203" s="174"/>
      <c r="ENL203" s="174"/>
      <c r="ENM203" s="174"/>
      <c r="ENN203" s="174"/>
      <c r="ENO203" s="174"/>
      <c r="ENP203" s="174"/>
      <c r="ENQ203" s="174"/>
      <c r="ENR203" s="174"/>
      <c r="ENS203" s="174"/>
      <c r="ENT203" s="174"/>
      <c r="ENU203" s="174"/>
      <c r="ENV203" s="174"/>
      <c r="ENW203" s="174"/>
      <c r="ENX203" s="174"/>
      <c r="ENY203" s="174"/>
      <c r="ENZ203" s="174"/>
      <c r="EOA203" s="174"/>
      <c r="EOB203" s="174"/>
      <c r="EOC203" s="174"/>
      <c r="EOD203" s="174"/>
      <c r="EOE203" s="174"/>
      <c r="EOF203" s="174"/>
      <c r="EOG203" s="174"/>
      <c r="EOH203" s="174"/>
      <c r="EOI203" s="174"/>
      <c r="EOJ203" s="174"/>
      <c r="EOK203" s="174"/>
      <c r="EOL203" s="174"/>
      <c r="EOM203" s="174"/>
      <c r="EON203" s="174"/>
      <c r="EOO203" s="174"/>
      <c r="EOP203" s="174"/>
      <c r="EOQ203" s="174"/>
      <c r="EOR203" s="174"/>
      <c r="EOS203" s="174"/>
      <c r="EOT203" s="174"/>
      <c r="EOU203" s="174"/>
      <c r="EOV203" s="174"/>
      <c r="EOW203" s="174"/>
      <c r="EOX203" s="174"/>
      <c r="EOY203" s="174"/>
      <c r="EOZ203" s="174"/>
      <c r="EPA203" s="174"/>
      <c r="EPB203" s="174"/>
      <c r="EPC203" s="174"/>
      <c r="EPD203" s="174"/>
      <c r="EPE203" s="174"/>
      <c r="EPF203" s="174"/>
      <c r="EPG203" s="174"/>
      <c r="EPH203" s="174"/>
      <c r="EPI203" s="174"/>
      <c r="EPJ203" s="174"/>
      <c r="EPK203" s="174"/>
      <c r="EPL203" s="174"/>
      <c r="EPM203" s="174"/>
      <c r="EPN203" s="174"/>
      <c r="EPO203" s="174"/>
      <c r="EPP203" s="174"/>
      <c r="EPQ203" s="174"/>
      <c r="EPR203" s="174"/>
      <c r="EPS203" s="174"/>
      <c r="EPT203" s="174"/>
      <c r="EPU203" s="174"/>
      <c r="EPV203" s="174"/>
      <c r="EPW203" s="174"/>
      <c r="EPX203" s="174"/>
      <c r="EPY203" s="174"/>
      <c r="EPZ203" s="174"/>
      <c r="EQA203" s="174"/>
      <c r="EQB203" s="174"/>
      <c r="EQC203" s="174"/>
      <c r="EQD203" s="174"/>
      <c r="EQE203" s="174"/>
      <c r="EQF203" s="174"/>
      <c r="EQG203" s="174"/>
      <c r="EQH203" s="174"/>
      <c r="EQI203" s="174"/>
      <c r="EQJ203" s="174"/>
      <c r="EQK203" s="174"/>
      <c r="EQL203" s="174"/>
      <c r="EQM203" s="174"/>
      <c r="EQN203" s="174"/>
      <c r="EQO203" s="174"/>
      <c r="EQP203" s="174"/>
      <c r="EQQ203" s="174"/>
      <c r="EQR203" s="174"/>
      <c r="EQS203" s="174"/>
      <c r="EQT203" s="174"/>
      <c r="EQU203" s="174"/>
      <c r="EQV203" s="174"/>
      <c r="EQW203" s="174"/>
      <c r="EQX203" s="174"/>
      <c r="EQY203" s="174"/>
      <c r="EQZ203" s="174"/>
      <c r="ERA203" s="174"/>
      <c r="ERB203" s="174"/>
      <c r="ERC203" s="174"/>
      <c r="ERD203" s="174"/>
      <c r="ERE203" s="174"/>
      <c r="ERF203" s="174"/>
      <c r="ERG203" s="174"/>
      <c r="ERH203" s="174"/>
      <c r="ERI203" s="174"/>
      <c r="ERJ203" s="174"/>
      <c r="ERK203" s="174"/>
      <c r="ERL203" s="174"/>
      <c r="ERM203" s="174"/>
      <c r="ERN203" s="174"/>
      <c r="ERO203" s="174"/>
      <c r="ERP203" s="174"/>
      <c r="ERQ203" s="174"/>
      <c r="ERR203" s="174"/>
      <c r="ERS203" s="174"/>
      <c r="ERT203" s="174"/>
      <c r="ERU203" s="174"/>
      <c r="ERV203" s="174"/>
      <c r="ERW203" s="174"/>
      <c r="ERX203" s="174"/>
      <c r="ERY203" s="174"/>
      <c r="ERZ203" s="174"/>
      <c r="ESA203" s="174"/>
      <c r="ESB203" s="174"/>
      <c r="ESC203" s="174"/>
      <c r="ESD203" s="174"/>
      <c r="ESE203" s="174"/>
      <c r="ESF203" s="174"/>
      <c r="ESG203" s="174"/>
      <c r="ESH203" s="174"/>
      <c r="ESI203" s="174"/>
      <c r="ESJ203" s="174"/>
      <c r="ESK203" s="174"/>
      <c r="ESL203" s="174"/>
      <c r="ESM203" s="174"/>
      <c r="ESN203" s="174"/>
      <c r="ESO203" s="174"/>
      <c r="ESP203" s="174"/>
      <c r="ESQ203" s="174"/>
      <c r="ESR203" s="174"/>
      <c r="ESS203" s="174"/>
      <c r="EST203" s="174"/>
      <c r="ESU203" s="174"/>
      <c r="ESV203" s="174"/>
      <c r="ESW203" s="174"/>
      <c r="ESX203" s="174"/>
      <c r="ESY203" s="174"/>
      <c r="ESZ203" s="174"/>
      <c r="ETA203" s="174"/>
      <c r="ETB203" s="174"/>
      <c r="ETC203" s="174"/>
      <c r="ETD203" s="174"/>
      <c r="ETE203" s="174"/>
      <c r="ETF203" s="174"/>
      <c r="ETG203" s="174"/>
      <c r="ETH203" s="174"/>
      <c r="ETI203" s="174"/>
      <c r="ETJ203" s="174"/>
      <c r="ETK203" s="174"/>
      <c r="ETL203" s="174"/>
      <c r="ETM203" s="174"/>
      <c r="ETN203" s="174"/>
      <c r="ETO203" s="174"/>
      <c r="ETP203" s="174"/>
      <c r="ETQ203" s="174"/>
      <c r="ETR203" s="174"/>
      <c r="ETS203" s="174"/>
      <c r="ETT203" s="174"/>
      <c r="ETU203" s="174"/>
      <c r="ETV203" s="174"/>
      <c r="ETW203" s="174"/>
      <c r="ETX203" s="174"/>
      <c r="ETY203" s="174"/>
      <c r="ETZ203" s="174"/>
      <c r="EUA203" s="174"/>
      <c r="EUB203" s="174"/>
      <c r="EUC203" s="174"/>
      <c r="EUD203" s="174"/>
      <c r="EUE203" s="174"/>
      <c r="EUF203" s="174"/>
      <c r="EUG203" s="174"/>
      <c r="EUH203" s="174"/>
      <c r="EUI203" s="174"/>
      <c r="EUJ203" s="174"/>
      <c r="EUK203" s="174"/>
      <c r="EUL203" s="174"/>
      <c r="EUM203" s="174"/>
      <c r="EUN203" s="174"/>
      <c r="EUO203" s="174"/>
      <c r="EUP203" s="174"/>
      <c r="EUQ203" s="174"/>
      <c r="EUR203" s="174"/>
      <c r="EUS203" s="174"/>
      <c r="EUT203" s="174"/>
      <c r="EUU203" s="174"/>
      <c r="EUV203" s="174"/>
      <c r="EUW203" s="174"/>
      <c r="EUX203" s="174"/>
      <c r="EUY203" s="174"/>
      <c r="EUZ203" s="174"/>
      <c r="EVA203" s="174"/>
      <c r="EVB203" s="174"/>
      <c r="EVC203" s="174"/>
      <c r="EVD203" s="174"/>
      <c r="EVE203" s="174"/>
      <c r="EVF203" s="174"/>
      <c r="EVG203" s="174"/>
      <c r="EVH203" s="174"/>
      <c r="EVI203" s="174"/>
      <c r="EVJ203" s="174"/>
      <c r="EVK203" s="174"/>
      <c r="EVL203" s="174"/>
      <c r="EVM203" s="174"/>
      <c r="EVN203" s="174"/>
      <c r="EVO203" s="174"/>
      <c r="EVP203" s="174"/>
      <c r="EVQ203" s="174"/>
      <c r="EVR203" s="174"/>
      <c r="EVS203" s="174"/>
      <c r="EVT203" s="174"/>
      <c r="EVU203" s="174"/>
      <c r="EVV203" s="174"/>
      <c r="EVW203" s="174"/>
      <c r="EVX203" s="174"/>
      <c r="EVY203" s="174"/>
      <c r="EVZ203" s="174"/>
      <c r="EWA203" s="174"/>
      <c r="EWB203" s="174"/>
      <c r="EWC203" s="174"/>
      <c r="EWD203" s="174"/>
      <c r="EWE203" s="174"/>
      <c r="EWF203" s="174"/>
      <c r="EWG203" s="174"/>
      <c r="EWH203" s="174"/>
      <c r="EWI203" s="174"/>
      <c r="EWJ203" s="174"/>
      <c r="EWK203" s="174"/>
      <c r="EWL203" s="174"/>
      <c r="EWM203" s="174"/>
      <c r="EWN203" s="174"/>
      <c r="EWO203" s="174"/>
      <c r="EWP203" s="174"/>
      <c r="EWQ203" s="174"/>
      <c r="EWR203" s="174"/>
      <c r="EWS203" s="174"/>
      <c r="EWT203" s="174"/>
      <c r="EWU203" s="174"/>
      <c r="EWV203" s="174"/>
      <c r="EWW203" s="174"/>
      <c r="EWX203" s="174"/>
      <c r="EWY203" s="174"/>
      <c r="EWZ203" s="174"/>
      <c r="EXA203" s="174"/>
      <c r="EXB203" s="174"/>
      <c r="EXC203" s="174"/>
      <c r="EXD203" s="174"/>
      <c r="EXE203" s="174"/>
      <c r="EXF203" s="174"/>
      <c r="EXG203" s="174"/>
      <c r="EXH203" s="174"/>
      <c r="EXI203" s="174"/>
      <c r="EXJ203" s="174"/>
      <c r="EXK203" s="174"/>
      <c r="EXL203" s="174"/>
      <c r="EXM203" s="174"/>
      <c r="EXN203" s="174"/>
      <c r="EXO203" s="174"/>
      <c r="EXP203" s="174"/>
      <c r="EXQ203" s="174"/>
      <c r="EXR203" s="174"/>
      <c r="EXS203" s="174"/>
      <c r="EXT203" s="174"/>
      <c r="EXU203" s="174"/>
      <c r="EXV203" s="174"/>
      <c r="EXW203" s="174"/>
      <c r="EXX203" s="174"/>
      <c r="EXY203" s="174"/>
      <c r="EXZ203" s="174"/>
      <c r="EYA203" s="174"/>
      <c r="EYB203" s="174"/>
      <c r="EYC203" s="174"/>
      <c r="EYD203" s="174"/>
      <c r="EYE203" s="174"/>
      <c r="EYF203" s="174"/>
      <c r="EYG203" s="174"/>
      <c r="EYH203" s="174"/>
      <c r="EYI203" s="174"/>
      <c r="EYJ203" s="174"/>
      <c r="EYK203" s="174"/>
      <c r="EYL203" s="174"/>
      <c r="EYM203" s="174"/>
      <c r="EYN203" s="174"/>
      <c r="EYO203" s="174"/>
      <c r="EYP203" s="174"/>
      <c r="EYQ203" s="174"/>
      <c r="EYR203" s="174"/>
      <c r="EYS203" s="174"/>
      <c r="EYT203" s="174"/>
      <c r="EYU203" s="174"/>
      <c r="EYV203" s="174"/>
      <c r="EYW203" s="174"/>
      <c r="EYX203" s="174"/>
      <c r="EYY203" s="174"/>
      <c r="EYZ203" s="174"/>
      <c r="EZA203" s="174"/>
      <c r="EZB203" s="174"/>
      <c r="EZC203" s="174"/>
      <c r="EZD203" s="174"/>
      <c r="EZE203" s="174"/>
      <c r="EZF203" s="174"/>
      <c r="EZG203" s="174"/>
      <c r="EZH203" s="174"/>
      <c r="EZI203" s="174"/>
      <c r="EZJ203" s="174"/>
      <c r="EZK203" s="174"/>
      <c r="EZL203" s="174"/>
      <c r="EZM203" s="174"/>
      <c r="EZN203" s="174"/>
      <c r="EZO203" s="174"/>
      <c r="EZP203" s="174"/>
      <c r="EZQ203" s="174"/>
      <c r="EZR203" s="174"/>
      <c r="EZS203" s="174"/>
      <c r="EZT203" s="174"/>
      <c r="EZU203" s="174"/>
      <c r="EZV203" s="174"/>
      <c r="EZW203" s="174"/>
      <c r="EZX203" s="174"/>
      <c r="EZY203" s="174"/>
      <c r="EZZ203" s="174"/>
      <c r="FAA203" s="174"/>
      <c r="FAB203" s="174"/>
      <c r="FAC203" s="174"/>
      <c r="FAD203" s="174"/>
      <c r="FAE203" s="174"/>
      <c r="FAF203" s="174"/>
      <c r="FAG203" s="174"/>
      <c r="FAH203" s="174"/>
      <c r="FAI203" s="174"/>
      <c r="FAJ203" s="174"/>
      <c r="FAK203" s="174"/>
      <c r="FAL203" s="174"/>
      <c r="FAM203" s="174"/>
      <c r="FAN203" s="174"/>
      <c r="FAO203" s="174"/>
      <c r="FAP203" s="174"/>
      <c r="FAQ203" s="174"/>
      <c r="FAR203" s="174"/>
      <c r="FAS203" s="174"/>
      <c r="FAT203" s="174"/>
      <c r="FAU203" s="174"/>
      <c r="FAV203" s="174"/>
      <c r="FAW203" s="174"/>
      <c r="FAX203" s="174"/>
      <c r="FAY203" s="174"/>
      <c r="FAZ203" s="174"/>
      <c r="FBA203" s="174"/>
      <c r="FBB203" s="174"/>
      <c r="FBC203" s="174"/>
      <c r="FBD203" s="174"/>
      <c r="FBE203" s="174"/>
      <c r="FBF203" s="174"/>
      <c r="FBG203" s="174"/>
      <c r="FBH203" s="174"/>
      <c r="FBI203" s="174"/>
      <c r="FBJ203" s="174"/>
      <c r="FBK203" s="174"/>
      <c r="FBL203" s="174"/>
      <c r="FBM203" s="174"/>
      <c r="FBN203" s="174"/>
      <c r="FBO203" s="174"/>
      <c r="FBP203" s="174"/>
      <c r="FBQ203" s="174"/>
      <c r="FBR203" s="174"/>
      <c r="FBS203" s="174"/>
      <c r="FBT203" s="174"/>
      <c r="FBU203" s="174"/>
      <c r="FBV203" s="174"/>
      <c r="FBW203" s="174"/>
      <c r="FBX203" s="174"/>
      <c r="FBY203" s="174"/>
      <c r="FBZ203" s="174"/>
      <c r="FCA203" s="174"/>
      <c r="FCB203" s="174"/>
      <c r="FCC203" s="174"/>
      <c r="FCD203" s="174"/>
      <c r="FCE203" s="174"/>
      <c r="FCF203" s="174"/>
      <c r="FCG203" s="174"/>
      <c r="FCH203" s="174"/>
      <c r="FCI203" s="174"/>
      <c r="FCJ203" s="174"/>
      <c r="FCK203" s="174"/>
      <c r="FCL203" s="174"/>
      <c r="FCM203" s="174"/>
      <c r="FCN203" s="174"/>
      <c r="FCO203" s="174"/>
      <c r="FCP203" s="174"/>
      <c r="FCQ203" s="174"/>
      <c r="FCR203" s="174"/>
      <c r="FCS203" s="174"/>
      <c r="FCT203" s="174"/>
      <c r="FCU203" s="174"/>
      <c r="FCV203" s="174"/>
      <c r="FCW203" s="174"/>
      <c r="FCX203" s="174"/>
      <c r="FCY203" s="174"/>
      <c r="FCZ203" s="174"/>
      <c r="FDA203" s="174"/>
      <c r="FDB203" s="174"/>
      <c r="FDC203" s="174"/>
      <c r="FDD203" s="174"/>
      <c r="FDE203" s="174"/>
      <c r="FDF203" s="174"/>
      <c r="FDG203" s="174"/>
      <c r="FDH203" s="174"/>
      <c r="FDI203" s="174"/>
      <c r="FDJ203" s="174"/>
      <c r="FDK203" s="174"/>
      <c r="FDL203" s="174"/>
      <c r="FDM203" s="174"/>
      <c r="FDN203" s="174"/>
      <c r="FDO203" s="174"/>
      <c r="FDP203" s="174"/>
      <c r="FDQ203" s="174"/>
      <c r="FDR203" s="174"/>
      <c r="FDS203" s="174"/>
      <c r="FDT203" s="174"/>
      <c r="FDU203" s="174"/>
      <c r="FDV203" s="174"/>
      <c r="FDW203" s="174"/>
      <c r="FDX203" s="174"/>
      <c r="FDY203" s="174"/>
      <c r="FDZ203" s="174"/>
      <c r="FEA203" s="174"/>
      <c r="FEB203" s="174"/>
      <c r="FEC203" s="174"/>
      <c r="FED203" s="174"/>
      <c r="FEE203" s="174"/>
      <c r="FEF203" s="174"/>
      <c r="FEG203" s="174"/>
      <c r="FEH203" s="174"/>
      <c r="FEI203" s="174"/>
      <c r="FEJ203" s="174"/>
      <c r="FEK203" s="174"/>
      <c r="FEL203" s="174"/>
      <c r="FEM203" s="174"/>
      <c r="FEN203" s="174"/>
      <c r="FEO203" s="174"/>
      <c r="FEP203" s="174"/>
      <c r="FEQ203" s="174"/>
      <c r="FER203" s="174"/>
      <c r="FES203" s="174"/>
      <c r="FET203" s="174"/>
      <c r="FEU203" s="174"/>
      <c r="FEV203" s="174"/>
      <c r="FEW203" s="174"/>
      <c r="FEX203" s="174"/>
      <c r="FEY203" s="174"/>
      <c r="FEZ203" s="174"/>
      <c r="FFA203" s="174"/>
      <c r="FFB203" s="174"/>
      <c r="FFC203" s="174"/>
      <c r="FFD203" s="174"/>
      <c r="FFE203" s="174"/>
      <c r="FFF203" s="174"/>
      <c r="FFG203" s="174"/>
      <c r="FFH203" s="174"/>
      <c r="FFI203" s="174"/>
      <c r="FFJ203" s="174"/>
      <c r="FFK203" s="174"/>
      <c r="FFL203" s="174"/>
      <c r="FFM203" s="174"/>
      <c r="FFN203" s="174"/>
      <c r="FFO203" s="174"/>
      <c r="FFP203" s="174"/>
      <c r="FFQ203" s="174"/>
      <c r="FFR203" s="174"/>
      <c r="FFS203" s="174"/>
      <c r="FFT203" s="174"/>
      <c r="FFU203" s="174"/>
      <c r="FFV203" s="174"/>
      <c r="FFW203" s="174"/>
      <c r="FFX203" s="174"/>
      <c r="FFY203" s="174"/>
      <c r="FFZ203" s="174"/>
      <c r="FGA203" s="174"/>
      <c r="FGB203" s="174"/>
      <c r="FGC203" s="174"/>
      <c r="FGD203" s="174"/>
      <c r="FGE203" s="174"/>
      <c r="FGF203" s="174"/>
      <c r="FGG203" s="174"/>
      <c r="FGH203" s="174"/>
      <c r="FGI203" s="174"/>
      <c r="FGJ203" s="174"/>
      <c r="FGK203" s="174"/>
      <c r="FGL203" s="174"/>
      <c r="FGM203" s="174"/>
      <c r="FGN203" s="174"/>
      <c r="FGO203" s="174"/>
      <c r="FGP203" s="174"/>
      <c r="FGQ203" s="174"/>
      <c r="FGR203" s="174"/>
      <c r="FGS203" s="174"/>
      <c r="FGT203" s="174"/>
      <c r="FGU203" s="174"/>
      <c r="FGV203" s="174"/>
      <c r="FGW203" s="174"/>
      <c r="FGX203" s="174"/>
      <c r="FGY203" s="174"/>
      <c r="FGZ203" s="174"/>
      <c r="FHA203" s="174"/>
      <c r="FHB203" s="174"/>
      <c r="FHC203" s="174"/>
      <c r="FHD203" s="174"/>
      <c r="FHE203" s="174"/>
      <c r="FHF203" s="174"/>
      <c r="FHG203" s="174"/>
      <c r="FHH203" s="174"/>
      <c r="FHI203" s="174"/>
      <c r="FHJ203" s="174"/>
      <c r="FHK203" s="174"/>
      <c r="FHL203" s="174"/>
      <c r="FHM203" s="174"/>
      <c r="FHN203" s="174"/>
      <c r="FHO203" s="174"/>
      <c r="FHP203" s="174"/>
      <c r="FHQ203" s="174"/>
      <c r="FHR203" s="174"/>
      <c r="FHS203" s="174"/>
      <c r="FHT203" s="174"/>
      <c r="FHU203" s="174"/>
      <c r="FHV203" s="174"/>
      <c r="FHW203" s="174"/>
      <c r="FHX203" s="174"/>
      <c r="FHY203" s="174"/>
      <c r="FHZ203" s="174"/>
      <c r="FIA203" s="174"/>
      <c r="FIB203" s="174"/>
      <c r="FIC203" s="174"/>
      <c r="FID203" s="174"/>
      <c r="FIE203" s="174"/>
      <c r="FIF203" s="174"/>
      <c r="FIG203" s="174"/>
      <c r="FIH203" s="174"/>
      <c r="FII203" s="174"/>
      <c r="FIJ203" s="174"/>
      <c r="FIK203" s="174"/>
      <c r="FIL203" s="174"/>
      <c r="FIM203" s="174"/>
      <c r="FIN203" s="174"/>
      <c r="FIO203" s="174"/>
      <c r="FIP203" s="174"/>
      <c r="FIQ203" s="174"/>
      <c r="FIR203" s="174"/>
      <c r="FIS203" s="174"/>
      <c r="FIT203" s="174"/>
      <c r="FIU203" s="174"/>
      <c r="FIV203" s="174"/>
      <c r="FIW203" s="174"/>
      <c r="FIX203" s="174"/>
      <c r="FIY203" s="174"/>
      <c r="FIZ203" s="174"/>
      <c r="FJA203" s="174"/>
      <c r="FJB203" s="174"/>
      <c r="FJC203" s="174"/>
      <c r="FJD203" s="174"/>
      <c r="FJE203" s="174"/>
      <c r="FJF203" s="174"/>
      <c r="FJG203" s="174"/>
      <c r="FJH203" s="174"/>
      <c r="FJI203" s="174"/>
      <c r="FJJ203" s="174"/>
      <c r="FJK203" s="174"/>
      <c r="FJL203" s="174"/>
      <c r="FJM203" s="174"/>
      <c r="FJN203" s="174"/>
      <c r="FJO203" s="174"/>
      <c r="FJP203" s="174"/>
      <c r="FJQ203" s="174"/>
      <c r="FJR203" s="174"/>
      <c r="FJS203" s="174"/>
      <c r="FJT203" s="174"/>
      <c r="FJU203" s="174"/>
      <c r="FJV203" s="174"/>
      <c r="FJW203" s="174"/>
      <c r="FJX203" s="174"/>
      <c r="FJY203" s="174"/>
      <c r="FJZ203" s="174"/>
      <c r="FKA203" s="174"/>
      <c r="FKB203" s="174"/>
      <c r="FKC203" s="174"/>
      <c r="FKD203" s="174"/>
      <c r="FKE203" s="174"/>
      <c r="FKF203" s="174"/>
      <c r="FKG203" s="174"/>
      <c r="FKH203" s="174"/>
      <c r="FKI203" s="174"/>
      <c r="FKJ203" s="174"/>
      <c r="FKK203" s="174"/>
      <c r="FKL203" s="174"/>
      <c r="FKM203" s="174"/>
      <c r="FKN203" s="174"/>
      <c r="FKO203" s="174"/>
      <c r="FKP203" s="174"/>
      <c r="FKQ203" s="174"/>
      <c r="FKR203" s="174"/>
      <c r="FKS203" s="174"/>
      <c r="FKT203" s="174"/>
      <c r="FKU203" s="174"/>
      <c r="FKV203" s="174"/>
      <c r="FKW203" s="174"/>
      <c r="FKX203" s="174"/>
      <c r="FKY203" s="174"/>
      <c r="FKZ203" s="174"/>
      <c r="FLA203" s="174"/>
      <c r="FLB203" s="174"/>
      <c r="FLC203" s="174"/>
      <c r="FLD203" s="174"/>
      <c r="FLE203" s="174"/>
      <c r="FLF203" s="174"/>
      <c r="FLG203" s="174"/>
      <c r="FLH203" s="174"/>
      <c r="FLI203" s="174"/>
      <c r="FLJ203" s="174"/>
      <c r="FLK203" s="174"/>
      <c r="FLL203" s="174"/>
      <c r="FLM203" s="174"/>
      <c r="FLN203" s="174"/>
      <c r="FLO203" s="174"/>
      <c r="FLP203" s="174"/>
      <c r="FLQ203" s="174"/>
      <c r="FLR203" s="174"/>
      <c r="FLS203" s="174"/>
      <c r="FLT203" s="174"/>
      <c r="FLU203" s="174"/>
      <c r="FLV203" s="174"/>
      <c r="FLW203" s="174"/>
      <c r="FLX203" s="174"/>
      <c r="FLY203" s="174"/>
      <c r="FLZ203" s="174"/>
      <c r="FMA203" s="174"/>
      <c r="FMB203" s="174"/>
      <c r="FMC203" s="174"/>
      <c r="FMD203" s="174"/>
      <c r="FME203" s="174"/>
      <c r="FMF203" s="174"/>
      <c r="FMG203" s="174"/>
      <c r="FMH203" s="174"/>
      <c r="FMI203" s="174"/>
      <c r="FMJ203" s="174"/>
      <c r="FMK203" s="174"/>
      <c r="FML203" s="174"/>
      <c r="FMM203" s="174"/>
      <c r="FMN203" s="174"/>
      <c r="FMO203" s="174"/>
      <c r="FMP203" s="174"/>
      <c r="FMQ203" s="174"/>
      <c r="FMR203" s="174"/>
      <c r="FMS203" s="174"/>
      <c r="FMT203" s="174"/>
      <c r="FMU203" s="174"/>
      <c r="FMV203" s="174"/>
      <c r="FMW203" s="174"/>
      <c r="FMX203" s="174"/>
      <c r="FMY203" s="174"/>
      <c r="FMZ203" s="174"/>
      <c r="FNA203" s="174"/>
      <c r="FNB203" s="174"/>
      <c r="FNC203" s="174"/>
      <c r="FND203" s="174"/>
      <c r="FNE203" s="174"/>
      <c r="FNF203" s="174"/>
      <c r="FNG203" s="174"/>
      <c r="FNH203" s="174"/>
      <c r="FNI203" s="174"/>
      <c r="FNJ203" s="174"/>
      <c r="FNK203" s="174"/>
      <c r="FNL203" s="174"/>
      <c r="FNM203" s="174"/>
      <c r="FNN203" s="174"/>
      <c r="FNO203" s="174"/>
      <c r="FNP203" s="174"/>
      <c r="FNQ203" s="174"/>
      <c r="FNR203" s="174"/>
      <c r="FNS203" s="174"/>
      <c r="FNT203" s="174"/>
      <c r="FNU203" s="174"/>
      <c r="FNV203" s="174"/>
      <c r="FNW203" s="174"/>
      <c r="FNX203" s="174"/>
      <c r="FNY203" s="174"/>
      <c r="FNZ203" s="174"/>
      <c r="FOA203" s="174"/>
      <c r="FOB203" s="174"/>
      <c r="FOC203" s="174"/>
      <c r="FOD203" s="174"/>
      <c r="FOE203" s="174"/>
      <c r="FOF203" s="174"/>
      <c r="FOG203" s="174"/>
      <c r="FOH203" s="174"/>
      <c r="FOI203" s="174"/>
      <c r="FOJ203" s="174"/>
      <c r="FOK203" s="174"/>
      <c r="FOL203" s="174"/>
      <c r="FOM203" s="174"/>
      <c r="FON203" s="174"/>
      <c r="FOO203" s="174"/>
      <c r="FOP203" s="174"/>
      <c r="FOQ203" s="174"/>
      <c r="FOR203" s="174"/>
      <c r="FOS203" s="174"/>
      <c r="FOT203" s="174"/>
      <c r="FOU203" s="174"/>
      <c r="FOV203" s="174"/>
      <c r="FOW203" s="174"/>
      <c r="FOX203" s="174"/>
      <c r="FOY203" s="174"/>
      <c r="FOZ203" s="174"/>
      <c r="FPA203" s="174"/>
      <c r="FPB203" s="174"/>
      <c r="FPC203" s="174"/>
      <c r="FPD203" s="174"/>
      <c r="FPE203" s="174"/>
      <c r="FPF203" s="174"/>
      <c r="FPG203" s="174"/>
      <c r="FPH203" s="174"/>
      <c r="FPI203" s="174"/>
      <c r="FPJ203" s="174"/>
      <c r="FPK203" s="174"/>
      <c r="FPL203" s="174"/>
      <c r="FPM203" s="174"/>
      <c r="FPN203" s="174"/>
      <c r="FPO203" s="174"/>
      <c r="FPP203" s="174"/>
      <c r="FPQ203" s="174"/>
      <c r="FPR203" s="174"/>
      <c r="FPS203" s="174"/>
      <c r="FPT203" s="174"/>
      <c r="FPU203" s="174"/>
      <c r="FPV203" s="174"/>
      <c r="FPW203" s="174"/>
      <c r="FPX203" s="174"/>
      <c r="FPY203" s="174"/>
      <c r="FPZ203" s="174"/>
      <c r="FQA203" s="174"/>
      <c r="FQB203" s="174"/>
      <c r="FQC203" s="174"/>
      <c r="FQD203" s="174"/>
      <c r="FQE203" s="174"/>
      <c r="FQF203" s="174"/>
      <c r="FQG203" s="174"/>
      <c r="FQH203" s="174"/>
      <c r="FQI203" s="174"/>
      <c r="FQJ203" s="174"/>
      <c r="FQK203" s="174"/>
      <c r="FQL203" s="174"/>
      <c r="FQM203" s="174"/>
      <c r="FQN203" s="174"/>
      <c r="FQO203" s="174"/>
      <c r="FQP203" s="174"/>
      <c r="FQQ203" s="174"/>
      <c r="FQR203" s="174"/>
      <c r="FQS203" s="174"/>
      <c r="FQT203" s="174"/>
      <c r="FQU203" s="174"/>
      <c r="FQV203" s="174"/>
      <c r="FQW203" s="174"/>
      <c r="FQX203" s="174"/>
      <c r="FQY203" s="174"/>
      <c r="FQZ203" s="174"/>
      <c r="FRA203" s="174"/>
      <c r="FRB203" s="174"/>
      <c r="FRC203" s="174"/>
      <c r="FRD203" s="174"/>
      <c r="FRE203" s="174"/>
      <c r="FRF203" s="174"/>
      <c r="FRG203" s="174"/>
      <c r="FRH203" s="174"/>
      <c r="FRI203" s="174"/>
      <c r="FRJ203" s="174"/>
      <c r="FRK203" s="174"/>
      <c r="FRL203" s="174"/>
      <c r="FRM203" s="174"/>
      <c r="FRN203" s="174"/>
      <c r="FRO203" s="174"/>
      <c r="FRP203" s="174"/>
      <c r="FRQ203" s="174"/>
      <c r="FRR203" s="174"/>
      <c r="FRS203" s="174"/>
      <c r="FRT203" s="174"/>
      <c r="FRU203" s="174"/>
      <c r="FRV203" s="174"/>
      <c r="FRW203" s="174"/>
      <c r="FRX203" s="174"/>
      <c r="FRY203" s="174"/>
      <c r="FRZ203" s="174"/>
      <c r="FSA203" s="174"/>
      <c r="FSB203" s="174"/>
      <c r="FSC203" s="174"/>
      <c r="FSD203" s="174"/>
      <c r="FSE203" s="174"/>
      <c r="FSF203" s="174"/>
      <c r="FSG203" s="174"/>
      <c r="FSH203" s="174"/>
      <c r="FSI203" s="174"/>
      <c r="FSJ203" s="174"/>
      <c r="FSK203" s="174"/>
      <c r="FSL203" s="174"/>
      <c r="FSM203" s="174"/>
      <c r="FSN203" s="174"/>
      <c r="FSO203" s="174"/>
      <c r="FSP203" s="174"/>
      <c r="FSQ203" s="174"/>
      <c r="FSR203" s="174"/>
      <c r="FSS203" s="174"/>
      <c r="FST203" s="174"/>
      <c r="FSU203" s="174"/>
      <c r="FSV203" s="174"/>
      <c r="FSW203" s="174"/>
      <c r="FSX203" s="174"/>
      <c r="FSY203" s="174"/>
      <c r="FSZ203" s="174"/>
      <c r="FTA203" s="174"/>
      <c r="FTB203" s="174"/>
      <c r="FTC203" s="174"/>
      <c r="FTD203" s="174"/>
      <c r="FTE203" s="174"/>
      <c r="FTF203" s="174"/>
      <c r="FTG203" s="174"/>
      <c r="FTH203" s="174"/>
      <c r="FTI203" s="174"/>
      <c r="FTJ203" s="174"/>
      <c r="FTK203" s="174"/>
      <c r="FTL203" s="174"/>
      <c r="FTM203" s="174"/>
      <c r="FTN203" s="174"/>
      <c r="FTO203" s="174"/>
      <c r="FTP203" s="174"/>
      <c r="FTQ203" s="174"/>
      <c r="FTR203" s="174"/>
      <c r="FTS203" s="174"/>
      <c r="FTT203" s="174"/>
      <c r="FTU203" s="174"/>
      <c r="FTV203" s="174"/>
      <c r="FTW203" s="174"/>
      <c r="FTX203" s="174"/>
      <c r="FTY203" s="174"/>
      <c r="FTZ203" s="174"/>
      <c r="FUA203" s="174"/>
      <c r="FUB203" s="174"/>
      <c r="FUC203" s="174"/>
      <c r="FUD203" s="174"/>
      <c r="FUE203" s="174"/>
      <c r="FUF203" s="174"/>
      <c r="FUG203" s="174"/>
      <c r="FUH203" s="174"/>
      <c r="FUI203" s="174"/>
      <c r="FUJ203" s="174"/>
      <c r="FUK203" s="174"/>
      <c r="FUL203" s="174"/>
      <c r="FUM203" s="174"/>
      <c r="FUN203" s="174"/>
      <c r="FUO203" s="174"/>
      <c r="FUP203" s="174"/>
      <c r="FUQ203" s="174"/>
      <c r="FUR203" s="174"/>
      <c r="FUS203" s="174"/>
      <c r="FUT203" s="174"/>
      <c r="FUU203" s="174"/>
      <c r="FUV203" s="174"/>
      <c r="FUW203" s="174"/>
      <c r="FUX203" s="174"/>
      <c r="FUY203" s="174"/>
      <c r="FUZ203" s="174"/>
      <c r="FVA203" s="174"/>
      <c r="FVB203" s="174"/>
      <c r="FVC203" s="174"/>
      <c r="FVD203" s="174"/>
      <c r="FVE203" s="174"/>
      <c r="FVF203" s="174"/>
      <c r="FVG203" s="174"/>
      <c r="FVH203" s="174"/>
      <c r="FVI203" s="174"/>
      <c r="FVJ203" s="174"/>
      <c r="FVK203" s="174"/>
      <c r="FVL203" s="174"/>
      <c r="FVM203" s="174"/>
      <c r="FVN203" s="174"/>
      <c r="FVO203" s="174"/>
      <c r="FVP203" s="174"/>
      <c r="FVQ203" s="174"/>
      <c r="FVR203" s="174"/>
      <c r="FVS203" s="174"/>
      <c r="FVT203" s="174"/>
      <c r="FVU203" s="174"/>
      <c r="FVV203" s="174"/>
      <c r="FVW203" s="174"/>
      <c r="FVX203" s="174"/>
      <c r="FVY203" s="174"/>
      <c r="FVZ203" s="174"/>
      <c r="FWA203" s="174"/>
      <c r="FWB203" s="174"/>
      <c r="FWC203" s="174"/>
      <c r="FWD203" s="174"/>
      <c r="FWE203" s="174"/>
      <c r="FWF203" s="174"/>
      <c r="FWG203" s="174"/>
      <c r="FWH203" s="174"/>
      <c r="FWI203" s="174"/>
      <c r="FWJ203" s="174"/>
      <c r="FWK203" s="174"/>
      <c r="FWL203" s="174"/>
      <c r="FWM203" s="174"/>
      <c r="FWN203" s="174"/>
      <c r="FWO203" s="174"/>
      <c r="FWP203" s="174"/>
      <c r="FWQ203" s="174"/>
      <c r="FWR203" s="174"/>
      <c r="FWS203" s="174"/>
      <c r="FWT203" s="174"/>
      <c r="FWU203" s="174"/>
      <c r="FWV203" s="174"/>
      <c r="FWW203" s="174"/>
      <c r="FWX203" s="174"/>
      <c r="FWY203" s="174"/>
      <c r="FWZ203" s="174"/>
      <c r="FXA203" s="174"/>
      <c r="FXB203" s="174"/>
      <c r="FXC203" s="174"/>
      <c r="FXD203" s="174"/>
      <c r="FXE203" s="174"/>
      <c r="FXF203" s="174"/>
      <c r="FXG203" s="174"/>
      <c r="FXH203" s="174"/>
      <c r="FXI203" s="174"/>
      <c r="FXJ203" s="174"/>
      <c r="FXK203" s="174"/>
      <c r="FXL203" s="174"/>
      <c r="FXM203" s="174"/>
      <c r="FXN203" s="174"/>
      <c r="FXO203" s="174"/>
      <c r="FXP203" s="174"/>
      <c r="FXQ203" s="174"/>
      <c r="FXR203" s="174"/>
      <c r="FXS203" s="174"/>
      <c r="FXT203" s="174"/>
      <c r="FXU203" s="174"/>
      <c r="FXV203" s="174"/>
      <c r="FXW203" s="174"/>
      <c r="FXX203" s="174"/>
      <c r="FXY203" s="174"/>
      <c r="FXZ203" s="174"/>
      <c r="FYA203" s="174"/>
      <c r="FYB203" s="174"/>
      <c r="FYC203" s="174"/>
      <c r="FYD203" s="174"/>
      <c r="FYE203" s="174"/>
      <c r="FYF203" s="174"/>
      <c r="FYG203" s="174"/>
      <c r="FYH203" s="174"/>
      <c r="FYI203" s="174"/>
      <c r="FYJ203" s="174"/>
      <c r="FYK203" s="174"/>
      <c r="FYL203" s="174"/>
      <c r="FYM203" s="174"/>
      <c r="FYN203" s="174"/>
      <c r="FYO203" s="174"/>
      <c r="FYP203" s="174"/>
      <c r="FYQ203" s="174"/>
      <c r="FYR203" s="174"/>
      <c r="FYS203" s="174"/>
      <c r="FYT203" s="174"/>
      <c r="FYU203" s="174"/>
      <c r="FYV203" s="174"/>
      <c r="FYW203" s="174"/>
      <c r="FYX203" s="174"/>
      <c r="FYY203" s="174"/>
      <c r="FYZ203" s="174"/>
      <c r="FZA203" s="174"/>
      <c r="FZB203" s="174"/>
      <c r="FZC203" s="174"/>
      <c r="FZD203" s="174"/>
      <c r="FZE203" s="174"/>
      <c r="FZF203" s="174"/>
      <c r="FZG203" s="174"/>
      <c r="FZH203" s="174"/>
      <c r="FZI203" s="174"/>
      <c r="FZJ203" s="174"/>
      <c r="FZK203" s="174"/>
      <c r="FZL203" s="174"/>
      <c r="FZM203" s="174"/>
      <c r="FZN203" s="174"/>
      <c r="FZO203" s="174"/>
      <c r="FZP203" s="174"/>
      <c r="FZQ203" s="174"/>
      <c r="FZR203" s="174"/>
      <c r="FZS203" s="174"/>
      <c r="FZT203" s="174"/>
      <c r="FZU203" s="174"/>
      <c r="FZV203" s="174"/>
      <c r="FZW203" s="174"/>
      <c r="FZX203" s="174"/>
      <c r="FZY203" s="174"/>
      <c r="FZZ203" s="174"/>
      <c r="GAA203" s="174"/>
      <c r="GAB203" s="174"/>
      <c r="GAC203" s="174"/>
      <c r="GAD203" s="174"/>
      <c r="GAE203" s="174"/>
      <c r="GAF203" s="174"/>
      <c r="GAG203" s="174"/>
      <c r="GAH203" s="174"/>
      <c r="GAI203" s="174"/>
      <c r="GAJ203" s="174"/>
      <c r="GAK203" s="174"/>
      <c r="GAL203" s="174"/>
      <c r="GAM203" s="174"/>
      <c r="GAN203" s="174"/>
      <c r="GAO203" s="174"/>
      <c r="GAP203" s="174"/>
      <c r="GAQ203" s="174"/>
      <c r="GAR203" s="174"/>
      <c r="GAS203" s="174"/>
      <c r="GAT203" s="174"/>
      <c r="GAU203" s="174"/>
      <c r="GAV203" s="174"/>
      <c r="GAW203" s="174"/>
      <c r="GAX203" s="174"/>
      <c r="GAY203" s="174"/>
      <c r="GAZ203" s="174"/>
      <c r="GBA203" s="174"/>
      <c r="GBB203" s="174"/>
      <c r="GBC203" s="174"/>
      <c r="GBD203" s="174"/>
      <c r="GBE203" s="174"/>
      <c r="GBF203" s="174"/>
      <c r="GBG203" s="174"/>
      <c r="GBH203" s="174"/>
      <c r="GBI203" s="174"/>
      <c r="GBJ203" s="174"/>
      <c r="GBK203" s="174"/>
      <c r="GBL203" s="174"/>
      <c r="GBM203" s="174"/>
      <c r="GBN203" s="174"/>
      <c r="GBO203" s="174"/>
      <c r="GBP203" s="174"/>
      <c r="GBQ203" s="174"/>
      <c r="GBR203" s="174"/>
      <c r="GBS203" s="174"/>
      <c r="GBT203" s="174"/>
      <c r="GBU203" s="174"/>
      <c r="GBV203" s="174"/>
      <c r="GBW203" s="174"/>
      <c r="GBX203" s="174"/>
      <c r="GBY203" s="174"/>
      <c r="GBZ203" s="174"/>
      <c r="GCA203" s="174"/>
      <c r="GCB203" s="174"/>
      <c r="GCC203" s="174"/>
      <c r="GCD203" s="174"/>
      <c r="GCE203" s="174"/>
      <c r="GCF203" s="174"/>
      <c r="GCG203" s="174"/>
      <c r="GCH203" s="174"/>
      <c r="GCI203" s="174"/>
      <c r="GCJ203" s="174"/>
      <c r="GCK203" s="174"/>
      <c r="GCL203" s="174"/>
      <c r="GCM203" s="174"/>
      <c r="GCN203" s="174"/>
      <c r="GCO203" s="174"/>
      <c r="GCP203" s="174"/>
      <c r="GCQ203" s="174"/>
      <c r="GCR203" s="174"/>
      <c r="GCS203" s="174"/>
      <c r="GCT203" s="174"/>
      <c r="GCU203" s="174"/>
      <c r="GCV203" s="174"/>
      <c r="GCW203" s="174"/>
      <c r="GCX203" s="174"/>
      <c r="GCY203" s="174"/>
      <c r="GCZ203" s="174"/>
      <c r="GDA203" s="174"/>
      <c r="GDB203" s="174"/>
      <c r="GDC203" s="174"/>
      <c r="GDD203" s="174"/>
      <c r="GDE203" s="174"/>
      <c r="GDF203" s="174"/>
      <c r="GDG203" s="174"/>
      <c r="GDH203" s="174"/>
      <c r="GDI203" s="174"/>
      <c r="GDJ203" s="174"/>
      <c r="GDK203" s="174"/>
      <c r="GDL203" s="174"/>
      <c r="GDM203" s="174"/>
      <c r="GDN203" s="174"/>
      <c r="GDO203" s="174"/>
      <c r="GDP203" s="174"/>
      <c r="GDQ203" s="174"/>
      <c r="GDR203" s="174"/>
      <c r="GDS203" s="174"/>
      <c r="GDT203" s="174"/>
      <c r="GDU203" s="174"/>
      <c r="GDV203" s="174"/>
      <c r="GDW203" s="174"/>
      <c r="GDX203" s="174"/>
      <c r="GDY203" s="174"/>
      <c r="GDZ203" s="174"/>
      <c r="GEA203" s="174"/>
      <c r="GEB203" s="174"/>
      <c r="GEC203" s="174"/>
      <c r="GED203" s="174"/>
      <c r="GEE203" s="174"/>
      <c r="GEF203" s="174"/>
      <c r="GEG203" s="174"/>
      <c r="GEH203" s="174"/>
      <c r="GEI203" s="174"/>
      <c r="GEJ203" s="174"/>
      <c r="GEK203" s="174"/>
      <c r="GEL203" s="174"/>
      <c r="GEM203" s="174"/>
      <c r="GEN203" s="174"/>
      <c r="GEO203" s="174"/>
      <c r="GEP203" s="174"/>
      <c r="GEQ203" s="174"/>
      <c r="GER203" s="174"/>
      <c r="GES203" s="174"/>
      <c r="GET203" s="174"/>
      <c r="GEU203" s="174"/>
      <c r="GEV203" s="174"/>
      <c r="GEW203" s="174"/>
      <c r="GEX203" s="174"/>
      <c r="GEY203" s="174"/>
      <c r="GEZ203" s="174"/>
      <c r="GFA203" s="174"/>
      <c r="GFB203" s="174"/>
      <c r="GFC203" s="174"/>
      <c r="GFD203" s="174"/>
      <c r="GFE203" s="174"/>
      <c r="GFF203" s="174"/>
      <c r="GFG203" s="174"/>
      <c r="GFH203" s="174"/>
      <c r="GFI203" s="174"/>
      <c r="GFJ203" s="174"/>
      <c r="GFK203" s="174"/>
      <c r="GFL203" s="174"/>
      <c r="GFM203" s="174"/>
      <c r="GFN203" s="174"/>
      <c r="GFO203" s="174"/>
      <c r="GFP203" s="174"/>
      <c r="GFQ203" s="174"/>
      <c r="GFR203" s="174"/>
      <c r="GFS203" s="174"/>
      <c r="GFT203" s="174"/>
      <c r="GFU203" s="174"/>
      <c r="GFV203" s="174"/>
      <c r="GFW203" s="174"/>
      <c r="GFX203" s="174"/>
      <c r="GFY203" s="174"/>
      <c r="GFZ203" s="174"/>
      <c r="GGA203" s="174"/>
      <c r="GGB203" s="174"/>
      <c r="GGC203" s="174"/>
      <c r="GGD203" s="174"/>
      <c r="GGE203" s="174"/>
      <c r="GGF203" s="174"/>
      <c r="GGG203" s="174"/>
      <c r="GGH203" s="174"/>
      <c r="GGI203" s="174"/>
      <c r="GGJ203" s="174"/>
      <c r="GGK203" s="174"/>
      <c r="GGL203" s="174"/>
      <c r="GGM203" s="174"/>
      <c r="GGN203" s="174"/>
      <c r="GGO203" s="174"/>
      <c r="GGP203" s="174"/>
      <c r="GGQ203" s="174"/>
      <c r="GGR203" s="174"/>
      <c r="GGS203" s="174"/>
      <c r="GGT203" s="174"/>
      <c r="GGU203" s="174"/>
      <c r="GGV203" s="174"/>
      <c r="GGW203" s="174"/>
      <c r="GGX203" s="174"/>
      <c r="GGY203" s="174"/>
      <c r="GGZ203" s="174"/>
      <c r="GHA203" s="174"/>
      <c r="GHB203" s="174"/>
      <c r="GHC203" s="174"/>
      <c r="GHD203" s="174"/>
      <c r="GHE203" s="174"/>
      <c r="GHF203" s="174"/>
      <c r="GHG203" s="174"/>
      <c r="GHH203" s="174"/>
      <c r="GHI203" s="174"/>
      <c r="GHJ203" s="174"/>
      <c r="GHK203" s="174"/>
      <c r="GHL203" s="174"/>
      <c r="GHM203" s="174"/>
      <c r="GHN203" s="174"/>
      <c r="GHO203" s="174"/>
      <c r="GHP203" s="174"/>
      <c r="GHQ203" s="174"/>
      <c r="GHR203" s="174"/>
      <c r="GHS203" s="174"/>
      <c r="GHT203" s="174"/>
      <c r="GHU203" s="174"/>
      <c r="GHV203" s="174"/>
      <c r="GHW203" s="174"/>
      <c r="GHX203" s="174"/>
      <c r="GHY203" s="174"/>
      <c r="GHZ203" s="174"/>
      <c r="GIA203" s="174"/>
      <c r="GIB203" s="174"/>
      <c r="GIC203" s="174"/>
      <c r="GID203" s="174"/>
      <c r="GIE203" s="174"/>
      <c r="GIF203" s="174"/>
      <c r="GIG203" s="174"/>
      <c r="GIH203" s="174"/>
      <c r="GII203" s="174"/>
      <c r="GIJ203" s="174"/>
      <c r="GIK203" s="174"/>
      <c r="GIL203" s="174"/>
      <c r="GIM203" s="174"/>
      <c r="GIN203" s="174"/>
      <c r="GIO203" s="174"/>
      <c r="GIP203" s="174"/>
      <c r="GIQ203" s="174"/>
      <c r="GIR203" s="174"/>
      <c r="GIS203" s="174"/>
      <c r="GIT203" s="174"/>
      <c r="GIU203" s="174"/>
      <c r="GIV203" s="174"/>
      <c r="GIW203" s="174"/>
      <c r="GIX203" s="174"/>
      <c r="GIY203" s="174"/>
      <c r="GIZ203" s="174"/>
      <c r="GJA203" s="174"/>
      <c r="GJB203" s="174"/>
      <c r="GJC203" s="174"/>
      <c r="GJD203" s="174"/>
      <c r="GJE203" s="174"/>
      <c r="GJF203" s="174"/>
      <c r="GJG203" s="174"/>
      <c r="GJH203" s="174"/>
      <c r="GJI203" s="174"/>
      <c r="GJJ203" s="174"/>
      <c r="GJK203" s="174"/>
      <c r="GJL203" s="174"/>
      <c r="GJM203" s="174"/>
      <c r="GJN203" s="174"/>
      <c r="GJO203" s="174"/>
      <c r="GJP203" s="174"/>
      <c r="GJQ203" s="174"/>
      <c r="GJR203" s="174"/>
      <c r="GJS203" s="174"/>
      <c r="GJT203" s="174"/>
      <c r="GJU203" s="174"/>
      <c r="GJV203" s="174"/>
      <c r="GJW203" s="174"/>
      <c r="GJX203" s="174"/>
      <c r="GJY203" s="174"/>
      <c r="GJZ203" s="174"/>
      <c r="GKA203" s="174"/>
      <c r="GKB203" s="174"/>
      <c r="GKC203" s="174"/>
      <c r="GKD203" s="174"/>
      <c r="GKE203" s="174"/>
      <c r="GKF203" s="174"/>
      <c r="GKG203" s="174"/>
      <c r="GKH203" s="174"/>
      <c r="GKI203" s="174"/>
      <c r="GKJ203" s="174"/>
      <c r="GKK203" s="174"/>
      <c r="GKL203" s="174"/>
      <c r="GKM203" s="174"/>
      <c r="GKN203" s="174"/>
      <c r="GKO203" s="174"/>
      <c r="GKP203" s="174"/>
      <c r="GKQ203" s="174"/>
      <c r="GKR203" s="174"/>
      <c r="GKS203" s="174"/>
      <c r="GKT203" s="174"/>
      <c r="GKU203" s="174"/>
      <c r="GKV203" s="174"/>
      <c r="GKW203" s="174"/>
      <c r="GKX203" s="174"/>
      <c r="GKY203" s="174"/>
      <c r="GKZ203" s="174"/>
      <c r="GLA203" s="174"/>
      <c r="GLB203" s="174"/>
      <c r="GLC203" s="174"/>
      <c r="GLD203" s="174"/>
      <c r="GLE203" s="174"/>
      <c r="GLF203" s="174"/>
      <c r="GLG203" s="174"/>
      <c r="GLH203" s="174"/>
      <c r="GLI203" s="174"/>
      <c r="GLJ203" s="174"/>
      <c r="GLK203" s="174"/>
      <c r="GLL203" s="174"/>
      <c r="GLM203" s="174"/>
      <c r="GLN203" s="174"/>
      <c r="GLO203" s="174"/>
      <c r="GLP203" s="174"/>
      <c r="GLQ203" s="174"/>
      <c r="GLR203" s="174"/>
      <c r="GLS203" s="174"/>
      <c r="GLT203" s="174"/>
      <c r="GLU203" s="174"/>
      <c r="GLV203" s="174"/>
      <c r="GLW203" s="174"/>
      <c r="GLX203" s="174"/>
      <c r="GLY203" s="174"/>
      <c r="GLZ203" s="174"/>
      <c r="GMA203" s="174"/>
      <c r="GMB203" s="174"/>
      <c r="GMC203" s="174"/>
      <c r="GMD203" s="174"/>
      <c r="GME203" s="174"/>
      <c r="GMF203" s="174"/>
      <c r="GMG203" s="174"/>
      <c r="GMH203" s="174"/>
      <c r="GMI203" s="174"/>
      <c r="GMJ203" s="174"/>
      <c r="GMK203" s="174"/>
      <c r="GML203" s="174"/>
      <c r="GMM203" s="174"/>
      <c r="GMN203" s="174"/>
      <c r="GMO203" s="174"/>
      <c r="GMP203" s="174"/>
      <c r="GMQ203" s="174"/>
      <c r="GMR203" s="174"/>
      <c r="GMS203" s="174"/>
      <c r="GMT203" s="174"/>
      <c r="GMU203" s="174"/>
      <c r="GMV203" s="174"/>
      <c r="GMW203" s="174"/>
      <c r="GMX203" s="174"/>
      <c r="GMY203" s="174"/>
      <c r="GMZ203" s="174"/>
      <c r="GNA203" s="174"/>
      <c r="GNB203" s="174"/>
      <c r="GNC203" s="174"/>
      <c r="GND203" s="174"/>
      <c r="GNE203" s="174"/>
      <c r="GNF203" s="174"/>
      <c r="GNG203" s="174"/>
      <c r="GNH203" s="174"/>
      <c r="GNI203" s="174"/>
      <c r="GNJ203" s="174"/>
      <c r="GNK203" s="174"/>
      <c r="GNL203" s="174"/>
      <c r="GNM203" s="174"/>
      <c r="GNN203" s="174"/>
      <c r="GNO203" s="174"/>
      <c r="GNP203" s="174"/>
      <c r="GNQ203" s="174"/>
      <c r="GNR203" s="174"/>
      <c r="GNS203" s="174"/>
      <c r="GNT203" s="174"/>
      <c r="GNU203" s="174"/>
      <c r="GNV203" s="174"/>
      <c r="GNW203" s="174"/>
      <c r="GNX203" s="174"/>
      <c r="GNY203" s="174"/>
      <c r="GNZ203" s="174"/>
      <c r="GOA203" s="174"/>
      <c r="GOB203" s="174"/>
      <c r="GOC203" s="174"/>
      <c r="GOD203" s="174"/>
      <c r="GOE203" s="174"/>
      <c r="GOF203" s="174"/>
      <c r="GOG203" s="174"/>
      <c r="GOH203" s="174"/>
      <c r="GOI203" s="174"/>
      <c r="GOJ203" s="174"/>
      <c r="GOK203" s="174"/>
      <c r="GOL203" s="174"/>
      <c r="GOM203" s="174"/>
      <c r="GON203" s="174"/>
      <c r="GOO203" s="174"/>
      <c r="GOP203" s="174"/>
      <c r="GOQ203" s="174"/>
      <c r="GOR203" s="174"/>
      <c r="GOS203" s="174"/>
      <c r="GOT203" s="174"/>
      <c r="GOU203" s="174"/>
      <c r="GOV203" s="174"/>
      <c r="GOW203" s="174"/>
      <c r="GOX203" s="174"/>
      <c r="GOY203" s="174"/>
      <c r="GOZ203" s="174"/>
      <c r="GPA203" s="174"/>
      <c r="GPB203" s="174"/>
      <c r="GPC203" s="174"/>
      <c r="GPD203" s="174"/>
      <c r="GPE203" s="174"/>
      <c r="GPF203" s="174"/>
      <c r="GPG203" s="174"/>
      <c r="GPH203" s="174"/>
      <c r="GPI203" s="174"/>
      <c r="GPJ203" s="174"/>
      <c r="GPK203" s="174"/>
      <c r="GPL203" s="174"/>
      <c r="GPM203" s="174"/>
      <c r="GPN203" s="174"/>
      <c r="GPO203" s="174"/>
      <c r="GPP203" s="174"/>
      <c r="GPQ203" s="174"/>
      <c r="GPR203" s="174"/>
      <c r="GPS203" s="174"/>
      <c r="GPT203" s="174"/>
      <c r="GPU203" s="174"/>
      <c r="GPV203" s="174"/>
      <c r="GPW203" s="174"/>
      <c r="GPX203" s="174"/>
      <c r="GPY203" s="174"/>
      <c r="GPZ203" s="174"/>
      <c r="GQA203" s="174"/>
      <c r="GQB203" s="174"/>
      <c r="GQC203" s="174"/>
      <c r="GQD203" s="174"/>
      <c r="GQE203" s="174"/>
      <c r="GQF203" s="174"/>
      <c r="GQG203" s="174"/>
      <c r="GQH203" s="174"/>
      <c r="GQI203" s="174"/>
      <c r="GQJ203" s="174"/>
      <c r="GQK203" s="174"/>
      <c r="GQL203" s="174"/>
      <c r="GQM203" s="174"/>
      <c r="GQN203" s="174"/>
      <c r="GQO203" s="174"/>
      <c r="GQP203" s="174"/>
      <c r="GQQ203" s="174"/>
      <c r="GQR203" s="174"/>
      <c r="GQS203" s="174"/>
      <c r="GQT203" s="174"/>
      <c r="GQU203" s="174"/>
      <c r="GQV203" s="174"/>
      <c r="GQW203" s="174"/>
      <c r="GQX203" s="174"/>
      <c r="GQY203" s="174"/>
      <c r="GQZ203" s="174"/>
      <c r="GRA203" s="174"/>
      <c r="GRB203" s="174"/>
      <c r="GRC203" s="174"/>
      <c r="GRD203" s="174"/>
      <c r="GRE203" s="174"/>
      <c r="GRF203" s="174"/>
      <c r="GRG203" s="174"/>
      <c r="GRH203" s="174"/>
      <c r="GRI203" s="174"/>
      <c r="GRJ203" s="174"/>
      <c r="GRK203" s="174"/>
      <c r="GRL203" s="174"/>
      <c r="GRM203" s="174"/>
      <c r="GRN203" s="174"/>
      <c r="GRO203" s="174"/>
      <c r="GRP203" s="174"/>
      <c r="GRQ203" s="174"/>
      <c r="GRR203" s="174"/>
      <c r="GRS203" s="174"/>
      <c r="GRT203" s="174"/>
      <c r="GRU203" s="174"/>
      <c r="GRV203" s="174"/>
      <c r="GRW203" s="174"/>
      <c r="GRX203" s="174"/>
      <c r="GRY203" s="174"/>
      <c r="GRZ203" s="174"/>
      <c r="GSA203" s="174"/>
      <c r="GSB203" s="174"/>
      <c r="GSC203" s="174"/>
      <c r="GSD203" s="174"/>
      <c r="GSE203" s="174"/>
      <c r="GSF203" s="174"/>
      <c r="GSG203" s="174"/>
      <c r="GSH203" s="174"/>
      <c r="GSI203" s="174"/>
      <c r="GSJ203" s="174"/>
      <c r="GSK203" s="174"/>
      <c r="GSL203" s="174"/>
      <c r="GSM203" s="174"/>
      <c r="GSN203" s="174"/>
      <c r="GSO203" s="174"/>
      <c r="GSP203" s="174"/>
      <c r="GSQ203" s="174"/>
      <c r="GSR203" s="174"/>
      <c r="GSS203" s="174"/>
      <c r="GST203" s="174"/>
      <c r="GSU203" s="174"/>
      <c r="GSV203" s="174"/>
      <c r="GSW203" s="174"/>
      <c r="GSX203" s="174"/>
      <c r="GSY203" s="174"/>
      <c r="GSZ203" s="174"/>
      <c r="GTA203" s="174"/>
      <c r="GTB203" s="174"/>
      <c r="GTC203" s="174"/>
      <c r="GTD203" s="174"/>
      <c r="GTE203" s="174"/>
      <c r="GTF203" s="174"/>
      <c r="GTG203" s="174"/>
      <c r="GTH203" s="174"/>
      <c r="GTI203" s="174"/>
      <c r="GTJ203" s="174"/>
      <c r="GTK203" s="174"/>
      <c r="GTL203" s="174"/>
      <c r="GTM203" s="174"/>
      <c r="GTN203" s="174"/>
      <c r="GTO203" s="174"/>
      <c r="GTP203" s="174"/>
      <c r="GTQ203" s="174"/>
      <c r="GTR203" s="174"/>
      <c r="GTS203" s="174"/>
      <c r="GTT203" s="174"/>
      <c r="GTU203" s="174"/>
      <c r="GTV203" s="174"/>
      <c r="GTW203" s="174"/>
      <c r="GTX203" s="174"/>
      <c r="GTY203" s="174"/>
      <c r="GTZ203" s="174"/>
      <c r="GUA203" s="174"/>
      <c r="GUB203" s="174"/>
      <c r="GUC203" s="174"/>
      <c r="GUD203" s="174"/>
      <c r="GUE203" s="174"/>
      <c r="GUF203" s="174"/>
      <c r="GUG203" s="174"/>
      <c r="GUH203" s="174"/>
      <c r="GUI203" s="174"/>
      <c r="GUJ203" s="174"/>
      <c r="GUK203" s="174"/>
      <c r="GUL203" s="174"/>
      <c r="GUM203" s="174"/>
      <c r="GUN203" s="174"/>
      <c r="GUO203" s="174"/>
      <c r="GUP203" s="174"/>
      <c r="GUQ203" s="174"/>
      <c r="GUR203" s="174"/>
      <c r="GUS203" s="174"/>
      <c r="GUT203" s="174"/>
      <c r="GUU203" s="174"/>
      <c r="GUV203" s="174"/>
      <c r="GUW203" s="174"/>
      <c r="GUX203" s="174"/>
      <c r="GUY203" s="174"/>
      <c r="GUZ203" s="174"/>
      <c r="GVA203" s="174"/>
      <c r="GVB203" s="174"/>
      <c r="GVC203" s="174"/>
      <c r="GVD203" s="174"/>
      <c r="GVE203" s="174"/>
      <c r="GVF203" s="174"/>
      <c r="GVG203" s="174"/>
      <c r="GVH203" s="174"/>
      <c r="GVI203" s="174"/>
      <c r="GVJ203" s="174"/>
      <c r="GVK203" s="174"/>
      <c r="GVL203" s="174"/>
      <c r="GVM203" s="174"/>
      <c r="GVN203" s="174"/>
      <c r="GVO203" s="174"/>
      <c r="GVP203" s="174"/>
      <c r="GVQ203" s="174"/>
      <c r="GVR203" s="174"/>
      <c r="GVS203" s="174"/>
      <c r="GVT203" s="174"/>
      <c r="GVU203" s="174"/>
      <c r="GVV203" s="174"/>
      <c r="GVW203" s="174"/>
      <c r="GVX203" s="174"/>
      <c r="GVY203" s="174"/>
      <c r="GVZ203" s="174"/>
      <c r="GWA203" s="174"/>
      <c r="GWB203" s="174"/>
      <c r="GWC203" s="174"/>
      <c r="GWD203" s="174"/>
      <c r="GWE203" s="174"/>
      <c r="GWF203" s="174"/>
      <c r="GWG203" s="174"/>
      <c r="GWH203" s="174"/>
      <c r="GWI203" s="174"/>
      <c r="GWJ203" s="174"/>
      <c r="GWK203" s="174"/>
      <c r="GWL203" s="174"/>
      <c r="GWM203" s="174"/>
      <c r="GWN203" s="174"/>
      <c r="GWO203" s="174"/>
      <c r="GWP203" s="174"/>
      <c r="GWQ203" s="174"/>
      <c r="GWR203" s="174"/>
      <c r="GWS203" s="174"/>
      <c r="GWT203" s="174"/>
      <c r="GWU203" s="174"/>
      <c r="GWV203" s="174"/>
      <c r="GWW203" s="174"/>
      <c r="GWX203" s="174"/>
      <c r="GWY203" s="174"/>
      <c r="GWZ203" s="174"/>
      <c r="GXA203" s="174"/>
      <c r="GXB203" s="174"/>
      <c r="GXC203" s="174"/>
      <c r="GXD203" s="174"/>
      <c r="GXE203" s="174"/>
      <c r="GXF203" s="174"/>
      <c r="GXG203" s="174"/>
      <c r="GXH203" s="174"/>
      <c r="GXI203" s="174"/>
      <c r="GXJ203" s="174"/>
      <c r="GXK203" s="174"/>
      <c r="GXL203" s="174"/>
      <c r="GXM203" s="174"/>
      <c r="GXN203" s="174"/>
      <c r="GXO203" s="174"/>
      <c r="GXP203" s="174"/>
      <c r="GXQ203" s="174"/>
      <c r="GXR203" s="174"/>
      <c r="GXS203" s="174"/>
      <c r="GXT203" s="174"/>
      <c r="GXU203" s="174"/>
      <c r="GXV203" s="174"/>
      <c r="GXW203" s="174"/>
      <c r="GXX203" s="174"/>
      <c r="GXY203" s="174"/>
      <c r="GXZ203" s="174"/>
      <c r="GYA203" s="174"/>
      <c r="GYB203" s="174"/>
      <c r="GYC203" s="174"/>
      <c r="GYD203" s="174"/>
      <c r="GYE203" s="174"/>
      <c r="GYF203" s="174"/>
      <c r="GYG203" s="174"/>
      <c r="GYH203" s="174"/>
      <c r="GYI203" s="174"/>
      <c r="GYJ203" s="174"/>
      <c r="GYK203" s="174"/>
      <c r="GYL203" s="174"/>
      <c r="GYM203" s="174"/>
      <c r="GYN203" s="174"/>
      <c r="GYO203" s="174"/>
      <c r="GYP203" s="174"/>
      <c r="GYQ203" s="174"/>
      <c r="GYR203" s="174"/>
      <c r="GYS203" s="174"/>
      <c r="GYT203" s="174"/>
      <c r="GYU203" s="174"/>
      <c r="GYV203" s="174"/>
      <c r="GYW203" s="174"/>
      <c r="GYX203" s="174"/>
      <c r="GYY203" s="174"/>
      <c r="GYZ203" s="174"/>
      <c r="GZA203" s="174"/>
      <c r="GZB203" s="174"/>
      <c r="GZC203" s="174"/>
      <c r="GZD203" s="174"/>
      <c r="GZE203" s="174"/>
      <c r="GZF203" s="174"/>
      <c r="GZG203" s="174"/>
      <c r="GZH203" s="174"/>
      <c r="GZI203" s="174"/>
      <c r="GZJ203" s="174"/>
      <c r="GZK203" s="174"/>
      <c r="GZL203" s="174"/>
      <c r="GZM203" s="174"/>
      <c r="GZN203" s="174"/>
      <c r="GZO203" s="174"/>
      <c r="GZP203" s="174"/>
      <c r="GZQ203" s="174"/>
      <c r="GZR203" s="174"/>
      <c r="GZS203" s="174"/>
      <c r="GZT203" s="174"/>
      <c r="GZU203" s="174"/>
      <c r="GZV203" s="174"/>
      <c r="GZW203" s="174"/>
      <c r="GZX203" s="174"/>
      <c r="GZY203" s="174"/>
      <c r="GZZ203" s="174"/>
      <c r="HAA203" s="174"/>
      <c r="HAB203" s="174"/>
      <c r="HAC203" s="174"/>
      <c r="HAD203" s="174"/>
      <c r="HAE203" s="174"/>
      <c r="HAF203" s="174"/>
      <c r="HAG203" s="174"/>
      <c r="HAH203" s="174"/>
      <c r="HAI203" s="174"/>
      <c r="HAJ203" s="174"/>
      <c r="HAK203" s="174"/>
      <c r="HAL203" s="174"/>
      <c r="HAM203" s="174"/>
      <c r="HAN203" s="174"/>
      <c r="HAO203" s="174"/>
      <c r="HAP203" s="174"/>
      <c r="HAQ203" s="174"/>
      <c r="HAR203" s="174"/>
      <c r="HAS203" s="174"/>
      <c r="HAT203" s="174"/>
      <c r="HAU203" s="174"/>
      <c r="HAV203" s="174"/>
      <c r="HAW203" s="174"/>
      <c r="HAX203" s="174"/>
      <c r="HAY203" s="174"/>
      <c r="HAZ203" s="174"/>
      <c r="HBA203" s="174"/>
      <c r="HBB203" s="174"/>
      <c r="HBC203" s="174"/>
      <c r="HBD203" s="174"/>
      <c r="HBE203" s="174"/>
      <c r="HBF203" s="174"/>
      <c r="HBG203" s="174"/>
      <c r="HBH203" s="174"/>
      <c r="HBI203" s="174"/>
      <c r="HBJ203" s="174"/>
      <c r="HBK203" s="174"/>
      <c r="HBL203" s="174"/>
      <c r="HBM203" s="174"/>
      <c r="HBN203" s="174"/>
      <c r="HBO203" s="174"/>
      <c r="HBP203" s="174"/>
      <c r="HBQ203" s="174"/>
      <c r="HBR203" s="174"/>
      <c r="HBS203" s="174"/>
      <c r="HBT203" s="174"/>
      <c r="HBU203" s="174"/>
      <c r="HBV203" s="174"/>
      <c r="HBW203" s="174"/>
      <c r="HBX203" s="174"/>
      <c r="HBY203" s="174"/>
      <c r="HBZ203" s="174"/>
      <c r="HCA203" s="174"/>
      <c r="HCB203" s="174"/>
      <c r="HCC203" s="174"/>
      <c r="HCD203" s="174"/>
      <c r="HCE203" s="174"/>
      <c r="HCF203" s="174"/>
      <c r="HCG203" s="174"/>
      <c r="HCH203" s="174"/>
      <c r="HCI203" s="174"/>
      <c r="HCJ203" s="174"/>
      <c r="HCK203" s="174"/>
      <c r="HCL203" s="174"/>
      <c r="HCM203" s="174"/>
      <c r="HCN203" s="174"/>
      <c r="HCO203" s="174"/>
      <c r="HCP203" s="174"/>
      <c r="HCQ203" s="174"/>
      <c r="HCR203" s="174"/>
      <c r="HCS203" s="174"/>
      <c r="HCT203" s="174"/>
      <c r="HCU203" s="174"/>
      <c r="HCV203" s="174"/>
      <c r="HCW203" s="174"/>
      <c r="HCX203" s="174"/>
      <c r="HCY203" s="174"/>
      <c r="HCZ203" s="174"/>
      <c r="HDA203" s="174"/>
      <c r="HDB203" s="174"/>
      <c r="HDC203" s="174"/>
      <c r="HDD203" s="174"/>
      <c r="HDE203" s="174"/>
      <c r="HDF203" s="174"/>
      <c r="HDG203" s="174"/>
      <c r="HDH203" s="174"/>
      <c r="HDI203" s="174"/>
      <c r="HDJ203" s="174"/>
      <c r="HDK203" s="174"/>
      <c r="HDL203" s="174"/>
      <c r="HDM203" s="174"/>
      <c r="HDN203" s="174"/>
      <c r="HDO203" s="174"/>
      <c r="HDP203" s="174"/>
      <c r="HDQ203" s="174"/>
      <c r="HDR203" s="174"/>
      <c r="HDS203" s="174"/>
      <c r="HDT203" s="174"/>
      <c r="HDU203" s="174"/>
      <c r="HDV203" s="174"/>
      <c r="HDW203" s="174"/>
      <c r="HDX203" s="174"/>
      <c r="HDY203" s="174"/>
      <c r="HDZ203" s="174"/>
      <c r="HEA203" s="174"/>
      <c r="HEB203" s="174"/>
      <c r="HEC203" s="174"/>
      <c r="HED203" s="174"/>
      <c r="HEE203" s="174"/>
      <c r="HEF203" s="174"/>
      <c r="HEG203" s="174"/>
      <c r="HEH203" s="174"/>
      <c r="HEI203" s="174"/>
      <c r="HEJ203" s="174"/>
      <c r="HEK203" s="174"/>
      <c r="HEL203" s="174"/>
      <c r="HEM203" s="174"/>
      <c r="HEN203" s="174"/>
      <c r="HEO203" s="174"/>
      <c r="HEP203" s="174"/>
      <c r="HEQ203" s="174"/>
      <c r="HER203" s="174"/>
      <c r="HES203" s="174"/>
      <c r="HET203" s="174"/>
      <c r="HEU203" s="174"/>
      <c r="HEV203" s="174"/>
      <c r="HEW203" s="174"/>
      <c r="HEX203" s="174"/>
      <c r="HEY203" s="174"/>
      <c r="HEZ203" s="174"/>
      <c r="HFA203" s="174"/>
      <c r="HFB203" s="174"/>
      <c r="HFC203" s="174"/>
      <c r="HFD203" s="174"/>
      <c r="HFE203" s="174"/>
      <c r="HFF203" s="174"/>
      <c r="HFG203" s="174"/>
      <c r="HFH203" s="174"/>
      <c r="HFI203" s="174"/>
      <c r="HFJ203" s="174"/>
      <c r="HFK203" s="174"/>
      <c r="HFL203" s="174"/>
      <c r="HFM203" s="174"/>
      <c r="HFN203" s="174"/>
      <c r="HFO203" s="174"/>
      <c r="HFP203" s="174"/>
      <c r="HFQ203" s="174"/>
      <c r="HFR203" s="174"/>
      <c r="HFS203" s="174"/>
      <c r="HFT203" s="174"/>
      <c r="HFU203" s="174"/>
      <c r="HFV203" s="174"/>
      <c r="HFW203" s="174"/>
      <c r="HFX203" s="174"/>
      <c r="HFY203" s="174"/>
      <c r="HFZ203" s="174"/>
      <c r="HGA203" s="174"/>
      <c r="HGB203" s="174"/>
      <c r="HGC203" s="174"/>
      <c r="HGD203" s="174"/>
      <c r="HGE203" s="174"/>
      <c r="HGF203" s="174"/>
      <c r="HGG203" s="174"/>
      <c r="HGH203" s="174"/>
      <c r="HGI203" s="174"/>
      <c r="HGJ203" s="174"/>
      <c r="HGK203" s="174"/>
      <c r="HGL203" s="174"/>
      <c r="HGM203" s="174"/>
      <c r="HGN203" s="174"/>
      <c r="HGO203" s="174"/>
      <c r="HGP203" s="174"/>
      <c r="HGQ203" s="174"/>
      <c r="HGR203" s="174"/>
      <c r="HGS203" s="174"/>
      <c r="HGT203" s="174"/>
      <c r="HGU203" s="174"/>
      <c r="HGV203" s="174"/>
      <c r="HGW203" s="174"/>
      <c r="HGX203" s="174"/>
      <c r="HGY203" s="174"/>
      <c r="HGZ203" s="174"/>
      <c r="HHA203" s="174"/>
      <c r="HHB203" s="174"/>
      <c r="HHC203" s="174"/>
      <c r="HHD203" s="174"/>
      <c r="HHE203" s="174"/>
      <c r="HHF203" s="174"/>
      <c r="HHG203" s="174"/>
      <c r="HHH203" s="174"/>
      <c r="HHI203" s="174"/>
      <c r="HHJ203" s="174"/>
      <c r="HHK203" s="174"/>
      <c r="HHL203" s="174"/>
      <c r="HHM203" s="174"/>
      <c r="HHN203" s="174"/>
      <c r="HHO203" s="174"/>
      <c r="HHP203" s="174"/>
      <c r="HHQ203" s="174"/>
      <c r="HHR203" s="174"/>
      <c r="HHS203" s="174"/>
      <c r="HHT203" s="174"/>
      <c r="HHU203" s="174"/>
      <c r="HHV203" s="174"/>
      <c r="HHW203" s="174"/>
      <c r="HHX203" s="174"/>
      <c r="HHY203" s="174"/>
      <c r="HHZ203" s="174"/>
      <c r="HIA203" s="174"/>
      <c r="HIB203" s="174"/>
      <c r="HIC203" s="174"/>
      <c r="HID203" s="174"/>
      <c r="HIE203" s="174"/>
      <c r="HIF203" s="174"/>
      <c r="HIG203" s="174"/>
      <c r="HIH203" s="174"/>
      <c r="HII203" s="174"/>
      <c r="HIJ203" s="174"/>
      <c r="HIK203" s="174"/>
      <c r="HIL203" s="174"/>
      <c r="HIM203" s="174"/>
      <c r="HIN203" s="174"/>
      <c r="HIO203" s="174"/>
      <c r="HIP203" s="174"/>
      <c r="HIQ203" s="174"/>
      <c r="HIR203" s="174"/>
      <c r="HIS203" s="174"/>
      <c r="HIT203" s="174"/>
      <c r="HIU203" s="174"/>
      <c r="HIV203" s="174"/>
      <c r="HIW203" s="174"/>
      <c r="HIX203" s="174"/>
      <c r="HIY203" s="174"/>
      <c r="HIZ203" s="174"/>
      <c r="HJA203" s="174"/>
      <c r="HJB203" s="174"/>
      <c r="HJC203" s="174"/>
      <c r="HJD203" s="174"/>
      <c r="HJE203" s="174"/>
      <c r="HJF203" s="174"/>
      <c r="HJG203" s="174"/>
      <c r="HJH203" s="174"/>
      <c r="HJI203" s="174"/>
      <c r="HJJ203" s="174"/>
      <c r="HJK203" s="174"/>
      <c r="HJL203" s="174"/>
      <c r="HJM203" s="174"/>
      <c r="HJN203" s="174"/>
      <c r="HJO203" s="174"/>
      <c r="HJP203" s="174"/>
      <c r="HJQ203" s="174"/>
      <c r="HJR203" s="174"/>
      <c r="HJS203" s="174"/>
      <c r="HJT203" s="174"/>
      <c r="HJU203" s="174"/>
      <c r="HJV203" s="174"/>
      <c r="HJW203" s="174"/>
      <c r="HJX203" s="174"/>
      <c r="HJY203" s="174"/>
      <c r="HJZ203" s="174"/>
      <c r="HKA203" s="174"/>
      <c r="HKB203" s="174"/>
      <c r="HKC203" s="174"/>
      <c r="HKD203" s="174"/>
      <c r="HKE203" s="174"/>
      <c r="HKF203" s="174"/>
      <c r="HKG203" s="174"/>
      <c r="HKH203" s="174"/>
      <c r="HKI203" s="174"/>
      <c r="HKJ203" s="174"/>
      <c r="HKK203" s="174"/>
      <c r="HKL203" s="174"/>
      <c r="HKM203" s="174"/>
      <c r="HKN203" s="174"/>
      <c r="HKO203" s="174"/>
      <c r="HKP203" s="174"/>
      <c r="HKQ203" s="174"/>
      <c r="HKR203" s="174"/>
      <c r="HKS203" s="174"/>
      <c r="HKT203" s="174"/>
      <c r="HKU203" s="174"/>
      <c r="HKV203" s="174"/>
      <c r="HKW203" s="174"/>
      <c r="HKX203" s="174"/>
      <c r="HKY203" s="174"/>
      <c r="HKZ203" s="174"/>
      <c r="HLA203" s="174"/>
      <c r="HLB203" s="174"/>
      <c r="HLC203" s="174"/>
      <c r="HLD203" s="174"/>
      <c r="HLE203" s="174"/>
      <c r="HLF203" s="174"/>
      <c r="HLG203" s="174"/>
      <c r="HLH203" s="174"/>
      <c r="HLI203" s="174"/>
      <c r="HLJ203" s="174"/>
      <c r="HLK203" s="174"/>
      <c r="HLL203" s="174"/>
      <c r="HLM203" s="174"/>
      <c r="HLN203" s="174"/>
      <c r="HLO203" s="174"/>
      <c r="HLP203" s="174"/>
      <c r="HLQ203" s="174"/>
      <c r="HLR203" s="174"/>
      <c r="HLS203" s="174"/>
      <c r="HLT203" s="174"/>
      <c r="HLU203" s="174"/>
      <c r="HLV203" s="174"/>
      <c r="HLW203" s="174"/>
      <c r="HLX203" s="174"/>
      <c r="HLY203" s="174"/>
      <c r="HLZ203" s="174"/>
      <c r="HMA203" s="174"/>
      <c r="HMB203" s="174"/>
      <c r="HMC203" s="174"/>
      <c r="HMD203" s="174"/>
      <c r="HME203" s="174"/>
      <c r="HMF203" s="174"/>
      <c r="HMG203" s="174"/>
      <c r="HMH203" s="174"/>
      <c r="HMI203" s="174"/>
      <c r="HMJ203" s="174"/>
      <c r="HMK203" s="174"/>
      <c r="HML203" s="174"/>
      <c r="HMM203" s="174"/>
      <c r="HMN203" s="174"/>
      <c r="HMO203" s="174"/>
      <c r="HMP203" s="174"/>
      <c r="HMQ203" s="174"/>
      <c r="HMR203" s="174"/>
      <c r="HMS203" s="174"/>
      <c r="HMT203" s="174"/>
      <c r="HMU203" s="174"/>
      <c r="HMV203" s="174"/>
      <c r="HMW203" s="174"/>
      <c r="HMX203" s="174"/>
      <c r="HMY203" s="174"/>
      <c r="HMZ203" s="174"/>
      <c r="HNA203" s="174"/>
      <c r="HNB203" s="174"/>
      <c r="HNC203" s="174"/>
      <c r="HND203" s="174"/>
      <c r="HNE203" s="174"/>
      <c r="HNF203" s="174"/>
      <c r="HNG203" s="174"/>
      <c r="HNH203" s="174"/>
      <c r="HNI203" s="174"/>
      <c r="HNJ203" s="174"/>
      <c r="HNK203" s="174"/>
      <c r="HNL203" s="174"/>
      <c r="HNM203" s="174"/>
      <c r="HNN203" s="174"/>
      <c r="HNO203" s="174"/>
      <c r="HNP203" s="174"/>
      <c r="HNQ203" s="174"/>
      <c r="HNR203" s="174"/>
      <c r="HNS203" s="174"/>
      <c r="HNT203" s="174"/>
      <c r="HNU203" s="174"/>
      <c r="HNV203" s="174"/>
      <c r="HNW203" s="174"/>
      <c r="HNX203" s="174"/>
      <c r="HNY203" s="174"/>
      <c r="HNZ203" s="174"/>
      <c r="HOA203" s="174"/>
      <c r="HOB203" s="174"/>
      <c r="HOC203" s="174"/>
      <c r="HOD203" s="174"/>
      <c r="HOE203" s="174"/>
      <c r="HOF203" s="174"/>
      <c r="HOG203" s="174"/>
      <c r="HOH203" s="174"/>
      <c r="HOI203" s="174"/>
      <c r="HOJ203" s="174"/>
      <c r="HOK203" s="174"/>
      <c r="HOL203" s="174"/>
      <c r="HOM203" s="174"/>
      <c r="HON203" s="174"/>
      <c r="HOO203" s="174"/>
      <c r="HOP203" s="174"/>
      <c r="HOQ203" s="174"/>
      <c r="HOR203" s="174"/>
      <c r="HOS203" s="174"/>
      <c r="HOT203" s="174"/>
      <c r="HOU203" s="174"/>
      <c r="HOV203" s="174"/>
      <c r="HOW203" s="174"/>
      <c r="HOX203" s="174"/>
      <c r="HOY203" s="174"/>
      <c r="HOZ203" s="174"/>
      <c r="HPA203" s="174"/>
      <c r="HPB203" s="174"/>
      <c r="HPC203" s="174"/>
      <c r="HPD203" s="174"/>
      <c r="HPE203" s="174"/>
      <c r="HPF203" s="174"/>
      <c r="HPG203" s="174"/>
      <c r="HPH203" s="174"/>
      <c r="HPI203" s="174"/>
      <c r="HPJ203" s="174"/>
      <c r="HPK203" s="174"/>
      <c r="HPL203" s="174"/>
      <c r="HPM203" s="174"/>
      <c r="HPN203" s="174"/>
      <c r="HPO203" s="174"/>
      <c r="HPP203" s="174"/>
      <c r="HPQ203" s="174"/>
      <c r="HPR203" s="174"/>
      <c r="HPS203" s="174"/>
      <c r="HPT203" s="174"/>
      <c r="HPU203" s="174"/>
      <c r="HPV203" s="174"/>
      <c r="HPW203" s="174"/>
      <c r="HPX203" s="174"/>
      <c r="HPY203" s="174"/>
      <c r="HPZ203" s="174"/>
      <c r="HQA203" s="174"/>
      <c r="HQB203" s="174"/>
      <c r="HQC203" s="174"/>
      <c r="HQD203" s="174"/>
      <c r="HQE203" s="174"/>
      <c r="HQF203" s="174"/>
      <c r="HQG203" s="174"/>
      <c r="HQH203" s="174"/>
      <c r="HQI203" s="174"/>
      <c r="HQJ203" s="174"/>
      <c r="HQK203" s="174"/>
      <c r="HQL203" s="174"/>
      <c r="HQM203" s="174"/>
      <c r="HQN203" s="174"/>
      <c r="HQO203" s="174"/>
      <c r="HQP203" s="174"/>
      <c r="HQQ203" s="174"/>
      <c r="HQR203" s="174"/>
      <c r="HQS203" s="174"/>
      <c r="HQT203" s="174"/>
      <c r="HQU203" s="174"/>
      <c r="HQV203" s="174"/>
      <c r="HQW203" s="174"/>
      <c r="HQX203" s="174"/>
      <c r="HQY203" s="174"/>
      <c r="HQZ203" s="174"/>
      <c r="HRA203" s="174"/>
      <c r="HRB203" s="174"/>
      <c r="HRC203" s="174"/>
      <c r="HRD203" s="174"/>
      <c r="HRE203" s="174"/>
      <c r="HRF203" s="174"/>
      <c r="HRG203" s="174"/>
      <c r="HRH203" s="174"/>
      <c r="HRI203" s="174"/>
      <c r="HRJ203" s="174"/>
      <c r="HRK203" s="174"/>
      <c r="HRL203" s="174"/>
      <c r="HRM203" s="174"/>
      <c r="HRN203" s="174"/>
      <c r="HRO203" s="174"/>
      <c r="HRP203" s="174"/>
      <c r="HRQ203" s="174"/>
      <c r="HRR203" s="174"/>
      <c r="HRS203" s="174"/>
      <c r="HRT203" s="174"/>
      <c r="HRU203" s="174"/>
      <c r="HRV203" s="174"/>
      <c r="HRW203" s="174"/>
      <c r="HRX203" s="174"/>
      <c r="HRY203" s="174"/>
      <c r="HRZ203" s="174"/>
      <c r="HSA203" s="174"/>
      <c r="HSB203" s="174"/>
      <c r="HSC203" s="174"/>
      <c r="HSD203" s="174"/>
      <c r="HSE203" s="174"/>
      <c r="HSF203" s="174"/>
      <c r="HSG203" s="174"/>
      <c r="HSH203" s="174"/>
      <c r="HSI203" s="174"/>
      <c r="HSJ203" s="174"/>
      <c r="HSK203" s="174"/>
      <c r="HSL203" s="174"/>
      <c r="HSM203" s="174"/>
      <c r="HSN203" s="174"/>
      <c r="HSO203" s="174"/>
      <c r="HSP203" s="174"/>
      <c r="HSQ203" s="174"/>
      <c r="HSR203" s="174"/>
      <c r="HSS203" s="174"/>
      <c r="HST203" s="174"/>
      <c r="HSU203" s="174"/>
      <c r="HSV203" s="174"/>
      <c r="HSW203" s="174"/>
      <c r="HSX203" s="174"/>
      <c r="HSY203" s="174"/>
      <c r="HSZ203" s="174"/>
      <c r="HTA203" s="174"/>
      <c r="HTB203" s="174"/>
      <c r="HTC203" s="174"/>
      <c r="HTD203" s="174"/>
      <c r="HTE203" s="174"/>
      <c r="HTF203" s="174"/>
      <c r="HTG203" s="174"/>
      <c r="HTH203" s="174"/>
      <c r="HTI203" s="174"/>
      <c r="HTJ203" s="174"/>
      <c r="HTK203" s="174"/>
      <c r="HTL203" s="174"/>
      <c r="HTM203" s="174"/>
      <c r="HTN203" s="174"/>
      <c r="HTO203" s="174"/>
      <c r="HTP203" s="174"/>
      <c r="HTQ203" s="174"/>
      <c r="HTR203" s="174"/>
      <c r="HTS203" s="174"/>
      <c r="HTT203" s="174"/>
      <c r="HTU203" s="174"/>
      <c r="HTV203" s="174"/>
      <c r="HTW203" s="174"/>
      <c r="HTX203" s="174"/>
      <c r="HTY203" s="174"/>
      <c r="HTZ203" s="174"/>
      <c r="HUA203" s="174"/>
      <c r="HUB203" s="174"/>
      <c r="HUC203" s="174"/>
      <c r="HUD203" s="174"/>
      <c r="HUE203" s="174"/>
      <c r="HUF203" s="174"/>
      <c r="HUG203" s="174"/>
      <c r="HUH203" s="174"/>
      <c r="HUI203" s="174"/>
      <c r="HUJ203" s="174"/>
      <c r="HUK203" s="174"/>
      <c r="HUL203" s="174"/>
      <c r="HUM203" s="174"/>
      <c r="HUN203" s="174"/>
      <c r="HUO203" s="174"/>
      <c r="HUP203" s="174"/>
      <c r="HUQ203" s="174"/>
      <c r="HUR203" s="174"/>
      <c r="HUS203" s="174"/>
      <c r="HUT203" s="174"/>
      <c r="HUU203" s="174"/>
      <c r="HUV203" s="174"/>
      <c r="HUW203" s="174"/>
      <c r="HUX203" s="174"/>
      <c r="HUY203" s="174"/>
      <c r="HUZ203" s="174"/>
      <c r="HVA203" s="174"/>
      <c r="HVB203" s="174"/>
      <c r="HVC203" s="174"/>
      <c r="HVD203" s="174"/>
      <c r="HVE203" s="174"/>
      <c r="HVF203" s="174"/>
      <c r="HVG203" s="174"/>
      <c r="HVH203" s="174"/>
      <c r="HVI203" s="174"/>
      <c r="HVJ203" s="174"/>
      <c r="HVK203" s="174"/>
      <c r="HVL203" s="174"/>
      <c r="HVM203" s="174"/>
      <c r="HVN203" s="174"/>
      <c r="HVO203" s="174"/>
      <c r="HVP203" s="174"/>
      <c r="HVQ203" s="174"/>
      <c r="HVR203" s="174"/>
      <c r="HVS203" s="174"/>
      <c r="HVT203" s="174"/>
      <c r="HVU203" s="174"/>
      <c r="HVV203" s="174"/>
      <c r="HVW203" s="174"/>
      <c r="HVX203" s="174"/>
      <c r="HVY203" s="174"/>
      <c r="HVZ203" s="174"/>
      <c r="HWA203" s="174"/>
      <c r="HWB203" s="174"/>
      <c r="HWC203" s="174"/>
      <c r="HWD203" s="174"/>
      <c r="HWE203" s="174"/>
      <c r="HWF203" s="174"/>
      <c r="HWG203" s="174"/>
      <c r="HWH203" s="174"/>
      <c r="HWI203" s="174"/>
      <c r="HWJ203" s="174"/>
      <c r="HWK203" s="174"/>
      <c r="HWL203" s="174"/>
      <c r="HWM203" s="174"/>
      <c r="HWN203" s="174"/>
      <c r="HWO203" s="174"/>
      <c r="HWP203" s="174"/>
      <c r="HWQ203" s="174"/>
      <c r="HWR203" s="174"/>
      <c r="HWS203" s="174"/>
      <c r="HWT203" s="174"/>
      <c r="HWU203" s="174"/>
      <c r="HWV203" s="174"/>
      <c r="HWW203" s="174"/>
      <c r="HWX203" s="174"/>
      <c r="HWY203" s="174"/>
      <c r="HWZ203" s="174"/>
      <c r="HXA203" s="174"/>
      <c r="HXB203" s="174"/>
      <c r="HXC203" s="174"/>
      <c r="HXD203" s="174"/>
      <c r="HXE203" s="174"/>
      <c r="HXF203" s="174"/>
      <c r="HXG203" s="174"/>
      <c r="HXH203" s="174"/>
      <c r="HXI203" s="174"/>
      <c r="HXJ203" s="174"/>
      <c r="HXK203" s="174"/>
      <c r="HXL203" s="174"/>
      <c r="HXM203" s="174"/>
      <c r="HXN203" s="174"/>
      <c r="HXO203" s="174"/>
      <c r="HXP203" s="174"/>
      <c r="HXQ203" s="174"/>
      <c r="HXR203" s="174"/>
      <c r="HXS203" s="174"/>
      <c r="HXT203" s="174"/>
      <c r="HXU203" s="174"/>
      <c r="HXV203" s="174"/>
      <c r="HXW203" s="174"/>
      <c r="HXX203" s="174"/>
      <c r="HXY203" s="174"/>
      <c r="HXZ203" s="174"/>
      <c r="HYA203" s="174"/>
      <c r="HYB203" s="174"/>
      <c r="HYC203" s="174"/>
      <c r="HYD203" s="174"/>
      <c r="HYE203" s="174"/>
      <c r="HYF203" s="174"/>
      <c r="HYG203" s="174"/>
      <c r="HYH203" s="174"/>
      <c r="HYI203" s="174"/>
      <c r="HYJ203" s="174"/>
      <c r="HYK203" s="174"/>
      <c r="HYL203" s="174"/>
      <c r="HYM203" s="174"/>
      <c r="HYN203" s="174"/>
      <c r="HYO203" s="174"/>
      <c r="HYP203" s="174"/>
      <c r="HYQ203" s="174"/>
      <c r="HYR203" s="174"/>
      <c r="HYS203" s="174"/>
      <c r="HYT203" s="174"/>
      <c r="HYU203" s="174"/>
      <c r="HYV203" s="174"/>
      <c r="HYW203" s="174"/>
      <c r="HYX203" s="174"/>
      <c r="HYY203" s="174"/>
      <c r="HYZ203" s="174"/>
      <c r="HZA203" s="174"/>
      <c r="HZB203" s="174"/>
      <c r="HZC203" s="174"/>
      <c r="HZD203" s="174"/>
      <c r="HZE203" s="174"/>
      <c r="HZF203" s="174"/>
      <c r="HZG203" s="174"/>
      <c r="HZH203" s="174"/>
      <c r="HZI203" s="174"/>
      <c r="HZJ203" s="174"/>
      <c r="HZK203" s="174"/>
      <c r="HZL203" s="174"/>
      <c r="HZM203" s="174"/>
      <c r="HZN203" s="174"/>
      <c r="HZO203" s="174"/>
      <c r="HZP203" s="174"/>
      <c r="HZQ203" s="174"/>
      <c r="HZR203" s="174"/>
      <c r="HZS203" s="174"/>
      <c r="HZT203" s="174"/>
      <c r="HZU203" s="174"/>
      <c r="HZV203" s="174"/>
      <c r="HZW203" s="174"/>
      <c r="HZX203" s="174"/>
      <c r="HZY203" s="174"/>
      <c r="HZZ203" s="174"/>
      <c r="IAA203" s="174"/>
      <c r="IAB203" s="174"/>
      <c r="IAC203" s="174"/>
      <c r="IAD203" s="174"/>
      <c r="IAE203" s="174"/>
      <c r="IAF203" s="174"/>
      <c r="IAG203" s="174"/>
      <c r="IAH203" s="174"/>
      <c r="IAI203" s="174"/>
      <c r="IAJ203" s="174"/>
      <c r="IAK203" s="174"/>
      <c r="IAL203" s="174"/>
      <c r="IAM203" s="174"/>
      <c r="IAN203" s="174"/>
      <c r="IAO203" s="174"/>
      <c r="IAP203" s="174"/>
      <c r="IAQ203" s="174"/>
      <c r="IAR203" s="174"/>
      <c r="IAS203" s="174"/>
      <c r="IAT203" s="174"/>
      <c r="IAU203" s="174"/>
      <c r="IAV203" s="174"/>
      <c r="IAW203" s="174"/>
      <c r="IAX203" s="174"/>
      <c r="IAY203" s="174"/>
      <c r="IAZ203" s="174"/>
      <c r="IBA203" s="174"/>
      <c r="IBB203" s="174"/>
      <c r="IBC203" s="174"/>
      <c r="IBD203" s="174"/>
      <c r="IBE203" s="174"/>
      <c r="IBF203" s="174"/>
      <c r="IBG203" s="174"/>
      <c r="IBH203" s="174"/>
      <c r="IBI203" s="174"/>
      <c r="IBJ203" s="174"/>
      <c r="IBK203" s="174"/>
      <c r="IBL203" s="174"/>
      <c r="IBM203" s="174"/>
      <c r="IBN203" s="174"/>
      <c r="IBO203" s="174"/>
      <c r="IBP203" s="174"/>
      <c r="IBQ203" s="174"/>
      <c r="IBR203" s="174"/>
      <c r="IBS203" s="174"/>
      <c r="IBT203" s="174"/>
      <c r="IBU203" s="174"/>
      <c r="IBV203" s="174"/>
      <c r="IBW203" s="174"/>
      <c r="IBX203" s="174"/>
      <c r="IBY203" s="174"/>
      <c r="IBZ203" s="174"/>
      <c r="ICA203" s="174"/>
      <c r="ICB203" s="174"/>
      <c r="ICC203" s="174"/>
      <c r="ICD203" s="174"/>
      <c r="ICE203" s="174"/>
      <c r="ICF203" s="174"/>
      <c r="ICG203" s="174"/>
      <c r="ICH203" s="174"/>
      <c r="ICI203" s="174"/>
      <c r="ICJ203" s="174"/>
      <c r="ICK203" s="174"/>
      <c r="ICL203" s="174"/>
      <c r="ICM203" s="174"/>
      <c r="ICN203" s="174"/>
      <c r="ICO203" s="174"/>
      <c r="ICP203" s="174"/>
      <c r="ICQ203" s="174"/>
      <c r="ICR203" s="174"/>
      <c r="ICS203" s="174"/>
      <c r="ICT203" s="174"/>
      <c r="ICU203" s="174"/>
      <c r="ICV203" s="174"/>
      <c r="ICW203" s="174"/>
      <c r="ICX203" s="174"/>
      <c r="ICY203" s="174"/>
      <c r="ICZ203" s="174"/>
      <c r="IDA203" s="174"/>
      <c r="IDB203" s="174"/>
      <c r="IDC203" s="174"/>
      <c r="IDD203" s="174"/>
      <c r="IDE203" s="174"/>
      <c r="IDF203" s="174"/>
      <c r="IDG203" s="174"/>
      <c r="IDH203" s="174"/>
      <c r="IDI203" s="174"/>
      <c r="IDJ203" s="174"/>
      <c r="IDK203" s="174"/>
      <c r="IDL203" s="174"/>
      <c r="IDM203" s="174"/>
      <c r="IDN203" s="174"/>
      <c r="IDO203" s="174"/>
      <c r="IDP203" s="174"/>
      <c r="IDQ203" s="174"/>
      <c r="IDR203" s="174"/>
      <c r="IDS203" s="174"/>
      <c r="IDT203" s="174"/>
      <c r="IDU203" s="174"/>
      <c r="IDV203" s="174"/>
      <c r="IDW203" s="174"/>
      <c r="IDX203" s="174"/>
      <c r="IDY203" s="174"/>
      <c r="IDZ203" s="174"/>
      <c r="IEA203" s="174"/>
      <c r="IEB203" s="174"/>
      <c r="IEC203" s="174"/>
      <c r="IED203" s="174"/>
      <c r="IEE203" s="174"/>
      <c r="IEF203" s="174"/>
      <c r="IEG203" s="174"/>
      <c r="IEH203" s="174"/>
      <c r="IEI203" s="174"/>
      <c r="IEJ203" s="174"/>
      <c r="IEK203" s="174"/>
      <c r="IEL203" s="174"/>
      <c r="IEM203" s="174"/>
      <c r="IEN203" s="174"/>
      <c r="IEO203" s="174"/>
      <c r="IEP203" s="174"/>
      <c r="IEQ203" s="174"/>
      <c r="IER203" s="174"/>
      <c r="IES203" s="174"/>
      <c r="IET203" s="174"/>
      <c r="IEU203" s="174"/>
      <c r="IEV203" s="174"/>
      <c r="IEW203" s="174"/>
      <c r="IEX203" s="174"/>
      <c r="IEY203" s="174"/>
      <c r="IEZ203" s="174"/>
      <c r="IFA203" s="174"/>
      <c r="IFB203" s="174"/>
      <c r="IFC203" s="174"/>
      <c r="IFD203" s="174"/>
      <c r="IFE203" s="174"/>
      <c r="IFF203" s="174"/>
      <c r="IFG203" s="174"/>
      <c r="IFH203" s="174"/>
      <c r="IFI203" s="174"/>
      <c r="IFJ203" s="174"/>
      <c r="IFK203" s="174"/>
      <c r="IFL203" s="174"/>
      <c r="IFM203" s="174"/>
      <c r="IFN203" s="174"/>
      <c r="IFO203" s="174"/>
      <c r="IFP203" s="174"/>
      <c r="IFQ203" s="174"/>
      <c r="IFR203" s="174"/>
      <c r="IFS203" s="174"/>
      <c r="IFT203" s="174"/>
      <c r="IFU203" s="174"/>
      <c r="IFV203" s="174"/>
      <c r="IFW203" s="174"/>
      <c r="IFX203" s="174"/>
      <c r="IFY203" s="174"/>
      <c r="IFZ203" s="174"/>
      <c r="IGA203" s="174"/>
      <c r="IGB203" s="174"/>
      <c r="IGC203" s="174"/>
      <c r="IGD203" s="174"/>
      <c r="IGE203" s="174"/>
      <c r="IGF203" s="174"/>
      <c r="IGG203" s="174"/>
      <c r="IGH203" s="174"/>
      <c r="IGI203" s="174"/>
      <c r="IGJ203" s="174"/>
      <c r="IGK203" s="174"/>
      <c r="IGL203" s="174"/>
      <c r="IGM203" s="174"/>
      <c r="IGN203" s="174"/>
      <c r="IGO203" s="174"/>
      <c r="IGP203" s="174"/>
      <c r="IGQ203" s="174"/>
      <c r="IGR203" s="174"/>
      <c r="IGS203" s="174"/>
      <c r="IGT203" s="174"/>
      <c r="IGU203" s="174"/>
      <c r="IGV203" s="174"/>
      <c r="IGW203" s="174"/>
      <c r="IGX203" s="174"/>
      <c r="IGY203" s="174"/>
      <c r="IGZ203" s="174"/>
      <c r="IHA203" s="174"/>
      <c r="IHB203" s="174"/>
      <c r="IHC203" s="174"/>
      <c r="IHD203" s="174"/>
      <c r="IHE203" s="174"/>
      <c r="IHF203" s="174"/>
      <c r="IHG203" s="174"/>
      <c r="IHH203" s="174"/>
      <c r="IHI203" s="174"/>
      <c r="IHJ203" s="174"/>
      <c r="IHK203" s="174"/>
      <c r="IHL203" s="174"/>
      <c r="IHM203" s="174"/>
      <c r="IHN203" s="174"/>
      <c r="IHO203" s="174"/>
      <c r="IHP203" s="174"/>
      <c r="IHQ203" s="174"/>
      <c r="IHR203" s="174"/>
      <c r="IHS203" s="174"/>
      <c r="IHT203" s="174"/>
      <c r="IHU203" s="174"/>
      <c r="IHV203" s="174"/>
      <c r="IHW203" s="174"/>
      <c r="IHX203" s="174"/>
      <c r="IHY203" s="174"/>
      <c r="IHZ203" s="174"/>
      <c r="IIA203" s="174"/>
      <c r="IIB203" s="174"/>
      <c r="IIC203" s="174"/>
      <c r="IID203" s="174"/>
      <c r="IIE203" s="174"/>
      <c r="IIF203" s="174"/>
      <c r="IIG203" s="174"/>
      <c r="IIH203" s="174"/>
      <c r="III203" s="174"/>
      <c r="IIJ203" s="174"/>
      <c r="IIK203" s="174"/>
      <c r="IIL203" s="174"/>
      <c r="IIM203" s="174"/>
      <c r="IIN203" s="174"/>
      <c r="IIO203" s="174"/>
      <c r="IIP203" s="174"/>
      <c r="IIQ203" s="174"/>
      <c r="IIR203" s="174"/>
      <c r="IIS203" s="174"/>
      <c r="IIT203" s="174"/>
      <c r="IIU203" s="174"/>
      <c r="IIV203" s="174"/>
      <c r="IIW203" s="174"/>
      <c r="IIX203" s="174"/>
      <c r="IIY203" s="174"/>
      <c r="IIZ203" s="174"/>
      <c r="IJA203" s="174"/>
      <c r="IJB203" s="174"/>
      <c r="IJC203" s="174"/>
      <c r="IJD203" s="174"/>
      <c r="IJE203" s="174"/>
      <c r="IJF203" s="174"/>
      <c r="IJG203" s="174"/>
      <c r="IJH203" s="174"/>
      <c r="IJI203" s="174"/>
      <c r="IJJ203" s="174"/>
      <c r="IJK203" s="174"/>
      <c r="IJL203" s="174"/>
      <c r="IJM203" s="174"/>
      <c r="IJN203" s="174"/>
      <c r="IJO203" s="174"/>
      <c r="IJP203" s="174"/>
      <c r="IJQ203" s="174"/>
      <c r="IJR203" s="174"/>
      <c r="IJS203" s="174"/>
      <c r="IJT203" s="174"/>
      <c r="IJU203" s="174"/>
      <c r="IJV203" s="174"/>
      <c r="IJW203" s="174"/>
      <c r="IJX203" s="174"/>
      <c r="IJY203" s="174"/>
      <c r="IJZ203" s="174"/>
      <c r="IKA203" s="174"/>
      <c r="IKB203" s="174"/>
      <c r="IKC203" s="174"/>
      <c r="IKD203" s="174"/>
      <c r="IKE203" s="174"/>
      <c r="IKF203" s="174"/>
      <c r="IKG203" s="174"/>
      <c r="IKH203" s="174"/>
      <c r="IKI203" s="174"/>
      <c r="IKJ203" s="174"/>
      <c r="IKK203" s="174"/>
      <c r="IKL203" s="174"/>
      <c r="IKM203" s="174"/>
      <c r="IKN203" s="174"/>
      <c r="IKO203" s="174"/>
      <c r="IKP203" s="174"/>
      <c r="IKQ203" s="174"/>
      <c r="IKR203" s="174"/>
      <c r="IKS203" s="174"/>
      <c r="IKT203" s="174"/>
      <c r="IKU203" s="174"/>
      <c r="IKV203" s="174"/>
      <c r="IKW203" s="174"/>
      <c r="IKX203" s="174"/>
      <c r="IKY203" s="174"/>
      <c r="IKZ203" s="174"/>
      <c r="ILA203" s="174"/>
      <c r="ILB203" s="174"/>
      <c r="ILC203" s="174"/>
      <c r="ILD203" s="174"/>
      <c r="ILE203" s="174"/>
      <c r="ILF203" s="174"/>
      <c r="ILG203" s="174"/>
      <c r="ILH203" s="174"/>
      <c r="ILI203" s="174"/>
      <c r="ILJ203" s="174"/>
      <c r="ILK203" s="174"/>
      <c r="ILL203" s="174"/>
      <c r="ILM203" s="174"/>
      <c r="ILN203" s="174"/>
      <c r="ILO203" s="174"/>
      <c r="ILP203" s="174"/>
      <c r="ILQ203" s="174"/>
      <c r="ILR203" s="174"/>
      <c r="ILS203" s="174"/>
      <c r="ILT203" s="174"/>
      <c r="ILU203" s="174"/>
      <c r="ILV203" s="174"/>
      <c r="ILW203" s="174"/>
      <c r="ILX203" s="174"/>
      <c r="ILY203" s="174"/>
      <c r="ILZ203" s="174"/>
      <c r="IMA203" s="174"/>
      <c r="IMB203" s="174"/>
      <c r="IMC203" s="174"/>
      <c r="IMD203" s="174"/>
      <c r="IME203" s="174"/>
      <c r="IMF203" s="174"/>
      <c r="IMG203" s="174"/>
      <c r="IMH203" s="174"/>
      <c r="IMI203" s="174"/>
      <c r="IMJ203" s="174"/>
      <c r="IMK203" s="174"/>
      <c r="IML203" s="174"/>
      <c r="IMM203" s="174"/>
      <c r="IMN203" s="174"/>
      <c r="IMO203" s="174"/>
      <c r="IMP203" s="174"/>
      <c r="IMQ203" s="174"/>
      <c r="IMR203" s="174"/>
      <c r="IMS203" s="174"/>
      <c r="IMT203" s="174"/>
      <c r="IMU203" s="174"/>
      <c r="IMV203" s="174"/>
      <c r="IMW203" s="174"/>
      <c r="IMX203" s="174"/>
      <c r="IMY203" s="174"/>
      <c r="IMZ203" s="174"/>
      <c r="INA203" s="174"/>
      <c r="INB203" s="174"/>
      <c r="INC203" s="174"/>
      <c r="IND203" s="174"/>
      <c r="INE203" s="174"/>
      <c r="INF203" s="174"/>
      <c r="ING203" s="174"/>
      <c r="INH203" s="174"/>
      <c r="INI203" s="174"/>
      <c r="INJ203" s="174"/>
      <c r="INK203" s="174"/>
      <c r="INL203" s="174"/>
      <c r="INM203" s="174"/>
      <c r="INN203" s="174"/>
      <c r="INO203" s="174"/>
      <c r="INP203" s="174"/>
      <c r="INQ203" s="174"/>
      <c r="INR203" s="174"/>
      <c r="INS203" s="174"/>
      <c r="INT203" s="174"/>
      <c r="INU203" s="174"/>
      <c r="INV203" s="174"/>
      <c r="INW203" s="174"/>
      <c r="INX203" s="174"/>
      <c r="INY203" s="174"/>
      <c r="INZ203" s="174"/>
      <c r="IOA203" s="174"/>
      <c r="IOB203" s="174"/>
      <c r="IOC203" s="174"/>
      <c r="IOD203" s="174"/>
      <c r="IOE203" s="174"/>
      <c r="IOF203" s="174"/>
      <c r="IOG203" s="174"/>
      <c r="IOH203" s="174"/>
      <c r="IOI203" s="174"/>
      <c r="IOJ203" s="174"/>
      <c r="IOK203" s="174"/>
      <c r="IOL203" s="174"/>
      <c r="IOM203" s="174"/>
      <c r="ION203" s="174"/>
      <c r="IOO203" s="174"/>
      <c r="IOP203" s="174"/>
      <c r="IOQ203" s="174"/>
      <c r="IOR203" s="174"/>
      <c r="IOS203" s="174"/>
      <c r="IOT203" s="174"/>
      <c r="IOU203" s="174"/>
      <c r="IOV203" s="174"/>
      <c r="IOW203" s="174"/>
      <c r="IOX203" s="174"/>
      <c r="IOY203" s="174"/>
      <c r="IOZ203" s="174"/>
      <c r="IPA203" s="174"/>
      <c r="IPB203" s="174"/>
      <c r="IPC203" s="174"/>
      <c r="IPD203" s="174"/>
      <c r="IPE203" s="174"/>
      <c r="IPF203" s="174"/>
      <c r="IPG203" s="174"/>
      <c r="IPH203" s="174"/>
      <c r="IPI203" s="174"/>
      <c r="IPJ203" s="174"/>
      <c r="IPK203" s="174"/>
      <c r="IPL203" s="174"/>
      <c r="IPM203" s="174"/>
      <c r="IPN203" s="174"/>
      <c r="IPO203" s="174"/>
      <c r="IPP203" s="174"/>
      <c r="IPQ203" s="174"/>
      <c r="IPR203" s="174"/>
      <c r="IPS203" s="174"/>
      <c r="IPT203" s="174"/>
      <c r="IPU203" s="174"/>
      <c r="IPV203" s="174"/>
      <c r="IPW203" s="174"/>
      <c r="IPX203" s="174"/>
      <c r="IPY203" s="174"/>
      <c r="IPZ203" s="174"/>
      <c r="IQA203" s="174"/>
      <c r="IQB203" s="174"/>
      <c r="IQC203" s="174"/>
      <c r="IQD203" s="174"/>
      <c r="IQE203" s="174"/>
      <c r="IQF203" s="174"/>
      <c r="IQG203" s="174"/>
      <c r="IQH203" s="174"/>
      <c r="IQI203" s="174"/>
      <c r="IQJ203" s="174"/>
      <c r="IQK203" s="174"/>
      <c r="IQL203" s="174"/>
      <c r="IQM203" s="174"/>
      <c r="IQN203" s="174"/>
      <c r="IQO203" s="174"/>
      <c r="IQP203" s="174"/>
      <c r="IQQ203" s="174"/>
      <c r="IQR203" s="174"/>
      <c r="IQS203" s="174"/>
      <c r="IQT203" s="174"/>
      <c r="IQU203" s="174"/>
      <c r="IQV203" s="174"/>
      <c r="IQW203" s="174"/>
      <c r="IQX203" s="174"/>
      <c r="IQY203" s="174"/>
      <c r="IQZ203" s="174"/>
      <c r="IRA203" s="174"/>
      <c r="IRB203" s="174"/>
      <c r="IRC203" s="174"/>
      <c r="IRD203" s="174"/>
      <c r="IRE203" s="174"/>
      <c r="IRF203" s="174"/>
      <c r="IRG203" s="174"/>
      <c r="IRH203" s="174"/>
      <c r="IRI203" s="174"/>
      <c r="IRJ203" s="174"/>
      <c r="IRK203" s="174"/>
      <c r="IRL203" s="174"/>
      <c r="IRM203" s="174"/>
      <c r="IRN203" s="174"/>
      <c r="IRO203" s="174"/>
      <c r="IRP203" s="174"/>
      <c r="IRQ203" s="174"/>
      <c r="IRR203" s="174"/>
      <c r="IRS203" s="174"/>
      <c r="IRT203" s="174"/>
      <c r="IRU203" s="174"/>
      <c r="IRV203" s="174"/>
      <c r="IRW203" s="174"/>
      <c r="IRX203" s="174"/>
      <c r="IRY203" s="174"/>
      <c r="IRZ203" s="174"/>
      <c r="ISA203" s="174"/>
      <c r="ISB203" s="174"/>
      <c r="ISC203" s="174"/>
      <c r="ISD203" s="174"/>
      <c r="ISE203" s="174"/>
      <c r="ISF203" s="174"/>
      <c r="ISG203" s="174"/>
      <c r="ISH203" s="174"/>
      <c r="ISI203" s="174"/>
      <c r="ISJ203" s="174"/>
      <c r="ISK203" s="174"/>
      <c r="ISL203" s="174"/>
      <c r="ISM203" s="174"/>
      <c r="ISN203" s="174"/>
      <c r="ISO203" s="174"/>
      <c r="ISP203" s="174"/>
      <c r="ISQ203" s="174"/>
      <c r="ISR203" s="174"/>
      <c r="ISS203" s="174"/>
      <c r="IST203" s="174"/>
      <c r="ISU203" s="174"/>
      <c r="ISV203" s="174"/>
      <c r="ISW203" s="174"/>
      <c r="ISX203" s="174"/>
      <c r="ISY203" s="174"/>
      <c r="ISZ203" s="174"/>
      <c r="ITA203" s="174"/>
      <c r="ITB203" s="174"/>
      <c r="ITC203" s="174"/>
      <c r="ITD203" s="174"/>
      <c r="ITE203" s="174"/>
      <c r="ITF203" s="174"/>
      <c r="ITG203" s="174"/>
      <c r="ITH203" s="174"/>
      <c r="ITI203" s="174"/>
      <c r="ITJ203" s="174"/>
      <c r="ITK203" s="174"/>
      <c r="ITL203" s="174"/>
      <c r="ITM203" s="174"/>
      <c r="ITN203" s="174"/>
      <c r="ITO203" s="174"/>
      <c r="ITP203" s="174"/>
      <c r="ITQ203" s="174"/>
      <c r="ITR203" s="174"/>
      <c r="ITS203" s="174"/>
      <c r="ITT203" s="174"/>
      <c r="ITU203" s="174"/>
      <c r="ITV203" s="174"/>
      <c r="ITW203" s="174"/>
      <c r="ITX203" s="174"/>
      <c r="ITY203" s="174"/>
      <c r="ITZ203" s="174"/>
      <c r="IUA203" s="174"/>
      <c r="IUB203" s="174"/>
      <c r="IUC203" s="174"/>
      <c r="IUD203" s="174"/>
      <c r="IUE203" s="174"/>
      <c r="IUF203" s="174"/>
      <c r="IUG203" s="174"/>
      <c r="IUH203" s="174"/>
      <c r="IUI203" s="174"/>
      <c r="IUJ203" s="174"/>
      <c r="IUK203" s="174"/>
      <c r="IUL203" s="174"/>
      <c r="IUM203" s="174"/>
      <c r="IUN203" s="174"/>
      <c r="IUO203" s="174"/>
      <c r="IUP203" s="174"/>
      <c r="IUQ203" s="174"/>
      <c r="IUR203" s="174"/>
      <c r="IUS203" s="174"/>
      <c r="IUT203" s="174"/>
      <c r="IUU203" s="174"/>
      <c r="IUV203" s="174"/>
      <c r="IUW203" s="174"/>
      <c r="IUX203" s="174"/>
      <c r="IUY203" s="174"/>
      <c r="IUZ203" s="174"/>
      <c r="IVA203" s="174"/>
      <c r="IVB203" s="174"/>
      <c r="IVC203" s="174"/>
      <c r="IVD203" s="174"/>
      <c r="IVE203" s="174"/>
      <c r="IVF203" s="174"/>
      <c r="IVG203" s="174"/>
      <c r="IVH203" s="174"/>
      <c r="IVI203" s="174"/>
      <c r="IVJ203" s="174"/>
      <c r="IVK203" s="174"/>
      <c r="IVL203" s="174"/>
      <c r="IVM203" s="174"/>
      <c r="IVN203" s="174"/>
      <c r="IVO203" s="174"/>
      <c r="IVP203" s="174"/>
      <c r="IVQ203" s="174"/>
      <c r="IVR203" s="174"/>
      <c r="IVS203" s="174"/>
      <c r="IVT203" s="174"/>
      <c r="IVU203" s="174"/>
      <c r="IVV203" s="174"/>
      <c r="IVW203" s="174"/>
      <c r="IVX203" s="174"/>
      <c r="IVY203" s="174"/>
      <c r="IVZ203" s="174"/>
      <c r="IWA203" s="174"/>
      <c r="IWB203" s="174"/>
      <c r="IWC203" s="174"/>
      <c r="IWD203" s="174"/>
      <c r="IWE203" s="174"/>
      <c r="IWF203" s="174"/>
      <c r="IWG203" s="174"/>
      <c r="IWH203" s="174"/>
      <c r="IWI203" s="174"/>
      <c r="IWJ203" s="174"/>
      <c r="IWK203" s="174"/>
      <c r="IWL203" s="174"/>
      <c r="IWM203" s="174"/>
      <c r="IWN203" s="174"/>
      <c r="IWO203" s="174"/>
      <c r="IWP203" s="174"/>
      <c r="IWQ203" s="174"/>
      <c r="IWR203" s="174"/>
      <c r="IWS203" s="174"/>
      <c r="IWT203" s="174"/>
      <c r="IWU203" s="174"/>
      <c r="IWV203" s="174"/>
      <c r="IWW203" s="174"/>
      <c r="IWX203" s="174"/>
      <c r="IWY203" s="174"/>
      <c r="IWZ203" s="174"/>
      <c r="IXA203" s="174"/>
      <c r="IXB203" s="174"/>
      <c r="IXC203" s="174"/>
      <c r="IXD203" s="174"/>
      <c r="IXE203" s="174"/>
      <c r="IXF203" s="174"/>
      <c r="IXG203" s="174"/>
      <c r="IXH203" s="174"/>
      <c r="IXI203" s="174"/>
      <c r="IXJ203" s="174"/>
      <c r="IXK203" s="174"/>
      <c r="IXL203" s="174"/>
      <c r="IXM203" s="174"/>
      <c r="IXN203" s="174"/>
      <c r="IXO203" s="174"/>
      <c r="IXP203" s="174"/>
      <c r="IXQ203" s="174"/>
      <c r="IXR203" s="174"/>
      <c r="IXS203" s="174"/>
      <c r="IXT203" s="174"/>
      <c r="IXU203" s="174"/>
      <c r="IXV203" s="174"/>
      <c r="IXW203" s="174"/>
      <c r="IXX203" s="174"/>
      <c r="IXY203" s="174"/>
      <c r="IXZ203" s="174"/>
      <c r="IYA203" s="174"/>
      <c r="IYB203" s="174"/>
      <c r="IYC203" s="174"/>
      <c r="IYD203" s="174"/>
      <c r="IYE203" s="174"/>
      <c r="IYF203" s="174"/>
      <c r="IYG203" s="174"/>
      <c r="IYH203" s="174"/>
      <c r="IYI203" s="174"/>
      <c r="IYJ203" s="174"/>
      <c r="IYK203" s="174"/>
      <c r="IYL203" s="174"/>
      <c r="IYM203" s="174"/>
      <c r="IYN203" s="174"/>
      <c r="IYO203" s="174"/>
      <c r="IYP203" s="174"/>
      <c r="IYQ203" s="174"/>
      <c r="IYR203" s="174"/>
      <c r="IYS203" s="174"/>
      <c r="IYT203" s="174"/>
      <c r="IYU203" s="174"/>
      <c r="IYV203" s="174"/>
      <c r="IYW203" s="174"/>
      <c r="IYX203" s="174"/>
      <c r="IYY203" s="174"/>
      <c r="IYZ203" s="174"/>
      <c r="IZA203" s="174"/>
      <c r="IZB203" s="174"/>
      <c r="IZC203" s="174"/>
      <c r="IZD203" s="174"/>
      <c r="IZE203" s="174"/>
      <c r="IZF203" s="174"/>
      <c r="IZG203" s="174"/>
      <c r="IZH203" s="174"/>
      <c r="IZI203" s="174"/>
      <c r="IZJ203" s="174"/>
      <c r="IZK203" s="174"/>
      <c r="IZL203" s="174"/>
      <c r="IZM203" s="174"/>
      <c r="IZN203" s="174"/>
      <c r="IZO203" s="174"/>
      <c r="IZP203" s="174"/>
      <c r="IZQ203" s="174"/>
      <c r="IZR203" s="174"/>
      <c r="IZS203" s="174"/>
      <c r="IZT203" s="174"/>
      <c r="IZU203" s="174"/>
      <c r="IZV203" s="174"/>
      <c r="IZW203" s="174"/>
      <c r="IZX203" s="174"/>
      <c r="IZY203" s="174"/>
      <c r="IZZ203" s="174"/>
      <c r="JAA203" s="174"/>
      <c r="JAB203" s="174"/>
      <c r="JAC203" s="174"/>
      <c r="JAD203" s="174"/>
      <c r="JAE203" s="174"/>
      <c r="JAF203" s="174"/>
      <c r="JAG203" s="174"/>
      <c r="JAH203" s="174"/>
      <c r="JAI203" s="174"/>
      <c r="JAJ203" s="174"/>
      <c r="JAK203" s="174"/>
      <c r="JAL203" s="174"/>
      <c r="JAM203" s="174"/>
      <c r="JAN203" s="174"/>
      <c r="JAO203" s="174"/>
      <c r="JAP203" s="174"/>
      <c r="JAQ203" s="174"/>
      <c r="JAR203" s="174"/>
      <c r="JAS203" s="174"/>
      <c r="JAT203" s="174"/>
      <c r="JAU203" s="174"/>
      <c r="JAV203" s="174"/>
      <c r="JAW203" s="174"/>
      <c r="JAX203" s="174"/>
      <c r="JAY203" s="174"/>
      <c r="JAZ203" s="174"/>
      <c r="JBA203" s="174"/>
      <c r="JBB203" s="174"/>
      <c r="JBC203" s="174"/>
      <c r="JBD203" s="174"/>
      <c r="JBE203" s="174"/>
      <c r="JBF203" s="174"/>
      <c r="JBG203" s="174"/>
      <c r="JBH203" s="174"/>
      <c r="JBI203" s="174"/>
      <c r="JBJ203" s="174"/>
      <c r="JBK203" s="174"/>
      <c r="JBL203" s="174"/>
      <c r="JBM203" s="174"/>
      <c r="JBN203" s="174"/>
      <c r="JBO203" s="174"/>
      <c r="JBP203" s="174"/>
      <c r="JBQ203" s="174"/>
      <c r="JBR203" s="174"/>
      <c r="JBS203" s="174"/>
      <c r="JBT203" s="174"/>
      <c r="JBU203" s="174"/>
      <c r="JBV203" s="174"/>
      <c r="JBW203" s="174"/>
      <c r="JBX203" s="174"/>
      <c r="JBY203" s="174"/>
      <c r="JBZ203" s="174"/>
      <c r="JCA203" s="174"/>
      <c r="JCB203" s="174"/>
      <c r="JCC203" s="174"/>
      <c r="JCD203" s="174"/>
      <c r="JCE203" s="174"/>
      <c r="JCF203" s="174"/>
      <c r="JCG203" s="174"/>
      <c r="JCH203" s="174"/>
      <c r="JCI203" s="174"/>
      <c r="JCJ203" s="174"/>
      <c r="JCK203" s="174"/>
      <c r="JCL203" s="174"/>
      <c r="JCM203" s="174"/>
      <c r="JCN203" s="174"/>
      <c r="JCO203" s="174"/>
      <c r="JCP203" s="174"/>
      <c r="JCQ203" s="174"/>
      <c r="JCR203" s="174"/>
      <c r="JCS203" s="174"/>
      <c r="JCT203" s="174"/>
      <c r="JCU203" s="174"/>
      <c r="JCV203" s="174"/>
      <c r="JCW203" s="174"/>
      <c r="JCX203" s="174"/>
      <c r="JCY203" s="174"/>
      <c r="JCZ203" s="174"/>
      <c r="JDA203" s="174"/>
      <c r="JDB203" s="174"/>
      <c r="JDC203" s="174"/>
      <c r="JDD203" s="174"/>
      <c r="JDE203" s="174"/>
      <c r="JDF203" s="174"/>
      <c r="JDG203" s="174"/>
      <c r="JDH203" s="174"/>
      <c r="JDI203" s="174"/>
      <c r="JDJ203" s="174"/>
      <c r="JDK203" s="174"/>
      <c r="JDL203" s="174"/>
      <c r="JDM203" s="174"/>
      <c r="JDN203" s="174"/>
      <c r="JDO203" s="174"/>
      <c r="JDP203" s="174"/>
      <c r="JDQ203" s="174"/>
      <c r="JDR203" s="174"/>
      <c r="JDS203" s="174"/>
      <c r="JDT203" s="174"/>
      <c r="JDU203" s="174"/>
      <c r="JDV203" s="174"/>
      <c r="JDW203" s="174"/>
      <c r="JDX203" s="174"/>
      <c r="JDY203" s="174"/>
      <c r="JDZ203" s="174"/>
      <c r="JEA203" s="174"/>
      <c r="JEB203" s="174"/>
      <c r="JEC203" s="174"/>
      <c r="JED203" s="174"/>
      <c r="JEE203" s="174"/>
      <c r="JEF203" s="174"/>
      <c r="JEG203" s="174"/>
      <c r="JEH203" s="174"/>
      <c r="JEI203" s="174"/>
      <c r="JEJ203" s="174"/>
      <c r="JEK203" s="174"/>
      <c r="JEL203" s="174"/>
      <c r="JEM203" s="174"/>
      <c r="JEN203" s="174"/>
      <c r="JEO203" s="174"/>
      <c r="JEP203" s="174"/>
      <c r="JEQ203" s="174"/>
      <c r="JER203" s="174"/>
      <c r="JES203" s="174"/>
      <c r="JET203" s="174"/>
      <c r="JEU203" s="174"/>
      <c r="JEV203" s="174"/>
      <c r="JEW203" s="174"/>
      <c r="JEX203" s="174"/>
      <c r="JEY203" s="174"/>
      <c r="JEZ203" s="174"/>
      <c r="JFA203" s="174"/>
      <c r="JFB203" s="174"/>
      <c r="JFC203" s="174"/>
      <c r="JFD203" s="174"/>
      <c r="JFE203" s="174"/>
      <c r="JFF203" s="174"/>
      <c r="JFG203" s="174"/>
      <c r="JFH203" s="174"/>
      <c r="JFI203" s="174"/>
      <c r="JFJ203" s="174"/>
      <c r="JFK203" s="174"/>
      <c r="JFL203" s="174"/>
      <c r="JFM203" s="174"/>
      <c r="JFN203" s="174"/>
      <c r="JFO203" s="174"/>
      <c r="JFP203" s="174"/>
      <c r="JFQ203" s="174"/>
      <c r="JFR203" s="174"/>
      <c r="JFS203" s="174"/>
      <c r="JFT203" s="174"/>
      <c r="JFU203" s="174"/>
      <c r="JFV203" s="174"/>
      <c r="JFW203" s="174"/>
      <c r="JFX203" s="174"/>
      <c r="JFY203" s="174"/>
      <c r="JFZ203" s="174"/>
      <c r="JGA203" s="174"/>
      <c r="JGB203" s="174"/>
      <c r="JGC203" s="174"/>
      <c r="JGD203" s="174"/>
      <c r="JGE203" s="174"/>
      <c r="JGF203" s="174"/>
      <c r="JGG203" s="174"/>
      <c r="JGH203" s="174"/>
      <c r="JGI203" s="174"/>
      <c r="JGJ203" s="174"/>
      <c r="JGK203" s="174"/>
      <c r="JGL203" s="174"/>
      <c r="JGM203" s="174"/>
      <c r="JGN203" s="174"/>
      <c r="JGO203" s="174"/>
      <c r="JGP203" s="174"/>
      <c r="JGQ203" s="174"/>
      <c r="JGR203" s="174"/>
      <c r="JGS203" s="174"/>
      <c r="JGT203" s="174"/>
      <c r="JGU203" s="174"/>
      <c r="JGV203" s="174"/>
      <c r="JGW203" s="174"/>
      <c r="JGX203" s="174"/>
      <c r="JGY203" s="174"/>
      <c r="JGZ203" s="174"/>
      <c r="JHA203" s="174"/>
      <c r="JHB203" s="174"/>
      <c r="JHC203" s="174"/>
      <c r="JHD203" s="174"/>
      <c r="JHE203" s="174"/>
      <c r="JHF203" s="174"/>
      <c r="JHG203" s="174"/>
      <c r="JHH203" s="174"/>
      <c r="JHI203" s="174"/>
      <c r="JHJ203" s="174"/>
      <c r="JHK203" s="174"/>
      <c r="JHL203" s="174"/>
      <c r="JHM203" s="174"/>
      <c r="JHN203" s="174"/>
      <c r="JHO203" s="174"/>
      <c r="JHP203" s="174"/>
      <c r="JHQ203" s="174"/>
      <c r="JHR203" s="174"/>
      <c r="JHS203" s="174"/>
      <c r="JHT203" s="174"/>
      <c r="JHU203" s="174"/>
      <c r="JHV203" s="174"/>
      <c r="JHW203" s="174"/>
      <c r="JHX203" s="174"/>
      <c r="JHY203" s="174"/>
      <c r="JHZ203" s="174"/>
      <c r="JIA203" s="174"/>
      <c r="JIB203" s="174"/>
      <c r="JIC203" s="174"/>
      <c r="JID203" s="174"/>
      <c r="JIE203" s="174"/>
      <c r="JIF203" s="174"/>
      <c r="JIG203" s="174"/>
      <c r="JIH203" s="174"/>
      <c r="JII203" s="174"/>
      <c r="JIJ203" s="174"/>
      <c r="JIK203" s="174"/>
      <c r="JIL203" s="174"/>
      <c r="JIM203" s="174"/>
      <c r="JIN203" s="174"/>
      <c r="JIO203" s="174"/>
      <c r="JIP203" s="174"/>
      <c r="JIQ203" s="174"/>
      <c r="JIR203" s="174"/>
      <c r="JIS203" s="174"/>
      <c r="JIT203" s="174"/>
      <c r="JIU203" s="174"/>
      <c r="JIV203" s="174"/>
      <c r="JIW203" s="174"/>
      <c r="JIX203" s="174"/>
      <c r="JIY203" s="174"/>
      <c r="JIZ203" s="174"/>
      <c r="JJA203" s="174"/>
      <c r="JJB203" s="174"/>
      <c r="JJC203" s="174"/>
      <c r="JJD203" s="174"/>
      <c r="JJE203" s="174"/>
      <c r="JJF203" s="174"/>
      <c r="JJG203" s="174"/>
      <c r="JJH203" s="174"/>
      <c r="JJI203" s="174"/>
      <c r="JJJ203" s="174"/>
      <c r="JJK203" s="174"/>
      <c r="JJL203" s="174"/>
      <c r="JJM203" s="174"/>
      <c r="JJN203" s="174"/>
      <c r="JJO203" s="174"/>
      <c r="JJP203" s="174"/>
      <c r="JJQ203" s="174"/>
      <c r="JJR203" s="174"/>
      <c r="JJS203" s="174"/>
      <c r="JJT203" s="174"/>
      <c r="JJU203" s="174"/>
      <c r="JJV203" s="174"/>
      <c r="JJW203" s="174"/>
      <c r="JJX203" s="174"/>
      <c r="JJY203" s="174"/>
      <c r="JJZ203" s="174"/>
      <c r="JKA203" s="174"/>
      <c r="JKB203" s="174"/>
      <c r="JKC203" s="174"/>
      <c r="JKD203" s="174"/>
      <c r="JKE203" s="174"/>
      <c r="JKF203" s="174"/>
      <c r="JKG203" s="174"/>
      <c r="JKH203" s="174"/>
      <c r="JKI203" s="174"/>
      <c r="JKJ203" s="174"/>
      <c r="JKK203" s="174"/>
      <c r="JKL203" s="174"/>
      <c r="JKM203" s="174"/>
      <c r="JKN203" s="174"/>
      <c r="JKO203" s="174"/>
      <c r="JKP203" s="174"/>
      <c r="JKQ203" s="174"/>
      <c r="JKR203" s="174"/>
      <c r="JKS203" s="174"/>
      <c r="JKT203" s="174"/>
      <c r="JKU203" s="174"/>
      <c r="JKV203" s="174"/>
      <c r="JKW203" s="174"/>
      <c r="JKX203" s="174"/>
      <c r="JKY203" s="174"/>
      <c r="JKZ203" s="174"/>
      <c r="JLA203" s="174"/>
      <c r="JLB203" s="174"/>
      <c r="JLC203" s="174"/>
      <c r="JLD203" s="174"/>
      <c r="JLE203" s="174"/>
      <c r="JLF203" s="174"/>
      <c r="JLG203" s="174"/>
      <c r="JLH203" s="174"/>
      <c r="JLI203" s="174"/>
      <c r="JLJ203" s="174"/>
      <c r="JLK203" s="174"/>
      <c r="JLL203" s="174"/>
      <c r="JLM203" s="174"/>
      <c r="JLN203" s="174"/>
      <c r="JLO203" s="174"/>
      <c r="JLP203" s="174"/>
      <c r="JLQ203" s="174"/>
      <c r="JLR203" s="174"/>
      <c r="JLS203" s="174"/>
      <c r="JLT203" s="174"/>
      <c r="JLU203" s="174"/>
      <c r="JLV203" s="174"/>
      <c r="JLW203" s="174"/>
      <c r="JLX203" s="174"/>
      <c r="JLY203" s="174"/>
      <c r="JLZ203" s="174"/>
      <c r="JMA203" s="174"/>
      <c r="JMB203" s="174"/>
      <c r="JMC203" s="174"/>
      <c r="JMD203" s="174"/>
      <c r="JME203" s="174"/>
      <c r="JMF203" s="174"/>
      <c r="JMG203" s="174"/>
      <c r="JMH203" s="174"/>
      <c r="JMI203" s="174"/>
      <c r="JMJ203" s="174"/>
      <c r="JMK203" s="174"/>
      <c r="JML203" s="174"/>
      <c r="JMM203" s="174"/>
      <c r="JMN203" s="174"/>
      <c r="JMO203" s="174"/>
      <c r="JMP203" s="174"/>
      <c r="JMQ203" s="174"/>
      <c r="JMR203" s="174"/>
      <c r="JMS203" s="174"/>
      <c r="JMT203" s="174"/>
      <c r="JMU203" s="174"/>
      <c r="JMV203" s="174"/>
      <c r="JMW203" s="174"/>
      <c r="JMX203" s="174"/>
      <c r="JMY203" s="174"/>
      <c r="JMZ203" s="174"/>
      <c r="JNA203" s="174"/>
      <c r="JNB203" s="174"/>
      <c r="JNC203" s="174"/>
      <c r="JND203" s="174"/>
      <c r="JNE203" s="174"/>
      <c r="JNF203" s="174"/>
      <c r="JNG203" s="174"/>
      <c r="JNH203" s="174"/>
      <c r="JNI203" s="174"/>
      <c r="JNJ203" s="174"/>
      <c r="JNK203" s="174"/>
      <c r="JNL203" s="174"/>
      <c r="JNM203" s="174"/>
      <c r="JNN203" s="174"/>
      <c r="JNO203" s="174"/>
      <c r="JNP203" s="174"/>
      <c r="JNQ203" s="174"/>
      <c r="JNR203" s="174"/>
      <c r="JNS203" s="174"/>
      <c r="JNT203" s="174"/>
      <c r="JNU203" s="174"/>
      <c r="JNV203" s="174"/>
      <c r="JNW203" s="174"/>
      <c r="JNX203" s="174"/>
      <c r="JNY203" s="174"/>
      <c r="JNZ203" s="174"/>
      <c r="JOA203" s="174"/>
      <c r="JOB203" s="174"/>
      <c r="JOC203" s="174"/>
      <c r="JOD203" s="174"/>
      <c r="JOE203" s="174"/>
      <c r="JOF203" s="174"/>
      <c r="JOG203" s="174"/>
      <c r="JOH203" s="174"/>
      <c r="JOI203" s="174"/>
      <c r="JOJ203" s="174"/>
      <c r="JOK203" s="174"/>
      <c r="JOL203" s="174"/>
      <c r="JOM203" s="174"/>
      <c r="JON203" s="174"/>
      <c r="JOO203" s="174"/>
      <c r="JOP203" s="174"/>
      <c r="JOQ203" s="174"/>
      <c r="JOR203" s="174"/>
      <c r="JOS203" s="174"/>
      <c r="JOT203" s="174"/>
      <c r="JOU203" s="174"/>
      <c r="JOV203" s="174"/>
      <c r="JOW203" s="174"/>
      <c r="JOX203" s="174"/>
      <c r="JOY203" s="174"/>
      <c r="JOZ203" s="174"/>
      <c r="JPA203" s="174"/>
      <c r="JPB203" s="174"/>
      <c r="JPC203" s="174"/>
      <c r="JPD203" s="174"/>
      <c r="JPE203" s="174"/>
      <c r="JPF203" s="174"/>
      <c r="JPG203" s="174"/>
      <c r="JPH203" s="174"/>
      <c r="JPI203" s="174"/>
      <c r="JPJ203" s="174"/>
      <c r="JPK203" s="174"/>
      <c r="JPL203" s="174"/>
      <c r="JPM203" s="174"/>
      <c r="JPN203" s="174"/>
      <c r="JPO203" s="174"/>
      <c r="JPP203" s="174"/>
      <c r="JPQ203" s="174"/>
      <c r="JPR203" s="174"/>
      <c r="JPS203" s="174"/>
      <c r="JPT203" s="174"/>
      <c r="JPU203" s="174"/>
      <c r="JPV203" s="174"/>
      <c r="JPW203" s="174"/>
      <c r="JPX203" s="174"/>
      <c r="JPY203" s="174"/>
      <c r="JPZ203" s="174"/>
      <c r="JQA203" s="174"/>
      <c r="JQB203" s="174"/>
      <c r="JQC203" s="174"/>
      <c r="JQD203" s="174"/>
      <c r="JQE203" s="174"/>
      <c r="JQF203" s="174"/>
      <c r="JQG203" s="174"/>
      <c r="JQH203" s="174"/>
      <c r="JQI203" s="174"/>
      <c r="JQJ203" s="174"/>
      <c r="JQK203" s="174"/>
      <c r="JQL203" s="174"/>
      <c r="JQM203" s="174"/>
      <c r="JQN203" s="174"/>
      <c r="JQO203" s="174"/>
      <c r="JQP203" s="174"/>
      <c r="JQQ203" s="174"/>
      <c r="JQR203" s="174"/>
      <c r="JQS203" s="174"/>
      <c r="JQT203" s="174"/>
      <c r="JQU203" s="174"/>
      <c r="JQV203" s="174"/>
      <c r="JQW203" s="174"/>
      <c r="JQX203" s="174"/>
      <c r="JQY203" s="174"/>
      <c r="JQZ203" s="174"/>
      <c r="JRA203" s="174"/>
      <c r="JRB203" s="174"/>
      <c r="JRC203" s="174"/>
      <c r="JRD203" s="174"/>
      <c r="JRE203" s="174"/>
      <c r="JRF203" s="174"/>
      <c r="JRG203" s="174"/>
      <c r="JRH203" s="174"/>
      <c r="JRI203" s="174"/>
      <c r="JRJ203" s="174"/>
      <c r="JRK203" s="174"/>
      <c r="JRL203" s="174"/>
      <c r="JRM203" s="174"/>
      <c r="JRN203" s="174"/>
      <c r="JRO203" s="174"/>
      <c r="JRP203" s="174"/>
      <c r="JRQ203" s="174"/>
      <c r="JRR203" s="174"/>
      <c r="JRS203" s="174"/>
      <c r="JRT203" s="174"/>
      <c r="JRU203" s="174"/>
      <c r="JRV203" s="174"/>
      <c r="JRW203" s="174"/>
      <c r="JRX203" s="174"/>
      <c r="JRY203" s="174"/>
      <c r="JRZ203" s="174"/>
      <c r="JSA203" s="174"/>
      <c r="JSB203" s="174"/>
      <c r="JSC203" s="174"/>
      <c r="JSD203" s="174"/>
      <c r="JSE203" s="174"/>
      <c r="JSF203" s="174"/>
      <c r="JSG203" s="174"/>
      <c r="JSH203" s="174"/>
      <c r="JSI203" s="174"/>
      <c r="JSJ203" s="174"/>
      <c r="JSK203" s="174"/>
      <c r="JSL203" s="174"/>
      <c r="JSM203" s="174"/>
      <c r="JSN203" s="174"/>
      <c r="JSO203" s="174"/>
      <c r="JSP203" s="174"/>
      <c r="JSQ203" s="174"/>
      <c r="JSR203" s="174"/>
      <c r="JSS203" s="174"/>
      <c r="JST203" s="174"/>
      <c r="JSU203" s="174"/>
      <c r="JSV203" s="174"/>
      <c r="JSW203" s="174"/>
      <c r="JSX203" s="174"/>
      <c r="JSY203" s="174"/>
      <c r="JSZ203" s="174"/>
      <c r="JTA203" s="174"/>
      <c r="JTB203" s="174"/>
      <c r="JTC203" s="174"/>
      <c r="JTD203" s="174"/>
      <c r="JTE203" s="174"/>
      <c r="JTF203" s="174"/>
      <c r="JTG203" s="174"/>
      <c r="JTH203" s="174"/>
      <c r="JTI203" s="174"/>
      <c r="JTJ203" s="174"/>
      <c r="JTK203" s="174"/>
      <c r="JTL203" s="174"/>
      <c r="JTM203" s="174"/>
      <c r="JTN203" s="174"/>
      <c r="JTO203" s="174"/>
      <c r="JTP203" s="174"/>
      <c r="JTQ203" s="174"/>
      <c r="JTR203" s="174"/>
      <c r="JTS203" s="174"/>
      <c r="JTT203" s="174"/>
      <c r="JTU203" s="174"/>
      <c r="JTV203" s="174"/>
      <c r="JTW203" s="174"/>
      <c r="JTX203" s="174"/>
      <c r="JTY203" s="174"/>
      <c r="JTZ203" s="174"/>
      <c r="JUA203" s="174"/>
      <c r="JUB203" s="174"/>
      <c r="JUC203" s="174"/>
      <c r="JUD203" s="174"/>
      <c r="JUE203" s="174"/>
      <c r="JUF203" s="174"/>
      <c r="JUG203" s="174"/>
      <c r="JUH203" s="174"/>
      <c r="JUI203" s="174"/>
      <c r="JUJ203" s="174"/>
      <c r="JUK203" s="174"/>
      <c r="JUL203" s="174"/>
      <c r="JUM203" s="174"/>
      <c r="JUN203" s="174"/>
      <c r="JUO203" s="174"/>
      <c r="JUP203" s="174"/>
      <c r="JUQ203" s="174"/>
      <c r="JUR203" s="174"/>
      <c r="JUS203" s="174"/>
      <c r="JUT203" s="174"/>
      <c r="JUU203" s="174"/>
      <c r="JUV203" s="174"/>
      <c r="JUW203" s="174"/>
      <c r="JUX203" s="174"/>
      <c r="JUY203" s="174"/>
      <c r="JUZ203" s="174"/>
      <c r="JVA203" s="174"/>
      <c r="JVB203" s="174"/>
      <c r="JVC203" s="174"/>
      <c r="JVD203" s="174"/>
      <c r="JVE203" s="174"/>
      <c r="JVF203" s="174"/>
      <c r="JVG203" s="174"/>
      <c r="JVH203" s="174"/>
      <c r="JVI203" s="174"/>
      <c r="JVJ203" s="174"/>
      <c r="JVK203" s="174"/>
      <c r="JVL203" s="174"/>
      <c r="JVM203" s="174"/>
      <c r="JVN203" s="174"/>
      <c r="JVO203" s="174"/>
      <c r="JVP203" s="174"/>
      <c r="JVQ203" s="174"/>
      <c r="JVR203" s="174"/>
      <c r="JVS203" s="174"/>
      <c r="JVT203" s="174"/>
      <c r="JVU203" s="174"/>
      <c r="JVV203" s="174"/>
      <c r="JVW203" s="174"/>
      <c r="JVX203" s="174"/>
      <c r="JVY203" s="174"/>
      <c r="JVZ203" s="174"/>
      <c r="JWA203" s="174"/>
      <c r="JWB203" s="174"/>
      <c r="JWC203" s="174"/>
      <c r="JWD203" s="174"/>
      <c r="JWE203" s="174"/>
      <c r="JWF203" s="174"/>
      <c r="JWG203" s="174"/>
      <c r="JWH203" s="174"/>
      <c r="JWI203" s="174"/>
      <c r="JWJ203" s="174"/>
      <c r="JWK203" s="174"/>
      <c r="JWL203" s="174"/>
      <c r="JWM203" s="174"/>
      <c r="JWN203" s="174"/>
      <c r="JWO203" s="174"/>
      <c r="JWP203" s="174"/>
      <c r="JWQ203" s="174"/>
      <c r="JWR203" s="174"/>
      <c r="JWS203" s="174"/>
      <c r="JWT203" s="174"/>
      <c r="JWU203" s="174"/>
      <c r="JWV203" s="174"/>
      <c r="JWW203" s="174"/>
      <c r="JWX203" s="174"/>
      <c r="JWY203" s="174"/>
      <c r="JWZ203" s="174"/>
      <c r="JXA203" s="174"/>
      <c r="JXB203" s="174"/>
      <c r="JXC203" s="174"/>
      <c r="JXD203" s="174"/>
      <c r="JXE203" s="174"/>
      <c r="JXF203" s="174"/>
      <c r="JXG203" s="174"/>
      <c r="JXH203" s="174"/>
      <c r="JXI203" s="174"/>
      <c r="JXJ203" s="174"/>
      <c r="JXK203" s="174"/>
      <c r="JXL203" s="174"/>
      <c r="JXM203" s="174"/>
      <c r="JXN203" s="174"/>
      <c r="JXO203" s="174"/>
      <c r="JXP203" s="174"/>
      <c r="JXQ203" s="174"/>
      <c r="JXR203" s="174"/>
      <c r="JXS203" s="174"/>
      <c r="JXT203" s="174"/>
      <c r="JXU203" s="174"/>
      <c r="JXV203" s="174"/>
      <c r="JXW203" s="174"/>
      <c r="JXX203" s="174"/>
      <c r="JXY203" s="174"/>
      <c r="JXZ203" s="174"/>
      <c r="JYA203" s="174"/>
      <c r="JYB203" s="174"/>
      <c r="JYC203" s="174"/>
      <c r="JYD203" s="174"/>
      <c r="JYE203" s="174"/>
      <c r="JYF203" s="174"/>
      <c r="JYG203" s="174"/>
      <c r="JYH203" s="174"/>
      <c r="JYI203" s="174"/>
      <c r="JYJ203" s="174"/>
      <c r="JYK203" s="174"/>
      <c r="JYL203" s="174"/>
      <c r="JYM203" s="174"/>
      <c r="JYN203" s="174"/>
      <c r="JYO203" s="174"/>
      <c r="JYP203" s="174"/>
      <c r="JYQ203" s="174"/>
      <c r="JYR203" s="174"/>
      <c r="JYS203" s="174"/>
      <c r="JYT203" s="174"/>
      <c r="JYU203" s="174"/>
      <c r="JYV203" s="174"/>
      <c r="JYW203" s="174"/>
      <c r="JYX203" s="174"/>
      <c r="JYY203" s="174"/>
      <c r="JYZ203" s="174"/>
      <c r="JZA203" s="174"/>
      <c r="JZB203" s="174"/>
      <c r="JZC203" s="174"/>
      <c r="JZD203" s="174"/>
      <c r="JZE203" s="174"/>
      <c r="JZF203" s="174"/>
      <c r="JZG203" s="174"/>
      <c r="JZH203" s="174"/>
      <c r="JZI203" s="174"/>
      <c r="JZJ203" s="174"/>
      <c r="JZK203" s="174"/>
      <c r="JZL203" s="174"/>
      <c r="JZM203" s="174"/>
      <c r="JZN203" s="174"/>
      <c r="JZO203" s="174"/>
      <c r="JZP203" s="174"/>
      <c r="JZQ203" s="174"/>
      <c r="JZR203" s="174"/>
      <c r="JZS203" s="174"/>
      <c r="JZT203" s="174"/>
      <c r="JZU203" s="174"/>
      <c r="JZV203" s="174"/>
      <c r="JZW203" s="174"/>
      <c r="JZX203" s="174"/>
      <c r="JZY203" s="174"/>
      <c r="JZZ203" s="174"/>
      <c r="KAA203" s="174"/>
      <c r="KAB203" s="174"/>
      <c r="KAC203" s="174"/>
      <c r="KAD203" s="174"/>
      <c r="KAE203" s="174"/>
      <c r="KAF203" s="174"/>
      <c r="KAG203" s="174"/>
      <c r="KAH203" s="174"/>
      <c r="KAI203" s="174"/>
      <c r="KAJ203" s="174"/>
      <c r="KAK203" s="174"/>
      <c r="KAL203" s="174"/>
      <c r="KAM203" s="174"/>
      <c r="KAN203" s="174"/>
      <c r="KAO203" s="174"/>
      <c r="KAP203" s="174"/>
      <c r="KAQ203" s="174"/>
      <c r="KAR203" s="174"/>
      <c r="KAS203" s="174"/>
      <c r="KAT203" s="174"/>
      <c r="KAU203" s="174"/>
      <c r="KAV203" s="174"/>
      <c r="KAW203" s="174"/>
      <c r="KAX203" s="174"/>
      <c r="KAY203" s="174"/>
      <c r="KAZ203" s="174"/>
      <c r="KBA203" s="174"/>
      <c r="KBB203" s="174"/>
      <c r="KBC203" s="174"/>
      <c r="KBD203" s="174"/>
      <c r="KBE203" s="174"/>
      <c r="KBF203" s="174"/>
      <c r="KBG203" s="174"/>
      <c r="KBH203" s="174"/>
      <c r="KBI203" s="174"/>
      <c r="KBJ203" s="174"/>
      <c r="KBK203" s="174"/>
      <c r="KBL203" s="174"/>
      <c r="KBM203" s="174"/>
      <c r="KBN203" s="174"/>
      <c r="KBO203" s="174"/>
      <c r="KBP203" s="174"/>
      <c r="KBQ203" s="174"/>
      <c r="KBR203" s="174"/>
      <c r="KBS203" s="174"/>
      <c r="KBT203" s="174"/>
      <c r="KBU203" s="174"/>
      <c r="KBV203" s="174"/>
      <c r="KBW203" s="174"/>
      <c r="KBX203" s="174"/>
      <c r="KBY203" s="174"/>
      <c r="KBZ203" s="174"/>
      <c r="KCA203" s="174"/>
      <c r="KCB203" s="174"/>
      <c r="KCC203" s="174"/>
      <c r="KCD203" s="174"/>
      <c r="KCE203" s="174"/>
      <c r="KCF203" s="174"/>
      <c r="KCG203" s="174"/>
      <c r="KCH203" s="174"/>
      <c r="KCI203" s="174"/>
      <c r="KCJ203" s="174"/>
      <c r="KCK203" s="174"/>
      <c r="KCL203" s="174"/>
      <c r="KCM203" s="174"/>
      <c r="KCN203" s="174"/>
      <c r="KCO203" s="174"/>
      <c r="KCP203" s="174"/>
      <c r="KCQ203" s="174"/>
      <c r="KCR203" s="174"/>
      <c r="KCS203" s="174"/>
      <c r="KCT203" s="174"/>
      <c r="KCU203" s="174"/>
      <c r="KCV203" s="174"/>
      <c r="KCW203" s="174"/>
      <c r="KCX203" s="174"/>
      <c r="KCY203" s="174"/>
      <c r="KCZ203" s="174"/>
      <c r="KDA203" s="174"/>
      <c r="KDB203" s="174"/>
      <c r="KDC203" s="174"/>
      <c r="KDD203" s="174"/>
      <c r="KDE203" s="174"/>
      <c r="KDF203" s="174"/>
      <c r="KDG203" s="174"/>
      <c r="KDH203" s="174"/>
      <c r="KDI203" s="174"/>
      <c r="KDJ203" s="174"/>
      <c r="KDK203" s="174"/>
      <c r="KDL203" s="174"/>
      <c r="KDM203" s="174"/>
      <c r="KDN203" s="174"/>
      <c r="KDO203" s="174"/>
      <c r="KDP203" s="174"/>
      <c r="KDQ203" s="174"/>
      <c r="KDR203" s="174"/>
      <c r="KDS203" s="174"/>
      <c r="KDT203" s="174"/>
      <c r="KDU203" s="174"/>
      <c r="KDV203" s="174"/>
      <c r="KDW203" s="174"/>
      <c r="KDX203" s="174"/>
      <c r="KDY203" s="174"/>
      <c r="KDZ203" s="174"/>
      <c r="KEA203" s="174"/>
      <c r="KEB203" s="174"/>
      <c r="KEC203" s="174"/>
      <c r="KED203" s="174"/>
      <c r="KEE203" s="174"/>
      <c r="KEF203" s="174"/>
      <c r="KEG203" s="174"/>
      <c r="KEH203" s="174"/>
      <c r="KEI203" s="174"/>
      <c r="KEJ203" s="174"/>
      <c r="KEK203" s="174"/>
      <c r="KEL203" s="174"/>
      <c r="KEM203" s="174"/>
      <c r="KEN203" s="174"/>
      <c r="KEO203" s="174"/>
      <c r="KEP203" s="174"/>
      <c r="KEQ203" s="174"/>
      <c r="KER203" s="174"/>
      <c r="KES203" s="174"/>
      <c r="KET203" s="174"/>
      <c r="KEU203" s="174"/>
      <c r="KEV203" s="174"/>
      <c r="KEW203" s="174"/>
      <c r="KEX203" s="174"/>
      <c r="KEY203" s="174"/>
      <c r="KEZ203" s="174"/>
      <c r="KFA203" s="174"/>
      <c r="KFB203" s="174"/>
      <c r="KFC203" s="174"/>
      <c r="KFD203" s="174"/>
      <c r="KFE203" s="174"/>
      <c r="KFF203" s="174"/>
      <c r="KFG203" s="174"/>
      <c r="KFH203" s="174"/>
      <c r="KFI203" s="174"/>
      <c r="KFJ203" s="174"/>
      <c r="KFK203" s="174"/>
      <c r="KFL203" s="174"/>
      <c r="KFM203" s="174"/>
      <c r="KFN203" s="174"/>
      <c r="KFO203" s="174"/>
      <c r="KFP203" s="174"/>
      <c r="KFQ203" s="174"/>
      <c r="KFR203" s="174"/>
      <c r="KFS203" s="174"/>
      <c r="KFT203" s="174"/>
      <c r="KFU203" s="174"/>
      <c r="KFV203" s="174"/>
      <c r="KFW203" s="174"/>
      <c r="KFX203" s="174"/>
      <c r="KFY203" s="174"/>
      <c r="KFZ203" s="174"/>
      <c r="KGA203" s="174"/>
      <c r="KGB203" s="174"/>
      <c r="KGC203" s="174"/>
      <c r="KGD203" s="174"/>
      <c r="KGE203" s="174"/>
      <c r="KGF203" s="174"/>
      <c r="KGG203" s="174"/>
      <c r="KGH203" s="174"/>
      <c r="KGI203" s="174"/>
      <c r="KGJ203" s="174"/>
      <c r="KGK203" s="174"/>
      <c r="KGL203" s="174"/>
      <c r="KGM203" s="174"/>
      <c r="KGN203" s="174"/>
      <c r="KGO203" s="174"/>
      <c r="KGP203" s="174"/>
      <c r="KGQ203" s="174"/>
      <c r="KGR203" s="174"/>
      <c r="KGS203" s="174"/>
      <c r="KGT203" s="174"/>
      <c r="KGU203" s="174"/>
      <c r="KGV203" s="174"/>
      <c r="KGW203" s="174"/>
      <c r="KGX203" s="174"/>
      <c r="KGY203" s="174"/>
      <c r="KGZ203" s="174"/>
      <c r="KHA203" s="174"/>
      <c r="KHB203" s="174"/>
      <c r="KHC203" s="174"/>
      <c r="KHD203" s="174"/>
      <c r="KHE203" s="174"/>
      <c r="KHF203" s="174"/>
      <c r="KHG203" s="174"/>
      <c r="KHH203" s="174"/>
      <c r="KHI203" s="174"/>
      <c r="KHJ203" s="174"/>
      <c r="KHK203" s="174"/>
      <c r="KHL203" s="174"/>
      <c r="KHM203" s="174"/>
      <c r="KHN203" s="174"/>
      <c r="KHO203" s="174"/>
      <c r="KHP203" s="174"/>
      <c r="KHQ203" s="174"/>
      <c r="KHR203" s="174"/>
      <c r="KHS203" s="174"/>
      <c r="KHT203" s="174"/>
      <c r="KHU203" s="174"/>
      <c r="KHV203" s="174"/>
      <c r="KHW203" s="174"/>
      <c r="KHX203" s="174"/>
      <c r="KHY203" s="174"/>
      <c r="KHZ203" s="174"/>
      <c r="KIA203" s="174"/>
      <c r="KIB203" s="174"/>
      <c r="KIC203" s="174"/>
      <c r="KID203" s="174"/>
      <c r="KIE203" s="174"/>
      <c r="KIF203" s="174"/>
      <c r="KIG203" s="174"/>
      <c r="KIH203" s="174"/>
      <c r="KII203" s="174"/>
      <c r="KIJ203" s="174"/>
      <c r="KIK203" s="174"/>
      <c r="KIL203" s="174"/>
      <c r="KIM203" s="174"/>
      <c r="KIN203" s="174"/>
      <c r="KIO203" s="174"/>
      <c r="KIP203" s="174"/>
      <c r="KIQ203" s="174"/>
      <c r="KIR203" s="174"/>
      <c r="KIS203" s="174"/>
      <c r="KIT203" s="174"/>
      <c r="KIU203" s="174"/>
      <c r="KIV203" s="174"/>
      <c r="KIW203" s="174"/>
      <c r="KIX203" s="174"/>
      <c r="KIY203" s="174"/>
      <c r="KIZ203" s="174"/>
      <c r="KJA203" s="174"/>
      <c r="KJB203" s="174"/>
      <c r="KJC203" s="174"/>
      <c r="KJD203" s="174"/>
      <c r="KJE203" s="174"/>
      <c r="KJF203" s="174"/>
      <c r="KJG203" s="174"/>
      <c r="KJH203" s="174"/>
      <c r="KJI203" s="174"/>
      <c r="KJJ203" s="174"/>
      <c r="KJK203" s="174"/>
      <c r="KJL203" s="174"/>
      <c r="KJM203" s="174"/>
      <c r="KJN203" s="174"/>
      <c r="KJO203" s="174"/>
      <c r="KJP203" s="174"/>
      <c r="KJQ203" s="174"/>
      <c r="KJR203" s="174"/>
      <c r="KJS203" s="174"/>
      <c r="KJT203" s="174"/>
      <c r="KJU203" s="174"/>
      <c r="KJV203" s="174"/>
      <c r="KJW203" s="174"/>
      <c r="KJX203" s="174"/>
      <c r="KJY203" s="174"/>
      <c r="KJZ203" s="174"/>
      <c r="KKA203" s="174"/>
      <c r="KKB203" s="174"/>
      <c r="KKC203" s="174"/>
      <c r="KKD203" s="174"/>
      <c r="KKE203" s="174"/>
      <c r="KKF203" s="174"/>
      <c r="KKG203" s="174"/>
      <c r="KKH203" s="174"/>
      <c r="KKI203" s="174"/>
      <c r="KKJ203" s="174"/>
      <c r="KKK203" s="174"/>
      <c r="KKL203" s="174"/>
      <c r="KKM203" s="174"/>
      <c r="KKN203" s="174"/>
      <c r="KKO203" s="174"/>
      <c r="KKP203" s="174"/>
      <c r="KKQ203" s="174"/>
      <c r="KKR203" s="174"/>
      <c r="KKS203" s="174"/>
      <c r="KKT203" s="174"/>
      <c r="KKU203" s="174"/>
      <c r="KKV203" s="174"/>
      <c r="KKW203" s="174"/>
      <c r="KKX203" s="174"/>
      <c r="KKY203" s="174"/>
      <c r="KKZ203" s="174"/>
      <c r="KLA203" s="174"/>
      <c r="KLB203" s="174"/>
      <c r="KLC203" s="174"/>
      <c r="KLD203" s="174"/>
      <c r="KLE203" s="174"/>
      <c r="KLF203" s="174"/>
      <c r="KLG203" s="174"/>
      <c r="KLH203" s="174"/>
      <c r="KLI203" s="174"/>
      <c r="KLJ203" s="174"/>
      <c r="KLK203" s="174"/>
      <c r="KLL203" s="174"/>
      <c r="KLM203" s="174"/>
      <c r="KLN203" s="174"/>
      <c r="KLO203" s="174"/>
      <c r="KLP203" s="174"/>
      <c r="KLQ203" s="174"/>
      <c r="KLR203" s="174"/>
      <c r="KLS203" s="174"/>
      <c r="KLT203" s="174"/>
      <c r="KLU203" s="174"/>
      <c r="KLV203" s="174"/>
      <c r="KLW203" s="174"/>
      <c r="KLX203" s="174"/>
      <c r="KLY203" s="174"/>
      <c r="KLZ203" s="174"/>
      <c r="KMA203" s="174"/>
      <c r="KMB203" s="174"/>
      <c r="KMC203" s="174"/>
      <c r="KMD203" s="174"/>
      <c r="KME203" s="174"/>
      <c r="KMF203" s="174"/>
      <c r="KMG203" s="174"/>
      <c r="KMH203" s="174"/>
      <c r="KMI203" s="174"/>
      <c r="KMJ203" s="174"/>
      <c r="KMK203" s="174"/>
      <c r="KML203" s="174"/>
      <c r="KMM203" s="174"/>
      <c r="KMN203" s="174"/>
      <c r="KMO203" s="174"/>
      <c r="KMP203" s="174"/>
      <c r="KMQ203" s="174"/>
      <c r="KMR203" s="174"/>
      <c r="KMS203" s="174"/>
      <c r="KMT203" s="174"/>
      <c r="KMU203" s="174"/>
      <c r="KMV203" s="174"/>
      <c r="KMW203" s="174"/>
      <c r="KMX203" s="174"/>
      <c r="KMY203" s="174"/>
      <c r="KMZ203" s="174"/>
      <c r="KNA203" s="174"/>
      <c r="KNB203" s="174"/>
      <c r="KNC203" s="174"/>
      <c r="KND203" s="174"/>
      <c r="KNE203" s="174"/>
      <c r="KNF203" s="174"/>
      <c r="KNG203" s="174"/>
      <c r="KNH203" s="174"/>
      <c r="KNI203" s="174"/>
      <c r="KNJ203" s="174"/>
      <c r="KNK203" s="174"/>
      <c r="KNL203" s="174"/>
      <c r="KNM203" s="174"/>
      <c r="KNN203" s="174"/>
      <c r="KNO203" s="174"/>
      <c r="KNP203" s="174"/>
      <c r="KNQ203" s="174"/>
      <c r="KNR203" s="174"/>
      <c r="KNS203" s="174"/>
      <c r="KNT203" s="174"/>
      <c r="KNU203" s="174"/>
      <c r="KNV203" s="174"/>
      <c r="KNW203" s="174"/>
      <c r="KNX203" s="174"/>
      <c r="KNY203" s="174"/>
      <c r="KNZ203" s="174"/>
      <c r="KOA203" s="174"/>
      <c r="KOB203" s="174"/>
      <c r="KOC203" s="174"/>
      <c r="KOD203" s="174"/>
      <c r="KOE203" s="174"/>
      <c r="KOF203" s="174"/>
      <c r="KOG203" s="174"/>
      <c r="KOH203" s="174"/>
      <c r="KOI203" s="174"/>
      <c r="KOJ203" s="174"/>
      <c r="KOK203" s="174"/>
      <c r="KOL203" s="174"/>
      <c r="KOM203" s="174"/>
      <c r="KON203" s="174"/>
      <c r="KOO203" s="174"/>
      <c r="KOP203" s="174"/>
      <c r="KOQ203" s="174"/>
      <c r="KOR203" s="174"/>
      <c r="KOS203" s="174"/>
      <c r="KOT203" s="174"/>
      <c r="KOU203" s="174"/>
      <c r="KOV203" s="174"/>
      <c r="KOW203" s="174"/>
      <c r="KOX203" s="174"/>
      <c r="KOY203" s="174"/>
      <c r="KOZ203" s="174"/>
      <c r="KPA203" s="174"/>
      <c r="KPB203" s="174"/>
      <c r="KPC203" s="174"/>
      <c r="KPD203" s="174"/>
      <c r="KPE203" s="174"/>
      <c r="KPF203" s="174"/>
      <c r="KPG203" s="174"/>
      <c r="KPH203" s="174"/>
      <c r="KPI203" s="174"/>
      <c r="KPJ203" s="174"/>
      <c r="KPK203" s="174"/>
      <c r="KPL203" s="174"/>
      <c r="KPM203" s="174"/>
      <c r="KPN203" s="174"/>
      <c r="KPO203" s="174"/>
      <c r="KPP203" s="174"/>
      <c r="KPQ203" s="174"/>
      <c r="KPR203" s="174"/>
      <c r="KPS203" s="174"/>
      <c r="KPT203" s="174"/>
      <c r="KPU203" s="174"/>
      <c r="KPV203" s="174"/>
      <c r="KPW203" s="174"/>
      <c r="KPX203" s="174"/>
      <c r="KPY203" s="174"/>
      <c r="KPZ203" s="174"/>
      <c r="KQA203" s="174"/>
      <c r="KQB203" s="174"/>
      <c r="KQC203" s="174"/>
      <c r="KQD203" s="174"/>
      <c r="KQE203" s="174"/>
      <c r="KQF203" s="174"/>
      <c r="KQG203" s="174"/>
      <c r="KQH203" s="174"/>
      <c r="KQI203" s="174"/>
      <c r="KQJ203" s="174"/>
      <c r="KQK203" s="174"/>
      <c r="KQL203" s="174"/>
      <c r="KQM203" s="174"/>
      <c r="KQN203" s="174"/>
      <c r="KQO203" s="174"/>
      <c r="KQP203" s="174"/>
      <c r="KQQ203" s="174"/>
      <c r="KQR203" s="174"/>
      <c r="KQS203" s="174"/>
      <c r="KQT203" s="174"/>
      <c r="KQU203" s="174"/>
      <c r="KQV203" s="174"/>
      <c r="KQW203" s="174"/>
      <c r="KQX203" s="174"/>
      <c r="KQY203" s="174"/>
      <c r="KQZ203" s="174"/>
      <c r="KRA203" s="174"/>
      <c r="KRB203" s="174"/>
      <c r="KRC203" s="174"/>
      <c r="KRD203" s="174"/>
      <c r="KRE203" s="174"/>
      <c r="KRF203" s="174"/>
      <c r="KRG203" s="174"/>
      <c r="KRH203" s="174"/>
      <c r="KRI203" s="174"/>
      <c r="KRJ203" s="174"/>
      <c r="KRK203" s="174"/>
      <c r="KRL203" s="174"/>
      <c r="KRM203" s="174"/>
      <c r="KRN203" s="174"/>
      <c r="KRO203" s="174"/>
      <c r="KRP203" s="174"/>
      <c r="KRQ203" s="174"/>
      <c r="KRR203" s="174"/>
      <c r="KRS203" s="174"/>
      <c r="KRT203" s="174"/>
      <c r="KRU203" s="174"/>
      <c r="KRV203" s="174"/>
      <c r="KRW203" s="174"/>
      <c r="KRX203" s="174"/>
      <c r="KRY203" s="174"/>
      <c r="KRZ203" s="174"/>
      <c r="KSA203" s="174"/>
      <c r="KSB203" s="174"/>
      <c r="KSC203" s="174"/>
      <c r="KSD203" s="174"/>
      <c r="KSE203" s="174"/>
      <c r="KSF203" s="174"/>
      <c r="KSG203" s="174"/>
      <c r="KSH203" s="174"/>
      <c r="KSI203" s="174"/>
      <c r="KSJ203" s="174"/>
      <c r="KSK203" s="174"/>
      <c r="KSL203" s="174"/>
      <c r="KSM203" s="174"/>
      <c r="KSN203" s="174"/>
      <c r="KSO203" s="174"/>
      <c r="KSP203" s="174"/>
      <c r="KSQ203" s="174"/>
      <c r="KSR203" s="174"/>
      <c r="KSS203" s="174"/>
      <c r="KST203" s="174"/>
      <c r="KSU203" s="174"/>
      <c r="KSV203" s="174"/>
      <c r="KSW203" s="174"/>
      <c r="KSX203" s="174"/>
      <c r="KSY203" s="174"/>
      <c r="KSZ203" s="174"/>
      <c r="KTA203" s="174"/>
      <c r="KTB203" s="174"/>
      <c r="KTC203" s="174"/>
      <c r="KTD203" s="174"/>
      <c r="KTE203" s="174"/>
      <c r="KTF203" s="174"/>
      <c r="KTG203" s="174"/>
      <c r="KTH203" s="174"/>
      <c r="KTI203" s="174"/>
      <c r="KTJ203" s="174"/>
      <c r="KTK203" s="174"/>
      <c r="KTL203" s="174"/>
      <c r="KTM203" s="174"/>
      <c r="KTN203" s="174"/>
      <c r="KTO203" s="174"/>
      <c r="KTP203" s="174"/>
      <c r="KTQ203" s="174"/>
      <c r="KTR203" s="174"/>
      <c r="KTS203" s="174"/>
      <c r="KTT203" s="174"/>
      <c r="KTU203" s="174"/>
      <c r="KTV203" s="174"/>
      <c r="KTW203" s="174"/>
      <c r="KTX203" s="174"/>
      <c r="KTY203" s="174"/>
      <c r="KTZ203" s="174"/>
      <c r="KUA203" s="174"/>
      <c r="KUB203" s="174"/>
      <c r="KUC203" s="174"/>
      <c r="KUD203" s="174"/>
      <c r="KUE203" s="174"/>
      <c r="KUF203" s="174"/>
      <c r="KUG203" s="174"/>
      <c r="KUH203" s="174"/>
      <c r="KUI203" s="174"/>
      <c r="KUJ203" s="174"/>
      <c r="KUK203" s="174"/>
      <c r="KUL203" s="174"/>
      <c r="KUM203" s="174"/>
      <c r="KUN203" s="174"/>
      <c r="KUO203" s="174"/>
      <c r="KUP203" s="174"/>
      <c r="KUQ203" s="174"/>
      <c r="KUR203" s="174"/>
      <c r="KUS203" s="174"/>
      <c r="KUT203" s="174"/>
      <c r="KUU203" s="174"/>
      <c r="KUV203" s="174"/>
      <c r="KUW203" s="174"/>
      <c r="KUX203" s="174"/>
      <c r="KUY203" s="174"/>
      <c r="KUZ203" s="174"/>
      <c r="KVA203" s="174"/>
      <c r="KVB203" s="174"/>
      <c r="KVC203" s="174"/>
      <c r="KVD203" s="174"/>
      <c r="KVE203" s="174"/>
      <c r="KVF203" s="174"/>
      <c r="KVG203" s="174"/>
      <c r="KVH203" s="174"/>
      <c r="KVI203" s="174"/>
      <c r="KVJ203" s="174"/>
      <c r="KVK203" s="174"/>
      <c r="KVL203" s="174"/>
      <c r="KVM203" s="174"/>
      <c r="KVN203" s="174"/>
      <c r="KVO203" s="174"/>
      <c r="KVP203" s="174"/>
      <c r="KVQ203" s="174"/>
      <c r="KVR203" s="174"/>
      <c r="KVS203" s="174"/>
      <c r="KVT203" s="174"/>
      <c r="KVU203" s="174"/>
      <c r="KVV203" s="174"/>
      <c r="KVW203" s="174"/>
      <c r="KVX203" s="174"/>
      <c r="KVY203" s="174"/>
      <c r="KVZ203" s="174"/>
      <c r="KWA203" s="174"/>
      <c r="KWB203" s="174"/>
      <c r="KWC203" s="174"/>
      <c r="KWD203" s="174"/>
      <c r="KWE203" s="174"/>
      <c r="KWF203" s="174"/>
      <c r="KWG203" s="174"/>
      <c r="KWH203" s="174"/>
      <c r="KWI203" s="174"/>
      <c r="KWJ203" s="174"/>
      <c r="KWK203" s="174"/>
      <c r="KWL203" s="174"/>
      <c r="KWM203" s="174"/>
      <c r="KWN203" s="174"/>
      <c r="KWO203" s="174"/>
      <c r="KWP203" s="174"/>
      <c r="KWQ203" s="174"/>
      <c r="KWR203" s="174"/>
      <c r="KWS203" s="174"/>
      <c r="KWT203" s="174"/>
      <c r="KWU203" s="174"/>
      <c r="KWV203" s="174"/>
      <c r="KWW203" s="174"/>
      <c r="KWX203" s="174"/>
      <c r="KWY203" s="174"/>
      <c r="KWZ203" s="174"/>
      <c r="KXA203" s="174"/>
      <c r="KXB203" s="174"/>
      <c r="KXC203" s="174"/>
      <c r="KXD203" s="174"/>
      <c r="KXE203" s="174"/>
      <c r="KXF203" s="174"/>
      <c r="KXG203" s="174"/>
      <c r="KXH203" s="174"/>
      <c r="KXI203" s="174"/>
      <c r="KXJ203" s="174"/>
      <c r="KXK203" s="174"/>
      <c r="KXL203" s="174"/>
      <c r="KXM203" s="174"/>
      <c r="KXN203" s="174"/>
      <c r="KXO203" s="174"/>
      <c r="KXP203" s="174"/>
      <c r="KXQ203" s="174"/>
      <c r="KXR203" s="174"/>
      <c r="KXS203" s="174"/>
      <c r="KXT203" s="174"/>
      <c r="KXU203" s="174"/>
      <c r="KXV203" s="174"/>
      <c r="KXW203" s="174"/>
      <c r="KXX203" s="174"/>
      <c r="KXY203" s="174"/>
      <c r="KXZ203" s="174"/>
      <c r="KYA203" s="174"/>
      <c r="KYB203" s="174"/>
      <c r="KYC203" s="174"/>
      <c r="KYD203" s="174"/>
      <c r="KYE203" s="174"/>
      <c r="KYF203" s="174"/>
      <c r="KYG203" s="174"/>
      <c r="KYH203" s="174"/>
      <c r="KYI203" s="174"/>
      <c r="KYJ203" s="174"/>
      <c r="KYK203" s="174"/>
      <c r="KYL203" s="174"/>
      <c r="KYM203" s="174"/>
      <c r="KYN203" s="174"/>
      <c r="KYO203" s="174"/>
      <c r="KYP203" s="174"/>
      <c r="KYQ203" s="174"/>
      <c r="KYR203" s="174"/>
      <c r="KYS203" s="174"/>
      <c r="KYT203" s="174"/>
      <c r="KYU203" s="174"/>
      <c r="KYV203" s="174"/>
      <c r="KYW203" s="174"/>
      <c r="KYX203" s="174"/>
      <c r="KYY203" s="174"/>
      <c r="KYZ203" s="174"/>
      <c r="KZA203" s="174"/>
      <c r="KZB203" s="174"/>
      <c r="KZC203" s="174"/>
      <c r="KZD203" s="174"/>
      <c r="KZE203" s="174"/>
      <c r="KZF203" s="174"/>
      <c r="KZG203" s="174"/>
      <c r="KZH203" s="174"/>
      <c r="KZI203" s="174"/>
      <c r="KZJ203" s="174"/>
      <c r="KZK203" s="174"/>
      <c r="KZL203" s="174"/>
      <c r="KZM203" s="174"/>
      <c r="KZN203" s="174"/>
      <c r="KZO203" s="174"/>
      <c r="KZP203" s="174"/>
      <c r="KZQ203" s="174"/>
      <c r="KZR203" s="174"/>
      <c r="KZS203" s="174"/>
      <c r="KZT203" s="174"/>
      <c r="KZU203" s="174"/>
      <c r="KZV203" s="174"/>
      <c r="KZW203" s="174"/>
      <c r="KZX203" s="174"/>
      <c r="KZY203" s="174"/>
      <c r="KZZ203" s="174"/>
      <c r="LAA203" s="174"/>
      <c r="LAB203" s="174"/>
      <c r="LAC203" s="174"/>
      <c r="LAD203" s="174"/>
      <c r="LAE203" s="174"/>
      <c r="LAF203" s="174"/>
      <c r="LAG203" s="174"/>
      <c r="LAH203" s="174"/>
      <c r="LAI203" s="174"/>
      <c r="LAJ203" s="174"/>
      <c r="LAK203" s="174"/>
      <c r="LAL203" s="174"/>
      <c r="LAM203" s="174"/>
      <c r="LAN203" s="174"/>
      <c r="LAO203" s="174"/>
      <c r="LAP203" s="174"/>
      <c r="LAQ203" s="174"/>
      <c r="LAR203" s="174"/>
      <c r="LAS203" s="174"/>
      <c r="LAT203" s="174"/>
      <c r="LAU203" s="174"/>
      <c r="LAV203" s="174"/>
      <c r="LAW203" s="174"/>
      <c r="LAX203" s="174"/>
      <c r="LAY203" s="174"/>
      <c r="LAZ203" s="174"/>
      <c r="LBA203" s="174"/>
      <c r="LBB203" s="174"/>
      <c r="LBC203" s="174"/>
      <c r="LBD203" s="174"/>
      <c r="LBE203" s="174"/>
      <c r="LBF203" s="174"/>
      <c r="LBG203" s="174"/>
      <c r="LBH203" s="174"/>
      <c r="LBI203" s="174"/>
      <c r="LBJ203" s="174"/>
      <c r="LBK203" s="174"/>
      <c r="LBL203" s="174"/>
      <c r="LBM203" s="174"/>
      <c r="LBN203" s="174"/>
      <c r="LBO203" s="174"/>
      <c r="LBP203" s="174"/>
      <c r="LBQ203" s="174"/>
      <c r="LBR203" s="174"/>
      <c r="LBS203" s="174"/>
      <c r="LBT203" s="174"/>
      <c r="LBU203" s="174"/>
      <c r="LBV203" s="174"/>
      <c r="LBW203" s="174"/>
      <c r="LBX203" s="174"/>
      <c r="LBY203" s="174"/>
      <c r="LBZ203" s="174"/>
      <c r="LCA203" s="174"/>
      <c r="LCB203" s="174"/>
      <c r="LCC203" s="174"/>
      <c r="LCD203" s="174"/>
      <c r="LCE203" s="174"/>
      <c r="LCF203" s="174"/>
      <c r="LCG203" s="174"/>
      <c r="LCH203" s="174"/>
      <c r="LCI203" s="174"/>
      <c r="LCJ203" s="174"/>
      <c r="LCK203" s="174"/>
      <c r="LCL203" s="174"/>
      <c r="LCM203" s="174"/>
      <c r="LCN203" s="174"/>
      <c r="LCO203" s="174"/>
      <c r="LCP203" s="174"/>
      <c r="LCQ203" s="174"/>
      <c r="LCR203" s="174"/>
      <c r="LCS203" s="174"/>
      <c r="LCT203" s="174"/>
      <c r="LCU203" s="174"/>
      <c r="LCV203" s="174"/>
      <c r="LCW203" s="174"/>
      <c r="LCX203" s="174"/>
      <c r="LCY203" s="174"/>
      <c r="LCZ203" s="174"/>
      <c r="LDA203" s="174"/>
      <c r="LDB203" s="174"/>
      <c r="LDC203" s="174"/>
      <c r="LDD203" s="174"/>
      <c r="LDE203" s="174"/>
      <c r="LDF203" s="174"/>
      <c r="LDG203" s="174"/>
      <c r="LDH203" s="174"/>
      <c r="LDI203" s="174"/>
      <c r="LDJ203" s="174"/>
      <c r="LDK203" s="174"/>
      <c r="LDL203" s="174"/>
      <c r="LDM203" s="174"/>
      <c r="LDN203" s="174"/>
      <c r="LDO203" s="174"/>
      <c r="LDP203" s="174"/>
      <c r="LDQ203" s="174"/>
      <c r="LDR203" s="174"/>
      <c r="LDS203" s="174"/>
      <c r="LDT203" s="174"/>
      <c r="LDU203" s="174"/>
      <c r="LDV203" s="174"/>
      <c r="LDW203" s="174"/>
      <c r="LDX203" s="174"/>
      <c r="LDY203" s="174"/>
      <c r="LDZ203" s="174"/>
      <c r="LEA203" s="174"/>
      <c r="LEB203" s="174"/>
      <c r="LEC203" s="174"/>
      <c r="LED203" s="174"/>
      <c r="LEE203" s="174"/>
      <c r="LEF203" s="174"/>
      <c r="LEG203" s="174"/>
      <c r="LEH203" s="174"/>
      <c r="LEI203" s="174"/>
      <c r="LEJ203" s="174"/>
      <c r="LEK203" s="174"/>
      <c r="LEL203" s="174"/>
      <c r="LEM203" s="174"/>
      <c r="LEN203" s="174"/>
      <c r="LEO203" s="174"/>
      <c r="LEP203" s="174"/>
      <c r="LEQ203" s="174"/>
      <c r="LER203" s="174"/>
      <c r="LES203" s="174"/>
      <c r="LET203" s="174"/>
      <c r="LEU203" s="174"/>
      <c r="LEV203" s="174"/>
      <c r="LEW203" s="174"/>
      <c r="LEX203" s="174"/>
      <c r="LEY203" s="174"/>
      <c r="LEZ203" s="174"/>
      <c r="LFA203" s="174"/>
      <c r="LFB203" s="174"/>
      <c r="LFC203" s="174"/>
      <c r="LFD203" s="174"/>
      <c r="LFE203" s="174"/>
      <c r="LFF203" s="174"/>
      <c r="LFG203" s="174"/>
      <c r="LFH203" s="174"/>
      <c r="LFI203" s="174"/>
      <c r="LFJ203" s="174"/>
      <c r="LFK203" s="174"/>
      <c r="LFL203" s="174"/>
      <c r="LFM203" s="174"/>
      <c r="LFN203" s="174"/>
      <c r="LFO203" s="174"/>
      <c r="LFP203" s="174"/>
      <c r="LFQ203" s="174"/>
      <c r="LFR203" s="174"/>
      <c r="LFS203" s="174"/>
      <c r="LFT203" s="174"/>
      <c r="LFU203" s="174"/>
      <c r="LFV203" s="174"/>
      <c r="LFW203" s="174"/>
      <c r="LFX203" s="174"/>
      <c r="LFY203" s="174"/>
      <c r="LFZ203" s="174"/>
      <c r="LGA203" s="174"/>
      <c r="LGB203" s="174"/>
      <c r="LGC203" s="174"/>
      <c r="LGD203" s="174"/>
      <c r="LGE203" s="174"/>
      <c r="LGF203" s="174"/>
      <c r="LGG203" s="174"/>
      <c r="LGH203" s="174"/>
      <c r="LGI203" s="174"/>
      <c r="LGJ203" s="174"/>
      <c r="LGK203" s="174"/>
      <c r="LGL203" s="174"/>
      <c r="LGM203" s="174"/>
      <c r="LGN203" s="174"/>
      <c r="LGO203" s="174"/>
      <c r="LGP203" s="174"/>
      <c r="LGQ203" s="174"/>
      <c r="LGR203" s="174"/>
      <c r="LGS203" s="174"/>
      <c r="LGT203" s="174"/>
      <c r="LGU203" s="174"/>
      <c r="LGV203" s="174"/>
      <c r="LGW203" s="174"/>
      <c r="LGX203" s="174"/>
      <c r="LGY203" s="174"/>
      <c r="LGZ203" s="174"/>
      <c r="LHA203" s="174"/>
      <c r="LHB203" s="174"/>
      <c r="LHC203" s="174"/>
      <c r="LHD203" s="174"/>
      <c r="LHE203" s="174"/>
      <c r="LHF203" s="174"/>
      <c r="LHG203" s="174"/>
      <c r="LHH203" s="174"/>
      <c r="LHI203" s="174"/>
      <c r="LHJ203" s="174"/>
      <c r="LHK203" s="174"/>
      <c r="LHL203" s="174"/>
      <c r="LHM203" s="174"/>
      <c r="LHN203" s="174"/>
      <c r="LHO203" s="174"/>
      <c r="LHP203" s="174"/>
      <c r="LHQ203" s="174"/>
      <c r="LHR203" s="174"/>
      <c r="LHS203" s="174"/>
      <c r="LHT203" s="174"/>
      <c r="LHU203" s="174"/>
      <c r="LHV203" s="174"/>
      <c r="LHW203" s="174"/>
      <c r="LHX203" s="174"/>
      <c r="LHY203" s="174"/>
      <c r="LHZ203" s="174"/>
      <c r="LIA203" s="174"/>
      <c r="LIB203" s="174"/>
      <c r="LIC203" s="174"/>
      <c r="LID203" s="174"/>
      <c r="LIE203" s="174"/>
      <c r="LIF203" s="174"/>
      <c r="LIG203" s="174"/>
      <c r="LIH203" s="174"/>
      <c r="LII203" s="174"/>
      <c r="LIJ203" s="174"/>
      <c r="LIK203" s="174"/>
      <c r="LIL203" s="174"/>
      <c r="LIM203" s="174"/>
      <c r="LIN203" s="174"/>
      <c r="LIO203" s="174"/>
      <c r="LIP203" s="174"/>
      <c r="LIQ203" s="174"/>
      <c r="LIR203" s="174"/>
      <c r="LIS203" s="174"/>
      <c r="LIT203" s="174"/>
      <c r="LIU203" s="174"/>
      <c r="LIV203" s="174"/>
      <c r="LIW203" s="174"/>
      <c r="LIX203" s="174"/>
      <c r="LIY203" s="174"/>
      <c r="LIZ203" s="174"/>
      <c r="LJA203" s="174"/>
      <c r="LJB203" s="174"/>
      <c r="LJC203" s="174"/>
      <c r="LJD203" s="174"/>
      <c r="LJE203" s="174"/>
      <c r="LJF203" s="174"/>
      <c r="LJG203" s="174"/>
      <c r="LJH203" s="174"/>
      <c r="LJI203" s="174"/>
      <c r="LJJ203" s="174"/>
      <c r="LJK203" s="174"/>
      <c r="LJL203" s="174"/>
      <c r="LJM203" s="174"/>
      <c r="LJN203" s="174"/>
      <c r="LJO203" s="174"/>
      <c r="LJP203" s="174"/>
      <c r="LJQ203" s="174"/>
      <c r="LJR203" s="174"/>
      <c r="LJS203" s="174"/>
      <c r="LJT203" s="174"/>
      <c r="LJU203" s="174"/>
      <c r="LJV203" s="174"/>
      <c r="LJW203" s="174"/>
      <c r="LJX203" s="174"/>
      <c r="LJY203" s="174"/>
      <c r="LJZ203" s="174"/>
      <c r="LKA203" s="174"/>
      <c r="LKB203" s="174"/>
      <c r="LKC203" s="174"/>
      <c r="LKD203" s="174"/>
      <c r="LKE203" s="174"/>
      <c r="LKF203" s="174"/>
      <c r="LKG203" s="174"/>
      <c r="LKH203" s="174"/>
      <c r="LKI203" s="174"/>
      <c r="LKJ203" s="174"/>
      <c r="LKK203" s="174"/>
      <c r="LKL203" s="174"/>
      <c r="LKM203" s="174"/>
      <c r="LKN203" s="174"/>
      <c r="LKO203" s="174"/>
      <c r="LKP203" s="174"/>
      <c r="LKQ203" s="174"/>
      <c r="LKR203" s="174"/>
      <c r="LKS203" s="174"/>
      <c r="LKT203" s="174"/>
      <c r="LKU203" s="174"/>
      <c r="LKV203" s="174"/>
      <c r="LKW203" s="174"/>
      <c r="LKX203" s="174"/>
      <c r="LKY203" s="174"/>
      <c r="LKZ203" s="174"/>
      <c r="LLA203" s="174"/>
      <c r="LLB203" s="174"/>
      <c r="LLC203" s="174"/>
      <c r="LLD203" s="174"/>
      <c r="LLE203" s="174"/>
      <c r="LLF203" s="174"/>
      <c r="LLG203" s="174"/>
      <c r="LLH203" s="174"/>
      <c r="LLI203" s="174"/>
      <c r="LLJ203" s="174"/>
      <c r="LLK203" s="174"/>
      <c r="LLL203" s="174"/>
      <c r="LLM203" s="174"/>
      <c r="LLN203" s="174"/>
      <c r="LLO203" s="174"/>
      <c r="LLP203" s="174"/>
      <c r="LLQ203" s="174"/>
      <c r="LLR203" s="174"/>
      <c r="LLS203" s="174"/>
      <c r="LLT203" s="174"/>
      <c r="LLU203" s="174"/>
      <c r="LLV203" s="174"/>
      <c r="LLW203" s="174"/>
      <c r="LLX203" s="174"/>
      <c r="LLY203" s="174"/>
      <c r="LLZ203" s="174"/>
      <c r="LMA203" s="174"/>
      <c r="LMB203" s="174"/>
      <c r="LMC203" s="174"/>
      <c r="LMD203" s="174"/>
      <c r="LME203" s="174"/>
      <c r="LMF203" s="174"/>
      <c r="LMG203" s="174"/>
      <c r="LMH203" s="174"/>
      <c r="LMI203" s="174"/>
      <c r="LMJ203" s="174"/>
      <c r="LMK203" s="174"/>
      <c r="LML203" s="174"/>
      <c r="LMM203" s="174"/>
      <c r="LMN203" s="174"/>
      <c r="LMO203" s="174"/>
      <c r="LMP203" s="174"/>
      <c r="LMQ203" s="174"/>
      <c r="LMR203" s="174"/>
      <c r="LMS203" s="174"/>
      <c r="LMT203" s="174"/>
      <c r="LMU203" s="174"/>
      <c r="LMV203" s="174"/>
      <c r="LMW203" s="174"/>
      <c r="LMX203" s="174"/>
      <c r="LMY203" s="174"/>
      <c r="LMZ203" s="174"/>
      <c r="LNA203" s="174"/>
      <c r="LNB203" s="174"/>
      <c r="LNC203" s="174"/>
      <c r="LND203" s="174"/>
      <c r="LNE203" s="174"/>
      <c r="LNF203" s="174"/>
      <c r="LNG203" s="174"/>
      <c r="LNH203" s="174"/>
      <c r="LNI203" s="174"/>
      <c r="LNJ203" s="174"/>
      <c r="LNK203" s="174"/>
      <c r="LNL203" s="174"/>
      <c r="LNM203" s="174"/>
      <c r="LNN203" s="174"/>
      <c r="LNO203" s="174"/>
      <c r="LNP203" s="174"/>
      <c r="LNQ203" s="174"/>
      <c r="LNR203" s="174"/>
      <c r="LNS203" s="174"/>
      <c r="LNT203" s="174"/>
      <c r="LNU203" s="174"/>
      <c r="LNV203" s="174"/>
      <c r="LNW203" s="174"/>
      <c r="LNX203" s="174"/>
      <c r="LNY203" s="174"/>
      <c r="LNZ203" s="174"/>
      <c r="LOA203" s="174"/>
      <c r="LOB203" s="174"/>
      <c r="LOC203" s="174"/>
      <c r="LOD203" s="174"/>
      <c r="LOE203" s="174"/>
      <c r="LOF203" s="174"/>
      <c r="LOG203" s="174"/>
      <c r="LOH203" s="174"/>
      <c r="LOI203" s="174"/>
      <c r="LOJ203" s="174"/>
      <c r="LOK203" s="174"/>
      <c r="LOL203" s="174"/>
      <c r="LOM203" s="174"/>
      <c r="LON203" s="174"/>
      <c r="LOO203" s="174"/>
      <c r="LOP203" s="174"/>
      <c r="LOQ203" s="174"/>
      <c r="LOR203" s="174"/>
      <c r="LOS203" s="174"/>
      <c r="LOT203" s="174"/>
      <c r="LOU203" s="174"/>
      <c r="LOV203" s="174"/>
      <c r="LOW203" s="174"/>
      <c r="LOX203" s="174"/>
      <c r="LOY203" s="174"/>
      <c r="LOZ203" s="174"/>
      <c r="LPA203" s="174"/>
      <c r="LPB203" s="174"/>
      <c r="LPC203" s="174"/>
      <c r="LPD203" s="174"/>
      <c r="LPE203" s="174"/>
      <c r="LPF203" s="174"/>
      <c r="LPG203" s="174"/>
      <c r="LPH203" s="174"/>
      <c r="LPI203" s="174"/>
      <c r="LPJ203" s="174"/>
      <c r="LPK203" s="174"/>
      <c r="LPL203" s="174"/>
      <c r="LPM203" s="174"/>
      <c r="LPN203" s="174"/>
      <c r="LPO203" s="174"/>
      <c r="LPP203" s="174"/>
      <c r="LPQ203" s="174"/>
      <c r="LPR203" s="174"/>
      <c r="LPS203" s="174"/>
      <c r="LPT203" s="174"/>
      <c r="LPU203" s="174"/>
      <c r="LPV203" s="174"/>
      <c r="LPW203" s="174"/>
      <c r="LPX203" s="174"/>
      <c r="LPY203" s="174"/>
      <c r="LPZ203" s="174"/>
      <c r="LQA203" s="174"/>
      <c r="LQB203" s="174"/>
      <c r="LQC203" s="174"/>
      <c r="LQD203" s="174"/>
      <c r="LQE203" s="174"/>
      <c r="LQF203" s="174"/>
      <c r="LQG203" s="174"/>
      <c r="LQH203" s="174"/>
      <c r="LQI203" s="174"/>
      <c r="LQJ203" s="174"/>
      <c r="LQK203" s="174"/>
      <c r="LQL203" s="174"/>
      <c r="LQM203" s="174"/>
      <c r="LQN203" s="174"/>
      <c r="LQO203" s="174"/>
      <c r="LQP203" s="174"/>
      <c r="LQQ203" s="174"/>
      <c r="LQR203" s="174"/>
      <c r="LQS203" s="174"/>
      <c r="LQT203" s="174"/>
      <c r="LQU203" s="174"/>
      <c r="LQV203" s="174"/>
      <c r="LQW203" s="174"/>
      <c r="LQX203" s="174"/>
      <c r="LQY203" s="174"/>
      <c r="LQZ203" s="174"/>
      <c r="LRA203" s="174"/>
      <c r="LRB203" s="174"/>
      <c r="LRC203" s="174"/>
      <c r="LRD203" s="174"/>
      <c r="LRE203" s="174"/>
      <c r="LRF203" s="174"/>
      <c r="LRG203" s="174"/>
      <c r="LRH203" s="174"/>
      <c r="LRI203" s="174"/>
      <c r="LRJ203" s="174"/>
      <c r="LRK203" s="174"/>
      <c r="LRL203" s="174"/>
      <c r="LRM203" s="174"/>
      <c r="LRN203" s="174"/>
      <c r="LRO203" s="174"/>
      <c r="LRP203" s="174"/>
      <c r="LRQ203" s="174"/>
      <c r="LRR203" s="174"/>
      <c r="LRS203" s="174"/>
      <c r="LRT203" s="174"/>
      <c r="LRU203" s="174"/>
      <c r="LRV203" s="174"/>
      <c r="LRW203" s="174"/>
      <c r="LRX203" s="174"/>
      <c r="LRY203" s="174"/>
      <c r="LRZ203" s="174"/>
      <c r="LSA203" s="174"/>
      <c r="LSB203" s="174"/>
      <c r="LSC203" s="174"/>
      <c r="LSD203" s="174"/>
      <c r="LSE203" s="174"/>
      <c r="LSF203" s="174"/>
      <c r="LSG203" s="174"/>
      <c r="LSH203" s="174"/>
      <c r="LSI203" s="174"/>
      <c r="LSJ203" s="174"/>
      <c r="LSK203" s="174"/>
      <c r="LSL203" s="174"/>
      <c r="LSM203" s="174"/>
      <c r="LSN203" s="174"/>
      <c r="LSO203" s="174"/>
      <c r="LSP203" s="174"/>
      <c r="LSQ203" s="174"/>
      <c r="LSR203" s="174"/>
      <c r="LSS203" s="174"/>
      <c r="LST203" s="174"/>
      <c r="LSU203" s="174"/>
      <c r="LSV203" s="174"/>
      <c r="LSW203" s="174"/>
      <c r="LSX203" s="174"/>
      <c r="LSY203" s="174"/>
      <c r="LSZ203" s="174"/>
      <c r="LTA203" s="174"/>
      <c r="LTB203" s="174"/>
      <c r="LTC203" s="174"/>
      <c r="LTD203" s="174"/>
      <c r="LTE203" s="174"/>
      <c r="LTF203" s="174"/>
      <c r="LTG203" s="174"/>
      <c r="LTH203" s="174"/>
      <c r="LTI203" s="174"/>
      <c r="LTJ203" s="174"/>
      <c r="LTK203" s="174"/>
      <c r="LTL203" s="174"/>
      <c r="LTM203" s="174"/>
      <c r="LTN203" s="174"/>
      <c r="LTO203" s="174"/>
      <c r="LTP203" s="174"/>
      <c r="LTQ203" s="174"/>
      <c r="LTR203" s="174"/>
      <c r="LTS203" s="174"/>
      <c r="LTT203" s="174"/>
      <c r="LTU203" s="174"/>
      <c r="LTV203" s="174"/>
      <c r="LTW203" s="174"/>
      <c r="LTX203" s="174"/>
      <c r="LTY203" s="174"/>
      <c r="LTZ203" s="174"/>
      <c r="LUA203" s="174"/>
      <c r="LUB203" s="174"/>
      <c r="LUC203" s="174"/>
      <c r="LUD203" s="174"/>
      <c r="LUE203" s="174"/>
      <c r="LUF203" s="174"/>
      <c r="LUG203" s="174"/>
      <c r="LUH203" s="174"/>
      <c r="LUI203" s="174"/>
      <c r="LUJ203" s="174"/>
      <c r="LUK203" s="174"/>
      <c r="LUL203" s="174"/>
      <c r="LUM203" s="174"/>
      <c r="LUN203" s="174"/>
      <c r="LUO203" s="174"/>
      <c r="LUP203" s="174"/>
      <c r="LUQ203" s="174"/>
      <c r="LUR203" s="174"/>
      <c r="LUS203" s="174"/>
      <c r="LUT203" s="174"/>
      <c r="LUU203" s="174"/>
      <c r="LUV203" s="174"/>
      <c r="LUW203" s="174"/>
      <c r="LUX203" s="174"/>
      <c r="LUY203" s="174"/>
      <c r="LUZ203" s="174"/>
      <c r="LVA203" s="174"/>
      <c r="LVB203" s="174"/>
      <c r="LVC203" s="174"/>
      <c r="LVD203" s="174"/>
      <c r="LVE203" s="174"/>
      <c r="LVF203" s="174"/>
      <c r="LVG203" s="174"/>
      <c r="LVH203" s="174"/>
      <c r="LVI203" s="174"/>
      <c r="LVJ203" s="174"/>
      <c r="LVK203" s="174"/>
      <c r="LVL203" s="174"/>
      <c r="LVM203" s="174"/>
      <c r="LVN203" s="174"/>
      <c r="LVO203" s="174"/>
      <c r="LVP203" s="174"/>
      <c r="LVQ203" s="174"/>
      <c r="LVR203" s="174"/>
      <c r="LVS203" s="174"/>
      <c r="LVT203" s="174"/>
      <c r="LVU203" s="174"/>
      <c r="LVV203" s="174"/>
      <c r="LVW203" s="174"/>
      <c r="LVX203" s="174"/>
      <c r="LVY203" s="174"/>
      <c r="LVZ203" s="174"/>
      <c r="LWA203" s="174"/>
      <c r="LWB203" s="174"/>
      <c r="LWC203" s="174"/>
      <c r="LWD203" s="174"/>
      <c r="LWE203" s="174"/>
      <c r="LWF203" s="174"/>
      <c r="LWG203" s="174"/>
      <c r="LWH203" s="174"/>
      <c r="LWI203" s="174"/>
      <c r="LWJ203" s="174"/>
      <c r="LWK203" s="174"/>
      <c r="LWL203" s="174"/>
      <c r="LWM203" s="174"/>
      <c r="LWN203" s="174"/>
      <c r="LWO203" s="174"/>
      <c r="LWP203" s="174"/>
      <c r="LWQ203" s="174"/>
      <c r="LWR203" s="174"/>
      <c r="LWS203" s="174"/>
      <c r="LWT203" s="174"/>
      <c r="LWU203" s="174"/>
      <c r="LWV203" s="174"/>
      <c r="LWW203" s="174"/>
      <c r="LWX203" s="174"/>
      <c r="LWY203" s="174"/>
      <c r="LWZ203" s="174"/>
      <c r="LXA203" s="174"/>
      <c r="LXB203" s="174"/>
      <c r="LXC203" s="174"/>
      <c r="LXD203" s="174"/>
      <c r="LXE203" s="174"/>
      <c r="LXF203" s="174"/>
      <c r="LXG203" s="174"/>
      <c r="LXH203" s="174"/>
      <c r="LXI203" s="174"/>
      <c r="LXJ203" s="174"/>
      <c r="LXK203" s="174"/>
      <c r="LXL203" s="174"/>
      <c r="LXM203" s="174"/>
      <c r="LXN203" s="174"/>
      <c r="LXO203" s="174"/>
      <c r="LXP203" s="174"/>
      <c r="LXQ203" s="174"/>
      <c r="LXR203" s="174"/>
      <c r="LXS203" s="174"/>
      <c r="LXT203" s="174"/>
      <c r="LXU203" s="174"/>
      <c r="LXV203" s="174"/>
      <c r="LXW203" s="174"/>
      <c r="LXX203" s="174"/>
      <c r="LXY203" s="174"/>
      <c r="LXZ203" s="174"/>
      <c r="LYA203" s="174"/>
      <c r="LYB203" s="174"/>
      <c r="LYC203" s="174"/>
      <c r="LYD203" s="174"/>
      <c r="LYE203" s="174"/>
      <c r="LYF203" s="174"/>
      <c r="LYG203" s="174"/>
      <c r="LYH203" s="174"/>
      <c r="LYI203" s="174"/>
      <c r="LYJ203" s="174"/>
      <c r="LYK203" s="174"/>
      <c r="LYL203" s="174"/>
      <c r="LYM203" s="174"/>
      <c r="LYN203" s="174"/>
      <c r="LYO203" s="174"/>
      <c r="LYP203" s="174"/>
      <c r="LYQ203" s="174"/>
      <c r="LYR203" s="174"/>
      <c r="LYS203" s="174"/>
      <c r="LYT203" s="174"/>
      <c r="LYU203" s="174"/>
      <c r="LYV203" s="174"/>
      <c r="LYW203" s="174"/>
      <c r="LYX203" s="174"/>
      <c r="LYY203" s="174"/>
      <c r="LYZ203" s="174"/>
      <c r="LZA203" s="174"/>
      <c r="LZB203" s="174"/>
      <c r="LZC203" s="174"/>
      <c r="LZD203" s="174"/>
      <c r="LZE203" s="174"/>
      <c r="LZF203" s="174"/>
      <c r="LZG203" s="174"/>
      <c r="LZH203" s="174"/>
      <c r="LZI203" s="174"/>
      <c r="LZJ203" s="174"/>
      <c r="LZK203" s="174"/>
      <c r="LZL203" s="174"/>
      <c r="LZM203" s="174"/>
      <c r="LZN203" s="174"/>
      <c r="LZO203" s="174"/>
      <c r="LZP203" s="174"/>
      <c r="LZQ203" s="174"/>
      <c r="LZR203" s="174"/>
      <c r="LZS203" s="174"/>
      <c r="LZT203" s="174"/>
      <c r="LZU203" s="174"/>
      <c r="LZV203" s="174"/>
      <c r="LZW203" s="174"/>
      <c r="LZX203" s="174"/>
      <c r="LZY203" s="174"/>
      <c r="LZZ203" s="174"/>
      <c r="MAA203" s="174"/>
      <c r="MAB203" s="174"/>
      <c r="MAC203" s="174"/>
      <c r="MAD203" s="174"/>
      <c r="MAE203" s="174"/>
      <c r="MAF203" s="174"/>
      <c r="MAG203" s="174"/>
      <c r="MAH203" s="174"/>
      <c r="MAI203" s="174"/>
      <c r="MAJ203" s="174"/>
      <c r="MAK203" s="174"/>
      <c r="MAL203" s="174"/>
      <c r="MAM203" s="174"/>
      <c r="MAN203" s="174"/>
      <c r="MAO203" s="174"/>
      <c r="MAP203" s="174"/>
      <c r="MAQ203" s="174"/>
      <c r="MAR203" s="174"/>
      <c r="MAS203" s="174"/>
      <c r="MAT203" s="174"/>
      <c r="MAU203" s="174"/>
      <c r="MAV203" s="174"/>
      <c r="MAW203" s="174"/>
      <c r="MAX203" s="174"/>
      <c r="MAY203" s="174"/>
      <c r="MAZ203" s="174"/>
      <c r="MBA203" s="174"/>
      <c r="MBB203" s="174"/>
      <c r="MBC203" s="174"/>
      <c r="MBD203" s="174"/>
      <c r="MBE203" s="174"/>
      <c r="MBF203" s="174"/>
      <c r="MBG203" s="174"/>
      <c r="MBH203" s="174"/>
      <c r="MBI203" s="174"/>
      <c r="MBJ203" s="174"/>
      <c r="MBK203" s="174"/>
      <c r="MBL203" s="174"/>
      <c r="MBM203" s="174"/>
      <c r="MBN203" s="174"/>
      <c r="MBO203" s="174"/>
      <c r="MBP203" s="174"/>
      <c r="MBQ203" s="174"/>
      <c r="MBR203" s="174"/>
      <c r="MBS203" s="174"/>
      <c r="MBT203" s="174"/>
      <c r="MBU203" s="174"/>
      <c r="MBV203" s="174"/>
      <c r="MBW203" s="174"/>
      <c r="MBX203" s="174"/>
      <c r="MBY203" s="174"/>
      <c r="MBZ203" s="174"/>
      <c r="MCA203" s="174"/>
      <c r="MCB203" s="174"/>
      <c r="MCC203" s="174"/>
      <c r="MCD203" s="174"/>
      <c r="MCE203" s="174"/>
      <c r="MCF203" s="174"/>
      <c r="MCG203" s="174"/>
      <c r="MCH203" s="174"/>
      <c r="MCI203" s="174"/>
      <c r="MCJ203" s="174"/>
      <c r="MCK203" s="174"/>
      <c r="MCL203" s="174"/>
      <c r="MCM203" s="174"/>
      <c r="MCN203" s="174"/>
      <c r="MCO203" s="174"/>
      <c r="MCP203" s="174"/>
      <c r="MCQ203" s="174"/>
      <c r="MCR203" s="174"/>
      <c r="MCS203" s="174"/>
      <c r="MCT203" s="174"/>
      <c r="MCU203" s="174"/>
      <c r="MCV203" s="174"/>
      <c r="MCW203" s="174"/>
      <c r="MCX203" s="174"/>
      <c r="MCY203" s="174"/>
      <c r="MCZ203" s="174"/>
      <c r="MDA203" s="174"/>
      <c r="MDB203" s="174"/>
      <c r="MDC203" s="174"/>
      <c r="MDD203" s="174"/>
      <c r="MDE203" s="174"/>
      <c r="MDF203" s="174"/>
      <c r="MDG203" s="174"/>
      <c r="MDH203" s="174"/>
      <c r="MDI203" s="174"/>
      <c r="MDJ203" s="174"/>
      <c r="MDK203" s="174"/>
      <c r="MDL203" s="174"/>
      <c r="MDM203" s="174"/>
      <c r="MDN203" s="174"/>
      <c r="MDO203" s="174"/>
      <c r="MDP203" s="174"/>
      <c r="MDQ203" s="174"/>
      <c r="MDR203" s="174"/>
      <c r="MDS203" s="174"/>
      <c r="MDT203" s="174"/>
      <c r="MDU203" s="174"/>
      <c r="MDV203" s="174"/>
      <c r="MDW203" s="174"/>
      <c r="MDX203" s="174"/>
      <c r="MDY203" s="174"/>
      <c r="MDZ203" s="174"/>
      <c r="MEA203" s="174"/>
      <c r="MEB203" s="174"/>
      <c r="MEC203" s="174"/>
      <c r="MED203" s="174"/>
      <c r="MEE203" s="174"/>
      <c r="MEF203" s="174"/>
      <c r="MEG203" s="174"/>
      <c r="MEH203" s="174"/>
      <c r="MEI203" s="174"/>
      <c r="MEJ203" s="174"/>
      <c r="MEK203" s="174"/>
      <c r="MEL203" s="174"/>
      <c r="MEM203" s="174"/>
      <c r="MEN203" s="174"/>
      <c r="MEO203" s="174"/>
      <c r="MEP203" s="174"/>
      <c r="MEQ203" s="174"/>
      <c r="MER203" s="174"/>
      <c r="MES203" s="174"/>
      <c r="MET203" s="174"/>
      <c r="MEU203" s="174"/>
      <c r="MEV203" s="174"/>
      <c r="MEW203" s="174"/>
      <c r="MEX203" s="174"/>
      <c r="MEY203" s="174"/>
      <c r="MEZ203" s="174"/>
      <c r="MFA203" s="174"/>
      <c r="MFB203" s="174"/>
      <c r="MFC203" s="174"/>
      <c r="MFD203" s="174"/>
      <c r="MFE203" s="174"/>
      <c r="MFF203" s="174"/>
      <c r="MFG203" s="174"/>
      <c r="MFH203" s="174"/>
      <c r="MFI203" s="174"/>
      <c r="MFJ203" s="174"/>
      <c r="MFK203" s="174"/>
      <c r="MFL203" s="174"/>
      <c r="MFM203" s="174"/>
      <c r="MFN203" s="174"/>
      <c r="MFO203" s="174"/>
      <c r="MFP203" s="174"/>
      <c r="MFQ203" s="174"/>
      <c r="MFR203" s="174"/>
      <c r="MFS203" s="174"/>
      <c r="MFT203" s="174"/>
      <c r="MFU203" s="174"/>
      <c r="MFV203" s="174"/>
      <c r="MFW203" s="174"/>
      <c r="MFX203" s="174"/>
      <c r="MFY203" s="174"/>
      <c r="MFZ203" s="174"/>
      <c r="MGA203" s="174"/>
      <c r="MGB203" s="174"/>
      <c r="MGC203" s="174"/>
      <c r="MGD203" s="174"/>
      <c r="MGE203" s="174"/>
      <c r="MGF203" s="174"/>
      <c r="MGG203" s="174"/>
      <c r="MGH203" s="174"/>
      <c r="MGI203" s="174"/>
      <c r="MGJ203" s="174"/>
      <c r="MGK203" s="174"/>
      <c r="MGL203" s="174"/>
      <c r="MGM203" s="174"/>
      <c r="MGN203" s="174"/>
      <c r="MGO203" s="174"/>
      <c r="MGP203" s="174"/>
      <c r="MGQ203" s="174"/>
      <c r="MGR203" s="174"/>
      <c r="MGS203" s="174"/>
      <c r="MGT203" s="174"/>
      <c r="MGU203" s="174"/>
      <c r="MGV203" s="174"/>
      <c r="MGW203" s="174"/>
      <c r="MGX203" s="174"/>
      <c r="MGY203" s="174"/>
      <c r="MGZ203" s="174"/>
      <c r="MHA203" s="174"/>
      <c r="MHB203" s="174"/>
      <c r="MHC203" s="174"/>
      <c r="MHD203" s="174"/>
      <c r="MHE203" s="174"/>
      <c r="MHF203" s="174"/>
      <c r="MHG203" s="174"/>
      <c r="MHH203" s="174"/>
      <c r="MHI203" s="174"/>
      <c r="MHJ203" s="174"/>
      <c r="MHK203" s="174"/>
      <c r="MHL203" s="174"/>
      <c r="MHM203" s="174"/>
      <c r="MHN203" s="174"/>
      <c r="MHO203" s="174"/>
      <c r="MHP203" s="174"/>
      <c r="MHQ203" s="174"/>
      <c r="MHR203" s="174"/>
      <c r="MHS203" s="174"/>
      <c r="MHT203" s="174"/>
      <c r="MHU203" s="174"/>
      <c r="MHV203" s="174"/>
      <c r="MHW203" s="174"/>
      <c r="MHX203" s="174"/>
      <c r="MHY203" s="174"/>
      <c r="MHZ203" s="174"/>
      <c r="MIA203" s="174"/>
      <c r="MIB203" s="174"/>
      <c r="MIC203" s="174"/>
      <c r="MID203" s="174"/>
      <c r="MIE203" s="174"/>
      <c r="MIF203" s="174"/>
      <c r="MIG203" s="174"/>
      <c r="MIH203" s="174"/>
      <c r="MII203" s="174"/>
      <c r="MIJ203" s="174"/>
      <c r="MIK203" s="174"/>
      <c r="MIL203" s="174"/>
      <c r="MIM203" s="174"/>
      <c r="MIN203" s="174"/>
      <c r="MIO203" s="174"/>
      <c r="MIP203" s="174"/>
      <c r="MIQ203" s="174"/>
      <c r="MIR203" s="174"/>
      <c r="MIS203" s="174"/>
      <c r="MIT203" s="174"/>
      <c r="MIU203" s="174"/>
      <c r="MIV203" s="174"/>
      <c r="MIW203" s="174"/>
      <c r="MIX203" s="174"/>
      <c r="MIY203" s="174"/>
      <c r="MIZ203" s="174"/>
      <c r="MJA203" s="174"/>
      <c r="MJB203" s="174"/>
      <c r="MJC203" s="174"/>
      <c r="MJD203" s="174"/>
      <c r="MJE203" s="174"/>
      <c r="MJF203" s="174"/>
      <c r="MJG203" s="174"/>
      <c r="MJH203" s="174"/>
      <c r="MJI203" s="174"/>
      <c r="MJJ203" s="174"/>
      <c r="MJK203" s="174"/>
      <c r="MJL203" s="174"/>
      <c r="MJM203" s="174"/>
      <c r="MJN203" s="174"/>
      <c r="MJO203" s="174"/>
      <c r="MJP203" s="174"/>
      <c r="MJQ203" s="174"/>
      <c r="MJR203" s="174"/>
      <c r="MJS203" s="174"/>
      <c r="MJT203" s="174"/>
      <c r="MJU203" s="174"/>
      <c r="MJV203" s="174"/>
      <c r="MJW203" s="174"/>
      <c r="MJX203" s="174"/>
      <c r="MJY203" s="174"/>
      <c r="MJZ203" s="174"/>
      <c r="MKA203" s="174"/>
      <c r="MKB203" s="174"/>
      <c r="MKC203" s="174"/>
      <c r="MKD203" s="174"/>
      <c r="MKE203" s="174"/>
      <c r="MKF203" s="174"/>
      <c r="MKG203" s="174"/>
      <c r="MKH203" s="174"/>
      <c r="MKI203" s="174"/>
      <c r="MKJ203" s="174"/>
      <c r="MKK203" s="174"/>
      <c r="MKL203" s="174"/>
      <c r="MKM203" s="174"/>
      <c r="MKN203" s="174"/>
      <c r="MKO203" s="174"/>
      <c r="MKP203" s="174"/>
      <c r="MKQ203" s="174"/>
      <c r="MKR203" s="174"/>
      <c r="MKS203" s="174"/>
      <c r="MKT203" s="174"/>
      <c r="MKU203" s="174"/>
      <c r="MKV203" s="174"/>
      <c r="MKW203" s="174"/>
      <c r="MKX203" s="174"/>
      <c r="MKY203" s="174"/>
      <c r="MKZ203" s="174"/>
      <c r="MLA203" s="174"/>
      <c r="MLB203" s="174"/>
      <c r="MLC203" s="174"/>
      <c r="MLD203" s="174"/>
      <c r="MLE203" s="174"/>
      <c r="MLF203" s="174"/>
      <c r="MLG203" s="174"/>
      <c r="MLH203" s="174"/>
      <c r="MLI203" s="174"/>
      <c r="MLJ203" s="174"/>
      <c r="MLK203" s="174"/>
      <c r="MLL203" s="174"/>
      <c r="MLM203" s="174"/>
      <c r="MLN203" s="174"/>
      <c r="MLO203" s="174"/>
      <c r="MLP203" s="174"/>
      <c r="MLQ203" s="174"/>
      <c r="MLR203" s="174"/>
      <c r="MLS203" s="174"/>
      <c r="MLT203" s="174"/>
      <c r="MLU203" s="174"/>
      <c r="MLV203" s="174"/>
      <c r="MLW203" s="174"/>
      <c r="MLX203" s="174"/>
      <c r="MLY203" s="174"/>
      <c r="MLZ203" s="174"/>
      <c r="MMA203" s="174"/>
      <c r="MMB203" s="174"/>
      <c r="MMC203" s="174"/>
      <c r="MMD203" s="174"/>
      <c r="MME203" s="174"/>
      <c r="MMF203" s="174"/>
      <c r="MMG203" s="174"/>
      <c r="MMH203" s="174"/>
      <c r="MMI203" s="174"/>
      <c r="MMJ203" s="174"/>
      <c r="MMK203" s="174"/>
      <c r="MML203" s="174"/>
      <c r="MMM203" s="174"/>
      <c r="MMN203" s="174"/>
      <c r="MMO203" s="174"/>
      <c r="MMP203" s="174"/>
      <c r="MMQ203" s="174"/>
      <c r="MMR203" s="174"/>
      <c r="MMS203" s="174"/>
      <c r="MMT203" s="174"/>
      <c r="MMU203" s="174"/>
      <c r="MMV203" s="174"/>
      <c r="MMW203" s="174"/>
      <c r="MMX203" s="174"/>
      <c r="MMY203" s="174"/>
      <c r="MMZ203" s="174"/>
      <c r="MNA203" s="174"/>
      <c r="MNB203" s="174"/>
      <c r="MNC203" s="174"/>
      <c r="MND203" s="174"/>
      <c r="MNE203" s="174"/>
      <c r="MNF203" s="174"/>
      <c r="MNG203" s="174"/>
      <c r="MNH203" s="174"/>
      <c r="MNI203" s="174"/>
      <c r="MNJ203" s="174"/>
      <c r="MNK203" s="174"/>
      <c r="MNL203" s="174"/>
      <c r="MNM203" s="174"/>
      <c r="MNN203" s="174"/>
      <c r="MNO203" s="174"/>
      <c r="MNP203" s="174"/>
      <c r="MNQ203" s="174"/>
      <c r="MNR203" s="174"/>
      <c r="MNS203" s="174"/>
      <c r="MNT203" s="174"/>
      <c r="MNU203" s="174"/>
      <c r="MNV203" s="174"/>
      <c r="MNW203" s="174"/>
      <c r="MNX203" s="174"/>
      <c r="MNY203" s="174"/>
      <c r="MNZ203" s="174"/>
      <c r="MOA203" s="174"/>
      <c r="MOB203" s="174"/>
      <c r="MOC203" s="174"/>
      <c r="MOD203" s="174"/>
      <c r="MOE203" s="174"/>
      <c r="MOF203" s="174"/>
      <c r="MOG203" s="174"/>
      <c r="MOH203" s="174"/>
      <c r="MOI203" s="174"/>
      <c r="MOJ203" s="174"/>
      <c r="MOK203" s="174"/>
      <c r="MOL203" s="174"/>
      <c r="MOM203" s="174"/>
      <c r="MON203" s="174"/>
      <c r="MOO203" s="174"/>
      <c r="MOP203" s="174"/>
      <c r="MOQ203" s="174"/>
      <c r="MOR203" s="174"/>
      <c r="MOS203" s="174"/>
      <c r="MOT203" s="174"/>
      <c r="MOU203" s="174"/>
      <c r="MOV203" s="174"/>
      <c r="MOW203" s="174"/>
      <c r="MOX203" s="174"/>
      <c r="MOY203" s="174"/>
      <c r="MOZ203" s="174"/>
      <c r="MPA203" s="174"/>
      <c r="MPB203" s="174"/>
      <c r="MPC203" s="174"/>
      <c r="MPD203" s="174"/>
      <c r="MPE203" s="174"/>
      <c r="MPF203" s="174"/>
      <c r="MPG203" s="174"/>
      <c r="MPH203" s="174"/>
      <c r="MPI203" s="174"/>
      <c r="MPJ203" s="174"/>
      <c r="MPK203" s="174"/>
      <c r="MPL203" s="174"/>
      <c r="MPM203" s="174"/>
      <c r="MPN203" s="174"/>
      <c r="MPO203" s="174"/>
      <c r="MPP203" s="174"/>
      <c r="MPQ203" s="174"/>
      <c r="MPR203" s="174"/>
      <c r="MPS203" s="174"/>
      <c r="MPT203" s="174"/>
      <c r="MPU203" s="174"/>
      <c r="MPV203" s="174"/>
      <c r="MPW203" s="174"/>
      <c r="MPX203" s="174"/>
      <c r="MPY203" s="174"/>
      <c r="MPZ203" s="174"/>
      <c r="MQA203" s="174"/>
      <c r="MQB203" s="174"/>
      <c r="MQC203" s="174"/>
      <c r="MQD203" s="174"/>
      <c r="MQE203" s="174"/>
      <c r="MQF203" s="174"/>
      <c r="MQG203" s="174"/>
      <c r="MQH203" s="174"/>
      <c r="MQI203" s="174"/>
      <c r="MQJ203" s="174"/>
      <c r="MQK203" s="174"/>
      <c r="MQL203" s="174"/>
      <c r="MQM203" s="174"/>
      <c r="MQN203" s="174"/>
      <c r="MQO203" s="174"/>
      <c r="MQP203" s="174"/>
      <c r="MQQ203" s="174"/>
      <c r="MQR203" s="174"/>
      <c r="MQS203" s="174"/>
      <c r="MQT203" s="174"/>
      <c r="MQU203" s="174"/>
      <c r="MQV203" s="174"/>
      <c r="MQW203" s="174"/>
      <c r="MQX203" s="174"/>
      <c r="MQY203" s="174"/>
      <c r="MQZ203" s="174"/>
      <c r="MRA203" s="174"/>
      <c r="MRB203" s="174"/>
      <c r="MRC203" s="174"/>
      <c r="MRD203" s="174"/>
      <c r="MRE203" s="174"/>
      <c r="MRF203" s="174"/>
      <c r="MRG203" s="174"/>
      <c r="MRH203" s="174"/>
      <c r="MRI203" s="174"/>
      <c r="MRJ203" s="174"/>
      <c r="MRK203" s="174"/>
      <c r="MRL203" s="174"/>
      <c r="MRM203" s="174"/>
      <c r="MRN203" s="174"/>
      <c r="MRO203" s="174"/>
      <c r="MRP203" s="174"/>
      <c r="MRQ203" s="174"/>
      <c r="MRR203" s="174"/>
      <c r="MRS203" s="174"/>
      <c r="MRT203" s="174"/>
      <c r="MRU203" s="174"/>
      <c r="MRV203" s="174"/>
      <c r="MRW203" s="174"/>
      <c r="MRX203" s="174"/>
      <c r="MRY203" s="174"/>
      <c r="MRZ203" s="174"/>
      <c r="MSA203" s="174"/>
      <c r="MSB203" s="174"/>
      <c r="MSC203" s="174"/>
      <c r="MSD203" s="174"/>
      <c r="MSE203" s="174"/>
      <c r="MSF203" s="174"/>
      <c r="MSG203" s="174"/>
      <c r="MSH203" s="174"/>
      <c r="MSI203" s="174"/>
      <c r="MSJ203" s="174"/>
      <c r="MSK203" s="174"/>
      <c r="MSL203" s="174"/>
      <c r="MSM203" s="174"/>
      <c r="MSN203" s="174"/>
      <c r="MSO203" s="174"/>
      <c r="MSP203" s="174"/>
      <c r="MSQ203" s="174"/>
      <c r="MSR203" s="174"/>
      <c r="MSS203" s="174"/>
      <c r="MST203" s="174"/>
      <c r="MSU203" s="174"/>
      <c r="MSV203" s="174"/>
      <c r="MSW203" s="174"/>
      <c r="MSX203" s="174"/>
      <c r="MSY203" s="174"/>
      <c r="MSZ203" s="174"/>
      <c r="MTA203" s="174"/>
      <c r="MTB203" s="174"/>
      <c r="MTC203" s="174"/>
      <c r="MTD203" s="174"/>
      <c r="MTE203" s="174"/>
      <c r="MTF203" s="174"/>
      <c r="MTG203" s="174"/>
      <c r="MTH203" s="174"/>
      <c r="MTI203" s="174"/>
      <c r="MTJ203" s="174"/>
      <c r="MTK203" s="174"/>
      <c r="MTL203" s="174"/>
      <c r="MTM203" s="174"/>
      <c r="MTN203" s="174"/>
      <c r="MTO203" s="174"/>
      <c r="MTP203" s="174"/>
      <c r="MTQ203" s="174"/>
      <c r="MTR203" s="174"/>
      <c r="MTS203" s="174"/>
      <c r="MTT203" s="174"/>
      <c r="MTU203" s="174"/>
      <c r="MTV203" s="174"/>
      <c r="MTW203" s="174"/>
      <c r="MTX203" s="174"/>
      <c r="MTY203" s="174"/>
      <c r="MTZ203" s="174"/>
      <c r="MUA203" s="174"/>
      <c r="MUB203" s="174"/>
      <c r="MUC203" s="174"/>
      <c r="MUD203" s="174"/>
      <c r="MUE203" s="174"/>
      <c r="MUF203" s="174"/>
      <c r="MUG203" s="174"/>
      <c r="MUH203" s="174"/>
      <c r="MUI203" s="174"/>
      <c r="MUJ203" s="174"/>
      <c r="MUK203" s="174"/>
      <c r="MUL203" s="174"/>
      <c r="MUM203" s="174"/>
      <c r="MUN203" s="174"/>
      <c r="MUO203" s="174"/>
      <c r="MUP203" s="174"/>
      <c r="MUQ203" s="174"/>
      <c r="MUR203" s="174"/>
      <c r="MUS203" s="174"/>
      <c r="MUT203" s="174"/>
      <c r="MUU203" s="174"/>
      <c r="MUV203" s="174"/>
      <c r="MUW203" s="174"/>
      <c r="MUX203" s="174"/>
      <c r="MUY203" s="174"/>
      <c r="MUZ203" s="174"/>
      <c r="MVA203" s="174"/>
      <c r="MVB203" s="174"/>
      <c r="MVC203" s="174"/>
      <c r="MVD203" s="174"/>
      <c r="MVE203" s="174"/>
      <c r="MVF203" s="174"/>
      <c r="MVG203" s="174"/>
      <c r="MVH203" s="174"/>
      <c r="MVI203" s="174"/>
      <c r="MVJ203" s="174"/>
      <c r="MVK203" s="174"/>
      <c r="MVL203" s="174"/>
      <c r="MVM203" s="174"/>
      <c r="MVN203" s="174"/>
      <c r="MVO203" s="174"/>
      <c r="MVP203" s="174"/>
      <c r="MVQ203" s="174"/>
      <c r="MVR203" s="174"/>
      <c r="MVS203" s="174"/>
      <c r="MVT203" s="174"/>
      <c r="MVU203" s="174"/>
      <c r="MVV203" s="174"/>
      <c r="MVW203" s="174"/>
      <c r="MVX203" s="174"/>
      <c r="MVY203" s="174"/>
      <c r="MVZ203" s="174"/>
      <c r="MWA203" s="174"/>
      <c r="MWB203" s="174"/>
      <c r="MWC203" s="174"/>
      <c r="MWD203" s="174"/>
      <c r="MWE203" s="174"/>
      <c r="MWF203" s="174"/>
      <c r="MWG203" s="174"/>
      <c r="MWH203" s="174"/>
      <c r="MWI203" s="174"/>
      <c r="MWJ203" s="174"/>
      <c r="MWK203" s="174"/>
      <c r="MWL203" s="174"/>
      <c r="MWM203" s="174"/>
      <c r="MWN203" s="174"/>
      <c r="MWO203" s="174"/>
      <c r="MWP203" s="174"/>
      <c r="MWQ203" s="174"/>
      <c r="MWR203" s="174"/>
      <c r="MWS203" s="174"/>
      <c r="MWT203" s="174"/>
      <c r="MWU203" s="174"/>
      <c r="MWV203" s="174"/>
      <c r="MWW203" s="174"/>
      <c r="MWX203" s="174"/>
      <c r="MWY203" s="174"/>
      <c r="MWZ203" s="174"/>
      <c r="MXA203" s="174"/>
      <c r="MXB203" s="174"/>
      <c r="MXC203" s="174"/>
      <c r="MXD203" s="174"/>
      <c r="MXE203" s="174"/>
      <c r="MXF203" s="174"/>
      <c r="MXG203" s="174"/>
      <c r="MXH203" s="174"/>
      <c r="MXI203" s="174"/>
      <c r="MXJ203" s="174"/>
      <c r="MXK203" s="174"/>
      <c r="MXL203" s="174"/>
      <c r="MXM203" s="174"/>
      <c r="MXN203" s="174"/>
      <c r="MXO203" s="174"/>
      <c r="MXP203" s="174"/>
      <c r="MXQ203" s="174"/>
      <c r="MXR203" s="174"/>
      <c r="MXS203" s="174"/>
      <c r="MXT203" s="174"/>
      <c r="MXU203" s="174"/>
      <c r="MXV203" s="174"/>
      <c r="MXW203" s="174"/>
      <c r="MXX203" s="174"/>
      <c r="MXY203" s="174"/>
      <c r="MXZ203" s="174"/>
      <c r="MYA203" s="174"/>
      <c r="MYB203" s="174"/>
      <c r="MYC203" s="174"/>
      <c r="MYD203" s="174"/>
      <c r="MYE203" s="174"/>
      <c r="MYF203" s="174"/>
      <c r="MYG203" s="174"/>
      <c r="MYH203" s="174"/>
      <c r="MYI203" s="174"/>
      <c r="MYJ203" s="174"/>
      <c r="MYK203" s="174"/>
      <c r="MYL203" s="174"/>
      <c r="MYM203" s="174"/>
      <c r="MYN203" s="174"/>
      <c r="MYO203" s="174"/>
      <c r="MYP203" s="174"/>
      <c r="MYQ203" s="174"/>
      <c r="MYR203" s="174"/>
      <c r="MYS203" s="174"/>
      <c r="MYT203" s="174"/>
      <c r="MYU203" s="174"/>
      <c r="MYV203" s="174"/>
      <c r="MYW203" s="174"/>
      <c r="MYX203" s="174"/>
      <c r="MYY203" s="174"/>
      <c r="MYZ203" s="174"/>
      <c r="MZA203" s="174"/>
      <c r="MZB203" s="174"/>
      <c r="MZC203" s="174"/>
      <c r="MZD203" s="174"/>
      <c r="MZE203" s="174"/>
      <c r="MZF203" s="174"/>
      <c r="MZG203" s="174"/>
      <c r="MZH203" s="174"/>
      <c r="MZI203" s="174"/>
      <c r="MZJ203" s="174"/>
      <c r="MZK203" s="174"/>
      <c r="MZL203" s="174"/>
      <c r="MZM203" s="174"/>
      <c r="MZN203" s="174"/>
      <c r="MZO203" s="174"/>
      <c r="MZP203" s="174"/>
      <c r="MZQ203" s="174"/>
      <c r="MZR203" s="174"/>
      <c r="MZS203" s="174"/>
      <c r="MZT203" s="174"/>
      <c r="MZU203" s="174"/>
      <c r="MZV203" s="174"/>
      <c r="MZW203" s="174"/>
      <c r="MZX203" s="174"/>
      <c r="MZY203" s="174"/>
      <c r="MZZ203" s="174"/>
      <c r="NAA203" s="174"/>
      <c r="NAB203" s="174"/>
      <c r="NAC203" s="174"/>
      <c r="NAD203" s="174"/>
      <c r="NAE203" s="174"/>
      <c r="NAF203" s="174"/>
      <c r="NAG203" s="174"/>
      <c r="NAH203" s="174"/>
      <c r="NAI203" s="174"/>
      <c r="NAJ203" s="174"/>
      <c r="NAK203" s="174"/>
      <c r="NAL203" s="174"/>
      <c r="NAM203" s="174"/>
      <c r="NAN203" s="174"/>
      <c r="NAO203" s="174"/>
      <c r="NAP203" s="174"/>
      <c r="NAQ203" s="174"/>
      <c r="NAR203" s="174"/>
      <c r="NAS203" s="174"/>
      <c r="NAT203" s="174"/>
      <c r="NAU203" s="174"/>
      <c r="NAV203" s="174"/>
      <c r="NAW203" s="174"/>
      <c r="NAX203" s="174"/>
      <c r="NAY203" s="174"/>
      <c r="NAZ203" s="174"/>
      <c r="NBA203" s="174"/>
      <c r="NBB203" s="174"/>
      <c r="NBC203" s="174"/>
      <c r="NBD203" s="174"/>
      <c r="NBE203" s="174"/>
      <c r="NBF203" s="174"/>
      <c r="NBG203" s="174"/>
      <c r="NBH203" s="174"/>
      <c r="NBI203" s="174"/>
      <c r="NBJ203" s="174"/>
      <c r="NBK203" s="174"/>
      <c r="NBL203" s="174"/>
      <c r="NBM203" s="174"/>
      <c r="NBN203" s="174"/>
      <c r="NBO203" s="174"/>
      <c r="NBP203" s="174"/>
      <c r="NBQ203" s="174"/>
      <c r="NBR203" s="174"/>
      <c r="NBS203" s="174"/>
      <c r="NBT203" s="174"/>
      <c r="NBU203" s="174"/>
      <c r="NBV203" s="174"/>
      <c r="NBW203" s="174"/>
      <c r="NBX203" s="174"/>
      <c r="NBY203" s="174"/>
      <c r="NBZ203" s="174"/>
      <c r="NCA203" s="174"/>
      <c r="NCB203" s="174"/>
      <c r="NCC203" s="174"/>
      <c r="NCD203" s="174"/>
      <c r="NCE203" s="174"/>
      <c r="NCF203" s="174"/>
      <c r="NCG203" s="174"/>
      <c r="NCH203" s="174"/>
      <c r="NCI203" s="174"/>
      <c r="NCJ203" s="174"/>
      <c r="NCK203" s="174"/>
      <c r="NCL203" s="174"/>
      <c r="NCM203" s="174"/>
      <c r="NCN203" s="174"/>
      <c r="NCO203" s="174"/>
      <c r="NCP203" s="174"/>
      <c r="NCQ203" s="174"/>
      <c r="NCR203" s="174"/>
      <c r="NCS203" s="174"/>
      <c r="NCT203" s="174"/>
      <c r="NCU203" s="174"/>
      <c r="NCV203" s="174"/>
      <c r="NCW203" s="174"/>
      <c r="NCX203" s="174"/>
      <c r="NCY203" s="174"/>
      <c r="NCZ203" s="174"/>
      <c r="NDA203" s="174"/>
      <c r="NDB203" s="174"/>
      <c r="NDC203" s="174"/>
      <c r="NDD203" s="174"/>
      <c r="NDE203" s="174"/>
      <c r="NDF203" s="174"/>
      <c r="NDG203" s="174"/>
      <c r="NDH203" s="174"/>
      <c r="NDI203" s="174"/>
      <c r="NDJ203" s="174"/>
      <c r="NDK203" s="174"/>
      <c r="NDL203" s="174"/>
      <c r="NDM203" s="174"/>
      <c r="NDN203" s="174"/>
      <c r="NDO203" s="174"/>
      <c r="NDP203" s="174"/>
      <c r="NDQ203" s="174"/>
      <c r="NDR203" s="174"/>
      <c r="NDS203" s="174"/>
      <c r="NDT203" s="174"/>
      <c r="NDU203" s="174"/>
      <c r="NDV203" s="174"/>
      <c r="NDW203" s="174"/>
      <c r="NDX203" s="174"/>
      <c r="NDY203" s="174"/>
      <c r="NDZ203" s="174"/>
      <c r="NEA203" s="174"/>
      <c r="NEB203" s="174"/>
      <c r="NEC203" s="174"/>
      <c r="NED203" s="174"/>
      <c r="NEE203" s="174"/>
      <c r="NEF203" s="174"/>
      <c r="NEG203" s="174"/>
      <c r="NEH203" s="174"/>
      <c r="NEI203" s="174"/>
      <c r="NEJ203" s="174"/>
      <c r="NEK203" s="174"/>
      <c r="NEL203" s="174"/>
      <c r="NEM203" s="174"/>
      <c r="NEN203" s="174"/>
      <c r="NEO203" s="174"/>
      <c r="NEP203" s="174"/>
      <c r="NEQ203" s="174"/>
      <c r="NER203" s="174"/>
      <c r="NES203" s="174"/>
      <c r="NET203" s="174"/>
      <c r="NEU203" s="174"/>
      <c r="NEV203" s="174"/>
      <c r="NEW203" s="174"/>
      <c r="NEX203" s="174"/>
      <c r="NEY203" s="174"/>
      <c r="NEZ203" s="174"/>
      <c r="NFA203" s="174"/>
      <c r="NFB203" s="174"/>
      <c r="NFC203" s="174"/>
      <c r="NFD203" s="174"/>
      <c r="NFE203" s="174"/>
      <c r="NFF203" s="174"/>
      <c r="NFG203" s="174"/>
      <c r="NFH203" s="174"/>
      <c r="NFI203" s="174"/>
      <c r="NFJ203" s="174"/>
      <c r="NFK203" s="174"/>
      <c r="NFL203" s="174"/>
      <c r="NFM203" s="174"/>
      <c r="NFN203" s="174"/>
      <c r="NFO203" s="174"/>
      <c r="NFP203" s="174"/>
      <c r="NFQ203" s="174"/>
      <c r="NFR203" s="174"/>
      <c r="NFS203" s="174"/>
      <c r="NFT203" s="174"/>
      <c r="NFU203" s="174"/>
      <c r="NFV203" s="174"/>
      <c r="NFW203" s="174"/>
      <c r="NFX203" s="174"/>
      <c r="NFY203" s="174"/>
      <c r="NFZ203" s="174"/>
      <c r="NGA203" s="174"/>
      <c r="NGB203" s="174"/>
      <c r="NGC203" s="174"/>
      <c r="NGD203" s="174"/>
      <c r="NGE203" s="174"/>
      <c r="NGF203" s="174"/>
      <c r="NGG203" s="174"/>
      <c r="NGH203" s="174"/>
      <c r="NGI203" s="174"/>
      <c r="NGJ203" s="174"/>
      <c r="NGK203" s="174"/>
      <c r="NGL203" s="174"/>
      <c r="NGM203" s="174"/>
      <c r="NGN203" s="174"/>
      <c r="NGO203" s="174"/>
      <c r="NGP203" s="174"/>
      <c r="NGQ203" s="174"/>
      <c r="NGR203" s="174"/>
      <c r="NGS203" s="174"/>
      <c r="NGT203" s="174"/>
      <c r="NGU203" s="174"/>
      <c r="NGV203" s="174"/>
      <c r="NGW203" s="174"/>
      <c r="NGX203" s="174"/>
      <c r="NGY203" s="174"/>
      <c r="NGZ203" s="174"/>
      <c r="NHA203" s="174"/>
      <c r="NHB203" s="174"/>
      <c r="NHC203" s="174"/>
      <c r="NHD203" s="174"/>
      <c r="NHE203" s="174"/>
      <c r="NHF203" s="174"/>
      <c r="NHG203" s="174"/>
      <c r="NHH203" s="174"/>
      <c r="NHI203" s="174"/>
      <c r="NHJ203" s="174"/>
      <c r="NHK203" s="174"/>
      <c r="NHL203" s="174"/>
      <c r="NHM203" s="174"/>
      <c r="NHN203" s="174"/>
      <c r="NHO203" s="174"/>
      <c r="NHP203" s="174"/>
      <c r="NHQ203" s="174"/>
      <c r="NHR203" s="174"/>
      <c r="NHS203" s="174"/>
      <c r="NHT203" s="174"/>
      <c r="NHU203" s="174"/>
      <c r="NHV203" s="174"/>
      <c r="NHW203" s="174"/>
      <c r="NHX203" s="174"/>
      <c r="NHY203" s="174"/>
      <c r="NHZ203" s="174"/>
      <c r="NIA203" s="174"/>
      <c r="NIB203" s="174"/>
      <c r="NIC203" s="174"/>
      <c r="NID203" s="174"/>
      <c r="NIE203" s="174"/>
      <c r="NIF203" s="174"/>
      <c r="NIG203" s="174"/>
      <c r="NIH203" s="174"/>
      <c r="NII203" s="174"/>
      <c r="NIJ203" s="174"/>
      <c r="NIK203" s="174"/>
      <c r="NIL203" s="174"/>
      <c r="NIM203" s="174"/>
      <c r="NIN203" s="174"/>
      <c r="NIO203" s="174"/>
      <c r="NIP203" s="174"/>
      <c r="NIQ203" s="174"/>
      <c r="NIR203" s="174"/>
      <c r="NIS203" s="174"/>
      <c r="NIT203" s="174"/>
      <c r="NIU203" s="174"/>
      <c r="NIV203" s="174"/>
      <c r="NIW203" s="174"/>
      <c r="NIX203" s="174"/>
      <c r="NIY203" s="174"/>
      <c r="NIZ203" s="174"/>
      <c r="NJA203" s="174"/>
      <c r="NJB203" s="174"/>
      <c r="NJC203" s="174"/>
      <c r="NJD203" s="174"/>
      <c r="NJE203" s="174"/>
      <c r="NJF203" s="174"/>
      <c r="NJG203" s="174"/>
      <c r="NJH203" s="174"/>
      <c r="NJI203" s="174"/>
      <c r="NJJ203" s="174"/>
      <c r="NJK203" s="174"/>
      <c r="NJL203" s="174"/>
      <c r="NJM203" s="174"/>
      <c r="NJN203" s="174"/>
      <c r="NJO203" s="174"/>
      <c r="NJP203" s="174"/>
      <c r="NJQ203" s="174"/>
      <c r="NJR203" s="174"/>
      <c r="NJS203" s="174"/>
      <c r="NJT203" s="174"/>
      <c r="NJU203" s="174"/>
      <c r="NJV203" s="174"/>
      <c r="NJW203" s="174"/>
      <c r="NJX203" s="174"/>
      <c r="NJY203" s="174"/>
      <c r="NJZ203" s="174"/>
      <c r="NKA203" s="174"/>
      <c r="NKB203" s="174"/>
      <c r="NKC203" s="174"/>
      <c r="NKD203" s="174"/>
      <c r="NKE203" s="174"/>
      <c r="NKF203" s="174"/>
      <c r="NKG203" s="174"/>
      <c r="NKH203" s="174"/>
      <c r="NKI203" s="174"/>
      <c r="NKJ203" s="174"/>
      <c r="NKK203" s="174"/>
      <c r="NKL203" s="174"/>
      <c r="NKM203" s="174"/>
      <c r="NKN203" s="174"/>
      <c r="NKO203" s="174"/>
      <c r="NKP203" s="174"/>
      <c r="NKQ203" s="174"/>
      <c r="NKR203" s="174"/>
      <c r="NKS203" s="174"/>
      <c r="NKT203" s="174"/>
      <c r="NKU203" s="174"/>
      <c r="NKV203" s="174"/>
      <c r="NKW203" s="174"/>
      <c r="NKX203" s="174"/>
      <c r="NKY203" s="174"/>
      <c r="NKZ203" s="174"/>
      <c r="NLA203" s="174"/>
      <c r="NLB203" s="174"/>
      <c r="NLC203" s="174"/>
      <c r="NLD203" s="174"/>
      <c r="NLE203" s="174"/>
      <c r="NLF203" s="174"/>
      <c r="NLG203" s="174"/>
      <c r="NLH203" s="174"/>
      <c r="NLI203" s="174"/>
      <c r="NLJ203" s="174"/>
      <c r="NLK203" s="174"/>
      <c r="NLL203" s="174"/>
      <c r="NLM203" s="174"/>
      <c r="NLN203" s="174"/>
      <c r="NLO203" s="174"/>
      <c r="NLP203" s="174"/>
      <c r="NLQ203" s="174"/>
      <c r="NLR203" s="174"/>
      <c r="NLS203" s="174"/>
      <c r="NLT203" s="174"/>
      <c r="NLU203" s="174"/>
      <c r="NLV203" s="174"/>
      <c r="NLW203" s="174"/>
      <c r="NLX203" s="174"/>
      <c r="NLY203" s="174"/>
      <c r="NLZ203" s="174"/>
      <c r="NMA203" s="174"/>
      <c r="NMB203" s="174"/>
      <c r="NMC203" s="174"/>
      <c r="NMD203" s="174"/>
      <c r="NME203" s="174"/>
      <c r="NMF203" s="174"/>
      <c r="NMG203" s="174"/>
      <c r="NMH203" s="174"/>
      <c r="NMI203" s="174"/>
      <c r="NMJ203" s="174"/>
      <c r="NMK203" s="174"/>
      <c r="NML203" s="174"/>
      <c r="NMM203" s="174"/>
      <c r="NMN203" s="174"/>
      <c r="NMO203" s="174"/>
      <c r="NMP203" s="174"/>
      <c r="NMQ203" s="174"/>
      <c r="NMR203" s="174"/>
      <c r="NMS203" s="174"/>
      <c r="NMT203" s="174"/>
      <c r="NMU203" s="174"/>
      <c r="NMV203" s="174"/>
      <c r="NMW203" s="174"/>
      <c r="NMX203" s="174"/>
      <c r="NMY203" s="174"/>
      <c r="NMZ203" s="174"/>
      <c r="NNA203" s="174"/>
      <c r="NNB203" s="174"/>
      <c r="NNC203" s="174"/>
      <c r="NND203" s="174"/>
      <c r="NNE203" s="174"/>
      <c r="NNF203" s="174"/>
      <c r="NNG203" s="174"/>
      <c r="NNH203" s="174"/>
      <c r="NNI203" s="174"/>
      <c r="NNJ203" s="174"/>
      <c r="NNK203" s="174"/>
      <c r="NNL203" s="174"/>
      <c r="NNM203" s="174"/>
      <c r="NNN203" s="174"/>
      <c r="NNO203" s="174"/>
      <c r="NNP203" s="174"/>
      <c r="NNQ203" s="174"/>
      <c r="NNR203" s="174"/>
      <c r="NNS203" s="174"/>
      <c r="NNT203" s="174"/>
      <c r="NNU203" s="174"/>
      <c r="NNV203" s="174"/>
      <c r="NNW203" s="174"/>
      <c r="NNX203" s="174"/>
      <c r="NNY203" s="174"/>
      <c r="NNZ203" s="174"/>
      <c r="NOA203" s="174"/>
      <c r="NOB203" s="174"/>
      <c r="NOC203" s="174"/>
      <c r="NOD203" s="174"/>
      <c r="NOE203" s="174"/>
      <c r="NOF203" s="174"/>
      <c r="NOG203" s="174"/>
      <c r="NOH203" s="174"/>
      <c r="NOI203" s="174"/>
      <c r="NOJ203" s="174"/>
      <c r="NOK203" s="174"/>
      <c r="NOL203" s="174"/>
      <c r="NOM203" s="174"/>
      <c r="NON203" s="174"/>
      <c r="NOO203" s="174"/>
      <c r="NOP203" s="174"/>
      <c r="NOQ203" s="174"/>
      <c r="NOR203" s="174"/>
      <c r="NOS203" s="174"/>
      <c r="NOT203" s="174"/>
      <c r="NOU203" s="174"/>
      <c r="NOV203" s="174"/>
      <c r="NOW203" s="174"/>
      <c r="NOX203" s="174"/>
      <c r="NOY203" s="174"/>
      <c r="NOZ203" s="174"/>
      <c r="NPA203" s="174"/>
      <c r="NPB203" s="174"/>
      <c r="NPC203" s="174"/>
      <c r="NPD203" s="174"/>
      <c r="NPE203" s="174"/>
      <c r="NPF203" s="174"/>
      <c r="NPG203" s="174"/>
      <c r="NPH203" s="174"/>
      <c r="NPI203" s="174"/>
      <c r="NPJ203" s="174"/>
      <c r="NPK203" s="174"/>
      <c r="NPL203" s="174"/>
      <c r="NPM203" s="174"/>
      <c r="NPN203" s="174"/>
      <c r="NPO203" s="174"/>
      <c r="NPP203" s="174"/>
      <c r="NPQ203" s="174"/>
      <c r="NPR203" s="174"/>
      <c r="NPS203" s="174"/>
      <c r="NPT203" s="174"/>
      <c r="NPU203" s="174"/>
      <c r="NPV203" s="174"/>
      <c r="NPW203" s="174"/>
      <c r="NPX203" s="174"/>
      <c r="NPY203" s="174"/>
      <c r="NPZ203" s="174"/>
      <c r="NQA203" s="174"/>
      <c r="NQB203" s="174"/>
      <c r="NQC203" s="174"/>
      <c r="NQD203" s="174"/>
      <c r="NQE203" s="174"/>
      <c r="NQF203" s="174"/>
      <c r="NQG203" s="174"/>
      <c r="NQH203" s="174"/>
      <c r="NQI203" s="174"/>
      <c r="NQJ203" s="174"/>
      <c r="NQK203" s="174"/>
      <c r="NQL203" s="174"/>
      <c r="NQM203" s="174"/>
      <c r="NQN203" s="174"/>
      <c r="NQO203" s="174"/>
      <c r="NQP203" s="174"/>
      <c r="NQQ203" s="174"/>
      <c r="NQR203" s="174"/>
      <c r="NQS203" s="174"/>
      <c r="NQT203" s="174"/>
      <c r="NQU203" s="174"/>
      <c r="NQV203" s="174"/>
      <c r="NQW203" s="174"/>
      <c r="NQX203" s="174"/>
      <c r="NQY203" s="174"/>
      <c r="NQZ203" s="174"/>
      <c r="NRA203" s="174"/>
      <c r="NRB203" s="174"/>
      <c r="NRC203" s="174"/>
      <c r="NRD203" s="174"/>
      <c r="NRE203" s="174"/>
      <c r="NRF203" s="174"/>
      <c r="NRG203" s="174"/>
      <c r="NRH203" s="174"/>
      <c r="NRI203" s="174"/>
      <c r="NRJ203" s="174"/>
      <c r="NRK203" s="174"/>
      <c r="NRL203" s="174"/>
      <c r="NRM203" s="174"/>
      <c r="NRN203" s="174"/>
      <c r="NRO203" s="174"/>
      <c r="NRP203" s="174"/>
      <c r="NRQ203" s="174"/>
      <c r="NRR203" s="174"/>
      <c r="NRS203" s="174"/>
      <c r="NRT203" s="174"/>
      <c r="NRU203" s="174"/>
      <c r="NRV203" s="174"/>
      <c r="NRW203" s="174"/>
      <c r="NRX203" s="174"/>
      <c r="NRY203" s="174"/>
      <c r="NRZ203" s="174"/>
      <c r="NSA203" s="174"/>
      <c r="NSB203" s="174"/>
      <c r="NSC203" s="174"/>
      <c r="NSD203" s="174"/>
      <c r="NSE203" s="174"/>
      <c r="NSF203" s="174"/>
      <c r="NSG203" s="174"/>
      <c r="NSH203" s="174"/>
      <c r="NSI203" s="174"/>
      <c r="NSJ203" s="174"/>
      <c r="NSK203" s="174"/>
      <c r="NSL203" s="174"/>
      <c r="NSM203" s="174"/>
      <c r="NSN203" s="174"/>
      <c r="NSO203" s="174"/>
      <c r="NSP203" s="174"/>
      <c r="NSQ203" s="174"/>
      <c r="NSR203" s="174"/>
      <c r="NSS203" s="174"/>
      <c r="NST203" s="174"/>
      <c r="NSU203" s="174"/>
      <c r="NSV203" s="174"/>
      <c r="NSW203" s="174"/>
      <c r="NSX203" s="174"/>
      <c r="NSY203" s="174"/>
      <c r="NSZ203" s="174"/>
      <c r="NTA203" s="174"/>
      <c r="NTB203" s="174"/>
      <c r="NTC203" s="174"/>
      <c r="NTD203" s="174"/>
      <c r="NTE203" s="174"/>
      <c r="NTF203" s="174"/>
      <c r="NTG203" s="174"/>
      <c r="NTH203" s="174"/>
      <c r="NTI203" s="174"/>
      <c r="NTJ203" s="174"/>
      <c r="NTK203" s="174"/>
      <c r="NTL203" s="174"/>
      <c r="NTM203" s="174"/>
      <c r="NTN203" s="174"/>
      <c r="NTO203" s="174"/>
      <c r="NTP203" s="174"/>
      <c r="NTQ203" s="174"/>
      <c r="NTR203" s="174"/>
      <c r="NTS203" s="174"/>
      <c r="NTT203" s="174"/>
      <c r="NTU203" s="174"/>
      <c r="NTV203" s="174"/>
      <c r="NTW203" s="174"/>
      <c r="NTX203" s="174"/>
      <c r="NTY203" s="174"/>
      <c r="NTZ203" s="174"/>
      <c r="NUA203" s="174"/>
      <c r="NUB203" s="174"/>
      <c r="NUC203" s="174"/>
      <c r="NUD203" s="174"/>
      <c r="NUE203" s="174"/>
      <c r="NUF203" s="174"/>
      <c r="NUG203" s="174"/>
      <c r="NUH203" s="174"/>
      <c r="NUI203" s="174"/>
      <c r="NUJ203" s="174"/>
      <c r="NUK203" s="174"/>
      <c r="NUL203" s="174"/>
      <c r="NUM203" s="174"/>
      <c r="NUN203" s="174"/>
      <c r="NUO203" s="174"/>
      <c r="NUP203" s="174"/>
      <c r="NUQ203" s="174"/>
      <c r="NUR203" s="174"/>
      <c r="NUS203" s="174"/>
      <c r="NUT203" s="174"/>
      <c r="NUU203" s="174"/>
      <c r="NUV203" s="174"/>
      <c r="NUW203" s="174"/>
      <c r="NUX203" s="174"/>
      <c r="NUY203" s="174"/>
      <c r="NUZ203" s="174"/>
      <c r="NVA203" s="174"/>
      <c r="NVB203" s="174"/>
      <c r="NVC203" s="174"/>
      <c r="NVD203" s="174"/>
      <c r="NVE203" s="174"/>
      <c r="NVF203" s="174"/>
      <c r="NVG203" s="174"/>
      <c r="NVH203" s="174"/>
      <c r="NVI203" s="174"/>
      <c r="NVJ203" s="174"/>
      <c r="NVK203" s="174"/>
      <c r="NVL203" s="174"/>
      <c r="NVM203" s="174"/>
      <c r="NVN203" s="174"/>
      <c r="NVO203" s="174"/>
      <c r="NVP203" s="174"/>
      <c r="NVQ203" s="174"/>
      <c r="NVR203" s="174"/>
      <c r="NVS203" s="174"/>
      <c r="NVT203" s="174"/>
      <c r="NVU203" s="174"/>
      <c r="NVV203" s="174"/>
      <c r="NVW203" s="174"/>
      <c r="NVX203" s="174"/>
      <c r="NVY203" s="174"/>
      <c r="NVZ203" s="174"/>
      <c r="NWA203" s="174"/>
      <c r="NWB203" s="174"/>
      <c r="NWC203" s="174"/>
      <c r="NWD203" s="174"/>
      <c r="NWE203" s="174"/>
      <c r="NWF203" s="174"/>
      <c r="NWG203" s="174"/>
      <c r="NWH203" s="174"/>
      <c r="NWI203" s="174"/>
      <c r="NWJ203" s="174"/>
      <c r="NWK203" s="174"/>
      <c r="NWL203" s="174"/>
      <c r="NWM203" s="174"/>
      <c r="NWN203" s="174"/>
      <c r="NWO203" s="174"/>
      <c r="NWP203" s="174"/>
      <c r="NWQ203" s="174"/>
      <c r="NWR203" s="174"/>
      <c r="NWS203" s="174"/>
      <c r="NWT203" s="174"/>
      <c r="NWU203" s="174"/>
      <c r="NWV203" s="174"/>
      <c r="NWW203" s="174"/>
      <c r="NWX203" s="174"/>
      <c r="NWY203" s="174"/>
      <c r="NWZ203" s="174"/>
      <c r="NXA203" s="174"/>
      <c r="NXB203" s="174"/>
      <c r="NXC203" s="174"/>
      <c r="NXD203" s="174"/>
      <c r="NXE203" s="174"/>
      <c r="NXF203" s="174"/>
      <c r="NXG203" s="174"/>
      <c r="NXH203" s="174"/>
      <c r="NXI203" s="174"/>
      <c r="NXJ203" s="174"/>
      <c r="NXK203" s="174"/>
      <c r="NXL203" s="174"/>
      <c r="NXM203" s="174"/>
      <c r="NXN203" s="174"/>
      <c r="NXO203" s="174"/>
      <c r="NXP203" s="174"/>
      <c r="NXQ203" s="174"/>
      <c r="NXR203" s="174"/>
      <c r="NXS203" s="174"/>
      <c r="NXT203" s="174"/>
      <c r="NXU203" s="174"/>
      <c r="NXV203" s="174"/>
      <c r="NXW203" s="174"/>
      <c r="NXX203" s="174"/>
      <c r="NXY203" s="174"/>
      <c r="NXZ203" s="174"/>
      <c r="NYA203" s="174"/>
      <c r="NYB203" s="174"/>
      <c r="NYC203" s="174"/>
      <c r="NYD203" s="174"/>
      <c r="NYE203" s="174"/>
      <c r="NYF203" s="174"/>
      <c r="NYG203" s="174"/>
      <c r="NYH203" s="174"/>
      <c r="NYI203" s="174"/>
      <c r="NYJ203" s="174"/>
      <c r="NYK203" s="174"/>
      <c r="NYL203" s="174"/>
      <c r="NYM203" s="174"/>
      <c r="NYN203" s="174"/>
      <c r="NYO203" s="174"/>
      <c r="NYP203" s="174"/>
      <c r="NYQ203" s="174"/>
      <c r="NYR203" s="174"/>
      <c r="NYS203" s="174"/>
      <c r="NYT203" s="174"/>
      <c r="NYU203" s="174"/>
      <c r="NYV203" s="174"/>
      <c r="NYW203" s="174"/>
      <c r="NYX203" s="174"/>
      <c r="NYY203" s="174"/>
      <c r="NYZ203" s="174"/>
      <c r="NZA203" s="174"/>
      <c r="NZB203" s="174"/>
      <c r="NZC203" s="174"/>
      <c r="NZD203" s="174"/>
      <c r="NZE203" s="174"/>
      <c r="NZF203" s="174"/>
      <c r="NZG203" s="174"/>
      <c r="NZH203" s="174"/>
      <c r="NZI203" s="174"/>
      <c r="NZJ203" s="174"/>
      <c r="NZK203" s="174"/>
      <c r="NZL203" s="174"/>
      <c r="NZM203" s="174"/>
      <c r="NZN203" s="174"/>
      <c r="NZO203" s="174"/>
      <c r="NZP203" s="174"/>
      <c r="NZQ203" s="174"/>
      <c r="NZR203" s="174"/>
      <c r="NZS203" s="174"/>
      <c r="NZT203" s="174"/>
      <c r="NZU203" s="174"/>
      <c r="NZV203" s="174"/>
      <c r="NZW203" s="174"/>
      <c r="NZX203" s="174"/>
      <c r="NZY203" s="174"/>
      <c r="NZZ203" s="174"/>
      <c r="OAA203" s="174"/>
      <c r="OAB203" s="174"/>
      <c r="OAC203" s="174"/>
      <c r="OAD203" s="174"/>
      <c r="OAE203" s="174"/>
      <c r="OAF203" s="174"/>
      <c r="OAG203" s="174"/>
      <c r="OAH203" s="174"/>
      <c r="OAI203" s="174"/>
      <c r="OAJ203" s="174"/>
      <c r="OAK203" s="174"/>
      <c r="OAL203" s="174"/>
      <c r="OAM203" s="174"/>
      <c r="OAN203" s="174"/>
      <c r="OAO203" s="174"/>
      <c r="OAP203" s="174"/>
      <c r="OAQ203" s="174"/>
      <c r="OAR203" s="174"/>
      <c r="OAS203" s="174"/>
      <c r="OAT203" s="174"/>
      <c r="OAU203" s="174"/>
      <c r="OAV203" s="174"/>
      <c r="OAW203" s="174"/>
      <c r="OAX203" s="174"/>
      <c r="OAY203" s="174"/>
      <c r="OAZ203" s="174"/>
      <c r="OBA203" s="174"/>
      <c r="OBB203" s="174"/>
      <c r="OBC203" s="174"/>
      <c r="OBD203" s="174"/>
      <c r="OBE203" s="174"/>
      <c r="OBF203" s="174"/>
      <c r="OBG203" s="174"/>
      <c r="OBH203" s="174"/>
      <c r="OBI203" s="174"/>
      <c r="OBJ203" s="174"/>
      <c r="OBK203" s="174"/>
      <c r="OBL203" s="174"/>
      <c r="OBM203" s="174"/>
      <c r="OBN203" s="174"/>
      <c r="OBO203" s="174"/>
      <c r="OBP203" s="174"/>
      <c r="OBQ203" s="174"/>
      <c r="OBR203" s="174"/>
      <c r="OBS203" s="174"/>
      <c r="OBT203" s="174"/>
      <c r="OBU203" s="174"/>
      <c r="OBV203" s="174"/>
      <c r="OBW203" s="174"/>
      <c r="OBX203" s="174"/>
      <c r="OBY203" s="174"/>
      <c r="OBZ203" s="174"/>
      <c r="OCA203" s="174"/>
      <c r="OCB203" s="174"/>
      <c r="OCC203" s="174"/>
      <c r="OCD203" s="174"/>
      <c r="OCE203" s="174"/>
      <c r="OCF203" s="174"/>
      <c r="OCG203" s="174"/>
      <c r="OCH203" s="174"/>
      <c r="OCI203" s="174"/>
      <c r="OCJ203" s="174"/>
      <c r="OCK203" s="174"/>
      <c r="OCL203" s="174"/>
      <c r="OCM203" s="174"/>
      <c r="OCN203" s="174"/>
      <c r="OCO203" s="174"/>
      <c r="OCP203" s="174"/>
      <c r="OCQ203" s="174"/>
      <c r="OCR203" s="174"/>
      <c r="OCS203" s="174"/>
      <c r="OCT203" s="174"/>
      <c r="OCU203" s="174"/>
      <c r="OCV203" s="174"/>
      <c r="OCW203" s="174"/>
      <c r="OCX203" s="174"/>
      <c r="OCY203" s="174"/>
      <c r="OCZ203" s="174"/>
      <c r="ODA203" s="174"/>
      <c r="ODB203" s="174"/>
      <c r="ODC203" s="174"/>
      <c r="ODD203" s="174"/>
      <c r="ODE203" s="174"/>
      <c r="ODF203" s="174"/>
      <c r="ODG203" s="174"/>
      <c r="ODH203" s="174"/>
      <c r="ODI203" s="174"/>
      <c r="ODJ203" s="174"/>
      <c r="ODK203" s="174"/>
      <c r="ODL203" s="174"/>
      <c r="ODM203" s="174"/>
      <c r="ODN203" s="174"/>
      <c r="ODO203" s="174"/>
      <c r="ODP203" s="174"/>
      <c r="ODQ203" s="174"/>
      <c r="ODR203" s="174"/>
      <c r="ODS203" s="174"/>
      <c r="ODT203" s="174"/>
      <c r="ODU203" s="174"/>
      <c r="ODV203" s="174"/>
      <c r="ODW203" s="174"/>
      <c r="ODX203" s="174"/>
      <c r="ODY203" s="174"/>
      <c r="ODZ203" s="174"/>
      <c r="OEA203" s="174"/>
      <c r="OEB203" s="174"/>
      <c r="OEC203" s="174"/>
      <c r="OED203" s="174"/>
      <c r="OEE203" s="174"/>
      <c r="OEF203" s="174"/>
      <c r="OEG203" s="174"/>
      <c r="OEH203" s="174"/>
      <c r="OEI203" s="174"/>
      <c r="OEJ203" s="174"/>
      <c r="OEK203" s="174"/>
      <c r="OEL203" s="174"/>
      <c r="OEM203" s="174"/>
      <c r="OEN203" s="174"/>
      <c r="OEO203" s="174"/>
      <c r="OEP203" s="174"/>
      <c r="OEQ203" s="174"/>
      <c r="OER203" s="174"/>
      <c r="OES203" s="174"/>
      <c r="OET203" s="174"/>
      <c r="OEU203" s="174"/>
      <c r="OEV203" s="174"/>
      <c r="OEW203" s="174"/>
      <c r="OEX203" s="174"/>
      <c r="OEY203" s="174"/>
      <c r="OEZ203" s="174"/>
      <c r="OFA203" s="174"/>
      <c r="OFB203" s="174"/>
      <c r="OFC203" s="174"/>
      <c r="OFD203" s="174"/>
      <c r="OFE203" s="174"/>
      <c r="OFF203" s="174"/>
      <c r="OFG203" s="174"/>
      <c r="OFH203" s="174"/>
      <c r="OFI203" s="174"/>
      <c r="OFJ203" s="174"/>
      <c r="OFK203" s="174"/>
      <c r="OFL203" s="174"/>
      <c r="OFM203" s="174"/>
      <c r="OFN203" s="174"/>
      <c r="OFO203" s="174"/>
      <c r="OFP203" s="174"/>
      <c r="OFQ203" s="174"/>
      <c r="OFR203" s="174"/>
      <c r="OFS203" s="174"/>
      <c r="OFT203" s="174"/>
      <c r="OFU203" s="174"/>
      <c r="OFV203" s="174"/>
      <c r="OFW203" s="174"/>
      <c r="OFX203" s="174"/>
      <c r="OFY203" s="174"/>
      <c r="OFZ203" s="174"/>
      <c r="OGA203" s="174"/>
      <c r="OGB203" s="174"/>
      <c r="OGC203" s="174"/>
      <c r="OGD203" s="174"/>
      <c r="OGE203" s="174"/>
      <c r="OGF203" s="174"/>
      <c r="OGG203" s="174"/>
      <c r="OGH203" s="174"/>
      <c r="OGI203" s="174"/>
      <c r="OGJ203" s="174"/>
      <c r="OGK203" s="174"/>
      <c r="OGL203" s="174"/>
      <c r="OGM203" s="174"/>
      <c r="OGN203" s="174"/>
      <c r="OGO203" s="174"/>
      <c r="OGP203" s="174"/>
      <c r="OGQ203" s="174"/>
      <c r="OGR203" s="174"/>
      <c r="OGS203" s="174"/>
      <c r="OGT203" s="174"/>
      <c r="OGU203" s="174"/>
      <c r="OGV203" s="174"/>
      <c r="OGW203" s="174"/>
      <c r="OGX203" s="174"/>
      <c r="OGY203" s="174"/>
      <c r="OGZ203" s="174"/>
      <c r="OHA203" s="174"/>
      <c r="OHB203" s="174"/>
      <c r="OHC203" s="174"/>
      <c r="OHD203" s="174"/>
      <c r="OHE203" s="174"/>
      <c r="OHF203" s="174"/>
      <c r="OHG203" s="174"/>
      <c r="OHH203" s="174"/>
      <c r="OHI203" s="174"/>
      <c r="OHJ203" s="174"/>
      <c r="OHK203" s="174"/>
      <c r="OHL203" s="174"/>
      <c r="OHM203" s="174"/>
      <c r="OHN203" s="174"/>
      <c r="OHO203" s="174"/>
      <c r="OHP203" s="174"/>
      <c r="OHQ203" s="174"/>
      <c r="OHR203" s="174"/>
      <c r="OHS203" s="174"/>
      <c r="OHT203" s="174"/>
      <c r="OHU203" s="174"/>
      <c r="OHV203" s="174"/>
      <c r="OHW203" s="174"/>
      <c r="OHX203" s="174"/>
      <c r="OHY203" s="174"/>
      <c r="OHZ203" s="174"/>
      <c r="OIA203" s="174"/>
      <c r="OIB203" s="174"/>
      <c r="OIC203" s="174"/>
      <c r="OID203" s="174"/>
      <c r="OIE203" s="174"/>
      <c r="OIF203" s="174"/>
      <c r="OIG203" s="174"/>
      <c r="OIH203" s="174"/>
      <c r="OII203" s="174"/>
      <c r="OIJ203" s="174"/>
      <c r="OIK203" s="174"/>
      <c r="OIL203" s="174"/>
      <c r="OIM203" s="174"/>
      <c r="OIN203" s="174"/>
      <c r="OIO203" s="174"/>
      <c r="OIP203" s="174"/>
      <c r="OIQ203" s="174"/>
      <c r="OIR203" s="174"/>
      <c r="OIS203" s="174"/>
      <c r="OIT203" s="174"/>
      <c r="OIU203" s="174"/>
      <c r="OIV203" s="174"/>
      <c r="OIW203" s="174"/>
      <c r="OIX203" s="174"/>
      <c r="OIY203" s="174"/>
      <c r="OIZ203" s="174"/>
      <c r="OJA203" s="174"/>
      <c r="OJB203" s="174"/>
      <c r="OJC203" s="174"/>
      <c r="OJD203" s="174"/>
      <c r="OJE203" s="174"/>
      <c r="OJF203" s="174"/>
      <c r="OJG203" s="174"/>
      <c r="OJH203" s="174"/>
      <c r="OJI203" s="174"/>
      <c r="OJJ203" s="174"/>
      <c r="OJK203" s="174"/>
      <c r="OJL203" s="174"/>
      <c r="OJM203" s="174"/>
      <c r="OJN203" s="174"/>
      <c r="OJO203" s="174"/>
      <c r="OJP203" s="174"/>
      <c r="OJQ203" s="174"/>
      <c r="OJR203" s="174"/>
      <c r="OJS203" s="174"/>
      <c r="OJT203" s="174"/>
      <c r="OJU203" s="174"/>
      <c r="OJV203" s="174"/>
      <c r="OJW203" s="174"/>
      <c r="OJX203" s="174"/>
      <c r="OJY203" s="174"/>
      <c r="OJZ203" s="174"/>
      <c r="OKA203" s="174"/>
      <c r="OKB203" s="174"/>
      <c r="OKC203" s="174"/>
      <c r="OKD203" s="174"/>
      <c r="OKE203" s="174"/>
      <c r="OKF203" s="174"/>
      <c r="OKG203" s="174"/>
      <c r="OKH203" s="174"/>
      <c r="OKI203" s="174"/>
      <c r="OKJ203" s="174"/>
      <c r="OKK203" s="174"/>
      <c r="OKL203" s="174"/>
      <c r="OKM203" s="174"/>
      <c r="OKN203" s="174"/>
      <c r="OKO203" s="174"/>
      <c r="OKP203" s="174"/>
      <c r="OKQ203" s="174"/>
      <c r="OKR203" s="174"/>
      <c r="OKS203" s="174"/>
      <c r="OKT203" s="174"/>
      <c r="OKU203" s="174"/>
      <c r="OKV203" s="174"/>
      <c r="OKW203" s="174"/>
      <c r="OKX203" s="174"/>
      <c r="OKY203" s="174"/>
      <c r="OKZ203" s="174"/>
      <c r="OLA203" s="174"/>
      <c r="OLB203" s="174"/>
      <c r="OLC203" s="174"/>
      <c r="OLD203" s="174"/>
      <c r="OLE203" s="174"/>
      <c r="OLF203" s="174"/>
      <c r="OLG203" s="174"/>
      <c r="OLH203" s="174"/>
      <c r="OLI203" s="174"/>
      <c r="OLJ203" s="174"/>
      <c r="OLK203" s="174"/>
      <c r="OLL203" s="174"/>
      <c r="OLM203" s="174"/>
      <c r="OLN203" s="174"/>
      <c r="OLO203" s="174"/>
      <c r="OLP203" s="174"/>
      <c r="OLQ203" s="174"/>
      <c r="OLR203" s="174"/>
      <c r="OLS203" s="174"/>
      <c r="OLT203" s="174"/>
      <c r="OLU203" s="174"/>
      <c r="OLV203" s="174"/>
      <c r="OLW203" s="174"/>
      <c r="OLX203" s="174"/>
      <c r="OLY203" s="174"/>
      <c r="OLZ203" s="174"/>
      <c r="OMA203" s="174"/>
      <c r="OMB203" s="174"/>
      <c r="OMC203" s="174"/>
      <c r="OMD203" s="174"/>
      <c r="OME203" s="174"/>
      <c r="OMF203" s="174"/>
      <c r="OMG203" s="174"/>
      <c r="OMH203" s="174"/>
      <c r="OMI203" s="174"/>
      <c r="OMJ203" s="174"/>
      <c r="OMK203" s="174"/>
      <c r="OML203" s="174"/>
      <c r="OMM203" s="174"/>
      <c r="OMN203" s="174"/>
      <c r="OMO203" s="174"/>
      <c r="OMP203" s="174"/>
      <c r="OMQ203" s="174"/>
      <c r="OMR203" s="174"/>
      <c r="OMS203" s="174"/>
      <c r="OMT203" s="174"/>
      <c r="OMU203" s="174"/>
      <c r="OMV203" s="174"/>
      <c r="OMW203" s="174"/>
      <c r="OMX203" s="174"/>
      <c r="OMY203" s="174"/>
      <c r="OMZ203" s="174"/>
      <c r="ONA203" s="174"/>
      <c r="ONB203" s="174"/>
      <c r="ONC203" s="174"/>
      <c r="OND203" s="174"/>
      <c r="ONE203" s="174"/>
      <c r="ONF203" s="174"/>
      <c r="ONG203" s="174"/>
      <c r="ONH203" s="174"/>
      <c r="ONI203" s="174"/>
      <c r="ONJ203" s="174"/>
      <c r="ONK203" s="174"/>
      <c r="ONL203" s="174"/>
      <c r="ONM203" s="174"/>
      <c r="ONN203" s="174"/>
      <c r="ONO203" s="174"/>
      <c r="ONP203" s="174"/>
      <c r="ONQ203" s="174"/>
      <c r="ONR203" s="174"/>
      <c r="ONS203" s="174"/>
      <c r="ONT203" s="174"/>
      <c r="ONU203" s="174"/>
      <c r="ONV203" s="174"/>
      <c r="ONW203" s="174"/>
      <c r="ONX203" s="174"/>
      <c r="ONY203" s="174"/>
      <c r="ONZ203" s="174"/>
      <c r="OOA203" s="174"/>
      <c r="OOB203" s="174"/>
      <c r="OOC203" s="174"/>
      <c r="OOD203" s="174"/>
      <c r="OOE203" s="174"/>
      <c r="OOF203" s="174"/>
      <c r="OOG203" s="174"/>
      <c r="OOH203" s="174"/>
      <c r="OOI203" s="174"/>
      <c r="OOJ203" s="174"/>
      <c r="OOK203" s="174"/>
      <c r="OOL203" s="174"/>
      <c r="OOM203" s="174"/>
      <c r="OON203" s="174"/>
      <c r="OOO203" s="174"/>
      <c r="OOP203" s="174"/>
      <c r="OOQ203" s="174"/>
      <c r="OOR203" s="174"/>
      <c r="OOS203" s="174"/>
      <c r="OOT203" s="174"/>
      <c r="OOU203" s="174"/>
      <c r="OOV203" s="174"/>
      <c r="OOW203" s="174"/>
      <c r="OOX203" s="174"/>
      <c r="OOY203" s="174"/>
      <c r="OOZ203" s="174"/>
      <c r="OPA203" s="174"/>
      <c r="OPB203" s="174"/>
      <c r="OPC203" s="174"/>
      <c r="OPD203" s="174"/>
      <c r="OPE203" s="174"/>
      <c r="OPF203" s="174"/>
      <c r="OPG203" s="174"/>
      <c r="OPH203" s="174"/>
      <c r="OPI203" s="174"/>
      <c r="OPJ203" s="174"/>
      <c r="OPK203" s="174"/>
      <c r="OPL203" s="174"/>
      <c r="OPM203" s="174"/>
      <c r="OPN203" s="174"/>
      <c r="OPO203" s="174"/>
      <c r="OPP203" s="174"/>
      <c r="OPQ203" s="174"/>
      <c r="OPR203" s="174"/>
      <c r="OPS203" s="174"/>
      <c r="OPT203" s="174"/>
      <c r="OPU203" s="174"/>
      <c r="OPV203" s="174"/>
      <c r="OPW203" s="174"/>
      <c r="OPX203" s="174"/>
      <c r="OPY203" s="174"/>
      <c r="OPZ203" s="174"/>
      <c r="OQA203" s="174"/>
      <c r="OQB203" s="174"/>
      <c r="OQC203" s="174"/>
      <c r="OQD203" s="174"/>
      <c r="OQE203" s="174"/>
      <c r="OQF203" s="174"/>
      <c r="OQG203" s="174"/>
      <c r="OQH203" s="174"/>
      <c r="OQI203" s="174"/>
      <c r="OQJ203" s="174"/>
      <c r="OQK203" s="174"/>
      <c r="OQL203" s="174"/>
      <c r="OQM203" s="174"/>
      <c r="OQN203" s="174"/>
      <c r="OQO203" s="174"/>
      <c r="OQP203" s="174"/>
      <c r="OQQ203" s="174"/>
      <c r="OQR203" s="174"/>
      <c r="OQS203" s="174"/>
      <c r="OQT203" s="174"/>
      <c r="OQU203" s="174"/>
      <c r="OQV203" s="174"/>
      <c r="OQW203" s="174"/>
      <c r="OQX203" s="174"/>
      <c r="OQY203" s="174"/>
      <c r="OQZ203" s="174"/>
      <c r="ORA203" s="174"/>
      <c r="ORB203" s="174"/>
      <c r="ORC203" s="174"/>
      <c r="ORD203" s="174"/>
      <c r="ORE203" s="174"/>
      <c r="ORF203" s="174"/>
      <c r="ORG203" s="174"/>
      <c r="ORH203" s="174"/>
      <c r="ORI203" s="174"/>
      <c r="ORJ203" s="174"/>
      <c r="ORK203" s="174"/>
      <c r="ORL203" s="174"/>
      <c r="ORM203" s="174"/>
      <c r="ORN203" s="174"/>
      <c r="ORO203" s="174"/>
      <c r="ORP203" s="174"/>
      <c r="ORQ203" s="174"/>
      <c r="ORR203" s="174"/>
      <c r="ORS203" s="174"/>
      <c r="ORT203" s="174"/>
      <c r="ORU203" s="174"/>
      <c r="ORV203" s="174"/>
      <c r="ORW203" s="174"/>
      <c r="ORX203" s="174"/>
      <c r="ORY203" s="174"/>
      <c r="ORZ203" s="174"/>
      <c r="OSA203" s="174"/>
      <c r="OSB203" s="174"/>
      <c r="OSC203" s="174"/>
      <c r="OSD203" s="174"/>
      <c r="OSE203" s="174"/>
      <c r="OSF203" s="174"/>
      <c r="OSG203" s="174"/>
      <c r="OSH203" s="174"/>
      <c r="OSI203" s="174"/>
      <c r="OSJ203" s="174"/>
      <c r="OSK203" s="174"/>
      <c r="OSL203" s="174"/>
      <c r="OSM203" s="174"/>
      <c r="OSN203" s="174"/>
      <c r="OSO203" s="174"/>
      <c r="OSP203" s="174"/>
      <c r="OSQ203" s="174"/>
      <c r="OSR203" s="174"/>
      <c r="OSS203" s="174"/>
      <c r="OST203" s="174"/>
      <c r="OSU203" s="174"/>
      <c r="OSV203" s="174"/>
      <c r="OSW203" s="174"/>
      <c r="OSX203" s="174"/>
      <c r="OSY203" s="174"/>
      <c r="OSZ203" s="174"/>
      <c r="OTA203" s="174"/>
      <c r="OTB203" s="174"/>
      <c r="OTC203" s="174"/>
      <c r="OTD203" s="174"/>
      <c r="OTE203" s="174"/>
      <c r="OTF203" s="174"/>
      <c r="OTG203" s="174"/>
      <c r="OTH203" s="174"/>
      <c r="OTI203" s="174"/>
      <c r="OTJ203" s="174"/>
      <c r="OTK203" s="174"/>
      <c r="OTL203" s="174"/>
      <c r="OTM203" s="174"/>
      <c r="OTN203" s="174"/>
      <c r="OTO203" s="174"/>
      <c r="OTP203" s="174"/>
      <c r="OTQ203" s="174"/>
      <c r="OTR203" s="174"/>
      <c r="OTS203" s="174"/>
      <c r="OTT203" s="174"/>
      <c r="OTU203" s="174"/>
      <c r="OTV203" s="174"/>
      <c r="OTW203" s="174"/>
      <c r="OTX203" s="174"/>
      <c r="OTY203" s="174"/>
      <c r="OTZ203" s="174"/>
      <c r="OUA203" s="174"/>
      <c r="OUB203" s="174"/>
      <c r="OUC203" s="174"/>
      <c r="OUD203" s="174"/>
      <c r="OUE203" s="174"/>
      <c r="OUF203" s="174"/>
      <c r="OUG203" s="174"/>
      <c r="OUH203" s="174"/>
      <c r="OUI203" s="174"/>
      <c r="OUJ203" s="174"/>
      <c r="OUK203" s="174"/>
      <c r="OUL203" s="174"/>
      <c r="OUM203" s="174"/>
      <c r="OUN203" s="174"/>
      <c r="OUO203" s="174"/>
      <c r="OUP203" s="174"/>
      <c r="OUQ203" s="174"/>
      <c r="OUR203" s="174"/>
      <c r="OUS203" s="174"/>
      <c r="OUT203" s="174"/>
      <c r="OUU203" s="174"/>
      <c r="OUV203" s="174"/>
      <c r="OUW203" s="174"/>
      <c r="OUX203" s="174"/>
      <c r="OUY203" s="174"/>
      <c r="OUZ203" s="174"/>
      <c r="OVA203" s="174"/>
      <c r="OVB203" s="174"/>
      <c r="OVC203" s="174"/>
      <c r="OVD203" s="174"/>
      <c r="OVE203" s="174"/>
      <c r="OVF203" s="174"/>
      <c r="OVG203" s="174"/>
      <c r="OVH203" s="174"/>
      <c r="OVI203" s="174"/>
      <c r="OVJ203" s="174"/>
      <c r="OVK203" s="174"/>
      <c r="OVL203" s="174"/>
      <c r="OVM203" s="174"/>
      <c r="OVN203" s="174"/>
      <c r="OVO203" s="174"/>
      <c r="OVP203" s="174"/>
      <c r="OVQ203" s="174"/>
      <c r="OVR203" s="174"/>
      <c r="OVS203" s="174"/>
      <c r="OVT203" s="174"/>
      <c r="OVU203" s="174"/>
      <c r="OVV203" s="174"/>
      <c r="OVW203" s="174"/>
      <c r="OVX203" s="174"/>
      <c r="OVY203" s="174"/>
      <c r="OVZ203" s="174"/>
      <c r="OWA203" s="174"/>
      <c r="OWB203" s="174"/>
      <c r="OWC203" s="174"/>
      <c r="OWD203" s="174"/>
      <c r="OWE203" s="174"/>
      <c r="OWF203" s="174"/>
      <c r="OWG203" s="174"/>
      <c r="OWH203" s="174"/>
      <c r="OWI203" s="174"/>
      <c r="OWJ203" s="174"/>
      <c r="OWK203" s="174"/>
      <c r="OWL203" s="174"/>
      <c r="OWM203" s="174"/>
      <c r="OWN203" s="174"/>
      <c r="OWO203" s="174"/>
      <c r="OWP203" s="174"/>
      <c r="OWQ203" s="174"/>
      <c r="OWR203" s="174"/>
      <c r="OWS203" s="174"/>
      <c r="OWT203" s="174"/>
      <c r="OWU203" s="174"/>
      <c r="OWV203" s="174"/>
      <c r="OWW203" s="174"/>
      <c r="OWX203" s="174"/>
      <c r="OWY203" s="174"/>
      <c r="OWZ203" s="174"/>
      <c r="OXA203" s="174"/>
      <c r="OXB203" s="174"/>
      <c r="OXC203" s="174"/>
      <c r="OXD203" s="174"/>
      <c r="OXE203" s="174"/>
      <c r="OXF203" s="174"/>
      <c r="OXG203" s="174"/>
      <c r="OXH203" s="174"/>
      <c r="OXI203" s="174"/>
      <c r="OXJ203" s="174"/>
      <c r="OXK203" s="174"/>
      <c r="OXL203" s="174"/>
      <c r="OXM203" s="174"/>
      <c r="OXN203" s="174"/>
      <c r="OXO203" s="174"/>
      <c r="OXP203" s="174"/>
      <c r="OXQ203" s="174"/>
      <c r="OXR203" s="174"/>
      <c r="OXS203" s="174"/>
      <c r="OXT203" s="174"/>
      <c r="OXU203" s="174"/>
      <c r="OXV203" s="174"/>
      <c r="OXW203" s="174"/>
      <c r="OXX203" s="174"/>
      <c r="OXY203" s="174"/>
      <c r="OXZ203" s="174"/>
      <c r="OYA203" s="174"/>
      <c r="OYB203" s="174"/>
      <c r="OYC203" s="174"/>
      <c r="OYD203" s="174"/>
      <c r="OYE203" s="174"/>
      <c r="OYF203" s="174"/>
      <c r="OYG203" s="174"/>
      <c r="OYH203" s="174"/>
      <c r="OYI203" s="174"/>
      <c r="OYJ203" s="174"/>
      <c r="OYK203" s="174"/>
      <c r="OYL203" s="174"/>
      <c r="OYM203" s="174"/>
      <c r="OYN203" s="174"/>
      <c r="OYO203" s="174"/>
      <c r="OYP203" s="174"/>
      <c r="OYQ203" s="174"/>
      <c r="OYR203" s="174"/>
      <c r="OYS203" s="174"/>
      <c r="OYT203" s="174"/>
      <c r="OYU203" s="174"/>
      <c r="OYV203" s="174"/>
      <c r="OYW203" s="174"/>
      <c r="OYX203" s="174"/>
      <c r="OYY203" s="174"/>
      <c r="OYZ203" s="174"/>
      <c r="OZA203" s="174"/>
      <c r="OZB203" s="174"/>
      <c r="OZC203" s="174"/>
      <c r="OZD203" s="174"/>
      <c r="OZE203" s="174"/>
      <c r="OZF203" s="174"/>
      <c r="OZG203" s="174"/>
      <c r="OZH203" s="174"/>
      <c r="OZI203" s="174"/>
      <c r="OZJ203" s="174"/>
      <c r="OZK203" s="174"/>
      <c r="OZL203" s="174"/>
      <c r="OZM203" s="174"/>
      <c r="OZN203" s="174"/>
      <c r="OZO203" s="174"/>
      <c r="OZP203" s="174"/>
      <c r="OZQ203" s="174"/>
      <c r="OZR203" s="174"/>
      <c r="OZS203" s="174"/>
      <c r="OZT203" s="174"/>
      <c r="OZU203" s="174"/>
      <c r="OZV203" s="174"/>
      <c r="OZW203" s="174"/>
      <c r="OZX203" s="174"/>
      <c r="OZY203" s="174"/>
      <c r="OZZ203" s="174"/>
      <c r="PAA203" s="174"/>
      <c r="PAB203" s="174"/>
      <c r="PAC203" s="174"/>
      <c r="PAD203" s="174"/>
      <c r="PAE203" s="174"/>
      <c r="PAF203" s="174"/>
      <c r="PAG203" s="174"/>
      <c r="PAH203" s="174"/>
      <c r="PAI203" s="174"/>
      <c r="PAJ203" s="174"/>
      <c r="PAK203" s="174"/>
      <c r="PAL203" s="174"/>
      <c r="PAM203" s="174"/>
      <c r="PAN203" s="174"/>
      <c r="PAO203" s="174"/>
      <c r="PAP203" s="174"/>
      <c r="PAQ203" s="174"/>
      <c r="PAR203" s="174"/>
      <c r="PAS203" s="174"/>
      <c r="PAT203" s="174"/>
      <c r="PAU203" s="174"/>
      <c r="PAV203" s="174"/>
      <c r="PAW203" s="174"/>
      <c r="PAX203" s="174"/>
      <c r="PAY203" s="174"/>
      <c r="PAZ203" s="174"/>
      <c r="PBA203" s="174"/>
      <c r="PBB203" s="174"/>
      <c r="PBC203" s="174"/>
      <c r="PBD203" s="174"/>
      <c r="PBE203" s="174"/>
      <c r="PBF203" s="174"/>
      <c r="PBG203" s="174"/>
      <c r="PBH203" s="174"/>
      <c r="PBI203" s="174"/>
      <c r="PBJ203" s="174"/>
      <c r="PBK203" s="174"/>
      <c r="PBL203" s="174"/>
      <c r="PBM203" s="174"/>
      <c r="PBN203" s="174"/>
      <c r="PBO203" s="174"/>
      <c r="PBP203" s="174"/>
      <c r="PBQ203" s="174"/>
      <c r="PBR203" s="174"/>
      <c r="PBS203" s="174"/>
      <c r="PBT203" s="174"/>
      <c r="PBU203" s="174"/>
      <c r="PBV203" s="174"/>
      <c r="PBW203" s="174"/>
      <c r="PBX203" s="174"/>
      <c r="PBY203" s="174"/>
      <c r="PBZ203" s="174"/>
      <c r="PCA203" s="174"/>
      <c r="PCB203" s="174"/>
      <c r="PCC203" s="174"/>
      <c r="PCD203" s="174"/>
      <c r="PCE203" s="174"/>
      <c r="PCF203" s="174"/>
      <c r="PCG203" s="174"/>
      <c r="PCH203" s="174"/>
      <c r="PCI203" s="174"/>
      <c r="PCJ203" s="174"/>
      <c r="PCK203" s="174"/>
      <c r="PCL203" s="174"/>
      <c r="PCM203" s="174"/>
      <c r="PCN203" s="174"/>
      <c r="PCO203" s="174"/>
      <c r="PCP203" s="174"/>
      <c r="PCQ203" s="174"/>
      <c r="PCR203" s="174"/>
      <c r="PCS203" s="174"/>
      <c r="PCT203" s="174"/>
      <c r="PCU203" s="174"/>
      <c r="PCV203" s="174"/>
      <c r="PCW203" s="174"/>
      <c r="PCX203" s="174"/>
      <c r="PCY203" s="174"/>
      <c r="PCZ203" s="174"/>
      <c r="PDA203" s="174"/>
      <c r="PDB203" s="174"/>
      <c r="PDC203" s="174"/>
      <c r="PDD203" s="174"/>
      <c r="PDE203" s="174"/>
      <c r="PDF203" s="174"/>
      <c r="PDG203" s="174"/>
      <c r="PDH203" s="174"/>
      <c r="PDI203" s="174"/>
      <c r="PDJ203" s="174"/>
      <c r="PDK203" s="174"/>
      <c r="PDL203" s="174"/>
      <c r="PDM203" s="174"/>
      <c r="PDN203" s="174"/>
      <c r="PDO203" s="174"/>
      <c r="PDP203" s="174"/>
      <c r="PDQ203" s="174"/>
      <c r="PDR203" s="174"/>
      <c r="PDS203" s="174"/>
      <c r="PDT203" s="174"/>
      <c r="PDU203" s="174"/>
      <c r="PDV203" s="174"/>
      <c r="PDW203" s="174"/>
      <c r="PDX203" s="174"/>
      <c r="PDY203" s="174"/>
      <c r="PDZ203" s="174"/>
      <c r="PEA203" s="174"/>
      <c r="PEB203" s="174"/>
      <c r="PEC203" s="174"/>
      <c r="PED203" s="174"/>
      <c r="PEE203" s="174"/>
      <c r="PEF203" s="174"/>
      <c r="PEG203" s="174"/>
      <c r="PEH203" s="174"/>
      <c r="PEI203" s="174"/>
      <c r="PEJ203" s="174"/>
      <c r="PEK203" s="174"/>
      <c r="PEL203" s="174"/>
      <c r="PEM203" s="174"/>
      <c r="PEN203" s="174"/>
      <c r="PEO203" s="174"/>
      <c r="PEP203" s="174"/>
      <c r="PEQ203" s="174"/>
      <c r="PER203" s="174"/>
      <c r="PES203" s="174"/>
      <c r="PET203" s="174"/>
      <c r="PEU203" s="174"/>
      <c r="PEV203" s="174"/>
      <c r="PEW203" s="174"/>
      <c r="PEX203" s="174"/>
      <c r="PEY203" s="174"/>
      <c r="PEZ203" s="174"/>
      <c r="PFA203" s="174"/>
      <c r="PFB203" s="174"/>
      <c r="PFC203" s="174"/>
      <c r="PFD203" s="174"/>
      <c r="PFE203" s="174"/>
      <c r="PFF203" s="174"/>
      <c r="PFG203" s="174"/>
      <c r="PFH203" s="174"/>
      <c r="PFI203" s="174"/>
      <c r="PFJ203" s="174"/>
      <c r="PFK203" s="174"/>
      <c r="PFL203" s="174"/>
      <c r="PFM203" s="174"/>
      <c r="PFN203" s="174"/>
      <c r="PFO203" s="174"/>
      <c r="PFP203" s="174"/>
      <c r="PFQ203" s="174"/>
      <c r="PFR203" s="174"/>
      <c r="PFS203" s="174"/>
      <c r="PFT203" s="174"/>
      <c r="PFU203" s="174"/>
      <c r="PFV203" s="174"/>
      <c r="PFW203" s="174"/>
      <c r="PFX203" s="174"/>
      <c r="PFY203" s="174"/>
      <c r="PFZ203" s="174"/>
      <c r="PGA203" s="174"/>
      <c r="PGB203" s="174"/>
      <c r="PGC203" s="174"/>
      <c r="PGD203" s="174"/>
      <c r="PGE203" s="174"/>
      <c r="PGF203" s="174"/>
      <c r="PGG203" s="174"/>
      <c r="PGH203" s="174"/>
      <c r="PGI203" s="174"/>
      <c r="PGJ203" s="174"/>
      <c r="PGK203" s="174"/>
      <c r="PGL203" s="174"/>
      <c r="PGM203" s="174"/>
      <c r="PGN203" s="174"/>
      <c r="PGO203" s="174"/>
      <c r="PGP203" s="174"/>
      <c r="PGQ203" s="174"/>
      <c r="PGR203" s="174"/>
      <c r="PGS203" s="174"/>
      <c r="PGT203" s="174"/>
      <c r="PGU203" s="174"/>
      <c r="PGV203" s="174"/>
      <c r="PGW203" s="174"/>
      <c r="PGX203" s="174"/>
      <c r="PGY203" s="174"/>
      <c r="PGZ203" s="174"/>
      <c r="PHA203" s="174"/>
      <c r="PHB203" s="174"/>
      <c r="PHC203" s="174"/>
      <c r="PHD203" s="174"/>
      <c r="PHE203" s="174"/>
      <c r="PHF203" s="174"/>
      <c r="PHG203" s="174"/>
      <c r="PHH203" s="174"/>
      <c r="PHI203" s="174"/>
      <c r="PHJ203" s="174"/>
      <c r="PHK203" s="174"/>
      <c r="PHL203" s="174"/>
      <c r="PHM203" s="174"/>
      <c r="PHN203" s="174"/>
      <c r="PHO203" s="174"/>
      <c r="PHP203" s="174"/>
      <c r="PHQ203" s="174"/>
      <c r="PHR203" s="174"/>
      <c r="PHS203" s="174"/>
      <c r="PHT203" s="174"/>
      <c r="PHU203" s="174"/>
      <c r="PHV203" s="174"/>
      <c r="PHW203" s="174"/>
      <c r="PHX203" s="174"/>
      <c r="PHY203" s="174"/>
      <c r="PHZ203" s="174"/>
      <c r="PIA203" s="174"/>
      <c r="PIB203" s="174"/>
      <c r="PIC203" s="174"/>
      <c r="PID203" s="174"/>
      <c r="PIE203" s="174"/>
      <c r="PIF203" s="174"/>
      <c r="PIG203" s="174"/>
      <c r="PIH203" s="174"/>
      <c r="PII203" s="174"/>
      <c r="PIJ203" s="174"/>
      <c r="PIK203" s="174"/>
      <c r="PIL203" s="174"/>
      <c r="PIM203" s="174"/>
      <c r="PIN203" s="174"/>
      <c r="PIO203" s="174"/>
      <c r="PIP203" s="174"/>
      <c r="PIQ203" s="174"/>
      <c r="PIR203" s="174"/>
      <c r="PIS203" s="174"/>
      <c r="PIT203" s="174"/>
      <c r="PIU203" s="174"/>
      <c r="PIV203" s="174"/>
      <c r="PIW203" s="174"/>
      <c r="PIX203" s="174"/>
      <c r="PIY203" s="174"/>
      <c r="PIZ203" s="174"/>
      <c r="PJA203" s="174"/>
      <c r="PJB203" s="174"/>
      <c r="PJC203" s="174"/>
      <c r="PJD203" s="174"/>
      <c r="PJE203" s="174"/>
      <c r="PJF203" s="174"/>
      <c r="PJG203" s="174"/>
      <c r="PJH203" s="174"/>
      <c r="PJI203" s="174"/>
      <c r="PJJ203" s="174"/>
      <c r="PJK203" s="174"/>
      <c r="PJL203" s="174"/>
      <c r="PJM203" s="174"/>
      <c r="PJN203" s="174"/>
      <c r="PJO203" s="174"/>
      <c r="PJP203" s="174"/>
      <c r="PJQ203" s="174"/>
      <c r="PJR203" s="174"/>
      <c r="PJS203" s="174"/>
      <c r="PJT203" s="174"/>
      <c r="PJU203" s="174"/>
      <c r="PJV203" s="174"/>
      <c r="PJW203" s="174"/>
      <c r="PJX203" s="174"/>
      <c r="PJY203" s="174"/>
      <c r="PJZ203" s="174"/>
      <c r="PKA203" s="174"/>
      <c r="PKB203" s="174"/>
      <c r="PKC203" s="174"/>
      <c r="PKD203" s="174"/>
      <c r="PKE203" s="174"/>
      <c r="PKF203" s="174"/>
      <c r="PKG203" s="174"/>
      <c r="PKH203" s="174"/>
      <c r="PKI203" s="174"/>
      <c r="PKJ203" s="174"/>
      <c r="PKK203" s="174"/>
      <c r="PKL203" s="174"/>
      <c r="PKM203" s="174"/>
      <c r="PKN203" s="174"/>
      <c r="PKO203" s="174"/>
      <c r="PKP203" s="174"/>
      <c r="PKQ203" s="174"/>
      <c r="PKR203" s="174"/>
      <c r="PKS203" s="174"/>
      <c r="PKT203" s="174"/>
      <c r="PKU203" s="174"/>
      <c r="PKV203" s="174"/>
      <c r="PKW203" s="174"/>
      <c r="PKX203" s="174"/>
      <c r="PKY203" s="174"/>
      <c r="PKZ203" s="174"/>
      <c r="PLA203" s="174"/>
      <c r="PLB203" s="174"/>
      <c r="PLC203" s="174"/>
      <c r="PLD203" s="174"/>
      <c r="PLE203" s="174"/>
      <c r="PLF203" s="174"/>
      <c r="PLG203" s="174"/>
      <c r="PLH203" s="174"/>
      <c r="PLI203" s="174"/>
      <c r="PLJ203" s="174"/>
      <c r="PLK203" s="174"/>
      <c r="PLL203" s="174"/>
      <c r="PLM203" s="174"/>
      <c r="PLN203" s="174"/>
      <c r="PLO203" s="174"/>
      <c r="PLP203" s="174"/>
      <c r="PLQ203" s="174"/>
      <c r="PLR203" s="174"/>
      <c r="PLS203" s="174"/>
      <c r="PLT203" s="174"/>
      <c r="PLU203" s="174"/>
      <c r="PLV203" s="174"/>
      <c r="PLW203" s="174"/>
      <c r="PLX203" s="174"/>
      <c r="PLY203" s="174"/>
      <c r="PLZ203" s="174"/>
      <c r="PMA203" s="174"/>
      <c r="PMB203" s="174"/>
      <c r="PMC203" s="174"/>
      <c r="PMD203" s="174"/>
      <c r="PME203" s="174"/>
      <c r="PMF203" s="174"/>
      <c r="PMG203" s="174"/>
      <c r="PMH203" s="174"/>
      <c r="PMI203" s="174"/>
      <c r="PMJ203" s="174"/>
      <c r="PMK203" s="174"/>
      <c r="PML203" s="174"/>
      <c r="PMM203" s="174"/>
      <c r="PMN203" s="174"/>
      <c r="PMO203" s="174"/>
      <c r="PMP203" s="174"/>
      <c r="PMQ203" s="174"/>
      <c r="PMR203" s="174"/>
      <c r="PMS203" s="174"/>
      <c r="PMT203" s="174"/>
      <c r="PMU203" s="174"/>
      <c r="PMV203" s="174"/>
      <c r="PMW203" s="174"/>
      <c r="PMX203" s="174"/>
      <c r="PMY203" s="174"/>
      <c r="PMZ203" s="174"/>
      <c r="PNA203" s="174"/>
      <c r="PNB203" s="174"/>
      <c r="PNC203" s="174"/>
      <c r="PND203" s="174"/>
      <c r="PNE203" s="174"/>
      <c r="PNF203" s="174"/>
      <c r="PNG203" s="174"/>
      <c r="PNH203" s="174"/>
      <c r="PNI203" s="174"/>
      <c r="PNJ203" s="174"/>
      <c r="PNK203" s="174"/>
      <c r="PNL203" s="174"/>
      <c r="PNM203" s="174"/>
      <c r="PNN203" s="174"/>
      <c r="PNO203" s="174"/>
      <c r="PNP203" s="174"/>
      <c r="PNQ203" s="174"/>
      <c r="PNR203" s="174"/>
      <c r="PNS203" s="174"/>
      <c r="PNT203" s="174"/>
      <c r="PNU203" s="174"/>
      <c r="PNV203" s="174"/>
      <c r="PNW203" s="174"/>
      <c r="PNX203" s="174"/>
      <c r="PNY203" s="174"/>
      <c r="PNZ203" s="174"/>
      <c r="POA203" s="174"/>
      <c r="POB203" s="174"/>
      <c r="POC203" s="174"/>
      <c r="POD203" s="174"/>
      <c r="POE203" s="174"/>
      <c r="POF203" s="174"/>
      <c r="POG203" s="174"/>
      <c r="POH203" s="174"/>
      <c r="POI203" s="174"/>
      <c r="POJ203" s="174"/>
      <c r="POK203" s="174"/>
      <c r="POL203" s="174"/>
      <c r="POM203" s="174"/>
      <c r="PON203" s="174"/>
      <c r="POO203" s="174"/>
      <c r="POP203" s="174"/>
      <c r="POQ203" s="174"/>
      <c r="POR203" s="174"/>
      <c r="POS203" s="174"/>
      <c r="POT203" s="174"/>
      <c r="POU203" s="174"/>
      <c r="POV203" s="174"/>
      <c r="POW203" s="174"/>
      <c r="POX203" s="174"/>
      <c r="POY203" s="174"/>
      <c r="POZ203" s="174"/>
      <c r="PPA203" s="174"/>
      <c r="PPB203" s="174"/>
      <c r="PPC203" s="174"/>
      <c r="PPD203" s="174"/>
      <c r="PPE203" s="174"/>
      <c r="PPF203" s="174"/>
      <c r="PPG203" s="174"/>
      <c r="PPH203" s="174"/>
      <c r="PPI203" s="174"/>
      <c r="PPJ203" s="174"/>
      <c r="PPK203" s="174"/>
      <c r="PPL203" s="174"/>
      <c r="PPM203" s="174"/>
      <c r="PPN203" s="174"/>
      <c r="PPO203" s="174"/>
      <c r="PPP203" s="174"/>
      <c r="PPQ203" s="174"/>
      <c r="PPR203" s="174"/>
      <c r="PPS203" s="174"/>
      <c r="PPT203" s="174"/>
      <c r="PPU203" s="174"/>
      <c r="PPV203" s="174"/>
      <c r="PPW203" s="174"/>
      <c r="PPX203" s="174"/>
      <c r="PPY203" s="174"/>
      <c r="PPZ203" s="174"/>
      <c r="PQA203" s="174"/>
      <c r="PQB203" s="174"/>
      <c r="PQC203" s="174"/>
      <c r="PQD203" s="174"/>
      <c r="PQE203" s="174"/>
      <c r="PQF203" s="174"/>
      <c r="PQG203" s="174"/>
      <c r="PQH203" s="174"/>
      <c r="PQI203" s="174"/>
      <c r="PQJ203" s="174"/>
      <c r="PQK203" s="174"/>
      <c r="PQL203" s="174"/>
      <c r="PQM203" s="174"/>
      <c r="PQN203" s="174"/>
      <c r="PQO203" s="174"/>
      <c r="PQP203" s="174"/>
      <c r="PQQ203" s="174"/>
      <c r="PQR203" s="174"/>
      <c r="PQS203" s="174"/>
      <c r="PQT203" s="174"/>
      <c r="PQU203" s="174"/>
      <c r="PQV203" s="174"/>
      <c r="PQW203" s="174"/>
      <c r="PQX203" s="174"/>
      <c r="PQY203" s="174"/>
      <c r="PQZ203" s="174"/>
      <c r="PRA203" s="174"/>
      <c r="PRB203" s="174"/>
      <c r="PRC203" s="174"/>
      <c r="PRD203" s="174"/>
      <c r="PRE203" s="174"/>
      <c r="PRF203" s="174"/>
      <c r="PRG203" s="174"/>
      <c r="PRH203" s="174"/>
      <c r="PRI203" s="174"/>
      <c r="PRJ203" s="174"/>
      <c r="PRK203" s="174"/>
      <c r="PRL203" s="174"/>
      <c r="PRM203" s="174"/>
      <c r="PRN203" s="174"/>
      <c r="PRO203" s="174"/>
      <c r="PRP203" s="174"/>
      <c r="PRQ203" s="174"/>
      <c r="PRR203" s="174"/>
      <c r="PRS203" s="174"/>
      <c r="PRT203" s="174"/>
      <c r="PRU203" s="174"/>
      <c r="PRV203" s="174"/>
      <c r="PRW203" s="174"/>
      <c r="PRX203" s="174"/>
      <c r="PRY203" s="174"/>
      <c r="PRZ203" s="174"/>
      <c r="PSA203" s="174"/>
      <c r="PSB203" s="174"/>
      <c r="PSC203" s="174"/>
      <c r="PSD203" s="174"/>
      <c r="PSE203" s="174"/>
      <c r="PSF203" s="174"/>
      <c r="PSG203" s="174"/>
      <c r="PSH203" s="174"/>
      <c r="PSI203" s="174"/>
      <c r="PSJ203" s="174"/>
      <c r="PSK203" s="174"/>
      <c r="PSL203" s="174"/>
      <c r="PSM203" s="174"/>
      <c r="PSN203" s="174"/>
      <c r="PSO203" s="174"/>
      <c r="PSP203" s="174"/>
      <c r="PSQ203" s="174"/>
      <c r="PSR203" s="174"/>
      <c r="PSS203" s="174"/>
      <c r="PST203" s="174"/>
      <c r="PSU203" s="174"/>
      <c r="PSV203" s="174"/>
      <c r="PSW203" s="174"/>
      <c r="PSX203" s="174"/>
      <c r="PSY203" s="174"/>
      <c r="PSZ203" s="174"/>
      <c r="PTA203" s="174"/>
      <c r="PTB203" s="174"/>
      <c r="PTC203" s="174"/>
      <c r="PTD203" s="174"/>
      <c r="PTE203" s="174"/>
      <c r="PTF203" s="174"/>
      <c r="PTG203" s="174"/>
      <c r="PTH203" s="174"/>
      <c r="PTI203" s="174"/>
      <c r="PTJ203" s="174"/>
      <c r="PTK203" s="174"/>
      <c r="PTL203" s="174"/>
      <c r="PTM203" s="174"/>
      <c r="PTN203" s="174"/>
      <c r="PTO203" s="174"/>
      <c r="PTP203" s="174"/>
      <c r="PTQ203" s="174"/>
      <c r="PTR203" s="174"/>
      <c r="PTS203" s="174"/>
      <c r="PTT203" s="174"/>
      <c r="PTU203" s="174"/>
      <c r="PTV203" s="174"/>
      <c r="PTW203" s="174"/>
      <c r="PTX203" s="174"/>
      <c r="PTY203" s="174"/>
      <c r="PTZ203" s="174"/>
      <c r="PUA203" s="174"/>
      <c r="PUB203" s="174"/>
      <c r="PUC203" s="174"/>
      <c r="PUD203" s="174"/>
      <c r="PUE203" s="174"/>
      <c r="PUF203" s="174"/>
      <c r="PUG203" s="174"/>
      <c r="PUH203" s="174"/>
      <c r="PUI203" s="174"/>
      <c r="PUJ203" s="174"/>
      <c r="PUK203" s="174"/>
      <c r="PUL203" s="174"/>
      <c r="PUM203" s="174"/>
      <c r="PUN203" s="174"/>
      <c r="PUO203" s="174"/>
      <c r="PUP203" s="174"/>
      <c r="PUQ203" s="174"/>
      <c r="PUR203" s="174"/>
      <c r="PUS203" s="174"/>
      <c r="PUT203" s="174"/>
      <c r="PUU203" s="174"/>
      <c r="PUV203" s="174"/>
      <c r="PUW203" s="174"/>
      <c r="PUX203" s="174"/>
      <c r="PUY203" s="174"/>
      <c r="PUZ203" s="174"/>
      <c r="PVA203" s="174"/>
      <c r="PVB203" s="174"/>
      <c r="PVC203" s="174"/>
      <c r="PVD203" s="174"/>
      <c r="PVE203" s="174"/>
      <c r="PVF203" s="174"/>
      <c r="PVG203" s="174"/>
      <c r="PVH203" s="174"/>
      <c r="PVI203" s="174"/>
      <c r="PVJ203" s="174"/>
      <c r="PVK203" s="174"/>
      <c r="PVL203" s="174"/>
      <c r="PVM203" s="174"/>
      <c r="PVN203" s="174"/>
      <c r="PVO203" s="174"/>
      <c r="PVP203" s="174"/>
      <c r="PVQ203" s="174"/>
      <c r="PVR203" s="174"/>
      <c r="PVS203" s="174"/>
      <c r="PVT203" s="174"/>
      <c r="PVU203" s="174"/>
      <c r="PVV203" s="174"/>
      <c r="PVW203" s="174"/>
      <c r="PVX203" s="174"/>
      <c r="PVY203" s="174"/>
      <c r="PVZ203" s="174"/>
      <c r="PWA203" s="174"/>
      <c r="PWB203" s="174"/>
      <c r="PWC203" s="174"/>
      <c r="PWD203" s="174"/>
      <c r="PWE203" s="174"/>
      <c r="PWF203" s="174"/>
      <c r="PWG203" s="174"/>
      <c r="PWH203" s="174"/>
      <c r="PWI203" s="174"/>
      <c r="PWJ203" s="174"/>
      <c r="PWK203" s="174"/>
      <c r="PWL203" s="174"/>
      <c r="PWM203" s="174"/>
      <c r="PWN203" s="174"/>
      <c r="PWO203" s="174"/>
      <c r="PWP203" s="174"/>
      <c r="PWQ203" s="174"/>
      <c r="PWR203" s="174"/>
      <c r="PWS203" s="174"/>
      <c r="PWT203" s="174"/>
      <c r="PWU203" s="174"/>
      <c r="PWV203" s="174"/>
      <c r="PWW203" s="174"/>
      <c r="PWX203" s="174"/>
      <c r="PWY203" s="174"/>
      <c r="PWZ203" s="174"/>
      <c r="PXA203" s="174"/>
      <c r="PXB203" s="174"/>
      <c r="PXC203" s="174"/>
      <c r="PXD203" s="174"/>
      <c r="PXE203" s="174"/>
      <c r="PXF203" s="174"/>
      <c r="PXG203" s="174"/>
      <c r="PXH203" s="174"/>
      <c r="PXI203" s="174"/>
      <c r="PXJ203" s="174"/>
      <c r="PXK203" s="174"/>
      <c r="PXL203" s="174"/>
      <c r="PXM203" s="174"/>
      <c r="PXN203" s="174"/>
      <c r="PXO203" s="174"/>
      <c r="PXP203" s="174"/>
      <c r="PXQ203" s="174"/>
      <c r="PXR203" s="174"/>
      <c r="PXS203" s="174"/>
      <c r="PXT203" s="174"/>
      <c r="PXU203" s="174"/>
      <c r="PXV203" s="174"/>
      <c r="PXW203" s="174"/>
      <c r="PXX203" s="174"/>
      <c r="PXY203" s="174"/>
      <c r="PXZ203" s="174"/>
      <c r="PYA203" s="174"/>
      <c r="PYB203" s="174"/>
      <c r="PYC203" s="174"/>
      <c r="PYD203" s="174"/>
      <c r="PYE203" s="174"/>
      <c r="PYF203" s="174"/>
      <c r="PYG203" s="174"/>
      <c r="PYH203" s="174"/>
      <c r="PYI203" s="174"/>
      <c r="PYJ203" s="174"/>
      <c r="PYK203" s="174"/>
      <c r="PYL203" s="174"/>
      <c r="PYM203" s="174"/>
      <c r="PYN203" s="174"/>
      <c r="PYO203" s="174"/>
      <c r="PYP203" s="174"/>
      <c r="PYQ203" s="174"/>
      <c r="PYR203" s="174"/>
      <c r="PYS203" s="174"/>
      <c r="PYT203" s="174"/>
      <c r="PYU203" s="174"/>
      <c r="PYV203" s="174"/>
      <c r="PYW203" s="174"/>
      <c r="PYX203" s="174"/>
      <c r="PYY203" s="174"/>
      <c r="PYZ203" s="174"/>
      <c r="PZA203" s="174"/>
      <c r="PZB203" s="174"/>
      <c r="PZC203" s="174"/>
      <c r="PZD203" s="174"/>
      <c r="PZE203" s="174"/>
      <c r="PZF203" s="174"/>
      <c r="PZG203" s="174"/>
      <c r="PZH203" s="174"/>
      <c r="PZI203" s="174"/>
      <c r="PZJ203" s="174"/>
      <c r="PZK203" s="174"/>
      <c r="PZL203" s="174"/>
      <c r="PZM203" s="174"/>
      <c r="PZN203" s="174"/>
      <c r="PZO203" s="174"/>
      <c r="PZP203" s="174"/>
      <c r="PZQ203" s="174"/>
      <c r="PZR203" s="174"/>
      <c r="PZS203" s="174"/>
      <c r="PZT203" s="174"/>
      <c r="PZU203" s="174"/>
      <c r="PZV203" s="174"/>
      <c r="PZW203" s="174"/>
      <c r="PZX203" s="174"/>
      <c r="PZY203" s="174"/>
      <c r="PZZ203" s="174"/>
      <c r="QAA203" s="174"/>
      <c r="QAB203" s="174"/>
      <c r="QAC203" s="174"/>
      <c r="QAD203" s="174"/>
      <c r="QAE203" s="174"/>
      <c r="QAF203" s="174"/>
      <c r="QAG203" s="174"/>
      <c r="QAH203" s="174"/>
      <c r="QAI203" s="174"/>
      <c r="QAJ203" s="174"/>
      <c r="QAK203" s="174"/>
      <c r="QAL203" s="174"/>
      <c r="QAM203" s="174"/>
      <c r="QAN203" s="174"/>
      <c r="QAO203" s="174"/>
      <c r="QAP203" s="174"/>
      <c r="QAQ203" s="174"/>
      <c r="QAR203" s="174"/>
      <c r="QAS203" s="174"/>
      <c r="QAT203" s="174"/>
      <c r="QAU203" s="174"/>
      <c r="QAV203" s="174"/>
      <c r="QAW203" s="174"/>
      <c r="QAX203" s="174"/>
      <c r="QAY203" s="174"/>
      <c r="QAZ203" s="174"/>
      <c r="QBA203" s="174"/>
      <c r="QBB203" s="174"/>
      <c r="QBC203" s="174"/>
      <c r="QBD203" s="174"/>
      <c r="QBE203" s="174"/>
      <c r="QBF203" s="174"/>
      <c r="QBG203" s="174"/>
      <c r="QBH203" s="174"/>
      <c r="QBI203" s="174"/>
      <c r="QBJ203" s="174"/>
      <c r="QBK203" s="174"/>
      <c r="QBL203" s="174"/>
      <c r="QBM203" s="174"/>
      <c r="QBN203" s="174"/>
      <c r="QBO203" s="174"/>
      <c r="QBP203" s="174"/>
      <c r="QBQ203" s="174"/>
      <c r="QBR203" s="174"/>
      <c r="QBS203" s="174"/>
      <c r="QBT203" s="174"/>
      <c r="QBU203" s="174"/>
      <c r="QBV203" s="174"/>
      <c r="QBW203" s="174"/>
      <c r="QBX203" s="174"/>
      <c r="QBY203" s="174"/>
      <c r="QBZ203" s="174"/>
      <c r="QCA203" s="174"/>
      <c r="QCB203" s="174"/>
      <c r="QCC203" s="174"/>
      <c r="QCD203" s="174"/>
      <c r="QCE203" s="174"/>
      <c r="QCF203" s="174"/>
      <c r="QCG203" s="174"/>
      <c r="QCH203" s="174"/>
      <c r="QCI203" s="174"/>
      <c r="QCJ203" s="174"/>
      <c r="QCK203" s="174"/>
      <c r="QCL203" s="174"/>
      <c r="QCM203" s="174"/>
      <c r="QCN203" s="174"/>
      <c r="QCO203" s="174"/>
      <c r="QCP203" s="174"/>
      <c r="QCQ203" s="174"/>
      <c r="QCR203" s="174"/>
      <c r="QCS203" s="174"/>
      <c r="QCT203" s="174"/>
      <c r="QCU203" s="174"/>
      <c r="QCV203" s="174"/>
      <c r="QCW203" s="174"/>
      <c r="QCX203" s="174"/>
      <c r="QCY203" s="174"/>
      <c r="QCZ203" s="174"/>
      <c r="QDA203" s="174"/>
      <c r="QDB203" s="174"/>
      <c r="QDC203" s="174"/>
      <c r="QDD203" s="174"/>
      <c r="QDE203" s="174"/>
      <c r="QDF203" s="174"/>
      <c r="QDG203" s="174"/>
      <c r="QDH203" s="174"/>
      <c r="QDI203" s="174"/>
      <c r="QDJ203" s="174"/>
      <c r="QDK203" s="174"/>
      <c r="QDL203" s="174"/>
      <c r="QDM203" s="174"/>
      <c r="QDN203" s="174"/>
      <c r="QDO203" s="174"/>
      <c r="QDP203" s="174"/>
      <c r="QDQ203" s="174"/>
      <c r="QDR203" s="174"/>
      <c r="QDS203" s="174"/>
      <c r="QDT203" s="174"/>
      <c r="QDU203" s="174"/>
      <c r="QDV203" s="174"/>
      <c r="QDW203" s="174"/>
      <c r="QDX203" s="174"/>
      <c r="QDY203" s="174"/>
      <c r="QDZ203" s="174"/>
      <c r="QEA203" s="174"/>
      <c r="QEB203" s="174"/>
      <c r="QEC203" s="174"/>
      <c r="QED203" s="174"/>
      <c r="QEE203" s="174"/>
      <c r="QEF203" s="174"/>
      <c r="QEG203" s="174"/>
      <c r="QEH203" s="174"/>
      <c r="QEI203" s="174"/>
      <c r="QEJ203" s="174"/>
      <c r="QEK203" s="174"/>
      <c r="QEL203" s="174"/>
      <c r="QEM203" s="174"/>
      <c r="QEN203" s="174"/>
      <c r="QEO203" s="174"/>
      <c r="QEP203" s="174"/>
      <c r="QEQ203" s="174"/>
      <c r="QER203" s="174"/>
      <c r="QES203" s="174"/>
      <c r="QET203" s="174"/>
      <c r="QEU203" s="174"/>
      <c r="QEV203" s="174"/>
      <c r="QEW203" s="174"/>
      <c r="QEX203" s="174"/>
      <c r="QEY203" s="174"/>
      <c r="QEZ203" s="174"/>
      <c r="QFA203" s="174"/>
      <c r="QFB203" s="174"/>
      <c r="QFC203" s="174"/>
      <c r="QFD203" s="174"/>
      <c r="QFE203" s="174"/>
      <c r="QFF203" s="174"/>
      <c r="QFG203" s="174"/>
      <c r="QFH203" s="174"/>
      <c r="QFI203" s="174"/>
      <c r="QFJ203" s="174"/>
      <c r="QFK203" s="174"/>
      <c r="QFL203" s="174"/>
      <c r="QFM203" s="174"/>
      <c r="QFN203" s="174"/>
      <c r="QFO203" s="174"/>
      <c r="QFP203" s="174"/>
      <c r="QFQ203" s="174"/>
      <c r="QFR203" s="174"/>
      <c r="QFS203" s="174"/>
      <c r="QFT203" s="174"/>
      <c r="QFU203" s="174"/>
      <c r="QFV203" s="174"/>
      <c r="QFW203" s="174"/>
      <c r="QFX203" s="174"/>
      <c r="QFY203" s="174"/>
      <c r="QFZ203" s="174"/>
      <c r="QGA203" s="174"/>
      <c r="QGB203" s="174"/>
      <c r="QGC203" s="174"/>
      <c r="QGD203" s="174"/>
      <c r="QGE203" s="174"/>
      <c r="QGF203" s="174"/>
      <c r="QGG203" s="174"/>
      <c r="QGH203" s="174"/>
      <c r="QGI203" s="174"/>
      <c r="QGJ203" s="174"/>
      <c r="QGK203" s="174"/>
      <c r="QGL203" s="174"/>
      <c r="QGM203" s="174"/>
      <c r="QGN203" s="174"/>
      <c r="QGO203" s="174"/>
      <c r="QGP203" s="174"/>
      <c r="QGQ203" s="174"/>
      <c r="QGR203" s="174"/>
      <c r="QGS203" s="174"/>
      <c r="QGT203" s="174"/>
      <c r="QGU203" s="174"/>
      <c r="QGV203" s="174"/>
      <c r="QGW203" s="174"/>
      <c r="QGX203" s="174"/>
      <c r="QGY203" s="174"/>
      <c r="QGZ203" s="174"/>
      <c r="QHA203" s="174"/>
      <c r="QHB203" s="174"/>
      <c r="QHC203" s="174"/>
      <c r="QHD203" s="174"/>
      <c r="QHE203" s="174"/>
      <c r="QHF203" s="174"/>
      <c r="QHG203" s="174"/>
      <c r="QHH203" s="174"/>
      <c r="QHI203" s="174"/>
      <c r="QHJ203" s="174"/>
      <c r="QHK203" s="174"/>
      <c r="QHL203" s="174"/>
      <c r="QHM203" s="174"/>
      <c r="QHN203" s="174"/>
      <c r="QHO203" s="174"/>
      <c r="QHP203" s="174"/>
      <c r="QHQ203" s="174"/>
      <c r="QHR203" s="174"/>
      <c r="QHS203" s="174"/>
      <c r="QHT203" s="174"/>
      <c r="QHU203" s="174"/>
      <c r="QHV203" s="174"/>
      <c r="QHW203" s="174"/>
      <c r="QHX203" s="174"/>
      <c r="QHY203" s="174"/>
      <c r="QHZ203" s="174"/>
      <c r="QIA203" s="174"/>
      <c r="QIB203" s="174"/>
      <c r="QIC203" s="174"/>
      <c r="QID203" s="174"/>
      <c r="QIE203" s="174"/>
      <c r="QIF203" s="174"/>
      <c r="QIG203" s="174"/>
      <c r="QIH203" s="174"/>
      <c r="QII203" s="174"/>
      <c r="QIJ203" s="174"/>
      <c r="QIK203" s="174"/>
      <c r="QIL203" s="174"/>
      <c r="QIM203" s="174"/>
      <c r="QIN203" s="174"/>
      <c r="QIO203" s="174"/>
      <c r="QIP203" s="174"/>
      <c r="QIQ203" s="174"/>
      <c r="QIR203" s="174"/>
      <c r="QIS203" s="174"/>
      <c r="QIT203" s="174"/>
      <c r="QIU203" s="174"/>
      <c r="QIV203" s="174"/>
      <c r="QIW203" s="174"/>
      <c r="QIX203" s="174"/>
      <c r="QIY203" s="174"/>
      <c r="QIZ203" s="174"/>
      <c r="QJA203" s="174"/>
      <c r="QJB203" s="174"/>
      <c r="QJC203" s="174"/>
      <c r="QJD203" s="174"/>
      <c r="QJE203" s="174"/>
      <c r="QJF203" s="174"/>
      <c r="QJG203" s="174"/>
      <c r="QJH203" s="174"/>
      <c r="QJI203" s="174"/>
      <c r="QJJ203" s="174"/>
      <c r="QJK203" s="174"/>
      <c r="QJL203" s="174"/>
      <c r="QJM203" s="174"/>
      <c r="QJN203" s="174"/>
      <c r="QJO203" s="174"/>
      <c r="QJP203" s="174"/>
      <c r="QJQ203" s="174"/>
      <c r="QJR203" s="174"/>
      <c r="QJS203" s="174"/>
      <c r="QJT203" s="174"/>
      <c r="QJU203" s="174"/>
      <c r="QJV203" s="174"/>
      <c r="QJW203" s="174"/>
      <c r="QJX203" s="174"/>
      <c r="QJY203" s="174"/>
      <c r="QJZ203" s="174"/>
      <c r="QKA203" s="174"/>
      <c r="QKB203" s="174"/>
      <c r="QKC203" s="174"/>
      <c r="QKD203" s="174"/>
      <c r="QKE203" s="174"/>
      <c r="QKF203" s="174"/>
      <c r="QKG203" s="174"/>
      <c r="QKH203" s="174"/>
      <c r="QKI203" s="174"/>
      <c r="QKJ203" s="174"/>
      <c r="QKK203" s="174"/>
      <c r="QKL203" s="174"/>
      <c r="QKM203" s="174"/>
      <c r="QKN203" s="174"/>
      <c r="QKO203" s="174"/>
      <c r="QKP203" s="174"/>
      <c r="QKQ203" s="174"/>
      <c r="QKR203" s="174"/>
      <c r="QKS203" s="174"/>
      <c r="QKT203" s="174"/>
      <c r="QKU203" s="174"/>
      <c r="QKV203" s="174"/>
      <c r="QKW203" s="174"/>
      <c r="QKX203" s="174"/>
      <c r="QKY203" s="174"/>
      <c r="QKZ203" s="174"/>
      <c r="QLA203" s="174"/>
      <c r="QLB203" s="174"/>
      <c r="QLC203" s="174"/>
      <c r="QLD203" s="174"/>
      <c r="QLE203" s="174"/>
      <c r="QLF203" s="174"/>
      <c r="QLG203" s="174"/>
      <c r="QLH203" s="174"/>
      <c r="QLI203" s="174"/>
      <c r="QLJ203" s="174"/>
      <c r="QLK203" s="174"/>
      <c r="QLL203" s="174"/>
      <c r="QLM203" s="174"/>
      <c r="QLN203" s="174"/>
      <c r="QLO203" s="174"/>
      <c r="QLP203" s="174"/>
      <c r="QLQ203" s="174"/>
      <c r="QLR203" s="174"/>
      <c r="QLS203" s="174"/>
      <c r="QLT203" s="174"/>
      <c r="QLU203" s="174"/>
      <c r="QLV203" s="174"/>
      <c r="QLW203" s="174"/>
      <c r="QLX203" s="174"/>
      <c r="QLY203" s="174"/>
      <c r="QLZ203" s="174"/>
      <c r="QMA203" s="174"/>
      <c r="QMB203" s="174"/>
      <c r="QMC203" s="174"/>
      <c r="QMD203" s="174"/>
      <c r="QME203" s="174"/>
      <c r="QMF203" s="174"/>
      <c r="QMG203" s="174"/>
      <c r="QMH203" s="174"/>
      <c r="QMI203" s="174"/>
      <c r="QMJ203" s="174"/>
      <c r="QMK203" s="174"/>
      <c r="QML203" s="174"/>
      <c r="QMM203" s="174"/>
      <c r="QMN203" s="174"/>
      <c r="QMO203" s="174"/>
      <c r="QMP203" s="174"/>
      <c r="QMQ203" s="174"/>
      <c r="QMR203" s="174"/>
      <c r="QMS203" s="174"/>
      <c r="QMT203" s="174"/>
      <c r="QMU203" s="174"/>
      <c r="QMV203" s="174"/>
      <c r="QMW203" s="174"/>
      <c r="QMX203" s="174"/>
      <c r="QMY203" s="174"/>
      <c r="QMZ203" s="174"/>
      <c r="QNA203" s="174"/>
      <c r="QNB203" s="174"/>
      <c r="QNC203" s="174"/>
      <c r="QND203" s="174"/>
      <c r="QNE203" s="174"/>
      <c r="QNF203" s="174"/>
      <c r="QNG203" s="174"/>
      <c r="QNH203" s="174"/>
      <c r="QNI203" s="174"/>
      <c r="QNJ203" s="174"/>
      <c r="QNK203" s="174"/>
      <c r="QNL203" s="174"/>
      <c r="QNM203" s="174"/>
      <c r="QNN203" s="174"/>
      <c r="QNO203" s="174"/>
      <c r="QNP203" s="174"/>
      <c r="QNQ203" s="174"/>
      <c r="QNR203" s="174"/>
      <c r="QNS203" s="174"/>
      <c r="QNT203" s="174"/>
      <c r="QNU203" s="174"/>
      <c r="QNV203" s="174"/>
      <c r="QNW203" s="174"/>
      <c r="QNX203" s="174"/>
      <c r="QNY203" s="174"/>
      <c r="QNZ203" s="174"/>
      <c r="QOA203" s="174"/>
      <c r="QOB203" s="174"/>
      <c r="QOC203" s="174"/>
      <c r="QOD203" s="174"/>
      <c r="QOE203" s="174"/>
      <c r="QOF203" s="174"/>
      <c r="QOG203" s="174"/>
      <c r="QOH203" s="174"/>
      <c r="QOI203" s="174"/>
      <c r="QOJ203" s="174"/>
      <c r="QOK203" s="174"/>
      <c r="QOL203" s="174"/>
      <c r="QOM203" s="174"/>
      <c r="QON203" s="174"/>
      <c r="QOO203" s="174"/>
      <c r="QOP203" s="174"/>
      <c r="QOQ203" s="174"/>
      <c r="QOR203" s="174"/>
      <c r="QOS203" s="174"/>
      <c r="QOT203" s="174"/>
      <c r="QOU203" s="174"/>
      <c r="QOV203" s="174"/>
      <c r="QOW203" s="174"/>
      <c r="QOX203" s="174"/>
      <c r="QOY203" s="174"/>
      <c r="QOZ203" s="174"/>
      <c r="QPA203" s="174"/>
      <c r="QPB203" s="174"/>
      <c r="QPC203" s="174"/>
      <c r="QPD203" s="174"/>
      <c r="QPE203" s="174"/>
      <c r="QPF203" s="174"/>
      <c r="QPG203" s="174"/>
      <c r="QPH203" s="174"/>
      <c r="QPI203" s="174"/>
      <c r="QPJ203" s="174"/>
      <c r="QPK203" s="174"/>
      <c r="QPL203" s="174"/>
      <c r="QPM203" s="174"/>
      <c r="QPN203" s="174"/>
      <c r="QPO203" s="174"/>
      <c r="QPP203" s="174"/>
      <c r="QPQ203" s="174"/>
      <c r="QPR203" s="174"/>
      <c r="QPS203" s="174"/>
      <c r="QPT203" s="174"/>
      <c r="QPU203" s="174"/>
      <c r="QPV203" s="174"/>
      <c r="QPW203" s="174"/>
      <c r="QPX203" s="174"/>
      <c r="QPY203" s="174"/>
      <c r="QPZ203" s="174"/>
      <c r="QQA203" s="174"/>
      <c r="QQB203" s="174"/>
      <c r="QQC203" s="174"/>
      <c r="QQD203" s="174"/>
      <c r="QQE203" s="174"/>
      <c r="QQF203" s="174"/>
      <c r="QQG203" s="174"/>
      <c r="QQH203" s="174"/>
      <c r="QQI203" s="174"/>
      <c r="QQJ203" s="174"/>
      <c r="QQK203" s="174"/>
      <c r="QQL203" s="174"/>
      <c r="QQM203" s="174"/>
      <c r="QQN203" s="174"/>
      <c r="QQO203" s="174"/>
      <c r="QQP203" s="174"/>
      <c r="QQQ203" s="174"/>
      <c r="QQR203" s="174"/>
      <c r="QQS203" s="174"/>
      <c r="QQT203" s="174"/>
      <c r="QQU203" s="174"/>
      <c r="QQV203" s="174"/>
      <c r="QQW203" s="174"/>
      <c r="QQX203" s="174"/>
      <c r="QQY203" s="174"/>
      <c r="QQZ203" s="174"/>
      <c r="QRA203" s="174"/>
      <c r="QRB203" s="174"/>
      <c r="QRC203" s="174"/>
      <c r="QRD203" s="174"/>
      <c r="QRE203" s="174"/>
      <c r="QRF203" s="174"/>
      <c r="QRG203" s="174"/>
      <c r="QRH203" s="174"/>
      <c r="QRI203" s="174"/>
      <c r="QRJ203" s="174"/>
      <c r="QRK203" s="174"/>
      <c r="QRL203" s="174"/>
      <c r="QRM203" s="174"/>
      <c r="QRN203" s="174"/>
      <c r="QRO203" s="174"/>
      <c r="QRP203" s="174"/>
      <c r="QRQ203" s="174"/>
      <c r="QRR203" s="174"/>
      <c r="QRS203" s="174"/>
      <c r="QRT203" s="174"/>
      <c r="QRU203" s="174"/>
      <c r="QRV203" s="174"/>
      <c r="QRW203" s="174"/>
      <c r="QRX203" s="174"/>
      <c r="QRY203" s="174"/>
      <c r="QRZ203" s="174"/>
      <c r="QSA203" s="174"/>
      <c r="QSB203" s="174"/>
      <c r="QSC203" s="174"/>
      <c r="QSD203" s="174"/>
      <c r="QSE203" s="174"/>
      <c r="QSF203" s="174"/>
      <c r="QSG203" s="174"/>
      <c r="QSH203" s="174"/>
      <c r="QSI203" s="174"/>
      <c r="QSJ203" s="174"/>
      <c r="QSK203" s="174"/>
      <c r="QSL203" s="174"/>
      <c r="QSM203" s="174"/>
      <c r="QSN203" s="174"/>
      <c r="QSO203" s="174"/>
      <c r="QSP203" s="174"/>
      <c r="QSQ203" s="174"/>
      <c r="QSR203" s="174"/>
      <c r="QSS203" s="174"/>
      <c r="QST203" s="174"/>
      <c r="QSU203" s="174"/>
      <c r="QSV203" s="174"/>
      <c r="QSW203" s="174"/>
      <c r="QSX203" s="174"/>
      <c r="QSY203" s="174"/>
      <c r="QSZ203" s="174"/>
      <c r="QTA203" s="174"/>
      <c r="QTB203" s="174"/>
      <c r="QTC203" s="174"/>
      <c r="QTD203" s="174"/>
      <c r="QTE203" s="174"/>
      <c r="QTF203" s="174"/>
      <c r="QTG203" s="174"/>
      <c r="QTH203" s="174"/>
      <c r="QTI203" s="174"/>
      <c r="QTJ203" s="174"/>
      <c r="QTK203" s="174"/>
      <c r="QTL203" s="174"/>
      <c r="QTM203" s="174"/>
      <c r="QTN203" s="174"/>
      <c r="QTO203" s="174"/>
      <c r="QTP203" s="174"/>
      <c r="QTQ203" s="174"/>
      <c r="QTR203" s="174"/>
      <c r="QTS203" s="174"/>
      <c r="QTT203" s="174"/>
      <c r="QTU203" s="174"/>
      <c r="QTV203" s="174"/>
      <c r="QTW203" s="174"/>
      <c r="QTX203" s="174"/>
      <c r="QTY203" s="174"/>
      <c r="QTZ203" s="174"/>
      <c r="QUA203" s="174"/>
      <c r="QUB203" s="174"/>
      <c r="QUC203" s="174"/>
      <c r="QUD203" s="174"/>
      <c r="QUE203" s="174"/>
      <c r="QUF203" s="174"/>
      <c r="QUG203" s="174"/>
      <c r="QUH203" s="174"/>
      <c r="QUI203" s="174"/>
      <c r="QUJ203" s="174"/>
      <c r="QUK203" s="174"/>
      <c r="QUL203" s="174"/>
      <c r="QUM203" s="174"/>
      <c r="QUN203" s="174"/>
      <c r="QUO203" s="174"/>
      <c r="QUP203" s="174"/>
      <c r="QUQ203" s="174"/>
      <c r="QUR203" s="174"/>
      <c r="QUS203" s="174"/>
      <c r="QUT203" s="174"/>
      <c r="QUU203" s="174"/>
      <c r="QUV203" s="174"/>
      <c r="QUW203" s="174"/>
      <c r="QUX203" s="174"/>
      <c r="QUY203" s="174"/>
      <c r="QUZ203" s="174"/>
      <c r="QVA203" s="174"/>
      <c r="QVB203" s="174"/>
      <c r="QVC203" s="174"/>
      <c r="QVD203" s="174"/>
      <c r="QVE203" s="174"/>
      <c r="QVF203" s="174"/>
      <c r="QVG203" s="174"/>
      <c r="QVH203" s="174"/>
      <c r="QVI203" s="174"/>
      <c r="QVJ203" s="174"/>
      <c r="QVK203" s="174"/>
      <c r="QVL203" s="174"/>
      <c r="QVM203" s="174"/>
      <c r="QVN203" s="174"/>
      <c r="QVO203" s="174"/>
      <c r="QVP203" s="174"/>
      <c r="QVQ203" s="174"/>
      <c r="QVR203" s="174"/>
      <c r="QVS203" s="174"/>
      <c r="QVT203" s="174"/>
      <c r="QVU203" s="174"/>
      <c r="QVV203" s="174"/>
      <c r="QVW203" s="174"/>
      <c r="QVX203" s="174"/>
      <c r="QVY203" s="174"/>
      <c r="QVZ203" s="174"/>
      <c r="QWA203" s="174"/>
      <c r="QWB203" s="174"/>
      <c r="QWC203" s="174"/>
      <c r="QWD203" s="174"/>
      <c r="QWE203" s="174"/>
      <c r="QWF203" s="174"/>
      <c r="QWG203" s="174"/>
      <c r="QWH203" s="174"/>
      <c r="QWI203" s="174"/>
      <c r="QWJ203" s="174"/>
      <c r="QWK203" s="174"/>
      <c r="QWL203" s="174"/>
      <c r="QWM203" s="174"/>
      <c r="QWN203" s="174"/>
      <c r="QWO203" s="174"/>
      <c r="QWP203" s="174"/>
      <c r="QWQ203" s="174"/>
      <c r="QWR203" s="174"/>
      <c r="QWS203" s="174"/>
      <c r="QWT203" s="174"/>
      <c r="QWU203" s="174"/>
      <c r="QWV203" s="174"/>
      <c r="QWW203" s="174"/>
      <c r="QWX203" s="174"/>
      <c r="QWY203" s="174"/>
      <c r="QWZ203" s="174"/>
      <c r="QXA203" s="174"/>
      <c r="QXB203" s="174"/>
      <c r="QXC203" s="174"/>
      <c r="QXD203" s="174"/>
      <c r="QXE203" s="174"/>
      <c r="QXF203" s="174"/>
      <c r="QXG203" s="174"/>
      <c r="QXH203" s="174"/>
      <c r="QXI203" s="174"/>
      <c r="QXJ203" s="174"/>
      <c r="QXK203" s="174"/>
      <c r="QXL203" s="174"/>
      <c r="QXM203" s="174"/>
      <c r="QXN203" s="174"/>
      <c r="QXO203" s="174"/>
      <c r="QXP203" s="174"/>
      <c r="QXQ203" s="174"/>
      <c r="QXR203" s="174"/>
      <c r="QXS203" s="174"/>
      <c r="QXT203" s="174"/>
      <c r="QXU203" s="174"/>
      <c r="QXV203" s="174"/>
      <c r="QXW203" s="174"/>
      <c r="QXX203" s="174"/>
      <c r="QXY203" s="174"/>
      <c r="QXZ203" s="174"/>
      <c r="QYA203" s="174"/>
      <c r="QYB203" s="174"/>
      <c r="QYC203" s="174"/>
      <c r="QYD203" s="174"/>
      <c r="QYE203" s="174"/>
      <c r="QYF203" s="174"/>
      <c r="QYG203" s="174"/>
      <c r="QYH203" s="174"/>
      <c r="QYI203" s="174"/>
      <c r="QYJ203" s="174"/>
      <c r="QYK203" s="174"/>
      <c r="QYL203" s="174"/>
      <c r="QYM203" s="174"/>
      <c r="QYN203" s="174"/>
      <c r="QYO203" s="174"/>
      <c r="QYP203" s="174"/>
      <c r="QYQ203" s="174"/>
      <c r="QYR203" s="174"/>
      <c r="QYS203" s="174"/>
      <c r="QYT203" s="174"/>
      <c r="QYU203" s="174"/>
      <c r="QYV203" s="174"/>
      <c r="QYW203" s="174"/>
      <c r="QYX203" s="174"/>
      <c r="QYY203" s="174"/>
      <c r="QYZ203" s="174"/>
      <c r="QZA203" s="174"/>
      <c r="QZB203" s="174"/>
      <c r="QZC203" s="174"/>
      <c r="QZD203" s="174"/>
      <c r="QZE203" s="174"/>
      <c r="QZF203" s="174"/>
      <c r="QZG203" s="174"/>
      <c r="QZH203" s="174"/>
      <c r="QZI203" s="174"/>
      <c r="QZJ203" s="174"/>
      <c r="QZK203" s="174"/>
      <c r="QZL203" s="174"/>
      <c r="QZM203" s="174"/>
      <c r="QZN203" s="174"/>
      <c r="QZO203" s="174"/>
      <c r="QZP203" s="174"/>
      <c r="QZQ203" s="174"/>
      <c r="QZR203" s="174"/>
      <c r="QZS203" s="174"/>
      <c r="QZT203" s="174"/>
      <c r="QZU203" s="174"/>
      <c r="QZV203" s="174"/>
      <c r="QZW203" s="174"/>
      <c r="QZX203" s="174"/>
      <c r="QZY203" s="174"/>
      <c r="QZZ203" s="174"/>
      <c r="RAA203" s="174"/>
      <c r="RAB203" s="174"/>
      <c r="RAC203" s="174"/>
      <c r="RAD203" s="174"/>
      <c r="RAE203" s="174"/>
      <c r="RAF203" s="174"/>
      <c r="RAG203" s="174"/>
      <c r="RAH203" s="174"/>
      <c r="RAI203" s="174"/>
      <c r="RAJ203" s="174"/>
      <c r="RAK203" s="174"/>
      <c r="RAL203" s="174"/>
      <c r="RAM203" s="174"/>
      <c r="RAN203" s="174"/>
      <c r="RAO203" s="174"/>
      <c r="RAP203" s="174"/>
      <c r="RAQ203" s="174"/>
      <c r="RAR203" s="174"/>
      <c r="RAS203" s="174"/>
      <c r="RAT203" s="174"/>
      <c r="RAU203" s="174"/>
      <c r="RAV203" s="174"/>
      <c r="RAW203" s="174"/>
      <c r="RAX203" s="174"/>
      <c r="RAY203" s="174"/>
      <c r="RAZ203" s="174"/>
      <c r="RBA203" s="174"/>
      <c r="RBB203" s="174"/>
      <c r="RBC203" s="174"/>
      <c r="RBD203" s="174"/>
      <c r="RBE203" s="174"/>
      <c r="RBF203" s="174"/>
      <c r="RBG203" s="174"/>
      <c r="RBH203" s="174"/>
      <c r="RBI203" s="174"/>
      <c r="RBJ203" s="174"/>
      <c r="RBK203" s="174"/>
      <c r="RBL203" s="174"/>
      <c r="RBM203" s="174"/>
      <c r="RBN203" s="174"/>
      <c r="RBO203" s="174"/>
      <c r="RBP203" s="174"/>
      <c r="RBQ203" s="174"/>
      <c r="RBR203" s="174"/>
      <c r="RBS203" s="174"/>
      <c r="RBT203" s="174"/>
      <c r="RBU203" s="174"/>
      <c r="RBV203" s="174"/>
      <c r="RBW203" s="174"/>
      <c r="RBX203" s="174"/>
      <c r="RBY203" s="174"/>
      <c r="RBZ203" s="174"/>
      <c r="RCA203" s="174"/>
      <c r="RCB203" s="174"/>
      <c r="RCC203" s="174"/>
      <c r="RCD203" s="174"/>
      <c r="RCE203" s="174"/>
      <c r="RCF203" s="174"/>
      <c r="RCG203" s="174"/>
      <c r="RCH203" s="174"/>
      <c r="RCI203" s="174"/>
      <c r="RCJ203" s="174"/>
      <c r="RCK203" s="174"/>
      <c r="RCL203" s="174"/>
      <c r="RCM203" s="174"/>
      <c r="RCN203" s="174"/>
      <c r="RCO203" s="174"/>
      <c r="RCP203" s="174"/>
      <c r="RCQ203" s="174"/>
      <c r="RCR203" s="174"/>
      <c r="RCS203" s="174"/>
      <c r="RCT203" s="174"/>
      <c r="RCU203" s="174"/>
      <c r="RCV203" s="174"/>
      <c r="RCW203" s="174"/>
      <c r="RCX203" s="174"/>
      <c r="RCY203" s="174"/>
      <c r="RCZ203" s="174"/>
      <c r="RDA203" s="174"/>
      <c r="RDB203" s="174"/>
      <c r="RDC203" s="174"/>
      <c r="RDD203" s="174"/>
      <c r="RDE203" s="174"/>
      <c r="RDF203" s="174"/>
      <c r="RDG203" s="174"/>
      <c r="RDH203" s="174"/>
      <c r="RDI203" s="174"/>
      <c r="RDJ203" s="174"/>
      <c r="RDK203" s="174"/>
      <c r="RDL203" s="174"/>
      <c r="RDM203" s="174"/>
      <c r="RDN203" s="174"/>
      <c r="RDO203" s="174"/>
      <c r="RDP203" s="174"/>
      <c r="RDQ203" s="174"/>
      <c r="RDR203" s="174"/>
      <c r="RDS203" s="174"/>
      <c r="RDT203" s="174"/>
      <c r="RDU203" s="174"/>
      <c r="RDV203" s="174"/>
      <c r="RDW203" s="174"/>
      <c r="RDX203" s="174"/>
      <c r="RDY203" s="174"/>
      <c r="RDZ203" s="174"/>
      <c r="REA203" s="174"/>
      <c r="REB203" s="174"/>
      <c r="REC203" s="174"/>
      <c r="RED203" s="174"/>
      <c r="REE203" s="174"/>
      <c r="REF203" s="174"/>
      <c r="REG203" s="174"/>
      <c r="REH203" s="174"/>
      <c r="REI203" s="174"/>
      <c r="REJ203" s="174"/>
      <c r="REK203" s="174"/>
      <c r="REL203" s="174"/>
      <c r="REM203" s="174"/>
      <c r="REN203" s="174"/>
      <c r="REO203" s="174"/>
      <c r="REP203" s="174"/>
      <c r="REQ203" s="174"/>
      <c r="RER203" s="174"/>
      <c r="RES203" s="174"/>
      <c r="RET203" s="174"/>
      <c r="REU203" s="174"/>
      <c r="REV203" s="174"/>
      <c r="REW203" s="174"/>
      <c r="REX203" s="174"/>
      <c r="REY203" s="174"/>
      <c r="REZ203" s="174"/>
      <c r="RFA203" s="174"/>
      <c r="RFB203" s="174"/>
      <c r="RFC203" s="174"/>
      <c r="RFD203" s="174"/>
      <c r="RFE203" s="174"/>
      <c r="RFF203" s="174"/>
      <c r="RFG203" s="174"/>
      <c r="RFH203" s="174"/>
      <c r="RFI203" s="174"/>
      <c r="RFJ203" s="174"/>
      <c r="RFK203" s="174"/>
      <c r="RFL203" s="174"/>
      <c r="RFM203" s="174"/>
      <c r="RFN203" s="174"/>
      <c r="RFO203" s="174"/>
      <c r="RFP203" s="174"/>
      <c r="RFQ203" s="174"/>
      <c r="RFR203" s="174"/>
      <c r="RFS203" s="174"/>
      <c r="RFT203" s="174"/>
      <c r="RFU203" s="174"/>
      <c r="RFV203" s="174"/>
      <c r="RFW203" s="174"/>
      <c r="RFX203" s="174"/>
      <c r="RFY203" s="174"/>
      <c r="RFZ203" s="174"/>
      <c r="RGA203" s="174"/>
      <c r="RGB203" s="174"/>
      <c r="RGC203" s="174"/>
      <c r="RGD203" s="174"/>
      <c r="RGE203" s="174"/>
      <c r="RGF203" s="174"/>
      <c r="RGG203" s="174"/>
      <c r="RGH203" s="174"/>
      <c r="RGI203" s="174"/>
      <c r="RGJ203" s="174"/>
      <c r="RGK203" s="174"/>
      <c r="RGL203" s="174"/>
      <c r="RGM203" s="174"/>
      <c r="RGN203" s="174"/>
      <c r="RGO203" s="174"/>
      <c r="RGP203" s="174"/>
      <c r="RGQ203" s="174"/>
      <c r="RGR203" s="174"/>
      <c r="RGS203" s="174"/>
      <c r="RGT203" s="174"/>
      <c r="RGU203" s="174"/>
      <c r="RGV203" s="174"/>
      <c r="RGW203" s="174"/>
      <c r="RGX203" s="174"/>
      <c r="RGY203" s="174"/>
      <c r="RGZ203" s="174"/>
      <c r="RHA203" s="174"/>
      <c r="RHB203" s="174"/>
      <c r="RHC203" s="174"/>
      <c r="RHD203" s="174"/>
      <c r="RHE203" s="174"/>
      <c r="RHF203" s="174"/>
      <c r="RHG203" s="174"/>
      <c r="RHH203" s="174"/>
      <c r="RHI203" s="174"/>
      <c r="RHJ203" s="174"/>
      <c r="RHK203" s="174"/>
      <c r="RHL203" s="174"/>
      <c r="RHM203" s="174"/>
      <c r="RHN203" s="174"/>
      <c r="RHO203" s="174"/>
      <c r="RHP203" s="174"/>
      <c r="RHQ203" s="174"/>
      <c r="RHR203" s="174"/>
      <c r="RHS203" s="174"/>
      <c r="RHT203" s="174"/>
      <c r="RHU203" s="174"/>
      <c r="RHV203" s="174"/>
      <c r="RHW203" s="174"/>
      <c r="RHX203" s="174"/>
      <c r="RHY203" s="174"/>
      <c r="RHZ203" s="174"/>
      <c r="RIA203" s="174"/>
      <c r="RIB203" s="174"/>
      <c r="RIC203" s="174"/>
      <c r="RID203" s="174"/>
      <c r="RIE203" s="174"/>
      <c r="RIF203" s="174"/>
      <c r="RIG203" s="174"/>
      <c r="RIH203" s="174"/>
      <c r="RII203" s="174"/>
      <c r="RIJ203" s="174"/>
      <c r="RIK203" s="174"/>
      <c r="RIL203" s="174"/>
      <c r="RIM203" s="174"/>
      <c r="RIN203" s="174"/>
      <c r="RIO203" s="174"/>
      <c r="RIP203" s="174"/>
      <c r="RIQ203" s="174"/>
      <c r="RIR203" s="174"/>
      <c r="RIS203" s="174"/>
      <c r="RIT203" s="174"/>
      <c r="RIU203" s="174"/>
      <c r="RIV203" s="174"/>
      <c r="RIW203" s="174"/>
      <c r="RIX203" s="174"/>
      <c r="RIY203" s="174"/>
      <c r="RIZ203" s="174"/>
      <c r="RJA203" s="174"/>
      <c r="RJB203" s="174"/>
      <c r="RJC203" s="174"/>
      <c r="RJD203" s="174"/>
      <c r="RJE203" s="174"/>
      <c r="RJF203" s="174"/>
      <c r="RJG203" s="174"/>
      <c r="RJH203" s="174"/>
      <c r="RJI203" s="174"/>
      <c r="RJJ203" s="174"/>
      <c r="RJK203" s="174"/>
      <c r="RJL203" s="174"/>
      <c r="RJM203" s="174"/>
      <c r="RJN203" s="174"/>
      <c r="RJO203" s="174"/>
      <c r="RJP203" s="174"/>
      <c r="RJQ203" s="174"/>
      <c r="RJR203" s="174"/>
      <c r="RJS203" s="174"/>
      <c r="RJT203" s="174"/>
      <c r="RJU203" s="174"/>
      <c r="RJV203" s="174"/>
      <c r="RJW203" s="174"/>
      <c r="RJX203" s="174"/>
      <c r="RJY203" s="174"/>
      <c r="RJZ203" s="174"/>
      <c r="RKA203" s="174"/>
      <c r="RKB203" s="174"/>
      <c r="RKC203" s="174"/>
      <c r="RKD203" s="174"/>
      <c r="RKE203" s="174"/>
      <c r="RKF203" s="174"/>
      <c r="RKG203" s="174"/>
      <c r="RKH203" s="174"/>
      <c r="RKI203" s="174"/>
      <c r="RKJ203" s="174"/>
      <c r="RKK203" s="174"/>
      <c r="RKL203" s="174"/>
      <c r="RKM203" s="174"/>
      <c r="RKN203" s="174"/>
      <c r="RKO203" s="174"/>
      <c r="RKP203" s="174"/>
      <c r="RKQ203" s="174"/>
      <c r="RKR203" s="174"/>
      <c r="RKS203" s="174"/>
      <c r="RKT203" s="174"/>
      <c r="RKU203" s="174"/>
      <c r="RKV203" s="174"/>
      <c r="RKW203" s="174"/>
      <c r="RKX203" s="174"/>
      <c r="RKY203" s="174"/>
      <c r="RKZ203" s="174"/>
      <c r="RLA203" s="174"/>
      <c r="RLB203" s="174"/>
      <c r="RLC203" s="174"/>
      <c r="RLD203" s="174"/>
      <c r="RLE203" s="174"/>
      <c r="RLF203" s="174"/>
      <c r="RLG203" s="174"/>
      <c r="RLH203" s="174"/>
      <c r="RLI203" s="174"/>
      <c r="RLJ203" s="174"/>
      <c r="RLK203" s="174"/>
      <c r="RLL203" s="174"/>
      <c r="RLM203" s="174"/>
      <c r="RLN203" s="174"/>
      <c r="RLO203" s="174"/>
      <c r="RLP203" s="174"/>
      <c r="RLQ203" s="174"/>
      <c r="RLR203" s="174"/>
      <c r="RLS203" s="174"/>
      <c r="RLT203" s="174"/>
      <c r="RLU203" s="174"/>
      <c r="RLV203" s="174"/>
      <c r="RLW203" s="174"/>
      <c r="RLX203" s="174"/>
      <c r="RLY203" s="174"/>
      <c r="RLZ203" s="174"/>
      <c r="RMA203" s="174"/>
      <c r="RMB203" s="174"/>
      <c r="RMC203" s="174"/>
      <c r="RMD203" s="174"/>
      <c r="RME203" s="174"/>
      <c r="RMF203" s="174"/>
      <c r="RMG203" s="174"/>
      <c r="RMH203" s="174"/>
      <c r="RMI203" s="174"/>
      <c r="RMJ203" s="174"/>
      <c r="RMK203" s="174"/>
      <c r="RML203" s="174"/>
      <c r="RMM203" s="174"/>
      <c r="RMN203" s="174"/>
      <c r="RMO203" s="174"/>
      <c r="RMP203" s="174"/>
      <c r="RMQ203" s="174"/>
      <c r="RMR203" s="174"/>
      <c r="RMS203" s="174"/>
      <c r="RMT203" s="174"/>
      <c r="RMU203" s="174"/>
      <c r="RMV203" s="174"/>
      <c r="RMW203" s="174"/>
      <c r="RMX203" s="174"/>
      <c r="RMY203" s="174"/>
      <c r="RMZ203" s="174"/>
      <c r="RNA203" s="174"/>
      <c r="RNB203" s="174"/>
      <c r="RNC203" s="174"/>
      <c r="RND203" s="174"/>
      <c r="RNE203" s="174"/>
      <c r="RNF203" s="174"/>
      <c r="RNG203" s="174"/>
      <c r="RNH203" s="174"/>
      <c r="RNI203" s="174"/>
      <c r="RNJ203" s="174"/>
      <c r="RNK203" s="174"/>
      <c r="RNL203" s="174"/>
      <c r="RNM203" s="174"/>
      <c r="RNN203" s="174"/>
      <c r="RNO203" s="174"/>
      <c r="RNP203" s="174"/>
      <c r="RNQ203" s="174"/>
      <c r="RNR203" s="174"/>
      <c r="RNS203" s="174"/>
      <c r="RNT203" s="174"/>
      <c r="RNU203" s="174"/>
      <c r="RNV203" s="174"/>
      <c r="RNW203" s="174"/>
      <c r="RNX203" s="174"/>
      <c r="RNY203" s="174"/>
      <c r="RNZ203" s="174"/>
      <c r="ROA203" s="174"/>
      <c r="ROB203" s="174"/>
      <c r="ROC203" s="174"/>
      <c r="ROD203" s="174"/>
      <c r="ROE203" s="174"/>
      <c r="ROF203" s="174"/>
      <c r="ROG203" s="174"/>
      <c r="ROH203" s="174"/>
      <c r="ROI203" s="174"/>
      <c r="ROJ203" s="174"/>
      <c r="ROK203" s="174"/>
      <c r="ROL203" s="174"/>
      <c r="ROM203" s="174"/>
      <c r="RON203" s="174"/>
      <c r="ROO203" s="174"/>
      <c r="ROP203" s="174"/>
      <c r="ROQ203" s="174"/>
      <c r="ROR203" s="174"/>
      <c r="ROS203" s="174"/>
      <c r="ROT203" s="174"/>
      <c r="ROU203" s="174"/>
      <c r="ROV203" s="174"/>
      <c r="ROW203" s="174"/>
      <c r="ROX203" s="174"/>
      <c r="ROY203" s="174"/>
      <c r="ROZ203" s="174"/>
      <c r="RPA203" s="174"/>
      <c r="RPB203" s="174"/>
      <c r="RPC203" s="174"/>
      <c r="RPD203" s="174"/>
      <c r="RPE203" s="174"/>
      <c r="RPF203" s="174"/>
      <c r="RPG203" s="174"/>
      <c r="RPH203" s="174"/>
      <c r="RPI203" s="174"/>
      <c r="RPJ203" s="174"/>
      <c r="RPK203" s="174"/>
      <c r="RPL203" s="174"/>
      <c r="RPM203" s="174"/>
      <c r="RPN203" s="174"/>
      <c r="RPO203" s="174"/>
      <c r="RPP203" s="174"/>
      <c r="RPQ203" s="174"/>
      <c r="RPR203" s="174"/>
      <c r="RPS203" s="174"/>
      <c r="RPT203" s="174"/>
      <c r="RPU203" s="174"/>
      <c r="RPV203" s="174"/>
      <c r="RPW203" s="174"/>
      <c r="RPX203" s="174"/>
      <c r="RPY203" s="174"/>
      <c r="RPZ203" s="174"/>
      <c r="RQA203" s="174"/>
      <c r="RQB203" s="174"/>
      <c r="RQC203" s="174"/>
      <c r="RQD203" s="174"/>
      <c r="RQE203" s="174"/>
      <c r="RQF203" s="174"/>
      <c r="RQG203" s="174"/>
      <c r="RQH203" s="174"/>
      <c r="RQI203" s="174"/>
      <c r="RQJ203" s="174"/>
      <c r="RQK203" s="174"/>
      <c r="RQL203" s="174"/>
      <c r="RQM203" s="174"/>
      <c r="RQN203" s="174"/>
      <c r="RQO203" s="174"/>
      <c r="RQP203" s="174"/>
      <c r="RQQ203" s="174"/>
      <c r="RQR203" s="174"/>
      <c r="RQS203" s="174"/>
      <c r="RQT203" s="174"/>
      <c r="RQU203" s="174"/>
      <c r="RQV203" s="174"/>
      <c r="RQW203" s="174"/>
      <c r="RQX203" s="174"/>
      <c r="RQY203" s="174"/>
      <c r="RQZ203" s="174"/>
      <c r="RRA203" s="174"/>
      <c r="RRB203" s="174"/>
      <c r="RRC203" s="174"/>
      <c r="RRD203" s="174"/>
      <c r="RRE203" s="174"/>
      <c r="RRF203" s="174"/>
      <c r="RRG203" s="174"/>
      <c r="RRH203" s="174"/>
      <c r="RRI203" s="174"/>
      <c r="RRJ203" s="174"/>
      <c r="RRK203" s="174"/>
      <c r="RRL203" s="174"/>
      <c r="RRM203" s="174"/>
      <c r="RRN203" s="174"/>
      <c r="RRO203" s="174"/>
      <c r="RRP203" s="174"/>
      <c r="RRQ203" s="174"/>
      <c r="RRR203" s="174"/>
      <c r="RRS203" s="174"/>
      <c r="RRT203" s="174"/>
      <c r="RRU203" s="174"/>
      <c r="RRV203" s="174"/>
      <c r="RRW203" s="174"/>
      <c r="RRX203" s="174"/>
      <c r="RRY203" s="174"/>
      <c r="RRZ203" s="174"/>
      <c r="RSA203" s="174"/>
      <c r="RSB203" s="174"/>
      <c r="RSC203" s="174"/>
      <c r="RSD203" s="174"/>
      <c r="RSE203" s="174"/>
      <c r="RSF203" s="174"/>
      <c r="RSG203" s="174"/>
      <c r="RSH203" s="174"/>
      <c r="RSI203" s="174"/>
      <c r="RSJ203" s="174"/>
      <c r="RSK203" s="174"/>
      <c r="RSL203" s="174"/>
      <c r="RSM203" s="174"/>
      <c r="RSN203" s="174"/>
      <c r="RSO203" s="174"/>
      <c r="RSP203" s="174"/>
      <c r="RSQ203" s="174"/>
      <c r="RSR203" s="174"/>
      <c r="RSS203" s="174"/>
      <c r="RST203" s="174"/>
      <c r="RSU203" s="174"/>
      <c r="RSV203" s="174"/>
      <c r="RSW203" s="174"/>
      <c r="RSX203" s="174"/>
      <c r="RSY203" s="174"/>
      <c r="RSZ203" s="174"/>
      <c r="RTA203" s="174"/>
      <c r="RTB203" s="174"/>
      <c r="RTC203" s="174"/>
      <c r="RTD203" s="174"/>
      <c r="RTE203" s="174"/>
      <c r="RTF203" s="174"/>
      <c r="RTG203" s="174"/>
      <c r="RTH203" s="174"/>
      <c r="RTI203" s="174"/>
      <c r="RTJ203" s="174"/>
      <c r="RTK203" s="174"/>
      <c r="RTL203" s="174"/>
      <c r="RTM203" s="174"/>
      <c r="RTN203" s="174"/>
      <c r="RTO203" s="174"/>
      <c r="RTP203" s="174"/>
      <c r="RTQ203" s="174"/>
      <c r="RTR203" s="174"/>
      <c r="RTS203" s="174"/>
      <c r="RTT203" s="174"/>
      <c r="RTU203" s="174"/>
      <c r="RTV203" s="174"/>
      <c r="RTW203" s="174"/>
      <c r="RTX203" s="174"/>
      <c r="RTY203" s="174"/>
      <c r="RTZ203" s="174"/>
      <c r="RUA203" s="174"/>
      <c r="RUB203" s="174"/>
      <c r="RUC203" s="174"/>
      <c r="RUD203" s="174"/>
      <c r="RUE203" s="174"/>
      <c r="RUF203" s="174"/>
      <c r="RUG203" s="174"/>
      <c r="RUH203" s="174"/>
      <c r="RUI203" s="174"/>
      <c r="RUJ203" s="174"/>
      <c r="RUK203" s="174"/>
      <c r="RUL203" s="174"/>
      <c r="RUM203" s="174"/>
      <c r="RUN203" s="174"/>
      <c r="RUO203" s="174"/>
      <c r="RUP203" s="174"/>
      <c r="RUQ203" s="174"/>
      <c r="RUR203" s="174"/>
      <c r="RUS203" s="174"/>
      <c r="RUT203" s="174"/>
      <c r="RUU203" s="174"/>
      <c r="RUV203" s="174"/>
      <c r="RUW203" s="174"/>
      <c r="RUX203" s="174"/>
      <c r="RUY203" s="174"/>
      <c r="RUZ203" s="174"/>
      <c r="RVA203" s="174"/>
      <c r="RVB203" s="174"/>
      <c r="RVC203" s="174"/>
      <c r="RVD203" s="174"/>
      <c r="RVE203" s="174"/>
      <c r="RVF203" s="174"/>
      <c r="RVG203" s="174"/>
      <c r="RVH203" s="174"/>
      <c r="RVI203" s="174"/>
      <c r="RVJ203" s="174"/>
      <c r="RVK203" s="174"/>
      <c r="RVL203" s="174"/>
      <c r="RVM203" s="174"/>
      <c r="RVN203" s="174"/>
      <c r="RVO203" s="174"/>
      <c r="RVP203" s="174"/>
      <c r="RVQ203" s="174"/>
      <c r="RVR203" s="174"/>
      <c r="RVS203" s="174"/>
      <c r="RVT203" s="174"/>
      <c r="RVU203" s="174"/>
      <c r="RVV203" s="174"/>
      <c r="RVW203" s="174"/>
      <c r="RVX203" s="174"/>
      <c r="RVY203" s="174"/>
      <c r="RVZ203" s="174"/>
      <c r="RWA203" s="174"/>
      <c r="RWB203" s="174"/>
      <c r="RWC203" s="174"/>
      <c r="RWD203" s="174"/>
      <c r="RWE203" s="174"/>
      <c r="RWF203" s="174"/>
      <c r="RWG203" s="174"/>
      <c r="RWH203" s="174"/>
      <c r="RWI203" s="174"/>
      <c r="RWJ203" s="174"/>
      <c r="RWK203" s="174"/>
      <c r="RWL203" s="174"/>
      <c r="RWM203" s="174"/>
      <c r="RWN203" s="174"/>
      <c r="RWO203" s="174"/>
      <c r="RWP203" s="174"/>
      <c r="RWQ203" s="174"/>
      <c r="RWR203" s="174"/>
      <c r="RWS203" s="174"/>
      <c r="RWT203" s="174"/>
      <c r="RWU203" s="174"/>
      <c r="RWV203" s="174"/>
      <c r="RWW203" s="174"/>
      <c r="RWX203" s="174"/>
      <c r="RWY203" s="174"/>
      <c r="RWZ203" s="174"/>
      <c r="RXA203" s="174"/>
      <c r="RXB203" s="174"/>
      <c r="RXC203" s="174"/>
      <c r="RXD203" s="174"/>
      <c r="RXE203" s="174"/>
      <c r="RXF203" s="174"/>
      <c r="RXG203" s="174"/>
      <c r="RXH203" s="174"/>
      <c r="RXI203" s="174"/>
      <c r="RXJ203" s="174"/>
      <c r="RXK203" s="174"/>
      <c r="RXL203" s="174"/>
      <c r="RXM203" s="174"/>
      <c r="RXN203" s="174"/>
      <c r="RXO203" s="174"/>
      <c r="RXP203" s="174"/>
      <c r="RXQ203" s="174"/>
      <c r="RXR203" s="174"/>
      <c r="RXS203" s="174"/>
      <c r="RXT203" s="174"/>
      <c r="RXU203" s="174"/>
      <c r="RXV203" s="174"/>
      <c r="RXW203" s="174"/>
      <c r="RXX203" s="174"/>
      <c r="RXY203" s="174"/>
      <c r="RXZ203" s="174"/>
      <c r="RYA203" s="174"/>
      <c r="RYB203" s="174"/>
      <c r="RYC203" s="174"/>
      <c r="RYD203" s="174"/>
      <c r="RYE203" s="174"/>
      <c r="RYF203" s="174"/>
      <c r="RYG203" s="174"/>
      <c r="RYH203" s="174"/>
      <c r="RYI203" s="174"/>
      <c r="RYJ203" s="174"/>
      <c r="RYK203" s="174"/>
      <c r="RYL203" s="174"/>
      <c r="RYM203" s="174"/>
      <c r="RYN203" s="174"/>
      <c r="RYO203" s="174"/>
      <c r="RYP203" s="174"/>
      <c r="RYQ203" s="174"/>
      <c r="RYR203" s="174"/>
      <c r="RYS203" s="174"/>
      <c r="RYT203" s="174"/>
      <c r="RYU203" s="174"/>
      <c r="RYV203" s="174"/>
      <c r="RYW203" s="174"/>
      <c r="RYX203" s="174"/>
      <c r="RYY203" s="174"/>
      <c r="RYZ203" s="174"/>
      <c r="RZA203" s="174"/>
      <c r="RZB203" s="174"/>
      <c r="RZC203" s="174"/>
      <c r="RZD203" s="174"/>
      <c r="RZE203" s="174"/>
      <c r="RZF203" s="174"/>
      <c r="RZG203" s="174"/>
      <c r="RZH203" s="174"/>
      <c r="RZI203" s="174"/>
      <c r="RZJ203" s="174"/>
      <c r="RZK203" s="174"/>
      <c r="RZL203" s="174"/>
      <c r="RZM203" s="174"/>
      <c r="RZN203" s="174"/>
      <c r="RZO203" s="174"/>
      <c r="RZP203" s="174"/>
      <c r="RZQ203" s="174"/>
      <c r="RZR203" s="174"/>
      <c r="RZS203" s="174"/>
      <c r="RZT203" s="174"/>
      <c r="RZU203" s="174"/>
      <c r="RZV203" s="174"/>
      <c r="RZW203" s="174"/>
      <c r="RZX203" s="174"/>
      <c r="RZY203" s="174"/>
      <c r="RZZ203" s="174"/>
      <c r="SAA203" s="174"/>
      <c r="SAB203" s="174"/>
      <c r="SAC203" s="174"/>
      <c r="SAD203" s="174"/>
      <c r="SAE203" s="174"/>
      <c r="SAF203" s="174"/>
      <c r="SAG203" s="174"/>
      <c r="SAH203" s="174"/>
      <c r="SAI203" s="174"/>
      <c r="SAJ203" s="174"/>
      <c r="SAK203" s="174"/>
      <c r="SAL203" s="174"/>
      <c r="SAM203" s="174"/>
      <c r="SAN203" s="174"/>
      <c r="SAO203" s="174"/>
      <c r="SAP203" s="174"/>
      <c r="SAQ203" s="174"/>
      <c r="SAR203" s="174"/>
      <c r="SAS203" s="174"/>
      <c r="SAT203" s="174"/>
      <c r="SAU203" s="174"/>
      <c r="SAV203" s="174"/>
      <c r="SAW203" s="174"/>
      <c r="SAX203" s="174"/>
      <c r="SAY203" s="174"/>
      <c r="SAZ203" s="174"/>
      <c r="SBA203" s="174"/>
      <c r="SBB203" s="174"/>
      <c r="SBC203" s="174"/>
      <c r="SBD203" s="174"/>
      <c r="SBE203" s="174"/>
      <c r="SBF203" s="174"/>
      <c r="SBG203" s="174"/>
      <c r="SBH203" s="174"/>
      <c r="SBI203" s="174"/>
      <c r="SBJ203" s="174"/>
      <c r="SBK203" s="174"/>
      <c r="SBL203" s="174"/>
      <c r="SBM203" s="174"/>
      <c r="SBN203" s="174"/>
      <c r="SBO203" s="174"/>
      <c r="SBP203" s="174"/>
      <c r="SBQ203" s="174"/>
      <c r="SBR203" s="174"/>
      <c r="SBS203" s="174"/>
      <c r="SBT203" s="174"/>
      <c r="SBU203" s="174"/>
      <c r="SBV203" s="174"/>
      <c r="SBW203" s="174"/>
      <c r="SBX203" s="174"/>
      <c r="SBY203" s="174"/>
      <c r="SBZ203" s="174"/>
      <c r="SCA203" s="174"/>
      <c r="SCB203" s="174"/>
      <c r="SCC203" s="174"/>
      <c r="SCD203" s="174"/>
      <c r="SCE203" s="174"/>
      <c r="SCF203" s="174"/>
      <c r="SCG203" s="174"/>
      <c r="SCH203" s="174"/>
      <c r="SCI203" s="174"/>
      <c r="SCJ203" s="174"/>
      <c r="SCK203" s="174"/>
      <c r="SCL203" s="174"/>
      <c r="SCM203" s="174"/>
      <c r="SCN203" s="174"/>
      <c r="SCO203" s="174"/>
      <c r="SCP203" s="174"/>
      <c r="SCQ203" s="174"/>
      <c r="SCR203" s="174"/>
      <c r="SCS203" s="174"/>
      <c r="SCT203" s="174"/>
      <c r="SCU203" s="174"/>
      <c r="SCV203" s="174"/>
      <c r="SCW203" s="174"/>
      <c r="SCX203" s="174"/>
      <c r="SCY203" s="174"/>
      <c r="SCZ203" s="174"/>
      <c r="SDA203" s="174"/>
      <c r="SDB203" s="174"/>
      <c r="SDC203" s="174"/>
      <c r="SDD203" s="174"/>
      <c r="SDE203" s="174"/>
      <c r="SDF203" s="174"/>
      <c r="SDG203" s="174"/>
      <c r="SDH203" s="174"/>
      <c r="SDI203" s="174"/>
      <c r="SDJ203" s="174"/>
      <c r="SDK203" s="174"/>
      <c r="SDL203" s="174"/>
      <c r="SDM203" s="174"/>
      <c r="SDN203" s="174"/>
      <c r="SDO203" s="174"/>
      <c r="SDP203" s="174"/>
      <c r="SDQ203" s="174"/>
      <c r="SDR203" s="174"/>
      <c r="SDS203" s="174"/>
      <c r="SDT203" s="174"/>
      <c r="SDU203" s="174"/>
      <c r="SDV203" s="174"/>
      <c r="SDW203" s="174"/>
      <c r="SDX203" s="174"/>
      <c r="SDY203" s="174"/>
      <c r="SDZ203" s="174"/>
      <c r="SEA203" s="174"/>
      <c r="SEB203" s="174"/>
      <c r="SEC203" s="174"/>
      <c r="SED203" s="174"/>
      <c r="SEE203" s="174"/>
      <c r="SEF203" s="174"/>
      <c r="SEG203" s="174"/>
      <c r="SEH203" s="174"/>
      <c r="SEI203" s="174"/>
      <c r="SEJ203" s="174"/>
      <c r="SEK203" s="174"/>
      <c r="SEL203" s="174"/>
      <c r="SEM203" s="174"/>
      <c r="SEN203" s="174"/>
      <c r="SEO203" s="174"/>
      <c r="SEP203" s="174"/>
      <c r="SEQ203" s="174"/>
      <c r="SER203" s="174"/>
      <c r="SES203" s="174"/>
      <c r="SET203" s="174"/>
      <c r="SEU203" s="174"/>
      <c r="SEV203" s="174"/>
      <c r="SEW203" s="174"/>
      <c r="SEX203" s="174"/>
      <c r="SEY203" s="174"/>
      <c r="SEZ203" s="174"/>
      <c r="SFA203" s="174"/>
      <c r="SFB203" s="174"/>
      <c r="SFC203" s="174"/>
      <c r="SFD203" s="174"/>
      <c r="SFE203" s="174"/>
      <c r="SFF203" s="174"/>
      <c r="SFG203" s="174"/>
      <c r="SFH203" s="174"/>
      <c r="SFI203" s="174"/>
      <c r="SFJ203" s="174"/>
      <c r="SFK203" s="174"/>
      <c r="SFL203" s="174"/>
      <c r="SFM203" s="174"/>
      <c r="SFN203" s="174"/>
      <c r="SFO203" s="174"/>
      <c r="SFP203" s="174"/>
      <c r="SFQ203" s="174"/>
      <c r="SFR203" s="174"/>
      <c r="SFS203" s="174"/>
      <c r="SFT203" s="174"/>
      <c r="SFU203" s="174"/>
      <c r="SFV203" s="174"/>
      <c r="SFW203" s="174"/>
      <c r="SFX203" s="174"/>
      <c r="SFY203" s="174"/>
      <c r="SFZ203" s="174"/>
      <c r="SGA203" s="174"/>
      <c r="SGB203" s="174"/>
      <c r="SGC203" s="174"/>
      <c r="SGD203" s="174"/>
      <c r="SGE203" s="174"/>
      <c r="SGF203" s="174"/>
      <c r="SGG203" s="174"/>
      <c r="SGH203" s="174"/>
      <c r="SGI203" s="174"/>
      <c r="SGJ203" s="174"/>
      <c r="SGK203" s="174"/>
      <c r="SGL203" s="174"/>
      <c r="SGM203" s="174"/>
      <c r="SGN203" s="174"/>
      <c r="SGO203" s="174"/>
      <c r="SGP203" s="174"/>
      <c r="SGQ203" s="174"/>
      <c r="SGR203" s="174"/>
      <c r="SGS203" s="174"/>
      <c r="SGT203" s="174"/>
      <c r="SGU203" s="174"/>
      <c r="SGV203" s="174"/>
      <c r="SGW203" s="174"/>
      <c r="SGX203" s="174"/>
      <c r="SGY203" s="174"/>
      <c r="SGZ203" s="174"/>
      <c r="SHA203" s="174"/>
      <c r="SHB203" s="174"/>
      <c r="SHC203" s="174"/>
      <c r="SHD203" s="174"/>
      <c r="SHE203" s="174"/>
      <c r="SHF203" s="174"/>
      <c r="SHG203" s="174"/>
      <c r="SHH203" s="174"/>
      <c r="SHI203" s="174"/>
      <c r="SHJ203" s="174"/>
      <c r="SHK203" s="174"/>
      <c r="SHL203" s="174"/>
      <c r="SHM203" s="174"/>
      <c r="SHN203" s="174"/>
      <c r="SHO203" s="174"/>
      <c r="SHP203" s="174"/>
      <c r="SHQ203" s="174"/>
      <c r="SHR203" s="174"/>
      <c r="SHS203" s="174"/>
      <c r="SHT203" s="174"/>
      <c r="SHU203" s="174"/>
      <c r="SHV203" s="174"/>
      <c r="SHW203" s="174"/>
      <c r="SHX203" s="174"/>
      <c r="SHY203" s="174"/>
      <c r="SHZ203" s="174"/>
      <c r="SIA203" s="174"/>
      <c r="SIB203" s="174"/>
      <c r="SIC203" s="174"/>
      <c r="SID203" s="174"/>
      <c r="SIE203" s="174"/>
      <c r="SIF203" s="174"/>
      <c r="SIG203" s="174"/>
      <c r="SIH203" s="174"/>
      <c r="SII203" s="174"/>
      <c r="SIJ203" s="174"/>
      <c r="SIK203" s="174"/>
      <c r="SIL203" s="174"/>
      <c r="SIM203" s="174"/>
      <c r="SIN203" s="174"/>
      <c r="SIO203" s="174"/>
      <c r="SIP203" s="174"/>
      <c r="SIQ203" s="174"/>
      <c r="SIR203" s="174"/>
      <c r="SIS203" s="174"/>
      <c r="SIT203" s="174"/>
      <c r="SIU203" s="174"/>
      <c r="SIV203" s="174"/>
      <c r="SIW203" s="174"/>
      <c r="SIX203" s="174"/>
      <c r="SIY203" s="174"/>
      <c r="SIZ203" s="174"/>
      <c r="SJA203" s="174"/>
      <c r="SJB203" s="174"/>
      <c r="SJC203" s="174"/>
      <c r="SJD203" s="174"/>
      <c r="SJE203" s="174"/>
      <c r="SJF203" s="174"/>
      <c r="SJG203" s="174"/>
      <c r="SJH203" s="174"/>
      <c r="SJI203" s="174"/>
      <c r="SJJ203" s="174"/>
      <c r="SJK203" s="174"/>
      <c r="SJL203" s="174"/>
      <c r="SJM203" s="174"/>
      <c r="SJN203" s="174"/>
      <c r="SJO203" s="174"/>
      <c r="SJP203" s="174"/>
      <c r="SJQ203" s="174"/>
      <c r="SJR203" s="174"/>
      <c r="SJS203" s="174"/>
      <c r="SJT203" s="174"/>
      <c r="SJU203" s="174"/>
      <c r="SJV203" s="174"/>
      <c r="SJW203" s="174"/>
      <c r="SJX203" s="174"/>
      <c r="SJY203" s="174"/>
      <c r="SJZ203" s="174"/>
      <c r="SKA203" s="174"/>
      <c r="SKB203" s="174"/>
      <c r="SKC203" s="174"/>
      <c r="SKD203" s="174"/>
      <c r="SKE203" s="174"/>
      <c r="SKF203" s="174"/>
      <c r="SKG203" s="174"/>
      <c r="SKH203" s="174"/>
      <c r="SKI203" s="174"/>
      <c r="SKJ203" s="174"/>
      <c r="SKK203" s="174"/>
      <c r="SKL203" s="174"/>
      <c r="SKM203" s="174"/>
      <c r="SKN203" s="174"/>
      <c r="SKO203" s="174"/>
      <c r="SKP203" s="174"/>
      <c r="SKQ203" s="174"/>
      <c r="SKR203" s="174"/>
      <c r="SKS203" s="174"/>
      <c r="SKT203" s="174"/>
      <c r="SKU203" s="174"/>
      <c r="SKV203" s="174"/>
      <c r="SKW203" s="174"/>
      <c r="SKX203" s="174"/>
      <c r="SKY203" s="174"/>
      <c r="SKZ203" s="174"/>
      <c r="SLA203" s="174"/>
      <c r="SLB203" s="174"/>
      <c r="SLC203" s="174"/>
      <c r="SLD203" s="174"/>
      <c r="SLE203" s="174"/>
      <c r="SLF203" s="174"/>
      <c r="SLG203" s="174"/>
      <c r="SLH203" s="174"/>
      <c r="SLI203" s="174"/>
      <c r="SLJ203" s="174"/>
      <c r="SLK203" s="174"/>
      <c r="SLL203" s="174"/>
      <c r="SLM203" s="174"/>
      <c r="SLN203" s="174"/>
      <c r="SLO203" s="174"/>
      <c r="SLP203" s="174"/>
      <c r="SLQ203" s="174"/>
      <c r="SLR203" s="174"/>
      <c r="SLS203" s="174"/>
      <c r="SLT203" s="174"/>
      <c r="SLU203" s="174"/>
      <c r="SLV203" s="174"/>
      <c r="SLW203" s="174"/>
      <c r="SLX203" s="174"/>
      <c r="SLY203" s="174"/>
      <c r="SLZ203" s="174"/>
      <c r="SMA203" s="174"/>
      <c r="SMB203" s="174"/>
      <c r="SMC203" s="174"/>
      <c r="SMD203" s="174"/>
      <c r="SME203" s="174"/>
      <c r="SMF203" s="174"/>
      <c r="SMG203" s="174"/>
      <c r="SMH203" s="174"/>
      <c r="SMI203" s="174"/>
      <c r="SMJ203" s="174"/>
      <c r="SMK203" s="174"/>
      <c r="SML203" s="174"/>
      <c r="SMM203" s="174"/>
      <c r="SMN203" s="174"/>
      <c r="SMO203" s="174"/>
      <c r="SMP203" s="174"/>
      <c r="SMQ203" s="174"/>
      <c r="SMR203" s="174"/>
      <c r="SMS203" s="174"/>
      <c r="SMT203" s="174"/>
      <c r="SMU203" s="174"/>
      <c r="SMV203" s="174"/>
      <c r="SMW203" s="174"/>
      <c r="SMX203" s="174"/>
      <c r="SMY203" s="174"/>
      <c r="SMZ203" s="174"/>
      <c r="SNA203" s="174"/>
      <c r="SNB203" s="174"/>
      <c r="SNC203" s="174"/>
      <c r="SND203" s="174"/>
      <c r="SNE203" s="174"/>
      <c r="SNF203" s="174"/>
      <c r="SNG203" s="174"/>
      <c r="SNH203" s="174"/>
      <c r="SNI203" s="174"/>
      <c r="SNJ203" s="174"/>
      <c r="SNK203" s="174"/>
      <c r="SNL203" s="174"/>
      <c r="SNM203" s="174"/>
      <c r="SNN203" s="174"/>
      <c r="SNO203" s="174"/>
      <c r="SNP203" s="174"/>
      <c r="SNQ203" s="174"/>
      <c r="SNR203" s="174"/>
      <c r="SNS203" s="174"/>
      <c r="SNT203" s="174"/>
      <c r="SNU203" s="174"/>
      <c r="SNV203" s="174"/>
      <c r="SNW203" s="174"/>
      <c r="SNX203" s="174"/>
      <c r="SNY203" s="174"/>
      <c r="SNZ203" s="174"/>
      <c r="SOA203" s="174"/>
      <c r="SOB203" s="174"/>
      <c r="SOC203" s="174"/>
      <c r="SOD203" s="174"/>
      <c r="SOE203" s="174"/>
      <c r="SOF203" s="174"/>
      <c r="SOG203" s="174"/>
      <c r="SOH203" s="174"/>
      <c r="SOI203" s="174"/>
      <c r="SOJ203" s="174"/>
      <c r="SOK203" s="174"/>
      <c r="SOL203" s="174"/>
      <c r="SOM203" s="174"/>
      <c r="SON203" s="174"/>
      <c r="SOO203" s="174"/>
      <c r="SOP203" s="174"/>
      <c r="SOQ203" s="174"/>
      <c r="SOR203" s="174"/>
      <c r="SOS203" s="174"/>
      <c r="SOT203" s="174"/>
      <c r="SOU203" s="174"/>
      <c r="SOV203" s="174"/>
      <c r="SOW203" s="174"/>
      <c r="SOX203" s="174"/>
      <c r="SOY203" s="174"/>
      <c r="SOZ203" s="174"/>
      <c r="SPA203" s="174"/>
      <c r="SPB203" s="174"/>
      <c r="SPC203" s="174"/>
      <c r="SPD203" s="174"/>
      <c r="SPE203" s="174"/>
      <c r="SPF203" s="174"/>
      <c r="SPG203" s="174"/>
      <c r="SPH203" s="174"/>
      <c r="SPI203" s="174"/>
      <c r="SPJ203" s="174"/>
      <c r="SPK203" s="174"/>
      <c r="SPL203" s="174"/>
      <c r="SPM203" s="174"/>
      <c r="SPN203" s="174"/>
      <c r="SPO203" s="174"/>
      <c r="SPP203" s="174"/>
      <c r="SPQ203" s="174"/>
      <c r="SPR203" s="174"/>
      <c r="SPS203" s="174"/>
      <c r="SPT203" s="174"/>
      <c r="SPU203" s="174"/>
      <c r="SPV203" s="174"/>
      <c r="SPW203" s="174"/>
      <c r="SPX203" s="174"/>
      <c r="SPY203" s="174"/>
      <c r="SPZ203" s="174"/>
      <c r="SQA203" s="174"/>
      <c r="SQB203" s="174"/>
      <c r="SQC203" s="174"/>
      <c r="SQD203" s="174"/>
      <c r="SQE203" s="174"/>
      <c r="SQF203" s="174"/>
      <c r="SQG203" s="174"/>
      <c r="SQH203" s="174"/>
      <c r="SQI203" s="174"/>
      <c r="SQJ203" s="174"/>
      <c r="SQK203" s="174"/>
      <c r="SQL203" s="174"/>
      <c r="SQM203" s="174"/>
      <c r="SQN203" s="174"/>
      <c r="SQO203" s="174"/>
      <c r="SQP203" s="174"/>
      <c r="SQQ203" s="174"/>
      <c r="SQR203" s="174"/>
      <c r="SQS203" s="174"/>
      <c r="SQT203" s="174"/>
      <c r="SQU203" s="174"/>
      <c r="SQV203" s="174"/>
      <c r="SQW203" s="174"/>
      <c r="SQX203" s="174"/>
      <c r="SQY203" s="174"/>
      <c r="SQZ203" s="174"/>
      <c r="SRA203" s="174"/>
      <c r="SRB203" s="174"/>
      <c r="SRC203" s="174"/>
      <c r="SRD203" s="174"/>
      <c r="SRE203" s="174"/>
      <c r="SRF203" s="174"/>
      <c r="SRG203" s="174"/>
      <c r="SRH203" s="174"/>
      <c r="SRI203" s="174"/>
      <c r="SRJ203" s="174"/>
      <c r="SRK203" s="174"/>
      <c r="SRL203" s="174"/>
      <c r="SRM203" s="174"/>
      <c r="SRN203" s="174"/>
      <c r="SRO203" s="174"/>
      <c r="SRP203" s="174"/>
      <c r="SRQ203" s="174"/>
      <c r="SRR203" s="174"/>
      <c r="SRS203" s="174"/>
      <c r="SRT203" s="174"/>
      <c r="SRU203" s="174"/>
      <c r="SRV203" s="174"/>
      <c r="SRW203" s="174"/>
      <c r="SRX203" s="174"/>
      <c r="SRY203" s="174"/>
      <c r="SRZ203" s="174"/>
      <c r="SSA203" s="174"/>
      <c r="SSB203" s="174"/>
      <c r="SSC203" s="174"/>
      <c r="SSD203" s="174"/>
      <c r="SSE203" s="174"/>
      <c r="SSF203" s="174"/>
      <c r="SSG203" s="174"/>
      <c r="SSH203" s="174"/>
      <c r="SSI203" s="174"/>
      <c r="SSJ203" s="174"/>
      <c r="SSK203" s="174"/>
      <c r="SSL203" s="174"/>
      <c r="SSM203" s="174"/>
      <c r="SSN203" s="174"/>
      <c r="SSO203" s="174"/>
      <c r="SSP203" s="174"/>
      <c r="SSQ203" s="174"/>
      <c r="SSR203" s="174"/>
      <c r="SSS203" s="174"/>
      <c r="SST203" s="174"/>
      <c r="SSU203" s="174"/>
      <c r="SSV203" s="174"/>
      <c r="SSW203" s="174"/>
      <c r="SSX203" s="174"/>
      <c r="SSY203" s="174"/>
      <c r="SSZ203" s="174"/>
      <c r="STA203" s="174"/>
      <c r="STB203" s="174"/>
      <c r="STC203" s="174"/>
      <c r="STD203" s="174"/>
      <c r="STE203" s="174"/>
      <c r="STF203" s="174"/>
      <c r="STG203" s="174"/>
      <c r="STH203" s="174"/>
      <c r="STI203" s="174"/>
      <c r="STJ203" s="174"/>
      <c r="STK203" s="174"/>
      <c r="STL203" s="174"/>
      <c r="STM203" s="174"/>
      <c r="STN203" s="174"/>
      <c r="STO203" s="174"/>
      <c r="STP203" s="174"/>
      <c r="STQ203" s="174"/>
      <c r="STR203" s="174"/>
      <c r="STS203" s="174"/>
      <c r="STT203" s="174"/>
      <c r="STU203" s="174"/>
      <c r="STV203" s="174"/>
      <c r="STW203" s="174"/>
      <c r="STX203" s="174"/>
      <c r="STY203" s="174"/>
      <c r="STZ203" s="174"/>
      <c r="SUA203" s="174"/>
      <c r="SUB203" s="174"/>
      <c r="SUC203" s="174"/>
      <c r="SUD203" s="174"/>
      <c r="SUE203" s="174"/>
      <c r="SUF203" s="174"/>
      <c r="SUG203" s="174"/>
      <c r="SUH203" s="174"/>
      <c r="SUI203" s="174"/>
      <c r="SUJ203" s="174"/>
      <c r="SUK203" s="174"/>
      <c r="SUL203" s="174"/>
      <c r="SUM203" s="174"/>
      <c r="SUN203" s="174"/>
      <c r="SUO203" s="174"/>
      <c r="SUP203" s="174"/>
      <c r="SUQ203" s="174"/>
      <c r="SUR203" s="174"/>
      <c r="SUS203" s="174"/>
      <c r="SUT203" s="174"/>
      <c r="SUU203" s="174"/>
      <c r="SUV203" s="174"/>
      <c r="SUW203" s="174"/>
      <c r="SUX203" s="174"/>
      <c r="SUY203" s="174"/>
      <c r="SUZ203" s="174"/>
      <c r="SVA203" s="174"/>
      <c r="SVB203" s="174"/>
      <c r="SVC203" s="174"/>
      <c r="SVD203" s="174"/>
      <c r="SVE203" s="174"/>
      <c r="SVF203" s="174"/>
      <c r="SVG203" s="174"/>
      <c r="SVH203" s="174"/>
      <c r="SVI203" s="174"/>
      <c r="SVJ203" s="174"/>
      <c r="SVK203" s="174"/>
      <c r="SVL203" s="174"/>
      <c r="SVM203" s="174"/>
      <c r="SVN203" s="174"/>
      <c r="SVO203" s="174"/>
      <c r="SVP203" s="174"/>
      <c r="SVQ203" s="174"/>
      <c r="SVR203" s="174"/>
      <c r="SVS203" s="174"/>
      <c r="SVT203" s="174"/>
      <c r="SVU203" s="174"/>
      <c r="SVV203" s="174"/>
      <c r="SVW203" s="174"/>
      <c r="SVX203" s="174"/>
      <c r="SVY203" s="174"/>
      <c r="SVZ203" s="174"/>
      <c r="SWA203" s="174"/>
      <c r="SWB203" s="174"/>
      <c r="SWC203" s="174"/>
      <c r="SWD203" s="174"/>
      <c r="SWE203" s="174"/>
      <c r="SWF203" s="174"/>
      <c r="SWG203" s="174"/>
      <c r="SWH203" s="174"/>
      <c r="SWI203" s="174"/>
      <c r="SWJ203" s="174"/>
      <c r="SWK203" s="174"/>
      <c r="SWL203" s="174"/>
      <c r="SWM203" s="174"/>
      <c r="SWN203" s="174"/>
      <c r="SWO203" s="174"/>
      <c r="SWP203" s="174"/>
      <c r="SWQ203" s="174"/>
      <c r="SWR203" s="174"/>
      <c r="SWS203" s="174"/>
      <c r="SWT203" s="174"/>
      <c r="SWU203" s="174"/>
      <c r="SWV203" s="174"/>
      <c r="SWW203" s="174"/>
      <c r="SWX203" s="174"/>
      <c r="SWY203" s="174"/>
      <c r="SWZ203" s="174"/>
      <c r="SXA203" s="174"/>
      <c r="SXB203" s="174"/>
      <c r="SXC203" s="174"/>
      <c r="SXD203" s="174"/>
      <c r="SXE203" s="174"/>
      <c r="SXF203" s="174"/>
      <c r="SXG203" s="174"/>
      <c r="SXH203" s="174"/>
      <c r="SXI203" s="174"/>
      <c r="SXJ203" s="174"/>
      <c r="SXK203" s="174"/>
      <c r="SXL203" s="174"/>
      <c r="SXM203" s="174"/>
      <c r="SXN203" s="174"/>
      <c r="SXO203" s="174"/>
      <c r="SXP203" s="174"/>
      <c r="SXQ203" s="174"/>
      <c r="SXR203" s="174"/>
      <c r="SXS203" s="174"/>
      <c r="SXT203" s="174"/>
      <c r="SXU203" s="174"/>
      <c r="SXV203" s="174"/>
      <c r="SXW203" s="174"/>
      <c r="SXX203" s="174"/>
      <c r="SXY203" s="174"/>
      <c r="SXZ203" s="174"/>
      <c r="SYA203" s="174"/>
      <c r="SYB203" s="174"/>
      <c r="SYC203" s="174"/>
      <c r="SYD203" s="174"/>
      <c r="SYE203" s="174"/>
      <c r="SYF203" s="174"/>
      <c r="SYG203" s="174"/>
      <c r="SYH203" s="174"/>
      <c r="SYI203" s="174"/>
      <c r="SYJ203" s="174"/>
      <c r="SYK203" s="174"/>
      <c r="SYL203" s="174"/>
      <c r="SYM203" s="174"/>
      <c r="SYN203" s="174"/>
      <c r="SYO203" s="174"/>
      <c r="SYP203" s="174"/>
      <c r="SYQ203" s="174"/>
      <c r="SYR203" s="174"/>
      <c r="SYS203" s="174"/>
      <c r="SYT203" s="174"/>
      <c r="SYU203" s="174"/>
      <c r="SYV203" s="174"/>
      <c r="SYW203" s="174"/>
      <c r="SYX203" s="174"/>
      <c r="SYY203" s="174"/>
      <c r="SYZ203" s="174"/>
      <c r="SZA203" s="174"/>
      <c r="SZB203" s="174"/>
      <c r="SZC203" s="174"/>
      <c r="SZD203" s="174"/>
      <c r="SZE203" s="174"/>
      <c r="SZF203" s="174"/>
      <c r="SZG203" s="174"/>
      <c r="SZH203" s="174"/>
      <c r="SZI203" s="174"/>
      <c r="SZJ203" s="174"/>
      <c r="SZK203" s="174"/>
      <c r="SZL203" s="174"/>
      <c r="SZM203" s="174"/>
      <c r="SZN203" s="174"/>
      <c r="SZO203" s="174"/>
      <c r="SZP203" s="174"/>
      <c r="SZQ203" s="174"/>
      <c r="SZR203" s="174"/>
      <c r="SZS203" s="174"/>
      <c r="SZT203" s="174"/>
      <c r="SZU203" s="174"/>
      <c r="SZV203" s="174"/>
      <c r="SZW203" s="174"/>
      <c r="SZX203" s="174"/>
      <c r="SZY203" s="174"/>
      <c r="SZZ203" s="174"/>
      <c r="TAA203" s="174"/>
      <c r="TAB203" s="174"/>
      <c r="TAC203" s="174"/>
      <c r="TAD203" s="174"/>
      <c r="TAE203" s="174"/>
      <c r="TAF203" s="174"/>
      <c r="TAG203" s="174"/>
      <c r="TAH203" s="174"/>
      <c r="TAI203" s="174"/>
      <c r="TAJ203" s="174"/>
      <c r="TAK203" s="174"/>
      <c r="TAL203" s="174"/>
      <c r="TAM203" s="174"/>
      <c r="TAN203" s="174"/>
      <c r="TAO203" s="174"/>
      <c r="TAP203" s="174"/>
      <c r="TAQ203" s="174"/>
      <c r="TAR203" s="174"/>
      <c r="TAS203" s="174"/>
      <c r="TAT203" s="174"/>
      <c r="TAU203" s="174"/>
      <c r="TAV203" s="174"/>
      <c r="TAW203" s="174"/>
      <c r="TAX203" s="174"/>
      <c r="TAY203" s="174"/>
      <c r="TAZ203" s="174"/>
      <c r="TBA203" s="174"/>
      <c r="TBB203" s="174"/>
      <c r="TBC203" s="174"/>
      <c r="TBD203" s="174"/>
      <c r="TBE203" s="174"/>
      <c r="TBF203" s="174"/>
      <c r="TBG203" s="174"/>
      <c r="TBH203" s="174"/>
      <c r="TBI203" s="174"/>
      <c r="TBJ203" s="174"/>
      <c r="TBK203" s="174"/>
      <c r="TBL203" s="174"/>
      <c r="TBM203" s="174"/>
      <c r="TBN203" s="174"/>
      <c r="TBO203" s="174"/>
      <c r="TBP203" s="174"/>
      <c r="TBQ203" s="174"/>
      <c r="TBR203" s="174"/>
      <c r="TBS203" s="174"/>
      <c r="TBT203" s="174"/>
      <c r="TBU203" s="174"/>
      <c r="TBV203" s="174"/>
      <c r="TBW203" s="174"/>
      <c r="TBX203" s="174"/>
      <c r="TBY203" s="174"/>
      <c r="TBZ203" s="174"/>
      <c r="TCA203" s="174"/>
      <c r="TCB203" s="174"/>
      <c r="TCC203" s="174"/>
      <c r="TCD203" s="174"/>
      <c r="TCE203" s="174"/>
      <c r="TCF203" s="174"/>
      <c r="TCG203" s="174"/>
      <c r="TCH203" s="174"/>
      <c r="TCI203" s="174"/>
      <c r="TCJ203" s="174"/>
      <c r="TCK203" s="174"/>
      <c r="TCL203" s="174"/>
      <c r="TCM203" s="174"/>
      <c r="TCN203" s="174"/>
      <c r="TCO203" s="174"/>
      <c r="TCP203" s="174"/>
      <c r="TCQ203" s="174"/>
      <c r="TCR203" s="174"/>
      <c r="TCS203" s="174"/>
      <c r="TCT203" s="174"/>
      <c r="TCU203" s="174"/>
      <c r="TCV203" s="174"/>
      <c r="TCW203" s="174"/>
      <c r="TCX203" s="174"/>
      <c r="TCY203" s="174"/>
      <c r="TCZ203" s="174"/>
      <c r="TDA203" s="174"/>
      <c r="TDB203" s="174"/>
      <c r="TDC203" s="174"/>
      <c r="TDD203" s="174"/>
      <c r="TDE203" s="174"/>
      <c r="TDF203" s="174"/>
      <c r="TDG203" s="174"/>
      <c r="TDH203" s="174"/>
      <c r="TDI203" s="174"/>
      <c r="TDJ203" s="174"/>
      <c r="TDK203" s="174"/>
      <c r="TDL203" s="174"/>
      <c r="TDM203" s="174"/>
      <c r="TDN203" s="174"/>
      <c r="TDO203" s="174"/>
      <c r="TDP203" s="174"/>
      <c r="TDQ203" s="174"/>
      <c r="TDR203" s="174"/>
      <c r="TDS203" s="174"/>
      <c r="TDT203" s="174"/>
      <c r="TDU203" s="174"/>
      <c r="TDV203" s="174"/>
      <c r="TDW203" s="174"/>
      <c r="TDX203" s="174"/>
      <c r="TDY203" s="174"/>
      <c r="TDZ203" s="174"/>
      <c r="TEA203" s="174"/>
      <c r="TEB203" s="174"/>
      <c r="TEC203" s="174"/>
      <c r="TED203" s="174"/>
      <c r="TEE203" s="174"/>
      <c r="TEF203" s="174"/>
      <c r="TEG203" s="174"/>
      <c r="TEH203" s="174"/>
      <c r="TEI203" s="174"/>
      <c r="TEJ203" s="174"/>
      <c r="TEK203" s="174"/>
      <c r="TEL203" s="174"/>
      <c r="TEM203" s="174"/>
      <c r="TEN203" s="174"/>
      <c r="TEO203" s="174"/>
      <c r="TEP203" s="174"/>
      <c r="TEQ203" s="174"/>
      <c r="TER203" s="174"/>
      <c r="TES203" s="174"/>
      <c r="TET203" s="174"/>
      <c r="TEU203" s="174"/>
      <c r="TEV203" s="174"/>
      <c r="TEW203" s="174"/>
      <c r="TEX203" s="174"/>
      <c r="TEY203" s="174"/>
      <c r="TEZ203" s="174"/>
      <c r="TFA203" s="174"/>
      <c r="TFB203" s="174"/>
      <c r="TFC203" s="174"/>
      <c r="TFD203" s="174"/>
      <c r="TFE203" s="174"/>
      <c r="TFF203" s="174"/>
      <c r="TFG203" s="174"/>
      <c r="TFH203" s="174"/>
      <c r="TFI203" s="174"/>
      <c r="TFJ203" s="174"/>
      <c r="TFK203" s="174"/>
      <c r="TFL203" s="174"/>
      <c r="TFM203" s="174"/>
      <c r="TFN203" s="174"/>
      <c r="TFO203" s="174"/>
      <c r="TFP203" s="174"/>
      <c r="TFQ203" s="174"/>
      <c r="TFR203" s="174"/>
      <c r="TFS203" s="174"/>
      <c r="TFT203" s="174"/>
      <c r="TFU203" s="174"/>
      <c r="TFV203" s="174"/>
      <c r="TFW203" s="174"/>
      <c r="TFX203" s="174"/>
      <c r="TFY203" s="174"/>
      <c r="TFZ203" s="174"/>
      <c r="TGA203" s="174"/>
      <c r="TGB203" s="174"/>
      <c r="TGC203" s="174"/>
      <c r="TGD203" s="174"/>
      <c r="TGE203" s="174"/>
      <c r="TGF203" s="174"/>
      <c r="TGG203" s="174"/>
      <c r="TGH203" s="174"/>
      <c r="TGI203" s="174"/>
      <c r="TGJ203" s="174"/>
      <c r="TGK203" s="174"/>
      <c r="TGL203" s="174"/>
      <c r="TGM203" s="174"/>
      <c r="TGN203" s="174"/>
      <c r="TGO203" s="174"/>
      <c r="TGP203" s="174"/>
      <c r="TGQ203" s="174"/>
      <c r="TGR203" s="174"/>
      <c r="TGS203" s="174"/>
      <c r="TGT203" s="174"/>
      <c r="TGU203" s="174"/>
      <c r="TGV203" s="174"/>
      <c r="TGW203" s="174"/>
      <c r="TGX203" s="174"/>
      <c r="TGY203" s="174"/>
      <c r="TGZ203" s="174"/>
      <c r="THA203" s="174"/>
      <c r="THB203" s="174"/>
      <c r="THC203" s="174"/>
      <c r="THD203" s="174"/>
      <c r="THE203" s="174"/>
      <c r="THF203" s="174"/>
      <c r="THG203" s="174"/>
      <c r="THH203" s="174"/>
      <c r="THI203" s="174"/>
      <c r="THJ203" s="174"/>
      <c r="THK203" s="174"/>
      <c r="THL203" s="174"/>
      <c r="THM203" s="174"/>
      <c r="THN203" s="174"/>
      <c r="THO203" s="174"/>
      <c r="THP203" s="174"/>
      <c r="THQ203" s="174"/>
      <c r="THR203" s="174"/>
      <c r="THS203" s="174"/>
      <c r="THT203" s="174"/>
      <c r="THU203" s="174"/>
      <c r="THV203" s="174"/>
      <c r="THW203" s="174"/>
      <c r="THX203" s="174"/>
      <c r="THY203" s="174"/>
      <c r="THZ203" s="174"/>
      <c r="TIA203" s="174"/>
      <c r="TIB203" s="174"/>
      <c r="TIC203" s="174"/>
      <c r="TID203" s="174"/>
      <c r="TIE203" s="174"/>
      <c r="TIF203" s="174"/>
      <c r="TIG203" s="174"/>
      <c r="TIH203" s="174"/>
      <c r="TII203" s="174"/>
      <c r="TIJ203" s="174"/>
      <c r="TIK203" s="174"/>
      <c r="TIL203" s="174"/>
      <c r="TIM203" s="174"/>
      <c r="TIN203" s="174"/>
      <c r="TIO203" s="174"/>
      <c r="TIP203" s="174"/>
      <c r="TIQ203" s="174"/>
      <c r="TIR203" s="174"/>
      <c r="TIS203" s="174"/>
      <c r="TIT203" s="174"/>
      <c r="TIU203" s="174"/>
      <c r="TIV203" s="174"/>
      <c r="TIW203" s="174"/>
      <c r="TIX203" s="174"/>
      <c r="TIY203" s="174"/>
      <c r="TIZ203" s="174"/>
      <c r="TJA203" s="174"/>
      <c r="TJB203" s="174"/>
      <c r="TJC203" s="174"/>
      <c r="TJD203" s="174"/>
      <c r="TJE203" s="174"/>
      <c r="TJF203" s="174"/>
      <c r="TJG203" s="174"/>
      <c r="TJH203" s="174"/>
      <c r="TJI203" s="174"/>
      <c r="TJJ203" s="174"/>
      <c r="TJK203" s="174"/>
      <c r="TJL203" s="174"/>
      <c r="TJM203" s="174"/>
      <c r="TJN203" s="174"/>
      <c r="TJO203" s="174"/>
      <c r="TJP203" s="174"/>
      <c r="TJQ203" s="174"/>
      <c r="TJR203" s="174"/>
      <c r="TJS203" s="174"/>
      <c r="TJT203" s="174"/>
      <c r="TJU203" s="174"/>
      <c r="TJV203" s="174"/>
      <c r="TJW203" s="174"/>
      <c r="TJX203" s="174"/>
      <c r="TJY203" s="174"/>
      <c r="TJZ203" s="174"/>
      <c r="TKA203" s="174"/>
      <c r="TKB203" s="174"/>
      <c r="TKC203" s="174"/>
      <c r="TKD203" s="174"/>
      <c r="TKE203" s="174"/>
      <c r="TKF203" s="174"/>
      <c r="TKG203" s="174"/>
      <c r="TKH203" s="174"/>
      <c r="TKI203" s="174"/>
      <c r="TKJ203" s="174"/>
      <c r="TKK203" s="174"/>
      <c r="TKL203" s="174"/>
      <c r="TKM203" s="174"/>
      <c r="TKN203" s="174"/>
      <c r="TKO203" s="174"/>
      <c r="TKP203" s="174"/>
      <c r="TKQ203" s="174"/>
      <c r="TKR203" s="174"/>
      <c r="TKS203" s="174"/>
      <c r="TKT203" s="174"/>
      <c r="TKU203" s="174"/>
      <c r="TKV203" s="174"/>
      <c r="TKW203" s="174"/>
      <c r="TKX203" s="174"/>
      <c r="TKY203" s="174"/>
      <c r="TKZ203" s="174"/>
      <c r="TLA203" s="174"/>
      <c r="TLB203" s="174"/>
      <c r="TLC203" s="174"/>
      <c r="TLD203" s="174"/>
      <c r="TLE203" s="174"/>
      <c r="TLF203" s="174"/>
      <c r="TLG203" s="174"/>
      <c r="TLH203" s="174"/>
      <c r="TLI203" s="174"/>
      <c r="TLJ203" s="174"/>
      <c r="TLK203" s="174"/>
      <c r="TLL203" s="174"/>
      <c r="TLM203" s="174"/>
      <c r="TLN203" s="174"/>
      <c r="TLO203" s="174"/>
      <c r="TLP203" s="174"/>
      <c r="TLQ203" s="174"/>
      <c r="TLR203" s="174"/>
      <c r="TLS203" s="174"/>
      <c r="TLT203" s="174"/>
      <c r="TLU203" s="174"/>
      <c r="TLV203" s="174"/>
      <c r="TLW203" s="174"/>
      <c r="TLX203" s="174"/>
      <c r="TLY203" s="174"/>
      <c r="TLZ203" s="174"/>
      <c r="TMA203" s="174"/>
      <c r="TMB203" s="174"/>
      <c r="TMC203" s="174"/>
      <c r="TMD203" s="174"/>
      <c r="TME203" s="174"/>
      <c r="TMF203" s="174"/>
      <c r="TMG203" s="174"/>
      <c r="TMH203" s="174"/>
      <c r="TMI203" s="174"/>
      <c r="TMJ203" s="174"/>
      <c r="TMK203" s="174"/>
      <c r="TML203" s="174"/>
      <c r="TMM203" s="174"/>
      <c r="TMN203" s="174"/>
      <c r="TMO203" s="174"/>
      <c r="TMP203" s="174"/>
      <c r="TMQ203" s="174"/>
      <c r="TMR203" s="174"/>
      <c r="TMS203" s="174"/>
      <c r="TMT203" s="174"/>
      <c r="TMU203" s="174"/>
      <c r="TMV203" s="174"/>
      <c r="TMW203" s="174"/>
      <c r="TMX203" s="174"/>
      <c r="TMY203" s="174"/>
      <c r="TMZ203" s="174"/>
      <c r="TNA203" s="174"/>
      <c r="TNB203" s="174"/>
      <c r="TNC203" s="174"/>
      <c r="TND203" s="174"/>
      <c r="TNE203" s="174"/>
      <c r="TNF203" s="174"/>
      <c r="TNG203" s="174"/>
      <c r="TNH203" s="174"/>
      <c r="TNI203" s="174"/>
      <c r="TNJ203" s="174"/>
      <c r="TNK203" s="174"/>
      <c r="TNL203" s="174"/>
      <c r="TNM203" s="174"/>
      <c r="TNN203" s="174"/>
      <c r="TNO203" s="174"/>
      <c r="TNP203" s="174"/>
      <c r="TNQ203" s="174"/>
      <c r="TNR203" s="174"/>
      <c r="TNS203" s="174"/>
      <c r="TNT203" s="174"/>
      <c r="TNU203" s="174"/>
      <c r="TNV203" s="174"/>
      <c r="TNW203" s="174"/>
      <c r="TNX203" s="174"/>
      <c r="TNY203" s="174"/>
      <c r="TNZ203" s="174"/>
      <c r="TOA203" s="174"/>
      <c r="TOB203" s="174"/>
      <c r="TOC203" s="174"/>
      <c r="TOD203" s="174"/>
      <c r="TOE203" s="174"/>
      <c r="TOF203" s="174"/>
      <c r="TOG203" s="174"/>
      <c r="TOH203" s="174"/>
      <c r="TOI203" s="174"/>
      <c r="TOJ203" s="174"/>
      <c r="TOK203" s="174"/>
      <c r="TOL203" s="174"/>
      <c r="TOM203" s="174"/>
      <c r="TON203" s="174"/>
      <c r="TOO203" s="174"/>
      <c r="TOP203" s="174"/>
      <c r="TOQ203" s="174"/>
      <c r="TOR203" s="174"/>
      <c r="TOS203" s="174"/>
      <c r="TOT203" s="174"/>
      <c r="TOU203" s="174"/>
      <c r="TOV203" s="174"/>
      <c r="TOW203" s="174"/>
      <c r="TOX203" s="174"/>
      <c r="TOY203" s="174"/>
      <c r="TOZ203" s="174"/>
      <c r="TPA203" s="174"/>
      <c r="TPB203" s="174"/>
      <c r="TPC203" s="174"/>
      <c r="TPD203" s="174"/>
      <c r="TPE203" s="174"/>
      <c r="TPF203" s="174"/>
      <c r="TPG203" s="174"/>
      <c r="TPH203" s="174"/>
      <c r="TPI203" s="174"/>
      <c r="TPJ203" s="174"/>
      <c r="TPK203" s="174"/>
      <c r="TPL203" s="174"/>
      <c r="TPM203" s="174"/>
      <c r="TPN203" s="174"/>
      <c r="TPO203" s="174"/>
      <c r="TPP203" s="174"/>
      <c r="TPQ203" s="174"/>
      <c r="TPR203" s="174"/>
      <c r="TPS203" s="174"/>
      <c r="TPT203" s="174"/>
      <c r="TPU203" s="174"/>
      <c r="TPV203" s="174"/>
      <c r="TPW203" s="174"/>
      <c r="TPX203" s="174"/>
      <c r="TPY203" s="174"/>
      <c r="TPZ203" s="174"/>
      <c r="TQA203" s="174"/>
      <c r="TQB203" s="174"/>
      <c r="TQC203" s="174"/>
      <c r="TQD203" s="174"/>
      <c r="TQE203" s="174"/>
      <c r="TQF203" s="174"/>
      <c r="TQG203" s="174"/>
      <c r="TQH203" s="174"/>
      <c r="TQI203" s="174"/>
      <c r="TQJ203" s="174"/>
      <c r="TQK203" s="174"/>
      <c r="TQL203" s="174"/>
      <c r="TQM203" s="174"/>
      <c r="TQN203" s="174"/>
      <c r="TQO203" s="174"/>
      <c r="TQP203" s="174"/>
      <c r="TQQ203" s="174"/>
      <c r="TQR203" s="174"/>
      <c r="TQS203" s="174"/>
      <c r="TQT203" s="174"/>
      <c r="TQU203" s="174"/>
      <c r="TQV203" s="174"/>
      <c r="TQW203" s="174"/>
      <c r="TQX203" s="174"/>
      <c r="TQY203" s="174"/>
      <c r="TQZ203" s="174"/>
      <c r="TRA203" s="174"/>
      <c r="TRB203" s="174"/>
      <c r="TRC203" s="174"/>
      <c r="TRD203" s="174"/>
      <c r="TRE203" s="174"/>
      <c r="TRF203" s="174"/>
      <c r="TRG203" s="174"/>
      <c r="TRH203" s="174"/>
      <c r="TRI203" s="174"/>
      <c r="TRJ203" s="174"/>
      <c r="TRK203" s="174"/>
      <c r="TRL203" s="174"/>
      <c r="TRM203" s="174"/>
      <c r="TRN203" s="174"/>
      <c r="TRO203" s="174"/>
      <c r="TRP203" s="174"/>
      <c r="TRQ203" s="174"/>
      <c r="TRR203" s="174"/>
      <c r="TRS203" s="174"/>
      <c r="TRT203" s="174"/>
      <c r="TRU203" s="174"/>
      <c r="TRV203" s="174"/>
      <c r="TRW203" s="174"/>
      <c r="TRX203" s="174"/>
      <c r="TRY203" s="174"/>
      <c r="TRZ203" s="174"/>
      <c r="TSA203" s="174"/>
      <c r="TSB203" s="174"/>
      <c r="TSC203" s="174"/>
      <c r="TSD203" s="174"/>
      <c r="TSE203" s="174"/>
      <c r="TSF203" s="174"/>
      <c r="TSG203" s="174"/>
      <c r="TSH203" s="174"/>
      <c r="TSI203" s="174"/>
      <c r="TSJ203" s="174"/>
      <c r="TSK203" s="174"/>
      <c r="TSL203" s="174"/>
      <c r="TSM203" s="174"/>
      <c r="TSN203" s="174"/>
      <c r="TSO203" s="174"/>
      <c r="TSP203" s="174"/>
      <c r="TSQ203" s="174"/>
      <c r="TSR203" s="174"/>
      <c r="TSS203" s="174"/>
      <c r="TST203" s="174"/>
      <c r="TSU203" s="174"/>
      <c r="TSV203" s="174"/>
      <c r="TSW203" s="174"/>
      <c r="TSX203" s="174"/>
      <c r="TSY203" s="174"/>
      <c r="TSZ203" s="174"/>
      <c r="TTA203" s="174"/>
      <c r="TTB203" s="174"/>
      <c r="TTC203" s="174"/>
      <c r="TTD203" s="174"/>
      <c r="TTE203" s="174"/>
      <c r="TTF203" s="174"/>
      <c r="TTG203" s="174"/>
      <c r="TTH203" s="174"/>
      <c r="TTI203" s="174"/>
      <c r="TTJ203" s="174"/>
      <c r="TTK203" s="174"/>
      <c r="TTL203" s="174"/>
      <c r="TTM203" s="174"/>
      <c r="TTN203" s="174"/>
      <c r="TTO203" s="174"/>
      <c r="TTP203" s="174"/>
      <c r="TTQ203" s="174"/>
      <c r="TTR203" s="174"/>
      <c r="TTS203" s="174"/>
      <c r="TTT203" s="174"/>
      <c r="TTU203" s="174"/>
      <c r="TTV203" s="174"/>
      <c r="TTW203" s="174"/>
      <c r="TTX203" s="174"/>
      <c r="TTY203" s="174"/>
      <c r="TTZ203" s="174"/>
      <c r="TUA203" s="174"/>
      <c r="TUB203" s="174"/>
      <c r="TUC203" s="174"/>
      <c r="TUD203" s="174"/>
      <c r="TUE203" s="174"/>
      <c r="TUF203" s="174"/>
      <c r="TUG203" s="174"/>
      <c r="TUH203" s="174"/>
      <c r="TUI203" s="174"/>
      <c r="TUJ203" s="174"/>
      <c r="TUK203" s="174"/>
      <c r="TUL203" s="174"/>
      <c r="TUM203" s="174"/>
      <c r="TUN203" s="174"/>
      <c r="TUO203" s="174"/>
      <c r="TUP203" s="174"/>
      <c r="TUQ203" s="174"/>
      <c r="TUR203" s="174"/>
      <c r="TUS203" s="174"/>
      <c r="TUT203" s="174"/>
      <c r="TUU203" s="174"/>
      <c r="TUV203" s="174"/>
      <c r="TUW203" s="174"/>
      <c r="TUX203" s="174"/>
      <c r="TUY203" s="174"/>
      <c r="TUZ203" s="174"/>
      <c r="TVA203" s="174"/>
      <c r="TVB203" s="174"/>
      <c r="TVC203" s="174"/>
      <c r="TVD203" s="174"/>
      <c r="TVE203" s="174"/>
      <c r="TVF203" s="174"/>
      <c r="TVG203" s="174"/>
      <c r="TVH203" s="174"/>
      <c r="TVI203" s="174"/>
      <c r="TVJ203" s="174"/>
      <c r="TVK203" s="174"/>
      <c r="TVL203" s="174"/>
      <c r="TVM203" s="174"/>
      <c r="TVN203" s="174"/>
      <c r="TVO203" s="174"/>
      <c r="TVP203" s="174"/>
      <c r="TVQ203" s="174"/>
      <c r="TVR203" s="174"/>
      <c r="TVS203" s="174"/>
      <c r="TVT203" s="174"/>
      <c r="TVU203" s="174"/>
      <c r="TVV203" s="174"/>
      <c r="TVW203" s="174"/>
      <c r="TVX203" s="174"/>
      <c r="TVY203" s="174"/>
      <c r="TVZ203" s="174"/>
      <c r="TWA203" s="174"/>
      <c r="TWB203" s="174"/>
      <c r="TWC203" s="174"/>
      <c r="TWD203" s="174"/>
      <c r="TWE203" s="174"/>
      <c r="TWF203" s="174"/>
      <c r="TWG203" s="174"/>
      <c r="TWH203" s="174"/>
      <c r="TWI203" s="174"/>
      <c r="TWJ203" s="174"/>
      <c r="TWK203" s="174"/>
      <c r="TWL203" s="174"/>
      <c r="TWM203" s="174"/>
      <c r="TWN203" s="174"/>
      <c r="TWO203" s="174"/>
      <c r="TWP203" s="174"/>
      <c r="TWQ203" s="174"/>
      <c r="TWR203" s="174"/>
      <c r="TWS203" s="174"/>
      <c r="TWT203" s="174"/>
      <c r="TWU203" s="174"/>
      <c r="TWV203" s="174"/>
      <c r="TWW203" s="174"/>
      <c r="TWX203" s="174"/>
      <c r="TWY203" s="174"/>
      <c r="TWZ203" s="174"/>
      <c r="TXA203" s="174"/>
      <c r="TXB203" s="174"/>
      <c r="TXC203" s="174"/>
      <c r="TXD203" s="174"/>
      <c r="TXE203" s="174"/>
      <c r="TXF203" s="174"/>
      <c r="TXG203" s="174"/>
      <c r="TXH203" s="174"/>
      <c r="TXI203" s="174"/>
      <c r="TXJ203" s="174"/>
      <c r="TXK203" s="174"/>
      <c r="TXL203" s="174"/>
      <c r="TXM203" s="174"/>
      <c r="TXN203" s="174"/>
      <c r="TXO203" s="174"/>
      <c r="TXP203" s="174"/>
      <c r="TXQ203" s="174"/>
      <c r="TXR203" s="174"/>
      <c r="TXS203" s="174"/>
      <c r="TXT203" s="174"/>
      <c r="TXU203" s="174"/>
      <c r="TXV203" s="174"/>
      <c r="TXW203" s="174"/>
      <c r="TXX203" s="174"/>
      <c r="TXY203" s="174"/>
      <c r="TXZ203" s="174"/>
      <c r="TYA203" s="174"/>
      <c r="TYB203" s="174"/>
      <c r="TYC203" s="174"/>
      <c r="TYD203" s="174"/>
      <c r="TYE203" s="174"/>
      <c r="TYF203" s="174"/>
      <c r="TYG203" s="174"/>
      <c r="TYH203" s="174"/>
      <c r="TYI203" s="174"/>
      <c r="TYJ203" s="174"/>
      <c r="TYK203" s="174"/>
      <c r="TYL203" s="174"/>
      <c r="TYM203" s="174"/>
      <c r="TYN203" s="174"/>
      <c r="TYO203" s="174"/>
      <c r="TYP203" s="174"/>
      <c r="TYQ203" s="174"/>
      <c r="TYR203" s="174"/>
      <c r="TYS203" s="174"/>
      <c r="TYT203" s="174"/>
      <c r="TYU203" s="174"/>
      <c r="TYV203" s="174"/>
      <c r="TYW203" s="174"/>
      <c r="TYX203" s="174"/>
      <c r="TYY203" s="174"/>
      <c r="TYZ203" s="174"/>
      <c r="TZA203" s="174"/>
      <c r="TZB203" s="174"/>
      <c r="TZC203" s="174"/>
      <c r="TZD203" s="174"/>
      <c r="TZE203" s="174"/>
      <c r="TZF203" s="174"/>
      <c r="TZG203" s="174"/>
      <c r="TZH203" s="174"/>
      <c r="TZI203" s="174"/>
      <c r="TZJ203" s="174"/>
      <c r="TZK203" s="174"/>
      <c r="TZL203" s="174"/>
      <c r="TZM203" s="174"/>
      <c r="TZN203" s="174"/>
      <c r="TZO203" s="174"/>
      <c r="TZP203" s="174"/>
      <c r="TZQ203" s="174"/>
      <c r="TZR203" s="174"/>
      <c r="TZS203" s="174"/>
      <c r="TZT203" s="174"/>
      <c r="TZU203" s="174"/>
      <c r="TZV203" s="174"/>
      <c r="TZW203" s="174"/>
      <c r="TZX203" s="174"/>
      <c r="TZY203" s="174"/>
      <c r="TZZ203" s="174"/>
      <c r="UAA203" s="174"/>
      <c r="UAB203" s="174"/>
      <c r="UAC203" s="174"/>
      <c r="UAD203" s="174"/>
      <c r="UAE203" s="174"/>
      <c r="UAF203" s="174"/>
      <c r="UAG203" s="174"/>
      <c r="UAH203" s="174"/>
      <c r="UAI203" s="174"/>
      <c r="UAJ203" s="174"/>
      <c r="UAK203" s="174"/>
      <c r="UAL203" s="174"/>
      <c r="UAM203" s="174"/>
      <c r="UAN203" s="174"/>
      <c r="UAO203" s="174"/>
      <c r="UAP203" s="174"/>
      <c r="UAQ203" s="174"/>
      <c r="UAR203" s="174"/>
      <c r="UAS203" s="174"/>
      <c r="UAT203" s="174"/>
      <c r="UAU203" s="174"/>
      <c r="UAV203" s="174"/>
      <c r="UAW203" s="174"/>
      <c r="UAX203" s="174"/>
      <c r="UAY203" s="174"/>
      <c r="UAZ203" s="174"/>
      <c r="UBA203" s="174"/>
      <c r="UBB203" s="174"/>
      <c r="UBC203" s="174"/>
      <c r="UBD203" s="174"/>
      <c r="UBE203" s="174"/>
      <c r="UBF203" s="174"/>
      <c r="UBG203" s="174"/>
      <c r="UBH203" s="174"/>
      <c r="UBI203" s="174"/>
      <c r="UBJ203" s="174"/>
      <c r="UBK203" s="174"/>
      <c r="UBL203" s="174"/>
      <c r="UBM203" s="174"/>
      <c r="UBN203" s="174"/>
      <c r="UBO203" s="174"/>
      <c r="UBP203" s="174"/>
      <c r="UBQ203" s="174"/>
      <c r="UBR203" s="174"/>
      <c r="UBS203" s="174"/>
      <c r="UBT203" s="174"/>
      <c r="UBU203" s="174"/>
      <c r="UBV203" s="174"/>
      <c r="UBW203" s="174"/>
      <c r="UBX203" s="174"/>
      <c r="UBY203" s="174"/>
      <c r="UBZ203" s="174"/>
      <c r="UCA203" s="174"/>
      <c r="UCB203" s="174"/>
      <c r="UCC203" s="174"/>
      <c r="UCD203" s="174"/>
      <c r="UCE203" s="174"/>
      <c r="UCF203" s="174"/>
      <c r="UCG203" s="174"/>
      <c r="UCH203" s="174"/>
      <c r="UCI203" s="174"/>
      <c r="UCJ203" s="174"/>
      <c r="UCK203" s="174"/>
      <c r="UCL203" s="174"/>
      <c r="UCM203" s="174"/>
      <c r="UCN203" s="174"/>
      <c r="UCO203" s="174"/>
      <c r="UCP203" s="174"/>
      <c r="UCQ203" s="174"/>
      <c r="UCR203" s="174"/>
      <c r="UCS203" s="174"/>
      <c r="UCT203" s="174"/>
      <c r="UCU203" s="174"/>
      <c r="UCV203" s="174"/>
      <c r="UCW203" s="174"/>
      <c r="UCX203" s="174"/>
      <c r="UCY203" s="174"/>
      <c r="UCZ203" s="174"/>
      <c r="UDA203" s="174"/>
      <c r="UDB203" s="174"/>
      <c r="UDC203" s="174"/>
      <c r="UDD203" s="174"/>
      <c r="UDE203" s="174"/>
      <c r="UDF203" s="174"/>
      <c r="UDG203" s="174"/>
      <c r="UDH203" s="174"/>
      <c r="UDI203" s="174"/>
      <c r="UDJ203" s="174"/>
      <c r="UDK203" s="174"/>
      <c r="UDL203" s="174"/>
      <c r="UDM203" s="174"/>
      <c r="UDN203" s="174"/>
      <c r="UDO203" s="174"/>
      <c r="UDP203" s="174"/>
      <c r="UDQ203" s="174"/>
      <c r="UDR203" s="174"/>
      <c r="UDS203" s="174"/>
      <c r="UDT203" s="174"/>
      <c r="UDU203" s="174"/>
      <c r="UDV203" s="174"/>
      <c r="UDW203" s="174"/>
      <c r="UDX203" s="174"/>
      <c r="UDY203" s="174"/>
      <c r="UDZ203" s="174"/>
      <c r="UEA203" s="174"/>
      <c r="UEB203" s="174"/>
      <c r="UEC203" s="174"/>
      <c r="UED203" s="174"/>
      <c r="UEE203" s="174"/>
      <c r="UEF203" s="174"/>
      <c r="UEG203" s="174"/>
      <c r="UEH203" s="174"/>
      <c r="UEI203" s="174"/>
      <c r="UEJ203" s="174"/>
      <c r="UEK203" s="174"/>
      <c r="UEL203" s="174"/>
      <c r="UEM203" s="174"/>
      <c r="UEN203" s="174"/>
      <c r="UEO203" s="174"/>
      <c r="UEP203" s="174"/>
      <c r="UEQ203" s="174"/>
      <c r="UER203" s="174"/>
      <c r="UES203" s="174"/>
      <c r="UET203" s="174"/>
      <c r="UEU203" s="174"/>
      <c r="UEV203" s="174"/>
      <c r="UEW203" s="174"/>
      <c r="UEX203" s="174"/>
      <c r="UEY203" s="174"/>
      <c r="UEZ203" s="174"/>
      <c r="UFA203" s="174"/>
      <c r="UFB203" s="174"/>
      <c r="UFC203" s="174"/>
      <c r="UFD203" s="174"/>
      <c r="UFE203" s="174"/>
      <c r="UFF203" s="174"/>
      <c r="UFG203" s="174"/>
      <c r="UFH203" s="174"/>
      <c r="UFI203" s="174"/>
      <c r="UFJ203" s="174"/>
      <c r="UFK203" s="174"/>
      <c r="UFL203" s="174"/>
      <c r="UFM203" s="174"/>
      <c r="UFN203" s="174"/>
      <c r="UFO203" s="174"/>
      <c r="UFP203" s="174"/>
      <c r="UFQ203" s="174"/>
      <c r="UFR203" s="174"/>
      <c r="UFS203" s="174"/>
      <c r="UFT203" s="174"/>
      <c r="UFU203" s="174"/>
      <c r="UFV203" s="174"/>
      <c r="UFW203" s="174"/>
      <c r="UFX203" s="174"/>
      <c r="UFY203" s="174"/>
      <c r="UFZ203" s="174"/>
      <c r="UGA203" s="174"/>
      <c r="UGB203" s="174"/>
      <c r="UGC203" s="174"/>
      <c r="UGD203" s="174"/>
      <c r="UGE203" s="174"/>
      <c r="UGF203" s="174"/>
      <c r="UGG203" s="174"/>
      <c r="UGH203" s="174"/>
      <c r="UGI203" s="174"/>
      <c r="UGJ203" s="174"/>
      <c r="UGK203" s="174"/>
      <c r="UGL203" s="174"/>
      <c r="UGM203" s="174"/>
      <c r="UGN203" s="174"/>
      <c r="UGO203" s="174"/>
      <c r="UGP203" s="174"/>
      <c r="UGQ203" s="174"/>
      <c r="UGR203" s="174"/>
      <c r="UGS203" s="174"/>
      <c r="UGT203" s="174"/>
      <c r="UGU203" s="174"/>
      <c r="UGV203" s="174"/>
      <c r="UGW203" s="174"/>
      <c r="UGX203" s="174"/>
      <c r="UGY203" s="174"/>
      <c r="UGZ203" s="174"/>
      <c r="UHA203" s="174"/>
      <c r="UHB203" s="174"/>
      <c r="UHC203" s="174"/>
      <c r="UHD203" s="174"/>
      <c r="UHE203" s="174"/>
      <c r="UHF203" s="174"/>
      <c r="UHG203" s="174"/>
      <c r="UHH203" s="174"/>
      <c r="UHI203" s="174"/>
      <c r="UHJ203" s="174"/>
      <c r="UHK203" s="174"/>
      <c r="UHL203" s="174"/>
      <c r="UHM203" s="174"/>
      <c r="UHN203" s="174"/>
      <c r="UHO203" s="174"/>
      <c r="UHP203" s="174"/>
      <c r="UHQ203" s="174"/>
      <c r="UHR203" s="174"/>
      <c r="UHS203" s="174"/>
      <c r="UHT203" s="174"/>
      <c r="UHU203" s="174"/>
      <c r="UHV203" s="174"/>
      <c r="UHW203" s="174"/>
      <c r="UHX203" s="174"/>
      <c r="UHY203" s="174"/>
      <c r="UHZ203" s="174"/>
      <c r="UIA203" s="174"/>
      <c r="UIB203" s="174"/>
      <c r="UIC203" s="174"/>
      <c r="UID203" s="174"/>
      <c r="UIE203" s="174"/>
      <c r="UIF203" s="174"/>
      <c r="UIG203" s="174"/>
      <c r="UIH203" s="174"/>
      <c r="UII203" s="174"/>
      <c r="UIJ203" s="174"/>
      <c r="UIK203" s="174"/>
      <c r="UIL203" s="174"/>
      <c r="UIM203" s="174"/>
      <c r="UIN203" s="174"/>
      <c r="UIO203" s="174"/>
      <c r="UIP203" s="174"/>
      <c r="UIQ203" s="174"/>
      <c r="UIR203" s="174"/>
      <c r="UIS203" s="174"/>
      <c r="UIT203" s="174"/>
      <c r="UIU203" s="174"/>
      <c r="UIV203" s="174"/>
      <c r="UIW203" s="174"/>
      <c r="UIX203" s="174"/>
      <c r="UIY203" s="174"/>
      <c r="UIZ203" s="174"/>
      <c r="UJA203" s="174"/>
      <c r="UJB203" s="174"/>
      <c r="UJC203" s="174"/>
      <c r="UJD203" s="174"/>
      <c r="UJE203" s="174"/>
      <c r="UJF203" s="174"/>
      <c r="UJG203" s="174"/>
      <c r="UJH203" s="174"/>
      <c r="UJI203" s="174"/>
      <c r="UJJ203" s="174"/>
      <c r="UJK203" s="174"/>
      <c r="UJL203" s="174"/>
      <c r="UJM203" s="174"/>
      <c r="UJN203" s="174"/>
      <c r="UJO203" s="174"/>
      <c r="UJP203" s="174"/>
      <c r="UJQ203" s="174"/>
      <c r="UJR203" s="174"/>
      <c r="UJS203" s="174"/>
      <c r="UJT203" s="174"/>
      <c r="UJU203" s="174"/>
      <c r="UJV203" s="174"/>
      <c r="UJW203" s="174"/>
      <c r="UJX203" s="174"/>
      <c r="UJY203" s="174"/>
      <c r="UJZ203" s="174"/>
      <c r="UKA203" s="174"/>
      <c r="UKB203" s="174"/>
      <c r="UKC203" s="174"/>
      <c r="UKD203" s="174"/>
      <c r="UKE203" s="174"/>
      <c r="UKF203" s="174"/>
      <c r="UKG203" s="174"/>
      <c r="UKH203" s="174"/>
      <c r="UKI203" s="174"/>
      <c r="UKJ203" s="174"/>
      <c r="UKK203" s="174"/>
      <c r="UKL203" s="174"/>
      <c r="UKM203" s="174"/>
      <c r="UKN203" s="174"/>
      <c r="UKO203" s="174"/>
      <c r="UKP203" s="174"/>
      <c r="UKQ203" s="174"/>
      <c r="UKR203" s="174"/>
      <c r="UKS203" s="174"/>
      <c r="UKT203" s="174"/>
      <c r="UKU203" s="174"/>
      <c r="UKV203" s="174"/>
      <c r="UKW203" s="174"/>
      <c r="UKX203" s="174"/>
      <c r="UKY203" s="174"/>
      <c r="UKZ203" s="174"/>
      <c r="ULA203" s="174"/>
      <c r="ULB203" s="174"/>
      <c r="ULC203" s="174"/>
      <c r="ULD203" s="174"/>
      <c r="ULE203" s="174"/>
      <c r="ULF203" s="174"/>
      <c r="ULG203" s="174"/>
      <c r="ULH203" s="174"/>
      <c r="ULI203" s="174"/>
      <c r="ULJ203" s="174"/>
      <c r="ULK203" s="174"/>
      <c r="ULL203" s="174"/>
      <c r="ULM203" s="174"/>
      <c r="ULN203" s="174"/>
      <c r="ULO203" s="174"/>
      <c r="ULP203" s="174"/>
      <c r="ULQ203" s="174"/>
      <c r="ULR203" s="174"/>
      <c r="ULS203" s="174"/>
      <c r="ULT203" s="174"/>
      <c r="ULU203" s="174"/>
      <c r="ULV203" s="174"/>
      <c r="ULW203" s="174"/>
      <c r="ULX203" s="174"/>
      <c r="ULY203" s="174"/>
      <c r="ULZ203" s="174"/>
      <c r="UMA203" s="174"/>
      <c r="UMB203" s="174"/>
      <c r="UMC203" s="174"/>
      <c r="UMD203" s="174"/>
      <c r="UME203" s="174"/>
      <c r="UMF203" s="174"/>
      <c r="UMG203" s="174"/>
      <c r="UMH203" s="174"/>
      <c r="UMI203" s="174"/>
      <c r="UMJ203" s="174"/>
      <c r="UMK203" s="174"/>
      <c r="UML203" s="174"/>
      <c r="UMM203" s="174"/>
      <c r="UMN203" s="174"/>
      <c r="UMO203" s="174"/>
      <c r="UMP203" s="174"/>
      <c r="UMQ203" s="174"/>
      <c r="UMR203" s="174"/>
      <c r="UMS203" s="174"/>
      <c r="UMT203" s="174"/>
      <c r="UMU203" s="174"/>
      <c r="UMV203" s="174"/>
      <c r="UMW203" s="174"/>
      <c r="UMX203" s="174"/>
      <c r="UMY203" s="174"/>
      <c r="UMZ203" s="174"/>
      <c r="UNA203" s="174"/>
      <c r="UNB203" s="174"/>
      <c r="UNC203" s="174"/>
      <c r="UND203" s="174"/>
      <c r="UNE203" s="174"/>
      <c r="UNF203" s="174"/>
      <c r="UNG203" s="174"/>
      <c r="UNH203" s="174"/>
      <c r="UNI203" s="174"/>
      <c r="UNJ203" s="174"/>
      <c r="UNK203" s="174"/>
      <c r="UNL203" s="174"/>
      <c r="UNM203" s="174"/>
      <c r="UNN203" s="174"/>
      <c r="UNO203" s="174"/>
      <c r="UNP203" s="174"/>
      <c r="UNQ203" s="174"/>
      <c r="UNR203" s="174"/>
      <c r="UNS203" s="174"/>
      <c r="UNT203" s="174"/>
      <c r="UNU203" s="174"/>
      <c r="UNV203" s="174"/>
      <c r="UNW203" s="174"/>
      <c r="UNX203" s="174"/>
      <c r="UNY203" s="174"/>
      <c r="UNZ203" s="174"/>
      <c r="UOA203" s="174"/>
      <c r="UOB203" s="174"/>
      <c r="UOC203" s="174"/>
      <c r="UOD203" s="174"/>
      <c r="UOE203" s="174"/>
      <c r="UOF203" s="174"/>
      <c r="UOG203" s="174"/>
      <c r="UOH203" s="174"/>
      <c r="UOI203" s="174"/>
      <c r="UOJ203" s="174"/>
      <c r="UOK203" s="174"/>
      <c r="UOL203" s="174"/>
      <c r="UOM203" s="174"/>
      <c r="UON203" s="174"/>
      <c r="UOO203" s="174"/>
      <c r="UOP203" s="174"/>
      <c r="UOQ203" s="174"/>
      <c r="UOR203" s="174"/>
      <c r="UOS203" s="174"/>
      <c r="UOT203" s="174"/>
      <c r="UOU203" s="174"/>
      <c r="UOV203" s="174"/>
      <c r="UOW203" s="174"/>
      <c r="UOX203" s="174"/>
      <c r="UOY203" s="174"/>
      <c r="UOZ203" s="174"/>
      <c r="UPA203" s="174"/>
      <c r="UPB203" s="174"/>
      <c r="UPC203" s="174"/>
      <c r="UPD203" s="174"/>
      <c r="UPE203" s="174"/>
      <c r="UPF203" s="174"/>
      <c r="UPG203" s="174"/>
      <c r="UPH203" s="174"/>
      <c r="UPI203" s="174"/>
      <c r="UPJ203" s="174"/>
      <c r="UPK203" s="174"/>
      <c r="UPL203" s="174"/>
      <c r="UPM203" s="174"/>
      <c r="UPN203" s="174"/>
      <c r="UPO203" s="174"/>
      <c r="UPP203" s="174"/>
      <c r="UPQ203" s="174"/>
      <c r="UPR203" s="174"/>
      <c r="UPS203" s="174"/>
      <c r="UPT203" s="174"/>
      <c r="UPU203" s="174"/>
      <c r="UPV203" s="174"/>
      <c r="UPW203" s="174"/>
      <c r="UPX203" s="174"/>
      <c r="UPY203" s="174"/>
      <c r="UPZ203" s="174"/>
      <c r="UQA203" s="174"/>
      <c r="UQB203" s="174"/>
      <c r="UQC203" s="174"/>
      <c r="UQD203" s="174"/>
      <c r="UQE203" s="174"/>
      <c r="UQF203" s="174"/>
      <c r="UQG203" s="174"/>
      <c r="UQH203" s="174"/>
      <c r="UQI203" s="174"/>
      <c r="UQJ203" s="174"/>
      <c r="UQK203" s="174"/>
      <c r="UQL203" s="174"/>
      <c r="UQM203" s="174"/>
      <c r="UQN203" s="174"/>
      <c r="UQO203" s="174"/>
      <c r="UQP203" s="174"/>
      <c r="UQQ203" s="174"/>
      <c r="UQR203" s="174"/>
      <c r="UQS203" s="174"/>
      <c r="UQT203" s="174"/>
      <c r="UQU203" s="174"/>
      <c r="UQV203" s="174"/>
      <c r="UQW203" s="174"/>
      <c r="UQX203" s="174"/>
      <c r="UQY203" s="174"/>
      <c r="UQZ203" s="174"/>
      <c r="URA203" s="174"/>
      <c r="URB203" s="174"/>
      <c r="URC203" s="174"/>
      <c r="URD203" s="174"/>
      <c r="URE203" s="174"/>
      <c r="URF203" s="174"/>
      <c r="URG203" s="174"/>
      <c r="URH203" s="174"/>
      <c r="URI203" s="174"/>
      <c r="URJ203" s="174"/>
      <c r="URK203" s="174"/>
      <c r="URL203" s="174"/>
      <c r="URM203" s="174"/>
      <c r="URN203" s="174"/>
      <c r="URO203" s="174"/>
      <c r="URP203" s="174"/>
      <c r="URQ203" s="174"/>
      <c r="URR203" s="174"/>
      <c r="URS203" s="174"/>
      <c r="URT203" s="174"/>
      <c r="URU203" s="174"/>
      <c r="URV203" s="174"/>
      <c r="URW203" s="174"/>
      <c r="URX203" s="174"/>
      <c r="URY203" s="174"/>
      <c r="URZ203" s="174"/>
      <c r="USA203" s="174"/>
      <c r="USB203" s="174"/>
      <c r="USC203" s="174"/>
      <c r="USD203" s="174"/>
      <c r="USE203" s="174"/>
      <c r="USF203" s="174"/>
      <c r="USG203" s="174"/>
      <c r="USH203" s="174"/>
      <c r="USI203" s="174"/>
      <c r="USJ203" s="174"/>
      <c r="USK203" s="174"/>
      <c r="USL203" s="174"/>
      <c r="USM203" s="174"/>
      <c r="USN203" s="174"/>
      <c r="USO203" s="174"/>
      <c r="USP203" s="174"/>
      <c r="USQ203" s="174"/>
      <c r="USR203" s="174"/>
      <c r="USS203" s="174"/>
      <c r="UST203" s="174"/>
      <c r="USU203" s="174"/>
      <c r="USV203" s="174"/>
      <c r="USW203" s="174"/>
      <c r="USX203" s="174"/>
      <c r="USY203" s="174"/>
      <c r="USZ203" s="174"/>
      <c r="UTA203" s="174"/>
      <c r="UTB203" s="174"/>
      <c r="UTC203" s="174"/>
      <c r="UTD203" s="174"/>
      <c r="UTE203" s="174"/>
      <c r="UTF203" s="174"/>
      <c r="UTG203" s="174"/>
      <c r="UTH203" s="174"/>
      <c r="UTI203" s="174"/>
      <c r="UTJ203" s="174"/>
      <c r="UTK203" s="174"/>
      <c r="UTL203" s="174"/>
      <c r="UTM203" s="174"/>
      <c r="UTN203" s="174"/>
      <c r="UTO203" s="174"/>
      <c r="UTP203" s="174"/>
      <c r="UTQ203" s="174"/>
      <c r="UTR203" s="174"/>
      <c r="UTS203" s="174"/>
      <c r="UTT203" s="174"/>
      <c r="UTU203" s="174"/>
      <c r="UTV203" s="174"/>
      <c r="UTW203" s="174"/>
      <c r="UTX203" s="174"/>
      <c r="UTY203" s="174"/>
      <c r="UTZ203" s="174"/>
      <c r="UUA203" s="174"/>
      <c r="UUB203" s="174"/>
      <c r="UUC203" s="174"/>
      <c r="UUD203" s="174"/>
      <c r="UUE203" s="174"/>
      <c r="UUF203" s="174"/>
      <c r="UUG203" s="174"/>
      <c r="UUH203" s="174"/>
      <c r="UUI203" s="174"/>
      <c r="UUJ203" s="174"/>
      <c r="UUK203" s="174"/>
      <c r="UUL203" s="174"/>
      <c r="UUM203" s="174"/>
      <c r="UUN203" s="174"/>
      <c r="UUO203" s="174"/>
      <c r="UUP203" s="174"/>
      <c r="UUQ203" s="174"/>
      <c r="UUR203" s="174"/>
      <c r="UUS203" s="174"/>
      <c r="UUT203" s="174"/>
      <c r="UUU203" s="174"/>
      <c r="UUV203" s="174"/>
      <c r="UUW203" s="174"/>
      <c r="UUX203" s="174"/>
      <c r="UUY203" s="174"/>
      <c r="UUZ203" s="174"/>
      <c r="UVA203" s="174"/>
      <c r="UVB203" s="174"/>
      <c r="UVC203" s="174"/>
      <c r="UVD203" s="174"/>
      <c r="UVE203" s="174"/>
      <c r="UVF203" s="174"/>
      <c r="UVG203" s="174"/>
      <c r="UVH203" s="174"/>
      <c r="UVI203" s="174"/>
      <c r="UVJ203" s="174"/>
      <c r="UVK203" s="174"/>
      <c r="UVL203" s="174"/>
      <c r="UVM203" s="174"/>
      <c r="UVN203" s="174"/>
      <c r="UVO203" s="174"/>
      <c r="UVP203" s="174"/>
      <c r="UVQ203" s="174"/>
      <c r="UVR203" s="174"/>
      <c r="UVS203" s="174"/>
      <c r="UVT203" s="174"/>
      <c r="UVU203" s="174"/>
      <c r="UVV203" s="174"/>
      <c r="UVW203" s="174"/>
      <c r="UVX203" s="174"/>
      <c r="UVY203" s="174"/>
      <c r="UVZ203" s="174"/>
      <c r="UWA203" s="174"/>
      <c r="UWB203" s="174"/>
      <c r="UWC203" s="174"/>
      <c r="UWD203" s="174"/>
      <c r="UWE203" s="174"/>
      <c r="UWF203" s="174"/>
      <c r="UWG203" s="174"/>
      <c r="UWH203" s="174"/>
      <c r="UWI203" s="174"/>
      <c r="UWJ203" s="174"/>
      <c r="UWK203" s="174"/>
      <c r="UWL203" s="174"/>
      <c r="UWM203" s="174"/>
      <c r="UWN203" s="174"/>
      <c r="UWO203" s="174"/>
      <c r="UWP203" s="174"/>
      <c r="UWQ203" s="174"/>
      <c r="UWR203" s="174"/>
      <c r="UWS203" s="174"/>
      <c r="UWT203" s="174"/>
      <c r="UWU203" s="174"/>
      <c r="UWV203" s="174"/>
      <c r="UWW203" s="174"/>
      <c r="UWX203" s="174"/>
      <c r="UWY203" s="174"/>
      <c r="UWZ203" s="174"/>
      <c r="UXA203" s="174"/>
      <c r="UXB203" s="174"/>
      <c r="UXC203" s="174"/>
      <c r="UXD203" s="174"/>
      <c r="UXE203" s="174"/>
      <c r="UXF203" s="174"/>
      <c r="UXG203" s="174"/>
      <c r="UXH203" s="174"/>
      <c r="UXI203" s="174"/>
      <c r="UXJ203" s="174"/>
      <c r="UXK203" s="174"/>
      <c r="UXL203" s="174"/>
      <c r="UXM203" s="174"/>
      <c r="UXN203" s="174"/>
      <c r="UXO203" s="174"/>
      <c r="UXP203" s="174"/>
      <c r="UXQ203" s="174"/>
      <c r="UXR203" s="174"/>
      <c r="UXS203" s="174"/>
      <c r="UXT203" s="174"/>
      <c r="UXU203" s="174"/>
      <c r="UXV203" s="174"/>
      <c r="UXW203" s="174"/>
      <c r="UXX203" s="174"/>
      <c r="UXY203" s="174"/>
      <c r="UXZ203" s="174"/>
      <c r="UYA203" s="174"/>
      <c r="UYB203" s="174"/>
      <c r="UYC203" s="174"/>
      <c r="UYD203" s="174"/>
      <c r="UYE203" s="174"/>
      <c r="UYF203" s="174"/>
      <c r="UYG203" s="174"/>
      <c r="UYH203" s="174"/>
      <c r="UYI203" s="174"/>
      <c r="UYJ203" s="174"/>
      <c r="UYK203" s="174"/>
      <c r="UYL203" s="174"/>
      <c r="UYM203" s="174"/>
      <c r="UYN203" s="174"/>
      <c r="UYO203" s="174"/>
      <c r="UYP203" s="174"/>
      <c r="UYQ203" s="174"/>
      <c r="UYR203" s="174"/>
      <c r="UYS203" s="174"/>
      <c r="UYT203" s="174"/>
      <c r="UYU203" s="174"/>
      <c r="UYV203" s="174"/>
      <c r="UYW203" s="174"/>
      <c r="UYX203" s="174"/>
      <c r="UYY203" s="174"/>
      <c r="UYZ203" s="174"/>
      <c r="UZA203" s="174"/>
      <c r="UZB203" s="174"/>
      <c r="UZC203" s="174"/>
      <c r="UZD203" s="174"/>
      <c r="UZE203" s="174"/>
      <c r="UZF203" s="174"/>
      <c r="UZG203" s="174"/>
      <c r="UZH203" s="174"/>
      <c r="UZI203" s="174"/>
      <c r="UZJ203" s="174"/>
      <c r="UZK203" s="174"/>
      <c r="UZL203" s="174"/>
      <c r="UZM203" s="174"/>
      <c r="UZN203" s="174"/>
      <c r="UZO203" s="174"/>
      <c r="UZP203" s="174"/>
      <c r="UZQ203" s="174"/>
      <c r="UZR203" s="174"/>
      <c r="UZS203" s="174"/>
      <c r="UZT203" s="174"/>
      <c r="UZU203" s="174"/>
      <c r="UZV203" s="174"/>
      <c r="UZW203" s="174"/>
      <c r="UZX203" s="174"/>
      <c r="UZY203" s="174"/>
      <c r="UZZ203" s="174"/>
      <c r="VAA203" s="174"/>
      <c r="VAB203" s="174"/>
      <c r="VAC203" s="174"/>
      <c r="VAD203" s="174"/>
      <c r="VAE203" s="174"/>
      <c r="VAF203" s="174"/>
      <c r="VAG203" s="174"/>
      <c r="VAH203" s="174"/>
      <c r="VAI203" s="174"/>
      <c r="VAJ203" s="174"/>
      <c r="VAK203" s="174"/>
      <c r="VAL203" s="174"/>
      <c r="VAM203" s="174"/>
      <c r="VAN203" s="174"/>
      <c r="VAO203" s="174"/>
      <c r="VAP203" s="174"/>
      <c r="VAQ203" s="174"/>
      <c r="VAR203" s="174"/>
      <c r="VAS203" s="174"/>
      <c r="VAT203" s="174"/>
      <c r="VAU203" s="174"/>
      <c r="VAV203" s="174"/>
      <c r="VAW203" s="174"/>
      <c r="VAX203" s="174"/>
      <c r="VAY203" s="174"/>
      <c r="VAZ203" s="174"/>
      <c r="VBA203" s="174"/>
      <c r="VBB203" s="174"/>
      <c r="VBC203" s="174"/>
      <c r="VBD203" s="174"/>
      <c r="VBE203" s="174"/>
      <c r="VBF203" s="174"/>
      <c r="VBG203" s="174"/>
      <c r="VBH203" s="174"/>
      <c r="VBI203" s="174"/>
      <c r="VBJ203" s="174"/>
      <c r="VBK203" s="174"/>
      <c r="VBL203" s="174"/>
      <c r="VBM203" s="174"/>
      <c r="VBN203" s="174"/>
      <c r="VBO203" s="174"/>
      <c r="VBP203" s="174"/>
      <c r="VBQ203" s="174"/>
      <c r="VBR203" s="174"/>
      <c r="VBS203" s="174"/>
      <c r="VBT203" s="174"/>
      <c r="VBU203" s="174"/>
      <c r="VBV203" s="174"/>
      <c r="VBW203" s="174"/>
      <c r="VBX203" s="174"/>
      <c r="VBY203" s="174"/>
      <c r="VBZ203" s="174"/>
      <c r="VCA203" s="174"/>
      <c r="VCB203" s="174"/>
      <c r="VCC203" s="174"/>
      <c r="VCD203" s="174"/>
      <c r="VCE203" s="174"/>
      <c r="VCF203" s="174"/>
      <c r="VCG203" s="174"/>
      <c r="VCH203" s="174"/>
      <c r="VCI203" s="174"/>
      <c r="VCJ203" s="174"/>
      <c r="VCK203" s="174"/>
      <c r="VCL203" s="174"/>
      <c r="VCM203" s="174"/>
      <c r="VCN203" s="174"/>
      <c r="VCO203" s="174"/>
      <c r="VCP203" s="174"/>
      <c r="VCQ203" s="174"/>
      <c r="VCR203" s="174"/>
      <c r="VCS203" s="174"/>
      <c r="VCT203" s="174"/>
      <c r="VCU203" s="174"/>
      <c r="VCV203" s="174"/>
      <c r="VCW203" s="174"/>
      <c r="VCX203" s="174"/>
      <c r="VCY203" s="174"/>
      <c r="VCZ203" s="174"/>
      <c r="VDA203" s="174"/>
      <c r="VDB203" s="174"/>
      <c r="VDC203" s="174"/>
      <c r="VDD203" s="174"/>
      <c r="VDE203" s="174"/>
      <c r="VDF203" s="174"/>
      <c r="VDG203" s="174"/>
      <c r="VDH203" s="174"/>
      <c r="VDI203" s="174"/>
      <c r="VDJ203" s="174"/>
      <c r="VDK203" s="174"/>
      <c r="VDL203" s="174"/>
      <c r="VDM203" s="174"/>
      <c r="VDN203" s="174"/>
      <c r="VDO203" s="174"/>
      <c r="VDP203" s="174"/>
      <c r="VDQ203" s="174"/>
      <c r="VDR203" s="174"/>
      <c r="VDS203" s="174"/>
      <c r="VDT203" s="174"/>
      <c r="VDU203" s="174"/>
      <c r="VDV203" s="174"/>
      <c r="VDW203" s="174"/>
      <c r="VDX203" s="174"/>
      <c r="VDY203" s="174"/>
      <c r="VDZ203" s="174"/>
      <c r="VEA203" s="174"/>
      <c r="VEB203" s="174"/>
      <c r="VEC203" s="174"/>
      <c r="VED203" s="174"/>
      <c r="VEE203" s="174"/>
      <c r="VEF203" s="174"/>
      <c r="VEG203" s="174"/>
      <c r="VEH203" s="174"/>
      <c r="VEI203" s="174"/>
      <c r="VEJ203" s="174"/>
      <c r="VEK203" s="174"/>
      <c r="VEL203" s="174"/>
      <c r="VEM203" s="174"/>
      <c r="VEN203" s="174"/>
      <c r="VEO203" s="174"/>
      <c r="VEP203" s="174"/>
      <c r="VEQ203" s="174"/>
      <c r="VER203" s="174"/>
      <c r="VES203" s="174"/>
      <c r="VET203" s="174"/>
      <c r="VEU203" s="174"/>
      <c r="VEV203" s="174"/>
      <c r="VEW203" s="174"/>
      <c r="VEX203" s="174"/>
      <c r="VEY203" s="174"/>
      <c r="VEZ203" s="174"/>
      <c r="VFA203" s="174"/>
      <c r="VFB203" s="174"/>
      <c r="VFC203" s="174"/>
      <c r="VFD203" s="174"/>
      <c r="VFE203" s="174"/>
      <c r="VFF203" s="174"/>
      <c r="VFG203" s="174"/>
      <c r="VFH203" s="174"/>
      <c r="VFI203" s="174"/>
      <c r="VFJ203" s="174"/>
      <c r="VFK203" s="174"/>
      <c r="VFL203" s="174"/>
      <c r="VFM203" s="174"/>
      <c r="VFN203" s="174"/>
      <c r="VFO203" s="174"/>
      <c r="VFP203" s="174"/>
      <c r="VFQ203" s="174"/>
      <c r="VFR203" s="174"/>
      <c r="VFS203" s="174"/>
      <c r="VFT203" s="174"/>
      <c r="VFU203" s="174"/>
      <c r="VFV203" s="174"/>
      <c r="VFW203" s="174"/>
      <c r="VFX203" s="174"/>
      <c r="VFY203" s="174"/>
      <c r="VFZ203" s="174"/>
      <c r="VGA203" s="174"/>
      <c r="VGB203" s="174"/>
      <c r="VGC203" s="174"/>
      <c r="VGD203" s="174"/>
      <c r="VGE203" s="174"/>
      <c r="VGF203" s="174"/>
      <c r="VGG203" s="174"/>
      <c r="VGH203" s="174"/>
      <c r="VGI203" s="174"/>
      <c r="VGJ203" s="174"/>
      <c r="VGK203" s="174"/>
      <c r="VGL203" s="174"/>
      <c r="VGM203" s="174"/>
      <c r="VGN203" s="174"/>
      <c r="VGO203" s="174"/>
      <c r="VGP203" s="174"/>
      <c r="VGQ203" s="174"/>
      <c r="VGR203" s="174"/>
      <c r="VGS203" s="174"/>
      <c r="VGT203" s="174"/>
      <c r="VGU203" s="174"/>
      <c r="VGV203" s="174"/>
      <c r="VGW203" s="174"/>
      <c r="VGX203" s="174"/>
      <c r="VGY203" s="174"/>
      <c r="VGZ203" s="174"/>
      <c r="VHA203" s="174"/>
      <c r="VHB203" s="174"/>
      <c r="VHC203" s="174"/>
      <c r="VHD203" s="174"/>
      <c r="VHE203" s="174"/>
      <c r="VHF203" s="174"/>
      <c r="VHG203" s="174"/>
      <c r="VHH203" s="174"/>
      <c r="VHI203" s="174"/>
      <c r="VHJ203" s="174"/>
      <c r="VHK203" s="174"/>
      <c r="VHL203" s="174"/>
      <c r="VHM203" s="174"/>
      <c r="VHN203" s="174"/>
      <c r="VHO203" s="174"/>
      <c r="VHP203" s="174"/>
      <c r="VHQ203" s="174"/>
      <c r="VHR203" s="174"/>
      <c r="VHS203" s="174"/>
      <c r="VHT203" s="174"/>
      <c r="VHU203" s="174"/>
      <c r="VHV203" s="174"/>
      <c r="VHW203" s="174"/>
      <c r="VHX203" s="174"/>
      <c r="VHY203" s="174"/>
      <c r="VHZ203" s="174"/>
      <c r="VIA203" s="174"/>
      <c r="VIB203" s="174"/>
      <c r="VIC203" s="174"/>
      <c r="VID203" s="174"/>
      <c r="VIE203" s="174"/>
      <c r="VIF203" s="174"/>
      <c r="VIG203" s="174"/>
      <c r="VIH203" s="174"/>
      <c r="VII203" s="174"/>
      <c r="VIJ203" s="174"/>
      <c r="VIK203" s="174"/>
      <c r="VIL203" s="174"/>
      <c r="VIM203" s="174"/>
      <c r="VIN203" s="174"/>
      <c r="VIO203" s="174"/>
      <c r="VIP203" s="174"/>
      <c r="VIQ203" s="174"/>
      <c r="VIR203" s="174"/>
      <c r="VIS203" s="174"/>
      <c r="VIT203" s="174"/>
      <c r="VIU203" s="174"/>
      <c r="VIV203" s="174"/>
      <c r="VIW203" s="174"/>
      <c r="VIX203" s="174"/>
      <c r="VIY203" s="174"/>
      <c r="VIZ203" s="174"/>
      <c r="VJA203" s="174"/>
      <c r="VJB203" s="174"/>
      <c r="VJC203" s="174"/>
      <c r="VJD203" s="174"/>
      <c r="VJE203" s="174"/>
      <c r="VJF203" s="174"/>
      <c r="VJG203" s="174"/>
      <c r="VJH203" s="174"/>
      <c r="VJI203" s="174"/>
      <c r="VJJ203" s="174"/>
      <c r="VJK203" s="174"/>
      <c r="VJL203" s="174"/>
      <c r="VJM203" s="174"/>
      <c r="VJN203" s="174"/>
      <c r="VJO203" s="174"/>
      <c r="VJP203" s="174"/>
      <c r="VJQ203" s="174"/>
      <c r="VJR203" s="174"/>
      <c r="VJS203" s="174"/>
      <c r="VJT203" s="174"/>
      <c r="VJU203" s="174"/>
      <c r="VJV203" s="174"/>
      <c r="VJW203" s="174"/>
      <c r="VJX203" s="174"/>
      <c r="VJY203" s="174"/>
      <c r="VJZ203" s="174"/>
      <c r="VKA203" s="174"/>
      <c r="VKB203" s="174"/>
      <c r="VKC203" s="174"/>
      <c r="VKD203" s="174"/>
      <c r="VKE203" s="174"/>
      <c r="VKF203" s="174"/>
      <c r="VKG203" s="174"/>
      <c r="VKH203" s="174"/>
      <c r="VKI203" s="174"/>
      <c r="VKJ203" s="174"/>
      <c r="VKK203" s="174"/>
      <c r="VKL203" s="174"/>
      <c r="VKM203" s="174"/>
      <c r="VKN203" s="174"/>
      <c r="VKO203" s="174"/>
      <c r="VKP203" s="174"/>
      <c r="VKQ203" s="174"/>
      <c r="VKR203" s="174"/>
      <c r="VKS203" s="174"/>
      <c r="VKT203" s="174"/>
      <c r="VKU203" s="174"/>
      <c r="VKV203" s="174"/>
      <c r="VKW203" s="174"/>
      <c r="VKX203" s="174"/>
      <c r="VKY203" s="174"/>
      <c r="VKZ203" s="174"/>
      <c r="VLA203" s="174"/>
      <c r="VLB203" s="174"/>
      <c r="VLC203" s="174"/>
      <c r="VLD203" s="174"/>
      <c r="VLE203" s="174"/>
      <c r="VLF203" s="174"/>
      <c r="VLG203" s="174"/>
      <c r="VLH203" s="174"/>
      <c r="VLI203" s="174"/>
      <c r="VLJ203" s="174"/>
      <c r="VLK203" s="174"/>
      <c r="VLL203" s="174"/>
      <c r="VLM203" s="174"/>
      <c r="VLN203" s="174"/>
      <c r="VLO203" s="174"/>
      <c r="VLP203" s="174"/>
      <c r="VLQ203" s="174"/>
      <c r="VLR203" s="174"/>
      <c r="VLS203" s="174"/>
      <c r="VLT203" s="174"/>
      <c r="VLU203" s="174"/>
      <c r="VLV203" s="174"/>
      <c r="VLW203" s="174"/>
      <c r="VLX203" s="174"/>
      <c r="VLY203" s="174"/>
      <c r="VLZ203" s="174"/>
      <c r="VMA203" s="174"/>
      <c r="VMB203" s="174"/>
      <c r="VMC203" s="174"/>
      <c r="VMD203" s="174"/>
      <c r="VME203" s="174"/>
      <c r="VMF203" s="174"/>
      <c r="VMG203" s="174"/>
      <c r="VMH203" s="174"/>
      <c r="VMI203" s="174"/>
      <c r="VMJ203" s="174"/>
      <c r="VMK203" s="174"/>
      <c r="VML203" s="174"/>
      <c r="VMM203" s="174"/>
      <c r="VMN203" s="174"/>
      <c r="VMO203" s="174"/>
      <c r="VMP203" s="174"/>
      <c r="VMQ203" s="174"/>
      <c r="VMR203" s="174"/>
      <c r="VMS203" s="174"/>
      <c r="VMT203" s="174"/>
      <c r="VMU203" s="174"/>
      <c r="VMV203" s="174"/>
      <c r="VMW203" s="174"/>
      <c r="VMX203" s="174"/>
      <c r="VMY203" s="174"/>
      <c r="VMZ203" s="174"/>
      <c r="VNA203" s="174"/>
      <c r="VNB203" s="174"/>
      <c r="VNC203" s="174"/>
      <c r="VND203" s="174"/>
      <c r="VNE203" s="174"/>
      <c r="VNF203" s="174"/>
      <c r="VNG203" s="174"/>
      <c r="VNH203" s="174"/>
      <c r="VNI203" s="174"/>
      <c r="VNJ203" s="174"/>
      <c r="VNK203" s="174"/>
      <c r="VNL203" s="174"/>
      <c r="VNM203" s="174"/>
      <c r="VNN203" s="174"/>
      <c r="VNO203" s="174"/>
      <c r="VNP203" s="174"/>
      <c r="VNQ203" s="174"/>
      <c r="VNR203" s="174"/>
      <c r="VNS203" s="174"/>
      <c r="VNT203" s="174"/>
      <c r="VNU203" s="174"/>
      <c r="VNV203" s="174"/>
      <c r="VNW203" s="174"/>
      <c r="VNX203" s="174"/>
      <c r="VNY203" s="174"/>
      <c r="VNZ203" s="174"/>
      <c r="VOA203" s="174"/>
      <c r="VOB203" s="174"/>
      <c r="VOC203" s="174"/>
      <c r="VOD203" s="174"/>
      <c r="VOE203" s="174"/>
      <c r="VOF203" s="174"/>
      <c r="VOG203" s="174"/>
      <c r="VOH203" s="174"/>
      <c r="VOI203" s="174"/>
      <c r="VOJ203" s="174"/>
      <c r="VOK203" s="174"/>
      <c r="VOL203" s="174"/>
      <c r="VOM203" s="174"/>
      <c r="VON203" s="174"/>
      <c r="VOO203" s="174"/>
      <c r="VOP203" s="174"/>
      <c r="VOQ203" s="174"/>
      <c r="VOR203" s="174"/>
      <c r="VOS203" s="174"/>
      <c r="VOT203" s="174"/>
      <c r="VOU203" s="174"/>
      <c r="VOV203" s="174"/>
      <c r="VOW203" s="174"/>
      <c r="VOX203" s="174"/>
      <c r="VOY203" s="174"/>
      <c r="VOZ203" s="174"/>
      <c r="VPA203" s="174"/>
      <c r="VPB203" s="174"/>
      <c r="VPC203" s="174"/>
      <c r="VPD203" s="174"/>
      <c r="VPE203" s="174"/>
      <c r="VPF203" s="174"/>
      <c r="VPG203" s="174"/>
      <c r="VPH203" s="174"/>
      <c r="VPI203" s="174"/>
      <c r="VPJ203" s="174"/>
      <c r="VPK203" s="174"/>
      <c r="VPL203" s="174"/>
      <c r="VPM203" s="174"/>
      <c r="VPN203" s="174"/>
      <c r="VPO203" s="174"/>
      <c r="VPP203" s="174"/>
      <c r="VPQ203" s="174"/>
      <c r="VPR203" s="174"/>
      <c r="VPS203" s="174"/>
      <c r="VPT203" s="174"/>
      <c r="VPU203" s="174"/>
      <c r="VPV203" s="174"/>
      <c r="VPW203" s="174"/>
      <c r="VPX203" s="174"/>
      <c r="VPY203" s="174"/>
      <c r="VPZ203" s="174"/>
      <c r="VQA203" s="174"/>
      <c r="VQB203" s="174"/>
      <c r="VQC203" s="174"/>
      <c r="VQD203" s="174"/>
      <c r="VQE203" s="174"/>
      <c r="VQF203" s="174"/>
      <c r="VQG203" s="174"/>
      <c r="VQH203" s="174"/>
      <c r="VQI203" s="174"/>
      <c r="VQJ203" s="174"/>
      <c r="VQK203" s="174"/>
      <c r="VQL203" s="174"/>
      <c r="VQM203" s="174"/>
      <c r="VQN203" s="174"/>
      <c r="VQO203" s="174"/>
      <c r="VQP203" s="174"/>
      <c r="VQQ203" s="174"/>
      <c r="VQR203" s="174"/>
      <c r="VQS203" s="174"/>
      <c r="VQT203" s="174"/>
      <c r="VQU203" s="174"/>
      <c r="VQV203" s="174"/>
      <c r="VQW203" s="174"/>
      <c r="VQX203" s="174"/>
      <c r="VQY203" s="174"/>
      <c r="VQZ203" s="174"/>
      <c r="VRA203" s="174"/>
      <c r="VRB203" s="174"/>
      <c r="VRC203" s="174"/>
      <c r="VRD203" s="174"/>
      <c r="VRE203" s="174"/>
      <c r="VRF203" s="174"/>
      <c r="VRG203" s="174"/>
      <c r="VRH203" s="174"/>
      <c r="VRI203" s="174"/>
      <c r="VRJ203" s="174"/>
      <c r="VRK203" s="174"/>
      <c r="VRL203" s="174"/>
      <c r="VRM203" s="174"/>
      <c r="VRN203" s="174"/>
      <c r="VRO203" s="174"/>
      <c r="VRP203" s="174"/>
      <c r="VRQ203" s="174"/>
      <c r="VRR203" s="174"/>
      <c r="VRS203" s="174"/>
      <c r="VRT203" s="174"/>
      <c r="VRU203" s="174"/>
      <c r="VRV203" s="174"/>
      <c r="VRW203" s="174"/>
      <c r="VRX203" s="174"/>
      <c r="VRY203" s="174"/>
      <c r="VRZ203" s="174"/>
      <c r="VSA203" s="174"/>
      <c r="VSB203" s="174"/>
      <c r="VSC203" s="174"/>
      <c r="VSD203" s="174"/>
      <c r="VSE203" s="174"/>
      <c r="VSF203" s="174"/>
      <c r="VSG203" s="174"/>
      <c r="VSH203" s="174"/>
      <c r="VSI203" s="174"/>
      <c r="VSJ203" s="174"/>
      <c r="VSK203" s="174"/>
      <c r="VSL203" s="174"/>
      <c r="VSM203" s="174"/>
      <c r="VSN203" s="174"/>
      <c r="VSO203" s="174"/>
      <c r="VSP203" s="174"/>
      <c r="VSQ203" s="174"/>
      <c r="VSR203" s="174"/>
      <c r="VSS203" s="174"/>
      <c r="VST203" s="174"/>
      <c r="VSU203" s="174"/>
      <c r="VSV203" s="174"/>
      <c r="VSW203" s="174"/>
      <c r="VSX203" s="174"/>
      <c r="VSY203" s="174"/>
      <c r="VSZ203" s="174"/>
      <c r="VTA203" s="174"/>
      <c r="VTB203" s="174"/>
      <c r="VTC203" s="174"/>
      <c r="VTD203" s="174"/>
      <c r="VTE203" s="174"/>
      <c r="VTF203" s="174"/>
      <c r="VTG203" s="174"/>
      <c r="VTH203" s="174"/>
      <c r="VTI203" s="174"/>
      <c r="VTJ203" s="174"/>
      <c r="VTK203" s="174"/>
      <c r="VTL203" s="174"/>
      <c r="VTM203" s="174"/>
      <c r="VTN203" s="174"/>
      <c r="VTO203" s="174"/>
      <c r="VTP203" s="174"/>
      <c r="VTQ203" s="174"/>
      <c r="VTR203" s="174"/>
      <c r="VTS203" s="174"/>
      <c r="VTT203" s="174"/>
      <c r="VTU203" s="174"/>
      <c r="VTV203" s="174"/>
      <c r="VTW203" s="174"/>
      <c r="VTX203" s="174"/>
      <c r="VTY203" s="174"/>
      <c r="VTZ203" s="174"/>
      <c r="VUA203" s="174"/>
      <c r="VUB203" s="174"/>
      <c r="VUC203" s="174"/>
      <c r="VUD203" s="174"/>
      <c r="VUE203" s="174"/>
      <c r="VUF203" s="174"/>
      <c r="VUG203" s="174"/>
      <c r="VUH203" s="174"/>
      <c r="VUI203" s="174"/>
      <c r="VUJ203" s="174"/>
      <c r="VUK203" s="174"/>
      <c r="VUL203" s="174"/>
      <c r="VUM203" s="174"/>
      <c r="VUN203" s="174"/>
      <c r="VUO203" s="174"/>
      <c r="VUP203" s="174"/>
      <c r="VUQ203" s="174"/>
      <c r="VUR203" s="174"/>
      <c r="VUS203" s="174"/>
      <c r="VUT203" s="174"/>
      <c r="VUU203" s="174"/>
      <c r="VUV203" s="174"/>
      <c r="VUW203" s="174"/>
      <c r="VUX203" s="174"/>
      <c r="VUY203" s="174"/>
      <c r="VUZ203" s="174"/>
      <c r="VVA203" s="174"/>
      <c r="VVB203" s="174"/>
      <c r="VVC203" s="174"/>
      <c r="VVD203" s="174"/>
      <c r="VVE203" s="174"/>
      <c r="VVF203" s="174"/>
      <c r="VVG203" s="174"/>
      <c r="VVH203" s="174"/>
      <c r="VVI203" s="174"/>
      <c r="VVJ203" s="174"/>
      <c r="VVK203" s="174"/>
      <c r="VVL203" s="174"/>
      <c r="VVM203" s="174"/>
      <c r="VVN203" s="174"/>
      <c r="VVO203" s="174"/>
      <c r="VVP203" s="174"/>
      <c r="VVQ203" s="174"/>
      <c r="VVR203" s="174"/>
      <c r="VVS203" s="174"/>
      <c r="VVT203" s="174"/>
      <c r="VVU203" s="174"/>
      <c r="VVV203" s="174"/>
      <c r="VVW203" s="174"/>
      <c r="VVX203" s="174"/>
      <c r="VVY203" s="174"/>
      <c r="VVZ203" s="174"/>
      <c r="VWA203" s="174"/>
      <c r="VWB203" s="174"/>
      <c r="VWC203" s="174"/>
      <c r="VWD203" s="174"/>
      <c r="VWE203" s="174"/>
      <c r="VWF203" s="174"/>
      <c r="VWG203" s="174"/>
      <c r="VWH203" s="174"/>
      <c r="VWI203" s="174"/>
      <c r="VWJ203" s="174"/>
      <c r="VWK203" s="174"/>
      <c r="VWL203" s="174"/>
      <c r="VWM203" s="174"/>
      <c r="VWN203" s="174"/>
      <c r="VWO203" s="174"/>
      <c r="VWP203" s="174"/>
      <c r="VWQ203" s="174"/>
      <c r="VWR203" s="174"/>
      <c r="VWS203" s="174"/>
      <c r="VWT203" s="174"/>
      <c r="VWU203" s="174"/>
      <c r="VWV203" s="174"/>
      <c r="VWW203" s="174"/>
      <c r="VWX203" s="174"/>
      <c r="VWY203" s="174"/>
      <c r="VWZ203" s="174"/>
      <c r="VXA203" s="174"/>
      <c r="VXB203" s="174"/>
      <c r="VXC203" s="174"/>
      <c r="VXD203" s="174"/>
      <c r="VXE203" s="174"/>
      <c r="VXF203" s="174"/>
      <c r="VXG203" s="174"/>
      <c r="VXH203" s="174"/>
      <c r="VXI203" s="174"/>
      <c r="VXJ203" s="174"/>
      <c r="VXK203" s="174"/>
      <c r="VXL203" s="174"/>
      <c r="VXM203" s="174"/>
      <c r="VXN203" s="174"/>
      <c r="VXO203" s="174"/>
      <c r="VXP203" s="174"/>
      <c r="VXQ203" s="174"/>
      <c r="VXR203" s="174"/>
      <c r="VXS203" s="174"/>
      <c r="VXT203" s="174"/>
      <c r="VXU203" s="174"/>
      <c r="VXV203" s="174"/>
      <c r="VXW203" s="174"/>
      <c r="VXX203" s="174"/>
      <c r="VXY203" s="174"/>
      <c r="VXZ203" s="174"/>
      <c r="VYA203" s="174"/>
      <c r="VYB203" s="174"/>
      <c r="VYC203" s="174"/>
      <c r="VYD203" s="174"/>
      <c r="VYE203" s="174"/>
      <c r="VYF203" s="174"/>
      <c r="VYG203" s="174"/>
      <c r="VYH203" s="174"/>
      <c r="VYI203" s="174"/>
      <c r="VYJ203" s="174"/>
      <c r="VYK203" s="174"/>
      <c r="VYL203" s="174"/>
      <c r="VYM203" s="174"/>
      <c r="VYN203" s="174"/>
      <c r="VYO203" s="174"/>
      <c r="VYP203" s="174"/>
      <c r="VYQ203" s="174"/>
      <c r="VYR203" s="174"/>
      <c r="VYS203" s="174"/>
      <c r="VYT203" s="174"/>
      <c r="VYU203" s="174"/>
      <c r="VYV203" s="174"/>
      <c r="VYW203" s="174"/>
      <c r="VYX203" s="174"/>
      <c r="VYY203" s="174"/>
      <c r="VYZ203" s="174"/>
      <c r="VZA203" s="174"/>
      <c r="VZB203" s="174"/>
      <c r="VZC203" s="174"/>
      <c r="VZD203" s="174"/>
      <c r="VZE203" s="174"/>
      <c r="VZF203" s="174"/>
      <c r="VZG203" s="174"/>
      <c r="VZH203" s="174"/>
      <c r="VZI203" s="174"/>
      <c r="VZJ203" s="174"/>
      <c r="VZK203" s="174"/>
      <c r="VZL203" s="174"/>
      <c r="VZM203" s="174"/>
      <c r="VZN203" s="174"/>
      <c r="VZO203" s="174"/>
      <c r="VZP203" s="174"/>
      <c r="VZQ203" s="174"/>
      <c r="VZR203" s="174"/>
      <c r="VZS203" s="174"/>
      <c r="VZT203" s="174"/>
      <c r="VZU203" s="174"/>
      <c r="VZV203" s="174"/>
      <c r="VZW203" s="174"/>
      <c r="VZX203" s="174"/>
      <c r="VZY203" s="174"/>
      <c r="VZZ203" s="174"/>
      <c r="WAA203" s="174"/>
      <c r="WAB203" s="174"/>
      <c r="WAC203" s="174"/>
      <c r="WAD203" s="174"/>
      <c r="WAE203" s="174"/>
      <c r="WAF203" s="174"/>
      <c r="WAG203" s="174"/>
      <c r="WAH203" s="174"/>
      <c r="WAI203" s="174"/>
      <c r="WAJ203" s="174"/>
      <c r="WAK203" s="174"/>
      <c r="WAL203" s="174"/>
      <c r="WAM203" s="174"/>
      <c r="WAN203" s="174"/>
      <c r="WAO203" s="174"/>
      <c r="WAP203" s="174"/>
      <c r="WAQ203" s="174"/>
      <c r="WAR203" s="174"/>
      <c r="WAS203" s="174"/>
      <c r="WAT203" s="174"/>
      <c r="WAU203" s="174"/>
      <c r="WAV203" s="174"/>
      <c r="WAW203" s="174"/>
      <c r="WAX203" s="174"/>
      <c r="WAY203" s="174"/>
      <c r="WAZ203" s="174"/>
      <c r="WBA203" s="174"/>
      <c r="WBB203" s="174"/>
      <c r="WBC203" s="174"/>
      <c r="WBD203" s="174"/>
      <c r="WBE203" s="174"/>
      <c r="WBF203" s="174"/>
      <c r="WBG203" s="174"/>
      <c r="WBH203" s="174"/>
      <c r="WBI203" s="174"/>
      <c r="WBJ203" s="174"/>
      <c r="WBK203" s="174"/>
      <c r="WBL203" s="174"/>
      <c r="WBM203" s="174"/>
      <c r="WBN203" s="174"/>
      <c r="WBO203" s="174"/>
      <c r="WBP203" s="174"/>
      <c r="WBQ203" s="174"/>
      <c r="WBR203" s="174"/>
      <c r="WBS203" s="174"/>
      <c r="WBT203" s="174"/>
      <c r="WBU203" s="174"/>
      <c r="WBV203" s="174"/>
      <c r="WBW203" s="174"/>
      <c r="WBX203" s="174"/>
      <c r="WBY203" s="174"/>
      <c r="WBZ203" s="174"/>
      <c r="WCA203" s="174"/>
      <c r="WCB203" s="174"/>
      <c r="WCC203" s="174"/>
      <c r="WCD203" s="174"/>
      <c r="WCE203" s="174"/>
      <c r="WCF203" s="174"/>
      <c r="WCG203" s="174"/>
      <c r="WCH203" s="174"/>
      <c r="WCI203" s="174"/>
      <c r="WCJ203" s="174"/>
      <c r="WCK203" s="174"/>
      <c r="WCL203" s="174"/>
      <c r="WCM203" s="174"/>
      <c r="WCN203" s="174"/>
      <c r="WCO203" s="174"/>
      <c r="WCP203" s="174"/>
      <c r="WCQ203" s="174"/>
      <c r="WCR203" s="174"/>
      <c r="WCS203" s="174"/>
      <c r="WCT203" s="174"/>
      <c r="WCU203" s="174"/>
      <c r="WCV203" s="174"/>
      <c r="WCW203" s="174"/>
      <c r="WCX203" s="174"/>
      <c r="WCY203" s="174"/>
      <c r="WCZ203" s="174"/>
      <c r="WDA203" s="174"/>
      <c r="WDB203" s="174"/>
      <c r="WDC203" s="174"/>
      <c r="WDD203" s="174"/>
      <c r="WDE203" s="174"/>
      <c r="WDF203" s="174"/>
      <c r="WDG203" s="174"/>
      <c r="WDH203" s="174"/>
      <c r="WDI203" s="174"/>
      <c r="WDJ203" s="174"/>
      <c r="WDK203" s="174"/>
      <c r="WDL203" s="174"/>
      <c r="WDM203" s="174"/>
      <c r="WDN203" s="174"/>
      <c r="WDO203" s="174"/>
      <c r="WDP203" s="174"/>
      <c r="WDQ203" s="174"/>
      <c r="WDR203" s="174"/>
      <c r="WDS203" s="174"/>
      <c r="WDT203" s="174"/>
      <c r="WDU203" s="174"/>
      <c r="WDV203" s="174"/>
      <c r="WDW203" s="174"/>
      <c r="WDX203" s="174"/>
      <c r="WDY203" s="174"/>
      <c r="WDZ203" s="174"/>
      <c r="WEA203" s="174"/>
      <c r="WEB203" s="174"/>
      <c r="WEC203" s="174"/>
      <c r="WED203" s="174"/>
      <c r="WEE203" s="174"/>
      <c r="WEF203" s="174"/>
      <c r="WEG203" s="174"/>
      <c r="WEH203" s="174"/>
      <c r="WEI203" s="174"/>
      <c r="WEJ203" s="174"/>
      <c r="WEK203" s="174"/>
      <c r="WEL203" s="174"/>
      <c r="WEM203" s="174"/>
      <c r="WEN203" s="174"/>
      <c r="WEO203" s="174"/>
      <c r="WEP203" s="174"/>
      <c r="WEQ203" s="174"/>
      <c r="WER203" s="174"/>
      <c r="WES203" s="174"/>
      <c r="WET203" s="174"/>
      <c r="WEU203" s="174"/>
      <c r="WEV203" s="174"/>
      <c r="WEW203" s="174"/>
      <c r="WEX203" s="174"/>
      <c r="WEY203" s="174"/>
      <c r="WEZ203" s="174"/>
      <c r="WFA203" s="174"/>
      <c r="WFB203" s="174"/>
      <c r="WFC203" s="174"/>
      <c r="WFD203" s="174"/>
      <c r="WFE203" s="174"/>
      <c r="WFF203" s="174"/>
      <c r="WFG203" s="174"/>
      <c r="WFH203" s="174"/>
      <c r="WFI203" s="174"/>
      <c r="WFJ203" s="174"/>
      <c r="WFK203" s="174"/>
      <c r="WFL203" s="174"/>
      <c r="WFM203" s="174"/>
      <c r="WFN203" s="174"/>
      <c r="WFO203" s="174"/>
      <c r="WFP203" s="174"/>
      <c r="WFQ203" s="174"/>
      <c r="WFR203" s="174"/>
      <c r="WFS203" s="174"/>
      <c r="WFT203" s="174"/>
      <c r="WFU203" s="174"/>
      <c r="WFV203" s="174"/>
      <c r="WFW203" s="174"/>
      <c r="WFX203" s="174"/>
      <c r="WFY203" s="174"/>
      <c r="WFZ203" s="174"/>
      <c r="WGA203" s="174"/>
      <c r="WGB203" s="174"/>
      <c r="WGC203" s="174"/>
      <c r="WGD203" s="174"/>
      <c r="WGE203" s="174"/>
      <c r="WGF203" s="174"/>
      <c r="WGG203" s="174"/>
      <c r="WGH203" s="174"/>
      <c r="WGI203" s="174"/>
      <c r="WGJ203" s="174"/>
      <c r="WGK203" s="174"/>
      <c r="WGL203" s="174"/>
      <c r="WGM203" s="174"/>
      <c r="WGN203" s="174"/>
      <c r="WGO203" s="174"/>
      <c r="WGP203" s="174"/>
      <c r="WGQ203" s="174"/>
      <c r="WGR203" s="174"/>
      <c r="WGS203" s="174"/>
      <c r="WGT203" s="174"/>
      <c r="WGU203" s="174"/>
      <c r="WGV203" s="174"/>
      <c r="WGW203" s="174"/>
      <c r="WGX203" s="174"/>
      <c r="WGY203" s="174"/>
      <c r="WGZ203" s="174"/>
      <c r="WHA203" s="174"/>
      <c r="WHB203" s="174"/>
      <c r="WHC203" s="174"/>
      <c r="WHD203" s="174"/>
      <c r="WHE203" s="174"/>
      <c r="WHF203" s="174"/>
      <c r="WHG203" s="174"/>
      <c r="WHH203" s="174"/>
      <c r="WHI203" s="174"/>
      <c r="WHJ203" s="174"/>
      <c r="WHK203" s="174"/>
      <c r="WHL203" s="174"/>
      <c r="WHM203" s="174"/>
      <c r="WHN203" s="174"/>
      <c r="WHO203" s="174"/>
      <c r="WHP203" s="174"/>
      <c r="WHQ203" s="174"/>
      <c r="WHR203" s="174"/>
      <c r="WHS203" s="174"/>
      <c r="WHT203" s="174"/>
      <c r="WHU203" s="174"/>
      <c r="WHV203" s="174"/>
      <c r="WHW203" s="174"/>
      <c r="WHX203" s="174"/>
      <c r="WHY203" s="174"/>
      <c r="WHZ203" s="174"/>
      <c r="WIA203" s="174"/>
      <c r="WIB203" s="174"/>
      <c r="WIC203" s="174"/>
      <c r="WID203" s="174"/>
      <c r="WIE203" s="174"/>
      <c r="WIF203" s="174"/>
      <c r="WIG203" s="174"/>
      <c r="WIH203" s="174"/>
      <c r="WII203" s="174"/>
      <c r="WIJ203" s="174"/>
      <c r="WIK203" s="174"/>
      <c r="WIL203" s="174"/>
      <c r="WIM203" s="174"/>
      <c r="WIN203" s="174"/>
      <c r="WIO203" s="174"/>
      <c r="WIP203" s="174"/>
      <c r="WIQ203" s="174"/>
      <c r="WIR203" s="174"/>
      <c r="WIS203" s="174"/>
      <c r="WIT203" s="174"/>
      <c r="WIU203" s="174"/>
      <c r="WIV203" s="174"/>
      <c r="WIW203" s="174"/>
      <c r="WIX203" s="174"/>
      <c r="WIY203" s="174"/>
      <c r="WIZ203" s="174"/>
      <c r="WJA203" s="174"/>
      <c r="WJB203" s="174"/>
      <c r="WJC203" s="174"/>
      <c r="WJD203" s="174"/>
      <c r="WJE203" s="174"/>
      <c r="WJF203" s="174"/>
      <c r="WJG203" s="174"/>
      <c r="WJH203" s="174"/>
      <c r="WJI203" s="174"/>
      <c r="WJJ203" s="174"/>
      <c r="WJK203" s="174"/>
      <c r="WJL203" s="174"/>
      <c r="WJM203" s="174"/>
      <c r="WJN203" s="174"/>
      <c r="WJO203" s="174"/>
      <c r="WJP203" s="174"/>
      <c r="WJQ203" s="174"/>
      <c r="WJR203" s="174"/>
      <c r="WJS203" s="174"/>
      <c r="WJT203" s="174"/>
      <c r="WJU203" s="174"/>
      <c r="WJV203" s="174"/>
      <c r="WJW203" s="174"/>
      <c r="WJX203" s="174"/>
      <c r="WJY203" s="174"/>
      <c r="WJZ203" s="174"/>
      <c r="WKA203" s="174"/>
      <c r="WKB203" s="174"/>
      <c r="WKC203" s="174"/>
      <c r="WKD203" s="174"/>
      <c r="WKE203" s="174"/>
      <c r="WKF203" s="174"/>
      <c r="WKG203" s="174"/>
      <c r="WKH203" s="174"/>
      <c r="WKI203" s="174"/>
      <c r="WKJ203" s="174"/>
      <c r="WKK203" s="174"/>
      <c r="WKL203" s="174"/>
      <c r="WKM203" s="174"/>
      <c r="WKN203" s="174"/>
      <c r="WKO203" s="174"/>
      <c r="WKP203" s="174"/>
      <c r="WKQ203" s="174"/>
      <c r="WKR203" s="174"/>
      <c r="WKS203" s="174"/>
      <c r="WKT203" s="174"/>
      <c r="WKU203" s="174"/>
      <c r="WKV203" s="174"/>
      <c r="WKW203" s="174"/>
      <c r="WKX203" s="174"/>
      <c r="WKY203" s="174"/>
      <c r="WKZ203" s="174"/>
      <c r="WLA203" s="174"/>
      <c r="WLB203" s="174"/>
      <c r="WLC203" s="174"/>
      <c r="WLD203" s="174"/>
      <c r="WLE203" s="174"/>
      <c r="WLF203" s="174"/>
      <c r="WLG203" s="174"/>
      <c r="WLH203" s="174"/>
      <c r="WLI203" s="174"/>
      <c r="WLJ203" s="174"/>
      <c r="WLK203" s="174"/>
      <c r="WLL203" s="174"/>
      <c r="WLM203" s="174"/>
      <c r="WLN203" s="174"/>
      <c r="WLO203" s="174"/>
      <c r="WLP203" s="174"/>
      <c r="WLQ203" s="174"/>
      <c r="WLR203" s="174"/>
      <c r="WLS203" s="174"/>
      <c r="WLT203" s="174"/>
      <c r="WLU203" s="174"/>
      <c r="WLV203" s="174"/>
      <c r="WLW203" s="174"/>
      <c r="WLX203" s="174"/>
      <c r="WLY203" s="174"/>
      <c r="WLZ203" s="174"/>
      <c r="WMA203" s="174"/>
      <c r="WMB203" s="174"/>
      <c r="WMC203" s="174"/>
      <c r="WMD203" s="174"/>
      <c r="WME203" s="174"/>
      <c r="WMF203" s="174"/>
      <c r="WMG203" s="174"/>
      <c r="WMH203" s="174"/>
      <c r="WMI203" s="174"/>
      <c r="WMJ203" s="174"/>
      <c r="WMK203" s="174"/>
      <c r="WML203" s="174"/>
      <c r="WMM203" s="174"/>
      <c r="WMN203" s="174"/>
      <c r="WMO203" s="174"/>
      <c r="WMP203" s="174"/>
      <c r="WMQ203" s="174"/>
      <c r="WMR203" s="174"/>
      <c r="WMS203" s="174"/>
      <c r="WMT203" s="174"/>
      <c r="WMU203" s="174"/>
      <c r="WMV203" s="174"/>
      <c r="WMW203" s="174"/>
      <c r="WMX203" s="174"/>
      <c r="WMY203" s="174"/>
      <c r="WMZ203" s="174"/>
      <c r="WNA203" s="174"/>
      <c r="WNB203" s="174"/>
      <c r="WNC203" s="174"/>
      <c r="WND203" s="174"/>
      <c r="WNE203" s="174"/>
      <c r="WNF203" s="174"/>
      <c r="WNG203" s="174"/>
      <c r="WNH203" s="174"/>
      <c r="WNI203" s="174"/>
      <c r="WNJ203" s="174"/>
      <c r="WNK203" s="174"/>
      <c r="WNL203" s="174"/>
      <c r="WNM203" s="174"/>
      <c r="WNN203" s="174"/>
      <c r="WNO203" s="174"/>
      <c r="WNP203" s="174"/>
      <c r="WNQ203" s="174"/>
      <c r="WNR203" s="174"/>
      <c r="WNS203" s="174"/>
      <c r="WNT203" s="174"/>
      <c r="WNU203" s="174"/>
      <c r="WNV203" s="174"/>
      <c r="WNW203" s="174"/>
      <c r="WNX203" s="174"/>
      <c r="WNY203" s="174"/>
      <c r="WNZ203" s="174"/>
      <c r="WOA203" s="174"/>
      <c r="WOB203" s="174"/>
      <c r="WOC203" s="174"/>
      <c r="WOD203" s="174"/>
      <c r="WOE203" s="174"/>
      <c r="WOF203" s="174"/>
      <c r="WOG203" s="174"/>
      <c r="WOH203" s="174"/>
      <c r="WOI203" s="174"/>
      <c r="WOJ203" s="174"/>
      <c r="WOK203" s="174"/>
      <c r="WOL203" s="174"/>
      <c r="WOM203" s="174"/>
      <c r="WON203" s="174"/>
      <c r="WOO203" s="174"/>
      <c r="WOP203" s="174"/>
      <c r="WOQ203" s="174"/>
      <c r="WOR203" s="174"/>
      <c r="WOS203" s="174"/>
      <c r="WOT203" s="174"/>
      <c r="WOU203" s="174"/>
      <c r="WOV203" s="174"/>
      <c r="WOW203" s="174"/>
      <c r="WOX203" s="174"/>
      <c r="WOY203" s="174"/>
      <c r="WOZ203" s="174"/>
      <c r="WPA203" s="174"/>
      <c r="WPB203" s="174"/>
      <c r="WPC203" s="174"/>
      <c r="WPD203" s="174"/>
      <c r="WPE203" s="174"/>
      <c r="WPF203" s="174"/>
      <c r="WPG203" s="174"/>
      <c r="WPH203" s="174"/>
      <c r="WPI203" s="174"/>
      <c r="WPJ203" s="174"/>
      <c r="WPK203" s="174"/>
      <c r="WPL203" s="174"/>
      <c r="WPM203" s="174"/>
      <c r="WPN203" s="174"/>
      <c r="WPO203" s="174"/>
      <c r="WPP203" s="174"/>
      <c r="WPQ203" s="174"/>
      <c r="WPR203" s="174"/>
      <c r="WPS203" s="174"/>
      <c r="WPT203" s="174"/>
      <c r="WPU203" s="174"/>
      <c r="WPV203" s="174"/>
      <c r="WPW203" s="174"/>
      <c r="WPX203" s="174"/>
      <c r="WPY203" s="174"/>
      <c r="WPZ203" s="174"/>
      <c r="WQA203" s="174"/>
      <c r="WQB203" s="174"/>
      <c r="WQC203" s="174"/>
      <c r="WQD203" s="174"/>
      <c r="WQE203" s="174"/>
      <c r="WQF203" s="174"/>
      <c r="WQG203" s="174"/>
      <c r="WQH203" s="174"/>
      <c r="WQI203" s="174"/>
      <c r="WQJ203" s="174"/>
      <c r="WQK203" s="174"/>
      <c r="WQL203" s="174"/>
      <c r="WQM203" s="174"/>
      <c r="WQN203" s="174"/>
      <c r="WQO203" s="174"/>
      <c r="WQP203" s="174"/>
      <c r="WQQ203" s="174"/>
      <c r="WQR203" s="174"/>
      <c r="WQS203" s="174"/>
      <c r="WQT203" s="174"/>
      <c r="WQU203" s="174"/>
      <c r="WQV203" s="174"/>
      <c r="WQW203" s="174"/>
      <c r="WQX203" s="174"/>
      <c r="WQY203" s="174"/>
      <c r="WQZ203" s="174"/>
      <c r="WRA203" s="174"/>
      <c r="WRB203" s="174"/>
      <c r="WRC203" s="174"/>
      <c r="WRD203" s="174"/>
      <c r="WRE203" s="174"/>
      <c r="WRF203" s="174"/>
      <c r="WRG203" s="174"/>
      <c r="WRH203" s="174"/>
      <c r="WRI203" s="174"/>
      <c r="WRJ203" s="174"/>
      <c r="WRK203" s="174"/>
      <c r="WRL203" s="174"/>
      <c r="WRM203" s="174"/>
      <c r="WRN203" s="174"/>
      <c r="WRO203" s="174"/>
      <c r="WRP203" s="174"/>
      <c r="WRQ203" s="174"/>
      <c r="WRR203" s="174"/>
      <c r="WRS203" s="174"/>
      <c r="WRT203" s="174"/>
      <c r="WRU203" s="174"/>
      <c r="WRV203" s="174"/>
      <c r="WRW203" s="174"/>
      <c r="WRX203" s="174"/>
      <c r="WRY203" s="174"/>
      <c r="WRZ203" s="174"/>
      <c r="WSA203" s="174"/>
      <c r="WSB203" s="174"/>
      <c r="WSC203" s="174"/>
      <c r="WSD203" s="174"/>
      <c r="WSE203" s="174"/>
      <c r="WSF203" s="174"/>
      <c r="WSG203" s="174"/>
      <c r="WSH203" s="174"/>
      <c r="WSI203" s="174"/>
      <c r="WSJ203" s="174"/>
      <c r="WSK203" s="174"/>
      <c r="WSL203" s="174"/>
      <c r="WSM203" s="174"/>
      <c r="WSN203" s="174"/>
      <c r="WSO203" s="174"/>
      <c r="WSP203" s="174"/>
      <c r="WSQ203" s="174"/>
      <c r="WSR203" s="174"/>
      <c r="WSS203" s="174"/>
      <c r="WST203" s="174"/>
      <c r="WSU203" s="174"/>
      <c r="WSV203" s="174"/>
      <c r="WSW203" s="174"/>
      <c r="WSX203" s="174"/>
      <c r="WSY203" s="174"/>
      <c r="WSZ203" s="174"/>
      <c r="WTA203" s="174"/>
      <c r="WTB203" s="174"/>
      <c r="WTC203" s="174"/>
      <c r="WTD203" s="174"/>
      <c r="WTE203" s="174"/>
      <c r="WTF203" s="174"/>
      <c r="WTG203" s="174"/>
      <c r="WTH203" s="174"/>
      <c r="WTI203" s="174"/>
      <c r="WTJ203" s="174"/>
      <c r="WTK203" s="174"/>
      <c r="WTL203" s="174"/>
      <c r="WTM203" s="174"/>
      <c r="WTN203" s="174"/>
      <c r="WTO203" s="174"/>
      <c r="WTP203" s="174"/>
      <c r="WTQ203" s="174"/>
      <c r="WTR203" s="174"/>
      <c r="WTS203" s="174"/>
      <c r="WTT203" s="174"/>
      <c r="WTU203" s="174"/>
      <c r="WTV203" s="174"/>
      <c r="WTW203" s="174"/>
      <c r="WTX203" s="174"/>
      <c r="WTY203" s="174"/>
      <c r="WTZ203" s="174"/>
      <c r="WUA203" s="174"/>
      <c r="WUB203" s="174"/>
      <c r="WUC203" s="174"/>
      <c r="WUD203" s="174"/>
      <c r="WUE203" s="174"/>
      <c r="WUF203" s="174"/>
      <c r="WUG203" s="174"/>
      <c r="WUH203" s="174"/>
      <c r="WUI203" s="174"/>
      <c r="WUJ203" s="174"/>
      <c r="WUK203" s="174"/>
      <c r="WUL203" s="174"/>
      <c r="WUM203" s="174"/>
      <c r="WUN203" s="174"/>
      <c r="WUO203" s="174"/>
      <c r="WUP203" s="174"/>
      <c r="WUQ203" s="174"/>
      <c r="WUR203" s="174"/>
      <c r="WUS203" s="174"/>
      <c r="WUT203" s="174"/>
      <c r="WUU203" s="174"/>
      <c r="WUV203" s="174"/>
      <c r="WUW203" s="174"/>
      <c r="WUX203" s="174"/>
      <c r="WUY203" s="174"/>
      <c r="WUZ203" s="174"/>
      <c r="WVA203" s="174"/>
      <c r="WVB203" s="174"/>
      <c r="WVC203" s="174"/>
      <c r="WVD203" s="174"/>
      <c r="WVE203" s="174"/>
      <c r="WVF203" s="174"/>
      <c r="WVG203" s="174"/>
      <c r="WVH203" s="174"/>
      <c r="WVI203" s="174"/>
      <c r="WVJ203" s="174"/>
      <c r="WVK203" s="174"/>
      <c r="WVL203" s="174"/>
      <c r="WVM203" s="174"/>
      <c r="WVN203" s="174"/>
      <c r="WVO203" s="174"/>
      <c r="WVP203" s="174"/>
      <c r="WVQ203" s="174"/>
      <c r="WVR203" s="174"/>
      <c r="WVS203" s="174"/>
      <c r="WVT203" s="174"/>
      <c r="WVU203" s="174"/>
      <c r="WVV203" s="174"/>
      <c r="WVW203" s="174"/>
      <c r="WVX203" s="174"/>
      <c r="WVY203" s="174"/>
      <c r="WVZ203" s="174"/>
      <c r="WWA203" s="174"/>
      <c r="WWB203" s="174"/>
      <c r="WWC203" s="174"/>
      <c r="WWD203" s="174"/>
      <c r="WWE203" s="174"/>
      <c r="WWF203" s="174"/>
      <c r="WWG203" s="174"/>
      <c r="WWH203" s="174"/>
      <c r="WWI203" s="174"/>
      <c r="WWJ203" s="174"/>
      <c r="WWK203" s="174"/>
      <c r="WWL203" s="174"/>
      <c r="WWM203" s="174"/>
      <c r="WWN203" s="174"/>
      <c r="WWO203" s="174"/>
      <c r="WWP203" s="174"/>
      <c r="WWQ203" s="174"/>
      <c r="WWR203" s="174"/>
      <c r="WWS203" s="174"/>
      <c r="WWT203" s="174"/>
      <c r="WWU203" s="174"/>
      <c r="WWV203" s="174"/>
      <c r="WWW203" s="174"/>
      <c r="WWX203" s="174"/>
      <c r="WWY203" s="174"/>
      <c r="WWZ203" s="174"/>
      <c r="WXA203" s="174"/>
      <c r="WXB203" s="174"/>
      <c r="WXC203" s="174"/>
      <c r="WXD203" s="174"/>
      <c r="WXE203" s="174"/>
      <c r="WXF203" s="174"/>
      <c r="WXG203" s="174"/>
      <c r="WXH203" s="174"/>
      <c r="WXI203" s="174"/>
      <c r="WXJ203" s="174"/>
      <c r="WXK203" s="174"/>
      <c r="WXL203" s="174"/>
      <c r="WXM203" s="174"/>
      <c r="WXN203" s="174"/>
      <c r="WXO203" s="174"/>
      <c r="WXP203" s="174"/>
      <c r="WXQ203" s="174"/>
      <c r="WXR203" s="174"/>
      <c r="WXS203" s="174"/>
      <c r="WXT203" s="174"/>
      <c r="WXU203" s="174"/>
      <c r="WXV203" s="174"/>
      <c r="WXW203" s="174"/>
      <c r="WXX203" s="174"/>
      <c r="WXY203" s="174"/>
      <c r="WXZ203" s="174"/>
      <c r="WYA203" s="174"/>
      <c r="WYB203" s="174"/>
      <c r="WYC203" s="174"/>
      <c r="WYD203" s="174"/>
      <c r="WYE203" s="174"/>
      <c r="WYF203" s="174"/>
      <c r="WYG203" s="174"/>
      <c r="WYH203" s="174"/>
      <c r="WYI203" s="174"/>
      <c r="WYJ203" s="174"/>
      <c r="WYK203" s="174"/>
      <c r="WYL203" s="174"/>
      <c r="WYM203" s="174"/>
      <c r="WYN203" s="174"/>
      <c r="WYO203" s="174"/>
      <c r="WYP203" s="174"/>
      <c r="WYQ203" s="174"/>
      <c r="WYR203" s="174"/>
      <c r="WYS203" s="174"/>
      <c r="WYT203" s="174"/>
      <c r="WYU203" s="174"/>
      <c r="WYV203" s="174"/>
      <c r="WYW203" s="174"/>
      <c r="WYX203" s="174"/>
      <c r="WYY203" s="174"/>
      <c r="WYZ203" s="174"/>
      <c r="WZA203" s="174"/>
      <c r="WZB203" s="174"/>
      <c r="WZC203" s="174"/>
      <c r="WZD203" s="174"/>
      <c r="WZE203" s="174"/>
      <c r="WZF203" s="174"/>
      <c r="WZG203" s="174"/>
      <c r="WZH203" s="174"/>
      <c r="WZI203" s="174"/>
      <c r="WZJ203" s="174"/>
      <c r="WZK203" s="174"/>
      <c r="WZL203" s="174"/>
      <c r="WZM203" s="174"/>
      <c r="WZN203" s="174"/>
      <c r="WZO203" s="174"/>
      <c r="WZP203" s="174"/>
      <c r="WZQ203" s="174"/>
      <c r="WZR203" s="174"/>
      <c r="WZS203" s="174"/>
      <c r="WZT203" s="174"/>
      <c r="WZU203" s="174"/>
      <c r="WZV203" s="174"/>
      <c r="WZW203" s="174"/>
      <c r="WZX203" s="174"/>
      <c r="WZY203" s="174"/>
      <c r="WZZ203" s="174"/>
      <c r="XAA203" s="174"/>
      <c r="XAB203" s="174"/>
      <c r="XAC203" s="174"/>
      <c r="XAD203" s="174"/>
      <c r="XAE203" s="174"/>
      <c r="XAF203" s="174"/>
      <c r="XAG203" s="174"/>
      <c r="XAH203" s="174"/>
      <c r="XAI203" s="174"/>
      <c r="XAJ203" s="174"/>
      <c r="XAK203" s="174"/>
      <c r="XAL203" s="174"/>
      <c r="XAM203" s="174"/>
      <c r="XAN203" s="174"/>
      <c r="XAO203" s="174"/>
      <c r="XAP203" s="174"/>
      <c r="XAQ203" s="174"/>
      <c r="XAR203" s="174"/>
      <c r="XAS203" s="174"/>
      <c r="XAT203" s="174"/>
      <c r="XAU203" s="174"/>
      <c r="XAV203" s="174"/>
      <c r="XAW203" s="174"/>
      <c r="XAX203" s="174"/>
      <c r="XAY203" s="174"/>
      <c r="XAZ203" s="174"/>
      <c r="XBA203" s="174"/>
      <c r="XBB203" s="174"/>
      <c r="XBC203" s="174"/>
      <c r="XBD203" s="174"/>
      <c r="XBE203" s="174"/>
      <c r="XBF203" s="174"/>
      <c r="XBG203" s="174"/>
      <c r="XBH203" s="174"/>
      <c r="XBI203" s="174"/>
      <c r="XBJ203" s="174"/>
      <c r="XBK203" s="174"/>
      <c r="XBL203" s="174"/>
      <c r="XBM203" s="174"/>
      <c r="XBN203" s="174"/>
      <c r="XBO203" s="174"/>
      <c r="XBP203" s="174"/>
      <c r="XBQ203" s="174"/>
      <c r="XBR203" s="174"/>
      <c r="XBS203" s="174"/>
      <c r="XBT203" s="174"/>
      <c r="XBU203" s="174"/>
      <c r="XBV203" s="174"/>
      <c r="XBW203" s="174"/>
      <c r="XBX203" s="174"/>
      <c r="XBY203" s="174"/>
      <c r="XBZ203" s="174"/>
      <c r="XCA203" s="174"/>
      <c r="XCB203" s="174"/>
      <c r="XCC203" s="174"/>
      <c r="XCD203" s="174"/>
      <c r="XCE203" s="174"/>
      <c r="XCF203" s="174"/>
      <c r="XCG203" s="174"/>
      <c r="XCH203" s="174"/>
      <c r="XCI203" s="174"/>
      <c r="XCJ203" s="174"/>
      <c r="XCK203" s="174"/>
      <c r="XCL203" s="174"/>
      <c r="XCM203" s="174"/>
      <c r="XCN203" s="174"/>
      <c r="XCO203" s="174"/>
      <c r="XCP203" s="174"/>
      <c r="XCQ203" s="174"/>
      <c r="XCR203" s="174"/>
      <c r="XCS203" s="174"/>
      <c r="XCT203" s="174"/>
      <c r="XCU203" s="174"/>
      <c r="XCV203" s="174"/>
      <c r="XCW203" s="174"/>
      <c r="XCX203" s="174"/>
      <c r="XCY203" s="174"/>
      <c r="XCZ203" s="174"/>
      <c r="XDA203" s="174"/>
      <c r="XDB203" s="174"/>
      <c r="XDC203" s="174"/>
      <c r="XDD203" s="174"/>
      <c r="XDE203" s="174"/>
      <c r="XDF203" s="174"/>
      <c r="XDG203" s="174"/>
      <c r="XDH203" s="174"/>
      <c r="XDI203" s="174"/>
      <c r="XDJ203" s="174"/>
      <c r="XDK203" s="174"/>
      <c r="XDL203" s="174"/>
      <c r="XDM203" s="174"/>
      <c r="XDN203" s="174"/>
      <c r="XDO203" s="174"/>
      <c r="XDP203" s="174"/>
      <c r="XDQ203" s="174"/>
      <c r="XDR203" s="174"/>
      <c r="XDS203" s="174"/>
      <c r="XDT203" s="174"/>
      <c r="XDU203" s="174"/>
      <c r="XDV203" s="174"/>
      <c r="XDW203" s="174"/>
      <c r="XDX203" s="174"/>
      <c r="XDY203" s="174"/>
      <c r="XDZ203" s="174"/>
      <c r="XEA203" s="174"/>
      <c r="XEB203" s="174"/>
      <c r="XEC203" s="174"/>
      <c r="XED203" s="174"/>
      <c r="XEE203" s="174"/>
      <c r="XEF203" s="174"/>
      <c r="XEG203" s="174"/>
      <c r="XEH203" s="174"/>
      <c r="XEI203" s="174"/>
      <c r="XEJ203" s="174"/>
      <c r="XEK203" s="174"/>
      <c r="XEL203" s="174"/>
      <c r="XEM203" s="174"/>
      <c r="XEN203" s="174"/>
      <c r="XEO203" s="174"/>
      <c r="XEP203" s="174"/>
      <c r="XEQ203" s="174"/>
      <c r="XER203" s="174"/>
      <c r="XES203" s="174"/>
      <c r="XET203" s="174"/>
      <c r="XEU203" s="174"/>
      <c r="XEV203" s="174"/>
      <c r="XEW203" s="174"/>
      <c r="XEX203" s="174"/>
      <c r="XEY203" s="174"/>
      <c r="XEZ203" s="174"/>
      <c r="XFA203" s="174"/>
      <c r="XFB203" s="174"/>
      <c r="XFC203" s="174"/>
      <c r="XFD203" s="174"/>
    </row>
    <row r="204" spans="1:16384" s="7" customFormat="1" ht="14.25">
      <c r="A204" s="313"/>
      <c r="B204" s="313"/>
      <c r="C204" s="1064" t="s">
        <v>1039</v>
      </c>
      <c r="D204" s="151"/>
      <c r="E204" s="151"/>
      <c r="F204" s="151"/>
      <c r="G204" s="1047"/>
      <c r="H204" s="1047"/>
      <c r="I204" s="1047"/>
      <c r="J204" s="221">
        <f>J202-J203</f>
        <v>0</v>
      </c>
      <c r="K204" s="221">
        <f t="shared" ref="K204:BO204" si="230">K202-K203</f>
        <v>0</v>
      </c>
      <c r="L204" s="221">
        <f t="shared" si="230"/>
        <v>0</v>
      </c>
      <c r="M204" s="221">
        <f>M202-M203</f>
        <v>0</v>
      </c>
      <c r="N204" s="221">
        <f t="shared" si="230"/>
        <v>0</v>
      </c>
      <c r="O204" s="221">
        <f t="shared" si="230"/>
        <v>0</v>
      </c>
      <c r="P204" s="221">
        <f t="shared" si="230"/>
        <v>0</v>
      </c>
      <c r="Q204" s="221">
        <f t="shared" si="230"/>
        <v>0</v>
      </c>
      <c r="R204" s="221">
        <f t="shared" si="230"/>
        <v>0</v>
      </c>
      <c r="S204" s="221">
        <f t="shared" si="230"/>
        <v>0</v>
      </c>
      <c r="T204" s="221">
        <f t="shared" si="230"/>
        <v>0</v>
      </c>
      <c r="U204" s="221">
        <f t="shared" si="230"/>
        <v>0</v>
      </c>
      <c r="V204" s="221">
        <f t="shared" si="230"/>
        <v>0</v>
      </c>
      <c r="W204" s="221">
        <f t="shared" si="230"/>
        <v>0</v>
      </c>
      <c r="X204" s="221">
        <f t="shared" si="230"/>
        <v>0</v>
      </c>
      <c r="Y204" s="221">
        <f t="shared" si="230"/>
        <v>0</v>
      </c>
      <c r="Z204" s="221">
        <f t="shared" si="230"/>
        <v>0</v>
      </c>
      <c r="AA204" s="221">
        <f t="shared" si="230"/>
        <v>0</v>
      </c>
      <c r="AB204" s="221">
        <f t="shared" si="230"/>
        <v>0</v>
      </c>
      <c r="AC204" s="221">
        <f t="shared" si="230"/>
        <v>0</v>
      </c>
      <c r="AD204" s="221">
        <f t="shared" si="230"/>
        <v>0</v>
      </c>
      <c r="AE204" s="221">
        <f t="shared" si="230"/>
        <v>0</v>
      </c>
      <c r="AF204" s="221">
        <f t="shared" si="230"/>
        <v>0</v>
      </c>
      <c r="AG204" s="221">
        <f t="shared" si="230"/>
        <v>0</v>
      </c>
      <c r="AH204" s="221">
        <f t="shared" si="230"/>
        <v>0</v>
      </c>
      <c r="AI204" s="221">
        <f t="shared" si="230"/>
        <v>0</v>
      </c>
      <c r="AJ204" s="221">
        <f t="shared" si="230"/>
        <v>0</v>
      </c>
      <c r="AK204" s="221">
        <f t="shared" si="230"/>
        <v>0</v>
      </c>
      <c r="AL204" s="221">
        <f t="shared" si="230"/>
        <v>0</v>
      </c>
      <c r="AM204" s="221">
        <f t="shared" si="230"/>
        <v>0</v>
      </c>
      <c r="AN204" s="221">
        <f t="shared" si="230"/>
        <v>0</v>
      </c>
      <c r="AO204" s="221">
        <f t="shared" si="230"/>
        <v>0</v>
      </c>
      <c r="AP204" s="221">
        <f t="shared" si="230"/>
        <v>0</v>
      </c>
      <c r="AQ204" s="221">
        <f t="shared" si="230"/>
        <v>0</v>
      </c>
      <c r="AR204" s="221">
        <f t="shared" si="230"/>
        <v>0</v>
      </c>
      <c r="AS204" s="221">
        <f t="shared" si="230"/>
        <v>0</v>
      </c>
      <c r="AT204" s="221">
        <f t="shared" si="230"/>
        <v>0</v>
      </c>
      <c r="AU204" s="221">
        <f t="shared" si="230"/>
        <v>0</v>
      </c>
      <c r="AV204" s="221">
        <f t="shared" si="230"/>
        <v>0</v>
      </c>
      <c r="AW204" s="221">
        <f t="shared" si="230"/>
        <v>0</v>
      </c>
      <c r="AX204" s="221">
        <f t="shared" si="230"/>
        <v>0</v>
      </c>
      <c r="AY204" s="221">
        <f t="shared" si="230"/>
        <v>0</v>
      </c>
      <c r="AZ204" s="221">
        <f t="shared" si="230"/>
        <v>0</v>
      </c>
      <c r="BA204" s="221">
        <f t="shared" si="230"/>
        <v>0</v>
      </c>
      <c r="BB204" s="221">
        <f t="shared" si="230"/>
        <v>0</v>
      </c>
      <c r="BC204" s="221">
        <f t="shared" si="230"/>
        <v>0</v>
      </c>
      <c r="BD204" s="221">
        <f t="shared" si="230"/>
        <v>0</v>
      </c>
      <c r="BE204" s="221">
        <f t="shared" si="230"/>
        <v>0</v>
      </c>
      <c r="BF204" s="221">
        <f t="shared" si="230"/>
        <v>0</v>
      </c>
      <c r="BG204" s="221">
        <f t="shared" si="230"/>
        <v>0</v>
      </c>
      <c r="BH204" s="221">
        <f t="shared" si="230"/>
        <v>0</v>
      </c>
      <c r="BI204" s="221">
        <f t="shared" si="230"/>
        <v>0</v>
      </c>
      <c r="BJ204" s="221">
        <f t="shared" si="230"/>
        <v>0</v>
      </c>
      <c r="BK204" s="221">
        <f t="shared" si="230"/>
        <v>0</v>
      </c>
      <c r="BL204" s="221">
        <f t="shared" si="230"/>
        <v>0</v>
      </c>
      <c r="BM204" s="221">
        <f t="shared" si="230"/>
        <v>0</v>
      </c>
      <c r="BN204" s="221">
        <f t="shared" si="230"/>
        <v>0</v>
      </c>
      <c r="BO204" s="221">
        <f t="shared" si="230"/>
        <v>0</v>
      </c>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c r="JY204" s="174"/>
      <c r="JZ204" s="174"/>
      <c r="KA204" s="174"/>
      <c r="KB204" s="174"/>
      <c r="KC204" s="174"/>
      <c r="KD204" s="174"/>
      <c r="KE204" s="174"/>
      <c r="KF204" s="174"/>
      <c r="KG204" s="174"/>
      <c r="KH204" s="174"/>
      <c r="KI204" s="174"/>
      <c r="KJ204" s="174"/>
      <c r="KK204" s="174"/>
      <c r="KL204" s="174"/>
      <c r="KM204" s="174"/>
      <c r="KN204" s="174"/>
      <c r="KO204" s="174"/>
      <c r="KP204" s="174"/>
      <c r="KQ204" s="174"/>
      <c r="KR204" s="174"/>
      <c r="KS204" s="174"/>
      <c r="KT204" s="174"/>
      <c r="KU204" s="174"/>
      <c r="KV204" s="174"/>
      <c r="KW204" s="174"/>
      <c r="KX204" s="174"/>
      <c r="KY204" s="174"/>
      <c r="KZ204" s="174"/>
      <c r="LA204" s="174"/>
      <c r="LB204" s="174"/>
      <c r="LC204" s="174"/>
      <c r="LD204" s="174"/>
      <c r="LE204" s="174"/>
      <c r="LF204" s="174"/>
      <c r="LG204" s="174"/>
      <c r="LH204" s="174"/>
      <c r="LI204" s="174"/>
      <c r="LJ204" s="174"/>
      <c r="LK204" s="174"/>
      <c r="LL204" s="174"/>
      <c r="LM204" s="174"/>
      <c r="LN204" s="174"/>
      <c r="LO204" s="174"/>
      <c r="LP204" s="174"/>
      <c r="LQ204" s="174"/>
      <c r="LR204" s="174"/>
      <c r="LS204" s="174"/>
      <c r="LT204" s="174"/>
      <c r="LU204" s="174"/>
      <c r="LV204" s="174"/>
      <c r="LW204" s="174"/>
      <c r="LX204" s="174"/>
      <c r="LY204" s="174"/>
      <c r="LZ204" s="174"/>
      <c r="MA204" s="174"/>
      <c r="MB204" s="174"/>
      <c r="MC204" s="174"/>
      <c r="MD204" s="174"/>
      <c r="ME204" s="174"/>
      <c r="MF204" s="174"/>
      <c r="MG204" s="174"/>
      <c r="MH204" s="174"/>
      <c r="MI204" s="174"/>
      <c r="MJ204" s="174"/>
      <c r="MK204" s="174"/>
      <c r="ML204" s="174"/>
      <c r="MM204" s="174"/>
      <c r="MN204" s="174"/>
      <c r="MO204" s="174"/>
      <c r="MP204" s="174"/>
      <c r="MQ204" s="174"/>
      <c r="MR204" s="174"/>
      <c r="MS204" s="174"/>
      <c r="MT204" s="174"/>
      <c r="MU204" s="174"/>
      <c r="MV204" s="174"/>
      <c r="MW204" s="174"/>
      <c r="MX204" s="174"/>
      <c r="MY204" s="174"/>
      <c r="MZ204" s="174"/>
      <c r="NA204" s="174"/>
      <c r="NB204" s="174"/>
      <c r="NC204" s="174"/>
      <c r="ND204" s="174"/>
      <c r="NE204" s="174"/>
      <c r="NF204" s="174"/>
      <c r="NG204" s="174"/>
      <c r="NH204" s="174"/>
      <c r="NI204" s="174"/>
      <c r="NJ204" s="174"/>
      <c r="NK204" s="174"/>
      <c r="NL204" s="174"/>
      <c r="NM204" s="174"/>
      <c r="NN204" s="174"/>
      <c r="NO204" s="174"/>
      <c r="NP204" s="174"/>
      <c r="NQ204" s="174"/>
      <c r="NR204" s="174"/>
      <c r="NS204" s="174"/>
      <c r="NT204" s="174"/>
      <c r="NU204" s="174"/>
      <c r="NV204" s="174"/>
      <c r="NW204" s="174"/>
      <c r="NX204" s="174"/>
      <c r="NY204" s="174"/>
      <c r="NZ204" s="174"/>
      <c r="OA204" s="174"/>
      <c r="OB204" s="174"/>
      <c r="OC204" s="174"/>
      <c r="OD204" s="174"/>
      <c r="OE204" s="174"/>
      <c r="OF204" s="174"/>
      <c r="OG204" s="174"/>
      <c r="OH204" s="174"/>
      <c r="OI204" s="174"/>
      <c r="OJ204" s="174"/>
      <c r="OK204" s="174"/>
      <c r="OL204" s="174"/>
      <c r="OM204" s="174"/>
      <c r="ON204" s="174"/>
      <c r="OO204" s="174"/>
      <c r="OP204" s="174"/>
      <c r="OQ204" s="174"/>
      <c r="OR204" s="174"/>
      <c r="OS204" s="174"/>
      <c r="OT204" s="174"/>
      <c r="OU204" s="174"/>
      <c r="OV204" s="174"/>
      <c r="OW204" s="174"/>
      <c r="OX204" s="174"/>
      <c r="OY204" s="174"/>
      <c r="OZ204" s="174"/>
      <c r="PA204" s="174"/>
      <c r="PB204" s="174"/>
      <c r="PC204" s="174"/>
      <c r="PD204" s="174"/>
      <c r="PE204" s="174"/>
      <c r="PF204" s="174"/>
      <c r="PG204" s="174"/>
      <c r="PH204" s="174"/>
      <c r="PI204" s="174"/>
      <c r="PJ204" s="174"/>
      <c r="PK204" s="174"/>
      <c r="PL204" s="174"/>
      <c r="PM204" s="174"/>
      <c r="PN204" s="174"/>
      <c r="PO204" s="174"/>
      <c r="PP204" s="174"/>
      <c r="PQ204" s="174"/>
      <c r="PR204" s="174"/>
      <c r="PS204" s="174"/>
      <c r="PT204" s="174"/>
      <c r="PU204" s="174"/>
      <c r="PV204" s="174"/>
      <c r="PW204" s="174"/>
      <c r="PX204" s="174"/>
      <c r="PY204" s="174"/>
      <c r="PZ204" s="174"/>
      <c r="QA204" s="174"/>
      <c r="QB204" s="174"/>
      <c r="QC204" s="174"/>
      <c r="QD204" s="174"/>
      <c r="QE204" s="174"/>
      <c r="QF204" s="174"/>
      <c r="QG204" s="174"/>
      <c r="QH204" s="174"/>
      <c r="QI204" s="174"/>
      <c r="QJ204" s="174"/>
      <c r="QK204" s="174"/>
      <c r="QL204" s="174"/>
      <c r="QM204" s="174"/>
      <c r="QN204" s="174"/>
      <c r="QO204" s="174"/>
      <c r="QP204" s="174"/>
      <c r="QQ204" s="174"/>
      <c r="QR204" s="174"/>
      <c r="QS204" s="174"/>
      <c r="QT204" s="174"/>
      <c r="QU204" s="174"/>
      <c r="QV204" s="174"/>
      <c r="QW204" s="174"/>
      <c r="QX204" s="174"/>
      <c r="QY204" s="174"/>
      <c r="QZ204" s="174"/>
      <c r="RA204" s="174"/>
      <c r="RB204" s="174"/>
      <c r="RC204" s="174"/>
      <c r="RD204" s="174"/>
      <c r="RE204" s="174"/>
      <c r="RF204" s="174"/>
      <c r="RG204" s="174"/>
      <c r="RH204" s="174"/>
      <c r="RI204" s="174"/>
      <c r="RJ204" s="174"/>
      <c r="RK204" s="174"/>
      <c r="RL204" s="174"/>
      <c r="RM204" s="174"/>
      <c r="RN204" s="174"/>
      <c r="RO204" s="174"/>
      <c r="RP204" s="174"/>
      <c r="RQ204" s="174"/>
      <c r="RR204" s="174"/>
      <c r="RS204" s="174"/>
      <c r="RT204" s="174"/>
      <c r="RU204" s="174"/>
      <c r="RV204" s="174"/>
      <c r="RW204" s="174"/>
      <c r="RX204" s="174"/>
      <c r="RY204" s="174"/>
      <c r="RZ204" s="174"/>
      <c r="SA204" s="174"/>
      <c r="SB204" s="174"/>
      <c r="SC204" s="174"/>
      <c r="SD204" s="174"/>
      <c r="SE204" s="174"/>
      <c r="SF204" s="174"/>
      <c r="SG204" s="174"/>
      <c r="SH204" s="174"/>
      <c r="SI204" s="174"/>
      <c r="SJ204" s="174"/>
      <c r="SK204" s="174"/>
      <c r="SL204" s="174"/>
      <c r="SM204" s="174"/>
      <c r="SN204" s="174"/>
      <c r="SO204" s="174"/>
      <c r="SP204" s="174"/>
      <c r="SQ204" s="174"/>
      <c r="SR204" s="174"/>
      <c r="SS204" s="174"/>
      <c r="ST204" s="174"/>
      <c r="SU204" s="174"/>
      <c r="SV204" s="174"/>
      <c r="SW204" s="174"/>
      <c r="SX204" s="174"/>
      <c r="SY204" s="174"/>
      <c r="SZ204" s="174"/>
      <c r="TA204" s="174"/>
      <c r="TB204" s="174"/>
      <c r="TC204" s="174"/>
      <c r="TD204" s="174"/>
      <c r="TE204" s="174"/>
      <c r="TF204" s="174"/>
      <c r="TG204" s="174"/>
      <c r="TH204" s="174"/>
      <c r="TI204" s="174"/>
      <c r="TJ204" s="174"/>
      <c r="TK204" s="174"/>
      <c r="TL204" s="174"/>
      <c r="TM204" s="174"/>
      <c r="TN204" s="174"/>
      <c r="TO204" s="174"/>
      <c r="TP204" s="174"/>
      <c r="TQ204" s="174"/>
      <c r="TR204" s="174"/>
      <c r="TS204" s="174"/>
      <c r="TT204" s="174"/>
      <c r="TU204" s="174"/>
      <c r="TV204" s="174"/>
      <c r="TW204" s="174"/>
      <c r="TX204" s="174"/>
      <c r="TY204" s="174"/>
      <c r="TZ204" s="174"/>
      <c r="UA204" s="174"/>
      <c r="UB204" s="174"/>
      <c r="UC204" s="174"/>
      <c r="UD204" s="174"/>
      <c r="UE204" s="174"/>
      <c r="UF204" s="174"/>
      <c r="UG204" s="174"/>
      <c r="UH204" s="174"/>
      <c r="UI204" s="174"/>
      <c r="UJ204" s="174"/>
      <c r="UK204" s="174"/>
      <c r="UL204" s="174"/>
      <c r="UM204" s="174"/>
      <c r="UN204" s="174"/>
      <c r="UO204" s="174"/>
      <c r="UP204" s="174"/>
      <c r="UQ204" s="174"/>
      <c r="UR204" s="174"/>
      <c r="US204" s="174"/>
      <c r="UT204" s="174"/>
      <c r="UU204" s="174"/>
      <c r="UV204" s="174"/>
      <c r="UW204" s="174"/>
      <c r="UX204" s="174"/>
      <c r="UY204" s="174"/>
      <c r="UZ204" s="174"/>
      <c r="VA204" s="174"/>
      <c r="VB204" s="174"/>
      <c r="VC204" s="174"/>
      <c r="VD204" s="174"/>
      <c r="VE204" s="174"/>
      <c r="VF204" s="174"/>
      <c r="VG204" s="174"/>
      <c r="VH204" s="174"/>
      <c r="VI204" s="174"/>
      <c r="VJ204" s="174"/>
      <c r="VK204" s="174"/>
      <c r="VL204" s="174"/>
      <c r="VM204" s="174"/>
      <c r="VN204" s="174"/>
      <c r="VO204" s="174"/>
      <c r="VP204" s="174"/>
      <c r="VQ204" s="174"/>
      <c r="VR204" s="174"/>
      <c r="VS204" s="174"/>
      <c r="VT204" s="174"/>
      <c r="VU204" s="174"/>
      <c r="VV204" s="174"/>
      <c r="VW204" s="174"/>
      <c r="VX204" s="174"/>
      <c r="VY204" s="174"/>
      <c r="VZ204" s="174"/>
      <c r="WA204" s="174"/>
      <c r="WB204" s="174"/>
      <c r="WC204" s="174"/>
      <c r="WD204" s="174"/>
      <c r="WE204" s="174"/>
      <c r="WF204" s="174"/>
      <c r="WG204" s="174"/>
      <c r="WH204" s="174"/>
      <c r="WI204" s="174"/>
      <c r="WJ204" s="174"/>
      <c r="WK204" s="174"/>
      <c r="WL204" s="174"/>
      <c r="WM204" s="174"/>
      <c r="WN204" s="174"/>
      <c r="WO204" s="174"/>
      <c r="WP204" s="174"/>
      <c r="WQ204" s="174"/>
      <c r="WR204" s="174"/>
      <c r="WS204" s="174"/>
      <c r="WT204" s="174"/>
      <c r="WU204" s="174"/>
      <c r="WV204" s="174"/>
      <c r="WW204" s="174"/>
      <c r="WX204" s="174"/>
      <c r="WY204" s="174"/>
      <c r="WZ204" s="174"/>
      <c r="XA204" s="174"/>
      <c r="XB204" s="174"/>
      <c r="XC204" s="174"/>
      <c r="XD204" s="174"/>
      <c r="XE204" s="174"/>
      <c r="XF204" s="174"/>
      <c r="XG204" s="174"/>
      <c r="XH204" s="174"/>
      <c r="XI204" s="174"/>
      <c r="XJ204" s="174"/>
      <c r="XK204" s="174"/>
      <c r="XL204" s="174"/>
      <c r="XM204" s="174"/>
      <c r="XN204" s="174"/>
      <c r="XO204" s="174"/>
      <c r="XP204" s="174"/>
      <c r="XQ204" s="174"/>
      <c r="XR204" s="174"/>
      <c r="XS204" s="174"/>
      <c r="XT204" s="174"/>
      <c r="XU204" s="174"/>
      <c r="XV204" s="174"/>
      <c r="XW204" s="174"/>
      <c r="XX204" s="174"/>
      <c r="XY204" s="174"/>
      <c r="XZ204" s="174"/>
      <c r="YA204" s="174"/>
      <c r="YB204" s="174"/>
      <c r="YC204" s="174"/>
      <c r="YD204" s="174"/>
      <c r="YE204" s="174"/>
      <c r="YF204" s="174"/>
      <c r="YG204" s="174"/>
      <c r="YH204" s="174"/>
      <c r="YI204" s="174"/>
      <c r="YJ204" s="174"/>
      <c r="YK204" s="174"/>
      <c r="YL204" s="174"/>
      <c r="YM204" s="174"/>
      <c r="YN204" s="174"/>
      <c r="YO204" s="174"/>
      <c r="YP204" s="174"/>
      <c r="YQ204" s="174"/>
      <c r="YR204" s="174"/>
      <c r="YS204" s="174"/>
      <c r="YT204" s="174"/>
      <c r="YU204" s="174"/>
      <c r="YV204" s="174"/>
      <c r="YW204" s="174"/>
      <c r="YX204" s="174"/>
      <c r="YY204" s="174"/>
      <c r="YZ204" s="174"/>
      <c r="ZA204" s="174"/>
      <c r="ZB204" s="174"/>
      <c r="ZC204" s="174"/>
      <c r="ZD204" s="174"/>
      <c r="ZE204" s="174"/>
      <c r="ZF204" s="174"/>
      <c r="ZG204" s="174"/>
      <c r="ZH204" s="174"/>
      <c r="ZI204" s="174"/>
      <c r="ZJ204" s="174"/>
      <c r="ZK204" s="174"/>
      <c r="ZL204" s="174"/>
      <c r="ZM204" s="174"/>
      <c r="ZN204" s="174"/>
      <c r="ZO204" s="174"/>
      <c r="ZP204" s="174"/>
      <c r="ZQ204" s="174"/>
      <c r="ZR204" s="174"/>
      <c r="ZS204" s="174"/>
      <c r="ZT204" s="174"/>
      <c r="ZU204" s="174"/>
      <c r="ZV204" s="174"/>
      <c r="ZW204" s="174"/>
      <c r="ZX204" s="174"/>
      <c r="ZY204" s="174"/>
      <c r="ZZ204" s="174"/>
      <c r="AAA204" s="174"/>
      <c r="AAB204" s="174"/>
      <c r="AAC204" s="174"/>
      <c r="AAD204" s="174"/>
      <c r="AAE204" s="174"/>
      <c r="AAF204" s="174"/>
      <c r="AAG204" s="174"/>
      <c r="AAH204" s="174"/>
      <c r="AAI204" s="174"/>
      <c r="AAJ204" s="174"/>
      <c r="AAK204" s="174"/>
      <c r="AAL204" s="174"/>
      <c r="AAM204" s="174"/>
      <c r="AAN204" s="174"/>
      <c r="AAO204" s="174"/>
      <c r="AAP204" s="174"/>
      <c r="AAQ204" s="174"/>
      <c r="AAR204" s="174"/>
      <c r="AAS204" s="174"/>
      <c r="AAT204" s="174"/>
      <c r="AAU204" s="174"/>
      <c r="AAV204" s="174"/>
      <c r="AAW204" s="174"/>
      <c r="AAX204" s="174"/>
      <c r="AAY204" s="174"/>
      <c r="AAZ204" s="174"/>
      <c r="ABA204" s="174"/>
      <c r="ABB204" s="174"/>
      <c r="ABC204" s="174"/>
      <c r="ABD204" s="174"/>
      <c r="ABE204" s="174"/>
      <c r="ABF204" s="174"/>
      <c r="ABG204" s="174"/>
      <c r="ABH204" s="174"/>
      <c r="ABI204" s="174"/>
      <c r="ABJ204" s="174"/>
      <c r="ABK204" s="174"/>
      <c r="ABL204" s="174"/>
      <c r="ABM204" s="174"/>
      <c r="ABN204" s="174"/>
      <c r="ABO204" s="174"/>
      <c r="ABP204" s="174"/>
      <c r="ABQ204" s="174"/>
      <c r="ABR204" s="174"/>
      <c r="ABS204" s="174"/>
      <c r="ABT204" s="174"/>
      <c r="ABU204" s="174"/>
      <c r="ABV204" s="174"/>
      <c r="ABW204" s="174"/>
      <c r="ABX204" s="174"/>
      <c r="ABY204" s="174"/>
      <c r="ABZ204" s="174"/>
      <c r="ACA204" s="174"/>
      <c r="ACB204" s="174"/>
      <c r="ACC204" s="174"/>
      <c r="ACD204" s="174"/>
      <c r="ACE204" s="174"/>
      <c r="ACF204" s="174"/>
      <c r="ACG204" s="174"/>
      <c r="ACH204" s="174"/>
      <c r="ACI204" s="174"/>
      <c r="ACJ204" s="174"/>
      <c r="ACK204" s="174"/>
      <c r="ACL204" s="174"/>
      <c r="ACM204" s="174"/>
      <c r="ACN204" s="174"/>
      <c r="ACO204" s="174"/>
      <c r="ACP204" s="174"/>
      <c r="ACQ204" s="174"/>
      <c r="ACR204" s="174"/>
      <c r="ACS204" s="174"/>
      <c r="ACT204" s="174"/>
      <c r="ACU204" s="174"/>
      <c r="ACV204" s="174"/>
      <c r="ACW204" s="174"/>
      <c r="ACX204" s="174"/>
      <c r="ACY204" s="174"/>
      <c r="ACZ204" s="174"/>
      <c r="ADA204" s="174"/>
      <c r="ADB204" s="174"/>
      <c r="ADC204" s="174"/>
      <c r="ADD204" s="174"/>
      <c r="ADE204" s="174"/>
      <c r="ADF204" s="174"/>
      <c r="ADG204" s="174"/>
      <c r="ADH204" s="174"/>
      <c r="ADI204" s="174"/>
      <c r="ADJ204" s="174"/>
      <c r="ADK204" s="174"/>
      <c r="ADL204" s="174"/>
      <c r="ADM204" s="174"/>
      <c r="ADN204" s="174"/>
      <c r="ADO204" s="174"/>
      <c r="ADP204" s="174"/>
      <c r="ADQ204" s="174"/>
      <c r="ADR204" s="174"/>
      <c r="ADS204" s="174"/>
      <c r="ADT204" s="174"/>
      <c r="ADU204" s="174"/>
      <c r="ADV204" s="174"/>
      <c r="ADW204" s="174"/>
      <c r="ADX204" s="174"/>
      <c r="ADY204" s="174"/>
      <c r="ADZ204" s="174"/>
      <c r="AEA204" s="174"/>
      <c r="AEB204" s="174"/>
      <c r="AEC204" s="174"/>
      <c r="AED204" s="174"/>
      <c r="AEE204" s="174"/>
      <c r="AEF204" s="174"/>
      <c r="AEG204" s="174"/>
      <c r="AEH204" s="174"/>
      <c r="AEI204" s="174"/>
      <c r="AEJ204" s="174"/>
      <c r="AEK204" s="174"/>
      <c r="AEL204" s="174"/>
      <c r="AEM204" s="174"/>
      <c r="AEN204" s="174"/>
      <c r="AEO204" s="174"/>
      <c r="AEP204" s="174"/>
      <c r="AEQ204" s="174"/>
      <c r="AER204" s="174"/>
      <c r="AES204" s="174"/>
      <c r="AET204" s="174"/>
      <c r="AEU204" s="174"/>
      <c r="AEV204" s="174"/>
      <c r="AEW204" s="174"/>
      <c r="AEX204" s="174"/>
      <c r="AEY204" s="174"/>
      <c r="AEZ204" s="174"/>
      <c r="AFA204" s="174"/>
      <c r="AFB204" s="174"/>
      <c r="AFC204" s="174"/>
      <c r="AFD204" s="174"/>
      <c r="AFE204" s="174"/>
      <c r="AFF204" s="174"/>
      <c r="AFG204" s="174"/>
      <c r="AFH204" s="174"/>
      <c r="AFI204" s="174"/>
      <c r="AFJ204" s="174"/>
      <c r="AFK204" s="174"/>
      <c r="AFL204" s="174"/>
      <c r="AFM204" s="174"/>
      <c r="AFN204" s="174"/>
      <c r="AFO204" s="174"/>
      <c r="AFP204" s="174"/>
      <c r="AFQ204" s="174"/>
      <c r="AFR204" s="174"/>
      <c r="AFS204" s="174"/>
      <c r="AFT204" s="174"/>
      <c r="AFU204" s="174"/>
      <c r="AFV204" s="174"/>
      <c r="AFW204" s="174"/>
      <c r="AFX204" s="174"/>
      <c r="AFY204" s="174"/>
      <c r="AFZ204" s="174"/>
      <c r="AGA204" s="174"/>
      <c r="AGB204" s="174"/>
      <c r="AGC204" s="174"/>
      <c r="AGD204" s="174"/>
      <c r="AGE204" s="174"/>
      <c r="AGF204" s="174"/>
      <c r="AGG204" s="174"/>
      <c r="AGH204" s="174"/>
      <c r="AGI204" s="174"/>
      <c r="AGJ204" s="174"/>
      <c r="AGK204" s="174"/>
      <c r="AGL204" s="174"/>
      <c r="AGM204" s="174"/>
      <c r="AGN204" s="174"/>
      <c r="AGO204" s="174"/>
      <c r="AGP204" s="174"/>
      <c r="AGQ204" s="174"/>
      <c r="AGR204" s="174"/>
      <c r="AGS204" s="174"/>
      <c r="AGT204" s="174"/>
      <c r="AGU204" s="174"/>
      <c r="AGV204" s="174"/>
      <c r="AGW204" s="174"/>
      <c r="AGX204" s="174"/>
      <c r="AGY204" s="174"/>
      <c r="AGZ204" s="174"/>
      <c r="AHA204" s="174"/>
      <c r="AHB204" s="174"/>
      <c r="AHC204" s="174"/>
      <c r="AHD204" s="174"/>
      <c r="AHE204" s="174"/>
      <c r="AHF204" s="174"/>
      <c r="AHG204" s="174"/>
      <c r="AHH204" s="174"/>
      <c r="AHI204" s="174"/>
      <c r="AHJ204" s="174"/>
      <c r="AHK204" s="174"/>
      <c r="AHL204" s="174"/>
      <c r="AHM204" s="174"/>
      <c r="AHN204" s="174"/>
      <c r="AHO204" s="174"/>
      <c r="AHP204" s="174"/>
      <c r="AHQ204" s="174"/>
      <c r="AHR204" s="174"/>
      <c r="AHS204" s="174"/>
      <c r="AHT204" s="174"/>
      <c r="AHU204" s="174"/>
      <c r="AHV204" s="174"/>
      <c r="AHW204" s="174"/>
      <c r="AHX204" s="174"/>
      <c r="AHY204" s="174"/>
      <c r="AHZ204" s="174"/>
      <c r="AIA204" s="174"/>
      <c r="AIB204" s="174"/>
      <c r="AIC204" s="174"/>
      <c r="AID204" s="174"/>
      <c r="AIE204" s="174"/>
      <c r="AIF204" s="174"/>
      <c r="AIG204" s="174"/>
      <c r="AIH204" s="174"/>
      <c r="AII204" s="174"/>
      <c r="AIJ204" s="174"/>
      <c r="AIK204" s="174"/>
      <c r="AIL204" s="174"/>
      <c r="AIM204" s="174"/>
      <c r="AIN204" s="174"/>
      <c r="AIO204" s="174"/>
      <c r="AIP204" s="174"/>
      <c r="AIQ204" s="174"/>
      <c r="AIR204" s="174"/>
      <c r="AIS204" s="174"/>
      <c r="AIT204" s="174"/>
      <c r="AIU204" s="174"/>
      <c r="AIV204" s="174"/>
      <c r="AIW204" s="174"/>
      <c r="AIX204" s="174"/>
      <c r="AIY204" s="174"/>
      <c r="AIZ204" s="174"/>
      <c r="AJA204" s="174"/>
      <c r="AJB204" s="174"/>
      <c r="AJC204" s="174"/>
      <c r="AJD204" s="174"/>
      <c r="AJE204" s="174"/>
      <c r="AJF204" s="174"/>
      <c r="AJG204" s="174"/>
      <c r="AJH204" s="174"/>
      <c r="AJI204" s="174"/>
      <c r="AJJ204" s="174"/>
      <c r="AJK204" s="174"/>
      <c r="AJL204" s="174"/>
      <c r="AJM204" s="174"/>
      <c r="AJN204" s="174"/>
      <c r="AJO204" s="174"/>
      <c r="AJP204" s="174"/>
      <c r="AJQ204" s="174"/>
      <c r="AJR204" s="174"/>
      <c r="AJS204" s="174"/>
      <c r="AJT204" s="174"/>
      <c r="AJU204" s="174"/>
      <c r="AJV204" s="174"/>
      <c r="AJW204" s="174"/>
      <c r="AJX204" s="174"/>
      <c r="AJY204" s="174"/>
      <c r="AJZ204" s="174"/>
      <c r="AKA204" s="174"/>
      <c r="AKB204" s="174"/>
      <c r="AKC204" s="174"/>
      <c r="AKD204" s="174"/>
      <c r="AKE204" s="174"/>
      <c r="AKF204" s="174"/>
      <c r="AKG204" s="174"/>
      <c r="AKH204" s="174"/>
      <c r="AKI204" s="174"/>
      <c r="AKJ204" s="174"/>
      <c r="AKK204" s="174"/>
      <c r="AKL204" s="174"/>
      <c r="AKM204" s="174"/>
      <c r="AKN204" s="174"/>
      <c r="AKO204" s="174"/>
      <c r="AKP204" s="174"/>
      <c r="AKQ204" s="174"/>
      <c r="AKR204" s="174"/>
      <c r="AKS204" s="174"/>
      <c r="AKT204" s="174"/>
      <c r="AKU204" s="174"/>
      <c r="AKV204" s="174"/>
      <c r="AKW204" s="174"/>
      <c r="AKX204" s="174"/>
      <c r="AKY204" s="174"/>
      <c r="AKZ204" s="174"/>
      <c r="ALA204" s="174"/>
      <c r="ALB204" s="174"/>
      <c r="ALC204" s="174"/>
      <c r="ALD204" s="174"/>
      <c r="ALE204" s="174"/>
      <c r="ALF204" s="174"/>
      <c r="ALG204" s="174"/>
      <c r="ALH204" s="174"/>
      <c r="ALI204" s="174"/>
      <c r="ALJ204" s="174"/>
      <c r="ALK204" s="174"/>
      <c r="ALL204" s="174"/>
      <c r="ALM204" s="174"/>
      <c r="ALN204" s="174"/>
      <c r="ALO204" s="174"/>
      <c r="ALP204" s="174"/>
      <c r="ALQ204" s="174"/>
      <c r="ALR204" s="174"/>
      <c r="ALS204" s="174"/>
      <c r="ALT204" s="174"/>
      <c r="ALU204" s="174"/>
      <c r="ALV204" s="174"/>
      <c r="ALW204" s="174"/>
      <c r="ALX204" s="174"/>
      <c r="ALY204" s="174"/>
      <c r="ALZ204" s="174"/>
      <c r="AMA204" s="174"/>
      <c r="AMB204" s="174"/>
      <c r="AMC204" s="174"/>
      <c r="AMD204" s="174"/>
      <c r="AME204" s="174"/>
      <c r="AMF204" s="174"/>
      <c r="AMG204" s="174"/>
      <c r="AMH204" s="174"/>
      <c r="AMI204" s="174"/>
      <c r="AMJ204" s="174"/>
      <c r="AMK204" s="174"/>
      <c r="AML204" s="174"/>
      <c r="AMM204" s="174"/>
      <c r="AMN204" s="174"/>
      <c r="AMO204" s="174"/>
      <c r="AMP204" s="174"/>
      <c r="AMQ204" s="174"/>
      <c r="AMR204" s="174"/>
      <c r="AMS204" s="174"/>
      <c r="AMT204" s="174"/>
      <c r="AMU204" s="174"/>
      <c r="AMV204" s="174"/>
      <c r="AMW204" s="174"/>
      <c r="AMX204" s="174"/>
      <c r="AMY204" s="174"/>
      <c r="AMZ204" s="174"/>
      <c r="ANA204" s="174"/>
      <c r="ANB204" s="174"/>
      <c r="ANC204" s="174"/>
      <c r="AND204" s="174"/>
      <c r="ANE204" s="174"/>
      <c r="ANF204" s="174"/>
      <c r="ANG204" s="174"/>
      <c r="ANH204" s="174"/>
      <c r="ANI204" s="174"/>
      <c r="ANJ204" s="174"/>
      <c r="ANK204" s="174"/>
      <c r="ANL204" s="174"/>
      <c r="ANM204" s="174"/>
      <c r="ANN204" s="174"/>
      <c r="ANO204" s="174"/>
      <c r="ANP204" s="174"/>
      <c r="ANQ204" s="174"/>
      <c r="ANR204" s="174"/>
      <c r="ANS204" s="174"/>
      <c r="ANT204" s="174"/>
      <c r="ANU204" s="174"/>
      <c r="ANV204" s="174"/>
      <c r="ANW204" s="174"/>
      <c r="ANX204" s="174"/>
      <c r="ANY204" s="174"/>
      <c r="ANZ204" s="174"/>
      <c r="AOA204" s="174"/>
      <c r="AOB204" s="174"/>
      <c r="AOC204" s="174"/>
      <c r="AOD204" s="174"/>
      <c r="AOE204" s="174"/>
      <c r="AOF204" s="174"/>
      <c r="AOG204" s="174"/>
      <c r="AOH204" s="174"/>
      <c r="AOI204" s="174"/>
      <c r="AOJ204" s="174"/>
      <c r="AOK204" s="174"/>
      <c r="AOL204" s="174"/>
      <c r="AOM204" s="174"/>
      <c r="AON204" s="174"/>
      <c r="AOO204" s="174"/>
      <c r="AOP204" s="174"/>
      <c r="AOQ204" s="174"/>
      <c r="AOR204" s="174"/>
      <c r="AOS204" s="174"/>
      <c r="AOT204" s="174"/>
      <c r="AOU204" s="174"/>
      <c r="AOV204" s="174"/>
      <c r="AOW204" s="174"/>
      <c r="AOX204" s="174"/>
      <c r="AOY204" s="174"/>
      <c r="AOZ204" s="174"/>
      <c r="APA204" s="174"/>
      <c r="APB204" s="174"/>
      <c r="APC204" s="174"/>
      <c r="APD204" s="174"/>
      <c r="APE204" s="174"/>
      <c r="APF204" s="174"/>
      <c r="APG204" s="174"/>
      <c r="APH204" s="174"/>
      <c r="API204" s="174"/>
      <c r="APJ204" s="174"/>
      <c r="APK204" s="174"/>
      <c r="APL204" s="174"/>
      <c r="APM204" s="174"/>
      <c r="APN204" s="174"/>
      <c r="APO204" s="174"/>
      <c r="APP204" s="174"/>
      <c r="APQ204" s="174"/>
      <c r="APR204" s="174"/>
      <c r="APS204" s="174"/>
      <c r="APT204" s="174"/>
      <c r="APU204" s="174"/>
      <c r="APV204" s="174"/>
      <c r="APW204" s="174"/>
      <c r="APX204" s="174"/>
      <c r="APY204" s="174"/>
      <c r="APZ204" s="174"/>
      <c r="AQA204" s="174"/>
      <c r="AQB204" s="174"/>
      <c r="AQC204" s="174"/>
      <c r="AQD204" s="174"/>
      <c r="AQE204" s="174"/>
      <c r="AQF204" s="174"/>
      <c r="AQG204" s="174"/>
      <c r="AQH204" s="174"/>
      <c r="AQI204" s="174"/>
      <c r="AQJ204" s="174"/>
      <c r="AQK204" s="174"/>
      <c r="AQL204" s="174"/>
      <c r="AQM204" s="174"/>
      <c r="AQN204" s="174"/>
      <c r="AQO204" s="174"/>
      <c r="AQP204" s="174"/>
      <c r="AQQ204" s="174"/>
      <c r="AQR204" s="174"/>
      <c r="AQS204" s="174"/>
      <c r="AQT204" s="174"/>
      <c r="AQU204" s="174"/>
      <c r="AQV204" s="174"/>
      <c r="AQW204" s="174"/>
      <c r="AQX204" s="174"/>
      <c r="AQY204" s="174"/>
      <c r="AQZ204" s="174"/>
      <c r="ARA204" s="174"/>
      <c r="ARB204" s="174"/>
      <c r="ARC204" s="174"/>
      <c r="ARD204" s="174"/>
      <c r="ARE204" s="174"/>
      <c r="ARF204" s="174"/>
      <c r="ARG204" s="174"/>
      <c r="ARH204" s="174"/>
      <c r="ARI204" s="174"/>
      <c r="ARJ204" s="174"/>
      <c r="ARK204" s="174"/>
      <c r="ARL204" s="174"/>
      <c r="ARM204" s="174"/>
      <c r="ARN204" s="174"/>
      <c r="ARO204" s="174"/>
      <c r="ARP204" s="174"/>
      <c r="ARQ204" s="174"/>
      <c r="ARR204" s="174"/>
      <c r="ARS204" s="174"/>
      <c r="ART204" s="174"/>
      <c r="ARU204" s="174"/>
      <c r="ARV204" s="174"/>
      <c r="ARW204" s="174"/>
      <c r="ARX204" s="174"/>
      <c r="ARY204" s="174"/>
      <c r="ARZ204" s="174"/>
      <c r="ASA204" s="174"/>
      <c r="ASB204" s="174"/>
      <c r="ASC204" s="174"/>
      <c r="ASD204" s="174"/>
      <c r="ASE204" s="174"/>
      <c r="ASF204" s="174"/>
      <c r="ASG204" s="174"/>
      <c r="ASH204" s="174"/>
      <c r="ASI204" s="174"/>
      <c r="ASJ204" s="174"/>
      <c r="ASK204" s="174"/>
      <c r="ASL204" s="174"/>
      <c r="ASM204" s="174"/>
      <c r="ASN204" s="174"/>
      <c r="ASO204" s="174"/>
      <c r="ASP204" s="174"/>
      <c r="ASQ204" s="174"/>
      <c r="ASR204" s="174"/>
      <c r="ASS204" s="174"/>
      <c r="AST204" s="174"/>
      <c r="ASU204" s="174"/>
      <c r="ASV204" s="174"/>
      <c r="ASW204" s="174"/>
      <c r="ASX204" s="174"/>
      <c r="ASY204" s="174"/>
      <c r="ASZ204" s="174"/>
      <c r="ATA204" s="174"/>
      <c r="ATB204" s="174"/>
      <c r="ATC204" s="174"/>
      <c r="ATD204" s="174"/>
      <c r="ATE204" s="174"/>
      <c r="ATF204" s="174"/>
      <c r="ATG204" s="174"/>
      <c r="ATH204" s="174"/>
      <c r="ATI204" s="174"/>
      <c r="ATJ204" s="174"/>
      <c r="ATK204" s="174"/>
      <c r="ATL204" s="174"/>
      <c r="ATM204" s="174"/>
      <c r="ATN204" s="174"/>
      <c r="ATO204" s="174"/>
      <c r="ATP204" s="174"/>
      <c r="ATQ204" s="174"/>
      <c r="ATR204" s="174"/>
      <c r="ATS204" s="174"/>
      <c r="ATT204" s="174"/>
      <c r="ATU204" s="174"/>
      <c r="ATV204" s="174"/>
      <c r="ATW204" s="174"/>
      <c r="ATX204" s="174"/>
      <c r="ATY204" s="174"/>
      <c r="ATZ204" s="174"/>
      <c r="AUA204" s="174"/>
      <c r="AUB204" s="174"/>
      <c r="AUC204" s="174"/>
      <c r="AUD204" s="174"/>
      <c r="AUE204" s="174"/>
      <c r="AUF204" s="174"/>
      <c r="AUG204" s="174"/>
      <c r="AUH204" s="174"/>
      <c r="AUI204" s="174"/>
      <c r="AUJ204" s="174"/>
      <c r="AUK204" s="174"/>
      <c r="AUL204" s="174"/>
      <c r="AUM204" s="174"/>
      <c r="AUN204" s="174"/>
      <c r="AUO204" s="174"/>
      <c r="AUP204" s="174"/>
      <c r="AUQ204" s="174"/>
      <c r="AUR204" s="174"/>
      <c r="AUS204" s="174"/>
      <c r="AUT204" s="174"/>
      <c r="AUU204" s="174"/>
      <c r="AUV204" s="174"/>
      <c r="AUW204" s="174"/>
      <c r="AUX204" s="174"/>
      <c r="AUY204" s="174"/>
      <c r="AUZ204" s="174"/>
      <c r="AVA204" s="174"/>
      <c r="AVB204" s="174"/>
      <c r="AVC204" s="174"/>
      <c r="AVD204" s="174"/>
      <c r="AVE204" s="174"/>
      <c r="AVF204" s="174"/>
      <c r="AVG204" s="174"/>
      <c r="AVH204" s="174"/>
      <c r="AVI204" s="174"/>
      <c r="AVJ204" s="174"/>
      <c r="AVK204" s="174"/>
      <c r="AVL204" s="174"/>
      <c r="AVM204" s="174"/>
      <c r="AVN204" s="174"/>
      <c r="AVO204" s="174"/>
      <c r="AVP204" s="174"/>
      <c r="AVQ204" s="174"/>
      <c r="AVR204" s="174"/>
      <c r="AVS204" s="174"/>
      <c r="AVT204" s="174"/>
      <c r="AVU204" s="174"/>
      <c r="AVV204" s="174"/>
      <c r="AVW204" s="174"/>
      <c r="AVX204" s="174"/>
      <c r="AVY204" s="174"/>
      <c r="AVZ204" s="174"/>
      <c r="AWA204" s="174"/>
      <c r="AWB204" s="174"/>
      <c r="AWC204" s="174"/>
      <c r="AWD204" s="174"/>
      <c r="AWE204" s="174"/>
      <c r="AWF204" s="174"/>
      <c r="AWG204" s="174"/>
      <c r="AWH204" s="174"/>
      <c r="AWI204" s="174"/>
      <c r="AWJ204" s="174"/>
      <c r="AWK204" s="174"/>
      <c r="AWL204" s="174"/>
      <c r="AWM204" s="174"/>
      <c r="AWN204" s="174"/>
      <c r="AWO204" s="174"/>
      <c r="AWP204" s="174"/>
      <c r="AWQ204" s="174"/>
      <c r="AWR204" s="174"/>
      <c r="AWS204" s="174"/>
      <c r="AWT204" s="174"/>
      <c r="AWU204" s="174"/>
      <c r="AWV204" s="174"/>
      <c r="AWW204" s="174"/>
      <c r="AWX204" s="174"/>
      <c r="AWY204" s="174"/>
      <c r="AWZ204" s="174"/>
      <c r="AXA204" s="174"/>
      <c r="AXB204" s="174"/>
      <c r="AXC204" s="174"/>
      <c r="AXD204" s="174"/>
      <c r="AXE204" s="174"/>
      <c r="AXF204" s="174"/>
      <c r="AXG204" s="174"/>
      <c r="AXH204" s="174"/>
      <c r="AXI204" s="174"/>
      <c r="AXJ204" s="174"/>
      <c r="AXK204" s="174"/>
      <c r="AXL204" s="174"/>
      <c r="AXM204" s="174"/>
      <c r="AXN204" s="174"/>
      <c r="AXO204" s="174"/>
      <c r="AXP204" s="174"/>
      <c r="AXQ204" s="174"/>
      <c r="AXR204" s="174"/>
      <c r="AXS204" s="174"/>
      <c r="AXT204" s="174"/>
      <c r="AXU204" s="174"/>
      <c r="AXV204" s="174"/>
      <c r="AXW204" s="174"/>
      <c r="AXX204" s="174"/>
      <c r="AXY204" s="174"/>
      <c r="AXZ204" s="174"/>
      <c r="AYA204" s="174"/>
      <c r="AYB204" s="174"/>
      <c r="AYC204" s="174"/>
      <c r="AYD204" s="174"/>
      <c r="AYE204" s="174"/>
      <c r="AYF204" s="174"/>
      <c r="AYG204" s="174"/>
      <c r="AYH204" s="174"/>
      <c r="AYI204" s="174"/>
      <c r="AYJ204" s="174"/>
      <c r="AYK204" s="174"/>
      <c r="AYL204" s="174"/>
      <c r="AYM204" s="174"/>
      <c r="AYN204" s="174"/>
      <c r="AYO204" s="174"/>
      <c r="AYP204" s="174"/>
      <c r="AYQ204" s="174"/>
      <c r="AYR204" s="174"/>
      <c r="AYS204" s="174"/>
      <c r="AYT204" s="174"/>
      <c r="AYU204" s="174"/>
      <c r="AYV204" s="174"/>
      <c r="AYW204" s="174"/>
      <c r="AYX204" s="174"/>
      <c r="AYY204" s="174"/>
      <c r="AYZ204" s="174"/>
      <c r="AZA204" s="174"/>
      <c r="AZB204" s="174"/>
      <c r="AZC204" s="174"/>
      <c r="AZD204" s="174"/>
      <c r="AZE204" s="174"/>
      <c r="AZF204" s="174"/>
      <c r="AZG204" s="174"/>
      <c r="AZH204" s="174"/>
      <c r="AZI204" s="174"/>
      <c r="AZJ204" s="174"/>
      <c r="AZK204" s="174"/>
      <c r="AZL204" s="174"/>
      <c r="AZM204" s="174"/>
      <c r="AZN204" s="174"/>
      <c r="AZO204" s="174"/>
      <c r="AZP204" s="174"/>
      <c r="AZQ204" s="174"/>
      <c r="AZR204" s="174"/>
      <c r="AZS204" s="174"/>
      <c r="AZT204" s="174"/>
      <c r="AZU204" s="174"/>
      <c r="AZV204" s="174"/>
      <c r="AZW204" s="174"/>
      <c r="AZX204" s="174"/>
      <c r="AZY204" s="174"/>
      <c r="AZZ204" s="174"/>
      <c r="BAA204" s="174"/>
      <c r="BAB204" s="174"/>
      <c r="BAC204" s="174"/>
      <c r="BAD204" s="174"/>
      <c r="BAE204" s="174"/>
      <c r="BAF204" s="174"/>
      <c r="BAG204" s="174"/>
      <c r="BAH204" s="174"/>
      <c r="BAI204" s="174"/>
      <c r="BAJ204" s="174"/>
      <c r="BAK204" s="174"/>
      <c r="BAL204" s="174"/>
      <c r="BAM204" s="174"/>
      <c r="BAN204" s="174"/>
      <c r="BAO204" s="174"/>
      <c r="BAP204" s="174"/>
      <c r="BAQ204" s="174"/>
      <c r="BAR204" s="174"/>
      <c r="BAS204" s="174"/>
      <c r="BAT204" s="174"/>
      <c r="BAU204" s="174"/>
      <c r="BAV204" s="174"/>
      <c r="BAW204" s="174"/>
      <c r="BAX204" s="174"/>
      <c r="BAY204" s="174"/>
      <c r="BAZ204" s="174"/>
      <c r="BBA204" s="174"/>
      <c r="BBB204" s="174"/>
      <c r="BBC204" s="174"/>
      <c r="BBD204" s="174"/>
      <c r="BBE204" s="174"/>
      <c r="BBF204" s="174"/>
      <c r="BBG204" s="174"/>
      <c r="BBH204" s="174"/>
      <c r="BBI204" s="174"/>
      <c r="BBJ204" s="174"/>
      <c r="BBK204" s="174"/>
      <c r="BBL204" s="174"/>
      <c r="BBM204" s="174"/>
      <c r="BBN204" s="174"/>
      <c r="BBO204" s="174"/>
      <c r="BBP204" s="174"/>
      <c r="BBQ204" s="174"/>
      <c r="BBR204" s="174"/>
      <c r="BBS204" s="174"/>
      <c r="BBT204" s="174"/>
      <c r="BBU204" s="174"/>
      <c r="BBV204" s="174"/>
      <c r="BBW204" s="174"/>
      <c r="BBX204" s="174"/>
      <c r="BBY204" s="174"/>
      <c r="BBZ204" s="174"/>
      <c r="BCA204" s="174"/>
      <c r="BCB204" s="174"/>
      <c r="BCC204" s="174"/>
      <c r="BCD204" s="174"/>
      <c r="BCE204" s="174"/>
      <c r="BCF204" s="174"/>
      <c r="BCG204" s="174"/>
      <c r="BCH204" s="174"/>
      <c r="BCI204" s="174"/>
      <c r="BCJ204" s="174"/>
      <c r="BCK204" s="174"/>
      <c r="BCL204" s="174"/>
      <c r="BCM204" s="174"/>
      <c r="BCN204" s="174"/>
      <c r="BCO204" s="174"/>
      <c r="BCP204" s="174"/>
      <c r="BCQ204" s="174"/>
      <c r="BCR204" s="174"/>
      <c r="BCS204" s="174"/>
      <c r="BCT204" s="174"/>
      <c r="BCU204" s="174"/>
      <c r="BCV204" s="174"/>
      <c r="BCW204" s="174"/>
      <c r="BCX204" s="174"/>
      <c r="BCY204" s="174"/>
      <c r="BCZ204" s="174"/>
      <c r="BDA204" s="174"/>
      <c r="BDB204" s="174"/>
      <c r="BDC204" s="174"/>
      <c r="BDD204" s="174"/>
      <c r="BDE204" s="174"/>
      <c r="BDF204" s="174"/>
      <c r="BDG204" s="174"/>
      <c r="BDH204" s="174"/>
      <c r="BDI204" s="174"/>
      <c r="BDJ204" s="174"/>
      <c r="BDK204" s="174"/>
      <c r="BDL204" s="174"/>
      <c r="BDM204" s="174"/>
      <c r="BDN204" s="174"/>
      <c r="BDO204" s="174"/>
      <c r="BDP204" s="174"/>
      <c r="BDQ204" s="174"/>
      <c r="BDR204" s="174"/>
      <c r="BDS204" s="174"/>
      <c r="BDT204" s="174"/>
      <c r="BDU204" s="174"/>
      <c r="BDV204" s="174"/>
      <c r="BDW204" s="174"/>
      <c r="BDX204" s="174"/>
      <c r="BDY204" s="174"/>
      <c r="BDZ204" s="174"/>
      <c r="BEA204" s="174"/>
      <c r="BEB204" s="174"/>
      <c r="BEC204" s="174"/>
      <c r="BED204" s="174"/>
      <c r="BEE204" s="174"/>
      <c r="BEF204" s="174"/>
      <c r="BEG204" s="174"/>
      <c r="BEH204" s="174"/>
      <c r="BEI204" s="174"/>
      <c r="BEJ204" s="174"/>
      <c r="BEK204" s="174"/>
      <c r="BEL204" s="174"/>
      <c r="BEM204" s="174"/>
      <c r="BEN204" s="174"/>
      <c r="BEO204" s="174"/>
      <c r="BEP204" s="174"/>
      <c r="BEQ204" s="174"/>
      <c r="BER204" s="174"/>
      <c r="BES204" s="174"/>
      <c r="BET204" s="174"/>
      <c r="BEU204" s="174"/>
      <c r="BEV204" s="174"/>
      <c r="BEW204" s="174"/>
      <c r="BEX204" s="174"/>
      <c r="BEY204" s="174"/>
      <c r="BEZ204" s="174"/>
      <c r="BFA204" s="174"/>
      <c r="BFB204" s="174"/>
      <c r="BFC204" s="174"/>
      <c r="BFD204" s="174"/>
      <c r="BFE204" s="174"/>
      <c r="BFF204" s="174"/>
      <c r="BFG204" s="174"/>
      <c r="BFH204" s="174"/>
      <c r="BFI204" s="174"/>
      <c r="BFJ204" s="174"/>
      <c r="BFK204" s="174"/>
      <c r="BFL204" s="174"/>
      <c r="BFM204" s="174"/>
      <c r="BFN204" s="174"/>
      <c r="BFO204" s="174"/>
      <c r="BFP204" s="174"/>
      <c r="BFQ204" s="174"/>
      <c r="BFR204" s="174"/>
      <c r="BFS204" s="174"/>
      <c r="BFT204" s="174"/>
      <c r="BFU204" s="174"/>
      <c r="BFV204" s="174"/>
      <c r="BFW204" s="174"/>
      <c r="BFX204" s="174"/>
      <c r="BFY204" s="174"/>
      <c r="BFZ204" s="174"/>
      <c r="BGA204" s="174"/>
      <c r="BGB204" s="174"/>
      <c r="BGC204" s="174"/>
      <c r="BGD204" s="174"/>
      <c r="BGE204" s="174"/>
      <c r="BGF204" s="174"/>
      <c r="BGG204" s="174"/>
      <c r="BGH204" s="174"/>
      <c r="BGI204" s="174"/>
      <c r="BGJ204" s="174"/>
      <c r="BGK204" s="174"/>
      <c r="BGL204" s="174"/>
      <c r="BGM204" s="174"/>
      <c r="BGN204" s="174"/>
      <c r="BGO204" s="174"/>
      <c r="BGP204" s="174"/>
      <c r="BGQ204" s="174"/>
      <c r="BGR204" s="174"/>
      <c r="BGS204" s="174"/>
      <c r="BGT204" s="174"/>
      <c r="BGU204" s="174"/>
      <c r="BGV204" s="174"/>
      <c r="BGW204" s="174"/>
      <c r="BGX204" s="174"/>
      <c r="BGY204" s="174"/>
      <c r="BGZ204" s="174"/>
      <c r="BHA204" s="174"/>
      <c r="BHB204" s="174"/>
      <c r="BHC204" s="174"/>
      <c r="BHD204" s="174"/>
      <c r="BHE204" s="174"/>
      <c r="BHF204" s="174"/>
      <c r="BHG204" s="174"/>
      <c r="BHH204" s="174"/>
      <c r="BHI204" s="174"/>
      <c r="BHJ204" s="174"/>
      <c r="BHK204" s="174"/>
      <c r="BHL204" s="174"/>
      <c r="BHM204" s="174"/>
      <c r="BHN204" s="174"/>
      <c r="BHO204" s="174"/>
      <c r="BHP204" s="174"/>
      <c r="BHQ204" s="174"/>
      <c r="BHR204" s="174"/>
      <c r="BHS204" s="174"/>
      <c r="BHT204" s="174"/>
      <c r="BHU204" s="174"/>
      <c r="BHV204" s="174"/>
      <c r="BHW204" s="174"/>
      <c r="BHX204" s="174"/>
      <c r="BHY204" s="174"/>
      <c r="BHZ204" s="174"/>
      <c r="BIA204" s="174"/>
      <c r="BIB204" s="174"/>
      <c r="BIC204" s="174"/>
      <c r="BID204" s="174"/>
      <c r="BIE204" s="174"/>
      <c r="BIF204" s="174"/>
      <c r="BIG204" s="174"/>
      <c r="BIH204" s="174"/>
      <c r="BII204" s="174"/>
      <c r="BIJ204" s="174"/>
      <c r="BIK204" s="174"/>
      <c r="BIL204" s="174"/>
      <c r="BIM204" s="174"/>
      <c r="BIN204" s="174"/>
      <c r="BIO204" s="174"/>
      <c r="BIP204" s="174"/>
      <c r="BIQ204" s="174"/>
      <c r="BIR204" s="174"/>
      <c r="BIS204" s="174"/>
      <c r="BIT204" s="174"/>
      <c r="BIU204" s="174"/>
      <c r="BIV204" s="174"/>
      <c r="BIW204" s="174"/>
      <c r="BIX204" s="174"/>
      <c r="BIY204" s="174"/>
      <c r="BIZ204" s="174"/>
      <c r="BJA204" s="174"/>
      <c r="BJB204" s="174"/>
      <c r="BJC204" s="174"/>
      <c r="BJD204" s="174"/>
      <c r="BJE204" s="174"/>
      <c r="BJF204" s="174"/>
      <c r="BJG204" s="174"/>
      <c r="BJH204" s="174"/>
      <c r="BJI204" s="174"/>
      <c r="BJJ204" s="174"/>
      <c r="BJK204" s="174"/>
      <c r="BJL204" s="174"/>
      <c r="BJM204" s="174"/>
      <c r="BJN204" s="174"/>
      <c r="BJO204" s="174"/>
      <c r="BJP204" s="174"/>
      <c r="BJQ204" s="174"/>
      <c r="BJR204" s="174"/>
      <c r="BJS204" s="174"/>
      <c r="BJT204" s="174"/>
      <c r="BJU204" s="174"/>
      <c r="BJV204" s="174"/>
      <c r="BJW204" s="174"/>
      <c r="BJX204" s="174"/>
      <c r="BJY204" s="174"/>
      <c r="BJZ204" s="174"/>
      <c r="BKA204" s="174"/>
      <c r="BKB204" s="174"/>
      <c r="BKC204" s="174"/>
      <c r="BKD204" s="174"/>
      <c r="BKE204" s="174"/>
      <c r="BKF204" s="174"/>
      <c r="BKG204" s="174"/>
      <c r="BKH204" s="174"/>
      <c r="BKI204" s="174"/>
      <c r="BKJ204" s="174"/>
      <c r="BKK204" s="174"/>
      <c r="BKL204" s="174"/>
      <c r="BKM204" s="174"/>
      <c r="BKN204" s="174"/>
      <c r="BKO204" s="174"/>
      <c r="BKP204" s="174"/>
      <c r="BKQ204" s="174"/>
      <c r="BKR204" s="174"/>
      <c r="BKS204" s="174"/>
      <c r="BKT204" s="174"/>
      <c r="BKU204" s="174"/>
      <c r="BKV204" s="174"/>
      <c r="BKW204" s="174"/>
      <c r="BKX204" s="174"/>
      <c r="BKY204" s="174"/>
      <c r="BKZ204" s="174"/>
      <c r="BLA204" s="174"/>
      <c r="BLB204" s="174"/>
      <c r="BLC204" s="174"/>
      <c r="BLD204" s="174"/>
      <c r="BLE204" s="174"/>
      <c r="BLF204" s="174"/>
      <c r="BLG204" s="174"/>
      <c r="BLH204" s="174"/>
      <c r="BLI204" s="174"/>
      <c r="BLJ204" s="174"/>
      <c r="BLK204" s="174"/>
      <c r="BLL204" s="174"/>
      <c r="BLM204" s="174"/>
      <c r="BLN204" s="174"/>
      <c r="BLO204" s="174"/>
      <c r="BLP204" s="174"/>
      <c r="BLQ204" s="174"/>
      <c r="BLR204" s="174"/>
      <c r="BLS204" s="174"/>
      <c r="BLT204" s="174"/>
      <c r="BLU204" s="174"/>
      <c r="BLV204" s="174"/>
      <c r="BLW204" s="174"/>
      <c r="BLX204" s="174"/>
      <c r="BLY204" s="174"/>
      <c r="BLZ204" s="174"/>
      <c r="BMA204" s="174"/>
      <c r="BMB204" s="174"/>
      <c r="BMC204" s="174"/>
      <c r="BMD204" s="174"/>
      <c r="BME204" s="174"/>
      <c r="BMF204" s="174"/>
      <c r="BMG204" s="174"/>
      <c r="BMH204" s="174"/>
      <c r="BMI204" s="174"/>
      <c r="BMJ204" s="174"/>
      <c r="BMK204" s="174"/>
      <c r="BML204" s="174"/>
      <c r="BMM204" s="174"/>
      <c r="BMN204" s="174"/>
      <c r="BMO204" s="174"/>
      <c r="BMP204" s="174"/>
      <c r="BMQ204" s="174"/>
      <c r="BMR204" s="174"/>
      <c r="BMS204" s="174"/>
      <c r="BMT204" s="174"/>
      <c r="BMU204" s="174"/>
      <c r="BMV204" s="174"/>
      <c r="BMW204" s="174"/>
      <c r="BMX204" s="174"/>
      <c r="BMY204" s="174"/>
      <c r="BMZ204" s="174"/>
      <c r="BNA204" s="174"/>
      <c r="BNB204" s="174"/>
      <c r="BNC204" s="174"/>
      <c r="BND204" s="174"/>
      <c r="BNE204" s="174"/>
      <c r="BNF204" s="174"/>
      <c r="BNG204" s="174"/>
      <c r="BNH204" s="174"/>
      <c r="BNI204" s="174"/>
      <c r="BNJ204" s="174"/>
      <c r="BNK204" s="174"/>
      <c r="BNL204" s="174"/>
      <c r="BNM204" s="174"/>
      <c r="BNN204" s="174"/>
      <c r="BNO204" s="174"/>
      <c r="BNP204" s="174"/>
      <c r="BNQ204" s="174"/>
      <c r="BNR204" s="174"/>
      <c r="BNS204" s="174"/>
      <c r="BNT204" s="174"/>
      <c r="BNU204" s="174"/>
      <c r="BNV204" s="174"/>
      <c r="BNW204" s="174"/>
      <c r="BNX204" s="174"/>
      <c r="BNY204" s="174"/>
      <c r="BNZ204" s="174"/>
      <c r="BOA204" s="174"/>
      <c r="BOB204" s="174"/>
      <c r="BOC204" s="174"/>
      <c r="BOD204" s="174"/>
      <c r="BOE204" s="174"/>
      <c r="BOF204" s="174"/>
      <c r="BOG204" s="174"/>
      <c r="BOH204" s="174"/>
      <c r="BOI204" s="174"/>
      <c r="BOJ204" s="174"/>
      <c r="BOK204" s="174"/>
      <c r="BOL204" s="174"/>
      <c r="BOM204" s="174"/>
      <c r="BON204" s="174"/>
      <c r="BOO204" s="174"/>
      <c r="BOP204" s="174"/>
      <c r="BOQ204" s="174"/>
      <c r="BOR204" s="174"/>
      <c r="BOS204" s="174"/>
      <c r="BOT204" s="174"/>
      <c r="BOU204" s="174"/>
      <c r="BOV204" s="174"/>
      <c r="BOW204" s="174"/>
      <c r="BOX204" s="174"/>
      <c r="BOY204" s="174"/>
      <c r="BOZ204" s="174"/>
      <c r="BPA204" s="174"/>
      <c r="BPB204" s="174"/>
      <c r="BPC204" s="174"/>
      <c r="BPD204" s="174"/>
      <c r="BPE204" s="174"/>
      <c r="BPF204" s="174"/>
      <c r="BPG204" s="174"/>
      <c r="BPH204" s="174"/>
      <c r="BPI204" s="174"/>
      <c r="BPJ204" s="174"/>
      <c r="BPK204" s="174"/>
      <c r="BPL204" s="174"/>
      <c r="BPM204" s="174"/>
      <c r="BPN204" s="174"/>
      <c r="BPO204" s="174"/>
      <c r="BPP204" s="174"/>
      <c r="BPQ204" s="174"/>
      <c r="BPR204" s="174"/>
      <c r="BPS204" s="174"/>
      <c r="BPT204" s="174"/>
      <c r="BPU204" s="174"/>
      <c r="BPV204" s="174"/>
      <c r="BPW204" s="174"/>
      <c r="BPX204" s="174"/>
      <c r="BPY204" s="174"/>
      <c r="BPZ204" s="174"/>
      <c r="BQA204" s="174"/>
      <c r="BQB204" s="174"/>
      <c r="BQC204" s="174"/>
      <c r="BQD204" s="174"/>
      <c r="BQE204" s="174"/>
      <c r="BQF204" s="174"/>
      <c r="BQG204" s="174"/>
      <c r="BQH204" s="174"/>
      <c r="BQI204" s="174"/>
      <c r="BQJ204" s="174"/>
      <c r="BQK204" s="174"/>
      <c r="BQL204" s="174"/>
      <c r="BQM204" s="174"/>
      <c r="BQN204" s="174"/>
      <c r="BQO204" s="174"/>
      <c r="BQP204" s="174"/>
      <c r="BQQ204" s="174"/>
      <c r="BQR204" s="174"/>
      <c r="BQS204" s="174"/>
      <c r="BQT204" s="174"/>
      <c r="BQU204" s="174"/>
      <c r="BQV204" s="174"/>
      <c r="BQW204" s="174"/>
      <c r="BQX204" s="174"/>
      <c r="BQY204" s="174"/>
      <c r="BQZ204" s="174"/>
      <c r="BRA204" s="174"/>
      <c r="BRB204" s="174"/>
      <c r="BRC204" s="174"/>
      <c r="BRD204" s="174"/>
      <c r="BRE204" s="174"/>
      <c r="BRF204" s="174"/>
      <c r="BRG204" s="174"/>
      <c r="BRH204" s="174"/>
      <c r="BRI204" s="174"/>
      <c r="BRJ204" s="174"/>
      <c r="BRK204" s="174"/>
      <c r="BRL204" s="174"/>
      <c r="BRM204" s="174"/>
      <c r="BRN204" s="174"/>
      <c r="BRO204" s="174"/>
      <c r="BRP204" s="174"/>
      <c r="BRQ204" s="174"/>
      <c r="BRR204" s="174"/>
      <c r="BRS204" s="174"/>
      <c r="BRT204" s="174"/>
      <c r="BRU204" s="174"/>
      <c r="BRV204" s="174"/>
      <c r="BRW204" s="174"/>
      <c r="BRX204" s="174"/>
      <c r="BRY204" s="174"/>
      <c r="BRZ204" s="174"/>
      <c r="BSA204" s="174"/>
      <c r="BSB204" s="174"/>
      <c r="BSC204" s="174"/>
      <c r="BSD204" s="174"/>
      <c r="BSE204" s="174"/>
      <c r="BSF204" s="174"/>
      <c r="BSG204" s="174"/>
      <c r="BSH204" s="174"/>
      <c r="BSI204" s="174"/>
      <c r="BSJ204" s="174"/>
      <c r="BSK204" s="174"/>
      <c r="BSL204" s="174"/>
      <c r="BSM204" s="174"/>
      <c r="BSN204" s="174"/>
      <c r="BSO204" s="174"/>
      <c r="BSP204" s="174"/>
      <c r="BSQ204" s="174"/>
      <c r="BSR204" s="174"/>
      <c r="BSS204" s="174"/>
      <c r="BST204" s="174"/>
      <c r="BSU204" s="174"/>
      <c r="BSV204" s="174"/>
      <c r="BSW204" s="174"/>
      <c r="BSX204" s="174"/>
      <c r="BSY204" s="174"/>
      <c r="BSZ204" s="174"/>
      <c r="BTA204" s="174"/>
      <c r="BTB204" s="174"/>
      <c r="BTC204" s="174"/>
      <c r="BTD204" s="174"/>
      <c r="BTE204" s="174"/>
      <c r="BTF204" s="174"/>
      <c r="BTG204" s="174"/>
      <c r="BTH204" s="174"/>
      <c r="BTI204" s="174"/>
      <c r="BTJ204" s="174"/>
      <c r="BTK204" s="174"/>
      <c r="BTL204" s="174"/>
      <c r="BTM204" s="174"/>
      <c r="BTN204" s="174"/>
      <c r="BTO204" s="174"/>
      <c r="BTP204" s="174"/>
      <c r="BTQ204" s="174"/>
      <c r="BTR204" s="174"/>
      <c r="BTS204" s="174"/>
      <c r="BTT204" s="174"/>
      <c r="BTU204" s="174"/>
      <c r="BTV204" s="174"/>
      <c r="BTW204" s="174"/>
      <c r="BTX204" s="174"/>
      <c r="BTY204" s="174"/>
      <c r="BTZ204" s="174"/>
      <c r="BUA204" s="174"/>
      <c r="BUB204" s="174"/>
      <c r="BUC204" s="174"/>
      <c r="BUD204" s="174"/>
      <c r="BUE204" s="174"/>
      <c r="BUF204" s="174"/>
      <c r="BUG204" s="174"/>
      <c r="BUH204" s="174"/>
      <c r="BUI204" s="174"/>
      <c r="BUJ204" s="174"/>
      <c r="BUK204" s="174"/>
      <c r="BUL204" s="174"/>
      <c r="BUM204" s="174"/>
      <c r="BUN204" s="174"/>
      <c r="BUO204" s="174"/>
      <c r="BUP204" s="174"/>
      <c r="BUQ204" s="174"/>
      <c r="BUR204" s="174"/>
      <c r="BUS204" s="174"/>
      <c r="BUT204" s="174"/>
      <c r="BUU204" s="174"/>
      <c r="BUV204" s="174"/>
      <c r="BUW204" s="174"/>
      <c r="BUX204" s="174"/>
      <c r="BUY204" s="174"/>
      <c r="BUZ204" s="174"/>
      <c r="BVA204" s="174"/>
      <c r="BVB204" s="174"/>
      <c r="BVC204" s="174"/>
      <c r="BVD204" s="174"/>
      <c r="BVE204" s="174"/>
      <c r="BVF204" s="174"/>
      <c r="BVG204" s="174"/>
      <c r="BVH204" s="174"/>
      <c r="BVI204" s="174"/>
      <c r="BVJ204" s="174"/>
      <c r="BVK204" s="174"/>
      <c r="BVL204" s="174"/>
      <c r="BVM204" s="174"/>
      <c r="BVN204" s="174"/>
      <c r="BVO204" s="174"/>
      <c r="BVP204" s="174"/>
      <c r="BVQ204" s="174"/>
      <c r="BVR204" s="174"/>
      <c r="BVS204" s="174"/>
      <c r="BVT204" s="174"/>
      <c r="BVU204" s="174"/>
      <c r="BVV204" s="174"/>
      <c r="BVW204" s="174"/>
      <c r="BVX204" s="174"/>
      <c r="BVY204" s="174"/>
      <c r="BVZ204" s="174"/>
      <c r="BWA204" s="174"/>
      <c r="BWB204" s="174"/>
      <c r="BWC204" s="174"/>
      <c r="BWD204" s="174"/>
      <c r="BWE204" s="174"/>
      <c r="BWF204" s="174"/>
      <c r="BWG204" s="174"/>
      <c r="BWH204" s="174"/>
      <c r="BWI204" s="174"/>
      <c r="BWJ204" s="174"/>
      <c r="BWK204" s="174"/>
      <c r="BWL204" s="174"/>
      <c r="BWM204" s="174"/>
      <c r="BWN204" s="174"/>
      <c r="BWO204" s="174"/>
      <c r="BWP204" s="174"/>
      <c r="BWQ204" s="174"/>
      <c r="BWR204" s="174"/>
      <c r="BWS204" s="174"/>
      <c r="BWT204" s="174"/>
      <c r="BWU204" s="174"/>
      <c r="BWV204" s="174"/>
      <c r="BWW204" s="174"/>
      <c r="BWX204" s="174"/>
      <c r="BWY204" s="174"/>
      <c r="BWZ204" s="174"/>
      <c r="BXA204" s="174"/>
      <c r="BXB204" s="174"/>
      <c r="BXC204" s="174"/>
      <c r="BXD204" s="174"/>
      <c r="BXE204" s="174"/>
      <c r="BXF204" s="174"/>
      <c r="BXG204" s="174"/>
      <c r="BXH204" s="174"/>
      <c r="BXI204" s="174"/>
      <c r="BXJ204" s="174"/>
      <c r="BXK204" s="174"/>
      <c r="BXL204" s="174"/>
      <c r="BXM204" s="174"/>
      <c r="BXN204" s="174"/>
      <c r="BXO204" s="174"/>
      <c r="BXP204" s="174"/>
      <c r="BXQ204" s="174"/>
      <c r="BXR204" s="174"/>
      <c r="BXS204" s="174"/>
      <c r="BXT204" s="174"/>
      <c r="BXU204" s="174"/>
      <c r="BXV204" s="174"/>
      <c r="BXW204" s="174"/>
      <c r="BXX204" s="174"/>
      <c r="BXY204" s="174"/>
      <c r="BXZ204" s="174"/>
      <c r="BYA204" s="174"/>
      <c r="BYB204" s="174"/>
      <c r="BYC204" s="174"/>
      <c r="BYD204" s="174"/>
      <c r="BYE204" s="174"/>
      <c r="BYF204" s="174"/>
      <c r="BYG204" s="174"/>
      <c r="BYH204" s="174"/>
      <c r="BYI204" s="174"/>
      <c r="BYJ204" s="174"/>
      <c r="BYK204" s="174"/>
      <c r="BYL204" s="174"/>
      <c r="BYM204" s="174"/>
      <c r="BYN204" s="174"/>
      <c r="BYO204" s="174"/>
      <c r="BYP204" s="174"/>
      <c r="BYQ204" s="174"/>
      <c r="BYR204" s="174"/>
      <c r="BYS204" s="174"/>
      <c r="BYT204" s="174"/>
      <c r="BYU204" s="174"/>
      <c r="BYV204" s="174"/>
      <c r="BYW204" s="174"/>
      <c r="BYX204" s="174"/>
      <c r="BYY204" s="174"/>
      <c r="BYZ204" s="174"/>
      <c r="BZA204" s="174"/>
      <c r="BZB204" s="174"/>
      <c r="BZC204" s="174"/>
      <c r="BZD204" s="174"/>
      <c r="BZE204" s="174"/>
      <c r="BZF204" s="174"/>
      <c r="BZG204" s="174"/>
      <c r="BZH204" s="174"/>
      <c r="BZI204" s="174"/>
      <c r="BZJ204" s="174"/>
      <c r="BZK204" s="174"/>
      <c r="BZL204" s="174"/>
      <c r="BZM204" s="174"/>
      <c r="BZN204" s="174"/>
      <c r="BZO204" s="174"/>
      <c r="BZP204" s="174"/>
      <c r="BZQ204" s="174"/>
      <c r="BZR204" s="174"/>
      <c r="BZS204" s="174"/>
      <c r="BZT204" s="174"/>
      <c r="BZU204" s="174"/>
      <c r="BZV204" s="174"/>
      <c r="BZW204" s="174"/>
      <c r="BZX204" s="174"/>
      <c r="BZY204" s="174"/>
      <c r="BZZ204" s="174"/>
      <c r="CAA204" s="174"/>
      <c r="CAB204" s="174"/>
      <c r="CAC204" s="174"/>
      <c r="CAD204" s="174"/>
      <c r="CAE204" s="174"/>
      <c r="CAF204" s="174"/>
      <c r="CAG204" s="174"/>
      <c r="CAH204" s="174"/>
      <c r="CAI204" s="174"/>
      <c r="CAJ204" s="174"/>
      <c r="CAK204" s="174"/>
      <c r="CAL204" s="174"/>
      <c r="CAM204" s="174"/>
      <c r="CAN204" s="174"/>
      <c r="CAO204" s="174"/>
      <c r="CAP204" s="174"/>
      <c r="CAQ204" s="174"/>
      <c r="CAR204" s="174"/>
      <c r="CAS204" s="174"/>
      <c r="CAT204" s="174"/>
      <c r="CAU204" s="174"/>
      <c r="CAV204" s="174"/>
      <c r="CAW204" s="174"/>
      <c r="CAX204" s="174"/>
      <c r="CAY204" s="174"/>
      <c r="CAZ204" s="174"/>
      <c r="CBA204" s="174"/>
      <c r="CBB204" s="174"/>
      <c r="CBC204" s="174"/>
      <c r="CBD204" s="174"/>
      <c r="CBE204" s="174"/>
      <c r="CBF204" s="174"/>
      <c r="CBG204" s="174"/>
      <c r="CBH204" s="174"/>
      <c r="CBI204" s="174"/>
      <c r="CBJ204" s="174"/>
      <c r="CBK204" s="174"/>
      <c r="CBL204" s="174"/>
      <c r="CBM204" s="174"/>
      <c r="CBN204" s="174"/>
      <c r="CBO204" s="174"/>
      <c r="CBP204" s="174"/>
      <c r="CBQ204" s="174"/>
      <c r="CBR204" s="174"/>
      <c r="CBS204" s="174"/>
      <c r="CBT204" s="174"/>
      <c r="CBU204" s="174"/>
      <c r="CBV204" s="174"/>
      <c r="CBW204" s="174"/>
      <c r="CBX204" s="174"/>
      <c r="CBY204" s="174"/>
      <c r="CBZ204" s="174"/>
      <c r="CCA204" s="174"/>
      <c r="CCB204" s="174"/>
      <c r="CCC204" s="174"/>
      <c r="CCD204" s="174"/>
      <c r="CCE204" s="174"/>
      <c r="CCF204" s="174"/>
      <c r="CCG204" s="174"/>
      <c r="CCH204" s="174"/>
      <c r="CCI204" s="174"/>
      <c r="CCJ204" s="174"/>
      <c r="CCK204" s="174"/>
      <c r="CCL204" s="174"/>
      <c r="CCM204" s="174"/>
      <c r="CCN204" s="174"/>
      <c r="CCO204" s="174"/>
      <c r="CCP204" s="174"/>
      <c r="CCQ204" s="174"/>
      <c r="CCR204" s="174"/>
      <c r="CCS204" s="174"/>
      <c r="CCT204" s="174"/>
      <c r="CCU204" s="174"/>
      <c r="CCV204" s="174"/>
      <c r="CCW204" s="174"/>
      <c r="CCX204" s="174"/>
      <c r="CCY204" s="174"/>
      <c r="CCZ204" s="174"/>
      <c r="CDA204" s="174"/>
      <c r="CDB204" s="174"/>
      <c r="CDC204" s="174"/>
      <c r="CDD204" s="174"/>
      <c r="CDE204" s="174"/>
      <c r="CDF204" s="174"/>
      <c r="CDG204" s="174"/>
      <c r="CDH204" s="174"/>
      <c r="CDI204" s="174"/>
      <c r="CDJ204" s="174"/>
      <c r="CDK204" s="174"/>
      <c r="CDL204" s="174"/>
      <c r="CDM204" s="174"/>
      <c r="CDN204" s="174"/>
      <c r="CDO204" s="174"/>
      <c r="CDP204" s="174"/>
      <c r="CDQ204" s="174"/>
      <c r="CDR204" s="174"/>
      <c r="CDS204" s="174"/>
      <c r="CDT204" s="174"/>
      <c r="CDU204" s="174"/>
      <c r="CDV204" s="174"/>
      <c r="CDW204" s="174"/>
      <c r="CDX204" s="174"/>
      <c r="CDY204" s="174"/>
      <c r="CDZ204" s="174"/>
      <c r="CEA204" s="174"/>
      <c r="CEB204" s="174"/>
      <c r="CEC204" s="174"/>
      <c r="CED204" s="174"/>
      <c r="CEE204" s="174"/>
      <c r="CEF204" s="174"/>
      <c r="CEG204" s="174"/>
      <c r="CEH204" s="174"/>
      <c r="CEI204" s="174"/>
      <c r="CEJ204" s="174"/>
      <c r="CEK204" s="174"/>
      <c r="CEL204" s="174"/>
      <c r="CEM204" s="174"/>
      <c r="CEN204" s="174"/>
      <c r="CEO204" s="174"/>
      <c r="CEP204" s="174"/>
      <c r="CEQ204" s="174"/>
      <c r="CER204" s="174"/>
      <c r="CES204" s="174"/>
      <c r="CET204" s="174"/>
      <c r="CEU204" s="174"/>
      <c r="CEV204" s="174"/>
      <c r="CEW204" s="174"/>
      <c r="CEX204" s="174"/>
      <c r="CEY204" s="174"/>
      <c r="CEZ204" s="174"/>
      <c r="CFA204" s="174"/>
      <c r="CFB204" s="174"/>
      <c r="CFC204" s="174"/>
      <c r="CFD204" s="174"/>
      <c r="CFE204" s="174"/>
      <c r="CFF204" s="174"/>
      <c r="CFG204" s="174"/>
      <c r="CFH204" s="174"/>
      <c r="CFI204" s="174"/>
      <c r="CFJ204" s="174"/>
      <c r="CFK204" s="174"/>
      <c r="CFL204" s="174"/>
      <c r="CFM204" s="174"/>
      <c r="CFN204" s="174"/>
      <c r="CFO204" s="174"/>
      <c r="CFP204" s="174"/>
      <c r="CFQ204" s="174"/>
      <c r="CFR204" s="174"/>
      <c r="CFS204" s="174"/>
      <c r="CFT204" s="174"/>
      <c r="CFU204" s="174"/>
      <c r="CFV204" s="174"/>
      <c r="CFW204" s="174"/>
      <c r="CFX204" s="174"/>
      <c r="CFY204" s="174"/>
      <c r="CFZ204" s="174"/>
      <c r="CGA204" s="174"/>
      <c r="CGB204" s="174"/>
      <c r="CGC204" s="174"/>
      <c r="CGD204" s="174"/>
      <c r="CGE204" s="174"/>
      <c r="CGF204" s="174"/>
      <c r="CGG204" s="174"/>
      <c r="CGH204" s="174"/>
      <c r="CGI204" s="174"/>
      <c r="CGJ204" s="174"/>
      <c r="CGK204" s="174"/>
      <c r="CGL204" s="174"/>
      <c r="CGM204" s="174"/>
      <c r="CGN204" s="174"/>
      <c r="CGO204" s="174"/>
      <c r="CGP204" s="174"/>
      <c r="CGQ204" s="174"/>
      <c r="CGR204" s="174"/>
      <c r="CGS204" s="174"/>
      <c r="CGT204" s="174"/>
      <c r="CGU204" s="174"/>
      <c r="CGV204" s="174"/>
      <c r="CGW204" s="174"/>
      <c r="CGX204" s="174"/>
      <c r="CGY204" s="174"/>
      <c r="CGZ204" s="174"/>
      <c r="CHA204" s="174"/>
      <c r="CHB204" s="174"/>
      <c r="CHC204" s="174"/>
      <c r="CHD204" s="174"/>
      <c r="CHE204" s="174"/>
      <c r="CHF204" s="174"/>
      <c r="CHG204" s="174"/>
      <c r="CHH204" s="174"/>
      <c r="CHI204" s="174"/>
      <c r="CHJ204" s="174"/>
      <c r="CHK204" s="174"/>
      <c r="CHL204" s="174"/>
      <c r="CHM204" s="174"/>
      <c r="CHN204" s="174"/>
      <c r="CHO204" s="174"/>
      <c r="CHP204" s="174"/>
      <c r="CHQ204" s="174"/>
      <c r="CHR204" s="174"/>
      <c r="CHS204" s="174"/>
      <c r="CHT204" s="174"/>
      <c r="CHU204" s="174"/>
      <c r="CHV204" s="174"/>
      <c r="CHW204" s="174"/>
      <c r="CHX204" s="174"/>
      <c r="CHY204" s="174"/>
      <c r="CHZ204" s="174"/>
      <c r="CIA204" s="174"/>
      <c r="CIB204" s="174"/>
      <c r="CIC204" s="174"/>
      <c r="CID204" s="174"/>
      <c r="CIE204" s="174"/>
      <c r="CIF204" s="174"/>
      <c r="CIG204" s="174"/>
      <c r="CIH204" s="174"/>
      <c r="CII204" s="174"/>
      <c r="CIJ204" s="174"/>
      <c r="CIK204" s="174"/>
      <c r="CIL204" s="174"/>
      <c r="CIM204" s="174"/>
      <c r="CIN204" s="174"/>
      <c r="CIO204" s="174"/>
      <c r="CIP204" s="174"/>
      <c r="CIQ204" s="174"/>
      <c r="CIR204" s="174"/>
      <c r="CIS204" s="174"/>
      <c r="CIT204" s="174"/>
      <c r="CIU204" s="174"/>
      <c r="CIV204" s="174"/>
      <c r="CIW204" s="174"/>
      <c r="CIX204" s="174"/>
      <c r="CIY204" s="174"/>
      <c r="CIZ204" s="174"/>
      <c r="CJA204" s="174"/>
      <c r="CJB204" s="174"/>
      <c r="CJC204" s="174"/>
      <c r="CJD204" s="174"/>
      <c r="CJE204" s="174"/>
      <c r="CJF204" s="174"/>
      <c r="CJG204" s="174"/>
      <c r="CJH204" s="174"/>
      <c r="CJI204" s="174"/>
      <c r="CJJ204" s="174"/>
      <c r="CJK204" s="174"/>
      <c r="CJL204" s="174"/>
      <c r="CJM204" s="174"/>
      <c r="CJN204" s="174"/>
      <c r="CJO204" s="174"/>
      <c r="CJP204" s="174"/>
      <c r="CJQ204" s="174"/>
      <c r="CJR204" s="174"/>
      <c r="CJS204" s="174"/>
      <c r="CJT204" s="174"/>
      <c r="CJU204" s="174"/>
      <c r="CJV204" s="174"/>
      <c r="CJW204" s="174"/>
      <c r="CJX204" s="174"/>
      <c r="CJY204" s="174"/>
      <c r="CJZ204" s="174"/>
      <c r="CKA204" s="174"/>
      <c r="CKB204" s="174"/>
      <c r="CKC204" s="174"/>
      <c r="CKD204" s="174"/>
      <c r="CKE204" s="174"/>
      <c r="CKF204" s="174"/>
      <c r="CKG204" s="174"/>
      <c r="CKH204" s="174"/>
      <c r="CKI204" s="174"/>
      <c r="CKJ204" s="174"/>
      <c r="CKK204" s="174"/>
      <c r="CKL204" s="174"/>
      <c r="CKM204" s="174"/>
      <c r="CKN204" s="174"/>
      <c r="CKO204" s="174"/>
      <c r="CKP204" s="174"/>
      <c r="CKQ204" s="174"/>
      <c r="CKR204" s="174"/>
      <c r="CKS204" s="174"/>
      <c r="CKT204" s="174"/>
      <c r="CKU204" s="174"/>
      <c r="CKV204" s="174"/>
      <c r="CKW204" s="174"/>
      <c r="CKX204" s="174"/>
      <c r="CKY204" s="174"/>
      <c r="CKZ204" s="174"/>
      <c r="CLA204" s="174"/>
      <c r="CLB204" s="174"/>
      <c r="CLC204" s="174"/>
      <c r="CLD204" s="174"/>
      <c r="CLE204" s="174"/>
      <c r="CLF204" s="174"/>
      <c r="CLG204" s="174"/>
      <c r="CLH204" s="174"/>
      <c r="CLI204" s="174"/>
      <c r="CLJ204" s="174"/>
      <c r="CLK204" s="174"/>
      <c r="CLL204" s="174"/>
      <c r="CLM204" s="174"/>
      <c r="CLN204" s="174"/>
      <c r="CLO204" s="174"/>
      <c r="CLP204" s="174"/>
      <c r="CLQ204" s="174"/>
      <c r="CLR204" s="174"/>
      <c r="CLS204" s="174"/>
      <c r="CLT204" s="174"/>
      <c r="CLU204" s="174"/>
      <c r="CLV204" s="174"/>
      <c r="CLW204" s="174"/>
      <c r="CLX204" s="174"/>
      <c r="CLY204" s="174"/>
      <c r="CLZ204" s="174"/>
      <c r="CMA204" s="174"/>
      <c r="CMB204" s="174"/>
      <c r="CMC204" s="174"/>
      <c r="CMD204" s="174"/>
      <c r="CME204" s="174"/>
      <c r="CMF204" s="174"/>
      <c r="CMG204" s="174"/>
      <c r="CMH204" s="174"/>
      <c r="CMI204" s="174"/>
      <c r="CMJ204" s="174"/>
      <c r="CMK204" s="174"/>
      <c r="CML204" s="174"/>
      <c r="CMM204" s="174"/>
      <c r="CMN204" s="174"/>
      <c r="CMO204" s="174"/>
      <c r="CMP204" s="174"/>
      <c r="CMQ204" s="174"/>
      <c r="CMR204" s="174"/>
      <c r="CMS204" s="174"/>
      <c r="CMT204" s="174"/>
      <c r="CMU204" s="174"/>
      <c r="CMV204" s="174"/>
      <c r="CMW204" s="174"/>
      <c r="CMX204" s="174"/>
      <c r="CMY204" s="174"/>
      <c r="CMZ204" s="174"/>
      <c r="CNA204" s="174"/>
      <c r="CNB204" s="174"/>
      <c r="CNC204" s="174"/>
      <c r="CND204" s="174"/>
      <c r="CNE204" s="174"/>
      <c r="CNF204" s="174"/>
      <c r="CNG204" s="174"/>
      <c r="CNH204" s="174"/>
      <c r="CNI204" s="174"/>
      <c r="CNJ204" s="174"/>
      <c r="CNK204" s="174"/>
      <c r="CNL204" s="174"/>
      <c r="CNM204" s="174"/>
      <c r="CNN204" s="174"/>
      <c r="CNO204" s="174"/>
      <c r="CNP204" s="174"/>
      <c r="CNQ204" s="174"/>
      <c r="CNR204" s="174"/>
      <c r="CNS204" s="174"/>
      <c r="CNT204" s="174"/>
      <c r="CNU204" s="174"/>
      <c r="CNV204" s="174"/>
      <c r="CNW204" s="174"/>
      <c r="CNX204" s="174"/>
      <c r="CNY204" s="174"/>
      <c r="CNZ204" s="174"/>
      <c r="COA204" s="174"/>
      <c r="COB204" s="174"/>
      <c r="COC204" s="174"/>
      <c r="COD204" s="174"/>
      <c r="COE204" s="174"/>
      <c r="COF204" s="174"/>
      <c r="COG204" s="174"/>
      <c r="COH204" s="174"/>
      <c r="COI204" s="174"/>
      <c r="COJ204" s="174"/>
      <c r="COK204" s="174"/>
      <c r="COL204" s="174"/>
      <c r="COM204" s="174"/>
      <c r="CON204" s="174"/>
      <c r="COO204" s="174"/>
      <c r="COP204" s="174"/>
      <c r="COQ204" s="174"/>
      <c r="COR204" s="174"/>
      <c r="COS204" s="174"/>
      <c r="COT204" s="174"/>
      <c r="COU204" s="174"/>
      <c r="COV204" s="174"/>
      <c r="COW204" s="174"/>
      <c r="COX204" s="174"/>
      <c r="COY204" s="174"/>
      <c r="COZ204" s="174"/>
      <c r="CPA204" s="174"/>
      <c r="CPB204" s="174"/>
      <c r="CPC204" s="174"/>
      <c r="CPD204" s="174"/>
      <c r="CPE204" s="174"/>
      <c r="CPF204" s="174"/>
      <c r="CPG204" s="174"/>
      <c r="CPH204" s="174"/>
      <c r="CPI204" s="174"/>
      <c r="CPJ204" s="174"/>
      <c r="CPK204" s="174"/>
      <c r="CPL204" s="174"/>
      <c r="CPM204" s="174"/>
      <c r="CPN204" s="174"/>
      <c r="CPO204" s="174"/>
      <c r="CPP204" s="174"/>
      <c r="CPQ204" s="174"/>
      <c r="CPR204" s="174"/>
      <c r="CPS204" s="174"/>
      <c r="CPT204" s="174"/>
      <c r="CPU204" s="174"/>
      <c r="CPV204" s="174"/>
      <c r="CPW204" s="174"/>
      <c r="CPX204" s="174"/>
      <c r="CPY204" s="174"/>
      <c r="CPZ204" s="174"/>
      <c r="CQA204" s="174"/>
      <c r="CQB204" s="174"/>
      <c r="CQC204" s="174"/>
      <c r="CQD204" s="174"/>
      <c r="CQE204" s="174"/>
      <c r="CQF204" s="174"/>
      <c r="CQG204" s="174"/>
      <c r="CQH204" s="174"/>
      <c r="CQI204" s="174"/>
      <c r="CQJ204" s="174"/>
      <c r="CQK204" s="174"/>
      <c r="CQL204" s="174"/>
      <c r="CQM204" s="174"/>
      <c r="CQN204" s="174"/>
      <c r="CQO204" s="174"/>
      <c r="CQP204" s="174"/>
      <c r="CQQ204" s="174"/>
      <c r="CQR204" s="174"/>
      <c r="CQS204" s="174"/>
      <c r="CQT204" s="174"/>
      <c r="CQU204" s="174"/>
      <c r="CQV204" s="174"/>
      <c r="CQW204" s="174"/>
      <c r="CQX204" s="174"/>
      <c r="CQY204" s="174"/>
      <c r="CQZ204" s="174"/>
      <c r="CRA204" s="174"/>
      <c r="CRB204" s="174"/>
      <c r="CRC204" s="174"/>
      <c r="CRD204" s="174"/>
      <c r="CRE204" s="174"/>
      <c r="CRF204" s="174"/>
      <c r="CRG204" s="174"/>
      <c r="CRH204" s="174"/>
      <c r="CRI204" s="174"/>
      <c r="CRJ204" s="174"/>
      <c r="CRK204" s="174"/>
      <c r="CRL204" s="174"/>
      <c r="CRM204" s="174"/>
      <c r="CRN204" s="174"/>
      <c r="CRO204" s="174"/>
      <c r="CRP204" s="174"/>
      <c r="CRQ204" s="174"/>
      <c r="CRR204" s="174"/>
      <c r="CRS204" s="174"/>
      <c r="CRT204" s="174"/>
      <c r="CRU204" s="174"/>
      <c r="CRV204" s="174"/>
      <c r="CRW204" s="174"/>
      <c r="CRX204" s="174"/>
      <c r="CRY204" s="174"/>
      <c r="CRZ204" s="174"/>
      <c r="CSA204" s="174"/>
      <c r="CSB204" s="174"/>
      <c r="CSC204" s="174"/>
      <c r="CSD204" s="174"/>
      <c r="CSE204" s="174"/>
      <c r="CSF204" s="174"/>
      <c r="CSG204" s="174"/>
      <c r="CSH204" s="174"/>
      <c r="CSI204" s="174"/>
      <c r="CSJ204" s="174"/>
      <c r="CSK204" s="174"/>
      <c r="CSL204" s="174"/>
      <c r="CSM204" s="174"/>
      <c r="CSN204" s="174"/>
      <c r="CSO204" s="174"/>
      <c r="CSP204" s="174"/>
      <c r="CSQ204" s="174"/>
      <c r="CSR204" s="174"/>
      <c r="CSS204" s="174"/>
      <c r="CST204" s="174"/>
      <c r="CSU204" s="174"/>
      <c r="CSV204" s="174"/>
      <c r="CSW204" s="174"/>
      <c r="CSX204" s="174"/>
      <c r="CSY204" s="174"/>
      <c r="CSZ204" s="174"/>
      <c r="CTA204" s="174"/>
      <c r="CTB204" s="174"/>
      <c r="CTC204" s="174"/>
      <c r="CTD204" s="174"/>
      <c r="CTE204" s="174"/>
      <c r="CTF204" s="174"/>
      <c r="CTG204" s="174"/>
      <c r="CTH204" s="174"/>
      <c r="CTI204" s="174"/>
      <c r="CTJ204" s="174"/>
      <c r="CTK204" s="174"/>
      <c r="CTL204" s="174"/>
      <c r="CTM204" s="174"/>
      <c r="CTN204" s="174"/>
      <c r="CTO204" s="174"/>
      <c r="CTP204" s="174"/>
      <c r="CTQ204" s="174"/>
      <c r="CTR204" s="174"/>
      <c r="CTS204" s="174"/>
      <c r="CTT204" s="174"/>
      <c r="CTU204" s="174"/>
      <c r="CTV204" s="174"/>
      <c r="CTW204" s="174"/>
      <c r="CTX204" s="174"/>
      <c r="CTY204" s="174"/>
      <c r="CTZ204" s="174"/>
      <c r="CUA204" s="174"/>
      <c r="CUB204" s="174"/>
      <c r="CUC204" s="174"/>
      <c r="CUD204" s="174"/>
      <c r="CUE204" s="174"/>
      <c r="CUF204" s="174"/>
      <c r="CUG204" s="174"/>
      <c r="CUH204" s="174"/>
      <c r="CUI204" s="174"/>
      <c r="CUJ204" s="174"/>
      <c r="CUK204" s="174"/>
      <c r="CUL204" s="174"/>
      <c r="CUM204" s="174"/>
      <c r="CUN204" s="174"/>
      <c r="CUO204" s="174"/>
      <c r="CUP204" s="174"/>
      <c r="CUQ204" s="174"/>
      <c r="CUR204" s="174"/>
      <c r="CUS204" s="174"/>
      <c r="CUT204" s="174"/>
      <c r="CUU204" s="174"/>
      <c r="CUV204" s="174"/>
      <c r="CUW204" s="174"/>
      <c r="CUX204" s="174"/>
      <c r="CUY204" s="174"/>
      <c r="CUZ204" s="174"/>
      <c r="CVA204" s="174"/>
      <c r="CVB204" s="174"/>
      <c r="CVC204" s="174"/>
      <c r="CVD204" s="174"/>
      <c r="CVE204" s="174"/>
      <c r="CVF204" s="174"/>
      <c r="CVG204" s="174"/>
      <c r="CVH204" s="174"/>
      <c r="CVI204" s="174"/>
      <c r="CVJ204" s="174"/>
      <c r="CVK204" s="174"/>
      <c r="CVL204" s="174"/>
      <c r="CVM204" s="174"/>
      <c r="CVN204" s="174"/>
      <c r="CVO204" s="174"/>
      <c r="CVP204" s="174"/>
      <c r="CVQ204" s="174"/>
      <c r="CVR204" s="174"/>
      <c r="CVS204" s="174"/>
      <c r="CVT204" s="174"/>
      <c r="CVU204" s="174"/>
      <c r="CVV204" s="174"/>
      <c r="CVW204" s="174"/>
      <c r="CVX204" s="174"/>
      <c r="CVY204" s="174"/>
      <c r="CVZ204" s="174"/>
      <c r="CWA204" s="174"/>
      <c r="CWB204" s="174"/>
      <c r="CWC204" s="174"/>
      <c r="CWD204" s="174"/>
      <c r="CWE204" s="174"/>
      <c r="CWF204" s="174"/>
      <c r="CWG204" s="174"/>
      <c r="CWH204" s="174"/>
      <c r="CWI204" s="174"/>
      <c r="CWJ204" s="174"/>
      <c r="CWK204" s="174"/>
      <c r="CWL204" s="174"/>
      <c r="CWM204" s="174"/>
      <c r="CWN204" s="174"/>
      <c r="CWO204" s="174"/>
      <c r="CWP204" s="174"/>
      <c r="CWQ204" s="174"/>
      <c r="CWR204" s="174"/>
      <c r="CWS204" s="174"/>
      <c r="CWT204" s="174"/>
      <c r="CWU204" s="174"/>
      <c r="CWV204" s="174"/>
      <c r="CWW204" s="174"/>
      <c r="CWX204" s="174"/>
      <c r="CWY204" s="174"/>
      <c r="CWZ204" s="174"/>
      <c r="CXA204" s="174"/>
      <c r="CXB204" s="174"/>
      <c r="CXC204" s="174"/>
      <c r="CXD204" s="174"/>
      <c r="CXE204" s="174"/>
      <c r="CXF204" s="174"/>
      <c r="CXG204" s="174"/>
      <c r="CXH204" s="174"/>
      <c r="CXI204" s="174"/>
      <c r="CXJ204" s="174"/>
      <c r="CXK204" s="174"/>
      <c r="CXL204" s="174"/>
      <c r="CXM204" s="174"/>
      <c r="CXN204" s="174"/>
      <c r="CXO204" s="174"/>
      <c r="CXP204" s="174"/>
      <c r="CXQ204" s="174"/>
      <c r="CXR204" s="174"/>
      <c r="CXS204" s="174"/>
      <c r="CXT204" s="174"/>
      <c r="CXU204" s="174"/>
      <c r="CXV204" s="174"/>
      <c r="CXW204" s="174"/>
      <c r="CXX204" s="174"/>
      <c r="CXY204" s="174"/>
      <c r="CXZ204" s="174"/>
      <c r="CYA204" s="174"/>
      <c r="CYB204" s="174"/>
      <c r="CYC204" s="174"/>
      <c r="CYD204" s="174"/>
      <c r="CYE204" s="174"/>
      <c r="CYF204" s="174"/>
      <c r="CYG204" s="174"/>
      <c r="CYH204" s="174"/>
      <c r="CYI204" s="174"/>
      <c r="CYJ204" s="174"/>
      <c r="CYK204" s="174"/>
      <c r="CYL204" s="174"/>
      <c r="CYM204" s="174"/>
      <c r="CYN204" s="174"/>
      <c r="CYO204" s="174"/>
      <c r="CYP204" s="174"/>
      <c r="CYQ204" s="174"/>
      <c r="CYR204" s="174"/>
      <c r="CYS204" s="174"/>
      <c r="CYT204" s="174"/>
      <c r="CYU204" s="174"/>
      <c r="CYV204" s="174"/>
      <c r="CYW204" s="174"/>
      <c r="CYX204" s="174"/>
      <c r="CYY204" s="174"/>
      <c r="CYZ204" s="174"/>
      <c r="CZA204" s="174"/>
      <c r="CZB204" s="174"/>
      <c r="CZC204" s="174"/>
      <c r="CZD204" s="174"/>
      <c r="CZE204" s="174"/>
      <c r="CZF204" s="174"/>
      <c r="CZG204" s="174"/>
      <c r="CZH204" s="174"/>
      <c r="CZI204" s="174"/>
      <c r="CZJ204" s="174"/>
      <c r="CZK204" s="174"/>
      <c r="CZL204" s="174"/>
      <c r="CZM204" s="174"/>
      <c r="CZN204" s="174"/>
      <c r="CZO204" s="174"/>
      <c r="CZP204" s="174"/>
      <c r="CZQ204" s="174"/>
      <c r="CZR204" s="174"/>
      <c r="CZS204" s="174"/>
      <c r="CZT204" s="174"/>
      <c r="CZU204" s="174"/>
      <c r="CZV204" s="174"/>
      <c r="CZW204" s="174"/>
      <c r="CZX204" s="174"/>
      <c r="CZY204" s="174"/>
      <c r="CZZ204" s="174"/>
      <c r="DAA204" s="174"/>
      <c r="DAB204" s="174"/>
      <c r="DAC204" s="174"/>
      <c r="DAD204" s="174"/>
      <c r="DAE204" s="174"/>
      <c r="DAF204" s="174"/>
      <c r="DAG204" s="174"/>
      <c r="DAH204" s="174"/>
      <c r="DAI204" s="174"/>
      <c r="DAJ204" s="174"/>
      <c r="DAK204" s="174"/>
      <c r="DAL204" s="174"/>
      <c r="DAM204" s="174"/>
      <c r="DAN204" s="174"/>
      <c r="DAO204" s="174"/>
      <c r="DAP204" s="174"/>
      <c r="DAQ204" s="174"/>
      <c r="DAR204" s="174"/>
      <c r="DAS204" s="174"/>
      <c r="DAT204" s="174"/>
      <c r="DAU204" s="174"/>
      <c r="DAV204" s="174"/>
      <c r="DAW204" s="174"/>
      <c r="DAX204" s="174"/>
      <c r="DAY204" s="174"/>
      <c r="DAZ204" s="174"/>
      <c r="DBA204" s="174"/>
      <c r="DBB204" s="174"/>
      <c r="DBC204" s="174"/>
      <c r="DBD204" s="174"/>
      <c r="DBE204" s="174"/>
      <c r="DBF204" s="174"/>
      <c r="DBG204" s="174"/>
      <c r="DBH204" s="174"/>
      <c r="DBI204" s="174"/>
      <c r="DBJ204" s="174"/>
      <c r="DBK204" s="174"/>
      <c r="DBL204" s="174"/>
      <c r="DBM204" s="174"/>
      <c r="DBN204" s="174"/>
      <c r="DBO204" s="174"/>
      <c r="DBP204" s="174"/>
      <c r="DBQ204" s="174"/>
      <c r="DBR204" s="174"/>
      <c r="DBS204" s="174"/>
      <c r="DBT204" s="174"/>
      <c r="DBU204" s="174"/>
      <c r="DBV204" s="174"/>
      <c r="DBW204" s="174"/>
      <c r="DBX204" s="174"/>
      <c r="DBY204" s="174"/>
      <c r="DBZ204" s="174"/>
      <c r="DCA204" s="174"/>
      <c r="DCB204" s="174"/>
      <c r="DCC204" s="174"/>
      <c r="DCD204" s="174"/>
      <c r="DCE204" s="174"/>
      <c r="DCF204" s="174"/>
      <c r="DCG204" s="174"/>
      <c r="DCH204" s="174"/>
      <c r="DCI204" s="174"/>
      <c r="DCJ204" s="174"/>
      <c r="DCK204" s="174"/>
      <c r="DCL204" s="174"/>
      <c r="DCM204" s="174"/>
      <c r="DCN204" s="174"/>
      <c r="DCO204" s="174"/>
      <c r="DCP204" s="174"/>
      <c r="DCQ204" s="174"/>
      <c r="DCR204" s="174"/>
      <c r="DCS204" s="174"/>
      <c r="DCT204" s="174"/>
      <c r="DCU204" s="174"/>
      <c r="DCV204" s="174"/>
      <c r="DCW204" s="174"/>
      <c r="DCX204" s="174"/>
      <c r="DCY204" s="174"/>
      <c r="DCZ204" s="174"/>
      <c r="DDA204" s="174"/>
      <c r="DDB204" s="174"/>
      <c r="DDC204" s="174"/>
      <c r="DDD204" s="174"/>
      <c r="DDE204" s="174"/>
      <c r="DDF204" s="174"/>
      <c r="DDG204" s="174"/>
      <c r="DDH204" s="174"/>
      <c r="DDI204" s="174"/>
      <c r="DDJ204" s="174"/>
      <c r="DDK204" s="174"/>
      <c r="DDL204" s="174"/>
      <c r="DDM204" s="174"/>
      <c r="DDN204" s="174"/>
      <c r="DDO204" s="174"/>
      <c r="DDP204" s="174"/>
      <c r="DDQ204" s="174"/>
      <c r="DDR204" s="174"/>
      <c r="DDS204" s="174"/>
      <c r="DDT204" s="174"/>
      <c r="DDU204" s="174"/>
      <c r="DDV204" s="174"/>
      <c r="DDW204" s="174"/>
      <c r="DDX204" s="174"/>
      <c r="DDY204" s="174"/>
      <c r="DDZ204" s="174"/>
      <c r="DEA204" s="174"/>
      <c r="DEB204" s="174"/>
      <c r="DEC204" s="174"/>
      <c r="DED204" s="174"/>
      <c r="DEE204" s="174"/>
      <c r="DEF204" s="174"/>
      <c r="DEG204" s="174"/>
      <c r="DEH204" s="174"/>
      <c r="DEI204" s="174"/>
      <c r="DEJ204" s="174"/>
      <c r="DEK204" s="174"/>
      <c r="DEL204" s="174"/>
      <c r="DEM204" s="174"/>
      <c r="DEN204" s="174"/>
      <c r="DEO204" s="174"/>
      <c r="DEP204" s="174"/>
      <c r="DEQ204" s="174"/>
      <c r="DER204" s="174"/>
      <c r="DES204" s="174"/>
      <c r="DET204" s="174"/>
      <c r="DEU204" s="174"/>
      <c r="DEV204" s="174"/>
      <c r="DEW204" s="174"/>
      <c r="DEX204" s="174"/>
      <c r="DEY204" s="174"/>
      <c r="DEZ204" s="174"/>
      <c r="DFA204" s="174"/>
      <c r="DFB204" s="174"/>
      <c r="DFC204" s="174"/>
      <c r="DFD204" s="174"/>
      <c r="DFE204" s="174"/>
      <c r="DFF204" s="174"/>
      <c r="DFG204" s="174"/>
      <c r="DFH204" s="174"/>
      <c r="DFI204" s="174"/>
      <c r="DFJ204" s="174"/>
      <c r="DFK204" s="174"/>
      <c r="DFL204" s="174"/>
      <c r="DFM204" s="174"/>
      <c r="DFN204" s="174"/>
      <c r="DFO204" s="174"/>
      <c r="DFP204" s="174"/>
      <c r="DFQ204" s="174"/>
      <c r="DFR204" s="174"/>
      <c r="DFS204" s="174"/>
      <c r="DFT204" s="174"/>
      <c r="DFU204" s="174"/>
      <c r="DFV204" s="174"/>
      <c r="DFW204" s="174"/>
      <c r="DFX204" s="174"/>
      <c r="DFY204" s="174"/>
      <c r="DFZ204" s="174"/>
      <c r="DGA204" s="174"/>
      <c r="DGB204" s="174"/>
      <c r="DGC204" s="174"/>
      <c r="DGD204" s="174"/>
      <c r="DGE204" s="174"/>
      <c r="DGF204" s="174"/>
      <c r="DGG204" s="174"/>
      <c r="DGH204" s="174"/>
      <c r="DGI204" s="174"/>
      <c r="DGJ204" s="174"/>
      <c r="DGK204" s="174"/>
      <c r="DGL204" s="174"/>
      <c r="DGM204" s="174"/>
      <c r="DGN204" s="174"/>
      <c r="DGO204" s="174"/>
      <c r="DGP204" s="174"/>
      <c r="DGQ204" s="174"/>
      <c r="DGR204" s="174"/>
      <c r="DGS204" s="174"/>
      <c r="DGT204" s="174"/>
      <c r="DGU204" s="174"/>
      <c r="DGV204" s="174"/>
      <c r="DGW204" s="174"/>
      <c r="DGX204" s="174"/>
      <c r="DGY204" s="174"/>
      <c r="DGZ204" s="174"/>
      <c r="DHA204" s="174"/>
      <c r="DHB204" s="174"/>
      <c r="DHC204" s="174"/>
      <c r="DHD204" s="174"/>
      <c r="DHE204" s="174"/>
      <c r="DHF204" s="174"/>
      <c r="DHG204" s="174"/>
      <c r="DHH204" s="174"/>
      <c r="DHI204" s="174"/>
      <c r="DHJ204" s="174"/>
      <c r="DHK204" s="174"/>
      <c r="DHL204" s="174"/>
      <c r="DHM204" s="174"/>
      <c r="DHN204" s="174"/>
      <c r="DHO204" s="174"/>
      <c r="DHP204" s="174"/>
      <c r="DHQ204" s="174"/>
      <c r="DHR204" s="174"/>
      <c r="DHS204" s="174"/>
      <c r="DHT204" s="174"/>
      <c r="DHU204" s="174"/>
      <c r="DHV204" s="174"/>
      <c r="DHW204" s="174"/>
      <c r="DHX204" s="174"/>
      <c r="DHY204" s="174"/>
      <c r="DHZ204" s="174"/>
      <c r="DIA204" s="174"/>
      <c r="DIB204" s="174"/>
      <c r="DIC204" s="174"/>
      <c r="DID204" s="174"/>
      <c r="DIE204" s="174"/>
      <c r="DIF204" s="174"/>
      <c r="DIG204" s="174"/>
      <c r="DIH204" s="174"/>
      <c r="DII204" s="174"/>
      <c r="DIJ204" s="174"/>
      <c r="DIK204" s="174"/>
      <c r="DIL204" s="174"/>
      <c r="DIM204" s="174"/>
      <c r="DIN204" s="174"/>
      <c r="DIO204" s="174"/>
      <c r="DIP204" s="174"/>
      <c r="DIQ204" s="174"/>
      <c r="DIR204" s="174"/>
      <c r="DIS204" s="174"/>
      <c r="DIT204" s="174"/>
      <c r="DIU204" s="174"/>
      <c r="DIV204" s="174"/>
      <c r="DIW204" s="174"/>
      <c r="DIX204" s="174"/>
      <c r="DIY204" s="174"/>
      <c r="DIZ204" s="174"/>
      <c r="DJA204" s="174"/>
      <c r="DJB204" s="174"/>
      <c r="DJC204" s="174"/>
      <c r="DJD204" s="174"/>
      <c r="DJE204" s="174"/>
      <c r="DJF204" s="174"/>
      <c r="DJG204" s="174"/>
      <c r="DJH204" s="174"/>
      <c r="DJI204" s="174"/>
      <c r="DJJ204" s="174"/>
      <c r="DJK204" s="174"/>
      <c r="DJL204" s="174"/>
      <c r="DJM204" s="174"/>
      <c r="DJN204" s="174"/>
      <c r="DJO204" s="174"/>
      <c r="DJP204" s="174"/>
      <c r="DJQ204" s="174"/>
      <c r="DJR204" s="174"/>
      <c r="DJS204" s="174"/>
      <c r="DJT204" s="174"/>
      <c r="DJU204" s="174"/>
      <c r="DJV204" s="174"/>
      <c r="DJW204" s="174"/>
      <c r="DJX204" s="174"/>
      <c r="DJY204" s="174"/>
      <c r="DJZ204" s="174"/>
      <c r="DKA204" s="174"/>
      <c r="DKB204" s="174"/>
      <c r="DKC204" s="174"/>
      <c r="DKD204" s="174"/>
      <c r="DKE204" s="174"/>
      <c r="DKF204" s="174"/>
      <c r="DKG204" s="174"/>
      <c r="DKH204" s="174"/>
      <c r="DKI204" s="174"/>
      <c r="DKJ204" s="174"/>
      <c r="DKK204" s="174"/>
      <c r="DKL204" s="174"/>
      <c r="DKM204" s="174"/>
      <c r="DKN204" s="174"/>
      <c r="DKO204" s="174"/>
      <c r="DKP204" s="174"/>
      <c r="DKQ204" s="174"/>
      <c r="DKR204" s="174"/>
      <c r="DKS204" s="174"/>
      <c r="DKT204" s="174"/>
      <c r="DKU204" s="174"/>
      <c r="DKV204" s="174"/>
      <c r="DKW204" s="174"/>
      <c r="DKX204" s="174"/>
      <c r="DKY204" s="174"/>
      <c r="DKZ204" s="174"/>
      <c r="DLA204" s="174"/>
      <c r="DLB204" s="174"/>
      <c r="DLC204" s="174"/>
      <c r="DLD204" s="174"/>
      <c r="DLE204" s="174"/>
      <c r="DLF204" s="174"/>
      <c r="DLG204" s="174"/>
      <c r="DLH204" s="174"/>
      <c r="DLI204" s="174"/>
      <c r="DLJ204" s="174"/>
      <c r="DLK204" s="174"/>
      <c r="DLL204" s="174"/>
      <c r="DLM204" s="174"/>
      <c r="DLN204" s="174"/>
      <c r="DLO204" s="174"/>
      <c r="DLP204" s="174"/>
      <c r="DLQ204" s="174"/>
      <c r="DLR204" s="174"/>
      <c r="DLS204" s="174"/>
      <c r="DLT204" s="174"/>
      <c r="DLU204" s="174"/>
      <c r="DLV204" s="174"/>
      <c r="DLW204" s="174"/>
      <c r="DLX204" s="174"/>
      <c r="DLY204" s="174"/>
      <c r="DLZ204" s="174"/>
      <c r="DMA204" s="174"/>
      <c r="DMB204" s="174"/>
      <c r="DMC204" s="174"/>
      <c r="DMD204" s="174"/>
      <c r="DME204" s="174"/>
      <c r="DMF204" s="174"/>
      <c r="DMG204" s="174"/>
      <c r="DMH204" s="174"/>
      <c r="DMI204" s="174"/>
      <c r="DMJ204" s="174"/>
      <c r="DMK204" s="174"/>
      <c r="DML204" s="174"/>
      <c r="DMM204" s="174"/>
      <c r="DMN204" s="174"/>
      <c r="DMO204" s="174"/>
      <c r="DMP204" s="174"/>
      <c r="DMQ204" s="174"/>
      <c r="DMR204" s="174"/>
      <c r="DMS204" s="174"/>
      <c r="DMT204" s="174"/>
      <c r="DMU204" s="174"/>
      <c r="DMV204" s="174"/>
      <c r="DMW204" s="174"/>
      <c r="DMX204" s="174"/>
      <c r="DMY204" s="174"/>
      <c r="DMZ204" s="174"/>
      <c r="DNA204" s="174"/>
      <c r="DNB204" s="174"/>
      <c r="DNC204" s="174"/>
      <c r="DND204" s="174"/>
      <c r="DNE204" s="174"/>
      <c r="DNF204" s="174"/>
      <c r="DNG204" s="174"/>
      <c r="DNH204" s="174"/>
      <c r="DNI204" s="174"/>
      <c r="DNJ204" s="174"/>
      <c r="DNK204" s="174"/>
      <c r="DNL204" s="174"/>
      <c r="DNM204" s="174"/>
      <c r="DNN204" s="174"/>
      <c r="DNO204" s="174"/>
      <c r="DNP204" s="174"/>
      <c r="DNQ204" s="174"/>
      <c r="DNR204" s="174"/>
      <c r="DNS204" s="174"/>
      <c r="DNT204" s="174"/>
      <c r="DNU204" s="174"/>
      <c r="DNV204" s="174"/>
      <c r="DNW204" s="174"/>
      <c r="DNX204" s="174"/>
      <c r="DNY204" s="174"/>
      <c r="DNZ204" s="174"/>
      <c r="DOA204" s="174"/>
      <c r="DOB204" s="174"/>
      <c r="DOC204" s="174"/>
      <c r="DOD204" s="174"/>
      <c r="DOE204" s="174"/>
      <c r="DOF204" s="174"/>
      <c r="DOG204" s="174"/>
      <c r="DOH204" s="174"/>
      <c r="DOI204" s="174"/>
      <c r="DOJ204" s="174"/>
      <c r="DOK204" s="174"/>
      <c r="DOL204" s="174"/>
      <c r="DOM204" s="174"/>
      <c r="DON204" s="174"/>
      <c r="DOO204" s="174"/>
      <c r="DOP204" s="174"/>
      <c r="DOQ204" s="174"/>
      <c r="DOR204" s="174"/>
      <c r="DOS204" s="174"/>
      <c r="DOT204" s="174"/>
      <c r="DOU204" s="174"/>
      <c r="DOV204" s="174"/>
      <c r="DOW204" s="174"/>
      <c r="DOX204" s="174"/>
      <c r="DOY204" s="174"/>
      <c r="DOZ204" s="174"/>
      <c r="DPA204" s="174"/>
      <c r="DPB204" s="174"/>
      <c r="DPC204" s="174"/>
      <c r="DPD204" s="174"/>
      <c r="DPE204" s="174"/>
      <c r="DPF204" s="174"/>
      <c r="DPG204" s="174"/>
      <c r="DPH204" s="174"/>
      <c r="DPI204" s="174"/>
      <c r="DPJ204" s="174"/>
      <c r="DPK204" s="174"/>
      <c r="DPL204" s="174"/>
      <c r="DPM204" s="174"/>
      <c r="DPN204" s="174"/>
      <c r="DPO204" s="174"/>
      <c r="DPP204" s="174"/>
      <c r="DPQ204" s="174"/>
      <c r="DPR204" s="174"/>
      <c r="DPS204" s="174"/>
      <c r="DPT204" s="174"/>
      <c r="DPU204" s="174"/>
      <c r="DPV204" s="174"/>
      <c r="DPW204" s="174"/>
      <c r="DPX204" s="174"/>
      <c r="DPY204" s="174"/>
      <c r="DPZ204" s="174"/>
      <c r="DQA204" s="174"/>
      <c r="DQB204" s="174"/>
      <c r="DQC204" s="174"/>
      <c r="DQD204" s="174"/>
      <c r="DQE204" s="174"/>
      <c r="DQF204" s="174"/>
      <c r="DQG204" s="174"/>
      <c r="DQH204" s="174"/>
      <c r="DQI204" s="174"/>
      <c r="DQJ204" s="174"/>
      <c r="DQK204" s="174"/>
      <c r="DQL204" s="174"/>
      <c r="DQM204" s="174"/>
      <c r="DQN204" s="174"/>
      <c r="DQO204" s="174"/>
      <c r="DQP204" s="174"/>
      <c r="DQQ204" s="174"/>
      <c r="DQR204" s="174"/>
      <c r="DQS204" s="174"/>
      <c r="DQT204" s="174"/>
      <c r="DQU204" s="174"/>
      <c r="DQV204" s="174"/>
      <c r="DQW204" s="174"/>
      <c r="DQX204" s="174"/>
      <c r="DQY204" s="174"/>
      <c r="DQZ204" s="174"/>
      <c r="DRA204" s="174"/>
      <c r="DRB204" s="174"/>
      <c r="DRC204" s="174"/>
      <c r="DRD204" s="174"/>
      <c r="DRE204" s="174"/>
      <c r="DRF204" s="174"/>
      <c r="DRG204" s="174"/>
      <c r="DRH204" s="174"/>
      <c r="DRI204" s="174"/>
      <c r="DRJ204" s="174"/>
      <c r="DRK204" s="174"/>
      <c r="DRL204" s="174"/>
      <c r="DRM204" s="174"/>
      <c r="DRN204" s="174"/>
      <c r="DRO204" s="174"/>
      <c r="DRP204" s="174"/>
      <c r="DRQ204" s="174"/>
      <c r="DRR204" s="174"/>
      <c r="DRS204" s="174"/>
      <c r="DRT204" s="174"/>
      <c r="DRU204" s="174"/>
      <c r="DRV204" s="174"/>
      <c r="DRW204" s="174"/>
      <c r="DRX204" s="174"/>
      <c r="DRY204" s="174"/>
      <c r="DRZ204" s="174"/>
      <c r="DSA204" s="174"/>
      <c r="DSB204" s="174"/>
      <c r="DSC204" s="174"/>
      <c r="DSD204" s="174"/>
      <c r="DSE204" s="174"/>
      <c r="DSF204" s="174"/>
      <c r="DSG204" s="174"/>
      <c r="DSH204" s="174"/>
      <c r="DSI204" s="174"/>
      <c r="DSJ204" s="174"/>
      <c r="DSK204" s="174"/>
      <c r="DSL204" s="174"/>
      <c r="DSM204" s="174"/>
      <c r="DSN204" s="174"/>
      <c r="DSO204" s="174"/>
      <c r="DSP204" s="174"/>
      <c r="DSQ204" s="174"/>
      <c r="DSR204" s="174"/>
      <c r="DSS204" s="174"/>
      <c r="DST204" s="174"/>
      <c r="DSU204" s="174"/>
      <c r="DSV204" s="174"/>
      <c r="DSW204" s="174"/>
      <c r="DSX204" s="174"/>
      <c r="DSY204" s="174"/>
      <c r="DSZ204" s="174"/>
      <c r="DTA204" s="174"/>
      <c r="DTB204" s="174"/>
      <c r="DTC204" s="174"/>
      <c r="DTD204" s="174"/>
      <c r="DTE204" s="174"/>
      <c r="DTF204" s="174"/>
      <c r="DTG204" s="174"/>
      <c r="DTH204" s="174"/>
      <c r="DTI204" s="174"/>
      <c r="DTJ204" s="174"/>
      <c r="DTK204" s="174"/>
      <c r="DTL204" s="174"/>
      <c r="DTM204" s="174"/>
      <c r="DTN204" s="174"/>
      <c r="DTO204" s="174"/>
      <c r="DTP204" s="174"/>
      <c r="DTQ204" s="174"/>
      <c r="DTR204" s="174"/>
      <c r="DTS204" s="174"/>
      <c r="DTT204" s="174"/>
      <c r="DTU204" s="174"/>
      <c r="DTV204" s="174"/>
      <c r="DTW204" s="174"/>
      <c r="DTX204" s="174"/>
      <c r="DTY204" s="174"/>
      <c r="DTZ204" s="174"/>
      <c r="DUA204" s="174"/>
      <c r="DUB204" s="174"/>
      <c r="DUC204" s="174"/>
      <c r="DUD204" s="174"/>
      <c r="DUE204" s="174"/>
      <c r="DUF204" s="174"/>
      <c r="DUG204" s="174"/>
      <c r="DUH204" s="174"/>
      <c r="DUI204" s="174"/>
      <c r="DUJ204" s="174"/>
      <c r="DUK204" s="174"/>
      <c r="DUL204" s="174"/>
      <c r="DUM204" s="174"/>
      <c r="DUN204" s="174"/>
      <c r="DUO204" s="174"/>
      <c r="DUP204" s="174"/>
      <c r="DUQ204" s="174"/>
      <c r="DUR204" s="174"/>
      <c r="DUS204" s="174"/>
      <c r="DUT204" s="174"/>
      <c r="DUU204" s="174"/>
      <c r="DUV204" s="174"/>
      <c r="DUW204" s="174"/>
      <c r="DUX204" s="174"/>
      <c r="DUY204" s="174"/>
      <c r="DUZ204" s="174"/>
      <c r="DVA204" s="174"/>
      <c r="DVB204" s="174"/>
      <c r="DVC204" s="174"/>
      <c r="DVD204" s="174"/>
      <c r="DVE204" s="174"/>
      <c r="DVF204" s="174"/>
      <c r="DVG204" s="174"/>
      <c r="DVH204" s="174"/>
      <c r="DVI204" s="174"/>
      <c r="DVJ204" s="174"/>
      <c r="DVK204" s="174"/>
      <c r="DVL204" s="174"/>
      <c r="DVM204" s="174"/>
      <c r="DVN204" s="174"/>
      <c r="DVO204" s="174"/>
      <c r="DVP204" s="174"/>
      <c r="DVQ204" s="174"/>
      <c r="DVR204" s="174"/>
      <c r="DVS204" s="174"/>
      <c r="DVT204" s="174"/>
      <c r="DVU204" s="174"/>
      <c r="DVV204" s="174"/>
      <c r="DVW204" s="174"/>
      <c r="DVX204" s="174"/>
      <c r="DVY204" s="174"/>
      <c r="DVZ204" s="174"/>
      <c r="DWA204" s="174"/>
      <c r="DWB204" s="174"/>
      <c r="DWC204" s="174"/>
      <c r="DWD204" s="174"/>
      <c r="DWE204" s="174"/>
      <c r="DWF204" s="174"/>
      <c r="DWG204" s="174"/>
      <c r="DWH204" s="174"/>
      <c r="DWI204" s="174"/>
      <c r="DWJ204" s="174"/>
      <c r="DWK204" s="174"/>
      <c r="DWL204" s="174"/>
      <c r="DWM204" s="174"/>
      <c r="DWN204" s="174"/>
      <c r="DWO204" s="174"/>
      <c r="DWP204" s="174"/>
      <c r="DWQ204" s="174"/>
      <c r="DWR204" s="174"/>
      <c r="DWS204" s="174"/>
      <c r="DWT204" s="174"/>
      <c r="DWU204" s="174"/>
      <c r="DWV204" s="174"/>
      <c r="DWW204" s="174"/>
      <c r="DWX204" s="174"/>
      <c r="DWY204" s="174"/>
      <c r="DWZ204" s="174"/>
      <c r="DXA204" s="174"/>
      <c r="DXB204" s="174"/>
      <c r="DXC204" s="174"/>
      <c r="DXD204" s="174"/>
      <c r="DXE204" s="174"/>
      <c r="DXF204" s="174"/>
      <c r="DXG204" s="174"/>
      <c r="DXH204" s="174"/>
      <c r="DXI204" s="174"/>
      <c r="DXJ204" s="174"/>
      <c r="DXK204" s="174"/>
      <c r="DXL204" s="174"/>
      <c r="DXM204" s="174"/>
      <c r="DXN204" s="174"/>
      <c r="DXO204" s="174"/>
      <c r="DXP204" s="174"/>
      <c r="DXQ204" s="174"/>
      <c r="DXR204" s="174"/>
      <c r="DXS204" s="174"/>
      <c r="DXT204" s="174"/>
      <c r="DXU204" s="174"/>
      <c r="DXV204" s="174"/>
      <c r="DXW204" s="174"/>
      <c r="DXX204" s="174"/>
      <c r="DXY204" s="174"/>
      <c r="DXZ204" s="174"/>
      <c r="DYA204" s="174"/>
      <c r="DYB204" s="174"/>
      <c r="DYC204" s="174"/>
      <c r="DYD204" s="174"/>
      <c r="DYE204" s="174"/>
      <c r="DYF204" s="174"/>
      <c r="DYG204" s="174"/>
      <c r="DYH204" s="174"/>
      <c r="DYI204" s="174"/>
      <c r="DYJ204" s="174"/>
      <c r="DYK204" s="174"/>
      <c r="DYL204" s="174"/>
      <c r="DYM204" s="174"/>
      <c r="DYN204" s="174"/>
      <c r="DYO204" s="174"/>
      <c r="DYP204" s="174"/>
      <c r="DYQ204" s="174"/>
      <c r="DYR204" s="174"/>
      <c r="DYS204" s="174"/>
      <c r="DYT204" s="174"/>
      <c r="DYU204" s="174"/>
      <c r="DYV204" s="174"/>
      <c r="DYW204" s="174"/>
      <c r="DYX204" s="174"/>
      <c r="DYY204" s="174"/>
      <c r="DYZ204" s="174"/>
      <c r="DZA204" s="174"/>
      <c r="DZB204" s="174"/>
      <c r="DZC204" s="174"/>
      <c r="DZD204" s="174"/>
      <c r="DZE204" s="174"/>
      <c r="DZF204" s="174"/>
      <c r="DZG204" s="174"/>
      <c r="DZH204" s="174"/>
      <c r="DZI204" s="174"/>
      <c r="DZJ204" s="174"/>
      <c r="DZK204" s="174"/>
      <c r="DZL204" s="174"/>
      <c r="DZM204" s="174"/>
      <c r="DZN204" s="174"/>
      <c r="DZO204" s="174"/>
      <c r="DZP204" s="174"/>
      <c r="DZQ204" s="174"/>
      <c r="DZR204" s="174"/>
      <c r="DZS204" s="174"/>
      <c r="DZT204" s="174"/>
      <c r="DZU204" s="174"/>
      <c r="DZV204" s="174"/>
      <c r="DZW204" s="174"/>
      <c r="DZX204" s="174"/>
      <c r="DZY204" s="174"/>
      <c r="DZZ204" s="174"/>
      <c r="EAA204" s="174"/>
      <c r="EAB204" s="174"/>
      <c r="EAC204" s="174"/>
      <c r="EAD204" s="174"/>
      <c r="EAE204" s="174"/>
      <c r="EAF204" s="174"/>
      <c r="EAG204" s="174"/>
      <c r="EAH204" s="174"/>
      <c r="EAI204" s="174"/>
      <c r="EAJ204" s="174"/>
      <c r="EAK204" s="174"/>
      <c r="EAL204" s="174"/>
      <c r="EAM204" s="174"/>
      <c r="EAN204" s="174"/>
      <c r="EAO204" s="174"/>
      <c r="EAP204" s="174"/>
      <c r="EAQ204" s="174"/>
      <c r="EAR204" s="174"/>
      <c r="EAS204" s="174"/>
      <c r="EAT204" s="174"/>
      <c r="EAU204" s="174"/>
      <c r="EAV204" s="174"/>
      <c r="EAW204" s="174"/>
      <c r="EAX204" s="174"/>
      <c r="EAY204" s="174"/>
      <c r="EAZ204" s="174"/>
      <c r="EBA204" s="174"/>
      <c r="EBB204" s="174"/>
      <c r="EBC204" s="174"/>
      <c r="EBD204" s="174"/>
      <c r="EBE204" s="174"/>
      <c r="EBF204" s="174"/>
      <c r="EBG204" s="174"/>
      <c r="EBH204" s="174"/>
      <c r="EBI204" s="174"/>
      <c r="EBJ204" s="174"/>
      <c r="EBK204" s="174"/>
      <c r="EBL204" s="174"/>
      <c r="EBM204" s="174"/>
      <c r="EBN204" s="174"/>
      <c r="EBO204" s="174"/>
      <c r="EBP204" s="174"/>
      <c r="EBQ204" s="174"/>
      <c r="EBR204" s="174"/>
      <c r="EBS204" s="174"/>
      <c r="EBT204" s="174"/>
      <c r="EBU204" s="174"/>
      <c r="EBV204" s="174"/>
      <c r="EBW204" s="174"/>
      <c r="EBX204" s="174"/>
      <c r="EBY204" s="174"/>
      <c r="EBZ204" s="174"/>
      <c r="ECA204" s="174"/>
      <c r="ECB204" s="174"/>
      <c r="ECC204" s="174"/>
      <c r="ECD204" s="174"/>
      <c r="ECE204" s="174"/>
      <c r="ECF204" s="174"/>
      <c r="ECG204" s="174"/>
      <c r="ECH204" s="174"/>
      <c r="ECI204" s="174"/>
      <c r="ECJ204" s="174"/>
      <c r="ECK204" s="174"/>
      <c r="ECL204" s="174"/>
      <c r="ECM204" s="174"/>
      <c r="ECN204" s="174"/>
      <c r="ECO204" s="174"/>
      <c r="ECP204" s="174"/>
      <c r="ECQ204" s="174"/>
      <c r="ECR204" s="174"/>
      <c r="ECS204" s="174"/>
      <c r="ECT204" s="174"/>
      <c r="ECU204" s="174"/>
      <c r="ECV204" s="174"/>
      <c r="ECW204" s="174"/>
      <c r="ECX204" s="174"/>
      <c r="ECY204" s="174"/>
      <c r="ECZ204" s="174"/>
      <c r="EDA204" s="174"/>
      <c r="EDB204" s="174"/>
      <c r="EDC204" s="174"/>
      <c r="EDD204" s="174"/>
      <c r="EDE204" s="174"/>
      <c r="EDF204" s="174"/>
      <c r="EDG204" s="174"/>
      <c r="EDH204" s="174"/>
      <c r="EDI204" s="174"/>
      <c r="EDJ204" s="174"/>
      <c r="EDK204" s="174"/>
      <c r="EDL204" s="174"/>
      <c r="EDM204" s="174"/>
      <c r="EDN204" s="174"/>
      <c r="EDO204" s="174"/>
      <c r="EDP204" s="174"/>
      <c r="EDQ204" s="174"/>
      <c r="EDR204" s="174"/>
      <c r="EDS204" s="174"/>
      <c r="EDT204" s="174"/>
      <c r="EDU204" s="174"/>
      <c r="EDV204" s="174"/>
      <c r="EDW204" s="174"/>
      <c r="EDX204" s="174"/>
      <c r="EDY204" s="174"/>
      <c r="EDZ204" s="174"/>
      <c r="EEA204" s="174"/>
      <c r="EEB204" s="174"/>
      <c r="EEC204" s="174"/>
      <c r="EED204" s="174"/>
      <c r="EEE204" s="174"/>
      <c r="EEF204" s="174"/>
      <c r="EEG204" s="174"/>
      <c r="EEH204" s="174"/>
      <c r="EEI204" s="174"/>
      <c r="EEJ204" s="174"/>
      <c r="EEK204" s="174"/>
      <c r="EEL204" s="174"/>
      <c r="EEM204" s="174"/>
      <c r="EEN204" s="174"/>
      <c r="EEO204" s="174"/>
      <c r="EEP204" s="174"/>
      <c r="EEQ204" s="174"/>
      <c r="EER204" s="174"/>
      <c r="EES204" s="174"/>
      <c r="EET204" s="174"/>
      <c r="EEU204" s="174"/>
      <c r="EEV204" s="174"/>
      <c r="EEW204" s="174"/>
      <c r="EEX204" s="174"/>
      <c r="EEY204" s="174"/>
      <c r="EEZ204" s="174"/>
      <c r="EFA204" s="174"/>
      <c r="EFB204" s="174"/>
      <c r="EFC204" s="174"/>
      <c r="EFD204" s="174"/>
      <c r="EFE204" s="174"/>
      <c r="EFF204" s="174"/>
      <c r="EFG204" s="174"/>
      <c r="EFH204" s="174"/>
      <c r="EFI204" s="174"/>
      <c r="EFJ204" s="174"/>
      <c r="EFK204" s="174"/>
      <c r="EFL204" s="174"/>
      <c r="EFM204" s="174"/>
      <c r="EFN204" s="174"/>
      <c r="EFO204" s="174"/>
      <c r="EFP204" s="174"/>
      <c r="EFQ204" s="174"/>
      <c r="EFR204" s="174"/>
      <c r="EFS204" s="174"/>
      <c r="EFT204" s="174"/>
      <c r="EFU204" s="174"/>
      <c r="EFV204" s="174"/>
      <c r="EFW204" s="174"/>
      <c r="EFX204" s="174"/>
      <c r="EFY204" s="174"/>
      <c r="EFZ204" s="174"/>
      <c r="EGA204" s="174"/>
      <c r="EGB204" s="174"/>
      <c r="EGC204" s="174"/>
      <c r="EGD204" s="174"/>
      <c r="EGE204" s="174"/>
      <c r="EGF204" s="174"/>
      <c r="EGG204" s="174"/>
      <c r="EGH204" s="174"/>
      <c r="EGI204" s="174"/>
      <c r="EGJ204" s="174"/>
      <c r="EGK204" s="174"/>
      <c r="EGL204" s="174"/>
      <c r="EGM204" s="174"/>
      <c r="EGN204" s="174"/>
      <c r="EGO204" s="174"/>
      <c r="EGP204" s="174"/>
      <c r="EGQ204" s="174"/>
      <c r="EGR204" s="174"/>
      <c r="EGS204" s="174"/>
      <c r="EGT204" s="174"/>
      <c r="EGU204" s="174"/>
      <c r="EGV204" s="174"/>
      <c r="EGW204" s="174"/>
      <c r="EGX204" s="174"/>
      <c r="EGY204" s="174"/>
      <c r="EGZ204" s="174"/>
      <c r="EHA204" s="174"/>
      <c r="EHB204" s="174"/>
      <c r="EHC204" s="174"/>
      <c r="EHD204" s="174"/>
      <c r="EHE204" s="174"/>
      <c r="EHF204" s="174"/>
      <c r="EHG204" s="174"/>
      <c r="EHH204" s="174"/>
      <c r="EHI204" s="174"/>
      <c r="EHJ204" s="174"/>
      <c r="EHK204" s="174"/>
      <c r="EHL204" s="174"/>
      <c r="EHM204" s="174"/>
      <c r="EHN204" s="174"/>
      <c r="EHO204" s="174"/>
      <c r="EHP204" s="174"/>
      <c r="EHQ204" s="174"/>
      <c r="EHR204" s="174"/>
      <c r="EHS204" s="174"/>
      <c r="EHT204" s="174"/>
      <c r="EHU204" s="174"/>
      <c r="EHV204" s="174"/>
      <c r="EHW204" s="174"/>
      <c r="EHX204" s="174"/>
      <c r="EHY204" s="174"/>
      <c r="EHZ204" s="174"/>
      <c r="EIA204" s="174"/>
      <c r="EIB204" s="174"/>
      <c r="EIC204" s="174"/>
      <c r="EID204" s="174"/>
      <c r="EIE204" s="174"/>
      <c r="EIF204" s="174"/>
      <c r="EIG204" s="174"/>
      <c r="EIH204" s="174"/>
      <c r="EII204" s="174"/>
      <c r="EIJ204" s="174"/>
      <c r="EIK204" s="174"/>
      <c r="EIL204" s="174"/>
      <c r="EIM204" s="174"/>
      <c r="EIN204" s="174"/>
      <c r="EIO204" s="174"/>
      <c r="EIP204" s="174"/>
      <c r="EIQ204" s="174"/>
      <c r="EIR204" s="174"/>
      <c r="EIS204" s="174"/>
      <c r="EIT204" s="174"/>
      <c r="EIU204" s="174"/>
      <c r="EIV204" s="174"/>
      <c r="EIW204" s="174"/>
      <c r="EIX204" s="174"/>
      <c r="EIY204" s="174"/>
      <c r="EIZ204" s="174"/>
      <c r="EJA204" s="174"/>
      <c r="EJB204" s="174"/>
      <c r="EJC204" s="174"/>
      <c r="EJD204" s="174"/>
      <c r="EJE204" s="174"/>
      <c r="EJF204" s="174"/>
      <c r="EJG204" s="174"/>
      <c r="EJH204" s="174"/>
      <c r="EJI204" s="174"/>
      <c r="EJJ204" s="174"/>
      <c r="EJK204" s="174"/>
      <c r="EJL204" s="174"/>
      <c r="EJM204" s="174"/>
      <c r="EJN204" s="174"/>
      <c r="EJO204" s="174"/>
      <c r="EJP204" s="174"/>
      <c r="EJQ204" s="174"/>
      <c r="EJR204" s="174"/>
      <c r="EJS204" s="174"/>
      <c r="EJT204" s="174"/>
      <c r="EJU204" s="174"/>
      <c r="EJV204" s="174"/>
      <c r="EJW204" s="174"/>
      <c r="EJX204" s="174"/>
      <c r="EJY204" s="174"/>
      <c r="EJZ204" s="174"/>
      <c r="EKA204" s="174"/>
      <c r="EKB204" s="174"/>
      <c r="EKC204" s="174"/>
      <c r="EKD204" s="174"/>
      <c r="EKE204" s="174"/>
      <c r="EKF204" s="174"/>
      <c r="EKG204" s="174"/>
      <c r="EKH204" s="174"/>
      <c r="EKI204" s="174"/>
      <c r="EKJ204" s="174"/>
      <c r="EKK204" s="174"/>
      <c r="EKL204" s="174"/>
      <c r="EKM204" s="174"/>
      <c r="EKN204" s="174"/>
      <c r="EKO204" s="174"/>
      <c r="EKP204" s="174"/>
      <c r="EKQ204" s="174"/>
      <c r="EKR204" s="174"/>
      <c r="EKS204" s="174"/>
      <c r="EKT204" s="174"/>
      <c r="EKU204" s="174"/>
      <c r="EKV204" s="174"/>
      <c r="EKW204" s="174"/>
      <c r="EKX204" s="174"/>
      <c r="EKY204" s="174"/>
      <c r="EKZ204" s="174"/>
      <c r="ELA204" s="174"/>
      <c r="ELB204" s="174"/>
      <c r="ELC204" s="174"/>
      <c r="ELD204" s="174"/>
      <c r="ELE204" s="174"/>
      <c r="ELF204" s="174"/>
      <c r="ELG204" s="174"/>
      <c r="ELH204" s="174"/>
      <c r="ELI204" s="174"/>
      <c r="ELJ204" s="174"/>
      <c r="ELK204" s="174"/>
      <c r="ELL204" s="174"/>
      <c r="ELM204" s="174"/>
      <c r="ELN204" s="174"/>
      <c r="ELO204" s="174"/>
      <c r="ELP204" s="174"/>
      <c r="ELQ204" s="174"/>
      <c r="ELR204" s="174"/>
      <c r="ELS204" s="174"/>
      <c r="ELT204" s="174"/>
      <c r="ELU204" s="174"/>
      <c r="ELV204" s="174"/>
      <c r="ELW204" s="174"/>
      <c r="ELX204" s="174"/>
      <c r="ELY204" s="174"/>
      <c r="ELZ204" s="174"/>
      <c r="EMA204" s="174"/>
      <c r="EMB204" s="174"/>
      <c r="EMC204" s="174"/>
      <c r="EMD204" s="174"/>
      <c r="EME204" s="174"/>
      <c r="EMF204" s="174"/>
      <c r="EMG204" s="174"/>
      <c r="EMH204" s="174"/>
      <c r="EMI204" s="174"/>
      <c r="EMJ204" s="174"/>
      <c r="EMK204" s="174"/>
      <c r="EML204" s="174"/>
      <c r="EMM204" s="174"/>
      <c r="EMN204" s="174"/>
      <c r="EMO204" s="174"/>
      <c r="EMP204" s="174"/>
      <c r="EMQ204" s="174"/>
      <c r="EMR204" s="174"/>
      <c r="EMS204" s="174"/>
      <c r="EMT204" s="174"/>
      <c r="EMU204" s="174"/>
      <c r="EMV204" s="174"/>
      <c r="EMW204" s="174"/>
      <c r="EMX204" s="174"/>
      <c r="EMY204" s="174"/>
      <c r="EMZ204" s="174"/>
      <c r="ENA204" s="174"/>
      <c r="ENB204" s="174"/>
      <c r="ENC204" s="174"/>
      <c r="END204" s="174"/>
      <c r="ENE204" s="174"/>
      <c r="ENF204" s="174"/>
      <c r="ENG204" s="174"/>
      <c r="ENH204" s="174"/>
      <c r="ENI204" s="174"/>
      <c r="ENJ204" s="174"/>
      <c r="ENK204" s="174"/>
      <c r="ENL204" s="174"/>
      <c r="ENM204" s="174"/>
      <c r="ENN204" s="174"/>
      <c r="ENO204" s="174"/>
      <c r="ENP204" s="174"/>
      <c r="ENQ204" s="174"/>
      <c r="ENR204" s="174"/>
      <c r="ENS204" s="174"/>
      <c r="ENT204" s="174"/>
      <c r="ENU204" s="174"/>
      <c r="ENV204" s="174"/>
      <c r="ENW204" s="174"/>
      <c r="ENX204" s="174"/>
      <c r="ENY204" s="174"/>
      <c r="ENZ204" s="174"/>
      <c r="EOA204" s="174"/>
      <c r="EOB204" s="174"/>
      <c r="EOC204" s="174"/>
      <c r="EOD204" s="174"/>
      <c r="EOE204" s="174"/>
      <c r="EOF204" s="174"/>
      <c r="EOG204" s="174"/>
      <c r="EOH204" s="174"/>
      <c r="EOI204" s="174"/>
      <c r="EOJ204" s="174"/>
      <c r="EOK204" s="174"/>
      <c r="EOL204" s="174"/>
      <c r="EOM204" s="174"/>
      <c r="EON204" s="174"/>
      <c r="EOO204" s="174"/>
      <c r="EOP204" s="174"/>
      <c r="EOQ204" s="174"/>
      <c r="EOR204" s="174"/>
      <c r="EOS204" s="174"/>
      <c r="EOT204" s="174"/>
      <c r="EOU204" s="174"/>
      <c r="EOV204" s="174"/>
      <c r="EOW204" s="174"/>
      <c r="EOX204" s="174"/>
      <c r="EOY204" s="174"/>
      <c r="EOZ204" s="174"/>
      <c r="EPA204" s="174"/>
      <c r="EPB204" s="174"/>
      <c r="EPC204" s="174"/>
      <c r="EPD204" s="174"/>
      <c r="EPE204" s="174"/>
      <c r="EPF204" s="174"/>
      <c r="EPG204" s="174"/>
      <c r="EPH204" s="174"/>
      <c r="EPI204" s="174"/>
      <c r="EPJ204" s="174"/>
      <c r="EPK204" s="174"/>
      <c r="EPL204" s="174"/>
      <c r="EPM204" s="174"/>
      <c r="EPN204" s="174"/>
      <c r="EPO204" s="174"/>
      <c r="EPP204" s="174"/>
      <c r="EPQ204" s="174"/>
      <c r="EPR204" s="174"/>
      <c r="EPS204" s="174"/>
      <c r="EPT204" s="174"/>
      <c r="EPU204" s="174"/>
      <c r="EPV204" s="174"/>
      <c r="EPW204" s="174"/>
      <c r="EPX204" s="174"/>
      <c r="EPY204" s="174"/>
      <c r="EPZ204" s="174"/>
      <c r="EQA204" s="174"/>
      <c r="EQB204" s="174"/>
      <c r="EQC204" s="174"/>
      <c r="EQD204" s="174"/>
      <c r="EQE204" s="174"/>
      <c r="EQF204" s="174"/>
      <c r="EQG204" s="174"/>
      <c r="EQH204" s="174"/>
      <c r="EQI204" s="174"/>
      <c r="EQJ204" s="174"/>
      <c r="EQK204" s="174"/>
      <c r="EQL204" s="174"/>
      <c r="EQM204" s="174"/>
      <c r="EQN204" s="174"/>
      <c r="EQO204" s="174"/>
      <c r="EQP204" s="174"/>
      <c r="EQQ204" s="174"/>
      <c r="EQR204" s="174"/>
      <c r="EQS204" s="174"/>
      <c r="EQT204" s="174"/>
      <c r="EQU204" s="174"/>
      <c r="EQV204" s="174"/>
      <c r="EQW204" s="174"/>
      <c r="EQX204" s="174"/>
      <c r="EQY204" s="174"/>
      <c r="EQZ204" s="174"/>
      <c r="ERA204" s="174"/>
      <c r="ERB204" s="174"/>
      <c r="ERC204" s="174"/>
      <c r="ERD204" s="174"/>
      <c r="ERE204" s="174"/>
      <c r="ERF204" s="174"/>
      <c r="ERG204" s="174"/>
      <c r="ERH204" s="174"/>
      <c r="ERI204" s="174"/>
      <c r="ERJ204" s="174"/>
      <c r="ERK204" s="174"/>
      <c r="ERL204" s="174"/>
      <c r="ERM204" s="174"/>
      <c r="ERN204" s="174"/>
      <c r="ERO204" s="174"/>
      <c r="ERP204" s="174"/>
      <c r="ERQ204" s="174"/>
      <c r="ERR204" s="174"/>
      <c r="ERS204" s="174"/>
      <c r="ERT204" s="174"/>
      <c r="ERU204" s="174"/>
      <c r="ERV204" s="174"/>
      <c r="ERW204" s="174"/>
      <c r="ERX204" s="174"/>
      <c r="ERY204" s="174"/>
      <c r="ERZ204" s="174"/>
      <c r="ESA204" s="174"/>
      <c r="ESB204" s="174"/>
      <c r="ESC204" s="174"/>
      <c r="ESD204" s="174"/>
      <c r="ESE204" s="174"/>
      <c r="ESF204" s="174"/>
      <c r="ESG204" s="174"/>
      <c r="ESH204" s="174"/>
      <c r="ESI204" s="174"/>
      <c r="ESJ204" s="174"/>
      <c r="ESK204" s="174"/>
      <c r="ESL204" s="174"/>
      <c r="ESM204" s="174"/>
      <c r="ESN204" s="174"/>
      <c r="ESO204" s="174"/>
      <c r="ESP204" s="174"/>
      <c r="ESQ204" s="174"/>
      <c r="ESR204" s="174"/>
      <c r="ESS204" s="174"/>
      <c r="EST204" s="174"/>
      <c r="ESU204" s="174"/>
      <c r="ESV204" s="174"/>
      <c r="ESW204" s="174"/>
      <c r="ESX204" s="174"/>
      <c r="ESY204" s="174"/>
      <c r="ESZ204" s="174"/>
      <c r="ETA204" s="174"/>
      <c r="ETB204" s="174"/>
      <c r="ETC204" s="174"/>
      <c r="ETD204" s="174"/>
      <c r="ETE204" s="174"/>
      <c r="ETF204" s="174"/>
      <c r="ETG204" s="174"/>
      <c r="ETH204" s="174"/>
      <c r="ETI204" s="174"/>
      <c r="ETJ204" s="174"/>
      <c r="ETK204" s="174"/>
      <c r="ETL204" s="174"/>
      <c r="ETM204" s="174"/>
      <c r="ETN204" s="174"/>
      <c r="ETO204" s="174"/>
      <c r="ETP204" s="174"/>
      <c r="ETQ204" s="174"/>
      <c r="ETR204" s="174"/>
      <c r="ETS204" s="174"/>
      <c r="ETT204" s="174"/>
      <c r="ETU204" s="174"/>
      <c r="ETV204" s="174"/>
      <c r="ETW204" s="174"/>
      <c r="ETX204" s="174"/>
      <c r="ETY204" s="174"/>
      <c r="ETZ204" s="174"/>
      <c r="EUA204" s="174"/>
      <c r="EUB204" s="174"/>
      <c r="EUC204" s="174"/>
      <c r="EUD204" s="174"/>
      <c r="EUE204" s="174"/>
      <c r="EUF204" s="174"/>
      <c r="EUG204" s="174"/>
      <c r="EUH204" s="174"/>
      <c r="EUI204" s="174"/>
      <c r="EUJ204" s="174"/>
      <c r="EUK204" s="174"/>
      <c r="EUL204" s="174"/>
      <c r="EUM204" s="174"/>
      <c r="EUN204" s="174"/>
      <c r="EUO204" s="174"/>
      <c r="EUP204" s="174"/>
      <c r="EUQ204" s="174"/>
      <c r="EUR204" s="174"/>
      <c r="EUS204" s="174"/>
      <c r="EUT204" s="174"/>
      <c r="EUU204" s="174"/>
      <c r="EUV204" s="174"/>
      <c r="EUW204" s="174"/>
      <c r="EUX204" s="174"/>
      <c r="EUY204" s="174"/>
      <c r="EUZ204" s="174"/>
      <c r="EVA204" s="174"/>
      <c r="EVB204" s="174"/>
      <c r="EVC204" s="174"/>
      <c r="EVD204" s="174"/>
      <c r="EVE204" s="174"/>
      <c r="EVF204" s="174"/>
      <c r="EVG204" s="174"/>
      <c r="EVH204" s="174"/>
      <c r="EVI204" s="174"/>
      <c r="EVJ204" s="174"/>
      <c r="EVK204" s="174"/>
      <c r="EVL204" s="174"/>
      <c r="EVM204" s="174"/>
      <c r="EVN204" s="174"/>
      <c r="EVO204" s="174"/>
      <c r="EVP204" s="174"/>
      <c r="EVQ204" s="174"/>
      <c r="EVR204" s="174"/>
      <c r="EVS204" s="174"/>
      <c r="EVT204" s="174"/>
      <c r="EVU204" s="174"/>
      <c r="EVV204" s="174"/>
      <c r="EVW204" s="174"/>
      <c r="EVX204" s="174"/>
      <c r="EVY204" s="174"/>
      <c r="EVZ204" s="174"/>
      <c r="EWA204" s="174"/>
      <c r="EWB204" s="174"/>
      <c r="EWC204" s="174"/>
      <c r="EWD204" s="174"/>
      <c r="EWE204" s="174"/>
      <c r="EWF204" s="174"/>
      <c r="EWG204" s="174"/>
      <c r="EWH204" s="174"/>
      <c r="EWI204" s="174"/>
      <c r="EWJ204" s="174"/>
      <c r="EWK204" s="174"/>
      <c r="EWL204" s="174"/>
      <c r="EWM204" s="174"/>
      <c r="EWN204" s="174"/>
      <c r="EWO204" s="174"/>
      <c r="EWP204" s="174"/>
      <c r="EWQ204" s="174"/>
      <c r="EWR204" s="174"/>
      <c r="EWS204" s="174"/>
      <c r="EWT204" s="174"/>
      <c r="EWU204" s="174"/>
      <c r="EWV204" s="174"/>
      <c r="EWW204" s="174"/>
      <c r="EWX204" s="174"/>
      <c r="EWY204" s="174"/>
      <c r="EWZ204" s="174"/>
      <c r="EXA204" s="174"/>
      <c r="EXB204" s="174"/>
      <c r="EXC204" s="174"/>
      <c r="EXD204" s="174"/>
      <c r="EXE204" s="174"/>
      <c r="EXF204" s="174"/>
      <c r="EXG204" s="174"/>
      <c r="EXH204" s="174"/>
      <c r="EXI204" s="174"/>
      <c r="EXJ204" s="174"/>
      <c r="EXK204" s="174"/>
      <c r="EXL204" s="174"/>
      <c r="EXM204" s="174"/>
      <c r="EXN204" s="174"/>
      <c r="EXO204" s="174"/>
      <c r="EXP204" s="174"/>
      <c r="EXQ204" s="174"/>
      <c r="EXR204" s="174"/>
      <c r="EXS204" s="174"/>
      <c r="EXT204" s="174"/>
      <c r="EXU204" s="174"/>
      <c r="EXV204" s="174"/>
      <c r="EXW204" s="174"/>
      <c r="EXX204" s="174"/>
      <c r="EXY204" s="174"/>
      <c r="EXZ204" s="174"/>
      <c r="EYA204" s="174"/>
      <c r="EYB204" s="174"/>
      <c r="EYC204" s="174"/>
      <c r="EYD204" s="174"/>
      <c r="EYE204" s="174"/>
      <c r="EYF204" s="174"/>
      <c r="EYG204" s="174"/>
      <c r="EYH204" s="174"/>
      <c r="EYI204" s="174"/>
      <c r="EYJ204" s="174"/>
      <c r="EYK204" s="174"/>
      <c r="EYL204" s="174"/>
      <c r="EYM204" s="174"/>
      <c r="EYN204" s="174"/>
      <c r="EYO204" s="174"/>
      <c r="EYP204" s="174"/>
      <c r="EYQ204" s="174"/>
      <c r="EYR204" s="174"/>
      <c r="EYS204" s="174"/>
      <c r="EYT204" s="174"/>
      <c r="EYU204" s="174"/>
      <c r="EYV204" s="174"/>
      <c r="EYW204" s="174"/>
      <c r="EYX204" s="174"/>
      <c r="EYY204" s="174"/>
      <c r="EYZ204" s="174"/>
      <c r="EZA204" s="174"/>
      <c r="EZB204" s="174"/>
      <c r="EZC204" s="174"/>
      <c r="EZD204" s="174"/>
      <c r="EZE204" s="174"/>
      <c r="EZF204" s="174"/>
      <c r="EZG204" s="174"/>
      <c r="EZH204" s="174"/>
      <c r="EZI204" s="174"/>
      <c r="EZJ204" s="174"/>
      <c r="EZK204" s="174"/>
      <c r="EZL204" s="174"/>
      <c r="EZM204" s="174"/>
      <c r="EZN204" s="174"/>
      <c r="EZO204" s="174"/>
      <c r="EZP204" s="174"/>
      <c r="EZQ204" s="174"/>
      <c r="EZR204" s="174"/>
      <c r="EZS204" s="174"/>
      <c r="EZT204" s="174"/>
      <c r="EZU204" s="174"/>
      <c r="EZV204" s="174"/>
      <c r="EZW204" s="174"/>
      <c r="EZX204" s="174"/>
      <c r="EZY204" s="174"/>
      <c r="EZZ204" s="174"/>
      <c r="FAA204" s="174"/>
      <c r="FAB204" s="174"/>
      <c r="FAC204" s="174"/>
      <c r="FAD204" s="174"/>
      <c r="FAE204" s="174"/>
      <c r="FAF204" s="174"/>
      <c r="FAG204" s="174"/>
      <c r="FAH204" s="174"/>
      <c r="FAI204" s="174"/>
      <c r="FAJ204" s="174"/>
      <c r="FAK204" s="174"/>
      <c r="FAL204" s="174"/>
      <c r="FAM204" s="174"/>
      <c r="FAN204" s="174"/>
      <c r="FAO204" s="174"/>
      <c r="FAP204" s="174"/>
      <c r="FAQ204" s="174"/>
      <c r="FAR204" s="174"/>
      <c r="FAS204" s="174"/>
      <c r="FAT204" s="174"/>
      <c r="FAU204" s="174"/>
      <c r="FAV204" s="174"/>
      <c r="FAW204" s="174"/>
      <c r="FAX204" s="174"/>
      <c r="FAY204" s="174"/>
      <c r="FAZ204" s="174"/>
      <c r="FBA204" s="174"/>
      <c r="FBB204" s="174"/>
      <c r="FBC204" s="174"/>
      <c r="FBD204" s="174"/>
      <c r="FBE204" s="174"/>
      <c r="FBF204" s="174"/>
      <c r="FBG204" s="174"/>
      <c r="FBH204" s="174"/>
      <c r="FBI204" s="174"/>
      <c r="FBJ204" s="174"/>
      <c r="FBK204" s="174"/>
      <c r="FBL204" s="174"/>
      <c r="FBM204" s="174"/>
      <c r="FBN204" s="174"/>
      <c r="FBO204" s="174"/>
      <c r="FBP204" s="174"/>
      <c r="FBQ204" s="174"/>
      <c r="FBR204" s="174"/>
      <c r="FBS204" s="174"/>
      <c r="FBT204" s="174"/>
      <c r="FBU204" s="174"/>
      <c r="FBV204" s="174"/>
      <c r="FBW204" s="174"/>
      <c r="FBX204" s="174"/>
      <c r="FBY204" s="174"/>
      <c r="FBZ204" s="174"/>
      <c r="FCA204" s="174"/>
      <c r="FCB204" s="174"/>
      <c r="FCC204" s="174"/>
      <c r="FCD204" s="174"/>
      <c r="FCE204" s="174"/>
      <c r="FCF204" s="174"/>
      <c r="FCG204" s="174"/>
      <c r="FCH204" s="174"/>
      <c r="FCI204" s="174"/>
      <c r="FCJ204" s="174"/>
      <c r="FCK204" s="174"/>
      <c r="FCL204" s="174"/>
      <c r="FCM204" s="174"/>
      <c r="FCN204" s="174"/>
      <c r="FCO204" s="174"/>
      <c r="FCP204" s="174"/>
      <c r="FCQ204" s="174"/>
      <c r="FCR204" s="174"/>
      <c r="FCS204" s="174"/>
      <c r="FCT204" s="174"/>
      <c r="FCU204" s="174"/>
      <c r="FCV204" s="174"/>
      <c r="FCW204" s="174"/>
      <c r="FCX204" s="174"/>
      <c r="FCY204" s="174"/>
      <c r="FCZ204" s="174"/>
      <c r="FDA204" s="174"/>
      <c r="FDB204" s="174"/>
      <c r="FDC204" s="174"/>
      <c r="FDD204" s="174"/>
      <c r="FDE204" s="174"/>
      <c r="FDF204" s="174"/>
      <c r="FDG204" s="174"/>
      <c r="FDH204" s="174"/>
      <c r="FDI204" s="174"/>
      <c r="FDJ204" s="174"/>
      <c r="FDK204" s="174"/>
      <c r="FDL204" s="174"/>
      <c r="FDM204" s="174"/>
      <c r="FDN204" s="174"/>
      <c r="FDO204" s="174"/>
      <c r="FDP204" s="174"/>
      <c r="FDQ204" s="174"/>
      <c r="FDR204" s="174"/>
      <c r="FDS204" s="174"/>
      <c r="FDT204" s="174"/>
      <c r="FDU204" s="174"/>
      <c r="FDV204" s="174"/>
      <c r="FDW204" s="174"/>
      <c r="FDX204" s="174"/>
      <c r="FDY204" s="174"/>
      <c r="FDZ204" s="174"/>
      <c r="FEA204" s="174"/>
      <c r="FEB204" s="174"/>
      <c r="FEC204" s="174"/>
      <c r="FED204" s="174"/>
      <c r="FEE204" s="174"/>
      <c r="FEF204" s="174"/>
      <c r="FEG204" s="174"/>
      <c r="FEH204" s="174"/>
      <c r="FEI204" s="174"/>
      <c r="FEJ204" s="174"/>
      <c r="FEK204" s="174"/>
      <c r="FEL204" s="174"/>
      <c r="FEM204" s="174"/>
      <c r="FEN204" s="174"/>
      <c r="FEO204" s="174"/>
      <c r="FEP204" s="174"/>
      <c r="FEQ204" s="174"/>
      <c r="FER204" s="174"/>
      <c r="FES204" s="174"/>
      <c r="FET204" s="174"/>
      <c r="FEU204" s="174"/>
      <c r="FEV204" s="174"/>
      <c r="FEW204" s="174"/>
      <c r="FEX204" s="174"/>
      <c r="FEY204" s="174"/>
      <c r="FEZ204" s="174"/>
      <c r="FFA204" s="174"/>
      <c r="FFB204" s="174"/>
      <c r="FFC204" s="174"/>
      <c r="FFD204" s="174"/>
      <c r="FFE204" s="174"/>
      <c r="FFF204" s="174"/>
      <c r="FFG204" s="174"/>
      <c r="FFH204" s="174"/>
      <c r="FFI204" s="174"/>
      <c r="FFJ204" s="174"/>
      <c r="FFK204" s="174"/>
      <c r="FFL204" s="174"/>
      <c r="FFM204" s="174"/>
      <c r="FFN204" s="174"/>
      <c r="FFO204" s="174"/>
      <c r="FFP204" s="174"/>
      <c r="FFQ204" s="174"/>
      <c r="FFR204" s="174"/>
      <c r="FFS204" s="174"/>
      <c r="FFT204" s="174"/>
      <c r="FFU204" s="174"/>
      <c r="FFV204" s="174"/>
      <c r="FFW204" s="174"/>
      <c r="FFX204" s="174"/>
      <c r="FFY204" s="174"/>
      <c r="FFZ204" s="174"/>
      <c r="FGA204" s="174"/>
      <c r="FGB204" s="174"/>
      <c r="FGC204" s="174"/>
      <c r="FGD204" s="174"/>
      <c r="FGE204" s="174"/>
      <c r="FGF204" s="174"/>
      <c r="FGG204" s="174"/>
      <c r="FGH204" s="174"/>
      <c r="FGI204" s="174"/>
      <c r="FGJ204" s="174"/>
      <c r="FGK204" s="174"/>
      <c r="FGL204" s="174"/>
      <c r="FGM204" s="174"/>
      <c r="FGN204" s="174"/>
      <c r="FGO204" s="174"/>
      <c r="FGP204" s="174"/>
      <c r="FGQ204" s="174"/>
      <c r="FGR204" s="174"/>
      <c r="FGS204" s="174"/>
      <c r="FGT204" s="174"/>
      <c r="FGU204" s="174"/>
      <c r="FGV204" s="174"/>
      <c r="FGW204" s="174"/>
      <c r="FGX204" s="174"/>
      <c r="FGY204" s="174"/>
      <c r="FGZ204" s="174"/>
      <c r="FHA204" s="174"/>
      <c r="FHB204" s="174"/>
      <c r="FHC204" s="174"/>
      <c r="FHD204" s="174"/>
      <c r="FHE204" s="174"/>
      <c r="FHF204" s="174"/>
      <c r="FHG204" s="174"/>
      <c r="FHH204" s="174"/>
      <c r="FHI204" s="174"/>
      <c r="FHJ204" s="174"/>
      <c r="FHK204" s="174"/>
      <c r="FHL204" s="174"/>
      <c r="FHM204" s="174"/>
      <c r="FHN204" s="174"/>
      <c r="FHO204" s="174"/>
      <c r="FHP204" s="174"/>
      <c r="FHQ204" s="174"/>
      <c r="FHR204" s="174"/>
      <c r="FHS204" s="174"/>
      <c r="FHT204" s="174"/>
      <c r="FHU204" s="174"/>
      <c r="FHV204" s="174"/>
      <c r="FHW204" s="174"/>
      <c r="FHX204" s="174"/>
      <c r="FHY204" s="174"/>
      <c r="FHZ204" s="174"/>
      <c r="FIA204" s="174"/>
      <c r="FIB204" s="174"/>
      <c r="FIC204" s="174"/>
      <c r="FID204" s="174"/>
      <c r="FIE204" s="174"/>
      <c r="FIF204" s="174"/>
      <c r="FIG204" s="174"/>
      <c r="FIH204" s="174"/>
      <c r="FII204" s="174"/>
      <c r="FIJ204" s="174"/>
      <c r="FIK204" s="174"/>
      <c r="FIL204" s="174"/>
      <c r="FIM204" s="174"/>
      <c r="FIN204" s="174"/>
      <c r="FIO204" s="174"/>
      <c r="FIP204" s="174"/>
      <c r="FIQ204" s="174"/>
      <c r="FIR204" s="174"/>
      <c r="FIS204" s="174"/>
      <c r="FIT204" s="174"/>
      <c r="FIU204" s="174"/>
      <c r="FIV204" s="174"/>
      <c r="FIW204" s="174"/>
      <c r="FIX204" s="174"/>
      <c r="FIY204" s="174"/>
      <c r="FIZ204" s="174"/>
      <c r="FJA204" s="174"/>
      <c r="FJB204" s="174"/>
      <c r="FJC204" s="174"/>
      <c r="FJD204" s="174"/>
      <c r="FJE204" s="174"/>
      <c r="FJF204" s="174"/>
      <c r="FJG204" s="174"/>
      <c r="FJH204" s="174"/>
      <c r="FJI204" s="174"/>
      <c r="FJJ204" s="174"/>
      <c r="FJK204" s="174"/>
      <c r="FJL204" s="174"/>
      <c r="FJM204" s="174"/>
      <c r="FJN204" s="174"/>
      <c r="FJO204" s="174"/>
      <c r="FJP204" s="174"/>
      <c r="FJQ204" s="174"/>
      <c r="FJR204" s="174"/>
      <c r="FJS204" s="174"/>
      <c r="FJT204" s="174"/>
      <c r="FJU204" s="174"/>
      <c r="FJV204" s="174"/>
      <c r="FJW204" s="174"/>
      <c r="FJX204" s="174"/>
      <c r="FJY204" s="174"/>
      <c r="FJZ204" s="174"/>
      <c r="FKA204" s="174"/>
      <c r="FKB204" s="174"/>
      <c r="FKC204" s="174"/>
      <c r="FKD204" s="174"/>
      <c r="FKE204" s="174"/>
      <c r="FKF204" s="174"/>
      <c r="FKG204" s="174"/>
      <c r="FKH204" s="174"/>
      <c r="FKI204" s="174"/>
      <c r="FKJ204" s="174"/>
      <c r="FKK204" s="174"/>
      <c r="FKL204" s="174"/>
      <c r="FKM204" s="174"/>
      <c r="FKN204" s="174"/>
      <c r="FKO204" s="174"/>
      <c r="FKP204" s="174"/>
      <c r="FKQ204" s="174"/>
      <c r="FKR204" s="174"/>
      <c r="FKS204" s="174"/>
      <c r="FKT204" s="174"/>
      <c r="FKU204" s="174"/>
      <c r="FKV204" s="174"/>
      <c r="FKW204" s="174"/>
      <c r="FKX204" s="174"/>
      <c r="FKY204" s="174"/>
      <c r="FKZ204" s="174"/>
      <c r="FLA204" s="174"/>
      <c r="FLB204" s="174"/>
      <c r="FLC204" s="174"/>
      <c r="FLD204" s="174"/>
      <c r="FLE204" s="174"/>
      <c r="FLF204" s="174"/>
      <c r="FLG204" s="174"/>
      <c r="FLH204" s="174"/>
      <c r="FLI204" s="174"/>
      <c r="FLJ204" s="174"/>
      <c r="FLK204" s="174"/>
      <c r="FLL204" s="174"/>
      <c r="FLM204" s="174"/>
      <c r="FLN204" s="174"/>
      <c r="FLO204" s="174"/>
      <c r="FLP204" s="174"/>
      <c r="FLQ204" s="174"/>
      <c r="FLR204" s="174"/>
      <c r="FLS204" s="174"/>
      <c r="FLT204" s="174"/>
      <c r="FLU204" s="174"/>
      <c r="FLV204" s="174"/>
      <c r="FLW204" s="174"/>
      <c r="FLX204" s="174"/>
      <c r="FLY204" s="174"/>
      <c r="FLZ204" s="174"/>
      <c r="FMA204" s="174"/>
      <c r="FMB204" s="174"/>
      <c r="FMC204" s="174"/>
      <c r="FMD204" s="174"/>
      <c r="FME204" s="174"/>
      <c r="FMF204" s="174"/>
      <c r="FMG204" s="174"/>
      <c r="FMH204" s="174"/>
      <c r="FMI204" s="174"/>
      <c r="FMJ204" s="174"/>
      <c r="FMK204" s="174"/>
      <c r="FML204" s="174"/>
      <c r="FMM204" s="174"/>
      <c r="FMN204" s="174"/>
      <c r="FMO204" s="174"/>
      <c r="FMP204" s="174"/>
      <c r="FMQ204" s="174"/>
      <c r="FMR204" s="174"/>
      <c r="FMS204" s="174"/>
      <c r="FMT204" s="174"/>
      <c r="FMU204" s="174"/>
      <c r="FMV204" s="174"/>
      <c r="FMW204" s="174"/>
      <c r="FMX204" s="174"/>
      <c r="FMY204" s="174"/>
      <c r="FMZ204" s="174"/>
      <c r="FNA204" s="174"/>
      <c r="FNB204" s="174"/>
      <c r="FNC204" s="174"/>
      <c r="FND204" s="174"/>
      <c r="FNE204" s="174"/>
      <c r="FNF204" s="174"/>
      <c r="FNG204" s="174"/>
      <c r="FNH204" s="174"/>
      <c r="FNI204" s="174"/>
      <c r="FNJ204" s="174"/>
      <c r="FNK204" s="174"/>
      <c r="FNL204" s="174"/>
      <c r="FNM204" s="174"/>
      <c r="FNN204" s="174"/>
      <c r="FNO204" s="174"/>
      <c r="FNP204" s="174"/>
      <c r="FNQ204" s="174"/>
      <c r="FNR204" s="174"/>
      <c r="FNS204" s="174"/>
      <c r="FNT204" s="174"/>
      <c r="FNU204" s="174"/>
      <c r="FNV204" s="174"/>
      <c r="FNW204" s="174"/>
      <c r="FNX204" s="174"/>
      <c r="FNY204" s="174"/>
      <c r="FNZ204" s="174"/>
      <c r="FOA204" s="174"/>
      <c r="FOB204" s="174"/>
      <c r="FOC204" s="174"/>
      <c r="FOD204" s="174"/>
      <c r="FOE204" s="174"/>
      <c r="FOF204" s="174"/>
      <c r="FOG204" s="174"/>
      <c r="FOH204" s="174"/>
      <c r="FOI204" s="174"/>
      <c r="FOJ204" s="174"/>
      <c r="FOK204" s="174"/>
      <c r="FOL204" s="174"/>
      <c r="FOM204" s="174"/>
      <c r="FON204" s="174"/>
      <c r="FOO204" s="174"/>
      <c r="FOP204" s="174"/>
      <c r="FOQ204" s="174"/>
      <c r="FOR204" s="174"/>
      <c r="FOS204" s="174"/>
      <c r="FOT204" s="174"/>
      <c r="FOU204" s="174"/>
      <c r="FOV204" s="174"/>
      <c r="FOW204" s="174"/>
      <c r="FOX204" s="174"/>
      <c r="FOY204" s="174"/>
      <c r="FOZ204" s="174"/>
      <c r="FPA204" s="174"/>
      <c r="FPB204" s="174"/>
      <c r="FPC204" s="174"/>
      <c r="FPD204" s="174"/>
      <c r="FPE204" s="174"/>
      <c r="FPF204" s="174"/>
      <c r="FPG204" s="174"/>
      <c r="FPH204" s="174"/>
      <c r="FPI204" s="174"/>
      <c r="FPJ204" s="174"/>
      <c r="FPK204" s="174"/>
      <c r="FPL204" s="174"/>
      <c r="FPM204" s="174"/>
      <c r="FPN204" s="174"/>
      <c r="FPO204" s="174"/>
      <c r="FPP204" s="174"/>
      <c r="FPQ204" s="174"/>
      <c r="FPR204" s="174"/>
      <c r="FPS204" s="174"/>
      <c r="FPT204" s="174"/>
      <c r="FPU204" s="174"/>
      <c r="FPV204" s="174"/>
      <c r="FPW204" s="174"/>
      <c r="FPX204" s="174"/>
      <c r="FPY204" s="174"/>
      <c r="FPZ204" s="174"/>
      <c r="FQA204" s="174"/>
      <c r="FQB204" s="174"/>
      <c r="FQC204" s="174"/>
      <c r="FQD204" s="174"/>
      <c r="FQE204" s="174"/>
      <c r="FQF204" s="174"/>
      <c r="FQG204" s="174"/>
      <c r="FQH204" s="174"/>
      <c r="FQI204" s="174"/>
      <c r="FQJ204" s="174"/>
      <c r="FQK204" s="174"/>
      <c r="FQL204" s="174"/>
      <c r="FQM204" s="174"/>
      <c r="FQN204" s="174"/>
      <c r="FQO204" s="174"/>
      <c r="FQP204" s="174"/>
      <c r="FQQ204" s="174"/>
      <c r="FQR204" s="174"/>
      <c r="FQS204" s="174"/>
      <c r="FQT204" s="174"/>
      <c r="FQU204" s="174"/>
      <c r="FQV204" s="174"/>
      <c r="FQW204" s="174"/>
      <c r="FQX204" s="174"/>
      <c r="FQY204" s="174"/>
      <c r="FQZ204" s="174"/>
      <c r="FRA204" s="174"/>
      <c r="FRB204" s="174"/>
      <c r="FRC204" s="174"/>
      <c r="FRD204" s="174"/>
      <c r="FRE204" s="174"/>
      <c r="FRF204" s="174"/>
      <c r="FRG204" s="174"/>
      <c r="FRH204" s="174"/>
      <c r="FRI204" s="174"/>
      <c r="FRJ204" s="174"/>
      <c r="FRK204" s="174"/>
      <c r="FRL204" s="174"/>
      <c r="FRM204" s="174"/>
      <c r="FRN204" s="174"/>
      <c r="FRO204" s="174"/>
      <c r="FRP204" s="174"/>
      <c r="FRQ204" s="174"/>
      <c r="FRR204" s="174"/>
      <c r="FRS204" s="174"/>
      <c r="FRT204" s="174"/>
      <c r="FRU204" s="174"/>
      <c r="FRV204" s="174"/>
      <c r="FRW204" s="174"/>
      <c r="FRX204" s="174"/>
      <c r="FRY204" s="174"/>
      <c r="FRZ204" s="174"/>
      <c r="FSA204" s="174"/>
      <c r="FSB204" s="174"/>
      <c r="FSC204" s="174"/>
      <c r="FSD204" s="174"/>
      <c r="FSE204" s="174"/>
      <c r="FSF204" s="174"/>
      <c r="FSG204" s="174"/>
      <c r="FSH204" s="174"/>
      <c r="FSI204" s="174"/>
      <c r="FSJ204" s="174"/>
      <c r="FSK204" s="174"/>
      <c r="FSL204" s="174"/>
      <c r="FSM204" s="174"/>
      <c r="FSN204" s="174"/>
      <c r="FSO204" s="174"/>
      <c r="FSP204" s="174"/>
      <c r="FSQ204" s="174"/>
      <c r="FSR204" s="174"/>
      <c r="FSS204" s="174"/>
      <c r="FST204" s="174"/>
      <c r="FSU204" s="174"/>
      <c r="FSV204" s="174"/>
      <c r="FSW204" s="174"/>
      <c r="FSX204" s="174"/>
      <c r="FSY204" s="174"/>
      <c r="FSZ204" s="174"/>
      <c r="FTA204" s="174"/>
      <c r="FTB204" s="174"/>
      <c r="FTC204" s="174"/>
      <c r="FTD204" s="174"/>
      <c r="FTE204" s="174"/>
      <c r="FTF204" s="174"/>
      <c r="FTG204" s="174"/>
      <c r="FTH204" s="174"/>
      <c r="FTI204" s="174"/>
      <c r="FTJ204" s="174"/>
      <c r="FTK204" s="174"/>
      <c r="FTL204" s="174"/>
      <c r="FTM204" s="174"/>
      <c r="FTN204" s="174"/>
      <c r="FTO204" s="174"/>
      <c r="FTP204" s="174"/>
      <c r="FTQ204" s="174"/>
      <c r="FTR204" s="174"/>
      <c r="FTS204" s="174"/>
      <c r="FTT204" s="174"/>
      <c r="FTU204" s="174"/>
      <c r="FTV204" s="174"/>
      <c r="FTW204" s="174"/>
      <c r="FTX204" s="174"/>
      <c r="FTY204" s="174"/>
      <c r="FTZ204" s="174"/>
      <c r="FUA204" s="174"/>
      <c r="FUB204" s="174"/>
      <c r="FUC204" s="174"/>
      <c r="FUD204" s="174"/>
      <c r="FUE204" s="174"/>
      <c r="FUF204" s="174"/>
      <c r="FUG204" s="174"/>
      <c r="FUH204" s="174"/>
      <c r="FUI204" s="174"/>
      <c r="FUJ204" s="174"/>
      <c r="FUK204" s="174"/>
      <c r="FUL204" s="174"/>
      <c r="FUM204" s="174"/>
      <c r="FUN204" s="174"/>
      <c r="FUO204" s="174"/>
      <c r="FUP204" s="174"/>
      <c r="FUQ204" s="174"/>
      <c r="FUR204" s="174"/>
      <c r="FUS204" s="174"/>
      <c r="FUT204" s="174"/>
      <c r="FUU204" s="174"/>
      <c r="FUV204" s="174"/>
      <c r="FUW204" s="174"/>
      <c r="FUX204" s="174"/>
      <c r="FUY204" s="174"/>
      <c r="FUZ204" s="174"/>
      <c r="FVA204" s="174"/>
      <c r="FVB204" s="174"/>
      <c r="FVC204" s="174"/>
      <c r="FVD204" s="174"/>
      <c r="FVE204" s="174"/>
      <c r="FVF204" s="174"/>
      <c r="FVG204" s="174"/>
      <c r="FVH204" s="174"/>
      <c r="FVI204" s="174"/>
      <c r="FVJ204" s="174"/>
      <c r="FVK204" s="174"/>
      <c r="FVL204" s="174"/>
      <c r="FVM204" s="174"/>
      <c r="FVN204" s="174"/>
      <c r="FVO204" s="174"/>
      <c r="FVP204" s="174"/>
      <c r="FVQ204" s="174"/>
      <c r="FVR204" s="174"/>
      <c r="FVS204" s="174"/>
      <c r="FVT204" s="174"/>
      <c r="FVU204" s="174"/>
      <c r="FVV204" s="174"/>
      <c r="FVW204" s="174"/>
      <c r="FVX204" s="174"/>
      <c r="FVY204" s="174"/>
      <c r="FVZ204" s="174"/>
      <c r="FWA204" s="174"/>
      <c r="FWB204" s="174"/>
      <c r="FWC204" s="174"/>
      <c r="FWD204" s="174"/>
      <c r="FWE204" s="174"/>
      <c r="FWF204" s="174"/>
      <c r="FWG204" s="174"/>
      <c r="FWH204" s="174"/>
      <c r="FWI204" s="174"/>
      <c r="FWJ204" s="174"/>
      <c r="FWK204" s="174"/>
      <c r="FWL204" s="174"/>
      <c r="FWM204" s="174"/>
      <c r="FWN204" s="174"/>
      <c r="FWO204" s="174"/>
      <c r="FWP204" s="174"/>
      <c r="FWQ204" s="174"/>
      <c r="FWR204" s="174"/>
      <c r="FWS204" s="174"/>
      <c r="FWT204" s="174"/>
      <c r="FWU204" s="174"/>
      <c r="FWV204" s="174"/>
      <c r="FWW204" s="174"/>
      <c r="FWX204" s="174"/>
      <c r="FWY204" s="174"/>
      <c r="FWZ204" s="174"/>
      <c r="FXA204" s="174"/>
      <c r="FXB204" s="174"/>
      <c r="FXC204" s="174"/>
      <c r="FXD204" s="174"/>
      <c r="FXE204" s="174"/>
      <c r="FXF204" s="174"/>
      <c r="FXG204" s="174"/>
      <c r="FXH204" s="174"/>
      <c r="FXI204" s="174"/>
      <c r="FXJ204" s="174"/>
      <c r="FXK204" s="174"/>
      <c r="FXL204" s="174"/>
      <c r="FXM204" s="174"/>
      <c r="FXN204" s="174"/>
      <c r="FXO204" s="174"/>
      <c r="FXP204" s="174"/>
      <c r="FXQ204" s="174"/>
      <c r="FXR204" s="174"/>
      <c r="FXS204" s="174"/>
      <c r="FXT204" s="174"/>
      <c r="FXU204" s="174"/>
      <c r="FXV204" s="174"/>
      <c r="FXW204" s="174"/>
      <c r="FXX204" s="174"/>
      <c r="FXY204" s="174"/>
      <c r="FXZ204" s="174"/>
      <c r="FYA204" s="174"/>
      <c r="FYB204" s="174"/>
      <c r="FYC204" s="174"/>
      <c r="FYD204" s="174"/>
      <c r="FYE204" s="174"/>
      <c r="FYF204" s="174"/>
      <c r="FYG204" s="174"/>
      <c r="FYH204" s="174"/>
      <c r="FYI204" s="174"/>
      <c r="FYJ204" s="174"/>
      <c r="FYK204" s="174"/>
      <c r="FYL204" s="174"/>
      <c r="FYM204" s="174"/>
      <c r="FYN204" s="174"/>
      <c r="FYO204" s="174"/>
      <c r="FYP204" s="174"/>
      <c r="FYQ204" s="174"/>
      <c r="FYR204" s="174"/>
      <c r="FYS204" s="174"/>
      <c r="FYT204" s="174"/>
      <c r="FYU204" s="174"/>
      <c r="FYV204" s="174"/>
      <c r="FYW204" s="174"/>
      <c r="FYX204" s="174"/>
      <c r="FYY204" s="174"/>
      <c r="FYZ204" s="174"/>
      <c r="FZA204" s="174"/>
      <c r="FZB204" s="174"/>
      <c r="FZC204" s="174"/>
      <c r="FZD204" s="174"/>
      <c r="FZE204" s="174"/>
      <c r="FZF204" s="174"/>
      <c r="FZG204" s="174"/>
      <c r="FZH204" s="174"/>
      <c r="FZI204" s="174"/>
      <c r="FZJ204" s="174"/>
      <c r="FZK204" s="174"/>
      <c r="FZL204" s="174"/>
      <c r="FZM204" s="174"/>
      <c r="FZN204" s="174"/>
      <c r="FZO204" s="174"/>
      <c r="FZP204" s="174"/>
      <c r="FZQ204" s="174"/>
      <c r="FZR204" s="174"/>
      <c r="FZS204" s="174"/>
      <c r="FZT204" s="174"/>
      <c r="FZU204" s="174"/>
      <c r="FZV204" s="174"/>
      <c r="FZW204" s="174"/>
      <c r="FZX204" s="174"/>
      <c r="FZY204" s="174"/>
      <c r="FZZ204" s="174"/>
      <c r="GAA204" s="174"/>
      <c r="GAB204" s="174"/>
      <c r="GAC204" s="174"/>
      <c r="GAD204" s="174"/>
      <c r="GAE204" s="174"/>
      <c r="GAF204" s="174"/>
      <c r="GAG204" s="174"/>
      <c r="GAH204" s="174"/>
      <c r="GAI204" s="174"/>
      <c r="GAJ204" s="174"/>
      <c r="GAK204" s="174"/>
      <c r="GAL204" s="174"/>
      <c r="GAM204" s="174"/>
      <c r="GAN204" s="174"/>
      <c r="GAO204" s="174"/>
      <c r="GAP204" s="174"/>
      <c r="GAQ204" s="174"/>
      <c r="GAR204" s="174"/>
      <c r="GAS204" s="174"/>
      <c r="GAT204" s="174"/>
      <c r="GAU204" s="174"/>
      <c r="GAV204" s="174"/>
      <c r="GAW204" s="174"/>
      <c r="GAX204" s="174"/>
      <c r="GAY204" s="174"/>
      <c r="GAZ204" s="174"/>
      <c r="GBA204" s="174"/>
      <c r="GBB204" s="174"/>
      <c r="GBC204" s="174"/>
      <c r="GBD204" s="174"/>
      <c r="GBE204" s="174"/>
      <c r="GBF204" s="174"/>
      <c r="GBG204" s="174"/>
      <c r="GBH204" s="174"/>
      <c r="GBI204" s="174"/>
      <c r="GBJ204" s="174"/>
      <c r="GBK204" s="174"/>
      <c r="GBL204" s="174"/>
      <c r="GBM204" s="174"/>
      <c r="GBN204" s="174"/>
      <c r="GBO204" s="174"/>
      <c r="GBP204" s="174"/>
      <c r="GBQ204" s="174"/>
      <c r="GBR204" s="174"/>
      <c r="GBS204" s="174"/>
      <c r="GBT204" s="174"/>
      <c r="GBU204" s="174"/>
      <c r="GBV204" s="174"/>
      <c r="GBW204" s="174"/>
      <c r="GBX204" s="174"/>
      <c r="GBY204" s="174"/>
      <c r="GBZ204" s="174"/>
      <c r="GCA204" s="174"/>
      <c r="GCB204" s="174"/>
      <c r="GCC204" s="174"/>
      <c r="GCD204" s="174"/>
      <c r="GCE204" s="174"/>
      <c r="GCF204" s="174"/>
      <c r="GCG204" s="174"/>
      <c r="GCH204" s="174"/>
      <c r="GCI204" s="174"/>
      <c r="GCJ204" s="174"/>
      <c r="GCK204" s="174"/>
      <c r="GCL204" s="174"/>
      <c r="GCM204" s="174"/>
      <c r="GCN204" s="174"/>
      <c r="GCO204" s="174"/>
      <c r="GCP204" s="174"/>
      <c r="GCQ204" s="174"/>
      <c r="GCR204" s="174"/>
      <c r="GCS204" s="174"/>
      <c r="GCT204" s="174"/>
      <c r="GCU204" s="174"/>
      <c r="GCV204" s="174"/>
      <c r="GCW204" s="174"/>
      <c r="GCX204" s="174"/>
      <c r="GCY204" s="174"/>
      <c r="GCZ204" s="174"/>
      <c r="GDA204" s="174"/>
      <c r="GDB204" s="174"/>
      <c r="GDC204" s="174"/>
      <c r="GDD204" s="174"/>
      <c r="GDE204" s="174"/>
      <c r="GDF204" s="174"/>
      <c r="GDG204" s="174"/>
      <c r="GDH204" s="174"/>
      <c r="GDI204" s="174"/>
      <c r="GDJ204" s="174"/>
      <c r="GDK204" s="174"/>
      <c r="GDL204" s="174"/>
      <c r="GDM204" s="174"/>
      <c r="GDN204" s="174"/>
      <c r="GDO204" s="174"/>
      <c r="GDP204" s="174"/>
      <c r="GDQ204" s="174"/>
      <c r="GDR204" s="174"/>
      <c r="GDS204" s="174"/>
      <c r="GDT204" s="174"/>
      <c r="GDU204" s="174"/>
      <c r="GDV204" s="174"/>
      <c r="GDW204" s="174"/>
      <c r="GDX204" s="174"/>
      <c r="GDY204" s="174"/>
      <c r="GDZ204" s="174"/>
      <c r="GEA204" s="174"/>
      <c r="GEB204" s="174"/>
      <c r="GEC204" s="174"/>
      <c r="GED204" s="174"/>
      <c r="GEE204" s="174"/>
      <c r="GEF204" s="174"/>
      <c r="GEG204" s="174"/>
      <c r="GEH204" s="174"/>
      <c r="GEI204" s="174"/>
      <c r="GEJ204" s="174"/>
      <c r="GEK204" s="174"/>
      <c r="GEL204" s="174"/>
      <c r="GEM204" s="174"/>
      <c r="GEN204" s="174"/>
      <c r="GEO204" s="174"/>
      <c r="GEP204" s="174"/>
      <c r="GEQ204" s="174"/>
      <c r="GER204" s="174"/>
      <c r="GES204" s="174"/>
      <c r="GET204" s="174"/>
      <c r="GEU204" s="174"/>
      <c r="GEV204" s="174"/>
      <c r="GEW204" s="174"/>
      <c r="GEX204" s="174"/>
      <c r="GEY204" s="174"/>
      <c r="GEZ204" s="174"/>
      <c r="GFA204" s="174"/>
      <c r="GFB204" s="174"/>
      <c r="GFC204" s="174"/>
      <c r="GFD204" s="174"/>
      <c r="GFE204" s="174"/>
      <c r="GFF204" s="174"/>
      <c r="GFG204" s="174"/>
      <c r="GFH204" s="174"/>
      <c r="GFI204" s="174"/>
      <c r="GFJ204" s="174"/>
      <c r="GFK204" s="174"/>
      <c r="GFL204" s="174"/>
      <c r="GFM204" s="174"/>
      <c r="GFN204" s="174"/>
      <c r="GFO204" s="174"/>
      <c r="GFP204" s="174"/>
      <c r="GFQ204" s="174"/>
      <c r="GFR204" s="174"/>
      <c r="GFS204" s="174"/>
      <c r="GFT204" s="174"/>
      <c r="GFU204" s="174"/>
      <c r="GFV204" s="174"/>
      <c r="GFW204" s="174"/>
      <c r="GFX204" s="174"/>
      <c r="GFY204" s="174"/>
      <c r="GFZ204" s="174"/>
      <c r="GGA204" s="174"/>
      <c r="GGB204" s="174"/>
      <c r="GGC204" s="174"/>
      <c r="GGD204" s="174"/>
      <c r="GGE204" s="174"/>
      <c r="GGF204" s="174"/>
      <c r="GGG204" s="174"/>
      <c r="GGH204" s="174"/>
      <c r="GGI204" s="174"/>
      <c r="GGJ204" s="174"/>
      <c r="GGK204" s="174"/>
      <c r="GGL204" s="174"/>
      <c r="GGM204" s="174"/>
      <c r="GGN204" s="174"/>
      <c r="GGO204" s="174"/>
      <c r="GGP204" s="174"/>
      <c r="GGQ204" s="174"/>
      <c r="GGR204" s="174"/>
      <c r="GGS204" s="174"/>
      <c r="GGT204" s="174"/>
      <c r="GGU204" s="174"/>
      <c r="GGV204" s="174"/>
      <c r="GGW204" s="174"/>
      <c r="GGX204" s="174"/>
      <c r="GGY204" s="174"/>
      <c r="GGZ204" s="174"/>
      <c r="GHA204" s="174"/>
      <c r="GHB204" s="174"/>
      <c r="GHC204" s="174"/>
      <c r="GHD204" s="174"/>
      <c r="GHE204" s="174"/>
      <c r="GHF204" s="174"/>
      <c r="GHG204" s="174"/>
      <c r="GHH204" s="174"/>
      <c r="GHI204" s="174"/>
      <c r="GHJ204" s="174"/>
      <c r="GHK204" s="174"/>
      <c r="GHL204" s="174"/>
      <c r="GHM204" s="174"/>
      <c r="GHN204" s="174"/>
      <c r="GHO204" s="174"/>
      <c r="GHP204" s="174"/>
      <c r="GHQ204" s="174"/>
      <c r="GHR204" s="174"/>
      <c r="GHS204" s="174"/>
      <c r="GHT204" s="174"/>
      <c r="GHU204" s="174"/>
      <c r="GHV204" s="174"/>
      <c r="GHW204" s="174"/>
      <c r="GHX204" s="174"/>
      <c r="GHY204" s="174"/>
      <c r="GHZ204" s="174"/>
      <c r="GIA204" s="174"/>
      <c r="GIB204" s="174"/>
      <c r="GIC204" s="174"/>
      <c r="GID204" s="174"/>
      <c r="GIE204" s="174"/>
      <c r="GIF204" s="174"/>
      <c r="GIG204" s="174"/>
      <c r="GIH204" s="174"/>
      <c r="GII204" s="174"/>
      <c r="GIJ204" s="174"/>
      <c r="GIK204" s="174"/>
      <c r="GIL204" s="174"/>
      <c r="GIM204" s="174"/>
      <c r="GIN204" s="174"/>
      <c r="GIO204" s="174"/>
      <c r="GIP204" s="174"/>
      <c r="GIQ204" s="174"/>
      <c r="GIR204" s="174"/>
      <c r="GIS204" s="174"/>
      <c r="GIT204" s="174"/>
      <c r="GIU204" s="174"/>
      <c r="GIV204" s="174"/>
      <c r="GIW204" s="174"/>
      <c r="GIX204" s="174"/>
      <c r="GIY204" s="174"/>
      <c r="GIZ204" s="174"/>
      <c r="GJA204" s="174"/>
      <c r="GJB204" s="174"/>
      <c r="GJC204" s="174"/>
      <c r="GJD204" s="174"/>
      <c r="GJE204" s="174"/>
      <c r="GJF204" s="174"/>
      <c r="GJG204" s="174"/>
      <c r="GJH204" s="174"/>
      <c r="GJI204" s="174"/>
      <c r="GJJ204" s="174"/>
      <c r="GJK204" s="174"/>
      <c r="GJL204" s="174"/>
      <c r="GJM204" s="174"/>
      <c r="GJN204" s="174"/>
      <c r="GJO204" s="174"/>
      <c r="GJP204" s="174"/>
      <c r="GJQ204" s="174"/>
      <c r="GJR204" s="174"/>
      <c r="GJS204" s="174"/>
      <c r="GJT204" s="174"/>
      <c r="GJU204" s="174"/>
      <c r="GJV204" s="174"/>
      <c r="GJW204" s="174"/>
      <c r="GJX204" s="174"/>
      <c r="GJY204" s="174"/>
      <c r="GJZ204" s="174"/>
      <c r="GKA204" s="174"/>
      <c r="GKB204" s="174"/>
      <c r="GKC204" s="174"/>
      <c r="GKD204" s="174"/>
      <c r="GKE204" s="174"/>
      <c r="GKF204" s="174"/>
      <c r="GKG204" s="174"/>
      <c r="GKH204" s="174"/>
      <c r="GKI204" s="174"/>
      <c r="GKJ204" s="174"/>
      <c r="GKK204" s="174"/>
      <c r="GKL204" s="174"/>
      <c r="GKM204" s="174"/>
      <c r="GKN204" s="174"/>
      <c r="GKO204" s="174"/>
      <c r="GKP204" s="174"/>
      <c r="GKQ204" s="174"/>
      <c r="GKR204" s="174"/>
      <c r="GKS204" s="174"/>
      <c r="GKT204" s="174"/>
      <c r="GKU204" s="174"/>
      <c r="GKV204" s="174"/>
      <c r="GKW204" s="174"/>
      <c r="GKX204" s="174"/>
      <c r="GKY204" s="174"/>
      <c r="GKZ204" s="174"/>
      <c r="GLA204" s="174"/>
      <c r="GLB204" s="174"/>
      <c r="GLC204" s="174"/>
      <c r="GLD204" s="174"/>
      <c r="GLE204" s="174"/>
      <c r="GLF204" s="174"/>
      <c r="GLG204" s="174"/>
      <c r="GLH204" s="174"/>
      <c r="GLI204" s="174"/>
      <c r="GLJ204" s="174"/>
      <c r="GLK204" s="174"/>
      <c r="GLL204" s="174"/>
      <c r="GLM204" s="174"/>
      <c r="GLN204" s="174"/>
      <c r="GLO204" s="174"/>
      <c r="GLP204" s="174"/>
      <c r="GLQ204" s="174"/>
      <c r="GLR204" s="174"/>
      <c r="GLS204" s="174"/>
      <c r="GLT204" s="174"/>
      <c r="GLU204" s="174"/>
      <c r="GLV204" s="174"/>
      <c r="GLW204" s="174"/>
      <c r="GLX204" s="174"/>
      <c r="GLY204" s="174"/>
      <c r="GLZ204" s="174"/>
      <c r="GMA204" s="174"/>
      <c r="GMB204" s="174"/>
      <c r="GMC204" s="174"/>
      <c r="GMD204" s="174"/>
      <c r="GME204" s="174"/>
      <c r="GMF204" s="174"/>
      <c r="GMG204" s="174"/>
      <c r="GMH204" s="174"/>
      <c r="GMI204" s="174"/>
      <c r="GMJ204" s="174"/>
      <c r="GMK204" s="174"/>
      <c r="GML204" s="174"/>
      <c r="GMM204" s="174"/>
      <c r="GMN204" s="174"/>
      <c r="GMO204" s="174"/>
      <c r="GMP204" s="174"/>
      <c r="GMQ204" s="174"/>
      <c r="GMR204" s="174"/>
      <c r="GMS204" s="174"/>
      <c r="GMT204" s="174"/>
      <c r="GMU204" s="174"/>
      <c r="GMV204" s="174"/>
      <c r="GMW204" s="174"/>
      <c r="GMX204" s="174"/>
      <c r="GMY204" s="174"/>
      <c r="GMZ204" s="174"/>
      <c r="GNA204" s="174"/>
      <c r="GNB204" s="174"/>
      <c r="GNC204" s="174"/>
      <c r="GND204" s="174"/>
      <c r="GNE204" s="174"/>
      <c r="GNF204" s="174"/>
      <c r="GNG204" s="174"/>
      <c r="GNH204" s="174"/>
      <c r="GNI204" s="174"/>
      <c r="GNJ204" s="174"/>
      <c r="GNK204" s="174"/>
      <c r="GNL204" s="174"/>
      <c r="GNM204" s="174"/>
      <c r="GNN204" s="174"/>
      <c r="GNO204" s="174"/>
      <c r="GNP204" s="174"/>
      <c r="GNQ204" s="174"/>
      <c r="GNR204" s="174"/>
      <c r="GNS204" s="174"/>
      <c r="GNT204" s="174"/>
      <c r="GNU204" s="174"/>
      <c r="GNV204" s="174"/>
      <c r="GNW204" s="174"/>
      <c r="GNX204" s="174"/>
      <c r="GNY204" s="174"/>
      <c r="GNZ204" s="174"/>
      <c r="GOA204" s="174"/>
      <c r="GOB204" s="174"/>
      <c r="GOC204" s="174"/>
      <c r="GOD204" s="174"/>
      <c r="GOE204" s="174"/>
      <c r="GOF204" s="174"/>
      <c r="GOG204" s="174"/>
      <c r="GOH204" s="174"/>
      <c r="GOI204" s="174"/>
      <c r="GOJ204" s="174"/>
      <c r="GOK204" s="174"/>
      <c r="GOL204" s="174"/>
      <c r="GOM204" s="174"/>
      <c r="GON204" s="174"/>
      <c r="GOO204" s="174"/>
      <c r="GOP204" s="174"/>
      <c r="GOQ204" s="174"/>
      <c r="GOR204" s="174"/>
      <c r="GOS204" s="174"/>
      <c r="GOT204" s="174"/>
      <c r="GOU204" s="174"/>
      <c r="GOV204" s="174"/>
      <c r="GOW204" s="174"/>
      <c r="GOX204" s="174"/>
      <c r="GOY204" s="174"/>
      <c r="GOZ204" s="174"/>
      <c r="GPA204" s="174"/>
      <c r="GPB204" s="174"/>
      <c r="GPC204" s="174"/>
      <c r="GPD204" s="174"/>
      <c r="GPE204" s="174"/>
      <c r="GPF204" s="174"/>
      <c r="GPG204" s="174"/>
      <c r="GPH204" s="174"/>
      <c r="GPI204" s="174"/>
      <c r="GPJ204" s="174"/>
      <c r="GPK204" s="174"/>
      <c r="GPL204" s="174"/>
      <c r="GPM204" s="174"/>
      <c r="GPN204" s="174"/>
      <c r="GPO204" s="174"/>
      <c r="GPP204" s="174"/>
      <c r="GPQ204" s="174"/>
      <c r="GPR204" s="174"/>
      <c r="GPS204" s="174"/>
      <c r="GPT204" s="174"/>
      <c r="GPU204" s="174"/>
      <c r="GPV204" s="174"/>
      <c r="GPW204" s="174"/>
      <c r="GPX204" s="174"/>
      <c r="GPY204" s="174"/>
      <c r="GPZ204" s="174"/>
      <c r="GQA204" s="174"/>
      <c r="GQB204" s="174"/>
      <c r="GQC204" s="174"/>
      <c r="GQD204" s="174"/>
      <c r="GQE204" s="174"/>
      <c r="GQF204" s="174"/>
      <c r="GQG204" s="174"/>
      <c r="GQH204" s="174"/>
      <c r="GQI204" s="174"/>
      <c r="GQJ204" s="174"/>
      <c r="GQK204" s="174"/>
      <c r="GQL204" s="174"/>
      <c r="GQM204" s="174"/>
      <c r="GQN204" s="174"/>
      <c r="GQO204" s="174"/>
      <c r="GQP204" s="174"/>
      <c r="GQQ204" s="174"/>
      <c r="GQR204" s="174"/>
      <c r="GQS204" s="174"/>
      <c r="GQT204" s="174"/>
      <c r="GQU204" s="174"/>
      <c r="GQV204" s="174"/>
      <c r="GQW204" s="174"/>
      <c r="GQX204" s="174"/>
      <c r="GQY204" s="174"/>
      <c r="GQZ204" s="174"/>
      <c r="GRA204" s="174"/>
      <c r="GRB204" s="174"/>
      <c r="GRC204" s="174"/>
      <c r="GRD204" s="174"/>
      <c r="GRE204" s="174"/>
      <c r="GRF204" s="174"/>
      <c r="GRG204" s="174"/>
      <c r="GRH204" s="174"/>
      <c r="GRI204" s="174"/>
      <c r="GRJ204" s="174"/>
      <c r="GRK204" s="174"/>
      <c r="GRL204" s="174"/>
      <c r="GRM204" s="174"/>
      <c r="GRN204" s="174"/>
      <c r="GRO204" s="174"/>
      <c r="GRP204" s="174"/>
      <c r="GRQ204" s="174"/>
      <c r="GRR204" s="174"/>
      <c r="GRS204" s="174"/>
      <c r="GRT204" s="174"/>
      <c r="GRU204" s="174"/>
      <c r="GRV204" s="174"/>
      <c r="GRW204" s="174"/>
      <c r="GRX204" s="174"/>
      <c r="GRY204" s="174"/>
      <c r="GRZ204" s="174"/>
      <c r="GSA204" s="174"/>
      <c r="GSB204" s="174"/>
      <c r="GSC204" s="174"/>
      <c r="GSD204" s="174"/>
      <c r="GSE204" s="174"/>
      <c r="GSF204" s="174"/>
      <c r="GSG204" s="174"/>
      <c r="GSH204" s="174"/>
      <c r="GSI204" s="174"/>
      <c r="GSJ204" s="174"/>
      <c r="GSK204" s="174"/>
      <c r="GSL204" s="174"/>
      <c r="GSM204" s="174"/>
      <c r="GSN204" s="174"/>
      <c r="GSO204" s="174"/>
      <c r="GSP204" s="174"/>
      <c r="GSQ204" s="174"/>
      <c r="GSR204" s="174"/>
      <c r="GSS204" s="174"/>
      <c r="GST204" s="174"/>
      <c r="GSU204" s="174"/>
      <c r="GSV204" s="174"/>
      <c r="GSW204" s="174"/>
      <c r="GSX204" s="174"/>
      <c r="GSY204" s="174"/>
      <c r="GSZ204" s="174"/>
      <c r="GTA204" s="174"/>
      <c r="GTB204" s="174"/>
      <c r="GTC204" s="174"/>
      <c r="GTD204" s="174"/>
      <c r="GTE204" s="174"/>
      <c r="GTF204" s="174"/>
      <c r="GTG204" s="174"/>
      <c r="GTH204" s="174"/>
      <c r="GTI204" s="174"/>
      <c r="GTJ204" s="174"/>
      <c r="GTK204" s="174"/>
      <c r="GTL204" s="174"/>
      <c r="GTM204" s="174"/>
      <c r="GTN204" s="174"/>
      <c r="GTO204" s="174"/>
      <c r="GTP204" s="174"/>
      <c r="GTQ204" s="174"/>
      <c r="GTR204" s="174"/>
      <c r="GTS204" s="174"/>
      <c r="GTT204" s="174"/>
      <c r="GTU204" s="174"/>
      <c r="GTV204" s="174"/>
      <c r="GTW204" s="174"/>
      <c r="GTX204" s="174"/>
      <c r="GTY204" s="174"/>
      <c r="GTZ204" s="174"/>
      <c r="GUA204" s="174"/>
      <c r="GUB204" s="174"/>
      <c r="GUC204" s="174"/>
      <c r="GUD204" s="174"/>
      <c r="GUE204" s="174"/>
      <c r="GUF204" s="174"/>
      <c r="GUG204" s="174"/>
      <c r="GUH204" s="174"/>
      <c r="GUI204" s="174"/>
      <c r="GUJ204" s="174"/>
      <c r="GUK204" s="174"/>
      <c r="GUL204" s="174"/>
      <c r="GUM204" s="174"/>
      <c r="GUN204" s="174"/>
      <c r="GUO204" s="174"/>
      <c r="GUP204" s="174"/>
      <c r="GUQ204" s="174"/>
      <c r="GUR204" s="174"/>
      <c r="GUS204" s="174"/>
      <c r="GUT204" s="174"/>
      <c r="GUU204" s="174"/>
      <c r="GUV204" s="174"/>
      <c r="GUW204" s="174"/>
      <c r="GUX204" s="174"/>
      <c r="GUY204" s="174"/>
      <c r="GUZ204" s="174"/>
      <c r="GVA204" s="174"/>
      <c r="GVB204" s="174"/>
      <c r="GVC204" s="174"/>
      <c r="GVD204" s="174"/>
      <c r="GVE204" s="174"/>
      <c r="GVF204" s="174"/>
      <c r="GVG204" s="174"/>
      <c r="GVH204" s="174"/>
      <c r="GVI204" s="174"/>
      <c r="GVJ204" s="174"/>
      <c r="GVK204" s="174"/>
      <c r="GVL204" s="174"/>
      <c r="GVM204" s="174"/>
      <c r="GVN204" s="174"/>
      <c r="GVO204" s="174"/>
      <c r="GVP204" s="174"/>
      <c r="GVQ204" s="174"/>
      <c r="GVR204" s="174"/>
      <c r="GVS204" s="174"/>
      <c r="GVT204" s="174"/>
      <c r="GVU204" s="174"/>
      <c r="GVV204" s="174"/>
      <c r="GVW204" s="174"/>
      <c r="GVX204" s="174"/>
      <c r="GVY204" s="174"/>
      <c r="GVZ204" s="174"/>
      <c r="GWA204" s="174"/>
      <c r="GWB204" s="174"/>
      <c r="GWC204" s="174"/>
      <c r="GWD204" s="174"/>
      <c r="GWE204" s="174"/>
      <c r="GWF204" s="174"/>
      <c r="GWG204" s="174"/>
      <c r="GWH204" s="174"/>
      <c r="GWI204" s="174"/>
      <c r="GWJ204" s="174"/>
      <c r="GWK204" s="174"/>
      <c r="GWL204" s="174"/>
      <c r="GWM204" s="174"/>
      <c r="GWN204" s="174"/>
      <c r="GWO204" s="174"/>
      <c r="GWP204" s="174"/>
      <c r="GWQ204" s="174"/>
      <c r="GWR204" s="174"/>
      <c r="GWS204" s="174"/>
      <c r="GWT204" s="174"/>
      <c r="GWU204" s="174"/>
      <c r="GWV204" s="174"/>
      <c r="GWW204" s="174"/>
      <c r="GWX204" s="174"/>
      <c r="GWY204" s="174"/>
      <c r="GWZ204" s="174"/>
      <c r="GXA204" s="174"/>
      <c r="GXB204" s="174"/>
      <c r="GXC204" s="174"/>
      <c r="GXD204" s="174"/>
      <c r="GXE204" s="174"/>
      <c r="GXF204" s="174"/>
      <c r="GXG204" s="174"/>
      <c r="GXH204" s="174"/>
      <c r="GXI204" s="174"/>
      <c r="GXJ204" s="174"/>
      <c r="GXK204" s="174"/>
      <c r="GXL204" s="174"/>
      <c r="GXM204" s="174"/>
      <c r="GXN204" s="174"/>
      <c r="GXO204" s="174"/>
      <c r="GXP204" s="174"/>
      <c r="GXQ204" s="174"/>
      <c r="GXR204" s="174"/>
      <c r="GXS204" s="174"/>
      <c r="GXT204" s="174"/>
      <c r="GXU204" s="174"/>
      <c r="GXV204" s="174"/>
      <c r="GXW204" s="174"/>
      <c r="GXX204" s="174"/>
      <c r="GXY204" s="174"/>
      <c r="GXZ204" s="174"/>
      <c r="GYA204" s="174"/>
      <c r="GYB204" s="174"/>
      <c r="GYC204" s="174"/>
      <c r="GYD204" s="174"/>
      <c r="GYE204" s="174"/>
      <c r="GYF204" s="174"/>
      <c r="GYG204" s="174"/>
      <c r="GYH204" s="174"/>
      <c r="GYI204" s="174"/>
      <c r="GYJ204" s="174"/>
      <c r="GYK204" s="174"/>
      <c r="GYL204" s="174"/>
      <c r="GYM204" s="174"/>
      <c r="GYN204" s="174"/>
      <c r="GYO204" s="174"/>
      <c r="GYP204" s="174"/>
      <c r="GYQ204" s="174"/>
      <c r="GYR204" s="174"/>
      <c r="GYS204" s="174"/>
      <c r="GYT204" s="174"/>
      <c r="GYU204" s="174"/>
      <c r="GYV204" s="174"/>
      <c r="GYW204" s="174"/>
      <c r="GYX204" s="174"/>
      <c r="GYY204" s="174"/>
      <c r="GYZ204" s="174"/>
      <c r="GZA204" s="174"/>
      <c r="GZB204" s="174"/>
      <c r="GZC204" s="174"/>
      <c r="GZD204" s="174"/>
      <c r="GZE204" s="174"/>
      <c r="GZF204" s="174"/>
      <c r="GZG204" s="174"/>
      <c r="GZH204" s="174"/>
      <c r="GZI204" s="174"/>
      <c r="GZJ204" s="174"/>
      <c r="GZK204" s="174"/>
      <c r="GZL204" s="174"/>
      <c r="GZM204" s="174"/>
      <c r="GZN204" s="174"/>
      <c r="GZO204" s="174"/>
      <c r="GZP204" s="174"/>
      <c r="GZQ204" s="174"/>
      <c r="GZR204" s="174"/>
      <c r="GZS204" s="174"/>
      <c r="GZT204" s="174"/>
      <c r="GZU204" s="174"/>
      <c r="GZV204" s="174"/>
      <c r="GZW204" s="174"/>
      <c r="GZX204" s="174"/>
      <c r="GZY204" s="174"/>
      <c r="GZZ204" s="174"/>
      <c r="HAA204" s="174"/>
      <c r="HAB204" s="174"/>
      <c r="HAC204" s="174"/>
      <c r="HAD204" s="174"/>
      <c r="HAE204" s="174"/>
      <c r="HAF204" s="174"/>
      <c r="HAG204" s="174"/>
      <c r="HAH204" s="174"/>
      <c r="HAI204" s="174"/>
      <c r="HAJ204" s="174"/>
      <c r="HAK204" s="174"/>
      <c r="HAL204" s="174"/>
      <c r="HAM204" s="174"/>
      <c r="HAN204" s="174"/>
      <c r="HAO204" s="174"/>
      <c r="HAP204" s="174"/>
      <c r="HAQ204" s="174"/>
      <c r="HAR204" s="174"/>
      <c r="HAS204" s="174"/>
      <c r="HAT204" s="174"/>
      <c r="HAU204" s="174"/>
      <c r="HAV204" s="174"/>
      <c r="HAW204" s="174"/>
      <c r="HAX204" s="174"/>
      <c r="HAY204" s="174"/>
      <c r="HAZ204" s="174"/>
      <c r="HBA204" s="174"/>
      <c r="HBB204" s="174"/>
      <c r="HBC204" s="174"/>
      <c r="HBD204" s="174"/>
      <c r="HBE204" s="174"/>
      <c r="HBF204" s="174"/>
      <c r="HBG204" s="174"/>
      <c r="HBH204" s="174"/>
      <c r="HBI204" s="174"/>
      <c r="HBJ204" s="174"/>
      <c r="HBK204" s="174"/>
      <c r="HBL204" s="174"/>
      <c r="HBM204" s="174"/>
      <c r="HBN204" s="174"/>
      <c r="HBO204" s="174"/>
      <c r="HBP204" s="174"/>
      <c r="HBQ204" s="174"/>
      <c r="HBR204" s="174"/>
      <c r="HBS204" s="174"/>
      <c r="HBT204" s="174"/>
      <c r="HBU204" s="174"/>
      <c r="HBV204" s="174"/>
      <c r="HBW204" s="174"/>
      <c r="HBX204" s="174"/>
      <c r="HBY204" s="174"/>
      <c r="HBZ204" s="174"/>
      <c r="HCA204" s="174"/>
      <c r="HCB204" s="174"/>
      <c r="HCC204" s="174"/>
      <c r="HCD204" s="174"/>
      <c r="HCE204" s="174"/>
      <c r="HCF204" s="174"/>
      <c r="HCG204" s="174"/>
      <c r="HCH204" s="174"/>
      <c r="HCI204" s="174"/>
      <c r="HCJ204" s="174"/>
      <c r="HCK204" s="174"/>
      <c r="HCL204" s="174"/>
      <c r="HCM204" s="174"/>
      <c r="HCN204" s="174"/>
      <c r="HCO204" s="174"/>
      <c r="HCP204" s="174"/>
      <c r="HCQ204" s="174"/>
      <c r="HCR204" s="174"/>
      <c r="HCS204" s="174"/>
      <c r="HCT204" s="174"/>
      <c r="HCU204" s="174"/>
      <c r="HCV204" s="174"/>
      <c r="HCW204" s="174"/>
      <c r="HCX204" s="174"/>
      <c r="HCY204" s="174"/>
      <c r="HCZ204" s="174"/>
      <c r="HDA204" s="174"/>
      <c r="HDB204" s="174"/>
      <c r="HDC204" s="174"/>
      <c r="HDD204" s="174"/>
      <c r="HDE204" s="174"/>
      <c r="HDF204" s="174"/>
      <c r="HDG204" s="174"/>
      <c r="HDH204" s="174"/>
      <c r="HDI204" s="174"/>
      <c r="HDJ204" s="174"/>
      <c r="HDK204" s="174"/>
      <c r="HDL204" s="174"/>
      <c r="HDM204" s="174"/>
      <c r="HDN204" s="174"/>
      <c r="HDO204" s="174"/>
      <c r="HDP204" s="174"/>
      <c r="HDQ204" s="174"/>
      <c r="HDR204" s="174"/>
      <c r="HDS204" s="174"/>
      <c r="HDT204" s="174"/>
      <c r="HDU204" s="174"/>
      <c r="HDV204" s="174"/>
      <c r="HDW204" s="174"/>
      <c r="HDX204" s="174"/>
      <c r="HDY204" s="174"/>
      <c r="HDZ204" s="174"/>
      <c r="HEA204" s="174"/>
      <c r="HEB204" s="174"/>
      <c r="HEC204" s="174"/>
      <c r="HED204" s="174"/>
      <c r="HEE204" s="174"/>
      <c r="HEF204" s="174"/>
      <c r="HEG204" s="174"/>
      <c r="HEH204" s="174"/>
      <c r="HEI204" s="174"/>
      <c r="HEJ204" s="174"/>
      <c r="HEK204" s="174"/>
      <c r="HEL204" s="174"/>
      <c r="HEM204" s="174"/>
      <c r="HEN204" s="174"/>
      <c r="HEO204" s="174"/>
      <c r="HEP204" s="174"/>
      <c r="HEQ204" s="174"/>
      <c r="HER204" s="174"/>
      <c r="HES204" s="174"/>
      <c r="HET204" s="174"/>
      <c r="HEU204" s="174"/>
      <c r="HEV204" s="174"/>
      <c r="HEW204" s="174"/>
      <c r="HEX204" s="174"/>
      <c r="HEY204" s="174"/>
      <c r="HEZ204" s="174"/>
      <c r="HFA204" s="174"/>
      <c r="HFB204" s="174"/>
      <c r="HFC204" s="174"/>
      <c r="HFD204" s="174"/>
      <c r="HFE204" s="174"/>
      <c r="HFF204" s="174"/>
      <c r="HFG204" s="174"/>
      <c r="HFH204" s="174"/>
      <c r="HFI204" s="174"/>
      <c r="HFJ204" s="174"/>
      <c r="HFK204" s="174"/>
      <c r="HFL204" s="174"/>
      <c r="HFM204" s="174"/>
      <c r="HFN204" s="174"/>
      <c r="HFO204" s="174"/>
      <c r="HFP204" s="174"/>
      <c r="HFQ204" s="174"/>
      <c r="HFR204" s="174"/>
      <c r="HFS204" s="174"/>
      <c r="HFT204" s="174"/>
      <c r="HFU204" s="174"/>
      <c r="HFV204" s="174"/>
      <c r="HFW204" s="174"/>
      <c r="HFX204" s="174"/>
      <c r="HFY204" s="174"/>
      <c r="HFZ204" s="174"/>
      <c r="HGA204" s="174"/>
      <c r="HGB204" s="174"/>
      <c r="HGC204" s="174"/>
      <c r="HGD204" s="174"/>
      <c r="HGE204" s="174"/>
      <c r="HGF204" s="174"/>
      <c r="HGG204" s="174"/>
      <c r="HGH204" s="174"/>
      <c r="HGI204" s="174"/>
      <c r="HGJ204" s="174"/>
      <c r="HGK204" s="174"/>
      <c r="HGL204" s="174"/>
      <c r="HGM204" s="174"/>
      <c r="HGN204" s="174"/>
      <c r="HGO204" s="174"/>
      <c r="HGP204" s="174"/>
      <c r="HGQ204" s="174"/>
      <c r="HGR204" s="174"/>
      <c r="HGS204" s="174"/>
      <c r="HGT204" s="174"/>
      <c r="HGU204" s="174"/>
      <c r="HGV204" s="174"/>
      <c r="HGW204" s="174"/>
      <c r="HGX204" s="174"/>
      <c r="HGY204" s="174"/>
      <c r="HGZ204" s="174"/>
      <c r="HHA204" s="174"/>
      <c r="HHB204" s="174"/>
      <c r="HHC204" s="174"/>
      <c r="HHD204" s="174"/>
      <c r="HHE204" s="174"/>
      <c r="HHF204" s="174"/>
      <c r="HHG204" s="174"/>
      <c r="HHH204" s="174"/>
      <c r="HHI204" s="174"/>
      <c r="HHJ204" s="174"/>
      <c r="HHK204" s="174"/>
      <c r="HHL204" s="174"/>
      <c r="HHM204" s="174"/>
      <c r="HHN204" s="174"/>
      <c r="HHO204" s="174"/>
      <c r="HHP204" s="174"/>
      <c r="HHQ204" s="174"/>
      <c r="HHR204" s="174"/>
      <c r="HHS204" s="174"/>
      <c r="HHT204" s="174"/>
      <c r="HHU204" s="174"/>
      <c r="HHV204" s="174"/>
      <c r="HHW204" s="174"/>
      <c r="HHX204" s="174"/>
      <c r="HHY204" s="174"/>
      <c r="HHZ204" s="174"/>
      <c r="HIA204" s="174"/>
      <c r="HIB204" s="174"/>
      <c r="HIC204" s="174"/>
      <c r="HID204" s="174"/>
      <c r="HIE204" s="174"/>
      <c r="HIF204" s="174"/>
      <c r="HIG204" s="174"/>
      <c r="HIH204" s="174"/>
      <c r="HII204" s="174"/>
      <c r="HIJ204" s="174"/>
      <c r="HIK204" s="174"/>
      <c r="HIL204" s="174"/>
      <c r="HIM204" s="174"/>
      <c r="HIN204" s="174"/>
      <c r="HIO204" s="174"/>
      <c r="HIP204" s="174"/>
      <c r="HIQ204" s="174"/>
      <c r="HIR204" s="174"/>
      <c r="HIS204" s="174"/>
      <c r="HIT204" s="174"/>
      <c r="HIU204" s="174"/>
      <c r="HIV204" s="174"/>
      <c r="HIW204" s="174"/>
      <c r="HIX204" s="174"/>
      <c r="HIY204" s="174"/>
      <c r="HIZ204" s="174"/>
      <c r="HJA204" s="174"/>
      <c r="HJB204" s="174"/>
      <c r="HJC204" s="174"/>
      <c r="HJD204" s="174"/>
      <c r="HJE204" s="174"/>
      <c r="HJF204" s="174"/>
      <c r="HJG204" s="174"/>
      <c r="HJH204" s="174"/>
      <c r="HJI204" s="174"/>
      <c r="HJJ204" s="174"/>
      <c r="HJK204" s="174"/>
      <c r="HJL204" s="174"/>
      <c r="HJM204" s="174"/>
      <c r="HJN204" s="174"/>
      <c r="HJO204" s="174"/>
      <c r="HJP204" s="174"/>
      <c r="HJQ204" s="174"/>
      <c r="HJR204" s="174"/>
      <c r="HJS204" s="174"/>
      <c r="HJT204" s="174"/>
      <c r="HJU204" s="174"/>
      <c r="HJV204" s="174"/>
      <c r="HJW204" s="174"/>
      <c r="HJX204" s="174"/>
      <c r="HJY204" s="174"/>
      <c r="HJZ204" s="174"/>
      <c r="HKA204" s="174"/>
      <c r="HKB204" s="174"/>
      <c r="HKC204" s="174"/>
      <c r="HKD204" s="174"/>
      <c r="HKE204" s="174"/>
      <c r="HKF204" s="174"/>
      <c r="HKG204" s="174"/>
      <c r="HKH204" s="174"/>
      <c r="HKI204" s="174"/>
      <c r="HKJ204" s="174"/>
      <c r="HKK204" s="174"/>
      <c r="HKL204" s="174"/>
      <c r="HKM204" s="174"/>
      <c r="HKN204" s="174"/>
      <c r="HKO204" s="174"/>
      <c r="HKP204" s="174"/>
      <c r="HKQ204" s="174"/>
      <c r="HKR204" s="174"/>
      <c r="HKS204" s="174"/>
      <c r="HKT204" s="174"/>
      <c r="HKU204" s="174"/>
      <c r="HKV204" s="174"/>
      <c r="HKW204" s="174"/>
      <c r="HKX204" s="174"/>
      <c r="HKY204" s="174"/>
      <c r="HKZ204" s="174"/>
      <c r="HLA204" s="174"/>
      <c r="HLB204" s="174"/>
      <c r="HLC204" s="174"/>
      <c r="HLD204" s="174"/>
      <c r="HLE204" s="174"/>
      <c r="HLF204" s="174"/>
      <c r="HLG204" s="174"/>
      <c r="HLH204" s="174"/>
      <c r="HLI204" s="174"/>
      <c r="HLJ204" s="174"/>
      <c r="HLK204" s="174"/>
      <c r="HLL204" s="174"/>
      <c r="HLM204" s="174"/>
      <c r="HLN204" s="174"/>
      <c r="HLO204" s="174"/>
      <c r="HLP204" s="174"/>
      <c r="HLQ204" s="174"/>
      <c r="HLR204" s="174"/>
      <c r="HLS204" s="174"/>
      <c r="HLT204" s="174"/>
      <c r="HLU204" s="174"/>
      <c r="HLV204" s="174"/>
      <c r="HLW204" s="174"/>
      <c r="HLX204" s="174"/>
      <c r="HLY204" s="174"/>
      <c r="HLZ204" s="174"/>
      <c r="HMA204" s="174"/>
      <c r="HMB204" s="174"/>
      <c r="HMC204" s="174"/>
      <c r="HMD204" s="174"/>
      <c r="HME204" s="174"/>
      <c r="HMF204" s="174"/>
      <c r="HMG204" s="174"/>
      <c r="HMH204" s="174"/>
      <c r="HMI204" s="174"/>
      <c r="HMJ204" s="174"/>
      <c r="HMK204" s="174"/>
      <c r="HML204" s="174"/>
      <c r="HMM204" s="174"/>
      <c r="HMN204" s="174"/>
      <c r="HMO204" s="174"/>
      <c r="HMP204" s="174"/>
      <c r="HMQ204" s="174"/>
      <c r="HMR204" s="174"/>
      <c r="HMS204" s="174"/>
      <c r="HMT204" s="174"/>
      <c r="HMU204" s="174"/>
      <c r="HMV204" s="174"/>
      <c r="HMW204" s="174"/>
      <c r="HMX204" s="174"/>
      <c r="HMY204" s="174"/>
      <c r="HMZ204" s="174"/>
      <c r="HNA204" s="174"/>
      <c r="HNB204" s="174"/>
      <c r="HNC204" s="174"/>
      <c r="HND204" s="174"/>
      <c r="HNE204" s="174"/>
      <c r="HNF204" s="174"/>
      <c r="HNG204" s="174"/>
      <c r="HNH204" s="174"/>
      <c r="HNI204" s="174"/>
      <c r="HNJ204" s="174"/>
      <c r="HNK204" s="174"/>
      <c r="HNL204" s="174"/>
      <c r="HNM204" s="174"/>
      <c r="HNN204" s="174"/>
      <c r="HNO204" s="174"/>
      <c r="HNP204" s="174"/>
      <c r="HNQ204" s="174"/>
      <c r="HNR204" s="174"/>
      <c r="HNS204" s="174"/>
      <c r="HNT204" s="174"/>
      <c r="HNU204" s="174"/>
      <c r="HNV204" s="174"/>
      <c r="HNW204" s="174"/>
      <c r="HNX204" s="174"/>
      <c r="HNY204" s="174"/>
      <c r="HNZ204" s="174"/>
      <c r="HOA204" s="174"/>
      <c r="HOB204" s="174"/>
      <c r="HOC204" s="174"/>
      <c r="HOD204" s="174"/>
      <c r="HOE204" s="174"/>
      <c r="HOF204" s="174"/>
      <c r="HOG204" s="174"/>
      <c r="HOH204" s="174"/>
      <c r="HOI204" s="174"/>
      <c r="HOJ204" s="174"/>
      <c r="HOK204" s="174"/>
      <c r="HOL204" s="174"/>
      <c r="HOM204" s="174"/>
      <c r="HON204" s="174"/>
      <c r="HOO204" s="174"/>
      <c r="HOP204" s="174"/>
      <c r="HOQ204" s="174"/>
      <c r="HOR204" s="174"/>
      <c r="HOS204" s="174"/>
      <c r="HOT204" s="174"/>
      <c r="HOU204" s="174"/>
      <c r="HOV204" s="174"/>
      <c r="HOW204" s="174"/>
      <c r="HOX204" s="174"/>
      <c r="HOY204" s="174"/>
      <c r="HOZ204" s="174"/>
      <c r="HPA204" s="174"/>
      <c r="HPB204" s="174"/>
      <c r="HPC204" s="174"/>
      <c r="HPD204" s="174"/>
      <c r="HPE204" s="174"/>
      <c r="HPF204" s="174"/>
      <c r="HPG204" s="174"/>
      <c r="HPH204" s="174"/>
      <c r="HPI204" s="174"/>
      <c r="HPJ204" s="174"/>
      <c r="HPK204" s="174"/>
      <c r="HPL204" s="174"/>
      <c r="HPM204" s="174"/>
      <c r="HPN204" s="174"/>
      <c r="HPO204" s="174"/>
      <c r="HPP204" s="174"/>
      <c r="HPQ204" s="174"/>
      <c r="HPR204" s="174"/>
      <c r="HPS204" s="174"/>
      <c r="HPT204" s="174"/>
      <c r="HPU204" s="174"/>
      <c r="HPV204" s="174"/>
      <c r="HPW204" s="174"/>
      <c r="HPX204" s="174"/>
      <c r="HPY204" s="174"/>
      <c r="HPZ204" s="174"/>
      <c r="HQA204" s="174"/>
      <c r="HQB204" s="174"/>
      <c r="HQC204" s="174"/>
      <c r="HQD204" s="174"/>
      <c r="HQE204" s="174"/>
      <c r="HQF204" s="174"/>
      <c r="HQG204" s="174"/>
      <c r="HQH204" s="174"/>
      <c r="HQI204" s="174"/>
      <c r="HQJ204" s="174"/>
      <c r="HQK204" s="174"/>
      <c r="HQL204" s="174"/>
      <c r="HQM204" s="174"/>
      <c r="HQN204" s="174"/>
      <c r="HQO204" s="174"/>
      <c r="HQP204" s="174"/>
      <c r="HQQ204" s="174"/>
      <c r="HQR204" s="174"/>
      <c r="HQS204" s="174"/>
      <c r="HQT204" s="174"/>
      <c r="HQU204" s="174"/>
      <c r="HQV204" s="174"/>
      <c r="HQW204" s="174"/>
      <c r="HQX204" s="174"/>
      <c r="HQY204" s="174"/>
      <c r="HQZ204" s="174"/>
      <c r="HRA204" s="174"/>
      <c r="HRB204" s="174"/>
      <c r="HRC204" s="174"/>
      <c r="HRD204" s="174"/>
      <c r="HRE204" s="174"/>
      <c r="HRF204" s="174"/>
      <c r="HRG204" s="174"/>
      <c r="HRH204" s="174"/>
      <c r="HRI204" s="174"/>
      <c r="HRJ204" s="174"/>
      <c r="HRK204" s="174"/>
      <c r="HRL204" s="174"/>
      <c r="HRM204" s="174"/>
      <c r="HRN204" s="174"/>
      <c r="HRO204" s="174"/>
      <c r="HRP204" s="174"/>
      <c r="HRQ204" s="174"/>
      <c r="HRR204" s="174"/>
      <c r="HRS204" s="174"/>
      <c r="HRT204" s="174"/>
      <c r="HRU204" s="174"/>
      <c r="HRV204" s="174"/>
      <c r="HRW204" s="174"/>
      <c r="HRX204" s="174"/>
      <c r="HRY204" s="174"/>
      <c r="HRZ204" s="174"/>
      <c r="HSA204" s="174"/>
      <c r="HSB204" s="174"/>
      <c r="HSC204" s="174"/>
      <c r="HSD204" s="174"/>
      <c r="HSE204" s="174"/>
      <c r="HSF204" s="174"/>
      <c r="HSG204" s="174"/>
      <c r="HSH204" s="174"/>
      <c r="HSI204" s="174"/>
      <c r="HSJ204" s="174"/>
      <c r="HSK204" s="174"/>
      <c r="HSL204" s="174"/>
      <c r="HSM204" s="174"/>
      <c r="HSN204" s="174"/>
      <c r="HSO204" s="174"/>
      <c r="HSP204" s="174"/>
      <c r="HSQ204" s="174"/>
      <c r="HSR204" s="174"/>
      <c r="HSS204" s="174"/>
      <c r="HST204" s="174"/>
      <c r="HSU204" s="174"/>
      <c r="HSV204" s="174"/>
      <c r="HSW204" s="174"/>
      <c r="HSX204" s="174"/>
      <c r="HSY204" s="174"/>
      <c r="HSZ204" s="174"/>
      <c r="HTA204" s="174"/>
      <c r="HTB204" s="174"/>
      <c r="HTC204" s="174"/>
      <c r="HTD204" s="174"/>
      <c r="HTE204" s="174"/>
      <c r="HTF204" s="174"/>
      <c r="HTG204" s="174"/>
      <c r="HTH204" s="174"/>
      <c r="HTI204" s="174"/>
      <c r="HTJ204" s="174"/>
      <c r="HTK204" s="174"/>
      <c r="HTL204" s="174"/>
      <c r="HTM204" s="174"/>
      <c r="HTN204" s="174"/>
      <c r="HTO204" s="174"/>
      <c r="HTP204" s="174"/>
      <c r="HTQ204" s="174"/>
      <c r="HTR204" s="174"/>
      <c r="HTS204" s="174"/>
      <c r="HTT204" s="174"/>
      <c r="HTU204" s="174"/>
      <c r="HTV204" s="174"/>
      <c r="HTW204" s="174"/>
      <c r="HTX204" s="174"/>
      <c r="HTY204" s="174"/>
      <c r="HTZ204" s="174"/>
      <c r="HUA204" s="174"/>
      <c r="HUB204" s="174"/>
      <c r="HUC204" s="174"/>
      <c r="HUD204" s="174"/>
      <c r="HUE204" s="174"/>
      <c r="HUF204" s="174"/>
      <c r="HUG204" s="174"/>
      <c r="HUH204" s="174"/>
      <c r="HUI204" s="174"/>
      <c r="HUJ204" s="174"/>
      <c r="HUK204" s="174"/>
      <c r="HUL204" s="174"/>
      <c r="HUM204" s="174"/>
      <c r="HUN204" s="174"/>
      <c r="HUO204" s="174"/>
      <c r="HUP204" s="174"/>
      <c r="HUQ204" s="174"/>
      <c r="HUR204" s="174"/>
      <c r="HUS204" s="174"/>
      <c r="HUT204" s="174"/>
      <c r="HUU204" s="174"/>
      <c r="HUV204" s="174"/>
      <c r="HUW204" s="174"/>
      <c r="HUX204" s="174"/>
      <c r="HUY204" s="174"/>
      <c r="HUZ204" s="174"/>
      <c r="HVA204" s="174"/>
      <c r="HVB204" s="174"/>
      <c r="HVC204" s="174"/>
      <c r="HVD204" s="174"/>
      <c r="HVE204" s="174"/>
      <c r="HVF204" s="174"/>
      <c r="HVG204" s="174"/>
      <c r="HVH204" s="174"/>
      <c r="HVI204" s="174"/>
      <c r="HVJ204" s="174"/>
      <c r="HVK204" s="174"/>
      <c r="HVL204" s="174"/>
      <c r="HVM204" s="174"/>
      <c r="HVN204" s="174"/>
      <c r="HVO204" s="174"/>
      <c r="HVP204" s="174"/>
      <c r="HVQ204" s="174"/>
      <c r="HVR204" s="174"/>
      <c r="HVS204" s="174"/>
      <c r="HVT204" s="174"/>
      <c r="HVU204" s="174"/>
      <c r="HVV204" s="174"/>
      <c r="HVW204" s="174"/>
      <c r="HVX204" s="174"/>
      <c r="HVY204" s="174"/>
      <c r="HVZ204" s="174"/>
      <c r="HWA204" s="174"/>
      <c r="HWB204" s="174"/>
      <c r="HWC204" s="174"/>
      <c r="HWD204" s="174"/>
      <c r="HWE204" s="174"/>
      <c r="HWF204" s="174"/>
      <c r="HWG204" s="174"/>
      <c r="HWH204" s="174"/>
      <c r="HWI204" s="174"/>
      <c r="HWJ204" s="174"/>
      <c r="HWK204" s="174"/>
      <c r="HWL204" s="174"/>
      <c r="HWM204" s="174"/>
      <c r="HWN204" s="174"/>
      <c r="HWO204" s="174"/>
      <c r="HWP204" s="174"/>
      <c r="HWQ204" s="174"/>
      <c r="HWR204" s="174"/>
      <c r="HWS204" s="174"/>
      <c r="HWT204" s="174"/>
      <c r="HWU204" s="174"/>
      <c r="HWV204" s="174"/>
      <c r="HWW204" s="174"/>
      <c r="HWX204" s="174"/>
      <c r="HWY204" s="174"/>
      <c r="HWZ204" s="174"/>
      <c r="HXA204" s="174"/>
      <c r="HXB204" s="174"/>
      <c r="HXC204" s="174"/>
      <c r="HXD204" s="174"/>
      <c r="HXE204" s="174"/>
      <c r="HXF204" s="174"/>
      <c r="HXG204" s="174"/>
      <c r="HXH204" s="174"/>
      <c r="HXI204" s="174"/>
      <c r="HXJ204" s="174"/>
      <c r="HXK204" s="174"/>
      <c r="HXL204" s="174"/>
      <c r="HXM204" s="174"/>
      <c r="HXN204" s="174"/>
      <c r="HXO204" s="174"/>
      <c r="HXP204" s="174"/>
      <c r="HXQ204" s="174"/>
      <c r="HXR204" s="174"/>
      <c r="HXS204" s="174"/>
      <c r="HXT204" s="174"/>
      <c r="HXU204" s="174"/>
      <c r="HXV204" s="174"/>
      <c r="HXW204" s="174"/>
      <c r="HXX204" s="174"/>
      <c r="HXY204" s="174"/>
      <c r="HXZ204" s="174"/>
      <c r="HYA204" s="174"/>
      <c r="HYB204" s="174"/>
      <c r="HYC204" s="174"/>
      <c r="HYD204" s="174"/>
      <c r="HYE204" s="174"/>
      <c r="HYF204" s="174"/>
      <c r="HYG204" s="174"/>
      <c r="HYH204" s="174"/>
      <c r="HYI204" s="174"/>
      <c r="HYJ204" s="174"/>
      <c r="HYK204" s="174"/>
      <c r="HYL204" s="174"/>
      <c r="HYM204" s="174"/>
      <c r="HYN204" s="174"/>
      <c r="HYO204" s="174"/>
      <c r="HYP204" s="174"/>
      <c r="HYQ204" s="174"/>
      <c r="HYR204" s="174"/>
      <c r="HYS204" s="174"/>
      <c r="HYT204" s="174"/>
      <c r="HYU204" s="174"/>
      <c r="HYV204" s="174"/>
      <c r="HYW204" s="174"/>
      <c r="HYX204" s="174"/>
      <c r="HYY204" s="174"/>
      <c r="HYZ204" s="174"/>
      <c r="HZA204" s="174"/>
      <c r="HZB204" s="174"/>
      <c r="HZC204" s="174"/>
      <c r="HZD204" s="174"/>
      <c r="HZE204" s="174"/>
      <c r="HZF204" s="174"/>
      <c r="HZG204" s="174"/>
      <c r="HZH204" s="174"/>
      <c r="HZI204" s="174"/>
      <c r="HZJ204" s="174"/>
      <c r="HZK204" s="174"/>
      <c r="HZL204" s="174"/>
      <c r="HZM204" s="174"/>
      <c r="HZN204" s="174"/>
      <c r="HZO204" s="174"/>
      <c r="HZP204" s="174"/>
      <c r="HZQ204" s="174"/>
      <c r="HZR204" s="174"/>
      <c r="HZS204" s="174"/>
      <c r="HZT204" s="174"/>
      <c r="HZU204" s="174"/>
      <c r="HZV204" s="174"/>
      <c r="HZW204" s="174"/>
      <c r="HZX204" s="174"/>
      <c r="HZY204" s="174"/>
      <c r="HZZ204" s="174"/>
      <c r="IAA204" s="174"/>
      <c r="IAB204" s="174"/>
      <c r="IAC204" s="174"/>
      <c r="IAD204" s="174"/>
      <c r="IAE204" s="174"/>
      <c r="IAF204" s="174"/>
      <c r="IAG204" s="174"/>
      <c r="IAH204" s="174"/>
      <c r="IAI204" s="174"/>
      <c r="IAJ204" s="174"/>
      <c r="IAK204" s="174"/>
      <c r="IAL204" s="174"/>
      <c r="IAM204" s="174"/>
      <c r="IAN204" s="174"/>
      <c r="IAO204" s="174"/>
      <c r="IAP204" s="174"/>
      <c r="IAQ204" s="174"/>
      <c r="IAR204" s="174"/>
      <c r="IAS204" s="174"/>
      <c r="IAT204" s="174"/>
      <c r="IAU204" s="174"/>
      <c r="IAV204" s="174"/>
      <c r="IAW204" s="174"/>
      <c r="IAX204" s="174"/>
      <c r="IAY204" s="174"/>
      <c r="IAZ204" s="174"/>
      <c r="IBA204" s="174"/>
      <c r="IBB204" s="174"/>
      <c r="IBC204" s="174"/>
      <c r="IBD204" s="174"/>
      <c r="IBE204" s="174"/>
      <c r="IBF204" s="174"/>
      <c r="IBG204" s="174"/>
      <c r="IBH204" s="174"/>
      <c r="IBI204" s="174"/>
      <c r="IBJ204" s="174"/>
      <c r="IBK204" s="174"/>
      <c r="IBL204" s="174"/>
      <c r="IBM204" s="174"/>
      <c r="IBN204" s="174"/>
      <c r="IBO204" s="174"/>
      <c r="IBP204" s="174"/>
      <c r="IBQ204" s="174"/>
      <c r="IBR204" s="174"/>
      <c r="IBS204" s="174"/>
      <c r="IBT204" s="174"/>
      <c r="IBU204" s="174"/>
      <c r="IBV204" s="174"/>
      <c r="IBW204" s="174"/>
      <c r="IBX204" s="174"/>
      <c r="IBY204" s="174"/>
      <c r="IBZ204" s="174"/>
      <c r="ICA204" s="174"/>
      <c r="ICB204" s="174"/>
      <c r="ICC204" s="174"/>
      <c r="ICD204" s="174"/>
      <c r="ICE204" s="174"/>
      <c r="ICF204" s="174"/>
      <c r="ICG204" s="174"/>
      <c r="ICH204" s="174"/>
      <c r="ICI204" s="174"/>
      <c r="ICJ204" s="174"/>
      <c r="ICK204" s="174"/>
      <c r="ICL204" s="174"/>
      <c r="ICM204" s="174"/>
      <c r="ICN204" s="174"/>
      <c r="ICO204" s="174"/>
      <c r="ICP204" s="174"/>
      <c r="ICQ204" s="174"/>
      <c r="ICR204" s="174"/>
      <c r="ICS204" s="174"/>
      <c r="ICT204" s="174"/>
      <c r="ICU204" s="174"/>
      <c r="ICV204" s="174"/>
      <c r="ICW204" s="174"/>
      <c r="ICX204" s="174"/>
      <c r="ICY204" s="174"/>
      <c r="ICZ204" s="174"/>
      <c r="IDA204" s="174"/>
      <c r="IDB204" s="174"/>
      <c r="IDC204" s="174"/>
      <c r="IDD204" s="174"/>
      <c r="IDE204" s="174"/>
      <c r="IDF204" s="174"/>
      <c r="IDG204" s="174"/>
      <c r="IDH204" s="174"/>
      <c r="IDI204" s="174"/>
      <c r="IDJ204" s="174"/>
      <c r="IDK204" s="174"/>
      <c r="IDL204" s="174"/>
      <c r="IDM204" s="174"/>
      <c r="IDN204" s="174"/>
      <c r="IDO204" s="174"/>
      <c r="IDP204" s="174"/>
      <c r="IDQ204" s="174"/>
      <c r="IDR204" s="174"/>
      <c r="IDS204" s="174"/>
      <c r="IDT204" s="174"/>
      <c r="IDU204" s="174"/>
      <c r="IDV204" s="174"/>
      <c r="IDW204" s="174"/>
      <c r="IDX204" s="174"/>
      <c r="IDY204" s="174"/>
      <c r="IDZ204" s="174"/>
      <c r="IEA204" s="174"/>
      <c r="IEB204" s="174"/>
      <c r="IEC204" s="174"/>
      <c r="IED204" s="174"/>
      <c r="IEE204" s="174"/>
      <c r="IEF204" s="174"/>
      <c r="IEG204" s="174"/>
      <c r="IEH204" s="174"/>
      <c r="IEI204" s="174"/>
      <c r="IEJ204" s="174"/>
      <c r="IEK204" s="174"/>
      <c r="IEL204" s="174"/>
      <c r="IEM204" s="174"/>
      <c r="IEN204" s="174"/>
      <c r="IEO204" s="174"/>
      <c r="IEP204" s="174"/>
      <c r="IEQ204" s="174"/>
      <c r="IER204" s="174"/>
      <c r="IES204" s="174"/>
      <c r="IET204" s="174"/>
      <c r="IEU204" s="174"/>
      <c r="IEV204" s="174"/>
      <c r="IEW204" s="174"/>
      <c r="IEX204" s="174"/>
      <c r="IEY204" s="174"/>
      <c r="IEZ204" s="174"/>
      <c r="IFA204" s="174"/>
      <c r="IFB204" s="174"/>
      <c r="IFC204" s="174"/>
      <c r="IFD204" s="174"/>
      <c r="IFE204" s="174"/>
      <c r="IFF204" s="174"/>
      <c r="IFG204" s="174"/>
      <c r="IFH204" s="174"/>
      <c r="IFI204" s="174"/>
      <c r="IFJ204" s="174"/>
      <c r="IFK204" s="174"/>
      <c r="IFL204" s="174"/>
      <c r="IFM204" s="174"/>
      <c r="IFN204" s="174"/>
      <c r="IFO204" s="174"/>
      <c r="IFP204" s="174"/>
      <c r="IFQ204" s="174"/>
      <c r="IFR204" s="174"/>
      <c r="IFS204" s="174"/>
      <c r="IFT204" s="174"/>
      <c r="IFU204" s="174"/>
      <c r="IFV204" s="174"/>
      <c r="IFW204" s="174"/>
      <c r="IFX204" s="174"/>
      <c r="IFY204" s="174"/>
      <c r="IFZ204" s="174"/>
      <c r="IGA204" s="174"/>
      <c r="IGB204" s="174"/>
      <c r="IGC204" s="174"/>
      <c r="IGD204" s="174"/>
      <c r="IGE204" s="174"/>
      <c r="IGF204" s="174"/>
      <c r="IGG204" s="174"/>
      <c r="IGH204" s="174"/>
      <c r="IGI204" s="174"/>
      <c r="IGJ204" s="174"/>
      <c r="IGK204" s="174"/>
      <c r="IGL204" s="174"/>
      <c r="IGM204" s="174"/>
      <c r="IGN204" s="174"/>
      <c r="IGO204" s="174"/>
      <c r="IGP204" s="174"/>
      <c r="IGQ204" s="174"/>
      <c r="IGR204" s="174"/>
      <c r="IGS204" s="174"/>
      <c r="IGT204" s="174"/>
      <c r="IGU204" s="174"/>
      <c r="IGV204" s="174"/>
      <c r="IGW204" s="174"/>
      <c r="IGX204" s="174"/>
      <c r="IGY204" s="174"/>
      <c r="IGZ204" s="174"/>
      <c r="IHA204" s="174"/>
      <c r="IHB204" s="174"/>
      <c r="IHC204" s="174"/>
      <c r="IHD204" s="174"/>
      <c r="IHE204" s="174"/>
      <c r="IHF204" s="174"/>
      <c r="IHG204" s="174"/>
      <c r="IHH204" s="174"/>
      <c r="IHI204" s="174"/>
      <c r="IHJ204" s="174"/>
      <c r="IHK204" s="174"/>
      <c r="IHL204" s="174"/>
      <c r="IHM204" s="174"/>
      <c r="IHN204" s="174"/>
      <c r="IHO204" s="174"/>
      <c r="IHP204" s="174"/>
      <c r="IHQ204" s="174"/>
      <c r="IHR204" s="174"/>
      <c r="IHS204" s="174"/>
      <c r="IHT204" s="174"/>
      <c r="IHU204" s="174"/>
      <c r="IHV204" s="174"/>
      <c r="IHW204" s="174"/>
      <c r="IHX204" s="174"/>
      <c r="IHY204" s="174"/>
      <c r="IHZ204" s="174"/>
      <c r="IIA204" s="174"/>
      <c r="IIB204" s="174"/>
      <c r="IIC204" s="174"/>
      <c r="IID204" s="174"/>
      <c r="IIE204" s="174"/>
      <c r="IIF204" s="174"/>
      <c r="IIG204" s="174"/>
      <c r="IIH204" s="174"/>
      <c r="III204" s="174"/>
      <c r="IIJ204" s="174"/>
      <c r="IIK204" s="174"/>
      <c r="IIL204" s="174"/>
      <c r="IIM204" s="174"/>
      <c r="IIN204" s="174"/>
      <c r="IIO204" s="174"/>
      <c r="IIP204" s="174"/>
      <c r="IIQ204" s="174"/>
      <c r="IIR204" s="174"/>
      <c r="IIS204" s="174"/>
      <c r="IIT204" s="174"/>
      <c r="IIU204" s="174"/>
      <c r="IIV204" s="174"/>
      <c r="IIW204" s="174"/>
      <c r="IIX204" s="174"/>
      <c r="IIY204" s="174"/>
      <c r="IIZ204" s="174"/>
      <c r="IJA204" s="174"/>
      <c r="IJB204" s="174"/>
      <c r="IJC204" s="174"/>
      <c r="IJD204" s="174"/>
      <c r="IJE204" s="174"/>
      <c r="IJF204" s="174"/>
      <c r="IJG204" s="174"/>
      <c r="IJH204" s="174"/>
      <c r="IJI204" s="174"/>
      <c r="IJJ204" s="174"/>
      <c r="IJK204" s="174"/>
      <c r="IJL204" s="174"/>
      <c r="IJM204" s="174"/>
      <c r="IJN204" s="174"/>
      <c r="IJO204" s="174"/>
      <c r="IJP204" s="174"/>
      <c r="IJQ204" s="174"/>
      <c r="IJR204" s="174"/>
      <c r="IJS204" s="174"/>
      <c r="IJT204" s="174"/>
      <c r="IJU204" s="174"/>
      <c r="IJV204" s="174"/>
      <c r="IJW204" s="174"/>
      <c r="IJX204" s="174"/>
      <c r="IJY204" s="174"/>
      <c r="IJZ204" s="174"/>
      <c r="IKA204" s="174"/>
      <c r="IKB204" s="174"/>
      <c r="IKC204" s="174"/>
      <c r="IKD204" s="174"/>
      <c r="IKE204" s="174"/>
      <c r="IKF204" s="174"/>
      <c r="IKG204" s="174"/>
      <c r="IKH204" s="174"/>
      <c r="IKI204" s="174"/>
      <c r="IKJ204" s="174"/>
      <c r="IKK204" s="174"/>
      <c r="IKL204" s="174"/>
      <c r="IKM204" s="174"/>
      <c r="IKN204" s="174"/>
      <c r="IKO204" s="174"/>
      <c r="IKP204" s="174"/>
      <c r="IKQ204" s="174"/>
      <c r="IKR204" s="174"/>
      <c r="IKS204" s="174"/>
      <c r="IKT204" s="174"/>
      <c r="IKU204" s="174"/>
      <c r="IKV204" s="174"/>
      <c r="IKW204" s="174"/>
      <c r="IKX204" s="174"/>
      <c r="IKY204" s="174"/>
      <c r="IKZ204" s="174"/>
      <c r="ILA204" s="174"/>
      <c r="ILB204" s="174"/>
      <c r="ILC204" s="174"/>
      <c r="ILD204" s="174"/>
      <c r="ILE204" s="174"/>
      <c r="ILF204" s="174"/>
      <c r="ILG204" s="174"/>
      <c r="ILH204" s="174"/>
      <c r="ILI204" s="174"/>
      <c r="ILJ204" s="174"/>
      <c r="ILK204" s="174"/>
      <c r="ILL204" s="174"/>
      <c r="ILM204" s="174"/>
      <c r="ILN204" s="174"/>
      <c r="ILO204" s="174"/>
      <c r="ILP204" s="174"/>
      <c r="ILQ204" s="174"/>
      <c r="ILR204" s="174"/>
      <c r="ILS204" s="174"/>
      <c r="ILT204" s="174"/>
      <c r="ILU204" s="174"/>
      <c r="ILV204" s="174"/>
      <c r="ILW204" s="174"/>
      <c r="ILX204" s="174"/>
      <c r="ILY204" s="174"/>
      <c r="ILZ204" s="174"/>
      <c r="IMA204" s="174"/>
      <c r="IMB204" s="174"/>
      <c r="IMC204" s="174"/>
      <c r="IMD204" s="174"/>
      <c r="IME204" s="174"/>
      <c r="IMF204" s="174"/>
      <c r="IMG204" s="174"/>
      <c r="IMH204" s="174"/>
      <c r="IMI204" s="174"/>
      <c r="IMJ204" s="174"/>
      <c r="IMK204" s="174"/>
      <c r="IML204" s="174"/>
      <c r="IMM204" s="174"/>
      <c r="IMN204" s="174"/>
      <c r="IMO204" s="174"/>
      <c r="IMP204" s="174"/>
      <c r="IMQ204" s="174"/>
      <c r="IMR204" s="174"/>
      <c r="IMS204" s="174"/>
      <c r="IMT204" s="174"/>
      <c r="IMU204" s="174"/>
      <c r="IMV204" s="174"/>
      <c r="IMW204" s="174"/>
      <c r="IMX204" s="174"/>
      <c r="IMY204" s="174"/>
      <c r="IMZ204" s="174"/>
      <c r="INA204" s="174"/>
      <c r="INB204" s="174"/>
      <c r="INC204" s="174"/>
      <c r="IND204" s="174"/>
      <c r="INE204" s="174"/>
      <c r="INF204" s="174"/>
      <c r="ING204" s="174"/>
      <c r="INH204" s="174"/>
      <c r="INI204" s="174"/>
      <c r="INJ204" s="174"/>
      <c r="INK204" s="174"/>
      <c r="INL204" s="174"/>
      <c r="INM204" s="174"/>
      <c r="INN204" s="174"/>
      <c r="INO204" s="174"/>
      <c r="INP204" s="174"/>
      <c r="INQ204" s="174"/>
      <c r="INR204" s="174"/>
      <c r="INS204" s="174"/>
      <c r="INT204" s="174"/>
      <c r="INU204" s="174"/>
      <c r="INV204" s="174"/>
      <c r="INW204" s="174"/>
      <c r="INX204" s="174"/>
      <c r="INY204" s="174"/>
      <c r="INZ204" s="174"/>
      <c r="IOA204" s="174"/>
      <c r="IOB204" s="174"/>
      <c r="IOC204" s="174"/>
      <c r="IOD204" s="174"/>
      <c r="IOE204" s="174"/>
      <c r="IOF204" s="174"/>
      <c r="IOG204" s="174"/>
      <c r="IOH204" s="174"/>
      <c r="IOI204" s="174"/>
      <c r="IOJ204" s="174"/>
      <c r="IOK204" s="174"/>
      <c r="IOL204" s="174"/>
      <c r="IOM204" s="174"/>
      <c r="ION204" s="174"/>
      <c r="IOO204" s="174"/>
      <c r="IOP204" s="174"/>
      <c r="IOQ204" s="174"/>
      <c r="IOR204" s="174"/>
      <c r="IOS204" s="174"/>
      <c r="IOT204" s="174"/>
      <c r="IOU204" s="174"/>
      <c r="IOV204" s="174"/>
      <c r="IOW204" s="174"/>
      <c r="IOX204" s="174"/>
      <c r="IOY204" s="174"/>
      <c r="IOZ204" s="174"/>
      <c r="IPA204" s="174"/>
      <c r="IPB204" s="174"/>
      <c r="IPC204" s="174"/>
      <c r="IPD204" s="174"/>
      <c r="IPE204" s="174"/>
      <c r="IPF204" s="174"/>
      <c r="IPG204" s="174"/>
      <c r="IPH204" s="174"/>
      <c r="IPI204" s="174"/>
      <c r="IPJ204" s="174"/>
      <c r="IPK204" s="174"/>
      <c r="IPL204" s="174"/>
      <c r="IPM204" s="174"/>
      <c r="IPN204" s="174"/>
      <c r="IPO204" s="174"/>
      <c r="IPP204" s="174"/>
      <c r="IPQ204" s="174"/>
      <c r="IPR204" s="174"/>
      <c r="IPS204" s="174"/>
      <c r="IPT204" s="174"/>
      <c r="IPU204" s="174"/>
      <c r="IPV204" s="174"/>
      <c r="IPW204" s="174"/>
      <c r="IPX204" s="174"/>
      <c r="IPY204" s="174"/>
      <c r="IPZ204" s="174"/>
      <c r="IQA204" s="174"/>
      <c r="IQB204" s="174"/>
      <c r="IQC204" s="174"/>
      <c r="IQD204" s="174"/>
      <c r="IQE204" s="174"/>
      <c r="IQF204" s="174"/>
      <c r="IQG204" s="174"/>
      <c r="IQH204" s="174"/>
      <c r="IQI204" s="174"/>
      <c r="IQJ204" s="174"/>
      <c r="IQK204" s="174"/>
      <c r="IQL204" s="174"/>
      <c r="IQM204" s="174"/>
      <c r="IQN204" s="174"/>
      <c r="IQO204" s="174"/>
      <c r="IQP204" s="174"/>
      <c r="IQQ204" s="174"/>
      <c r="IQR204" s="174"/>
      <c r="IQS204" s="174"/>
      <c r="IQT204" s="174"/>
      <c r="IQU204" s="174"/>
      <c r="IQV204" s="174"/>
      <c r="IQW204" s="174"/>
      <c r="IQX204" s="174"/>
      <c r="IQY204" s="174"/>
      <c r="IQZ204" s="174"/>
      <c r="IRA204" s="174"/>
      <c r="IRB204" s="174"/>
      <c r="IRC204" s="174"/>
      <c r="IRD204" s="174"/>
      <c r="IRE204" s="174"/>
      <c r="IRF204" s="174"/>
      <c r="IRG204" s="174"/>
      <c r="IRH204" s="174"/>
      <c r="IRI204" s="174"/>
      <c r="IRJ204" s="174"/>
      <c r="IRK204" s="174"/>
      <c r="IRL204" s="174"/>
      <c r="IRM204" s="174"/>
      <c r="IRN204" s="174"/>
      <c r="IRO204" s="174"/>
      <c r="IRP204" s="174"/>
      <c r="IRQ204" s="174"/>
      <c r="IRR204" s="174"/>
      <c r="IRS204" s="174"/>
      <c r="IRT204" s="174"/>
      <c r="IRU204" s="174"/>
      <c r="IRV204" s="174"/>
      <c r="IRW204" s="174"/>
      <c r="IRX204" s="174"/>
      <c r="IRY204" s="174"/>
      <c r="IRZ204" s="174"/>
      <c r="ISA204" s="174"/>
      <c r="ISB204" s="174"/>
      <c r="ISC204" s="174"/>
      <c r="ISD204" s="174"/>
      <c r="ISE204" s="174"/>
      <c r="ISF204" s="174"/>
      <c r="ISG204" s="174"/>
      <c r="ISH204" s="174"/>
      <c r="ISI204" s="174"/>
      <c r="ISJ204" s="174"/>
      <c r="ISK204" s="174"/>
      <c r="ISL204" s="174"/>
      <c r="ISM204" s="174"/>
      <c r="ISN204" s="174"/>
      <c r="ISO204" s="174"/>
      <c r="ISP204" s="174"/>
      <c r="ISQ204" s="174"/>
      <c r="ISR204" s="174"/>
      <c r="ISS204" s="174"/>
      <c r="IST204" s="174"/>
      <c r="ISU204" s="174"/>
      <c r="ISV204" s="174"/>
      <c r="ISW204" s="174"/>
      <c r="ISX204" s="174"/>
      <c r="ISY204" s="174"/>
      <c r="ISZ204" s="174"/>
      <c r="ITA204" s="174"/>
      <c r="ITB204" s="174"/>
      <c r="ITC204" s="174"/>
      <c r="ITD204" s="174"/>
      <c r="ITE204" s="174"/>
      <c r="ITF204" s="174"/>
      <c r="ITG204" s="174"/>
      <c r="ITH204" s="174"/>
      <c r="ITI204" s="174"/>
      <c r="ITJ204" s="174"/>
      <c r="ITK204" s="174"/>
      <c r="ITL204" s="174"/>
      <c r="ITM204" s="174"/>
      <c r="ITN204" s="174"/>
      <c r="ITO204" s="174"/>
      <c r="ITP204" s="174"/>
      <c r="ITQ204" s="174"/>
      <c r="ITR204" s="174"/>
      <c r="ITS204" s="174"/>
      <c r="ITT204" s="174"/>
      <c r="ITU204" s="174"/>
      <c r="ITV204" s="174"/>
      <c r="ITW204" s="174"/>
      <c r="ITX204" s="174"/>
      <c r="ITY204" s="174"/>
      <c r="ITZ204" s="174"/>
      <c r="IUA204" s="174"/>
      <c r="IUB204" s="174"/>
      <c r="IUC204" s="174"/>
      <c r="IUD204" s="174"/>
      <c r="IUE204" s="174"/>
      <c r="IUF204" s="174"/>
      <c r="IUG204" s="174"/>
      <c r="IUH204" s="174"/>
      <c r="IUI204" s="174"/>
      <c r="IUJ204" s="174"/>
      <c r="IUK204" s="174"/>
      <c r="IUL204" s="174"/>
      <c r="IUM204" s="174"/>
      <c r="IUN204" s="174"/>
      <c r="IUO204" s="174"/>
      <c r="IUP204" s="174"/>
      <c r="IUQ204" s="174"/>
      <c r="IUR204" s="174"/>
      <c r="IUS204" s="174"/>
      <c r="IUT204" s="174"/>
      <c r="IUU204" s="174"/>
      <c r="IUV204" s="174"/>
      <c r="IUW204" s="174"/>
      <c r="IUX204" s="174"/>
      <c r="IUY204" s="174"/>
      <c r="IUZ204" s="174"/>
      <c r="IVA204" s="174"/>
      <c r="IVB204" s="174"/>
      <c r="IVC204" s="174"/>
      <c r="IVD204" s="174"/>
      <c r="IVE204" s="174"/>
      <c r="IVF204" s="174"/>
      <c r="IVG204" s="174"/>
      <c r="IVH204" s="174"/>
      <c r="IVI204" s="174"/>
      <c r="IVJ204" s="174"/>
      <c r="IVK204" s="174"/>
      <c r="IVL204" s="174"/>
      <c r="IVM204" s="174"/>
      <c r="IVN204" s="174"/>
      <c r="IVO204" s="174"/>
      <c r="IVP204" s="174"/>
      <c r="IVQ204" s="174"/>
      <c r="IVR204" s="174"/>
      <c r="IVS204" s="174"/>
      <c r="IVT204" s="174"/>
      <c r="IVU204" s="174"/>
      <c r="IVV204" s="174"/>
      <c r="IVW204" s="174"/>
      <c r="IVX204" s="174"/>
      <c r="IVY204" s="174"/>
      <c r="IVZ204" s="174"/>
      <c r="IWA204" s="174"/>
      <c r="IWB204" s="174"/>
      <c r="IWC204" s="174"/>
      <c r="IWD204" s="174"/>
      <c r="IWE204" s="174"/>
      <c r="IWF204" s="174"/>
      <c r="IWG204" s="174"/>
      <c r="IWH204" s="174"/>
      <c r="IWI204" s="174"/>
      <c r="IWJ204" s="174"/>
      <c r="IWK204" s="174"/>
      <c r="IWL204" s="174"/>
      <c r="IWM204" s="174"/>
      <c r="IWN204" s="174"/>
      <c r="IWO204" s="174"/>
      <c r="IWP204" s="174"/>
      <c r="IWQ204" s="174"/>
      <c r="IWR204" s="174"/>
      <c r="IWS204" s="174"/>
      <c r="IWT204" s="174"/>
      <c r="IWU204" s="174"/>
      <c r="IWV204" s="174"/>
      <c r="IWW204" s="174"/>
      <c r="IWX204" s="174"/>
      <c r="IWY204" s="174"/>
      <c r="IWZ204" s="174"/>
      <c r="IXA204" s="174"/>
      <c r="IXB204" s="174"/>
      <c r="IXC204" s="174"/>
      <c r="IXD204" s="174"/>
      <c r="IXE204" s="174"/>
      <c r="IXF204" s="174"/>
      <c r="IXG204" s="174"/>
      <c r="IXH204" s="174"/>
      <c r="IXI204" s="174"/>
      <c r="IXJ204" s="174"/>
      <c r="IXK204" s="174"/>
      <c r="IXL204" s="174"/>
      <c r="IXM204" s="174"/>
      <c r="IXN204" s="174"/>
      <c r="IXO204" s="174"/>
      <c r="IXP204" s="174"/>
      <c r="IXQ204" s="174"/>
      <c r="IXR204" s="174"/>
      <c r="IXS204" s="174"/>
      <c r="IXT204" s="174"/>
      <c r="IXU204" s="174"/>
      <c r="IXV204" s="174"/>
      <c r="IXW204" s="174"/>
      <c r="IXX204" s="174"/>
      <c r="IXY204" s="174"/>
      <c r="IXZ204" s="174"/>
      <c r="IYA204" s="174"/>
      <c r="IYB204" s="174"/>
      <c r="IYC204" s="174"/>
      <c r="IYD204" s="174"/>
      <c r="IYE204" s="174"/>
      <c r="IYF204" s="174"/>
      <c r="IYG204" s="174"/>
      <c r="IYH204" s="174"/>
      <c r="IYI204" s="174"/>
      <c r="IYJ204" s="174"/>
      <c r="IYK204" s="174"/>
      <c r="IYL204" s="174"/>
      <c r="IYM204" s="174"/>
      <c r="IYN204" s="174"/>
      <c r="IYO204" s="174"/>
      <c r="IYP204" s="174"/>
      <c r="IYQ204" s="174"/>
      <c r="IYR204" s="174"/>
      <c r="IYS204" s="174"/>
      <c r="IYT204" s="174"/>
      <c r="IYU204" s="174"/>
      <c r="IYV204" s="174"/>
      <c r="IYW204" s="174"/>
      <c r="IYX204" s="174"/>
      <c r="IYY204" s="174"/>
      <c r="IYZ204" s="174"/>
      <c r="IZA204" s="174"/>
      <c r="IZB204" s="174"/>
      <c r="IZC204" s="174"/>
      <c r="IZD204" s="174"/>
      <c r="IZE204" s="174"/>
      <c r="IZF204" s="174"/>
      <c r="IZG204" s="174"/>
      <c r="IZH204" s="174"/>
      <c r="IZI204" s="174"/>
      <c r="IZJ204" s="174"/>
      <c r="IZK204" s="174"/>
      <c r="IZL204" s="174"/>
      <c r="IZM204" s="174"/>
      <c r="IZN204" s="174"/>
      <c r="IZO204" s="174"/>
      <c r="IZP204" s="174"/>
      <c r="IZQ204" s="174"/>
      <c r="IZR204" s="174"/>
      <c r="IZS204" s="174"/>
      <c r="IZT204" s="174"/>
      <c r="IZU204" s="174"/>
      <c r="IZV204" s="174"/>
      <c r="IZW204" s="174"/>
      <c r="IZX204" s="174"/>
      <c r="IZY204" s="174"/>
      <c r="IZZ204" s="174"/>
      <c r="JAA204" s="174"/>
      <c r="JAB204" s="174"/>
      <c r="JAC204" s="174"/>
      <c r="JAD204" s="174"/>
      <c r="JAE204" s="174"/>
      <c r="JAF204" s="174"/>
      <c r="JAG204" s="174"/>
      <c r="JAH204" s="174"/>
      <c r="JAI204" s="174"/>
      <c r="JAJ204" s="174"/>
      <c r="JAK204" s="174"/>
      <c r="JAL204" s="174"/>
      <c r="JAM204" s="174"/>
      <c r="JAN204" s="174"/>
      <c r="JAO204" s="174"/>
      <c r="JAP204" s="174"/>
      <c r="JAQ204" s="174"/>
      <c r="JAR204" s="174"/>
      <c r="JAS204" s="174"/>
      <c r="JAT204" s="174"/>
      <c r="JAU204" s="174"/>
      <c r="JAV204" s="174"/>
      <c r="JAW204" s="174"/>
      <c r="JAX204" s="174"/>
      <c r="JAY204" s="174"/>
      <c r="JAZ204" s="174"/>
      <c r="JBA204" s="174"/>
      <c r="JBB204" s="174"/>
      <c r="JBC204" s="174"/>
      <c r="JBD204" s="174"/>
      <c r="JBE204" s="174"/>
      <c r="JBF204" s="174"/>
      <c r="JBG204" s="174"/>
      <c r="JBH204" s="174"/>
      <c r="JBI204" s="174"/>
      <c r="JBJ204" s="174"/>
      <c r="JBK204" s="174"/>
      <c r="JBL204" s="174"/>
      <c r="JBM204" s="174"/>
      <c r="JBN204" s="174"/>
      <c r="JBO204" s="174"/>
      <c r="JBP204" s="174"/>
      <c r="JBQ204" s="174"/>
      <c r="JBR204" s="174"/>
      <c r="JBS204" s="174"/>
      <c r="JBT204" s="174"/>
      <c r="JBU204" s="174"/>
      <c r="JBV204" s="174"/>
      <c r="JBW204" s="174"/>
      <c r="JBX204" s="174"/>
      <c r="JBY204" s="174"/>
      <c r="JBZ204" s="174"/>
      <c r="JCA204" s="174"/>
      <c r="JCB204" s="174"/>
      <c r="JCC204" s="174"/>
      <c r="JCD204" s="174"/>
      <c r="JCE204" s="174"/>
      <c r="JCF204" s="174"/>
      <c r="JCG204" s="174"/>
      <c r="JCH204" s="174"/>
      <c r="JCI204" s="174"/>
      <c r="JCJ204" s="174"/>
      <c r="JCK204" s="174"/>
      <c r="JCL204" s="174"/>
      <c r="JCM204" s="174"/>
      <c r="JCN204" s="174"/>
      <c r="JCO204" s="174"/>
      <c r="JCP204" s="174"/>
      <c r="JCQ204" s="174"/>
      <c r="JCR204" s="174"/>
      <c r="JCS204" s="174"/>
      <c r="JCT204" s="174"/>
      <c r="JCU204" s="174"/>
      <c r="JCV204" s="174"/>
      <c r="JCW204" s="174"/>
      <c r="JCX204" s="174"/>
      <c r="JCY204" s="174"/>
      <c r="JCZ204" s="174"/>
      <c r="JDA204" s="174"/>
      <c r="JDB204" s="174"/>
      <c r="JDC204" s="174"/>
      <c r="JDD204" s="174"/>
      <c r="JDE204" s="174"/>
      <c r="JDF204" s="174"/>
      <c r="JDG204" s="174"/>
      <c r="JDH204" s="174"/>
      <c r="JDI204" s="174"/>
      <c r="JDJ204" s="174"/>
      <c r="JDK204" s="174"/>
      <c r="JDL204" s="174"/>
      <c r="JDM204" s="174"/>
      <c r="JDN204" s="174"/>
      <c r="JDO204" s="174"/>
      <c r="JDP204" s="174"/>
      <c r="JDQ204" s="174"/>
      <c r="JDR204" s="174"/>
      <c r="JDS204" s="174"/>
      <c r="JDT204" s="174"/>
      <c r="JDU204" s="174"/>
      <c r="JDV204" s="174"/>
      <c r="JDW204" s="174"/>
      <c r="JDX204" s="174"/>
      <c r="JDY204" s="174"/>
      <c r="JDZ204" s="174"/>
      <c r="JEA204" s="174"/>
      <c r="JEB204" s="174"/>
      <c r="JEC204" s="174"/>
      <c r="JED204" s="174"/>
      <c r="JEE204" s="174"/>
      <c r="JEF204" s="174"/>
      <c r="JEG204" s="174"/>
      <c r="JEH204" s="174"/>
      <c r="JEI204" s="174"/>
      <c r="JEJ204" s="174"/>
      <c r="JEK204" s="174"/>
      <c r="JEL204" s="174"/>
      <c r="JEM204" s="174"/>
      <c r="JEN204" s="174"/>
      <c r="JEO204" s="174"/>
      <c r="JEP204" s="174"/>
      <c r="JEQ204" s="174"/>
      <c r="JER204" s="174"/>
      <c r="JES204" s="174"/>
      <c r="JET204" s="174"/>
      <c r="JEU204" s="174"/>
      <c r="JEV204" s="174"/>
      <c r="JEW204" s="174"/>
      <c r="JEX204" s="174"/>
      <c r="JEY204" s="174"/>
      <c r="JEZ204" s="174"/>
      <c r="JFA204" s="174"/>
      <c r="JFB204" s="174"/>
      <c r="JFC204" s="174"/>
      <c r="JFD204" s="174"/>
      <c r="JFE204" s="174"/>
      <c r="JFF204" s="174"/>
      <c r="JFG204" s="174"/>
      <c r="JFH204" s="174"/>
      <c r="JFI204" s="174"/>
      <c r="JFJ204" s="174"/>
      <c r="JFK204" s="174"/>
      <c r="JFL204" s="174"/>
      <c r="JFM204" s="174"/>
      <c r="JFN204" s="174"/>
      <c r="JFO204" s="174"/>
      <c r="JFP204" s="174"/>
      <c r="JFQ204" s="174"/>
      <c r="JFR204" s="174"/>
      <c r="JFS204" s="174"/>
      <c r="JFT204" s="174"/>
      <c r="JFU204" s="174"/>
      <c r="JFV204" s="174"/>
      <c r="JFW204" s="174"/>
      <c r="JFX204" s="174"/>
      <c r="JFY204" s="174"/>
      <c r="JFZ204" s="174"/>
      <c r="JGA204" s="174"/>
      <c r="JGB204" s="174"/>
      <c r="JGC204" s="174"/>
      <c r="JGD204" s="174"/>
      <c r="JGE204" s="174"/>
      <c r="JGF204" s="174"/>
      <c r="JGG204" s="174"/>
      <c r="JGH204" s="174"/>
      <c r="JGI204" s="174"/>
      <c r="JGJ204" s="174"/>
      <c r="JGK204" s="174"/>
      <c r="JGL204" s="174"/>
      <c r="JGM204" s="174"/>
      <c r="JGN204" s="174"/>
      <c r="JGO204" s="174"/>
      <c r="JGP204" s="174"/>
      <c r="JGQ204" s="174"/>
      <c r="JGR204" s="174"/>
      <c r="JGS204" s="174"/>
      <c r="JGT204" s="174"/>
      <c r="JGU204" s="174"/>
      <c r="JGV204" s="174"/>
      <c r="JGW204" s="174"/>
      <c r="JGX204" s="174"/>
      <c r="JGY204" s="174"/>
      <c r="JGZ204" s="174"/>
      <c r="JHA204" s="174"/>
      <c r="JHB204" s="174"/>
      <c r="JHC204" s="174"/>
      <c r="JHD204" s="174"/>
      <c r="JHE204" s="174"/>
      <c r="JHF204" s="174"/>
      <c r="JHG204" s="174"/>
      <c r="JHH204" s="174"/>
      <c r="JHI204" s="174"/>
      <c r="JHJ204" s="174"/>
      <c r="JHK204" s="174"/>
      <c r="JHL204" s="174"/>
      <c r="JHM204" s="174"/>
      <c r="JHN204" s="174"/>
      <c r="JHO204" s="174"/>
      <c r="JHP204" s="174"/>
      <c r="JHQ204" s="174"/>
      <c r="JHR204" s="174"/>
      <c r="JHS204" s="174"/>
      <c r="JHT204" s="174"/>
      <c r="JHU204" s="174"/>
      <c r="JHV204" s="174"/>
      <c r="JHW204" s="174"/>
      <c r="JHX204" s="174"/>
      <c r="JHY204" s="174"/>
      <c r="JHZ204" s="174"/>
      <c r="JIA204" s="174"/>
      <c r="JIB204" s="174"/>
      <c r="JIC204" s="174"/>
      <c r="JID204" s="174"/>
      <c r="JIE204" s="174"/>
      <c r="JIF204" s="174"/>
      <c r="JIG204" s="174"/>
      <c r="JIH204" s="174"/>
      <c r="JII204" s="174"/>
      <c r="JIJ204" s="174"/>
      <c r="JIK204" s="174"/>
      <c r="JIL204" s="174"/>
      <c r="JIM204" s="174"/>
      <c r="JIN204" s="174"/>
      <c r="JIO204" s="174"/>
      <c r="JIP204" s="174"/>
      <c r="JIQ204" s="174"/>
      <c r="JIR204" s="174"/>
      <c r="JIS204" s="174"/>
      <c r="JIT204" s="174"/>
      <c r="JIU204" s="174"/>
      <c r="JIV204" s="174"/>
      <c r="JIW204" s="174"/>
      <c r="JIX204" s="174"/>
      <c r="JIY204" s="174"/>
      <c r="JIZ204" s="174"/>
      <c r="JJA204" s="174"/>
      <c r="JJB204" s="174"/>
      <c r="JJC204" s="174"/>
      <c r="JJD204" s="174"/>
      <c r="JJE204" s="174"/>
      <c r="JJF204" s="174"/>
      <c r="JJG204" s="174"/>
      <c r="JJH204" s="174"/>
      <c r="JJI204" s="174"/>
      <c r="JJJ204" s="174"/>
      <c r="JJK204" s="174"/>
      <c r="JJL204" s="174"/>
      <c r="JJM204" s="174"/>
      <c r="JJN204" s="174"/>
      <c r="JJO204" s="174"/>
      <c r="JJP204" s="174"/>
      <c r="JJQ204" s="174"/>
      <c r="JJR204" s="174"/>
      <c r="JJS204" s="174"/>
      <c r="JJT204" s="174"/>
      <c r="JJU204" s="174"/>
      <c r="JJV204" s="174"/>
      <c r="JJW204" s="174"/>
      <c r="JJX204" s="174"/>
      <c r="JJY204" s="174"/>
      <c r="JJZ204" s="174"/>
      <c r="JKA204" s="174"/>
      <c r="JKB204" s="174"/>
      <c r="JKC204" s="174"/>
      <c r="JKD204" s="174"/>
      <c r="JKE204" s="174"/>
      <c r="JKF204" s="174"/>
      <c r="JKG204" s="174"/>
      <c r="JKH204" s="174"/>
      <c r="JKI204" s="174"/>
      <c r="JKJ204" s="174"/>
      <c r="JKK204" s="174"/>
      <c r="JKL204" s="174"/>
      <c r="JKM204" s="174"/>
      <c r="JKN204" s="174"/>
      <c r="JKO204" s="174"/>
      <c r="JKP204" s="174"/>
      <c r="JKQ204" s="174"/>
      <c r="JKR204" s="174"/>
      <c r="JKS204" s="174"/>
      <c r="JKT204" s="174"/>
      <c r="JKU204" s="174"/>
      <c r="JKV204" s="174"/>
      <c r="JKW204" s="174"/>
      <c r="JKX204" s="174"/>
      <c r="JKY204" s="174"/>
      <c r="JKZ204" s="174"/>
      <c r="JLA204" s="174"/>
      <c r="JLB204" s="174"/>
      <c r="JLC204" s="174"/>
      <c r="JLD204" s="174"/>
      <c r="JLE204" s="174"/>
      <c r="JLF204" s="174"/>
      <c r="JLG204" s="174"/>
      <c r="JLH204" s="174"/>
      <c r="JLI204" s="174"/>
      <c r="JLJ204" s="174"/>
      <c r="JLK204" s="174"/>
      <c r="JLL204" s="174"/>
      <c r="JLM204" s="174"/>
      <c r="JLN204" s="174"/>
      <c r="JLO204" s="174"/>
      <c r="JLP204" s="174"/>
      <c r="JLQ204" s="174"/>
      <c r="JLR204" s="174"/>
      <c r="JLS204" s="174"/>
      <c r="JLT204" s="174"/>
      <c r="JLU204" s="174"/>
      <c r="JLV204" s="174"/>
      <c r="JLW204" s="174"/>
      <c r="JLX204" s="174"/>
      <c r="JLY204" s="174"/>
      <c r="JLZ204" s="174"/>
      <c r="JMA204" s="174"/>
      <c r="JMB204" s="174"/>
      <c r="JMC204" s="174"/>
      <c r="JMD204" s="174"/>
      <c r="JME204" s="174"/>
      <c r="JMF204" s="174"/>
      <c r="JMG204" s="174"/>
      <c r="JMH204" s="174"/>
      <c r="JMI204" s="174"/>
      <c r="JMJ204" s="174"/>
      <c r="JMK204" s="174"/>
      <c r="JML204" s="174"/>
      <c r="JMM204" s="174"/>
      <c r="JMN204" s="174"/>
      <c r="JMO204" s="174"/>
      <c r="JMP204" s="174"/>
      <c r="JMQ204" s="174"/>
      <c r="JMR204" s="174"/>
      <c r="JMS204" s="174"/>
      <c r="JMT204" s="174"/>
      <c r="JMU204" s="174"/>
      <c r="JMV204" s="174"/>
      <c r="JMW204" s="174"/>
      <c r="JMX204" s="174"/>
      <c r="JMY204" s="174"/>
      <c r="JMZ204" s="174"/>
      <c r="JNA204" s="174"/>
      <c r="JNB204" s="174"/>
      <c r="JNC204" s="174"/>
      <c r="JND204" s="174"/>
      <c r="JNE204" s="174"/>
      <c r="JNF204" s="174"/>
      <c r="JNG204" s="174"/>
      <c r="JNH204" s="174"/>
      <c r="JNI204" s="174"/>
      <c r="JNJ204" s="174"/>
      <c r="JNK204" s="174"/>
      <c r="JNL204" s="174"/>
      <c r="JNM204" s="174"/>
      <c r="JNN204" s="174"/>
      <c r="JNO204" s="174"/>
      <c r="JNP204" s="174"/>
      <c r="JNQ204" s="174"/>
      <c r="JNR204" s="174"/>
      <c r="JNS204" s="174"/>
      <c r="JNT204" s="174"/>
      <c r="JNU204" s="174"/>
      <c r="JNV204" s="174"/>
      <c r="JNW204" s="174"/>
      <c r="JNX204" s="174"/>
      <c r="JNY204" s="174"/>
      <c r="JNZ204" s="174"/>
      <c r="JOA204" s="174"/>
      <c r="JOB204" s="174"/>
      <c r="JOC204" s="174"/>
      <c r="JOD204" s="174"/>
      <c r="JOE204" s="174"/>
      <c r="JOF204" s="174"/>
      <c r="JOG204" s="174"/>
      <c r="JOH204" s="174"/>
      <c r="JOI204" s="174"/>
      <c r="JOJ204" s="174"/>
      <c r="JOK204" s="174"/>
      <c r="JOL204" s="174"/>
      <c r="JOM204" s="174"/>
      <c r="JON204" s="174"/>
      <c r="JOO204" s="174"/>
      <c r="JOP204" s="174"/>
      <c r="JOQ204" s="174"/>
      <c r="JOR204" s="174"/>
      <c r="JOS204" s="174"/>
      <c r="JOT204" s="174"/>
      <c r="JOU204" s="174"/>
      <c r="JOV204" s="174"/>
      <c r="JOW204" s="174"/>
      <c r="JOX204" s="174"/>
      <c r="JOY204" s="174"/>
      <c r="JOZ204" s="174"/>
      <c r="JPA204" s="174"/>
      <c r="JPB204" s="174"/>
      <c r="JPC204" s="174"/>
      <c r="JPD204" s="174"/>
      <c r="JPE204" s="174"/>
      <c r="JPF204" s="174"/>
      <c r="JPG204" s="174"/>
      <c r="JPH204" s="174"/>
      <c r="JPI204" s="174"/>
      <c r="JPJ204" s="174"/>
      <c r="JPK204" s="174"/>
      <c r="JPL204" s="174"/>
      <c r="JPM204" s="174"/>
      <c r="JPN204" s="174"/>
      <c r="JPO204" s="174"/>
      <c r="JPP204" s="174"/>
      <c r="JPQ204" s="174"/>
      <c r="JPR204" s="174"/>
      <c r="JPS204" s="174"/>
      <c r="JPT204" s="174"/>
      <c r="JPU204" s="174"/>
      <c r="JPV204" s="174"/>
      <c r="JPW204" s="174"/>
      <c r="JPX204" s="174"/>
      <c r="JPY204" s="174"/>
      <c r="JPZ204" s="174"/>
      <c r="JQA204" s="174"/>
      <c r="JQB204" s="174"/>
      <c r="JQC204" s="174"/>
      <c r="JQD204" s="174"/>
      <c r="JQE204" s="174"/>
      <c r="JQF204" s="174"/>
      <c r="JQG204" s="174"/>
      <c r="JQH204" s="174"/>
      <c r="JQI204" s="174"/>
      <c r="JQJ204" s="174"/>
      <c r="JQK204" s="174"/>
      <c r="JQL204" s="174"/>
      <c r="JQM204" s="174"/>
      <c r="JQN204" s="174"/>
      <c r="JQO204" s="174"/>
      <c r="JQP204" s="174"/>
      <c r="JQQ204" s="174"/>
      <c r="JQR204" s="174"/>
      <c r="JQS204" s="174"/>
      <c r="JQT204" s="174"/>
      <c r="JQU204" s="174"/>
      <c r="JQV204" s="174"/>
      <c r="JQW204" s="174"/>
      <c r="JQX204" s="174"/>
      <c r="JQY204" s="174"/>
      <c r="JQZ204" s="174"/>
      <c r="JRA204" s="174"/>
      <c r="JRB204" s="174"/>
      <c r="JRC204" s="174"/>
      <c r="JRD204" s="174"/>
      <c r="JRE204" s="174"/>
      <c r="JRF204" s="174"/>
      <c r="JRG204" s="174"/>
      <c r="JRH204" s="174"/>
      <c r="JRI204" s="174"/>
      <c r="JRJ204" s="174"/>
      <c r="JRK204" s="174"/>
      <c r="JRL204" s="174"/>
      <c r="JRM204" s="174"/>
      <c r="JRN204" s="174"/>
      <c r="JRO204" s="174"/>
      <c r="JRP204" s="174"/>
      <c r="JRQ204" s="174"/>
      <c r="JRR204" s="174"/>
      <c r="JRS204" s="174"/>
      <c r="JRT204" s="174"/>
      <c r="JRU204" s="174"/>
      <c r="JRV204" s="174"/>
      <c r="JRW204" s="174"/>
      <c r="JRX204" s="174"/>
      <c r="JRY204" s="174"/>
      <c r="JRZ204" s="174"/>
      <c r="JSA204" s="174"/>
      <c r="JSB204" s="174"/>
      <c r="JSC204" s="174"/>
      <c r="JSD204" s="174"/>
      <c r="JSE204" s="174"/>
      <c r="JSF204" s="174"/>
      <c r="JSG204" s="174"/>
      <c r="JSH204" s="174"/>
      <c r="JSI204" s="174"/>
      <c r="JSJ204" s="174"/>
      <c r="JSK204" s="174"/>
      <c r="JSL204" s="174"/>
      <c r="JSM204" s="174"/>
      <c r="JSN204" s="174"/>
      <c r="JSO204" s="174"/>
      <c r="JSP204" s="174"/>
      <c r="JSQ204" s="174"/>
      <c r="JSR204" s="174"/>
      <c r="JSS204" s="174"/>
      <c r="JST204" s="174"/>
      <c r="JSU204" s="174"/>
      <c r="JSV204" s="174"/>
      <c r="JSW204" s="174"/>
      <c r="JSX204" s="174"/>
      <c r="JSY204" s="174"/>
      <c r="JSZ204" s="174"/>
      <c r="JTA204" s="174"/>
      <c r="JTB204" s="174"/>
      <c r="JTC204" s="174"/>
      <c r="JTD204" s="174"/>
      <c r="JTE204" s="174"/>
      <c r="JTF204" s="174"/>
      <c r="JTG204" s="174"/>
      <c r="JTH204" s="174"/>
      <c r="JTI204" s="174"/>
      <c r="JTJ204" s="174"/>
      <c r="JTK204" s="174"/>
      <c r="JTL204" s="174"/>
      <c r="JTM204" s="174"/>
      <c r="JTN204" s="174"/>
      <c r="JTO204" s="174"/>
      <c r="JTP204" s="174"/>
      <c r="JTQ204" s="174"/>
      <c r="JTR204" s="174"/>
      <c r="JTS204" s="174"/>
      <c r="JTT204" s="174"/>
      <c r="JTU204" s="174"/>
      <c r="JTV204" s="174"/>
      <c r="JTW204" s="174"/>
      <c r="JTX204" s="174"/>
      <c r="JTY204" s="174"/>
      <c r="JTZ204" s="174"/>
      <c r="JUA204" s="174"/>
      <c r="JUB204" s="174"/>
      <c r="JUC204" s="174"/>
      <c r="JUD204" s="174"/>
      <c r="JUE204" s="174"/>
      <c r="JUF204" s="174"/>
      <c r="JUG204" s="174"/>
      <c r="JUH204" s="174"/>
      <c r="JUI204" s="174"/>
      <c r="JUJ204" s="174"/>
      <c r="JUK204" s="174"/>
      <c r="JUL204" s="174"/>
      <c r="JUM204" s="174"/>
      <c r="JUN204" s="174"/>
      <c r="JUO204" s="174"/>
      <c r="JUP204" s="174"/>
      <c r="JUQ204" s="174"/>
      <c r="JUR204" s="174"/>
      <c r="JUS204" s="174"/>
      <c r="JUT204" s="174"/>
      <c r="JUU204" s="174"/>
      <c r="JUV204" s="174"/>
      <c r="JUW204" s="174"/>
      <c r="JUX204" s="174"/>
      <c r="JUY204" s="174"/>
      <c r="JUZ204" s="174"/>
      <c r="JVA204" s="174"/>
      <c r="JVB204" s="174"/>
      <c r="JVC204" s="174"/>
      <c r="JVD204" s="174"/>
      <c r="JVE204" s="174"/>
      <c r="JVF204" s="174"/>
      <c r="JVG204" s="174"/>
      <c r="JVH204" s="174"/>
      <c r="JVI204" s="174"/>
      <c r="JVJ204" s="174"/>
      <c r="JVK204" s="174"/>
      <c r="JVL204" s="174"/>
      <c r="JVM204" s="174"/>
      <c r="JVN204" s="174"/>
      <c r="JVO204" s="174"/>
      <c r="JVP204" s="174"/>
      <c r="JVQ204" s="174"/>
      <c r="JVR204" s="174"/>
      <c r="JVS204" s="174"/>
      <c r="JVT204" s="174"/>
      <c r="JVU204" s="174"/>
      <c r="JVV204" s="174"/>
      <c r="JVW204" s="174"/>
      <c r="JVX204" s="174"/>
      <c r="JVY204" s="174"/>
      <c r="JVZ204" s="174"/>
      <c r="JWA204" s="174"/>
      <c r="JWB204" s="174"/>
      <c r="JWC204" s="174"/>
      <c r="JWD204" s="174"/>
      <c r="JWE204" s="174"/>
      <c r="JWF204" s="174"/>
      <c r="JWG204" s="174"/>
      <c r="JWH204" s="174"/>
      <c r="JWI204" s="174"/>
      <c r="JWJ204" s="174"/>
      <c r="JWK204" s="174"/>
      <c r="JWL204" s="174"/>
      <c r="JWM204" s="174"/>
      <c r="JWN204" s="174"/>
      <c r="JWO204" s="174"/>
      <c r="JWP204" s="174"/>
      <c r="JWQ204" s="174"/>
      <c r="JWR204" s="174"/>
      <c r="JWS204" s="174"/>
      <c r="JWT204" s="174"/>
      <c r="JWU204" s="174"/>
      <c r="JWV204" s="174"/>
      <c r="JWW204" s="174"/>
      <c r="JWX204" s="174"/>
      <c r="JWY204" s="174"/>
      <c r="JWZ204" s="174"/>
      <c r="JXA204" s="174"/>
      <c r="JXB204" s="174"/>
      <c r="JXC204" s="174"/>
      <c r="JXD204" s="174"/>
      <c r="JXE204" s="174"/>
      <c r="JXF204" s="174"/>
      <c r="JXG204" s="174"/>
      <c r="JXH204" s="174"/>
      <c r="JXI204" s="174"/>
      <c r="JXJ204" s="174"/>
      <c r="JXK204" s="174"/>
      <c r="JXL204" s="174"/>
      <c r="JXM204" s="174"/>
      <c r="JXN204" s="174"/>
      <c r="JXO204" s="174"/>
      <c r="JXP204" s="174"/>
      <c r="JXQ204" s="174"/>
      <c r="JXR204" s="174"/>
      <c r="JXS204" s="174"/>
      <c r="JXT204" s="174"/>
      <c r="JXU204" s="174"/>
      <c r="JXV204" s="174"/>
      <c r="JXW204" s="174"/>
      <c r="JXX204" s="174"/>
      <c r="JXY204" s="174"/>
      <c r="JXZ204" s="174"/>
      <c r="JYA204" s="174"/>
      <c r="JYB204" s="174"/>
      <c r="JYC204" s="174"/>
      <c r="JYD204" s="174"/>
      <c r="JYE204" s="174"/>
      <c r="JYF204" s="174"/>
      <c r="JYG204" s="174"/>
      <c r="JYH204" s="174"/>
      <c r="JYI204" s="174"/>
      <c r="JYJ204" s="174"/>
      <c r="JYK204" s="174"/>
      <c r="JYL204" s="174"/>
      <c r="JYM204" s="174"/>
      <c r="JYN204" s="174"/>
      <c r="JYO204" s="174"/>
      <c r="JYP204" s="174"/>
      <c r="JYQ204" s="174"/>
      <c r="JYR204" s="174"/>
      <c r="JYS204" s="174"/>
      <c r="JYT204" s="174"/>
      <c r="JYU204" s="174"/>
      <c r="JYV204" s="174"/>
      <c r="JYW204" s="174"/>
      <c r="JYX204" s="174"/>
      <c r="JYY204" s="174"/>
      <c r="JYZ204" s="174"/>
      <c r="JZA204" s="174"/>
      <c r="JZB204" s="174"/>
      <c r="JZC204" s="174"/>
      <c r="JZD204" s="174"/>
      <c r="JZE204" s="174"/>
      <c r="JZF204" s="174"/>
      <c r="JZG204" s="174"/>
      <c r="JZH204" s="174"/>
      <c r="JZI204" s="174"/>
      <c r="JZJ204" s="174"/>
      <c r="JZK204" s="174"/>
      <c r="JZL204" s="174"/>
      <c r="JZM204" s="174"/>
      <c r="JZN204" s="174"/>
      <c r="JZO204" s="174"/>
      <c r="JZP204" s="174"/>
      <c r="JZQ204" s="174"/>
      <c r="JZR204" s="174"/>
      <c r="JZS204" s="174"/>
      <c r="JZT204" s="174"/>
      <c r="JZU204" s="174"/>
      <c r="JZV204" s="174"/>
      <c r="JZW204" s="174"/>
      <c r="JZX204" s="174"/>
      <c r="JZY204" s="174"/>
      <c r="JZZ204" s="174"/>
      <c r="KAA204" s="174"/>
      <c r="KAB204" s="174"/>
      <c r="KAC204" s="174"/>
      <c r="KAD204" s="174"/>
      <c r="KAE204" s="174"/>
      <c r="KAF204" s="174"/>
      <c r="KAG204" s="174"/>
      <c r="KAH204" s="174"/>
      <c r="KAI204" s="174"/>
      <c r="KAJ204" s="174"/>
      <c r="KAK204" s="174"/>
      <c r="KAL204" s="174"/>
      <c r="KAM204" s="174"/>
      <c r="KAN204" s="174"/>
      <c r="KAO204" s="174"/>
      <c r="KAP204" s="174"/>
      <c r="KAQ204" s="174"/>
      <c r="KAR204" s="174"/>
      <c r="KAS204" s="174"/>
      <c r="KAT204" s="174"/>
      <c r="KAU204" s="174"/>
      <c r="KAV204" s="174"/>
      <c r="KAW204" s="174"/>
      <c r="KAX204" s="174"/>
      <c r="KAY204" s="174"/>
      <c r="KAZ204" s="174"/>
      <c r="KBA204" s="174"/>
      <c r="KBB204" s="174"/>
      <c r="KBC204" s="174"/>
      <c r="KBD204" s="174"/>
      <c r="KBE204" s="174"/>
      <c r="KBF204" s="174"/>
      <c r="KBG204" s="174"/>
      <c r="KBH204" s="174"/>
      <c r="KBI204" s="174"/>
      <c r="KBJ204" s="174"/>
      <c r="KBK204" s="174"/>
      <c r="KBL204" s="174"/>
      <c r="KBM204" s="174"/>
      <c r="KBN204" s="174"/>
      <c r="KBO204" s="174"/>
      <c r="KBP204" s="174"/>
      <c r="KBQ204" s="174"/>
      <c r="KBR204" s="174"/>
      <c r="KBS204" s="174"/>
      <c r="KBT204" s="174"/>
      <c r="KBU204" s="174"/>
      <c r="KBV204" s="174"/>
      <c r="KBW204" s="174"/>
      <c r="KBX204" s="174"/>
      <c r="KBY204" s="174"/>
      <c r="KBZ204" s="174"/>
      <c r="KCA204" s="174"/>
      <c r="KCB204" s="174"/>
      <c r="KCC204" s="174"/>
      <c r="KCD204" s="174"/>
      <c r="KCE204" s="174"/>
      <c r="KCF204" s="174"/>
      <c r="KCG204" s="174"/>
      <c r="KCH204" s="174"/>
      <c r="KCI204" s="174"/>
      <c r="KCJ204" s="174"/>
      <c r="KCK204" s="174"/>
      <c r="KCL204" s="174"/>
      <c r="KCM204" s="174"/>
      <c r="KCN204" s="174"/>
      <c r="KCO204" s="174"/>
      <c r="KCP204" s="174"/>
      <c r="KCQ204" s="174"/>
      <c r="KCR204" s="174"/>
      <c r="KCS204" s="174"/>
      <c r="KCT204" s="174"/>
      <c r="KCU204" s="174"/>
      <c r="KCV204" s="174"/>
      <c r="KCW204" s="174"/>
      <c r="KCX204" s="174"/>
      <c r="KCY204" s="174"/>
      <c r="KCZ204" s="174"/>
      <c r="KDA204" s="174"/>
      <c r="KDB204" s="174"/>
      <c r="KDC204" s="174"/>
      <c r="KDD204" s="174"/>
      <c r="KDE204" s="174"/>
      <c r="KDF204" s="174"/>
      <c r="KDG204" s="174"/>
      <c r="KDH204" s="174"/>
      <c r="KDI204" s="174"/>
      <c r="KDJ204" s="174"/>
      <c r="KDK204" s="174"/>
      <c r="KDL204" s="174"/>
      <c r="KDM204" s="174"/>
      <c r="KDN204" s="174"/>
      <c r="KDO204" s="174"/>
      <c r="KDP204" s="174"/>
      <c r="KDQ204" s="174"/>
      <c r="KDR204" s="174"/>
      <c r="KDS204" s="174"/>
      <c r="KDT204" s="174"/>
      <c r="KDU204" s="174"/>
      <c r="KDV204" s="174"/>
      <c r="KDW204" s="174"/>
      <c r="KDX204" s="174"/>
      <c r="KDY204" s="174"/>
      <c r="KDZ204" s="174"/>
      <c r="KEA204" s="174"/>
      <c r="KEB204" s="174"/>
      <c r="KEC204" s="174"/>
      <c r="KED204" s="174"/>
      <c r="KEE204" s="174"/>
      <c r="KEF204" s="174"/>
      <c r="KEG204" s="174"/>
      <c r="KEH204" s="174"/>
      <c r="KEI204" s="174"/>
      <c r="KEJ204" s="174"/>
      <c r="KEK204" s="174"/>
      <c r="KEL204" s="174"/>
      <c r="KEM204" s="174"/>
      <c r="KEN204" s="174"/>
      <c r="KEO204" s="174"/>
      <c r="KEP204" s="174"/>
      <c r="KEQ204" s="174"/>
      <c r="KER204" s="174"/>
      <c r="KES204" s="174"/>
      <c r="KET204" s="174"/>
      <c r="KEU204" s="174"/>
      <c r="KEV204" s="174"/>
      <c r="KEW204" s="174"/>
      <c r="KEX204" s="174"/>
      <c r="KEY204" s="174"/>
      <c r="KEZ204" s="174"/>
      <c r="KFA204" s="174"/>
      <c r="KFB204" s="174"/>
      <c r="KFC204" s="174"/>
      <c r="KFD204" s="174"/>
      <c r="KFE204" s="174"/>
      <c r="KFF204" s="174"/>
      <c r="KFG204" s="174"/>
      <c r="KFH204" s="174"/>
      <c r="KFI204" s="174"/>
      <c r="KFJ204" s="174"/>
      <c r="KFK204" s="174"/>
      <c r="KFL204" s="174"/>
      <c r="KFM204" s="174"/>
      <c r="KFN204" s="174"/>
      <c r="KFO204" s="174"/>
      <c r="KFP204" s="174"/>
      <c r="KFQ204" s="174"/>
      <c r="KFR204" s="174"/>
      <c r="KFS204" s="174"/>
      <c r="KFT204" s="174"/>
      <c r="KFU204" s="174"/>
      <c r="KFV204" s="174"/>
      <c r="KFW204" s="174"/>
      <c r="KFX204" s="174"/>
      <c r="KFY204" s="174"/>
      <c r="KFZ204" s="174"/>
      <c r="KGA204" s="174"/>
      <c r="KGB204" s="174"/>
      <c r="KGC204" s="174"/>
      <c r="KGD204" s="174"/>
      <c r="KGE204" s="174"/>
      <c r="KGF204" s="174"/>
      <c r="KGG204" s="174"/>
      <c r="KGH204" s="174"/>
      <c r="KGI204" s="174"/>
      <c r="KGJ204" s="174"/>
      <c r="KGK204" s="174"/>
      <c r="KGL204" s="174"/>
      <c r="KGM204" s="174"/>
      <c r="KGN204" s="174"/>
      <c r="KGO204" s="174"/>
      <c r="KGP204" s="174"/>
      <c r="KGQ204" s="174"/>
      <c r="KGR204" s="174"/>
      <c r="KGS204" s="174"/>
      <c r="KGT204" s="174"/>
      <c r="KGU204" s="174"/>
      <c r="KGV204" s="174"/>
      <c r="KGW204" s="174"/>
      <c r="KGX204" s="174"/>
      <c r="KGY204" s="174"/>
      <c r="KGZ204" s="174"/>
      <c r="KHA204" s="174"/>
      <c r="KHB204" s="174"/>
      <c r="KHC204" s="174"/>
      <c r="KHD204" s="174"/>
      <c r="KHE204" s="174"/>
      <c r="KHF204" s="174"/>
      <c r="KHG204" s="174"/>
      <c r="KHH204" s="174"/>
      <c r="KHI204" s="174"/>
      <c r="KHJ204" s="174"/>
      <c r="KHK204" s="174"/>
      <c r="KHL204" s="174"/>
      <c r="KHM204" s="174"/>
      <c r="KHN204" s="174"/>
      <c r="KHO204" s="174"/>
      <c r="KHP204" s="174"/>
      <c r="KHQ204" s="174"/>
      <c r="KHR204" s="174"/>
      <c r="KHS204" s="174"/>
      <c r="KHT204" s="174"/>
      <c r="KHU204" s="174"/>
      <c r="KHV204" s="174"/>
      <c r="KHW204" s="174"/>
      <c r="KHX204" s="174"/>
      <c r="KHY204" s="174"/>
      <c r="KHZ204" s="174"/>
      <c r="KIA204" s="174"/>
      <c r="KIB204" s="174"/>
      <c r="KIC204" s="174"/>
      <c r="KID204" s="174"/>
      <c r="KIE204" s="174"/>
      <c r="KIF204" s="174"/>
      <c r="KIG204" s="174"/>
      <c r="KIH204" s="174"/>
      <c r="KII204" s="174"/>
      <c r="KIJ204" s="174"/>
      <c r="KIK204" s="174"/>
      <c r="KIL204" s="174"/>
      <c r="KIM204" s="174"/>
      <c r="KIN204" s="174"/>
      <c r="KIO204" s="174"/>
      <c r="KIP204" s="174"/>
      <c r="KIQ204" s="174"/>
      <c r="KIR204" s="174"/>
      <c r="KIS204" s="174"/>
      <c r="KIT204" s="174"/>
      <c r="KIU204" s="174"/>
      <c r="KIV204" s="174"/>
      <c r="KIW204" s="174"/>
      <c r="KIX204" s="174"/>
      <c r="KIY204" s="174"/>
      <c r="KIZ204" s="174"/>
      <c r="KJA204" s="174"/>
      <c r="KJB204" s="174"/>
      <c r="KJC204" s="174"/>
      <c r="KJD204" s="174"/>
      <c r="KJE204" s="174"/>
      <c r="KJF204" s="174"/>
      <c r="KJG204" s="174"/>
      <c r="KJH204" s="174"/>
      <c r="KJI204" s="174"/>
      <c r="KJJ204" s="174"/>
      <c r="KJK204" s="174"/>
      <c r="KJL204" s="174"/>
      <c r="KJM204" s="174"/>
      <c r="KJN204" s="174"/>
      <c r="KJO204" s="174"/>
      <c r="KJP204" s="174"/>
      <c r="KJQ204" s="174"/>
      <c r="KJR204" s="174"/>
      <c r="KJS204" s="174"/>
      <c r="KJT204" s="174"/>
      <c r="KJU204" s="174"/>
      <c r="KJV204" s="174"/>
      <c r="KJW204" s="174"/>
      <c r="KJX204" s="174"/>
      <c r="KJY204" s="174"/>
      <c r="KJZ204" s="174"/>
      <c r="KKA204" s="174"/>
      <c r="KKB204" s="174"/>
      <c r="KKC204" s="174"/>
      <c r="KKD204" s="174"/>
      <c r="KKE204" s="174"/>
      <c r="KKF204" s="174"/>
      <c r="KKG204" s="174"/>
      <c r="KKH204" s="174"/>
      <c r="KKI204" s="174"/>
      <c r="KKJ204" s="174"/>
      <c r="KKK204" s="174"/>
      <c r="KKL204" s="174"/>
      <c r="KKM204" s="174"/>
      <c r="KKN204" s="174"/>
      <c r="KKO204" s="174"/>
      <c r="KKP204" s="174"/>
      <c r="KKQ204" s="174"/>
      <c r="KKR204" s="174"/>
      <c r="KKS204" s="174"/>
      <c r="KKT204" s="174"/>
      <c r="KKU204" s="174"/>
      <c r="KKV204" s="174"/>
      <c r="KKW204" s="174"/>
      <c r="KKX204" s="174"/>
      <c r="KKY204" s="174"/>
      <c r="KKZ204" s="174"/>
      <c r="KLA204" s="174"/>
      <c r="KLB204" s="174"/>
      <c r="KLC204" s="174"/>
      <c r="KLD204" s="174"/>
      <c r="KLE204" s="174"/>
      <c r="KLF204" s="174"/>
      <c r="KLG204" s="174"/>
      <c r="KLH204" s="174"/>
      <c r="KLI204" s="174"/>
      <c r="KLJ204" s="174"/>
      <c r="KLK204" s="174"/>
      <c r="KLL204" s="174"/>
      <c r="KLM204" s="174"/>
      <c r="KLN204" s="174"/>
      <c r="KLO204" s="174"/>
      <c r="KLP204" s="174"/>
      <c r="KLQ204" s="174"/>
      <c r="KLR204" s="174"/>
      <c r="KLS204" s="174"/>
      <c r="KLT204" s="174"/>
      <c r="KLU204" s="174"/>
      <c r="KLV204" s="174"/>
      <c r="KLW204" s="174"/>
      <c r="KLX204" s="174"/>
      <c r="KLY204" s="174"/>
      <c r="KLZ204" s="174"/>
      <c r="KMA204" s="174"/>
      <c r="KMB204" s="174"/>
      <c r="KMC204" s="174"/>
      <c r="KMD204" s="174"/>
      <c r="KME204" s="174"/>
      <c r="KMF204" s="174"/>
      <c r="KMG204" s="174"/>
      <c r="KMH204" s="174"/>
      <c r="KMI204" s="174"/>
      <c r="KMJ204" s="174"/>
      <c r="KMK204" s="174"/>
      <c r="KML204" s="174"/>
      <c r="KMM204" s="174"/>
      <c r="KMN204" s="174"/>
      <c r="KMO204" s="174"/>
      <c r="KMP204" s="174"/>
      <c r="KMQ204" s="174"/>
      <c r="KMR204" s="174"/>
      <c r="KMS204" s="174"/>
      <c r="KMT204" s="174"/>
      <c r="KMU204" s="174"/>
      <c r="KMV204" s="174"/>
      <c r="KMW204" s="174"/>
      <c r="KMX204" s="174"/>
      <c r="KMY204" s="174"/>
      <c r="KMZ204" s="174"/>
      <c r="KNA204" s="174"/>
      <c r="KNB204" s="174"/>
      <c r="KNC204" s="174"/>
      <c r="KND204" s="174"/>
      <c r="KNE204" s="174"/>
      <c r="KNF204" s="174"/>
      <c r="KNG204" s="174"/>
      <c r="KNH204" s="174"/>
      <c r="KNI204" s="174"/>
      <c r="KNJ204" s="174"/>
      <c r="KNK204" s="174"/>
      <c r="KNL204" s="174"/>
      <c r="KNM204" s="174"/>
      <c r="KNN204" s="174"/>
      <c r="KNO204" s="174"/>
      <c r="KNP204" s="174"/>
      <c r="KNQ204" s="174"/>
      <c r="KNR204" s="174"/>
      <c r="KNS204" s="174"/>
      <c r="KNT204" s="174"/>
      <c r="KNU204" s="174"/>
      <c r="KNV204" s="174"/>
      <c r="KNW204" s="174"/>
      <c r="KNX204" s="174"/>
      <c r="KNY204" s="174"/>
      <c r="KNZ204" s="174"/>
      <c r="KOA204" s="174"/>
      <c r="KOB204" s="174"/>
      <c r="KOC204" s="174"/>
      <c r="KOD204" s="174"/>
      <c r="KOE204" s="174"/>
      <c r="KOF204" s="174"/>
      <c r="KOG204" s="174"/>
      <c r="KOH204" s="174"/>
      <c r="KOI204" s="174"/>
      <c r="KOJ204" s="174"/>
      <c r="KOK204" s="174"/>
      <c r="KOL204" s="174"/>
      <c r="KOM204" s="174"/>
      <c r="KON204" s="174"/>
      <c r="KOO204" s="174"/>
      <c r="KOP204" s="174"/>
      <c r="KOQ204" s="174"/>
      <c r="KOR204" s="174"/>
      <c r="KOS204" s="174"/>
      <c r="KOT204" s="174"/>
      <c r="KOU204" s="174"/>
      <c r="KOV204" s="174"/>
      <c r="KOW204" s="174"/>
      <c r="KOX204" s="174"/>
      <c r="KOY204" s="174"/>
      <c r="KOZ204" s="174"/>
      <c r="KPA204" s="174"/>
      <c r="KPB204" s="174"/>
      <c r="KPC204" s="174"/>
      <c r="KPD204" s="174"/>
      <c r="KPE204" s="174"/>
      <c r="KPF204" s="174"/>
      <c r="KPG204" s="174"/>
      <c r="KPH204" s="174"/>
      <c r="KPI204" s="174"/>
      <c r="KPJ204" s="174"/>
      <c r="KPK204" s="174"/>
      <c r="KPL204" s="174"/>
      <c r="KPM204" s="174"/>
      <c r="KPN204" s="174"/>
      <c r="KPO204" s="174"/>
      <c r="KPP204" s="174"/>
      <c r="KPQ204" s="174"/>
      <c r="KPR204" s="174"/>
      <c r="KPS204" s="174"/>
      <c r="KPT204" s="174"/>
      <c r="KPU204" s="174"/>
      <c r="KPV204" s="174"/>
      <c r="KPW204" s="174"/>
      <c r="KPX204" s="174"/>
      <c r="KPY204" s="174"/>
      <c r="KPZ204" s="174"/>
      <c r="KQA204" s="174"/>
      <c r="KQB204" s="174"/>
      <c r="KQC204" s="174"/>
      <c r="KQD204" s="174"/>
      <c r="KQE204" s="174"/>
      <c r="KQF204" s="174"/>
      <c r="KQG204" s="174"/>
      <c r="KQH204" s="174"/>
      <c r="KQI204" s="174"/>
      <c r="KQJ204" s="174"/>
      <c r="KQK204" s="174"/>
      <c r="KQL204" s="174"/>
      <c r="KQM204" s="174"/>
      <c r="KQN204" s="174"/>
      <c r="KQO204" s="174"/>
      <c r="KQP204" s="174"/>
      <c r="KQQ204" s="174"/>
      <c r="KQR204" s="174"/>
      <c r="KQS204" s="174"/>
      <c r="KQT204" s="174"/>
      <c r="KQU204" s="174"/>
      <c r="KQV204" s="174"/>
      <c r="KQW204" s="174"/>
      <c r="KQX204" s="174"/>
      <c r="KQY204" s="174"/>
      <c r="KQZ204" s="174"/>
      <c r="KRA204" s="174"/>
      <c r="KRB204" s="174"/>
      <c r="KRC204" s="174"/>
      <c r="KRD204" s="174"/>
      <c r="KRE204" s="174"/>
      <c r="KRF204" s="174"/>
      <c r="KRG204" s="174"/>
      <c r="KRH204" s="174"/>
      <c r="KRI204" s="174"/>
      <c r="KRJ204" s="174"/>
      <c r="KRK204" s="174"/>
      <c r="KRL204" s="174"/>
      <c r="KRM204" s="174"/>
      <c r="KRN204" s="174"/>
      <c r="KRO204" s="174"/>
      <c r="KRP204" s="174"/>
      <c r="KRQ204" s="174"/>
      <c r="KRR204" s="174"/>
      <c r="KRS204" s="174"/>
      <c r="KRT204" s="174"/>
      <c r="KRU204" s="174"/>
      <c r="KRV204" s="174"/>
      <c r="KRW204" s="174"/>
      <c r="KRX204" s="174"/>
      <c r="KRY204" s="174"/>
      <c r="KRZ204" s="174"/>
      <c r="KSA204" s="174"/>
      <c r="KSB204" s="174"/>
      <c r="KSC204" s="174"/>
      <c r="KSD204" s="174"/>
      <c r="KSE204" s="174"/>
      <c r="KSF204" s="174"/>
      <c r="KSG204" s="174"/>
      <c r="KSH204" s="174"/>
      <c r="KSI204" s="174"/>
      <c r="KSJ204" s="174"/>
      <c r="KSK204" s="174"/>
      <c r="KSL204" s="174"/>
      <c r="KSM204" s="174"/>
      <c r="KSN204" s="174"/>
      <c r="KSO204" s="174"/>
      <c r="KSP204" s="174"/>
      <c r="KSQ204" s="174"/>
      <c r="KSR204" s="174"/>
      <c r="KSS204" s="174"/>
      <c r="KST204" s="174"/>
      <c r="KSU204" s="174"/>
      <c r="KSV204" s="174"/>
      <c r="KSW204" s="174"/>
      <c r="KSX204" s="174"/>
      <c r="KSY204" s="174"/>
      <c r="KSZ204" s="174"/>
      <c r="KTA204" s="174"/>
      <c r="KTB204" s="174"/>
      <c r="KTC204" s="174"/>
      <c r="KTD204" s="174"/>
      <c r="KTE204" s="174"/>
      <c r="KTF204" s="174"/>
      <c r="KTG204" s="174"/>
      <c r="KTH204" s="174"/>
      <c r="KTI204" s="174"/>
      <c r="KTJ204" s="174"/>
      <c r="KTK204" s="174"/>
      <c r="KTL204" s="174"/>
      <c r="KTM204" s="174"/>
      <c r="KTN204" s="174"/>
      <c r="KTO204" s="174"/>
      <c r="KTP204" s="174"/>
      <c r="KTQ204" s="174"/>
      <c r="KTR204" s="174"/>
      <c r="KTS204" s="174"/>
      <c r="KTT204" s="174"/>
      <c r="KTU204" s="174"/>
      <c r="KTV204" s="174"/>
      <c r="KTW204" s="174"/>
      <c r="KTX204" s="174"/>
      <c r="KTY204" s="174"/>
      <c r="KTZ204" s="174"/>
      <c r="KUA204" s="174"/>
      <c r="KUB204" s="174"/>
      <c r="KUC204" s="174"/>
      <c r="KUD204" s="174"/>
      <c r="KUE204" s="174"/>
      <c r="KUF204" s="174"/>
      <c r="KUG204" s="174"/>
      <c r="KUH204" s="174"/>
      <c r="KUI204" s="174"/>
      <c r="KUJ204" s="174"/>
      <c r="KUK204" s="174"/>
      <c r="KUL204" s="174"/>
      <c r="KUM204" s="174"/>
      <c r="KUN204" s="174"/>
      <c r="KUO204" s="174"/>
      <c r="KUP204" s="174"/>
      <c r="KUQ204" s="174"/>
      <c r="KUR204" s="174"/>
      <c r="KUS204" s="174"/>
      <c r="KUT204" s="174"/>
      <c r="KUU204" s="174"/>
      <c r="KUV204" s="174"/>
      <c r="KUW204" s="174"/>
      <c r="KUX204" s="174"/>
      <c r="KUY204" s="174"/>
      <c r="KUZ204" s="174"/>
      <c r="KVA204" s="174"/>
      <c r="KVB204" s="174"/>
      <c r="KVC204" s="174"/>
      <c r="KVD204" s="174"/>
      <c r="KVE204" s="174"/>
      <c r="KVF204" s="174"/>
      <c r="KVG204" s="174"/>
      <c r="KVH204" s="174"/>
      <c r="KVI204" s="174"/>
      <c r="KVJ204" s="174"/>
      <c r="KVK204" s="174"/>
      <c r="KVL204" s="174"/>
      <c r="KVM204" s="174"/>
      <c r="KVN204" s="174"/>
      <c r="KVO204" s="174"/>
      <c r="KVP204" s="174"/>
      <c r="KVQ204" s="174"/>
      <c r="KVR204" s="174"/>
      <c r="KVS204" s="174"/>
      <c r="KVT204" s="174"/>
      <c r="KVU204" s="174"/>
      <c r="KVV204" s="174"/>
      <c r="KVW204" s="174"/>
      <c r="KVX204" s="174"/>
      <c r="KVY204" s="174"/>
      <c r="KVZ204" s="174"/>
      <c r="KWA204" s="174"/>
      <c r="KWB204" s="174"/>
      <c r="KWC204" s="174"/>
      <c r="KWD204" s="174"/>
      <c r="KWE204" s="174"/>
      <c r="KWF204" s="174"/>
      <c r="KWG204" s="174"/>
      <c r="KWH204" s="174"/>
      <c r="KWI204" s="174"/>
      <c r="KWJ204" s="174"/>
      <c r="KWK204" s="174"/>
      <c r="KWL204" s="174"/>
      <c r="KWM204" s="174"/>
      <c r="KWN204" s="174"/>
      <c r="KWO204" s="174"/>
      <c r="KWP204" s="174"/>
      <c r="KWQ204" s="174"/>
      <c r="KWR204" s="174"/>
      <c r="KWS204" s="174"/>
      <c r="KWT204" s="174"/>
      <c r="KWU204" s="174"/>
      <c r="KWV204" s="174"/>
      <c r="KWW204" s="174"/>
      <c r="KWX204" s="174"/>
      <c r="KWY204" s="174"/>
      <c r="KWZ204" s="174"/>
      <c r="KXA204" s="174"/>
      <c r="KXB204" s="174"/>
      <c r="KXC204" s="174"/>
      <c r="KXD204" s="174"/>
      <c r="KXE204" s="174"/>
      <c r="KXF204" s="174"/>
      <c r="KXG204" s="174"/>
      <c r="KXH204" s="174"/>
      <c r="KXI204" s="174"/>
      <c r="KXJ204" s="174"/>
      <c r="KXK204" s="174"/>
      <c r="KXL204" s="174"/>
      <c r="KXM204" s="174"/>
      <c r="KXN204" s="174"/>
      <c r="KXO204" s="174"/>
      <c r="KXP204" s="174"/>
      <c r="KXQ204" s="174"/>
      <c r="KXR204" s="174"/>
      <c r="KXS204" s="174"/>
      <c r="KXT204" s="174"/>
      <c r="KXU204" s="174"/>
      <c r="KXV204" s="174"/>
      <c r="KXW204" s="174"/>
      <c r="KXX204" s="174"/>
      <c r="KXY204" s="174"/>
      <c r="KXZ204" s="174"/>
      <c r="KYA204" s="174"/>
      <c r="KYB204" s="174"/>
      <c r="KYC204" s="174"/>
      <c r="KYD204" s="174"/>
      <c r="KYE204" s="174"/>
      <c r="KYF204" s="174"/>
      <c r="KYG204" s="174"/>
      <c r="KYH204" s="174"/>
      <c r="KYI204" s="174"/>
      <c r="KYJ204" s="174"/>
      <c r="KYK204" s="174"/>
      <c r="KYL204" s="174"/>
      <c r="KYM204" s="174"/>
      <c r="KYN204" s="174"/>
      <c r="KYO204" s="174"/>
      <c r="KYP204" s="174"/>
      <c r="KYQ204" s="174"/>
      <c r="KYR204" s="174"/>
      <c r="KYS204" s="174"/>
      <c r="KYT204" s="174"/>
      <c r="KYU204" s="174"/>
      <c r="KYV204" s="174"/>
      <c r="KYW204" s="174"/>
      <c r="KYX204" s="174"/>
      <c r="KYY204" s="174"/>
      <c r="KYZ204" s="174"/>
      <c r="KZA204" s="174"/>
      <c r="KZB204" s="174"/>
      <c r="KZC204" s="174"/>
      <c r="KZD204" s="174"/>
      <c r="KZE204" s="174"/>
      <c r="KZF204" s="174"/>
      <c r="KZG204" s="174"/>
      <c r="KZH204" s="174"/>
      <c r="KZI204" s="174"/>
      <c r="KZJ204" s="174"/>
      <c r="KZK204" s="174"/>
      <c r="KZL204" s="174"/>
      <c r="KZM204" s="174"/>
      <c r="KZN204" s="174"/>
      <c r="KZO204" s="174"/>
      <c r="KZP204" s="174"/>
      <c r="KZQ204" s="174"/>
      <c r="KZR204" s="174"/>
      <c r="KZS204" s="174"/>
      <c r="KZT204" s="174"/>
      <c r="KZU204" s="174"/>
      <c r="KZV204" s="174"/>
      <c r="KZW204" s="174"/>
      <c r="KZX204" s="174"/>
      <c r="KZY204" s="174"/>
      <c r="KZZ204" s="174"/>
      <c r="LAA204" s="174"/>
      <c r="LAB204" s="174"/>
      <c r="LAC204" s="174"/>
      <c r="LAD204" s="174"/>
      <c r="LAE204" s="174"/>
      <c r="LAF204" s="174"/>
      <c r="LAG204" s="174"/>
      <c r="LAH204" s="174"/>
      <c r="LAI204" s="174"/>
      <c r="LAJ204" s="174"/>
      <c r="LAK204" s="174"/>
      <c r="LAL204" s="174"/>
      <c r="LAM204" s="174"/>
      <c r="LAN204" s="174"/>
      <c r="LAO204" s="174"/>
      <c r="LAP204" s="174"/>
      <c r="LAQ204" s="174"/>
      <c r="LAR204" s="174"/>
      <c r="LAS204" s="174"/>
      <c r="LAT204" s="174"/>
      <c r="LAU204" s="174"/>
      <c r="LAV204" s="174"/>
      <c r="LAW204" s="174"/>
      <c r="LAX204" s="174"/>
      <c r="LAY204" s="174"/>
      <c r="LAZ204" s="174"/>
      <c r="LBA204" s="174"/>
      <c r="LBB204" s="174"/>
      <c r="LBC204" s="174"/>
      <c r="LBD204" s="174"/>
      <c r="LBE204" s="174"/>
      <c r="LBF204" s="174"/>
      <c r="LBG204" s="174"/>
      <c r="LBH204" s="174"/>
      <c r="LBI204" s="174"/>
      <c r="LBJ204" s="174"/>
      <c r="LBK204" s="174"/>
      <c r="LBL204" s="174"/>
      <c r="LBM204" s="174"/>
      <c r="LBN204" s="174"/>
      <c r="LBO204" s="174"/>
      <c r="LBP204" s="174"/>
      <c r="LBQ204" s="174"/>
      <c r="LBR204" s="174"/>
      <c r="LBS204" s="174"/>
      <c r="LBT204" s="174"/>
      <c r="LBU204" s="174"/>
      <c r="LBV204" s="174"/>
      <c r="LBW204" s="174"/>
      <c r="LBX204" s="174"/>
      <c r="LBY204" s="174"/>
      <c r="LBZ204" s="174"/>
      <c r="LCA204" s="174"/>
      <c r="LCB204" s="174"/>
      <c r="LCC204" s="174"/>
      <c r="LCD204" s="174"/>
      <c r="LCE204" s="174"/>
      <c r="LCF204" s="174"/>
      <c r="LCG204" s="174"/>
      <c r="LCH204" s="174"/>
      <c r="LCI204" s="174"/>
      <c r="LCJ204" s="174"/>
      <c r="LCK204" s="174"/>
      <c r="LCL204" s="174"/>
      <c r="LCM204" s="174"/>
      <c r="LCN204" s="174"/>
      <c r="LCO204" s="174"/>
      <c r="LCP204" s="174"/>
      <c r="LCQ204" s="174"/>
      <c r="LCR204" s="174"/>
      <c r="LCS204" s="174"/>
      <c r="LCT204" s="174"/>
      <c r="LCU204" s="174"/>
      <c r="LCV204" s="174"/>
      <c r="LCW204" s="174"/>
      <c r="LCX204" s="174"/>
      <c r="LCY204" s="174"/>
      <c r="LCZ204" s="174"/>
      <c r="LDA204" s="174"/>
      <c r="LDB204" s="174"/>
      <c r="LDC204" s="174"/>
      <c r="LDD204" s="174"/>
      <c r="LDE204" s="174"/>
      <c r="LDF204" s="174"/>
      <c r="LDG204" s="174"/>
      <c r="LDH204" s="174"/>
      <c r="LDI204" s="174"/>
      <c r="LDJ204" s="174"/>
      <c r="LDK204" s="174"/>
      <c r="LDL204" s="174"/>
      <c r="LDM204" s="174"/>
      <c r="LDN204" s="174"/>
      <c r="LDO204" s="174"/>
      <c r="LDP204" s="174"/>
      <c r="LDQ204" s="174"/>
      <c r="LDR204" s="174"/>
      <c r="LDS204" s="174"/>
      <c r="LDT204" s="174"/>
      <c r="LDU204" s="174"/>
      <c r="LDV204" s="174"/>
      <c r="LDW204" s="174"/>
      <c r="LDX204" s="174"/>
      <c r="LDY204" s="174"/>
      <c r="LDZ204" s="174"/>
      <c r="LEA204" s="174"/>
      <c r="LEB204" s="174"/>
      <c r="LEC204" s="174"/>
      <c r="LED204" s="174"/>
      <c r="LEE204" s="174"/>
      <c r="LEF204" s="174"/>
      <c r="LEG204" s="174"/>
      <c r="LEH204" s="174"/>
      <c r="LEI204" s="174"/>
      <c r="LEJ204" s="174"/>
      <c r="LEK204" s="174"/>
      <c r="LEL204" s="174"/>
      <c r="LEM204" s="174"/>
      <c r="LEN204" s="174"/>
      <c r="LEO204" s="174"/>
      <c r="LEP204" s="174"/>
      <c r="LEQ204" s="174"/>
      <c r="LER204" s="174"/>
      <c r="LES204" s="174"/>
      <c r="LET204" s="174"/>
      <c r="LEU204" s="174"/>
      <c r="LEV204" s="174"/>
      <c r="LEW204" s="174"/>
      <c r="LEX204" s="174"/>
      <c r="LEY204" s="174"/>
      <c r="LEZ204" s="174"/>
      <c r="LFA204" s="174"/>
      <c r="LFB204" s="174"/>
      <c r="LFC204" s="174"/>
      <c r="LFD204" s="174"/>
      <c r="LFE204" s="174"/>
      <c r="LFF204" s="174"/>
      <c r="LFG204" s="174"/>
      <c r="LFH204" s="174"/>
      <c r="LFI204" s="174"/>
      <c r="LFJ204" s="174"/>
      <c r="LFK204" s="174"/>
      <c r="LFL204" s="174"/>
      <c r="LFM204" s="174"/>
      <c r="LFN204" s="174"/>
      <c r="LFO204" s="174"/>
      <c r="LFP204" s="174"/>
      <c r="LFQ204" s="174"/>
      <c r="LFR204" s="174"/>
      <c r="LFS204" s="174"/>
      <c r="LFT204" s="174"/>
      <c r="LFU204" s="174"/>
      <c r="LFV204" s="174"/>
      <c r="LFW204" s="174"/>
      <c r="LFX204" s="174"/>
      <c r="LFY204" s="174"/>
      <c r="LFZ204" s="174"/>
      <c r="LGA204" s="174"/>
      <c r="LGB204" s="174"/>
      <c r="LGC204" s="174"/>
      <c r="LGD204" s="174"/>
      <c r="LGE204" s="174"/>
      <c r="LGF204" s="174"/>
      <c r="LGG204" s="174"/>
      <c r="LGH204" s="174"/>
      <c r="LGI204" s="174"/>
      <c r="LGJ204" s="174"/>
      <c r="LGK204" s="174"/>
      <c r="LGL204" s="174"/>
      <c r="LGM204" s="174"/>
      <c r="LGN204" s="174"/>
      <c r="LGO204" s="174"/>
      <c r="LGP204" s="174"/>
      <c r="LGQ204" s="174"/>
      <c r="LGR204" s="174"/>
      <c r="LGS204" s="174"/>
      <c r="LGT204" s="174"/>
      <c r="LGU204" s="174"/>
      <c r="LGV204" s="174"/>
      <c r="LGW204" s="174"/>
      <c r="LGX204" s="174"/>
      <c r="LGY204" s="174"/>
      <c r="LGZ204" s="174"/>
      <c r="LHA204" s="174"/>
      <c r="LHB204" s="174"/>
      <c r="LHC204" s="174"/>
      <c r="LHD204" s="174"/>
      <c r="LHE204" s="174"/>
      <c r="LHF204" s="174"/>
      <c r="LHG204" s="174"/>
      <c r="LHH204" s="174"/>
      <c r="LHI204" s="174"/>
      <c r="LHJ204" s="174"/>
      <c r="LHK204" s="174"/>
      <c r="LHL204" s="174"/>
      <c r="LHM204" s="174"/>
      <c r="LHN204" s="174"/>
      <c r="LHO204" s="174"/>
      <c r="LHP204" s="174"/>
      <c r="LHQ204" s="174"/>
      <c r="LHR204" s="174"/>
      <c r="LHS204" s="174"/>
      <c r="LHT204" s="174"/>
      <c r="LHU204" s="174"/>
      <c r="LHV204" s="174"/>
      <c r="LHW204" s="174"/>
      <c r="LHX204" s="174"/>
      <c r="LHY204" s="174"/>
      <c r="LHZ204" s="174"/>
      <c r="LIA204" s="174"/>
      <c r="LIB204" s="174"/>
      <c r="LIC204" s="174"/>
      <c r="LID204" s="174"/>
      <c r="LIE204" s="174"/>
      <c r="LIF204" s="174"/>
      <c r="LIG204" s="174"/>
      <c r="LIH204" s="174"/>
      <c r="LII204" s="174"/>
      <c r="LIJ204" s="174"/>
      <c r="LIK204" s="174"/>
      <c r="LIL204" s="174"/>
      <c r="LIM204" s="174"/>
      <c r="LIN204" s="174"/>
      <c r="LIO204" s="174"/>
      <c r="LIP204" s="174"/>
      <c r="LIQ204" s="174"/>
      <c r="LIR204" s="174"/>
      <c r="LIS204" s="174"/>
      <c r="LIT204" s="174"/>
      <c r="LIU204" s="174"/>
      <c r="LIV204" s="174"/>
      <c r="LIW204" s="174"/>
      <c r="LIX204" s="174"/>
      <c r="LIY204" s="174"/>
      <c r="LIZ204" s="174"/>
      <c r="LJA204" s="174"/>
      <c r="LJB204" s="174"/>
      <c r="LJC204" s="174"/>
      <c r="LJD204" s="174"/>
      <c r="LJE204" s="174"/>
      <c r="LJF204" s="174"/>
      <c r="LJG204" s="174"/>
      <c r="LJH204" s="174"/>
      <c r="LJI204" s="174"/>
      <c r="LJJ204" s="174"/>
      <c r="LJK204" s="174"/>
      <c r="LJL204" s="174"/>
      <c r="LJM204" s="174"/>
      <c r="LJN204" s="174"/>
      <c r="LJO204" s="174"/>
      <c r="LJP204" s="174"/>
      <c r="LJQ204" s="174"/>
      <c r="LJR204" s="174"/>
      <c r="LJS204" s="174"/>
      <c r="LJT204" s="174"/>
      <c r="LJU204" s="174"/>
      <c r="LJV204" s="174"/>
      <c r="LJW204" s="174"/>
      <c r="LJX204" s="174"/>
      <c r="LJY204" s="174"/>
      <c r="LJZ204" s="174"/>
      <c r="LKA204" s="174"/>
      <c r="LKB204" s="174"/>
      <c r="LKC204" s="174"/>
      <c r="LKD204" s="174"/>
      <c r="LKE204" s="174"/>
      <c r="LKF204" s="174"/>
      <c r="LKG204" s="174"/>
      <c r="LKH204" s="174"/>
      <c r="LKI204" s="174"/>
      <c r="LKJ204" s="174"/>
      <c r="LKK204" s="174"/>
      <c r="LKL204" s="174"/>
      <c r="LKM204" s="174"/>
      <c r="LKN204" s="174"/>
      <c r="LKO204" s="174"/>
      <c r="LKP204" s="174"/>
      <c r="LKQ204" s="174"/>
      <c r="LKR204" s="174"/>
      <c r="LKS204" s="174"/>
      <c r="LKT204" s="174"/>
      <c r="LKU204" s="174"/>
      <c r="LKV204" s="174"/>
      <c r="LKW204" s="174"/>
      <c r="LKX204" s="174"/>
      <c r="LKY204" s="174"/>
      <c r="LKZ204" s="174"/>
      <c r="LLA204" s="174"/>
      <c r="LLB204" s="174"/>
      <c r="LLC204" s="174"/>
      <c r="LLD204" s="174"/>
      <c r="LLE204" s="174"/>
      <c r="LLF204" s="174"/>
      <c r="LLG204" s="174"/>
      <c r="LLH204" s="174"/>
      <c r="LLI204" s="174"/>
      <c r="LLJ204" s="174"/>
      <c r="LLK204" s="174"/>
      <c r="LLL204" s="174"/>
      <c r="LLM204" s="174"/>
      <c r="LLN204" s="174"/>
      <c r="LLO204" s="174"/>
      <c r="LLP204" s="174"/>
      <c r="LLQ204" s="174"/>
      <c r="LLR204" s="174"/>
      <c r="LLS204" s="174"/>
      <c r="LLT204" s="174"/>
      <c r="LLU204" s="174"/>
      <c r="LLV204" s="174"/>
      <c r="LLW204" s="174"/>
      <c r="LLX204" s="174"/>
      <c r="LLY204" s="174"/>
      <c r="LLZ204" s="174"/>
      <c r="LMA204" s="174"/>
      <c r="LMB204" s="174"/>
      <c r="LMC204" s="174"/>
      <c r="LMD204" s="174"/>
      <c r="LME204" s="174"/>
      <c r="LMF204" s="174"/>
      <c r="LMG204" s="174"/>
      <c r="LMH204" s="174"/>
      <c r="LMI204" s="174"/>
      <c r="LMJ204" s="174"/>
      <c r="LMK204" s="174"/>
      <c r="LML204" s="174"/>
      <c r="LMM204" s="174"/>
      <c r="LMN204" s="174"/>
      <c r="LMO204" s="174"/>
      <c r="LMP204" s="174"/>
      <c r="LMQ204" s="174"/>
      <c r="LMR204" s="174"/>
      <c r="LMS204" s="174"/>
      <c r="LMT204" s="174"/>
      <c r="LMU204" s="174"/>
      <c r="LMV204" s="174"/>
      <c r="LMW204" s="174"/>
      <c r="LMX204" s="174"/>
      <c r="LMY204" s="174"/>
      <c r="LMZ204" s="174"/>
      <c r="LNA204" s="174"/>
      <c r="LNB204" s="174"/>
      <c r="LNC204" s="174"/>
      <c r="LND204" s="174"/>
      <c r="LNE204" s="174"/>
      <c r="LNF204" s="174"/>
      <c r="LNG204" s="174"/>
      <c r="LNH204" s="174"/>
      <c r="LNI204" s="174"/>
      <c r="LNJ204" s="174"/>
      <c r="LNK204" s="174"/>
      <c r="LNL204" s="174"/>
      <c r="LNM204" s="174"/>
      <c r="LNN204" s="174"/>
      <c r="LNO204" s="174"/>
      <c r="LNP204" s="174"/>
      <c r="LNQ204" s="174"/>
      <c r="LNR204" s="174"/>
      <c r="LNS204" s="174"/>
      <c r="LNT204" s="174"/>
      <c r="LNU204" s="174"/>
      <c r="LNV204" s="174"/>
      <c r="LNW204" s="174"/>
      <c r="LNX204" s="174"/>
      <c r="LNY204" s="174"/>
      <c r="LNZ204" s="174"/>
      <c r="LOA204" s="174"/>
      <c r="LOB204" s="174"/>
      <c r="LOC204" s="174"/>
      <c r="LOD204" s="174"/>
      <c r="LOE204" s="174"/>
      <c r="LOF204" s="174"/>
      <c r="LOG204" s="174"/>
      <c r="LOH204" s="174"/>
      <c r="LOI204" s="174"/>
      <c r="LOJ204" s="174"/>
      <c r="LOK204" s="174"/>
      <c r="LOL204" s="174"/>
      <c r="LOM204" s="174"/>
      <c r="LON204" s="174"/>
      <c r="LOO204" s="174"/>
      <c r="LOP204" s="174"/>
      <c r="LOQ204" s="174"/>
      <c r="LOR204" s="174"/>
      <c r="LOS204" s="174"/>
      <c r="LOT204" s="174"/>
      <c r="LOU204" s="174"/>
      <c r="LOV204" s="174"/>
      <c r="LOW204" s="174"/>
      <c r="LOX204" s="174"/>
      <c r="LOY204" s="174"/>
      <c r="LOZ204" s="174"/>
      <c r="LPA204" s="174"/>
      <c r="LPB204" s="174"/>
      <c r="LPC204" s="174"/>
      <c r="LPD204" s="174"/>
      <c r="LPE204" s="174"/>
      <c r="LPF204" s="174"/>
      <c r="LPG204" s="174"/>
      <c r="LPH204" s="174"/>
      <c r="LPI204" s="174"/>
      <c r="LPJ204" s="174"/>
      <c r="LPK204" s="174"/>
      <c r="LPL204" s="174"/>
      <c r="LPM204" s="174"/>
      <c r="LPN204" s="174"/>
      <c r="LPO204" s="174"/>
      <c r="LPP204" s="174"/>
      <c r="LPQ204" s="174"/>
      <c r="LPR204" s="174"/>
      <c r="LPS204" s="174"/>
      <c r="LPT204" s="174"/>
      <c r="LPU204" s="174"/>
      <c r="LPV204" s="174"/>
      <c r="LPW204" s="174"/>
      <c r="LPX204" s="174"/>
      <c r="LPY204" s="174"/>
      <c r="LPZ204" s="174"/>
      <c r="LQA204" s="174"/>
      <c r="LQB204" s="174"/>
      <c r="LQC204" s="174"/>
      <c r="LQD204" s="174"/>
      <c r="LQE204" s="174"/>
      <c r="LQF204" s="174"/>
      <c r="LQG204" s="174"/>
      <c r="LQH204" s="174"/>
      <c r="LQI204" s="174"/>
      <c r="LQJ204" s="174"/>
      <c r="LQK204" s="174"/>
      <c r="LQL204" s="174"/>
      <c r="LQM204" s="174"/>
      <c r="LQN204" s="174"/>
      <c r="LQO204" s="174"/>
      <c r="LQP204" s="174"/>
      <c r="LQQ204" s="174"/>
      <c r="LQR204" s="174"/>
      <c r="LQS204" s="174"/>
      <c r="LQT204" s="174"/>
      <c r="LQU204" s="174"/>
      <c r="LQV204" s="174"/>
      <c r="LQW204" s="174"/>
      <c r="LQX204" s="174"/>
      <c r="LQY204" s="174"/>
      <c r="LQZ204" s="174"/>
      <c r="LRA204" s="174"/>
      <c r="LRB204" s="174"/>
      <c r="LRC204" s="174"/>
      <c r="LRD204" s="174"/>
      <c r="LRE204" s="174"/>
      <c r="LRF204" s="174"/>
      <c r="LRG204" s="174"/>
      <c r="LRH204" s="174"/>
      <c r="LRI204" s="174"/>
      <c r="LRJ204" s="174"/>
      <c r="LRK204" s="174"/>
      <c r="LRL204" s="174"/>
      <c r="LRM204" s="174"/>
      <c r="LRN204" s="174"/>
      <c r="LRO204" s="174"/>
      <c r="LRP204" s="174"/>
      <c r="LRQ204" s="174"/>
      <c r="LRR204" s="174"/>
      <c r="LRS204" s="174"/>
      <c r="LRT204" s="174"/>
      <c r="LRU204" s="174"/>
      <c r="LRV204" s="174"/>
      <c r="LRW204" s="174"/>
      <c r="LRX204" s="174"/>
      <c r="LRY204" s="174"/>
      <c r="LRZ204" s="174"/>
      <c r="LSA204" s="174"/>
      <c r="LSB204" s="174"/>
      <c r="LSC204" s="174"/>
      <c r="LSD204" s="174"/>
      <c r="LSE204" s="174"/>
      <c r="LSF204" s="174"/>
      <c r="LSG204" s="174"/>
      <c r="LSH204" s="174"/>
      <c r="LSI204" s="174"/>
      <c r="LSJ204" s="174"/>
      <c r="LSK204" s="174"/>
      <c r="LSL204" s="174"/>
      <c r="LSM204" s="174"/>
      <c r="LSN204" s="174"/>
      <c r="LSO204" s="174"/>
      <c r="LSP204" s="174"/>
      <c r="LSQ204" s="174"/>
      <c r="LSR204" s="174"/>
      <c r="LSS204" s="174"/>
      <c r="LST204" s="174"/>
      <c r="LSU204" s="174"/>
      <c r="LSV204" s="174"/>
      <c r="LSW204" s="174"/>
      <c r="LSX204" s="174"/>
      <c r="LSY204" s="174"/>
      <c r="LSZ204" s="174"/>
      <c r="LTA204" s="174"/>
      <c r="LTB204" s="174"/>
      <c r="LTC204" s="174"/>
      <c r="LTD204" s="174"/>
      <c r="LTE204" s="174"/>
      <c r="LTF204" s="174"/>
      <c r="LTG204" s="174"/>
      <c r="LTH204" s="174"/>
      <c r="LTI204" s="174"/>
      <c r="LTJ204" s="174"/>
      <c r="LTK204" s="174"/>
      <c r="LTL204" s="174"/>
      <c r="LTM204" s="174"/>
      <c r="LTN204" s="174"/>
      <c r="LTO204" s="174"/>
      <c r="LTP204" s="174"/>
      <c r="LTQ204" s="174"/>
      <c r="LTR204" s="174"/>
      <c r="LTS204" s="174"/>
      <c r="LTT204" s="174"/>
      <c r="LTU204" s="174"/>
      <c r="LTV204" s="174"/>
      <c r="LTW204" s="174"/>
      <c r="LTX204" s="174"/>
      <c r="LTY204" s="174"/>
      <c r="LTZ204" s="174"/>
      <c r="LUA204" s="174"/>
      <c r="LUB204" s="174"/>
      <c r="LUC204" s="174"/>
      <c r="LUD204" s="174"/>
      <c r="LUE204" s="174"/>
      <c r="LUF204" s="174"/>
      <c r="LUG204" s="174"/>
      <c r="LUH204" s="174"/>
      <c r="LUI204" s="174"/>
      <c r="LUJ204" s="174"/>
      <c r="LUK204" s="174"/>
      <c r="LUL204" s="174"/>
      <c r="LUM204" s="174"/>
      <c r="LUN204" s="174"/>
      <c r="LUO204" s="174"/>
      <c r="LUP204" s="174"/>
      <c r="LUQ204" s="174"/>
      <c r="LUR204" s="174"/>
      <c r="LUS204" s="174"/>
      <c r="LUT204" s="174"/>
      <c r="LUU204" s="174"/>
      <c r="LUV204" s="174"/>
      <c r="LUW204" s="174"/>
      <c r="LUX204" s="174"/>
      <c r="LUY204" s="174"/>
      <c r="LUZ204" s="174"/>
      <c r="LVA204" s="174"/>
      <c r="LVB204" s="174"/>
      <c r="LVC204" s="174"/>
      <c r="LVD204" s="174"/>
      <c r="LVE204" s="174"/>
      <c r="LVF204" s="174"/>
      <c r="LVG204" s="174"/>
      <c r="LVH204" s="174"/>
      <c r="LVI204" s="174"/>
      <c r="LVJ204" s="174"/>
      <c r="LVK204" s="174"/>
      <c r="LVL204" s="174"/>
      <c r="LVM204" s="174"/>
      <c r="LVN204" s="174"/>
      <c r="LVO204" s="174"/>
      <c r="LVP204" s="174"/>
      <c r="LVQ204" s="174"/>
      <c r="LVR204" s="174"/>
      <c r="LVS204" s="174"/>
      <c r="LVT204" s="174"/>
      <c r="LVU204" s="174"/>
      <c r="LVV204" s="174"/>
      <c r="LVW204" s="174"/>
      <c r="LVX204" s="174"/>
      <c r="LVY204" s="174"/>
      <c r="LVZ204" s="174"/>
      <c r="LWA204" s="174"/>
      <c r="LWB204" s="174"/>
      <c r="LWC204" s="174"/>
      <c r="LWD204" s="174"/>
      <c r="LWE204" s="174"/>
      <c r="LWF204" s="174"/>
      <c r="LWG204" s="174"/>
      <c r="LWH204" s="174"/>
      <c r="LWI204" s="174"/>
      <c r="LWJ204" s="174"/>
      <c r="LWK204" s="174"/>
      <c r="LWL204" s="174"/>
      <c r="LWM204" s="174"/>
      <c r="LWN204" s="174"/>
      <c r="LWO204" s="174"/>
      <c r="LWP204" s="174"/>
      <c r="LWQ204" s="174"/>
      <c r="LWR204" s="174"/>
      <c r="LWS204" s="174"/>
      <c r="LWT204" s="174"/>
      <c r="LWU204" s="174"/>
      <c r="LWV204" s="174"/>
      <c r="LWW204" s="174"/>
      <c r="LWX204" s="174"/>
      <c r="LWY204" s="174"/>
      <c r="LWZ204" s="174"/>
      <c r="LXA204" s="174"/>
      <c r="LXB204" s="174"/>
      <c r="LXC204" s="174"/>
      <c r="LXD204" s="174"/>
      <c r="LXE204" s="174"/>
      <c r="LXF204" s="174"/>
      <c r="LXG204" s="174"/>
      <c r="LXH204" s="174"/>
      <c r="LXI204" s="174"/>
      <c r="LXJ204" s="174"/>
      <c r="LXK204" s="174"/>
      <c r="LXL204" s="174"/>
      <c r="LXM204" s="174"/>
      <c r="LXN204" s="174"/>
      <c r="LXO204" s="174"/>
      <c r="LXP204" s="174"/>
      <c r="LXQ204" s="174"/>
      <c r="LXR204" s="174"/>
      <c r="LXS204" s="174"/>
      <c r="LXT204" s="174"/>
      <c r="LXU204" s="174"/>
      <c r="LXV204" s="174"/>
      <c r="LXW204" s="174"/>
      <c r="LXX204" s="174"/>
      <c r="LXY204" s="174"/>
      <c r="LXZ204" s="174"/>
      <c r="LYA204" s="174"/>
      <c r="LYB204" s="174"/>
      <c r="LYC204" s="174"/>
      <c r="LYD204" s="174"/>
      <c r="LYE204" s="174"/>
      <c r="LYF204" s="174"/>
      <c r="LYG204" s="174"/>
      <c r="LYH204" s="174"/>
      <c r="LYI204" s="174"/>
      <c r="LYJ204" s="174"/>
      <c r="LYK204" s="174"/>
      <c r="LYL204" s="174"/>
      <c r="LYM204" s="174"/>
      <c r="LYN204" s="174"/>
      <c r="LYO204" s="174"/>
      <c r="LYP204" s="174"/>
      <c r="LYQ204" s="174"/>
      <c r="LYR204" s="174"/>
      <c r="LYS204" s="174"/>
      <c r="LYT204" s="174"/>
      <c r="LYU204" s="174"/>
      <c r="LYV204" s="174"/>
      <c r="LYW204" s="174"/>
      <c r="LYX204" s="174"/>
      <c r="LYY204" s="174"/>
      <c r="LYZ204" s="174"/>
      <c r="LZA204" s="174"/>
      <c r="LZB204" s="174"/>
      <c r="LZC204" s="174"/>
      <c r="LZD204" s="174"/>
      <c r="LZE204" s="174"/>
      <c r="LZF204" s="174"/>
      <c r="LZG204" s="174"/>
      <c r="LZH204" s="174"/>
      <c r="LZI204" s="174"/>
      <c r="LZJ204" s="174"/>
      <c r="LZK204" s="174"/>
      <c r="LZL204" s="174"/>
      <c r="LZM204" s="174"/>
      <c r="LZN204" s="174"/>
      <c r="LZO204" s="174"/>
      <c r="LZP204" s="174"/>
      <c r="LZQ204" s="174"/>
      <c r="LZR204" s="174"/>
      <c r="LZS204" s="174"/>
      <c r="LZT204" s="174"/>
      <c r="LZU204" s="174"/>
      <c r="LZV204" s="174"/>
      <c r="LZW204" s="174"/>
      <c r="LZX204" s="174"/>
      <c r="LZY204" s="174"/>
      <c r="LZZ204" s="174"/>
      <c r="MAA204" s="174"/>
      <c r="MAB204" s="174"/>
      <c r="MAC204" s="174"/>
      <c r="MAD204" s="174"/>
      <c r="MAE204" s="174"/>
      <c r="MAF204" s="174"/>
      <c r="MAG204" s="174"/>
      <c r="MAH204" s="174"/>
      <c r="MAI204" s="174"/>
      <c r="MAJ204" s="174"/>
      <c r="MAK204" s="174"/>
      <c r="MAL204" s="174"/>
      <c r="MAM204" s="174"/>
      <c r="MAN204" s="174"/>
      <c r="MAO204" s="174"/>
      <c r="MAP204" s="174"/>
      <c r="MAQ204" s="174"/>
      <c r="MAR204" s="174"/>
      <c r="MAS204" s="174"/>
      <c r="MAT204" s="174"/>
      <c r="MAU204" s="174"/>
      <c r="MAV204" s="174"/>
      <c r="MAW204" s="174"/>
      <c r="MAX204" s="174"/>
      <c r="MAY204" s="174"/>
      <c r="MAZ204" s="174"/>
      <c r="MBA204" s="174"/>
      <c r="MBB204" s="174"/>
      <c r="MBC204" s="174"/>
      <c r="MBD204" s="174"/>
      <c r="MBE204" s="174"/>
      <c r="MBF204" s="174"/>
      <c r="MBG204" s="174"/>
      <c r="MBH204" s="174"/>
      <c r="MBI204" s="174"/>
      <c r="MBJ204" s="174"/>
      <c r="MBK204" s="174"/>
      <c r="MBL204" s="174"/>
      <c r="MBM204" s="174"/>
      <c r="MBN204" s="174"/>
      <c r="MBO204" s="174"/>
      <c r="MBP204" s="174"/>
      <c r="MBQ204" s="174"/>
      <c r="MBR204" s="174"/>
      <c r="MBS204" s="174"/>
      <c r="MBT204" s="174"/>
      <c r="MBU204" s="174"/>
      <c r="MBV204" s="174"/>
      <c r="MBW204" s="174"/>
      <c r="MBX204" s="174"/>
      <c r="MBY204" s="174"/>
      <c r="MBZ204" s="174"/>
      <c r="MCA204" s="174"/>
      <c r="MCB204" s="174"/>
      <c r="MCC204" s="174"/>
      <c r="MCD204" s="174"/>
      <c r="MCE204" s="174"/>
      <c r="MCF204" s="174"/>
      <c r="MCG204" s="174"/>
      <c r="MCH204" s="174"/>
      <c r="MCI204" s="174"/>
      <c r="MCJ204" s="174"/>
      <c r="MCK204" s="174"/>
      <c r="MCL204" s="174"/>
      <c r="MCM204" s="174"/>
      <c r="MCN204" s="174"/>
      <c r="MCO204" s="174"/>
      <c r="MCP204" s="174"/>
      <c r="MCQ204" s="174"/>
      <c r="MCR204" s="174"/>
      <c r="MCS204" s="174"/>
      <c r="MCT204" s="174"/>
      <c r="MCU204" s="174"/>
      <c r="MCV204" s="174"/>
      <c r="MCW204" s="174"/>
      <c r="MCX204" s="174"/>
      <c r="MCY204" s="174"/>
      <c r="MCZ204" s="174"/>
      <c r="MDA204" s="174"/>
      <c r="MDB204" s="174"/>
      <c r="MDC204" s="174"/>
      <c r="MDD204" s="174"/>
      <c r="MDE204" s="174"/>
      <c r="MDF204" s="174"/>
      <c r="MDG204" s="174"/>
      <c r="MDH204" s="174"/>
      <c r="MDI204" s="174"/>
      <c r="MDJ204" s="174"/>
      <c r="MDK204" s="174"/>
      <c r="MDL204" s="174"/>
      <c r="MDM204" s="174"/>
      <c r="MDN204" s="174"/>
      <c r="MDO204" s="174"/>
      <c r="MDP204" s="174"/>
      <c r="MDQ204" s="174"/>
      <c r="MDR204" s="174"/>
      <c r="MDS204" s="174"/>
      <c r="MDT204" s="174"/>
      <c r="MDU204" s="174"/>
      <c r="MDV204" s="174"/>
      <c r="MDW204" s="174"/>
      <c r="MDX204" s="174"/>
      <c r="MDY204" s="174"/>
      <c r="MDZ204" s="174"/>
      <c r="MEA204" s="174"/>
      <c r="MEB204" s="174"/>
      <c r="MEC204" s="174"/>
      <c r="MED204" s="174"/>
      <c r="MEE204" s="174"/>
      <c r="MEF204" s="174"/>
      <c r="MEG204" s="174"/>
      <c r="MEH204" s="174"/>
      <c r="MEI204" s="174"/>
      <c r="MEJ204" s="174"/>
      <c r="MEK204" s="174"/>
      <c r="MEL204" s="174"/>
      <c r="MEM204" s="174"/>
      <c r="MEN204" s="174"/>
      <c r="MEO204" s="174"/>
      <c r="MEP204" s="174"/>
      <c r="MEQ204" s="174"/>
      <c r="MER204" s="174"/>
      <c r="MES204" s="174"/>
      <c r="MET204" s="174"/>
      <c r="MEU204" s="174"/>
      <c r="MEV204" s="174"/>
      <c r="MEW204" s="174"/>
      <c r="MEX204" s="174"/>
      <c r="MEY204" s="174"/>
      <c r="MEZ204" s="174"/>
      <c r="MFA204" s="174"/>
      <c r="MFB204" s="174"/>
      <c r="MFC204" s="174"/>
      <c r="MFD204" s="174"/>
      <c r="MFE204" s="174"/>
      <c r="MFF204" s="174"/>
      <c r="MFG204" s="174"/>
      <c r="MFH204" s="174"/>
      <c r="MFI204" s="174"/>
      <c r="MFJ204" s="174"/>
      <c r="MFK204" s="174"/>
      <c r="MFL204" s="174"/>
      <c r="MFM204" s="174"/>
      <c r="MFN204" s="174"/>
      <c r="MFO204" s="174"/>
      <c r="MFP204" s="174"/>
      <c r="MFQ204" s="174"/>
      <c r="MFR204" s="174"/>
      <c r="MFS204" s="174"/>
      <c r="MFT204" s="174"/>
      <c r="MFU204" s="174"/>
      <c r="MFV204" s="174"/>
      <c r="MFW204" s="174"/>
      <c r="MFX204" s="174"/>
      <c r="MFY204" s="174"/>
      <c r="MFZ204" s="174"/>
      <c r="MGA204" s="174"/>
      <c r="MGB204" s="174"/>
      <c r="MGC204" s="174"/>
      <c r="MGD204" s="174"/>
      <c r="MGE204" s="174"/>
      <c r="MGF204" s="174"/>
      <c r="MGG204" s="174"/>
      <c r="MGH204" s="174"/>
      <c r="MGI204" s="174"/>
      <c r="MGJ204" s="174"/>
      <c r="MGK204" s="174"/>
      <c r="MGL204" s="174"/>
      <c r="MGM204" s="174"/>
      <c r="MGN204" s="174"/>
      <c r="MGO204" s="174"/>
      <c r="MGP204" s="174"/>
      <c r="MGQ204" s="174"/>
      <c r="MGR204" s="174"/>
      <c r="MGS204" s="174"/>
      <c r="MGT204" s="174"/>
      <c r="MGU204" s="174"/>
      <c r="MGV204" s="174"/>
      <c r="MGW204" s="174"/>
      <c r="MGX204" s="174"/>
      <c r="MGY204" s="174"/>
      <c r="MGZ204" s="174"/>
      <c r="MHA204" s="174"/>
      <c r="MHB204" s="174"/>
      <c r="MHC204" s="174"/>
      <c r="MHD204" s="174"/>
      <c r="MHE204" s="174"/>
      <c r="MHF204" s="174"/>
      <c r="MHG204" s="174"/>
      <c r="MHH204" s="174"/>
      <c r="MHI204" s="174"/>
      <c r="MHJ204" s="174"/>
      <c r="MHK204" s="174"/>
      <c r="MHL204" s="174"/>
      <c r="MHM204" s="174"/>
      <c r="MHN204" s="174"/>
      <c r="MHO204" s="174"/>
      <c r="MHP204" s="174"/>
      <c r="MHQ204" s="174"/>
      <c r="MHR204" s="174"/>
      <c r="MHS204" s="174"/>
      <c r="MHT204" s="174"/>
      <c r="MHU204" s="174"/>
      <c r="MHV204" s="174"/>
      <c r="MHW204" s="174"/>
      <c r="MHX204" s="174"/>
      <c r="MHY204" s="174"/>
      <c r="MHZ204" s="174"/>
      <c r="MIA204" s="174"/>
      <c r="MIB204" s="174"/>
      <c r="MIC204" s="174"/>
      <c r="MID204" s="174"/>
      <c r="MIE204" s="174"/>
      <c r="MIF204" s="174"/>
      <c r="MIG204" s="174"/>
      <c r="MIH204" s="174"/>
      <c r="MII204" s="174"/>
      <c r="MIJ204" s="174"/>
      <c r="MIK204" s="174"/>
      <c r="MIL204" s="174"/>
      <c r="MIM204" s="174"/>
      <c r="MIN204" s="174"/>
      <c r="MIO204" s="174"/>
      <c r="MIP204" s="174"/>
      <c r="MIQ204" s="174"/>
      <c r="MIR204" s="174"/>
      <c r="MIS204" s="174"/>
      <c r="MIT204" s="174"/>
      <c r="MIU204" s="174"/>
      <c r="MIV204" s="174"/>
      <c r="MIW204" s="174"/>
      <c r="MIX204" s="174"/>
      <c r="MIY204" s="174"/>
      <c r="MIZ204" s="174"/>
      <c r="MJA204" s="174"/>
      <c r="MJB204" s="174"/>
      <c r="MJC204" s="174"/>
      <c r="MJD204" s="174"/>
      <c r="MJE204" s="174"/>
      <c r="MJF204" s="174"/>
      <c r="MJG204" s="174"/>
      <c r="MJH204" s="174"/>
      <c r="MJI204" s="174"/>
      <c r="MJJ204" s="174"/>
      <c r="MJK204" s="174"/>
      <c r="MJL204" s="174"/>
      <c r="MJM204" s="174"/>
      <c r="MJN204" s="174"/>
      <c r="MJO204" s="174"/>
      <c r="MJP204" s="174"/>
      <c r="MJQ204" s="174"/>
      <c r="MJR204" s="174"/>
      <c r="MJS204" s="174"/>
      <c r="MJT204" s="174"/>
      <c r="MJU204" s="174"/>
      <c r="MJV204" s="174"/>
      <c r="MJW204" s="174"/>
      <c r="MJX204" s="174"/>
      <c r="MJY204" s="174"/>
      <c r="MJZ204" s="174"/>
      <c r="MKA204" s="174"/>
      <c r="MKB204" s="174"/>
      <c r="MKC204" s="174"/>
      <c r="MKD204" s="174"/>
      <c r="MKE204" s="174"/>
      <c r="MKF204" s="174"/>
      <c r="MKG204" s="174"/>
      <c r="MKH204" s="174"/>
      <c r="MKI204" s="174"/>
      <c r="MKJ204" s="174"/>
      <c r="MKK204" s="174"/>
      <c r="MKL204" s="174"/>
      <c r="MKM204" s="174"/>
      <c r="MKN204" s="174"/>
      <c r="MKO204" s="174"/>
      <c r="MKP204" s="174"/>
      <c r="MKQ204" s="174"/>
      <c r="MKR204" s="174"/>
      <c r="MKS204" s="174"/>
      <c r="MKT204" s="174"/>
      <c r="MKU204" s="174"/>
      <c r="MKV204" s="174"/>
      <c r="MKW204" s="174"/>
      <c r="MKX204" s="174"/>
      <c r="MKY204" s="174"/>
      <c r="MKZ204" s="174"/>
      <c r="MLA204" s="174"/>
      <c r="MLB204" s="174"/>
      <c r="MLC204" s="174"/>
      <c r="MLD204" s="174"/>
      <c r="MLE204" s="174"/>
      <c r="MLF204" s="174"/>
      <c r="MLG204" s="174"/>
      <c r="MLH204" s="174"/>
      <c r="MLI204" s="174"/>
      <c r="MLJ204" s="174"/>
      <c r="MLK204" s="174"/>
      <c r="MLL204" s="174"/>
      <c r="MLM204" s="174"/>
      <c r="MLN204" s="174"/>
      <c r="MLO204" s="174"/>
      <c r="MLP204" s="174"/>
      <c r="MLQ204" s="174"/>
      <c r="MLR204" s="174"/>
      <c r="MLS204" s="174"/>
      <c r="MLT204" s="174"/>
      <c r="MLU204" s="174"/>
      <c r="MLV204" s="174"/>
      <c r="MLW204" s="174"/>
      <c r="MLX204" s="174"/>
      <c r="MLY204" s="174"/>
      <c r="MLZ204" s="174"/>
      <c r="MMA204" s="174"/>
      <c r="MMB204" s="174"/>
      <c r="MMC204" s="174"/>
      <c r="MMD204" s="174"/>
      <c r="MME204" s="174"/>
      <c r="MMF204" s="174"/>
      <c r="MMG204" s="174"/>
      <c r="MMH204" s="174"/>
      <c r="MMI204" s="174"/>
      <c r="MMJ204" s="174"/>
      <c r="MMK204" s="174"/>
      <c r="MML204" s="174"/>
      <c r="MMM204" s="174"/>
      <c r="MMN204" s="174"/>
      <c r="MMO204" s="174"/>
      <c r="MMP204" s="174"/>
      <c r="MMQ204" s="174"/>
      <c r="MMR204" s="174"/>
      <c r="MMS204" s="174"/>
      <c r="MMT204" s="174"/>
      <c r="MMU204" s="174"/>
      <c r="MMV204" s="174"/>
      <c r="MMW204" s="174"/>
      <c r="MMX204" s="174"/>
      <c r="MMY204" s="174"/>
      <c r="MMZ204" s="174"/>
      <c r="MNA204" s="174"/>
      <c r="MNB204" s="174"/>
      <c r="MNC204" s="174"/>
      <c r="MND204" s="174"/>
      <c r="MNE204" s="174"/>
      <c r="MNF204" s="174"/>
      <c r="MNG204" s="174"/>
      <c r="MNH204" s="174"/>
      <c r="MNI204" s="174"/>
      <c r="MNJ204" s="174"/>
      <c r="MNK204" s="174"/>
      <c r="MNL204" s="174"/>
      <c r="MNM204" s="174"/>
      <c r="MNN204" s="174"/>
      <c r="MNO204" s="174"/>
      <c r="MNP204" s="174"/>
      <c r="MNQ204" s="174"/>
      <c r="MNR204" s="174"/>
      <c r="MNS204" s="174"/>
      <c r="MNT204" s="174"/>
      <c r="MNU204" s="174"/>
      <c r="MNV204" s="174"/>
      <c r="MNW204" s="174"/>
      <c r="MNX204" s="174"/>
      <c r="MNY204" s="174"/>
      <c r="MNZ204" s="174"/>
      <c r="MOA204" s="174"/>
      <c r="MOB204" s="174"/>
      <c r="MOC204" s="174"/>
      <c r="MOD204" s="174"/>
      <c r="MOE204" s="174"/>
      <c r="MOF204" s="174"/>
      <c r="MOG204" s="174"/>
      <c r="MOH204" s="174"/>
      <c r="MOI204" s="174"/>
      <c r="MOJ204" s="174"/>
      <c r="MOK204" s="174"/>
      <c r="MOL204" s="174"/>
      <c r="MOM204" s="174"/>
      <c r="MON204" s="174"/>
      <c r="MOO204" s="174"/>
      <c r="MOP204" s="174"/>
      <c r="MOQ204" s="174"/>
      <c r="MOR204" s="174"/>
      <c r="MOS204" s="174"/>
      <c r="MOT204" s="174"/>
      <c r="MOU204" s="174"/>
      <c r="MOV204" s="174"/>
      <c r="MOW204" s="174"/>
      <c r="MOX204" s="174"/>
      <c r="MOY204" s="174"/>
      <c r="MOZ204" s="174"/>
      <c r="MPA204" s="174"/>
      <c r="MPB204" s="174"/>
      <c r="MPC204" s="174"/>
      <c r="MPD204" s="174"/>
      <c r="MPE204" s="174"/>
      <c r="MPF204" s="174"/>
      <c r="MPG204" s="174"/>
      <c r="MPH204" s="174"/>
      <c r="MPI204" s="174"/>
      <c r="MPJ204" s="174"/>
      <c r="MPK204" s="174"/>
      <c r="MPL204" s="174"/>
      <c r="MPM204" s="174"/>
      <c r="MPN204" s="174"/>
      <c r="MPO204" s="174"/>
      <c r="MPP204" s="174"/>
      <c r="MPQ204" s="174"/>
      <c r="MPR204" s="174"/>
      <c r="MPS204" s="174"/>
      <c r="MPT204" s="174"/>
      <c r="MPU204" s="174"/>
      <c r="MPV204" s="174"/>
      <c r="MPW204" s="174"/>
      <c r="MPX204" s="174"/>
      <c r="MPY204" s="174"/>
      <c r="MPZ204" s="174"/>
      <c r="MQA204" s="174"/>
      <c r="MQB204" s="174"/>
      <c r="MQC204" s="174"/>
      <c r="MQD204" s="174"/>
      <c r="MQE204" s="174"/>
      <c r="MQF204" s="174"/>
      <c r="MQG204" s="174"/>
      <c r="MQH204" s="174"/>
      <c r="MQI204" s="174"/>
      <c r="MQJ204" s="174"/>
      <c r="MQK204" s="174"/>
      <c r="MQL204" s="174"/>
      <c r="MQM204" s="174"/>
      <c r="MQN204" s="174"/>
      <c r="MQO204" s="174"/>
      <c r="MQP204" s="174"/>
      <c r="MQQ204" s="174"/>
      <c r="MQR204" s="174"/>
      <c r="MQS204" s="174"/>
      <c r="MQT204" s="174"/>
      <c r="MQU204" s="174"/>
      <c r="MQV204" s="174"/>
      <c r="MQW204" s="174"/>
      <c r="MQX204" s="174"/>
      <c r="MQY204" s="174"/>
      <c r="MQZ204" s="174"/>
      <c r="MRA204" s="174"/>
      <c r="MRB204" s="174"/>
      <c r="MRC204" s="174"/>
      <c r="MRD204" s="174"/>
      <c r="MRE204" s="174"/>
      <c r="MRF204" s="174"/>
      <c r="MRG204" s="174"/>
      <c r="MRH204" s="174"/>
      <c r="MRI204" s="174"/>
      <c r="MRJ204" s="174"/>
      <c r="MRK204" s="174"/>
      <c r="MRL204" s="174"/>
      <c r="MRM204" s="174"/>
      <c r="MRN204" s="174"/>
      <c r="MRO204" s="174"/>
      <c r="MRP204" s="174"/>
      <c r="MRQ204" s="174"/>
      <c r="MRR204" s="174"/>
      <c r="MRS204" s="174"/>
      <c r="MRT204" s="174"/>
      <c r="MRU204" s="174"/>
      <c r="MRV204" s="174"/>
      <c r="MRW204" s="174"/>
      <c r="MRX204" s="174"/>
      <c r="MRY204" s="174"/>
      <c r="MRZ204" s="174"/>
      <c r="MSA204" s="174"/>
      <c r="MSB204" s="174"/>
      <c r="MSC204" s="174"/>
      <c r="MSD204" s="174"/>
      <c r="MSE204" s="174"/>
      <c r="MSF204" s="174"/>
      <c r="MSG204" s="174"/>
      <c r="MSH204" s="174"/>
      <c r="MSI204" s="174"/>
      <c r="MSJ204" s="174"/>
      <c r="MSK204" s="174"/>
      <c r="MSL204" s="174"/>
      <c r="MSM204" s="174"/>
      <c r="MSN204" s="174"/>
      <c r="MSO204" s="174"/>
      <c r="MSP204" s="174"/>
      <c r="MSQ204" s="174"/>
      <c r="MSR204" s="174"/>
      <c r="MSS204" s="174"/>
      <c r="MST204" s="174"/>
      <c r="MSU204" s="174"/>
      <c r="MSV204" s="174"/>
      <c r="MSW204" s="174"/>
      <c r="MSX204" s="174"/>
      <c r="MSY204" s="174"/>
      <c r="MSZ204" s="174"/>
      <c r="MTA204" s="174"/>
      <c r="MTB204" s="174"/>
      <c r="MTC204" s="174"/>
      <c r="MTD204" s="174"/>
      <c r="MTE204" s="174"/>
      <c r="MTF204" s="174"/>
      <c r="MTG204" s="174"/>
      <c r="MTH204" s="174"/>
      <c r="MTI204" s="174"/>
      <c r="MTJ204" s="174"/>
      <c r="MTK204" s="174"/>
      <c r="MTL204" s="174"/>
      <c r="MTM204" s="174"/>
      <c r="MTN204" s="174"/>
      <c r="MTO204" s="174"/>
      <c r="MTP204" s="174"/>
      <c r="MTQ204" s="174"/>
      <c r="MTR204" s="174"/>
      <c r="MTS204" s="174"/>
      <c r="MTT204" s="174"/>
      <c r="MTU204" s="174"/>
      <c r="MTV204" s="174"/>
      <c r="MTW204" s="174"/>
      <c r="MTX204" s="174"/>
      <c r="MTY204" s="174"/>
      <c r="MTZ204" s="174"/>
      <c r="MUA204" s="174"/>
      <c r="MUB204" s="174"/>
      <c r="MUC204" s="174"/>
      <c r="MUD204" s="174"/>
      <c r="MUE204" s="174"/>
      <c r="MUF204" s="174"/>
      <c r="MUG204" s="174"/>
      <c r="MUH204" s="174"/>
      <c r="MUI204" s="174"/>
      <c r="MUJ204" s="174"/>
      <c r="MUK204" s="174"/>
      <c r="MUL204" s="174"/>
      <c r="MUM204" s="174"/>
      <c r="MUN204" s="174"/>
      <c r="MUO204" s="174"/>
      <c r="MUP204" s="174"/>
      <c r="MUQ204" s="174"/>
      <c r="MUR204" s="174"/>
      <c r="MUS204" s="174"/>
      <c r="MUT204" s="174"/>
      <c r="MUU204" s="174"/>
      <c r="MUV204" s="174"/>
      <c r="MUW204" s="174"/>
      <c r="MUX204" s="174"/>
      <c r="MUY204" s="174"/>
      <c r="MUZ204" s="174"/>
      <c r="MVA204" s="174"/>
      <c r="MVB204" s="174"/>
      <c r="MVC204" s="174"/>
      <c r="MVD204" s="174"/>
      <c r="MVE204" s="174"/>
      <c r="MVF204" s="174"/>
      <c r="MVG204" s="174"/>
      <c r="MVH204" s="174"/>
      <c r="MVI204" s="174"/>
      <c r="MVJ204" s="174"/>
      <c r="MVK204" s="174"/>
      <c r="MVL204" s="174"/>
      <c r="MVM204" s="174"/>
      <c r="MVN204" s="174"/>
      <c r="MVO204" s="174"/>
      <c r="MVP204" s="174"/>
      <c r="MVQ204" s="174"/>
      <c r="MVR204" s="174"/>
      <c r="MVS204" s="174"/>
      <c r="MVT204" s="174"/>
      <c r="MVU204" s="174"/>
      <c r="MVV204" s="174"/>
      <c r="MVW204" s="174"/>
      <c r="MVX204" s="174"/>
      <c r="MVY204" s="174"/>
      <c r="MVZ204" s="174"/>
      <c r="MWA204" s="174"/>
      <c r="MWB204" s="174"/>
      <c r="MWC204" s="174"/>
      <c r="MWD204" s="174"/>
      <c r="MWE204" s="174"/>
      <c r="MWF204" s="174"/>
      <c r="MWG204" s="174"/>
      <c r="MWH204" s="174"/>
      <c r="MWI204" s="174"/>
      <c r="MWJ204" s="174"/>
      <c r="MWK204" s="174"/>
      <c r="MWL204" s="174"/>
      <c r="MWM204" s="174"/>
      <c r="MWN204" s="174"/>
      <c r="MWO204" s="174"/>
      <c r="MWP204" s="174"/>
      <c r="MWQ204" s="174"/>
      <c r="MWR204" s="174"/>
      <c r="MWS204" s="174"/>
      <c r="MWT204" s="174"/>
      <c r="MWU204" s="174"/>
      <c r="MWV204" s="174"/>
      <c r="MWW204" s="174"/>
      <c r="MWX204" s="174"/>
      <c r="MWY204" s="174"/>
      <c r="MWZ204" s="174"/>
      <c r="MXA204" s="174"/>
      <c r="MXB204" s="174"/>
      <c r="MXC204" s="174"/>
      <c r="MXD204" s="174"/>
      <c r="MXE204" s="174"/>
      <c r="MXF204" s="174"/>
      <c r="MXG204" s="174"/>
      <c r="MXH204" s="174"/>
      <c r="MXI204" s="174"/>
      <c r="MXJ204" s="174"/>
      <c r="MXK204" s="174"/>
      <c r="MXL204" s="174"/>
      <c r="MXM204" s="174"/>
      <c r="MXN204" s="174"/>
      <c r="MXO204" s="174"/>
      <c r="MXP204" s="174"/>
      <c r="MXQ204" s="174"/>
      <c r="MXR204" s="174"/>
      <c r="MXS204" s="174"/>
      <c r="MXT204" s="174"/>
      <c r="MXU204" s="174"/>
      <c r="MXV204" s="174"/>
      <c r="MXW204" s="174"/>
      <c r="MXX204" s="174"/>
      <c r="MXY204" s="174"/>
      <c r="MXZ204" s="174"/>
      <c r="MYA204" s="174"/>
      <c r="MYB204" s="174"/>
      <c r="MYC204" s="174"/>
      <c r="MYD204" s="174"/>
      <c r="MYE204" s="174"/>
      <c r="MYF204" s="174"/>
      <c r="MYG204" s="174"/>
      <c r="MYH204" s="174"/>
      <c r="MYI204" s="174"/>
      <c r="MYJ204" s="174"/>
      <c r="MYK204" s="174"/>
      <c r="MYL204" s="174"/>
      <c r="MYM204" s="174"/>
      <c r="MYN204" s="174"/>
      <c r="MYO204" s="174"/>
      <c r="MYP204" s="174"/>
      <c r="MYQ204" s="174"/>
      <c r="MYR204" s="174"/>
      <c r="MYS204" s="174"/>
      <c r="MYT204" s="174"/>
      <c r="MYU204" s="174"/>
      <c r="MYV204" s="174"/>
      <c r="MYW204" s="174"/>
      <c r="MYX204" s="174"/>
      <c r="MYY204" s="174"/>
      <c r="MYZ204" s="174"/>
      <c r="MZA204" s="174"/>
      <c r="MZB204" s="174"/>
      <c r="MZC204" s="174"/>
      <c r="MZD204" s="174"/>
      <c r="MZE204" s="174"/>
      <c r="MZF204" s="174"/>
      <c r="MZG204" s="174"/>
      <c r="MZH204" s="174"/>
      <c r="MZI204" s="174"/>
      <c r="MZJ204" s="174"/>
      <c r="MZK204" s="174"/>
      <c r="MZL204" s="174"/>
      <c r="MZM204" s="174"/>
      <c r="MZN204" s="174"/>
      <c r="MZO204" s="174"/>
      <c r="MZP204" s="174"/>
      <c r="MZQ204" s="174"/>
      <c r="MZR204" s="174"/>
      <c r="MZS204" s="174"/>
      <c r="MZT204" s="174"/>
      <c r="MZU204" s="174"/>
      <c r="MZV204" s="174"/>
      <c r="MZW204" s="174"/>
      <c r="MZX204" s="174"/>
      <c r="MZY204" s="174"/>
      <c r="MZZ204" s="174"/>
      <c r="NAA204" s="174"/>
      <c r="NAB204" s="174"/>
      <c r="NAC204" s="174"/>
      <c r="NAD204" s="174"/>
      <c r="NAE204" s="174"/>
      <c r="NAF204" s="174"/>
      <c r="NAG204" s="174"/>
      <c r="NAH204" s="174"/>
      <c r="NAI204" s="174"/>
      <c r="NAJ204" s="174"/>
      <c r="NAK204" s="174"/>
      <c r="NAL204" s="174"/>
      <c r="NAM204" s="174"/>
      <c r="NAN204" s="174"/>
      <c r="NAO204" s="174"/>
      <c r="NAP204" s="174"/>
      <c r="NAQ204" s="174"/>
      <c r="NAR204" s="174"/>
      <c r="NAS204" s="174"/>
      <c r="NAT204" s="174"/>
      <c r="NAU204" s="174"/>
      <c r="NAV204" s="174"/>
      <c r="NAW204" s="174"/>
      <c r="NAX204" s="174"/>
      <c r="NAY204" s="174"/>
      <c r="NAZ204" s="174"/>
      <c r="NBA204" s="174"/>
      <c r="NBB204" s="174"/>
      <c r="NBC204" s="174"/>
      <c r="NBD204" s="174"/>
      <c r="NBE204" s="174"/>
      <c r="NBF204" s="174"/>
      <c r="NBG204" s="174"/>
      <c r="NBH204" s="174"/>
      <c r="NBI204" s="174"/>
      <c r="NBJ204" s="174"/>
      <c r="NBK204" s="174"/>
      <c r="NBL204" s="174"/>
      <c r="NBM204" s="174"/>
      <c r="NBN204" s="174"/>
      <c r="NBO204" s="174"/>
      <c r="NBP204" s="174"/>
      <c r="NBQ204" s="174"/>
      <c r="NBR204" s="174"/>
      <c r="NBS204" s="174"/>
      <c r="NBT204" s="174"/>
      <c r="NBU204" s="174"/>
      <c r="NBV204" s="174"/>
      <c r="NBW204" s="174"/>
      <c r="NBX204" s="174"/>
      <c r="NBY204" s="174"/>
      <c r="NBZ204" s="174"/>
      <c r="NCA204" s="174"/>
      <c r="NCB204" s="174"/>
      <c r="NCC204" s="174"/>
      <c r="NCD204" s="174"/>
      <c r="NCE204" s="174"/>
      <c r="NCF204" s="174"/>
      <c r="NCG204" s="174"/>
      <c r="NCH204" s="174"/>
      <c r="NCI204" s="174"/>
      <c r="NCJ204" s="174"/>
      <c r="NCK204" s="174"/>
      <c r="NCL204" s="174"/>
      <c r="NCM204" s="174"/>
      <c r="NCN204" s="174"/>
      <c r="NCO204" s="174"/>
      <c r="NCP204" s="174"/>
      <c r="NCQ204" s="174"/>
      <c r="NCR204" s="174"/>
      <c r="NCS204" s="174"/>
      <c r="NCT204" s="174"/>
      <c r="NCU204" s="174"/>
      <c r="NCV204" s="174"/>
      <c r="NCW204" s="174"/>
      <c r="NCX204" s="174"/>
      <c r="NCY204" s="174"/>
      <c r="NCZ204" s="174"/>
      <c r="NDA204" s="174"/>
      <c r="NDB204" s="174"/>
      <c r="NDC204" s="174"/>
      <c r="NDD204" s="174"/>
      <c r="NDE204" s="174"/>
      <c r="NDF204" s="174"/>
      <c r="NDG204" s="174"/>
      <c r="NDH204" s="174"/>
      <c r="NDI204" s="174"/>
      <c r="NDJ204" s="174"/>
      <c r="NDK204" s="174"/>
      <c r="NDL204" s="174"/>
      <c r="NDM204" s="174"/>
      <c r="NDN204" s="174"/>
      <c r="NDO204" s="174"/>
      <c r="NDP204" s="174"/>
      <c r="NDQ204" s="174"/>
      <c r="NDR204" s="174"/>
      <c r="NDS204" s="174"/>
      <c r="NDT204" s="174"/>
      <c r="NDU204" s="174"/>
      <c r="NDV204" s="174"/>
      <c r="NDW204" s="174"/>
      <c r="NDX204" s="174"/>
      <c r="NDY204" s="174"/>
      <c r="NDZ204" s="174"/>
      <c r="NEA204" s="174"/>
      <c r="NEB204" s="174"/>
      <c r="NEC204" s="174"/>
      <c r="NED204" s="174"/>
      <c r="NEE204" s="174"/>
      <c r="NEF204" s="174"/>
      <c r="NEG204" s="174"/>
      <c r="NEH204" s="174"/>
      <c r="NEI204" s="174"/>
      <c r="NEJ204" s="174"/>
      <c r="NEK204" s="174"/>
      <c r="NEL204" s="174"/>
      <c r="NEM204" s="174"/>
      <c r="NEN204" s="174"/>
      <c r="NEO204" s="174"/>
      <c r="NEP204" s="174"/>
      <c r="NEQ204" s="174"/>
      <c r="NER204" s="174"/>
      <c r="NES204" s="174"/>
      <c r="NET204" s="174"/>
      <c r="NEU204" s="174"/>
      <c r="NEV204" s="174"/>
      <c r="NEW204" s="174"/>
      <c r="NEX204" s="174"/>
      <c r="NEY204" s="174"/>
      <c r="NEZ204" s="174"/>
      <c r="NFA204" s="174"/>
      <c r="NFB204" s="174"/>
      <c r="NFC204" s="174"/>
      <c r="NFD204" s="174"/>
      <c r="NFE204" s="174"/>
      <c r="NFF204" s="174"/>
      <c r="NFG204" s="174"/>
      <c r="NFH204" s="174"/>
      <c r="NFI204" s="174"/>
      <c r="NFJ204" s="174"/>
      <c r="NFK204" s="174"/>
      <c r="NFL204" s="174"/>
      <c r="NFM204" s="174"/>
      <c r="NFN204" s="174"/>
      <c r="NFO204" s="174"/>
      <c r="NFP204" s="174"/>
      <c r="NFQ204" s="174"/>
      <c r="NFR204" s="174"/>
      <c r="NFS204" s="174"/>
      <c r="NFT204" s="174"/>
      <c r="NFU204" s="174"/>
      <c r="NFV204" s="174"/>
      <c r="NFW204" s="174"/>
      <c r="NFX204" s="174"/>
      <c r="NFY204" s="174"/>
      <c r="NFZ204" s="174"/>
      <c r="NGA204" s="174"/>
      <c r="NGB204" s="174"/>
      <c r="NGC204" s="174"/>
      <c r="NGD204" s="174"/>
      <c r="NGE204" s="174"/>
      <c r="NGF204" s="174"/>
      <c r="NGG204" s="174"/>
      <c r="NGH204" s="174"/>
      <c r="NGI204" s="174"/>
      <c r="NGJ204" s="174"/>
      <c r="NGK204" s="174"/>
      <c r="NGL204" s="174"/>
      <c r="NGM204" s="174"/>
      <c r="NGN204" s="174"/>
      <c r="NGO204" s="174"/>
      <c r="NGP204" s="174"/>
      <c r="NGQ204" s="174"/>
      <c r="NGR204" s="174"/>
      <c r="NGS204" s="174"/>
      <c r="NGT204" s="174"/>
      <c r="NGU204" s="174"/>
      <c r="NGV204" s="174"/>
      <c r="NGW204" s="174"/>
      <c r="NGX204" s="174"/>
      <c r="NGY204" s="174"/>
      <c r="NGZ204" s="174"/>
      <c r="NHA204" s="174"/>
      <c r="NHB204" s="174"/>
      <c r="NHC204" s="174"/>
      <c r="NHD204" s="174"/>
      <c r="NHE204" s="174"/>
      <c r="NHF204" s="174"/>
      <c r="NHG204" s="174"/>
      <c r="NHH204" s="174"/>
      <c r="NHI204" s="174"/>
      <c r="NHJ204" s="174"/>
      <c r="NHK204" s="174"/>
      <c r="NHL204" s="174"/>
      <c r="NHM204" s="174"/>
      <c r="NHN204" s="174"/>
      <c r="NHO204" s="174"/>
      <c r="NHP204" s="174"/>
      <c r="NHQ204" s="174"/>
      <c r="NHR204" s="174"/>
      <c r="NHS204" s="174"/>
      <c r="NHT204" s="174"/>
      <c r="NHU204" s="174"/>
      <c r="NHV204" s="174"/>
      <c r="NHW204" s="174"/>
      <c r="NHX204" s="174"/>
      <c r="NHY204" s="174"/>
      <c r="NHZ204" s="174"/>
      <c r="NIA204" s="174"/>
      <c r="NIB204" s="174"/>
      <c r="NIC204" s="174"/>
      <c r="NID204" s="174"/>
      <c r="NIE204" s="174"/>
      <c r="NIF204" s="174"/>
      <c r="NIG204" s="174"/>
      <c r="NIH204" s="174"/>
      <c r="NII204" s="174"/>
      <c r="NIJ204" s="174"/>
      <c r="NIK204" s="174"/>
      <c r="NIL204" s="174"/>
      <c r="NIM204" s="174"/>
      <c r="NIN204" s="174"/>
      <c r="NIO204" s="174"/>
      <c r="NIP204" s="174"/>
      <c r="NIQ204" s="174"/>
      <c r="NIR204" s="174"/>
      <c r="NIS204" s="174"/>
      <c r="NIT204" s="174"/>
      <c r="NIU204" s="174"/>
      <c r="NIV204" s="174"/>
      <c r="NIW204" s="174"/>
      <c r="NIX204" s="174"/>
      <c r="NIY204" s="174"/>
      <c r="NIZ204" s="174"/>
      <c r="NJA204" s="174"/>
      <c r="NJB204" s="174"/>
      <c r="NJC204" s="174"/>
      <c r="NJD204" s="174"/>
      <c r="NJE204" s="174"/>
      <c r="NJF204" s="174"/>
      <c r="NJG204" s="174"/>
      <c r="NJH204" s="174"/>
      <c r="NJI204" s="174"/>
      <c r="NJJ204" s="174"/>
      <c r="NJK204" s="174"/>
      <c r="NJL204" s="174"/>
      <c r="NJM204" s="174"/>
      <c r="NJN204" s="174"/>
      <c r="NJO204" s="174"/>
      <c r="NJP204" s="174"/>
      <c r="NJQ204" s="174"/>
      <c r="NJR204" s="174"/>
      <c r="NJS204" s="174"/>
      <c r="NJT204" s="174"/>
      <c r="NJU204" s="174"/>
      <c r="NJV204" s="174"/>
      <c r="NJW204" s="174"/>
      <c r="NJX204" s="174"/>
      <c r="NJY204" s="174"/>
      <c r="NJZ204" s="174"/>
      <c r="NKA204" s="174"/>
      <c r="NKB204" s="174"/>
      <c r="NKC204" s="174"/>
      <c r="NKD204" s="174"/>
      <c r="NKE204" s="174"/>
      <c r="NKF204" s="174"/>
      <c r="NKG204" s="174"/>
      <c r="NKH204" s="174"/>
      <c r="NKI204" s="174"/>
      <c r="NKJ204" s="174"/>
      <c r="NKK204" s="174"/>
      <c r="NKL204" s="174"/>
      <c r="NKM204" s="174"/>
      <c r="NKN204" s="174"/>
      <c r="NKO204" s="174"/>
      <c r="NKP204" s="174"/>
      <c r="NKQ204" s="174"/>
      <c r="NKR204" s="174"/>
      <c r="NKS204" s="174"/>
      <c r="NKT204" s="174"/>
      <c r="NKU204" s="174"/>
      <c r="NKV204" s="174"/>
      <c r="NKW204" s="174"/>
      <c r="NKX204" s="174"/>
      <c r="NKY204" s="174"/>
      <c r="NKZ204" s="174"/>
      <c r="NLA204" s="174"/>
      <c r="NLB204" s="174"/>
      <c r="NLC204" s="174"/>
      <c r="NLD204" s="174"/>
      <c r="NLE204" s="174"/>
      <c r="NLF204" s="174"/>
      <c r="NLG204" s="174"/>
      <c r="NLH204" s="174"/>
      <c r="NLI204" s="174"/>
      <c r="NLJ204" s="174"/>
      <c r="NLK204" s="174"/>
      <c r="NLL204" s="174"/>
      <c r="NLM204" s="174"/>
      <c r="NLN204" s="174"/>
      <c r="NLO204" s="174"/>
      <c r="NLP204" s="174"/>
      <c r="NLQ204" s="174"/>
      <c r="NLR204" s="174"/>
      <c r="NLS204" s="174"/>
      <c r="NLT204" s="174"/>
      <c r="NLU204" s="174"/>
      <c r="NLV204" s="174"/>
      <c r="NLW204" s="174"/>
      <c r="NLX204" s="174"/>
      <c r="NLY204" s="174"/>
      <c r="NLZ204" s="174"/>
      <c r="NMA204" s="174"/>
      <c r="NMB204" s="174"/>
      <c r="NMC204" s="174"/>
      <c r="NMD204" s="174"/>
      <c r="NME204" s="174"/>
      <c r="NMF204" s="174"/>
      <c r="NMG204" s="174"/>
      <c r="NMH204" s="174"/>
      <c r="NMI204" s="174"/>
      <c r="NMJ204" s="174"/>
      <c r="NMK204" s="174"/>
      <c r="NML204" s="174"/>
      <c r="NMM204" s="174"/>
      <c r="NMN204" s="174"/>
      <c r="NMO204" s="174"/>
      <c r="NMP204" s="174"/>
      <c r="NMQ204" s="174"/>
      <c r="NMR204" s="174"/>
      <c r="NMS204" s="174"/>
      <c r="NMT204" s="174"/>
      <c r="NMU204" s="174"/>
      <c r="NMV204" s="174"/>
      <c r="NMW204" s="174"/>
      <c r="NMX204" s="174"/>
      <c r="NMY204" s="174"/>
      <c r="NMZ204" s="174"/>
      <c r="NNA204" s="174"/>
      <c r="NNB204" s="174"/>
      <c r="NNC204" s="174"/>
      <c r="NND204" s="174"/>
      <c r="NNE204" s="174"/>
      <c r="NNF204" s="174"/>
      <c r="NNG204" s="174"/>
      <c r="NNH204" s="174"/>
      <c r="NNI204" s="174"/>
      <c r="NNJ204" s="174"/>
      <c r="NNK204" s="174"/>
      <c r="NNL204" s="174"/>
      <c r="NNM204" s="174"/>
      <c r="NNN204" s="174"/>
      <c r="NNO204" s="174"/>
      <c r="NNP204" s="174"/>
      <c r="NNQ204" s="174"/>
      <c r="NNR204" s="174"/>
      <c r="NNS204" s="174"/>
      <c r="NNT204" s="174"/>
      <c r="NNU204" s="174"/>
      <c r="NNV204" s="174"/>
      <c r="NNW204" s="174"/>
      <c r="NNX204" s="174"/>
      <c r="NNY204" s="174"/>
      <c r="NNZ204" s="174"/>
      <c r="NOA204" s="174"/>
      <c r="NOB204" s="174"/>
      <c r="NOC204" s="174"/>
      <c r="NOD204" s="174"/>
      <c r="NOE204" s="174"/>
      <c r="NOF204" s="174"/>
      <c r="NOG204" s="174"/>
      <c r="NOH204" s="174"/>
      <c r="NOI204" s="174"/>
      <c r="NOJ204" s="174"/>
      <c r="NOK204" s="174"/>
      <c r="NOL204" s="174"/>
      <c r="NOM204" s="174"/>
      <c r="NON204" s="174"/>
      <c r="NOO204" s="174"/>
      <c r="NOP204" s="174"/>
      <c r="NOQ204" s="174"/>
      <c r="NOR204" s="174"/>
      <c r="NOS204" s="174"/>
      <c r="NOT204" s="174"/>
      <c r="NOU204" s="174"/>
      <c r="NOV204" s="174"/>
      <c r="NOW204" s="174"/>
      <c r="NOX204" s="174"/>
      <c r="NOY204" s="174"/>
      <c r="NOZ204" s="174"/>
      <c r="NPA204" s="174"/>
      <c r="NPB204" s="174"/>
      <c r="NPC204" s="174"/>
      <c r="NPD204" s="174"/>
      <c r="NPE204" s="174"/>
      <c r="NPF204" s="174"/>
      <c r="NPG204" s="174"/>
      <c r="NPH204" s="174"/>
      <c r="NPI204" s="174"/>
      <c r="NPJ204" s="174"/>
      <c r="NPK204" s="174"/>
      <c r="NPL204" s="174"/>
      <c r="NPM204" s="174"/>
      <c r="NPN204" s="174"/>
      <c r="NPO204" s="174"/>
      <c r="NPP204" s="174"/>
      <c r="NPQ204" s="174"/>
      <c r="NPR204" s="174"/>
      <c r="NPS204" s="174"/>
      <c r="NPT204" s="174"/>
      <c r="NPU204" s="174"/>
      <c r="NPV204" s="174"/>
      <c r="NPW204" s="174"/>
      <c r="NPX204" s="174"/>
      <c r="NPY204" s="174"/>
      <c r="NPZ204" s="174"/>
      <c r="NQA204" s="174"/>
      <c r="NQB204" s="174"/>
      <c r="NQC204" s="174"/>
      <c r="NQD204" s="174"/>
      <c r="NQE204" s="174"/>
      <c r="NQF204" s="174"/>
      <c r="NQG204" s="174"/>
      <c r="NQH204" s="174"/>
      <c r="NQI204" s="174"/>
      <c r="NQJ204" s="174"/>
      <c r="NQK204" s="174"/>
      <c r="NQL204" s="174"/>
      <c r="NQM204" s="174"/>
      <c r="NQN204" s="174"/>
      <c r="NQO204" s="174"/>
      <c r="NQP204" s="174"/>
      <c r="NQQ204" s="174"/>
      <c r="NQR204" s="174"/>
      <c r="NQS204" s="174"/>
      <c r="NQT204" s="174"/>
      <c r="NQU204" s="174"/>
      <c r="NQV204" s="174"/>
      <c r="NQW204" s="174"/>
      <c r="NQX204" s="174"/>
      <c r="NQY204" s="174"/>
      <c r="NQZ204" s="174"/>
      <c r="NRA204" s="174"/>
      <c r="NRB204" s="174"/>
      <c r="NRC204" s="174"/>
      <c r="NRD204" s="174"/>
      <c r="NRE204" s="174"/>
      <c r="NRF204" s="174"/>
      <c r="NRG204" s="174"/>
      <c r="NRH204" s="174"/>
      <c r="NRI204" s="174"/>
      <c r="NRJ204" s="174"/>
      <c r="NRK204" s="174"/>
      <c r="NRL204" s="174"/>
      <c r="NRM204" s="174"/>
      <c r="NRN204" s="174"/>
      <c r="NRO204" s="174"/>
      <c r="NRP204" s="174"/>
      <c r="NRQ204" s="174"/>
      <c r="NRR204" s="174"/>
      <c r="NRS204" s="174"/>
      <c r="NRT204" s="174"/>
      <c r="NRU204" s="174"/>
      <c r="NRV204" s="174"/>
      <c r="NRW204" s="174"/>
      <c r="NRX204" s="174"/>
      <c r="NRY204" s="174"/>
      <c r="NRZ204" s="174"/>
      <c r="NSA204" s="174"/>
      <c r="NSB204" s="174"/>
      <c r="NSC204" s="174"/>
      <c r="NSD204" s="174"/>
      <c r="NSE204" s="174"/>
      <c r="NSF204" s="174"/>
      <c r="NSG204" s="174"/>
      <c r="NSH204" s="174"/>
      <c r="NSI204" s="174"/>
      <c r="NSJ204" s="174"/>
      <c r="NSK204" s="174"/>
      <c r="NSL204" s="174"/>
      <c r="NSM204" s="174"/>
      <c r="NSN204" s="174"/>
      <c r="NSO204" s="174"/>
      <c r="NSP204" s="174"/>
      <c r="NSQ204" s="174"/>
      <c r="NSR204" s="174"/>
      <c r="NSS204" s="174"/>
      <c r="NST204" s="174"/>
      <c r="NSU204" s="174"/>
      <c r="NSV204" s="174"/>
      <c r="NSW204" s="174"/>
      <c r="NSX204" s="174"/>
      <c r="NSY204" s="174"/>
      <c r="NSZ204" s="174"/>
      <c r="NTA204" s="174"/>
      <c r="NTB204" s="174"/>
      <c r="NTC204" s="174"/>
      <c r="NTD204" s="174"/>
      <c r="NTE204" s="174"/>
      <c r="NTF204" s="174"/>
      <c r="NTG204" s="174"/>
      <c r="NTH204" s="174"/>
      <c r="NTI204" s="174"/>
      <c r="NTJ204" s="174"/>
      <c r="NTK204" s="174"/>
      <c r="NTL204" s="174"/>
      <c r="NTM204" s="174"/>
      <c r="NTN204" s="174"/>
      <c r="NTO204" s="174"/>
      <c r="NTP204" s="174"/>
      <c r="NTQ204" s="174"/>
      <c r="NTR204" s="174"/>
      <c r="NTS204" s="174"/>
      <c r="NTT204" s="174"/>
      <c r="NTU204" s="174"/>
      <c r="NTV204" s="174"/>
      <c r="NTW204" s="174"/>
      <c r="NTX204" s="174"/>
      <c r="NTY204" s="174"/>
      <c r="NTZ204" s="174"/>
      <c r="NUA204" s="174"/>
      <c r="NUB204" s="174"/>
      <c r="NUC204" s="174"/>
      <c r="NUD204" s="174"/>
      <c r="NUE204" s="174"/>
      <c r="NUF204" s="174"/>
      <c r="NUG204" s="174"/>
      <c r="NUH204" s="174"/>
      <c r="NUI204" s="174"/>
      <c r="NUJ204" s="174"/>
      <c r="NUK204" s="174"/>
      <c r="NUL204" s="174"/>
      <c r="NUM204" s="174"/>
      <c r="NUN204" s="174"/>
      <c r="NUO204" s="174"/>
      <c r="NUP204" s="174"/>
      <c r="NUQ204" s="174"/>
      <c r="NUR204" s="174"/>
      <c r="NUS204" s="174"/>
      <c r="NUT204" s="174"/>
      <c r="NUU204" s="174"/>
      <c r="NUV204" s="174"/>
      <c r="NUW204" s="174"/>
      <c r="NUX204" s="174"/>
      <c r="NUY204" s="174"/>
      <c r="NUZ204" s="174"/>
      <c r="NVA204" s="174"/>
      <c r="NVB204" s="174"/>
      <c r="NVC204" s="174"/>
      <c r="NVD204" s="174"/>
      <c r="NVE204" s="174"/>
      <c r="NVF204" s="174"/>
      <c r="NVG204" s="174"/>
      <c r="NVH204" s="174"/>
      <c r="NVI204" s="174"/>
      <c r="NVJ204" s="174"/>
      <c r="NVK204" s="174"/>
      <c r="NVL204" s="174"/>
      <c r="NVM204" s="174"/>
      <c r="NVN204" s="174"/>
      <c r="NVO204" s="174"/>
      <c r="NVP204" s="174"/>
      <c r="NVQ204" s="174"/>
      <c r="NVR204" s="174"/>
      <c r="NVS204" s="174"/>
      <c r="NVT204" s="174"/>
      <c r="NVU204" s="174"/>
      <c r="NVV204" s="174"/>
      <c r="NVW204" s="174"/>
      <c r="NVX204" s="174"/>
      <c r="NVY204" s="174"/>
      <c r="NVZ204" s="174"/>
      <c r="NWA204" s="174"/>
      <c r="NWB204" s="174"/>
      <c r="NWC204" s="174"/>
      <c r="NWD204" s="174"/>
      <c r="NWE204" s="174"/>
      <c r="NWF204" s="174"/>
      <c r="NWG204" s="174"/>
      <c r="NWH204" s="174"/>
      <c r="NWI204" s="174"/>
      <c r="NWJ204" s="174"/>
      <c r="NWK204" s="174"/>
      <c r="NWL204" s="174"/>
      <c r="NWM204" s="174"/>
      <c r="NWN204" s="174"/>
      <c r="NWO204" s="174"/>
      <c r="NWP204" s="174"/>
      <c r="NWQ204" s="174"/>
      <c r="NWR204" s="174"/>
      <c r="NWS204" s="174"/>
      <c r="NWT204" s="174"/>
      <c r="NWU204" s="174"/>
      <c r="NWV204" s="174"/>
      <c r="NWW204" s="174"/>
      <c r="NWX204" s="174"/>
      <c r="NWY204" s="174"/>
      <c r="NWZ204" s="174"/>
      <c r="NXA204" s="174"/>
      <c r="NXB204" s="174"/>
      <c r="NXC204" s="174"/>
      <c r="NXD204" s="174"/>
      <c r="NXE204" s="174"/>
      <c r="NXF204" s="174"/>
      <c r="NXG204" s="174"/>
      <c r="NXH204" s="174"/>
      <c r="NXI204" s="174"/>
      <c r="NXJ204" s="174"/>
      <c r="NXK204" s="174"/>
      <c r="NXL204" s="174"/>
      <c r="NXM204" s="174"/>
      <c r="NXN204" s="174"/>
      <c r="NXO204" s="174"/>
      <c r="NXP204" s="174"/>
      <c r="NXQ204" s="174"/>
      <c r="NXR204" s="174"/>
      <c r="NXS204" s="174"/>
      <c r="NXT204" s="174"/>
      <c r="NXU204" s="174"/>
      <c r="NXV204" s="174"/>
      <c r="NXW204" s="174"/>
      <c r="NXX204" s="174"/>
      <c r="NXY204" s="174"/>
      <c r="NXZ204" s="174"/>
      <c r="NYA204" s="174"/>
      <c r="NYB204" s="174"/>
      <c r="NYC204" s="174"/>
      <c r="NYD204" s="174"/>
      <c r="NYE204" s="174"/>
      <c r="NYF204" s="174"/>
      <c r="NYG204" s="174"/>
      <c r="NYH204" s="174"/>
      <c r="NYI204" s="174"/>
      <c r="NYJ204" s="174"/>
      <c r="NYK204" s="174"/>
      <c r="NYL204" s="174"/>
      <c r="NYM204" s="174"/>
      <c r="NYN204" s="174"/>
      <c r="NYO204" s="174"/>
      <c r="NYP204" s="174"/>
      <c r="NYQ204" s="174"/>
      <c r="NYR204" s="174"/>
      <c r="NYS204" s="174"/>
      <c r="NYT204" s="174"/>
      <c r="NYU204" s="174"/>
      <c r="NYV204" s="174"/>
      <c r="NYW204" s="174"/>
      <c r="NYX204" s="174"/>
      <c r="NYY204" s="174"/>
      <c r="NYZ204" s="174"/>
      <c r="NZA204" s="174"/>
      <c r="NZB204" s="174"/>
      <c r="NZC204" s="174"/>
      <c r="NZD204" s="174"/>
      <c r="NZE204" s="174"/>
      <c r="NZF204" s="174"/>
      <c r="NZG204" s="174"/>
      <c r="NZH204" s="174"/>
      <c r="NZI204" s="174"/>
      <c r="NZJ204" s="174"/>
      <c r="NZK204" s="174"/>
      <c r="NZL204" s="174"/>
      <c r="NZM204" s="174"/>
      <c r="NZN204" s="174"/>
      <c r="NZO204" s="174"/>
      <c r="NZP204" s="174"/>
      <c r="NZQ204" s="174"/>
      <c r="NZR204" s="174"/>
      <c r="NZS204" s="174"/>
      <c r="NZT204" s="174"/>
      <c r="NZU204" s="174"/>
      <c r="NZV204" s="174"/>
      <c r="NZW204" s="174"/>
      <c r="NZX204" s="174"/>
      <c r="NZY204" s="174"/>
      <c r="NZZ204" s="174"/>
      <c r="OAA204" s="174"/>
      <c r="OAB204" s="174"/>
      <c r="OAC204" s="174"/>
      <c r="OAD204" s="174"/>
      <c r="OAE204" s="174"/>
      <c r="OAF204" s="174"/>
      <c r="OAG204" s="174"/>
      <c r="OAH204" s="174"/>
      <c r="OAI204" s="174"/>
      <c r="OAJ204" s="174"/>
      <c r="OAK204" s="174"/>
      <c r="OAL204" s="174"/>
      <c r="OAM204" s="174"/>
      <c r="OAN204" s="174"/>
      <c r="OAO204" s="174"/>
      <c r="OAP204" s="174"/>
      <c r="OAQ204" s="174"/>
      <c r="OAR204" s="174"/>
      <c r="OAS204" s="174"/>
      <c r="OAT204" s="174"/>
      <c r="OAU204" s="174"/>
      <c r="OAV204" s="174"/>
      <c r="OAW204" s="174"/>
      <c r="OAX204" s="174"/>
      <c r="OAY204" s="174"/>
      <c r="OAZ204" s="174"/>
      <c r="OBA204" s="174"/>
      <c r="OBB204" s="174"/>
      <c r="OBC204" s="174"/>
      <c r="OBD204" s="174"/>
      <c r="OBE204" s="174"/>
      <c r="OBF204" s="174"/>
      <c r="OBG204" s="174"/>
      <c r="OBH204" s="174"/>
      <c r="OBI204" s="174"/>
      <c r="OBJ204" s="174"/>
      <c r="OBK204" s="174"/>
      <c r="OBL204" s="174"/>
      <c r="OBM204" s="174"/>
      <c r="OBN204" s="174"/>
      <c r="OBO204" s="174"/>
      <c r="OBP204" s="174"/>
      <c r="OBQ204" s="174"/>
      <c r="OBR204" s="174"/>
      <c r="OBS204" s="174"/>
      <c r="OBT204" s="174"/>
      <c r="OBU204" s="174"/>
      <c r="OBV204" s="174"/>
      <c r="OBW204" s="174"/>
      <c r="OBX204" s="174"/>
      <c r="OBY204" s="174"/>
      <c r="OBZ204" s="174"/>
      <c r="OCA204" s="174"/>
      <c r="OCB204" s="174"/>
      <c r="OCC204" s="174"/>
      <c r="OCD204" s="174"/>
      <c r="OCE204" s="174"/>
      <c r="OCF204" s="174"/>
      <c r="OCG204" s="174"/>
      <c r="OCH204" s="174"/>
      <c r="OCI204" s="174"/>
      <c r="OCJ204" s="174"/>
      <c r="OCK204" s="174"/>
      <c r="OCL204" s="174"/>
      <c r="OCM204" s="174"/>
      <c r="OCN204" s="174"/>
      <c r="OCO204" s="174"/>
      <c r="OCP204" s="174"/>
      <c r="OCQ204" s="174"/>
      <c r="OCR204" s="174"/>
      <c r="OCS204" s="174"/>
      <c r="OCT204" s="174"/>
      <c r="OCU204" s="174"/>
      <c r="OCV204" s="174"/>
      <c r="OCW204" s="174"/>
      <c r="OCX204" s="174"/>
      <c r="OCY204" s="174"/>
      <c r="OCZ204" s="174"/>
      <c r="ODA204" s="174"/>
      <c r="ODB204" s="174"/>
      <c r="ODC204" s="174"/>
      <c r="ODD204" s="174"/>
      <c r="ODE204" s="174"/>
      <c r="ODF204" s="174"/>
      <c r="ODG204" s="174"/>
      <c r="ODH204" s="174"/>
      <c r="ODI204" s="174"/>
      <c r="ODJ204" s="174"/>
      <c r="ODK204" s="174"/>
      <c r="ODL204" s="174"/>
      <c r="ODM204" s="174"/>
      <c r="ODN204" s="174"/>
      <c r="ODO204" s="174"/>
      <c r="ODP204" s="174"/>
      <c r="ODQ204" s="174"/>
      <c r="ODR204" s="174"/>
      <c r="ODS204" s="174"/>
      <c r="ODT204" s="174"/>
      <c r="ODU204" s="174"/>
      <c r="ODV204" s="174"/>
      <c r="ODW204" s="174"/>
      <c r="ODX204" s="174"/>
      <c r="ODY204" s="174"/>
      <c r="ODZ204" s="174"/>
      <c r="OEA204" s="174"/>
      <c r="OEB204" s="174"/>
      <c r="OEC204" s="174"/>
      <c r="OED204" s="174"/>
      <c r="OEE204" s="174"/>
      <c r="OEF204" s="174"/>
      <c r="OEG204" s="174"/>
      <c r="OEH204" s="174"/>
      <c r="OEI204" s="174"/>
      <c r="OEJ204" s="174"/>
      <c r="OEK204" s="174"/>
      <c r="OEL204" s="174"/>
      <c r="OEM204" s="174"/>
      <c r="OEN204" s="174"/>
      <c r="OEO204" s="174"/>
      <c r="OEP204" s="174"/>
      <c r="OEQ204" s="174"/>
      <c r="OER204" s="174"/>
      <c r="OES204" s="174"/>
      <c r="OET204" s="174"/>
      <c r="OEU204" s="174"/>
      <c r="OEV204" s="174"/>
      <c r="OEW204" s="174"/>
      <c r="OEX204" s="174"/>
      <c r="OEY204" s="174"/>
      <c r="OEZ204" s="174"/>
      <c r="OFA204" s="174"/>
      <c r="OFB204" s="174"/>
      <c r="OFC204" s="174"/>
      <c r="OFD204" s="174"/>
      <c r="OFE204" s="174"/>
      <c r="OFF204" s="174"/>
      <c r="OFG204" s="174"/>
      <c r="OFH204" s="174"/>
      <c r="OFI204" s="174"/>
      <c r="OFJ204" s="174"/>
      <c r="OFK204" s="174"/>
      <c r="OFL204" s="174"/>
      <c r="OFM204" s="174"/>
      <c r="OFN204" s="174"/>
      <c r="OFO204" s="174"/>
      <c r="OFP204" s="174"/>
      <c r="OFQ204" s="174"/>
      <c r="OFR204" s="174"/>
      <c r="OFS204" s="174"/>
      <c r="OFT204" s="174"/>
      <c r="OFU204" s="174"/>
      <c r="OFV204" s="174"/>
      <c r="OFW204" s="174"/>
      <c r="OFX204" s="174"/>
      <c r="OFY204" s="174"/>
      <c r="OFZ204" s="174"/>
      <c r="OGA204" s="174"/>
      <c r="OGB204" s="174"/>
      <c r="OGC204" s="174"/>
      <c r="OGD204" s="174"/>
      <c r="OGE204" s="174"/>
      <c r="OGF204" s="174"/>
      <c r="OGG204" s="174"/>
      <c r="OGH204" s="174"/>
      <c r="OGI204" s="174"/>
      <c r="OGJ204" s="174"/>
      <c r="OGK204" s="174"/>
      <c r="OGL204" s="174"/>
      <c r="OGM204" s="174"/>
      <c r="OGN204" s="174"/>
      <c r="OGO204" s="174"/>
      <c r="OGP204" s="174"/>
      <c r="OGQ204" s="174"/>
      <c r="OGR204" s="174"/>
      <c r="OGS204" s="174"/>
      <c r="OGT204" s="174"/>
      <c r="OGU204" s="174"/>
      <c r="OGV204" s="174"/>
      <c r="OGW204" s="174"/>
      <c r="OGX204" s="174"/>
      <c r="OGY204" s="174"/>
      <c r="OGZ204" s="174"/>
      <c r="OHA204" s="174"/>
      <c r="OHB204" s="174"/>
      <c r="OHC204" s="174"/>
      <c r="OHD204" s="174"/>
      <c r="OHE204" s="174"/>
      <c r="OHF204" s="174"/>
      <c r="OHG204" s="174"/>
      <c r="OHH204" s="174"/>
      <c r="OHI204" s="174"/>
      <c r="OHJ204" s="174"/>
      <c r="OHK204" s="174"/>
      <c r="OHL204" s="174"/>
      <c r="OHM204" s="174"/>
      <c r="OHN204" s="174"/>
      <c r="OHO204" s="174"/>
      <c r="OHP204" s="174"/>
      <c r="OHQ204" s="174"/>
      <c r="OHR204" s="174"/>
      <c r="OHS204" s="174"/>
      <c r="OHT204" s="174"/>
      <c r="OHU204" s="174"/>
      <c r="OHV204" s="174"/>
      <c r="OHW204" s="174"/>
      <c r="OHX204" s="174"/>
      <c r="OHY204" s="174"/>
      <c r="OHZ204" s="174"/>
      <c r="OIA204" s="174"/>
      <c r="OIB204" s="174"/>
      <c r="OIC204" s="174"/>
      <c r="OID204" s="174"/>
      <c r="OIE204" s="174"/>
      <c r="OIF204" s="174"/>
      <c r="OIG204" s="174"/>
      <c r="OIH204" s="174"/>
      <c r="OII204" s="174"/>
      <c r="OIJ204" s="174"/>
      <c r="OIK204" s="174"/>
      <c r="OIL204" s="174"/>
      <c r="OIM204" s="174"/>
      <c r="OIN204" s="174"/>
      <c r="OIO204" s="174"/>
      <c r="OIP204" s="174"/>
      <c r="OIQ204" s="174"/>
      <c r="OIR204" s="174"/>
      <c r="OIS204" s="174"/>
      <c r="OIT204" s="174"/>
      <c r="OIU204" s="174"/>
      <c r="OIV204" s="174"/>
      <c r="OIW204" s="174"/>
      <c r="OIX204" s="174"/>
      <c r="OIY204" s="174"/>
      <c r="OIZ204" s="174"/>
      <c r="OJA204" s="174"/>
      <c r="OJB204" s="174"/>
      <c r="OJC204" s="174"/>
      <c r="OJD204" s="174"/>
      <c r="OJE204" s="174"/>
      <c r="OJF204" s="174"/>
      <c r="OJG204" s="174"/>
      <c r="OJH204" s="174"/>
      <c r="OJI204" s="174"/>
      <c r="OJJ204" s="174"/>
      <c r="OJK204" s="174"/>
      <c r="OJL204" s="174"/>
      <c r="OJM204" s="174"/>
      <c r="OJN204" s="174"/>
      <c r="OJO204" s="174"/>
      <c r="OJP204" s="174"/>
      <c r="OJQ204" s="174"/>
      <c r="OJR204" s="174"/>
      <c r="OJS204" s="174"/>
      <c r="OJT204" s="174"/>
      <c r="OJU204" s="174"/>
      <c r="OJV204" s="174"/>
      <c r="OJW204" s="174"/>
      <c r="OJX204" s="174"/>
      <c r="OJY204" s="174"/>
      <c r="OJZ204" s="174"/>
      <c r="OKA204" s="174"/>
      <c r="OKB204" s="174"/>
      <c r="OKC204" s="174"/>
      <c r="OKD204" s="174"/>
      <c r="OKE204" s="174"/>
      <c r="OKF204" s="174"/>
      <c r="OKG204" s="174"/>
      <c r="OKH204" s="174"/>
      <c r="OKI204" s="174"/>
      <c r="OKJ204" s="174"/>
      <c r="OKK204" s="174"/>
      <c r="OKL204" s="174"/>
      <c r="OKM204" s="174"/>
      <c r="OKN204" s="174"/>
      <c r="OKO204" s="174"/>
      <c r="OKP204" s="174"/>
      <c r="OKQ204" s="174"/>
      <c r="OKR204" s="174"/>
      <c r="OKS204" s="174"/>
      <c r="OKT204" s="174"/>
      <c r="OKU204" s="174"/>
      <c r="OKV204" s="174"/>
      <c r="OKW204" s="174"/>
      <c r="OKX204" s="174"/>
      <c r="OKY204" s="174"/>
      <c r="OKZ204" s="174"/>
      <c r="OLA204" s="174"/>
      <c r="OLB204" s="174"/>
      <c r="OLC204" s="174"/>
      <c r="OLD204" s="174"/>
      <c r="OLE204" s="174"/>
      <c r="OLF204" s="174"/>
      <c r="OLG204" s="174"/>
      <c r="OLH204" s="174"/>
      <c r="OLI204" s="174"/>
      <c r="OLJ204" s="174"/>
      <c r="OLK204" s="174"/>
      <c r="OLL204" s="174"/>
      <c r="OLM204" s="174"/>
      <c r="OLN204" s="174"/>
      <c r="OLO204" s="174"/>
      <c r="OLP204" s="174"/>
      <c r="OLQ204" s="174"/>
      <c r="OLR204" s="174"/>
      <c r="OLS204" s="174"/>
      <c r="OLT204" s="174"/>
      <c r="OLU204" s="174"/>
      <c r="OLV204" s="174"/>
      <c r="OLW204" s="174"/>
      <c r="OLX204" s="174"/>
      <c r="OLY204" s="174"/>
      <c r="OLZ204" s="174"/>
      <c r="OMA204" s="174"/>
      <c r="OMB204" s="174"/>
      <c r="OMC204" s="174"/>
      <c r="OMD204" s="174"/>
      <c r="OME204" s="174"/>
      <c r="OMF204" s="174"/>
      <c r="OMG204" s="174"/>
      <c r="OMH204" s="174"/>
      <c r="OMI204" s="174"/>
      <c r="OMJ204" s="174"/>
      <c r="OMK204" s="174"/>
      <c r="OML204" s="174"/>
      <c r="OMM204" s="174"/>
      <c r="OMN204" s="174"/>
      <c r="OMO204" s="174"/>
      <c r="OMP204" s="174"/>
      <c r="OMQ204" s="174"/>
      <c r="OMR204" s="174"/>
      <c r="OMS204" s="174"/>
      <c r="OMT204" s="174"/>
      <c r="OMU204" s="174"/>
      <c r="OMV204" s="174"/>
      <c r="OMW204" s="174"/>
      <c r="OMX204" s="174"/>
      <c r="OMY204" s="174"/>
      <c r="OMZ204" s="174"/>
      <c r="ONA204" s="174"/>
      <c r="ONB204" s="174"/>
      <c r="ONC204" s="174"/>
      <c r="OND204" s="174"/>
      <c r="ONE204" s="174"/>
      <c r="ONF204" s="174"/>
      <c r="ONG204" s="174"/>
      <c r="ONH204" s="174"/>
      <c r="ONI204" s="174"/>
      <c r="ONJ204" s="174"/>
      <c r="ONK204" s="174"/>
      <c r="ONL204" s="174"/>
      <c r="ONM204" s="174"/>
      <c r="ONN204" s="174"/>
      <c r="ONO204" s="174"/>
      <c r="ONP204" s="174"/>
      <c r="ONQ204" s="174"/>
      <c r="ONR204" s="174"/>
      <c r="ONS204" s="174"/>
      <c r="ONT204" s="174"/>
      <c r="ONU204" s="174"/>
      <c r="ONV204" s="174"/>
      <c r="ONW204" s="174"/>
      <c r="ONX204" s="174"/>
      <c r="ONY204" s="174"/>
      <c r="ONZ204" s="174"/>
      <c r="OOA204" s="174"/>
      <c r="OOB204" s="174"/>
      <c r="OOC204" s="174"/>
      <c r="OOD204" s="174"/>
      <c r="OOE204" s="174"/>
      <c r="OOF204" s="174"/>
      <c r="OOG204" s="174"/>
      <c r="OOH204" s="174"/>
      <c r="OOI204" s="174"/>
      <c r="OOJ204" s="174"/>
      <c r="OOK204" s="174"/>
      <c r="OOL204" s="174"/>
      <c r="OOM204" s="174"/>
      <c r="OON204" s="174"/>
      <c r="OOO204" s="174"/>
      <c r="OOP204" s="174"/>
      <c r="OOQ204" s="174"/>
      <c r="OOR204" s="174"/>
      <c r="OOS204" s="174"/>
      <c r="OOT204" s="174"/>
      <c r="OOU204" s="174"/>
      <c r="OOV204" s="174"/>
      <c r="OOW204" s="174"/>
      <c r="OOX204" s="174"/>
      <c r="OOY204" s="174"/>
      <c r="OOZ204" s="174"/>
      <c r="OPA204" s="174"/>
      <c r="OPB204" s="174"/>
      <c r="OPC204" s="174"/>
      <c r="OPD204" s="174"/>
      <c r="OPE204" s="174"/>
      <c r="OPF204" s="174"/>
      <c r="OPG204" s="174"/>
      <c r="OPH204" s="174"/>
      <c r="OPI204" s="174"/>
      <c r="OPJ204" s="174"/>
      <c r="OPK204" s="174"/>
      <c r="OPL204" s="174"/>
      <c r="OPM204" s="174"/>
      <c r="OPN204" s="174"/>
      <c r="OPO204" s="174"/>
      <c r="OPP204" s="174"/>
      <c r="OPQ204" s="174"/>
      <c r="OPR204" s="174"/>
      <c r="OPS204" s="174"/>
      <c r="OPT204" s="174"/>
      <c r="OPU204" s="174"/>
      <c r="OPV204" s="174"/>
      <c r="OPW204" s="174"/>
      <c r="OPX204" s="174"/>
      <c r="OPY204" s="174"/>
      <c r="OPZ204" s="174"/>
      <c r="OQA204" s="174"/>
      <c r="OQB204" s="174"/>
      <c r="OQC204" s="174"/>
      <c r="OQD204" s="174"/>
      <c r="OQE204" s="174"/>
      <c r="OQF204" s="174"/>
      <c r="OQG204" s="174"/>
      <c r="OQH204" s="174"/>
      <c r="OQI204" s="174"/>
      <c r="OQJ204" s="174"/>
      <c r="OQK204" s="174"/>
      <c r="OQL204" s="174"/>
      <c r="OQM204" s="174"/>
      <c r="OQN204" s="174"/>
      <c r="OQO204" s="174"/>
      <c r="OQP204" s="174"/>
      <c r="OQQ204" s="174"/>
      <c r="OQR204" s="174"/>
      <c r="OQS204" s="174"/>
      <c r="OQT204" s="174"/>
      <c r="OQU204" s="174"/>
      <c r="OQV204" s="174"/>
      <c r="OQW204" s="174"/>
      <c r="OQX204" s="174"/>
      <c r="OQY204" s="174"/>
      <c r="OQZ204" s="174"/>
      <c r="ORA204" s="174"/>
      <c r="ORB204" s="174"/>
      <c r="ORC204" s="174"/>
      <c r="ORD204" s="174"/>
      <c r="ORE204" s="174"/>
      <c r="ORF204" s="174"/>
      <c r="ORG204" s="174"/>
      <c r="ORH204" s="174"/>
      <c r="ORI204" s="174"/>
      <c r="ORJ204" s="174"/>
      <c r="ORK204" s="174"/>
      <c r="ORL204" s="174"/>
      <c r="ORM204" s="174"/>
      <c r="ORN204" s="174"/>
      <c r="ORO204" s="174"/>
      <c r="ORP204" s="174"/>
      <c r="ORQ204" s="174"/>
      <c r="ORR204" s="174"/>
      <c r="ORS204" s="174"/>
      <c r="ORT204" s="174"/>
      <c r="ORU204" s="174"/>
      <c r="ORV204" s="174"/>
      <c r="ORW204" s="174"/>
      <c r="ORX204" s="174"/>
      <c r="ORY204" s="174"/>
      <c r="ORZ204" s="174"/>
      <c r="OSA204" s="174"/>
      <c r="OSB204" s="174"/>
      <c r="OSC204" s="174"/>
      <c r="OSD204" s="174"/>
      <c r="OSE204" s="174"/>
      <c r="OSF204" s="174"/>
      <c r="OSG204" s="174"/>
      <c r="OSH204" s="174"/>
      <c r="OSI204" s="174"/>
      <c r="OSJ204" s="174"/>
      <c r="OSK204" s="174"/>
      <c r="OSL204" s="174"/>
      <c r="OSM204" s="174"/>
      <c r="OSN204" s="174"/>
      <c r="OSO204" s="174"/>
      <c r="OSP204" s="174"/>
      <c r="OSQ204" s="174"/>
      <c r="OSR204" s="174"/>
      <c r="OSS204" s="174"/>
      <c r="OST204" s="174"/>
      <c r="OSU204" s="174"/>
      <c r="OSV204" s="174"/>
      <c r="OSW204" s="174"/>
      <c r="OSX204" s="174"/>
      <c r="OSY204" s="174"/>
      <c r="OSZ204" s="174"/>
      <c r="OTA204" s="174"/>
      <c r="OTB204" s="174"/>
      <c r="OTC204" s="174"/>
      <c r="OTD204" s="174"/>
      <c r="OTE204" s="174"/>
      <c r="OTF204" s="174"/>
      <c r="OTG204" s="174"/>
      <c r="OTH204" s="174"/>
      <c r="OTI204" s="174"/>
      <c r="OTJ204" s="174"/>
      <c r="OTK204" s="174"/>
      <c r="OTL204" s="174"/>
      <c r="OTM204" s="174"/>
      <c r="OTN204" s="174"/>
      <c r="OTO204" s="174"/>
      <c r="OTP204" s="174"/>
      <c r="OTQ204" s="174"/>
      <c r="OTR204" s="174"/>
      <c r="OTS204" s="174"/>
      <c r="OTT204" s="174"/>
      <c r="OTU204" s="174"/>
      <c r="OTV204" s="174"/>
      <c r="OTW204" s="174"/>
      <c r="OTX204" s="174"/>
      <c r="OTY204" s="174"/>
      <c r="OTZ204" s="174"/>
      <c r="OUA204" s="174"/>
      <c r="OUB204" s="174"/>
      <c r="OUC204" s="174"/>
      <c r="OUD204" s="174"/>
      <c r="OUE204" s="174"/>
      <c r="OUF204" s="174"/>
      <c r="OUG204" s="174"/>
      <c r="OUH204" s="174"/>
      <c r="OUI204" s="174"/>
      <c r="OUJ204" s="174"/>
      <c r="OUK204" s="174"/>
      <c r="OUL204" s="174"/>
      <c r="OUM204" s="174"/>
      <c r="OUN204" s="174"/>
      <c r="OUO204" s="174"/>
      <c r="OUP204" s="174"/>
      <c r="OUQ204" s="174"/>
      <c r="OUR204" s="174"/>
      <c r="OUS204" s="174"/>
      <c r="OUT204" s="174"/>
      <c r="OUU204" s="174"/>
      <c r="OUV204" s="174"/>
      <c r="OUW204" s="174"/>
      <c r="OUX204" s="174"/>
      <c r="OUY204" s="174"/>
      <c r="OUZ204" s="174"/>
      <c r="OVA204" s="174"/>
      <c r="OVB204" s="174"/>
      <c r="OVC204" s="174"/>
      <c r="OVD204" s="174"/>
      <c r="OVE204" s="174"/>
      <c r="OVF204" s="174"/>
      <c r="OVG204" s="174"/>
      <c r="OVH204" s="174"/>
      <c r="OVI204" s="174"/>
      <c r="OVJ204" s="174"/>
      <c r="OVK204" s="174"/>
      <c r="OVL204" s="174"/>
      <c r="OVM204" s="174"/>
      <c r="OVN204" s="174"/>
      <c r="OVO204" s="174"/>
      <c r="OVP204" s="174"/>
      <c r="OVQ204" s="174"/>
      <c r="OVR204" s="174"/>
      <c r="OVS204" s="174"/>
      <c r="OVT204" s="174"/>
      <c r="OVU204" s="174"/>
      <c r="OVV204" s="174"/>
      <c r="OVW204" s="174"/>
      <c r="OVX204" s="174"/>
      <c r="OVY204" s="174"/>
      <c r="OVZ204" s="174"/>
      <c r="OWA204" s="174"/>
      <c r="OWB204" s="174"/>
      <c r="OWC204" s="174"/>
      <c r="OWD204" s="174"/>
      <c r="OWE204" s="174"/>
      <c r="OWF204" s="174"/>
      <c r="OWG204" s="174"/>
      <c r="OWH204" s="174"/>
      <c r="OWI204" s="174"/>
      <c r="OWJ204" s="174"/>
      <c r="OWK204" s="174"/>
      <c r="OWL204" s="174"/>
      <c r="OWM204" s="174"/>
      <c r="OWN204" s="174"/>
      <c r="OWO204" s="174"/>
      <c r="OWP204" s="174"/>
      <c r="OWQ204" s="174"/>
      <c r="OWR204" s="174"/>
      <c r="OWS204" s="174"/>
      <c r="OWT204" s="174"/>
      <c r="OWU204" s="174"/>
      <c r="OWV204" s="174"/>
      <c r="OWW204" s="174"/>
      <c r="OWX204" s="174"/>
      <c r="OWY204" s="174"/>
      <c r="OWZ204" s="174"/>
      <c r="OXA204" s="174"/>
      <c r="OXB204" s="174"/>
      <c r="OXC204" s="174"/>
      <c r="OXD204" s="174"/>
      <c r="OXE204" s="174"/>
      <c r="OXF204" s="174"/>
      <c r="OXG204" s="174"/>
      <c r="OXH204" s="174"/>
      <c r="OXI204" s="174"/>
      <c r="OXJ204" s="174"/>
      <c r="OXK204" s="174"/>
      <c r="OXL204" s="174"/>
      <c r="OXM204" s="174"/>
      <c r="OXN204" s="174"/>
      <c r="OXO204" s="174"/>
      <c r="OXP204" s="174"/>
      <c r="OXQ204" s="174"/>
      <c r="OXR204" s="174"/>
      <c r="OXS204" s="174"/>
      <c r="OXT204" s="174"/>
      <c r="OXU204" s="174"/>
      <c r="OXV204" s="174"/>
      <c r="OXW204" s="174"/>
      <c r="OXX204" s="174"/>
      <c r="OXY204" s="174"/>
      <c r="OXZ204" s="174"/>
      <c r="OYA204" s="174"/>
      <c r="OYB204" s="174"/>
      <c r="OYC204" s="174"/>
      <c r="OYD204" s="174"/>
      <c r="OYE204" s="174"/>
      <c r="OYF204" s="174"/>
      <c r="OYG204" s="174"/>
      <c r="OYH204" s="174"/>
      <c r="OYI204" s="174"/>
      <c r="OYJ204" s="174"/>
      <c r="OYK204" s="174"/>
      <c r="OYL204" s="174"/>
      <c r="OYM204" s="174"/>
      <c r="OYN204" s="174"/>
      <c r="OYO204" s="174"/>
      <c r="OYP204" s="174"/>
      <c r="OYQ204" s="174"/>
      <c r="OYR204" s="174"/>
      <c r="OYS204" s="174"/>
      <c r="OYT204" s="174"/>
      <c r="OYU204" s="174"/>
      <c r="OYV204" s="174"/>
      <c r="OYW204" s="174"/>
      <c r="OYX204" s="174"/>
      <c r="OYY204" s="174"/>
      <c r="OYZ204" s="174"/>
      <c r="OZA204" s="174"/>
      <c r="OZB204" s="174"/>
      <c r="OZC204" s="174"/>
      <c r="OZD204" s="174"/>
      <c r="OZE204" s="174"/>
      <c r="OZF204" s="174"/>
      <c r="OZG204" s="174"/>
      <c r="OZH204" s="174"/>
      <c r="OZI204" s="174"/>
      <c r="OZJ204" s="174"/>
      <c r="OZK204" s="174"/>
      <c r="OZL204" s="174"/>
      <c r="OZM204" s="174"/>
      <c r="OZN204" s="174"/>
      <c r="OZO204" s="174"/>
      <c r="OZP204" s="174"/>
      <c r="OZQ204" s="174"/>
      <c r="OZR204" s="174"/>
      <c r="OZS204" s="174"/>
      <c r="OZT204" s="174"/>
      <c r="OZU204" s="174"/>
      <c r="OZV204" s="174"/>
      <c r="OZW204" s="174"/>
      <c r="OZX204" s="174"/>
      <c r="OZY204" s="174"/>
      <c r="OZZ204" s="174"/>
      <c r="PAA204" s="174"/>
      <c r="PAB204" s="174"/>
      <c r="PAC204" s="174"/>
      <c r="PAD204" s="174"/>
      <c r="PAE204" s="174"/>
      <c r="PAF204" s="174"/>
      <c r="PAG204" s="174"/>
      <c r="PAH204" s="174"/>
      <c r="PAI204" s="174"/>
      <c r="PAJ204" s="174"/>
      <c r="PAK204" s="174"/>
      <c r="PAL204" s="174"/>
      <c r="PAM204" s="174"/>
      <c r="PAN204" s="174"/>
      <c r="PAO204" s="174"/>
      <c r="PAP204" s="174"/>
      <c r="PAQ204" s="174"/>
      <c r="PAR204" s="174"/>
      <c r="PAS204" s="174"/>
      <c r="PAT204" s="174"/>
      <c r="PAU204" s="174"/>
      <c r="PAV204" s="174"/>
      <c r="PAW204" s="174"/>
      <c r="PAX204" s="174"/>
      <c r="PAY204" s="174"/>
      <c r="PAZ204" s="174"/>
      <c r="PBA204" s="174"/>
      <c r="PBB204" s="174"/>
      <c r="PBC204" s="174"/>
      <c r="PBD204" s="174"/>
      <c r="PBE204" s="174"/>
      <c r="PBF204" s="174"/>
      <c r="PBG204" s="174"/>
      <c r="PBH204" s="174"/>
      <c r="PBI204" s="174"/>
      <c r="PBJ204" s="174"/>
      <c r="PBK204" s="174"/>
      <c r="PBL204" s="174"/>
      <c r="PBM204" s="174"/>
      <c r="PBN204" s="174"/>
      <c r="PBO204" s="174"/>
      <c r="PBP204" s="174"/>
      <c r="PBQ204" s="174"/>
      <c r="PBR204" s="174"/>
      <c r="PBS204" s="174"/>
      <c r="PBT204" s="174"/>
      <c r="PBU204" s="174"/>
      <c r="PBV204" s="174"/>
      <c r="PBW204" s="174"/>
      <c r="PBX204" s="174"/>
      <c r="PBY204" s="174"/>
      <c r="PBZ204" s="174"/>
      <c r="PCA204" s="174"/>
      <c r="PCB204" s="174"/>
      <c r="PCC204" s="174"/>
      <c r="PCD204" s="174"/>
      <c r="PCE204" s="174"/>
      <c r="PCF204" s="174"/>
      <c r="PCG204" s="174"/>
      <c r="PCH204" s="174"/>
      <c r="PCI204" s="174"/>
      <c r="PCJ204" s="174"/>
      <c r="PCK204" s="174"/>
      <c r="PCL204" s="174"/>
      <c r="PCM204" s="174"/>
      <c r="PCN204" s="174"/>
      <c r="PCO204" s="174"/>
      <c r="PCP204" s="174"/>
      <c r="PCQ204" s="174"/>
      <c r="PCR204" s="174"/>
      <c r="PCS204" s="174"/>
      <c r="PCT204" s="174"/>
      <c r="PCU204" s="174"/>
      <c r="PCV204" s="174"/>
      <c r="PCW204" s="174"/>
      <c r="PCX204" s="174"/>
      <c r="PCY204" s="174"/>
      <c r="PCZ204" s="174"/>
      <c r="PDA204" s="174"/>
      <c r="PDB204" s="174"/>
      <c r="PDC204" s="174"/>
      <c r="PDD204" s="174"/>
      <c r="PDE204" s="174"/>
      <c r="PDF204" s="174"/>
      <c r="PDG204" s="174"/>
      <c r="PDH204" s="174"/>
      <c r="PDI204" s="174"/>
      <c r="PDJ204" s="174"/>
      <c r="PDK204" s="174"/>
      <c r="PDL204" s="174"/>
      <c r="PDM204" s="174"/>
      <c r="PDN204" s="174"/>
      <c r="PDO204" s="174"/>
      <c r="PDP204" s="174"/>
      <c r="PDQ204" s="174"/>
      <c r="PDR204" s="174"/>
      <c r="PDS204" s="174"/>
      <c r="PDT204" s="174"/>
      <c r="PDU204" s="174"/>
      <c r="PDV204" s="174"/>
      <c r="PDW204" s="174"/>
      <c r="PDX204" s="174"/>
      <c r="PDY204" s="174"/>
      <c r="PDZ204" s="174"/>
      <c r="PEA204" s="174"/>
      <c r="PEB204" s="174"/>
      <c r="PEC204" s="174"/>
      <c r="PED204" s="174"/>
      <c r="PEE204" s="174"/>
      <c r="PEF204" s="174"/>
      <c r="PEG204" s="174"/>
      <c r="PEH204" s="174"/>
      <c r="PEI204" s="174"/>
      <c r="PEJ204" s="174"/>
      <c r="PEK204" s="174"/>
      <c r="PEL204" s="174"/>
      <c r="PEM204" s="174"/>
      <c r="PEN204" s="174"/>
      <c r="PEO204" s="174"/>
      <c r="PEP204" s="174"/>
      <c r="PEQ204" s="174"/>
      <c r="PER204" s="174"/>
      <c r="PES204" s="174"/>
      <c r="PET204" s="174"/>
      <c r="PEU204" s="174"/>
      <c r="PEV204" s="174"/>
      <c r="PEW204" s="174"/>
      <c r="PEX204" s="174"/>
      <c r="PEY204" s="174"/>
      <c r="PEZ204" s="174"/>
      <c r="PFA204" s="174"/>
      <c r="PFB204" s="174"/>
      <c r="PFC204" s="174"/>
      <c r="PFD204" s="174"/>
      <c r="PFE204" s="174"/>
      <c r="PFF204" s="174"/>
      <c r="PFG204" s="174"/>
      <c r="PFH204" s="174"/>
      <c r="PFI204" s="174"/>
      <c r="PFJ204" s="174"/>
      <c r="PFK204" s="174"/>
      <c r="PFL204" s="174"/>
      <c r="PFM204" s="174"/>
      <c r="PFN204" s="174"/>
      <c r="PFO204" s="174"/>
      <c r="PFP204" s="174"/>
      <c r="PFQ204" s="174"/>
      <c r="PFR204" s="174"/>
      <c r="PFS204" s="174"/>
      <c r="PFT204" s="174"/>
      <c r="PFU204" s="174"/>
      <c r="PFV204" s="174"/>
      <c r="PFW204" s="174"/>
      <c r="PFX204" s="174"/>
      <c r="PFY204" s="174"/>
      <c r="PFZ204" s="174"/>
      <c r="PGA204" s="174"/>
      <c r="PGB204" s="174"/>
      <c r="PGC204" s="174"/>
      <c r="PGD204" s="174"/>
      <c r="PGE204" s="174"/>
      <c r="PGF204" s="174"/>
      <c r="PGG204" s="174"/>
      <c r="PGH204" s="174"/>
      <c r="PGI204" s="174"/>
      <c r="PGJ204" s="174"/>
      <c r="PGK204" s="174"/>
      <c r="PGL204" s="174"/>
      <c r="PGM204" s="174"/>
      <c r="PGN204" s="174"/>
      <c r="PGO204" s="174"/>
      <c r="PGP204" s="174"/>
      <c r="PGQ204" s="174"/>
      <c r="PGR204" s="174"/>
      <c r="PGS204" s="174"/>
      <c r="PGT204" s="174"/>
      <c r="PGU204" s="174"/>
      <c r="PGV204" s="174"/>
      <c r="PGW204" s="174"/>
      <c r="PGX204" s="174"/>
      <c r="PGY204" s="174"/>
      <c r="PGZ204" s="174"/>
      <c r="PHA204" s="174"/>
      <c r="PHB204" s="174"/>
      <c r="PHC204" s="174"/>
      <c r="PHD204" s="174"/>
      <c r="PHE204" s="174"/>
      <c r="PHF204" s="174"/>
      <c r="PHG204" s="174"/>
      <c r="PHH204" s="174"/>
      <c r="PHI204" s="174"/>
      <c r="PHJ204" s="174"/>
      <c r="PHK204" s="174"/>
      <c r="PHL204" s="174"/>
      <c r="PHM204" s="174"/>
      <c r="PHN204" s="174"/>
      <c r="PHO204" s="174"/>
      <c r="PHP204" s="174"/>
      <c r="PHQ204" s="174"/>
      <c r="PHR204" s="174"/>
      <c r="PHS204" s="174"/>
      <c r="PHT204" s="174"/>
      <c r="PHU204" s="174"/>
      <c r="PHV204" s="174"/>
      <c r="PHW204" s="174"/>
      <c r="PHX204" s="174"/>
      <c r="PHY204" s="174"/>
      <c r="PHZ204" s="174"/>
      <c r="PIA204" s="174"/>
      <c r="PIB204" s="174"/>
      <c r="PIC204" s="174"/>
      <c r="PID204" s="174"/>
      <c r="PIE204" s="174"/>
      <c r="PIF204" s="174"/>
      <c r="PIG204" s="174"/>
      <c r="PIH204" s="174"/>
      <c r="PII204" s="174"/>
      <c r="PIJ204" s="174"/>
      <c r="PIK204" s="174"/>
      <c r="PIL204" s="174"/>
      <c r="PIM204" s="174"/>
      <c r="PIN204" s="174"/>
      <c r="PIO204" s="174"/>
      <c r="PIP204" s="174"/>
      <c r="PIQ204" s="174"/>
      <c r="PIR204" s="174"/>
      <c r="PIS204" s="174"/>
      <c r="PIT204" s="174"/>
      <c r="PIU204" s="174"/>
      <c r="PIV204" s="174"/>
      <c r="PIW204" s="174"/>
      <c r="PIX204" s="174"/>
      <c r="PIY204" s="174"/>
      <c r="PIZ204" s="174"/>
      <c r="PJA204" s="174"/>
      <c r="PJB204" s="174"/>
      <c r="PJC204" s="174"/>
      <c r="PJD204" s="174"/>
      <c r="PJE204" s="174"/>
      <c r="PJF204" s="174"/>
      <c r="PJG204" s="174"/>
      <c r="PJH204" s="174"/>
      <c r="PJI204" s="174"/>
      <c r="PJJ204" s="174"/>
      <c r="PJK204" s="174"/>
      <c r="PJL204" s="174"/>
      <c r="PJM204" s="174"/>
      <c r="PJN204" s="174"/>
      <c r="PJO204" s="174"/>
      <c r="PJP204" s="174"/>
      <c r="PJQ204" s="174"/>
      <c r="PJR204" s="174"/>
      <c r="PJS204" s="174"/>
      <c r="PJT204" s="174"/>
      <c r="PJU204" s="174"/>
      <c r="PJV204" s="174"/>
      <c r="PJW204" s="174"/>
      <c r="PJX204" s="174"/>
      <c r="PJY204" s="174"/>
      <c r="PJZ204" s="174"/>
      <c r="PKA204" s="174"/>
      <c r="PKB204" s="174"/>
      <c r="PKC204" s="174"/>
      <c r="PKD204" s="174"/>
      <c r="PKE204" s="174"/>
      <c r="PKF204" s="174"/>
      <c r="PKG204" s="174"/>
      <c r="PKH204" s="174"/>
      <c r="PKI204" s="174"/>
      <c r="PKJ204" s="174"/>
      <c r="PKK204" s="174"/>
      <c r="PKL204" s="174"/>
      <c r="PKM204" s="174"/>
      <c r="PKN204" s="174"/>
      <c r="PKO204" s="174"/>
      <c r="PKP204" s="174"/>
      <c r="PKQ204" s="174"/>
      <c r="PKR204" s="174"/>
      <c r="PKS204" s="174"/>
      <c r="PKT204" s="174"/>
      <c r="PKU204" s="174"/>
      <c r="PKV204" s="174"/>
      <c r="PKW204" s="174"/>
      <c r="PKX204" s="174"/>
      <c r="PKY204" s="174"/>
      <c r="PKZ204" s="174"/>
      <c r="PLA204" s="174"/>
      <c r="PLB204" s="174"/>
      <c r="PLC204" s="174"/>
      <c r="PLD204" s="174"/>
      <c r="PLE204" s="174"/>
      <c r="PLF204" s="174"/>
      <c r="PLG204" s="174"/>
      <c r="PLH204" s="174"/>
      <c r="PLI204" s="174"/>
      <c r="PLJ204" s="174"/>
      <c r="PLK204" s="174"/>
      <c r="PLL204" s="174"/>
      <c r="PLM204" s="174"/>
      <c r="PLN204" s="174"/>
      <c r="PLO204" s="174"/>
      <c r="PLP204" s="174"/>
      <c r="PLQ204" s="174"/>
      <c r="PLR204" s="174"/>
      <c r="PLS204" s="174"/>
      <c r="PLT204" s="174"/>
      <c r="PLU204" s="174"/>
      <c r="PLV204" s="174"/>
      <c r="PLW204" s="174"/>
      <c r="PLX204" s="174"/>
      <c r="PLY204" s="174"/>
      <c r="PLZ204" s="174"/>
      <c r="PMA204" s="174"/>
      <c r="PMB204" s="174"/>
      <c r="PMC204" s="174"/>
      <c r="PMD204" s="174"/>
      <c r="PME204" s="174"/>
      <c r="PMF204" s="174"/>
      <c r="PMG204" s="174"/>
      <c r="PMH204" s="174"/>
      <c r="PMI204" s="174"/>
      <c r="PMJ204" s="174"/>
      <c r="PMK204" s="174"/>
      <c r="PML204" s="174"/>
      <c r="PMM204" s="174"/>
      <c r="PMN204" s="174"/>
      <c r="PMO204" s="174"/>
      <c r="PMP204" s="174"/>
      <c r="PMQ204" s="174"/>
      <c r="PMR204" s="174"/>
      <c r="PMS204" s="174"/>
      <c r="PMT204" s="174"/>
      <c r="PMU204" s="174"/>
      <c r="PMV204" s="174"/>
      <c r="PMW204" s="174"/>
      <c r="PMX204" s="174"/>
      <c r="PMY204" s="174"/>
      <c r="PMZ204" s="174"/>
      <c r="PNA204" s="174"/>
      <c r="PNB204" s="174"/>
      <c r="PNC204" s="174"/>
      <c r="PND204" s="174"/>
      <c r="PNE204" s="174"/>
      <c r="PNF204" s="174"/>
      <c r="PNG204" s="174"/>
      <c r="PNH204" s="174"/>
      <c r="PNI204" s="174"/>
      <c r="PNJ204" s="174"/>
      <c r="PNK204" s="174"/>
      <c r="PNL204" s="174"/>
      <c r="PNM204" s="174"/>
      <c r="PNN204" s="174"/>
      <c r="PNO204" s="174"/>
      <c r="PNP204" s="174"/>
      <c r="PNQ204" s="174"/>
      <c r="PNR204" s="174"/>
      <c r="PNS204" s="174"/>
      <c r="PNT204" s="174"/>
      <c r="PNU204" s="174"/>
      <c r="PNV204" s="174"/>
      <c r="PNW204" s="174"/>
      <c r="PNX204" s="174"/>
      <c r="PNY204" s="174"/>
      <c r="PNZ204" s="174"/>
      <c r="POA204" s="174"/>
      <c r="POB204" s="174"/>
      <c r="POC204" s="174"/>
      <c r="POD204" s="174"/>
      <c r="POE204" s="174"/>
      <c r="POF204" s="174"/>
      <c r="POG204" s="174"/>
      <c r="POH204" s="174"/>
      <c r="POI204" s="174"/>
      <c r="POJ204" s="174"/>
      <c r="POK204" s="174"/>
      <c r="POL204" s="174"/>
      <c r="POM204" s="174"/>
      <c r="PON204" s="174"/>
      <c r="POO204" s="174"/>
      <c r="POP204" s="174"/>
      <c r="POQ204" s="174"/>
      <c r="POR204" s="174"/>
      <c r="POS204" s="174"/>
      <c r="POT204" s="174"/>
      <c r="POU204" s="174"/>
      <c r="POV204" s="174"/>
      <c r="POW204" s="174"/>
      <c r="POX204" s="174"/>
      <c r="POY204" s="174"/>
      <c r="POZ204" s="174"/>
      <c r="PPA204" s="174"/>
      <c r="PPB204" s="174"/>
      <c r="PPC204" s="174"/>
      <c r="PPD204" s="174"/>
      <c r="PPE204" s="174"/>
      <c r="PPF204" s="174"/>
      <c r="PPG204" s="174"/>
      <c r="PPH204" s="174"/>
      <c r="PPI204" s="174"/>
      <c r="PPJ204" s="174"/>
      <c r="PPK204" s="174"/>
      <c r="PPL204" s="174"/>
      <c r="PPM204" s="174"/>
      <c r="PPN204" s="174"/>
      <c r="PPO204" s="174"/>
      <c r="PPP204" s="174"/>
      <c r="PPQ204" s="174"/>
      <c r="PPR204" s="174"/>
      <c r="PPS204" s="174"/>
      <c r="PPT204" s="174"/>
      <c r="PPU204" s="174"/>
      <c r="PPV204" s="174"/>
      <c r="PPW204" s="174"/>
      <c r="PPX204" s="174"/>
      <c r="PPY204" s="174"/>
      <c r="PPZ204" s="174"/>
      <c r="PQA204" s="174"/>
      <c r="PQB204" s="174"/>
      <c r="PQC204" s="174"/>
      <c r="PQD204" s="174"/>
      <c r="PQE204" s="174"/>
      <c r="PQF204" s="174"/>
      <c r="PQG204" s="174"/>
      <c r="PQH204" s="174"/>
      <c r="PQI204" s="174"/>
      <c r="PQJ204" s="174"/>
      <c r="PQK204" s="174"/>
      <c r="PQL204" s="174"/>
      <c r="PQM204" s="174"/>
      <c r="PQN204" s="174"/>
      <c r="PQO204" s="174"/>
      <c r="PQP204" s="174"/>
      <c r="PQQ204" s="174"/>
      <c r="PQR204" s="174"/>
      <c r="PQS204" s="174"/>
      <c r="PQT204" s="174"/>
      <c r="PQU204" s="174"/>
      <c r="PQV204" s="174"/>
      <c r="PQW204" s="174"/>
      <c r="PQX204" s="174"/>
      <c r="PQY204" s="174"/>
      <c r="PQZ204" s="174"/>
      <c r="PRA204" s="174"/>
      <c r="PRB204" s="174"/>
      <c r="PRC204" s="174"/>
      <c r="PRD204" s="174"/>
      <c r="PRE204" s="174"/>
      <c r="PRF204" s="174"/>
      <c r="PRG204" s="174"/>
      <c r="PRH204" s="174"/>
      <c r="PRI204" s="174"/>
      <c r="PRJ204" s="174"/>
      <c r="PRK204" s="174"/>
      <c r="PRL204" s="174"/>
      <c r="PRM204" s="174"/>
      <c r="PRN204" s="174"/>
      <c r="PRO204" s="174"/>
      <c r="PRP204" s="174"/>
      <c r="PRQ204" s="174"/>
      <c r="PRR204" s="174"/>
      <c r="PRS204" s="174"/>
      <c r="PRT204" s="174"/>
      <c r="PRU204" s="174"/>
      <c r="PRV204" s="174"/>
      <c r="PRW204" s="174"/>
      <c r="PRX204" s="174"/>
      <c r="PRY204" s="174"/>
      <c r="PRZ204" s="174"/>
      <c r="PSA204" s="174"/>
      <c r="PSB204" s="174"/>
      <c r="PSC204" s="174"/>
      <c r="PSD204" s="174"/>
      <c r="PSE204" s="174"/>
      <c r="PSF204" s="174"/>
      <c r="PSG204" s="174"/>
      <c r="PSH204" s="174"/>
      <c r="PSI204" s="174"/>
      <c r="PSJ204" s="174"/>
      <c r="PSK204" s="174"/>
      <c r="PSL204" s="174"/>
      <c r="PSM204" s="174"/>
      <c r="PSN204" s="174"/>
      <c r="PSO204" s="174"/>
      <c r="PSP204" s="174"/>
      <c r="PSQ204" s="174"/>
      <c r="PSR204" s="174"/>
      <c r="PSS204" s="174"/>
      <c r="PST204" s="174"/>
      <c r="PSU204" s="174"/>
      <c r="PSV204" s="174"/>
      <c r="PSW204" s="174"/>
      <c r="PSX204" s="174"/>
      <c r="PSY204" s="174"/>
      <c r="PSZ204" s="174"/>
      <c r="PTA204" s="174"/>
      <c r="PTB204" s="174"/>
      <c r="PTC204" s="174"/>
      <c r="PTD204" s="174"/>
      <c r="PTE204" s="174"/>
      <c r="PTF204" s="174"/>
      <c r="PTG204" s="174"/>
      <c r="PTH204" s="174"/>
      <c r="PTI204" s="174"/>
      <c r="PTJ204" s="174"/>
      <c r="PTK204" s="174"/>
      <c r="PTL204" s="174"/>
      <c r="PTM204" s="174"/>
      <c r="PTN204" s="174"/>
      <c r="PTO204" s="174"/>
      <c r="PTP204" s="174"/>
      <c r="PTQ204" s="174"/>
      <c r="PTR204" s="174"/>
      <c r="PTS204" s="174"/>
      <c r="PTT204" s="174"/>
      <c r="PTU204" s="174"/>
      <c r="PTV204" s="174"/>
      <c r="PTW204" s="174"/>
      <c r="PTX204" s="174"/>
      <c r="PTY204" s="174"/>
      <c r="PTZ204" s="174"/>
      <c r="PUA204" s="174"/>
      <c r="PUB204" s="174"/>
      <c r="PUC204" s="174"/>
      <c r="PUD204" s="174"/>
      <c r="PUE204" s="174"/>
      <c r="PUF204" s="174"/>
      <c r="PUG204" s="174"/>
      <c r="PUH204" s="174"/>
      <c r="PUI204" s="174"/>
      <c r="PUJ204" s="174"/>
      <c r="PUK204" s="174"/>
      <c r="PUL204" s="174"/>
      <c r="PUM204" s="174"/>
      <c r="PUN204" s="174"/>
      <c r="PUO204" s="174"/>
      <c r="PUP204" s="174"/>
      <c r="PUQ204" s="174"/>
      <c r="PUR204" s="174"/>
      <c r="PUS204" s="174"/>
      <c r="PUT204" s="174"/>
      <c r="PUU204" s="174"/>
      <c r="PUV204" s="174"/>
      <c r="PUW204" s="174"/>
      <c r="PUX204" s="174"/>
      <c r="PUY204" s="174"/>
      <c r="PUZ204" s="174"/>
      <c r="PVA204" s="174"/>
      <c r="PVB204" s="174"/>
      <c r="PVC204" s="174"/>
      <c r="PVD204" s="174"/>
      <c r="PVE204" s="174"/>
      <c r="PVF204" s="174"/>
      <c r="PVG204" s="174"/>
      <c r="PVH204" s="174"/>
      <c r="PVI204" s="174"/>
      <c r="PVJ204" s="174"/>
      <c r="PVK204" s="174"/>
      <c r="PVL204" s="174"/>
      <c r="PVM204" s="174"/>
      <c r="PVN204" s="174"/>
      <c r="PVO204" s="174"/>
      <c r="PVP204" s="174"/>
      <c r="PVQ204" s="174"/>
      <c r="PVR204" s="174"/>
      <c r="PVS204" s="174"/>
      <c r="PVT204" s="174"/>
      <c r="PVU204" s="174"/>
      <c r="PVV204" s="174"/>
      <c r="PVW204" s="174"/>
      <c r="PVX204" s="174"/>
      <c r="PVY204" s="174"/>
      <c r="PVZ204" s="174"/>
      <c r="PWA204" s="174"/>
      <c r="PWB204" s="174"/>
      <c r="PWC204" s="174"/>
      <c r="PWD204" s="174"/>
      <c r="PWE204" s="174"/>
      <c r="PWF204" s="174"/>
      <c r="PWG204" s="174"/>
      <c r="PWH204" s="174"/>
      <c r="PWI204" s="174"/>
      <c r="PWJ204" s="174"/>
      <c r="PWK204" s="174"/>
      <c r="PWL204" s="174"/>
      <c r="PWM204" s="174"/>
      <c r="PWN204" s="174"/>
      <c r="PWO204" s="174"/>
      <c r="PWP204" s="174"/>
      <c r="PWQ204" s="174"/>
      <c r="PWR204" s="174"/>
      <c r="PWS204" s="174"/>
      <c r="PWT204" s="174"/>
      <c r="PWU204" s="174"/>
      <c r="PWV204" s="174"/>
      <c r="PWW204" s="174"/>
      <c r="PWX204" s="174"/>
      <c r="PWY204" s="174"/>
      <c r="PWZ204" s="174"/>
      <c r="PXA204" s="174"/>
      <c r="PXB204" s="174"/>
      <c r="PXC204" s="174"/>
      <c r="PXD204" s="174"/>
      <c r="PXE204" s="174"/>
      <c r="PXF204" s="174"/>
      <c r="PXG204" s="174"/>
      <c r="PXH204" s="174"/>
      <c r="PXI204" s="174"/>
      <c r="PXJ204" s="174"/>
      <c r="PXK204" s="174"/>
      <c r="PXL204" s="174"/>
      <c r="PXM204" s="174"/>
      <c r="PXN204" s="174"/>
      <c r="PXO204" s="174"/>
      <c r="PXP204" s="174"/>
      <c r="PXQ204" s="174"/>
      <c r="PXR204" s="174"/>
      <c r="PXS204" s="174"/>
      <c r="PXT204" s="174"/>
      <c r="PXU204" s="174"/>
      <c r="PXV204" s="174"/>
      <c r="PXW204" s="174"/>
      <c r="PXX204" s="174"/>
      <c r="PXY204" s="174"/>
      <c r="PXZ204" s="174"/>
      <c r="PYA204" s="174"/>
      <c r="PYB204" s="174"/>
      <c r="PYC204" s="174"/>
      <c r="PYD204" s="174"/>
      <c r="PYE204" s="174"/>
      <c r="PYF204" s="174"/>
      <c r="PYG204" s="174"/>
      <c r="PYH204" s="174"/>
      <c r="PYI204" s="174"/>
      <c r="PYJ204" s="174"/>
      <c r="PYK204" s="174"/>
      <c r="PYL204" s="174"/>
      <c r="PYM204" s="174"/>
      <c r="PYN204" s="174"/>
      <c r="PYO204" s="174"/>
      <c r="PYP204" s="174"/>
      <c r="PYQ204" s="174"/>
      <c r="PYR204" s="174"/>
      <c r="PYS204" s="174"/>
      <c r="PYT204" s="174"/>
      <c r="PYU204" s="174"/>
      <c r="PYV204" s="174"/>
      <c r="PYW204" s="174"/>
      <c r="PYX204" s="174"/>
      <c r="PYY204" s="174"/>
      <c r="PYZ204" s="174"/>
      <c r="PZA204" s="174"/>
      <c r="PZB204" s="174"/>
      <c r="PZC204" s="174"/>
      <c r="PZD204" s="174"/>
      <c r="PZE204" s="174"/>
      <c r="PZF204" s="174"/>
      <c r="PZG204" s="174"/>
      <c r="PZH204" s="174"/>
      <c r="PZI204" s="174"/>
      <c r="PZJ204" s="174"/>
      <c r="PZK204" s="174"/>
      <c r="PZL204" s="174"/>
      <c r="PZM204" s="174"/>
      <c r="PZN204" s="174"/>
      <c r="PZO204" s="174"/>
      <c r="PZP204" s="174"/>
      <c r="PZQ204" s="174"/>
      <c r="PZR204" s="174"/>
      <c r="PZS204" s="174"/>
      <c r="PZT204" s="174"/>
      <c r="PZU204" s="174"/>
      <c r="PZV204" s="174"/>
      <c r="PZW204" s="174"/>
      <c r="PZX204" s="174"/>
      <c r="PZY204" s="174"/>
      <c r="PZZ204" s="174"/>
      <c r="QAA204" s="174"/>
      <c r="QAB204" s="174"/>
      <c r="QAC204" s="174"/>
      <c r="QAD204" s="174"/>
      <c r="QAE204" s="174"/>
      <c r="QAF204" s="174"/>
      <c r="QAG204" s="174"/>
      <c r="QAH204" s="174"/>
      <c r="QAI204" s="174"/>
      <c r="QAJ204" s="174"/>
      <c r="QAK204" s="174"/>
      <c r="QAL204" s="174"/>
      <c r="QAM204" s="174"/>
      <c r="QAN204" s="174"/>
      <c r="QAO204" s="174"/>
      <c r="QAP204" s="174"/>
      <c r="QAQ204" s="174"/>
      <c r="QAR204" s="174"/>
      <c r="QAS204" s="174"/>
      <c r="QAT204" s="174"/>
      <c r="QAU204" s="174"/>
      <c r="QAV204" s="174"/>
      <c r="QAW204" s="174"/>
      <c r="QAX204" s="174"/>
      <c r="QAY204" s="174"/>
      <c r="QAZ204" s="174"/>
      <c r="QBA204" s="174"/>
      <c r="QBB204" s="174"/>
      <c r="QBC204" s="174"/>
      <c r="QBD204" s="174"/>
      <c r="QBE204" s="174"/>
      <c r="QBF204" s="174"/>
      <c r="QBG204" s="174"/>
      <c r="QBH204" s="174"/>
      <c r="QBI204" s="174"/>
      <c r="QBJ204" s="174"/>
      <c r="QBK204" s="174"/>
      <c r="QBL204" s="174"/>
      <c r="QBM204" s="174"/>
      <c r="QBN204" s="174"/>
      <c r="QBO204" s="174"/>
      <c r="QBP204" s="174"/>
      <c r="QBQ204" s="174"/>
      <c r="QBR204" s="174"/>
      <c r="QBS204" s="174"/>
      <c r="QBT204" s="174"/>
      <c r="QBU204" s="174"/>
      <c r="QBV204" s="174"/>
      <c r="QBW204" s="174"/>
      <c r="QBX204" s="174"/>
      <c r="QBY204" s="174"/>
      <c r="QBZ204" s="174"/>
      <c r="QCA204" s="174"/>
      <c r="QCB204" s="174"/>
      <c r="QCC204" s="174"/>
      <c r="QCD204" s="174"/>
      <c r="QCE204" s="174"/>
      <c r="QCF204" s="174"/>
      <c r="QCG204" s="174"/>
      <c r="QCH204" s="174"/>
      <c r="QCI204" s="174"/>
      <c r="QCJ204" s="174"/>
      <c r="QCK204" s="174"/>
      <c r="QCL204" s="174"/>
      <c r="QCM204" s="174"/>
      <c r="QCN204" s="174"/>
      <c r="QCO204" s="174"/>
      <c r="QCP204" s="174"/>
      <c r="QCQ204" s="174"/>
      <c r="QCR204" s="174"/>
      <c r="QCS204" s="174"/>
      <c r="QCT204" s="174"/>
      <c r="QCU204" s="174"/>
      <c r="QCV204" s="174"/>
      <c r="QCW204" s="174"/>
      <c r="QCX204" s="174"/>
      <c r="QCY204" s="174"/>
      <c r="QCZ204" s="174"/>
      <c r="QDA204" s="174"/>
      <c r="QDB204" s="174"/>
      <c r="QDC204" s="174"/>
      <c r="QDD204" s="174"/>
      <c r="QDE204" s="174"/>
      <c r="QDF204" s="174"/>
      <c r="QDG204" s="174"/>
      <c r="QDH204" s="174"/>
      <c r="QDI204" s="174"/>
      <c r="QDJ204" s="174"/>
      <c r="QDK204" s="174"/>
      <c r="QDL204" s="174"/>
      <c r="QDM204" s="174"/>
      <c r="QDN204" s="174"/>
      <c r="QDO204" s="174"/>
      <c r="QDP204" s="174"/>
      <c r="QDQ204" s="174"/>
      <c r="QDR204" s="174"/>
      <c r="QDS204" s="174"/>
      <c r="QDT204" s="174"/>
      <c r="QDU204" s="174"/>
      <c r="QDV204" s="174"/>
      <c r="QDW204" s="174"/>
      <c r="QDX204" s="174"/>
      <c r="QDY204" s="174"/>
      <c r="QDZ204" s="174"/>
      <c r="QEA204" s="174"/>
      <c r="QEB204" s="174"/>
      <c r="QEC204" s="174"/>
      <c r="QED204" s="174"/>
      <c r="QEE204" s="174"/>
      <c r="QEF204" s="174"/>
      <c r="QEG204" s="174"/>
      <c r="QEH204" s="174"/>
      <c r="QEI204" s="174"/>
      <c r="QEJ204" s="174"/>
      <c r="QEK204" s="174"/>
      <c r="QEL204" s="174"/>
      <c r="QEM204" s="174"/>
      <c r="QEN204" s="174"/>
      <c r="QEO204" s="174"/>
      <c r="QEP204" s="174"/>
      <c r="QEQ204" s="174"/>
      <c r="QER204" s="174"/>
      <c r="QES204" s="174"/>
      <c r="QET204" s="174"/>
      <c r="QEU204" s="174"/>
      <c r="QEV204" s="174"/>
      <c r="QEW204" s="174"/>
      <c r="QEX204" s="174"/>
      <c r="QEY204" s="174"/>
      <c r="QEZ204" s="174"/>
      <c r="QFA204" s="174"/>
      <c r="QFB204" s="174"/>
      <c r="QFC204" s="174"/>
      <c r="QFD204" s="174"/>
      <c r="QFE204" s="174"/>
      <c r="QFF204" s="174"/>
      <c r="QFG204" s="174"/>
      <c r="QFH204" s="174"/>
      <c r="QFI204" s="174"/>
      <c r="QFJ204" s="174"/>
      <c r="QFK204" s="174"/>
      <c r="QFL204" s="174"/>
      <c r="QFM204" s="174"/>
      <c r="QFN204" s="174"/>
      <c r="QFO204" s="174"/>
      <c r="QFP204" s="174"/>
      <c r="QFQ204" s="174"/>
      <c r="QFR204" s="174"/>
      <c r="QFS204" s="174"/>
      <c r="QFT204" s="174"/>
      <c r="QFU204" s="174"/>
      <c r="QFV204" s="174"/>
      <c r="QFW204" s="174"/>
      <c r="QFX204" s="174"/>
      <c r="QFY204" s="174"/>
      <c r="QFZ204" s="174"/>
      <c r="QGA204" s="174"/>
      <c r="QGB204" s="174"/>
      <c r="QGC204" s="174"/>
      <c r="QGD204" s="174"/>
      <c r="QGE204" s="174"/>
      <c r="QGF204" s="174"/>
      <c r="QGG204" s="174"/>
      <c r="QGH204" s="174"/>
      <c r="QGI204" s="174"/>
      <c r="QGJ204" s="174"/>
      <c r="QGK204" s="174"/>
      <c r="QGL204" s="174"/>
      <c r="QGM204" s="174"/>
      <c r="QGN204" s="174"/>
      <c r="QGO204" s="174"/>
      <c r="QGP204" s="174"/>
      <c r="QGQ204" s="174"/>
      <c r="QGR204" s="174"/>
      <c r="QGS204" s="174"/>
      <c r="QGT204" s="174"/>
      <c r="QGU204" s="174"/>
      <c r="QGV204" s="174"/>
      <c r="QGW204" s="174"/>
      <c r="QGX204" s="174"/>
      <c r="QGY204" s="174"/>
      <c r="QGZ204" s="174"/>
      <c r="QHA204" s="174"/>
      <c r="QHB204" s="174"/>
      <c r="QHC204" s="174"/>
      <c r="QHD204" s="174"/>
      <c r="QHE204" s="174"/>
      <c r="QHF204" s="174"/>
      <c r="QHG204" s="174"/>
      <c r="QHH204" s="174"/>
      <c r="QHI204" s="174"/>
      <c r="QHJ204" s="174"/>
      <c r="QHK204" s="174"/>
      <c r="QHL204" s="174"/>
      <c r="QHM204" s="174"/>
      <c r="QHN204" s="174"/>
      <c r="QHO204" s="174"/>
      <c r="QHP204" s="174"/>
      <c r="QHQ204" s="174"/>
      <c r="QHR204" s="174"/>
      <c r="QHS204" s="174"/>
      <c r="QHT204" s="174"/>
      <c r="QHU204" s="174"/>
      <c r="QHV204" s="174"/>
      <c r="QHW204" s="174"/>
      <c r="QHX204" s="174"/>
      <c r="QHY204" s="174"/>
      <c r="QHZ204" s="174"/>
      <c r="QIA204" s="174"/>
      <c r="QIB204" s="174"/>
      <c r="QIC204" s="174"/>
      <c r="QID204" s="174"/>
      <c r="QIE204" s="174"/>
      <c r="QIF204" s="174"/>
      <c r="QIG204" s="174"/>
      <c r="QIH204" s="174"/>
      <c r="QII204" s="174"/>
      <c r="QIJ204" s="174"/>
      <c r="QIK204" s="174"/>
      <c r="QIL204" s="174"/>
      <c r="QIM204" s="174"/>
      <c r="QIN204" s="174"/>
      <c r="QIO204" s="174"/>
      <c r="QIP204" s="174"/>
      <c r="QIQ204" s="174"/>
      <c r="QIR204" s="174"/>
      <c r="QIS204" s="174"/>
      <c r="QIT204" s="174"/>
      <c r="QIU204" s="174"/>
      <c r="QIV204" s="174"/>
      <c r="QIW204" s="174"/>
      <c r="QIX204" s="174"/>
      <c r="QIY204" s="174"/>
      <c r="QIZ204" s="174"/>
      <c r="QJA204" s="174"/>
      <c r="QJB204" s="174"/>
      <c r="QJC204" s="174"/>
      <c r="QJD204" s="174"/>
      <c r="QJE204" s="174"/>
      <c r="QJF204" s="174"/>
      <c r="QJG204" s="174"/>
      <c r="QJH204" s="174"/>
      <c r="QJI204" s="174"/>
      <c r="QJJ204" s="174"/>
      <c r="QJK204" s="174"/>
      <c r="QJL204" s="174"/>
      <c r="QJM204" s="174"/>
      <c r="QJN204" s="174"/>
      <c r="QJO204" s="174"/>
      <c r="QJP204" s="174"/>
      <c r="QJQ204" s="174"/>
      <c r="QJR204" s="174"/>
      <c r="QJS204" s="174"/>
      <c r="QJT204" s="174"/>
      <c r="QJU204" s="174"/>
      <c r="QJV204" s="174"/>
      <c r="QJW204" s="174"/>
      <c r="QJX204" s="174"/>
      <c r="QJY204" s="174"/>
      <c r="QJZ204" s="174"/>
      <c r="QKA204" s="174"/>
      <c r="QKB204" s="174"/>
      <c r="QKC204" s="174"/>
      <c r="QKD204" s="174"/>
      <c r="QKE204" s="174"/>
      <c r="QKF204" s="174"/>
      <c r="QKG204" s="174"/>
      <c r="QKH204" s="174"/>
      <c r="QKI204" s="174"/>
      <c r="QKJ204" s="174"/>
      <c r="QKK204" s="174"/>
      <c r="QKL204" s="174"/>
      <c r="QKM204" s="174"/>
      <c r="QKN204" s="174"/>
      <c r="QKO204" s="174"/>
      <c r="QKP204" s="174"/>
      <c r="QKQ204" s="174"/>
      <c r="QKR204" s="174"/>
      <c r="QKS204" s="174"/>
      <c r="QKT204" s="174"/>
      <c r="QKU204" s="174"/>
      <c r="QKV204" s="174"/>
      <c r="QKW204" s="174"/>
      <c r="QKX204" s="174"/>
      <c r="QKY204" s="174"/>
      <c r="QKZ204" s="174"/>
      <c r="QLA204" s="174"/>
      <c r="QLB204" s="174"/>
      <c r="QLC204" s="174"/>
      <c r="QLD204" s="174"/>
      <c r="QLE204" s="174"/>
      <c r="QLF204" s="174"/>
      <c r="QLG204" s="174"/>
      <c r="QLH204" s="174"/>
      <c r="QLI204" s="174"/>
      <c r="QLJ204" s="174"/>
      <c r="QLK204" s="174"/>
      <c r="QLL204" s="174"/>
      <c r="QLM204" s="174"/>
      <c r="QLN204" s="174"/>
      <c r="QLO204" s="174"/>
      <c r="QLP204" s="174"/>
      <c r="QLQ204" s="174"/>
      <c r="QLR204" s="174"/>
      <c r="QLS204" s="174"/>
      <c r="QLT204" s="174"/>
      <c r="QLU204" s="174"/>
      <c r="QLV204" s="174"/>
      <c r="QLW204" s="174"/>
      <c r="QLX204" s="174"/>
      <c r="QLY204" s="174"/>
      <c r="QLZ204" s="174"/>
      <c r="QMA204" s="174"/>
      <c r="QMB204" s="174"/>
      <c r="QMC204" s="174"/>
      <c r="QMD204" s="174"/>
      <c r="QME204" s="174"/>
      <c r="QMF204" s="174"/>
      <c r="QMG204" s="174"/>
      <c r="QMH204" s="174"/>
      <c r="QMI204" s="174"/>
      <c r="QMJ204" s="174"/>
      <c r="QMK204" s="174"/>
      <c r="QML204" s="174"/>
      <c r="QMM204" s="174"/>
      <c r="QMN204" s="174"/>
      <c r="QMO204" s="174"/>
      <c r="QMP204" s="174"/>
      <c r="QMQ204" s="174"/>
      <c r="QMR204" s="174"/>
      <c r="QMS204" s="174"/>
      <c r="QMT204" s="174"/>
      <c r="QMU204" s="174"/>
      <c r="QMV204" s="174"/>
      <c r="QMW204" s="174"/>
      <c r="QMX204" s="174"/>
      <c r="QMY204" s="174"/>
      <c r="QMZ204" s="174"/>
      <c r="QNA204" s="174"/>
      <c r="QNB204" s="174"/>
      <c r="QNC204" s="174"/>
      <c r="QND204" s="174"/>
      <c r="QNE204" s="174"/>
      <c r="QNF204" s="174"/>
      <c r="QNG204" s="174"/>
      <c r="QNH204" s="174"/>
      <c r="QNI204" s="174"/>
      <c r="QNJ204" s="174"/>
      <c r="QNK204" s="174"/>
      <c r="QNL204" s="174"/>
      <c r="QNM204" s="174"/>
      <c r="QNN204" s="174"/>
      <c r="QNO204" s="174"/>
      <c r="QNP204" s="174"/>
      <c r="QNQ204" s="174"/>
      <c r="QNR204" s="174"/>
      <c r="QNS204" s="174"/>
      <c r="QNT204" s="174"/>
      <c r="QNU204" s="174"/>
      <c r="QNV204" s="174"/>
      <c r="QNW204" s="174"/>
      <c r="QNX204" s="174"/>
      <c r="QNY204" s="174"/>
      <c r="QNZ204" s="174"/>
      <c r="QOA204" s="174"/>
      <c r="QOB204" s="174"/>
      <c r="QOC204" s="174"/>
      <c r="QOD204" s="174"/>
      <c r="QOE204" s="174"/>
      <c r="QOF204" s="174"/>
      <c r="QOG204" s="174"/>
      <c r="QOH204" s="174"/>
      <c r="QOI204" s="174"/>
      <c r="QOJ204" s="174"/>
      <c r="QOK204" s="174"/>
      <c r="QOL204" s="174"/>
      <c r="QOM204" s="174"/>
      <c r="QON204" s="174"/>
      <c r="QOO204" s="174"/>
      <c r="QOP204" s="174"/>
      <c r="QOQ204" s="174"/>
      <c r="QOR204" s="174"/>
      <c r="QOS204" s="174"/>
      <c r="QOT204" s="174"/>
      <c r="QOU204" s="174"/>
      <c r="QOV204" s="174"/>
      <c r="QOW204" s="174"/>
      <c r="QOX204" s="174"/>
      <c r="QOY204" s="174"/>
      <c r="QOZ204" s="174"/>
      <c r="QPA204" s="174"/>
      <c r="QPB204" s="174"/>
      <c r="QPC204" s="174"/>
      <c r="QPD204" s="174"/>
      <c r="QPE204" s="174"/>
      <c r="QPF204" s="174"/>
      <c r="QPG204" s="174"/>
      <c r="QPH204" s="174"/>
      <c r="QPI204" s="174"/>
      <c r="QPJ204" s="174"/>
      <c r="QPK204" s="174"/>
      <c r="QPL204" s="174"/>
      <c r="QPM204" s="174"/>
      <c r="QPN204" s="174"/>
      <c r="QPO204" s="174"/>
      <c r="QPP204" s="174"/>
      <c r="QPQ204" s="174"/>
      <c r="QPR204" s="174"/>
      <c r="QPS204" s="174"/>
      <c r="QPT204" s="174"/>
      <c r="QPU204" s="174"/>
      <c r="QPV204" s="174"/>
      <c r="QPW204" s="174"/>
      <c r="QPX204" s="174"/>
      <c r="QPY204" s="174"/>
      <c r="QPZ204" s="174"/>
      <c r="QQA204" s="174"/>
      <c r="QQB204" s="174"/>
      <c r="QQC204" s="174"/>
      <c r="QQD204" s="174"/>
      <c r="QQE204" s="174"/>
      <c r="QQF204" s="174"/>
      <c r="QQG204" s="174"/>
      <c r="QQH204" s="174"/>
      <c r="QQI204" s="174"/>
      <c r="QQJ204" s="174"/>
      <c r="QQK204" s="174"/>
      <c r="QQL204" s="174"/>
      <c r="QQM204" s="174"/>
      <c r="QQN204" s="174"/>
      <c r="QQO204" s="174"/>
      <c r="QQP204" s="174"/>
      <c r="QQQ204" s="174"/>
      <c r="QQR204" s="174"/>
      <c r="QQS204" s="174"/>
      <c r="QQT204" s="174"/>
      <c r="QQU204" s="174"/>
      <c r="QQV204" s="174"/>
      <c r="QQW204" s="174"/>
      <c r="QQX204" s="174"/>
      <c r="QQY204" s="174"/>
      <c r="QQZ204" s="174"/>
      <c r="QRA204" s="174"/>
      <c r="QRB204" s="174"/>
      <c r="QRC204" s="174"/>
      <c r="QRD204" s="174"/>
      <c r="QRE204" s="174"/>
      <c r="QRF204" s="174"/>
      <c r="QRG204" s="174"/>
      <c r="QRH204" s="174"/>
      <c r="QRI204" s="174"/>
      <c r="QRJ204" s="174"/>
      <c r="QRK204" s="174"/>
      <c r="QRL204" s="174"/>
      <c r="QRM204" s="174"/>
      <c r="QRN204" s="174"/>
      <c r="QRO204" s="174"/>
      <c r="QRP204" s="174"/>
      <c r="QRQ204" s="174"/>
      <c r="QRR204" s="174"/>
      <c r="QRS204" s="174"/>
      <c r="QRT204" s="174"/>
      <c r="QRU204" s="174"/>
      <c r="QRV204" s="174"/>
      <c r="QRW204" s="174"/>
      <c r="QRX204" s="174"/>
      <c r="QRY204" s="174"/>
      <c r="QRZ204" s="174"/>
      <c r="QSA204" s="174"/>
      <c r="QSB204" s="174"/>
      <c r="QSC204" s="174"/>
      <c r="QSD204" s="174"/>
      <c r="QSE204" s="174"/>
      <c r="QSF204" s="174"/>
      <c r="QSG204" s="174"/>
      <c r="QSH204" s="174"/>
      <c r="QSI204" s="174"/>
      <c r="QSJ204" s="174"/>
      <c r="QSK204" s="174"/>
      <c r="QSL204" s="174"/>
      <c r="QSM204" s="174"/>
      <c r="QSN204" s="174"/>
      <c r="QSO204" s="174"/>
      <c r="QSP204" s="174"/>
      <c r="QSQ204" s="174"/>
      <c r="QSR204" s="174"/>
      <c r="QSS204" s="174"/>
      <c r="QST204" s="174"/>
      <c r="QSU204" s="174"/>
      <c r="QSV204" s="174"/>
      <c r="QSW204" s="174"/>
      <c r="QSX204" s="174"/>
      <c r="QSY204" s="174"/>
      <c r="QSZ204" s="174"/>
      <c r="QTA204" s="174"/>
      <c r="QTB204" s="174"/>
      <c r="QTC204" s="174"/>
      <c r="QTD204" s="174"/>
      <c r="QTE204" s="174"/>
      <c r="QTF204" s="174"/>
      <c r="QTG204" s="174"/>
      <c r="QTH204" s="174"/>
      <c r="QTI204" s="174"/>
      <c r="QTJ204" s="174"/>
      <c r="QTK204" s="174"/>
      <c r="QTL204" s="174"/>
      <c r="QTM204" s="174"/>
      <c r="QTN204" s="174"/>
      <c r="QTO204" s="174"/>
      <c r="QTP204" s="174"/>
      <c r="QTQ204" s="174"/>
      <c r="QTR204" s="174"/>
      <c r="QTS204" s="174"/>
      <c r="QTT204" s="174"/>
      <c r="QTU204" s="174"/>
      <c r="QTV204" s="174"/>
      <c r="QTW204" s="174"/>
      <c r="QTX204" s="174"/>
      <c r="QTY204" s="174"/>
      <c r="QTZ204" s="174"/>
      <c r="QUA204" s="174"/>
      <c r="QUB204" s="174"/>
      <c r="QUC204" s="174"/>
      <c r="QUD204" s="174"/>
      <c r="QUE204" s="174"/>
      <c r="QUF204" s="174"/>
      <c r="QUG204" s="174"/>
      <c r="QUH204" s="174"/>
      <c r="QUI204" s="174"/>
      <c r="QUJ204" s="174"/>
      <c r="QUK204" s="174"/>
      <c r="QUL204" s="174"/>
      <c r="QUM204" s="174"/>
      <c r="QUN204" s="174"/>
      <c r="QUO204" s="174"/>
      <c r="QUP204" s="174"/>
      <c r="QUQ204" s="174"/>
      <c r="QUR204" s="174"/>
      <c r="QUS204" s="174"/>
      <c r="QUT204" s="174"/>
      <c r="QUU204" s="174"/>
      <c r="QUV204" s="174"/>
      <c r="QUW204" s="174"/>
      <c r="QUX204" s="174"/>
      <c r="QUY204" s="174"/>
      <c r="QUZ204" s="174"/>
      <c r="QVA204" s="174"/>
      <c r="QVB204" s="174"/>
      <c r="QVC204" s="174"/>
      <c r="QVD204" s="174"/>
      <c r="QVE204" s="174"/>
      <c r="QVF204" s="174"/>
      <c r="QVG204" s="174"/>
      <c r="QVH204" s="174"/>
      <c r="QVI204" s="174"/>
      <c r="QVJ204" s="174"/>
      <c r="QVK204" s="174"/>
      <c r="QVL204" s="174"/>
      <c r="QVM204" s="174"/>
      <c r="QVN204" s="174"/>
      <c r="QVO204" s="174"/>
      <c r="QVP204" s="174"/>
      <c r="QVQ204" s="174"/>
      <c r="QVR204" s="174"/>
      <c r="QVS204" s="174"/>
      <c r="QVT204" s="174"/>
      <c r="QVU204" s="174"/>
      <c r="QVV204" s="174"/>
      <c r="QVW204" s="174"/>
      <c r="QVX204" s="174"/>
      <c r="QVY204" s="174"/>
      <c r="QVZ204" s="174"/>
      <c r="QWA204" s="174"/>
      <c r="QWB204" s="174"/>
      <c r="QWC204" s="174"/>
      <c r="QWD204" s="174"/>
      <c r="QWE204" s="174"/>
      <c r="QWF204" s="174"/>
      <c r="QWG204" s="174"/>
      <c r="QWH204" s="174"/>
      <c r="QWI204" s="174"/>
      <c r="QWJ204" s="174"/>
      <c r="QWK204" s="174"/>
      <c r="QWL204" s="174"/>
      <c r="QWM204" s="174"/>
      <c r="QWN204" s="174"/>
      <c r="QWO204" s="174"/>
      <c r="QWP204" s="174"/>
      <c r="QWQ204" s="174"/>
      <c r="QWR204" s="174"/>
      <c r="QWS204" s="174"/>
      <c r="QWT204" s="174"/>
      <c r="QWU204" s="174"/>
      <c r="QWV204" s="174"/>
      <c r="QWW204" s="174"/>
      <c r="QWX204" s="174"/>
      <c r="QWY204" s="174"/>
      <c r="QWZ204" s="174"/>
      <c r="QXA204" s="174"/>
      <c r="QXB204" s="174"/>
      <c r="QXC204" s="174"/>
      <c r="QXD204" s="174"/>
      <c r="QXE204" s="174"/>
      <c r="QXF204" s="174"/>
      <c r="QXG204" s="174"/>
      <c r="QXH204" s="174"/>
      <c r="QXI204" s="174"/>
      <c r="QXJ204" s="174"/>
      <c r="QXK204" s="174"/>
      <c r="QXL204" s="174"/>
      <c r="QXM204" s="174"/>
      <c r="QXN204" s="174"/>
      <c r="QXO204" s="174"/>
      <c r="QXP204" s="174"/>
      <c r="QXQ204" s="174"/>
      <c r="QXR204" s="174"/>
      <c r="QXS204" s="174"/>
      <c r="QXT204" s="174"/>
      <c r="QXU204" s="174"/>
      <c r="QXV204" s="174"/>
      <c r="QXW204" s="174"/>
      <c r="QXX204" s="174"/>
      <c r="QXY204" s="174"/>
      <c r="QXZ204" s="174"/>
      <c r="QYA204" s="174"/>
      <c r="QYB204" s="174"/>
      <c r="QYC204" s="174"/>
      <c r="QYD204" s="174"/>
      <c r="QYE204" s="174"/>
      <c r="QYF204" s="174"/>
      <c r="QYG204" s="174"/>
      <c r="QYH204" s="174"/>
      <c r="QYI204" s="174"/>
      <c r="QYJ204" s="174"/>
      <c r="QYK204" s="174"/>
      <c r="QYL204" s="174"/>
      <c r="QYM204" s="174"/>
      <c r="QYN204" s="174"/>
      <c r="QYO204" s="174"/>
      <c r="QYP204" s="174"/>
      <c r="QYQ204" s="174"/>
      <c r="QYR204" s="174"/>
      <c r="QYS204" s="174"/>
      <c r="QYT204" s="174"/>
      <c r="QYU204" s="174"/>
      <c r="QYV204" s="174"/>
      <c r="QYW204" s="174"/>
      <c r="QYX204" s="174"/>
      <c r="QYY204" s="174"/>
      <c r="QYZ204" s="174"/>
      <c r="QZA204" s="174"/>
      <c r="QZB204" s="174"/>
      <c r="QZC204" s="174"/>
      <c r="QZD204" s="174"/>
      <c r="QZE204" s="174"/>
      <c r="QZF204" s="174"/>
      <c r="QZG204" s="174"/>
      <c r="QZH204" s="174"/>
      <c r="QZI204" s="174"/>
      <c r="QZJ204" s="174"/>
      <c r="QZK204" s="174"/>
      <c r="QZL204" s="174"/>
      <c r="QZM204" s="174"/>
      <c r="QZN204" s="174"/>
      <c r="QZO204" s="174"/>
      <c r="QZP204" s="174"/>
      <c r="QZQ204" s="174"/>
      <c r="QZR204" s="174"/>
      <c r="QZS204" s="174"/>
      <c r="QZT204" s="174"/>
      <c r="QZU204" s="174"/>
      <c r="QZV204" s="174"/>
      <c r="QZW204" s="174"/>
      <c r="QZX204" s="174"/>
      <c r="QZY204" s="174"/>
      <c r="QZZ204" s="174"/>
      <c r="RAA204" s="174"/>
      <c r="RAB204" s="174"/>
      <c r="RAC204" s="174"/>
      <c r="RAD204" s="174"/>
      <c r="RAE204" s="174"/>
      <c r="RAF204" s="174"/>
      <c r="RAG204" s="174"/>
      <c r="RAH204" s="174"/>
      <c r="RAI204" s="174"/>
      <c r="RAJ204" s="174"/>
      <c r="RAK204" s="174"/>
      <c r="RAL204" s="174"/>
      <c r="RAM204" s="174"/>
      <c r="RAN204" s="174"/>
      <c r="RAO204" s="174"/>
      <c r="RAP204" s="174"/>
      <c r="RAQ204" s="174"/>
      <c r="RAR204" s="174"/>
      <c r="RAS204" s="174"/>
      <c r="RAT204" s="174"/>
      <c r="RAU204" s="174"/>
      <c r="RAV204" s="174"/>
      <c r="RAW204" s="174"/>
      <c r="RAX204" s="174"/>
      <c r="RAY204" s="174"/>
      <c r="RAZ204" s="174"/>
      <c r="RBA204" s="174"/>
      <c r="RBB204" s="174"/>
      <c r="RBC204" s="174"/>
      <c r="RBD204" s="174"/>
      <c r="RBE204" s="174"/>
      <c r="RBF204" s="174"/>
      <c r="RBG204" s="174"/>
      <c r="RBH204" s="174"/>
      <c r="RBI204" s="174"/>
      <c r="RBJ204" s="174"/>
      <c r="RBK204" s="174"/>
      <c r="RBL204" s="174"/>
      <c r="RBM204" s="174"/>
      <c r="RBN204" s="174"/>
      <c r="RBO204" s="174"/>
      <c r="RBP204" s="174"/>
      <c r="RBQ204" s="174"/>
      <c r="RBR204" s="174"/>
      <c r="RBS204" s="174"/>
      <c r="RBT204" s="174"/>
      <c r="RBU204" s="174"/>
      <c r="RBV204" s="174"/>
      <c r="RBW204" s="174"/>
      <c r="RBX204" s="174"/>
      <c r="RBY204" s="174"/>
      <c r="RBZ204" s="174"/>
      <c r="RCA204" s="174"/>
      <c r="RCB204" s="174"/>
      <c r="RCC204" s="174"/>
      <c r="RCD204" s="174"/>
      <c r="RCE204" s="174"/>
      <c r="RCF204" s="174"/>
      <c r="RCG204" s="174"/>
      <c r="RCH204" s="174"/>
      <c r="RCI204" s="174"/>
      <c r="RCJ204" s="174"/>
      <c r="RCK204" s="174"/>
      <c r="RCL204" s="174"/>
      <c r="RCM204" s="174"/>
      <c r="RCN204" s="174"/>
      <c r="RCO204" s="174"/>
      <c r="RCP204" s="174"/>
      <c r="RCQ204" s="174"/>
      <c r="RCR204" s="174"/>
      <c r="RCS204" s="174"/>
      <c r="RCT204" s="174"/>
      <c r="RCU204" s="174"/>
      <c r="RCV204" s="174"/>
      <c r="RCW204" s="174"/>
      <c r="RCX204" s="174"/>
      <c r="RCY204" s="174"/>
      <c r="RCZ204" s="174"/>
      <c r="RDA204" s="174"/>
      <c r="RDB204" s="174"/>
      <c r="RDC204" s="174"/>
      <c r="RDD204" s="174"/>
      <c r="RDE204" s="174"/>
      <c r="RDF204" s="174"/>
      <c r="RDG204" s="174"/>
      <c r="RDH204" s="174"/>
      <c r="RDI204" s="174"/>
      <c r="RDJ204" s="174"/>
      <c r="RDK204" s="174"/>
      <c r="RDL204" s="174"/>
      <c r="RDM204" s="174"/>
      <c r="RDN204" s="174"/>
      <c r="RDO204" s="174"/>
      <c r="RDP204" s="174"/>
      <c r="RDQ204" s="174"/>
      <c r="RDR204" s="174"/>
      <c r="RDS204" s="174"/>
      <c r="RDT204" s="174"/>
      <c r="RDU204" s="174"/>
      <c r="RDV204" s="174"/>
      <c r="RDW204" s="174"/>
      <c r="RDX204" s="174"/>
      <c r="RDY204" s="174"/>
      <c r="RDZ204" s="174"/>
      <c r="REA204" s="174"/>
      <c r="REB204" s="174"/>
      <c r="REC204" s="174"/>
      <c r="RED204" s="174"/>
      <c r="REE204" s="174"/>
      <c r="REF204" s="174"/>
      <c r="REG204" s="174"/>
      <c r="REH204" s="174"/>
      <c r="REI204" s="174"/>
      <c r="REJ204" s="174"/>
      <c r="REK204" s="174"/>
      <c r="REL204" s="174"/>
      <c r="REM204" s="174"/>
      <c r="REN204" s="174"/>
      <c r="REO204" s="174"/>
      <c r="REP204" s="174"/>
      <c r="REQ204" s="174"/>
      <c r="RER204" s="174"/>
      <c r="RES204" s="174"/>
      <c r="RET204" s="174"/>
      <c r="REU204" s="174"/>
      <c r="REV204" s="174"/>
      <c r="REW204" s="174"/>
      <c r="REX204" s="174"/>
      <c r="REY204" s="174"/>
      <c r="REZ204" s="174"/>
      <c r="RFA204" s="174"/>
      <c r="RFB204" s="174"/>
      <c r="RFC204" s="174"/>
      <c r="RFD204" s="174"/>
      <c r="RFE204" s="174"/>
      <c r="RFF204" s="174"/>
      <c r="RFG204" s="174"/>
      <c r="RFH204" s="174"/>
      <c r="RFI204" s="174"/>
      <c r="RFJ204" s="174"/>
      <c r="RFK204" s="174"/>
      <c r="RFL204" s="174"/>
      <c r="RFM204" s="174"/>
      <c r="RFN204" s="174"/>
      <c r="RFO204" s="174"/>
      <c r="RFP204" s="174"/>
      <c r="RFQ204" s="174"/>
      <c r="RFR204" s="174"/>
      <c r="RFS204" s="174"/>
      <c r="RFT204" s="174"/>
      <c r="RFU204" s="174"/>
      <c r="RFV204" s="174"/>
      <c r="RFW204" s="174"/>
      <c r="RFX204" s="174"/>
      <c r="RFY204" s="174"/>
      <c r="RFZ204" s="174"/>
      <c r="RGA204" s="174"/>
      <c r="RGB204" s="174"/>
      <c r="RGC204" s="174"/>
      <c r="RGD204" s="174"/>
      <c r="RGE204" s="174"/>
      <c r="RGF204" s="174"/>
      <c r="RGG204" s="174"/>
      <c r="RGH204" s="174"/>
      <c r="RGI204" s="174"/>
      <c r="RGJ204" s="174"/>
      <c r="RGK204" s="174"/>
      <c r="RGL204" s="174"/>
      <c r="RGM204" s="174"/>
      <c r="RGN204" s="174"/>
      <c r="RGO204" s="174"/>
      <c r="RGP204" s="174"/>
      <c r="RGQ204" s="174"/>
      <c r="RGR204" s="174"/>
      <c r="RGS204" s="174"/>
      <c r="RGT204" s="174"/>
      <c r="RGU204" s="174"/>
      <c r="RGV204" s="174"/>
      <c r="RGW204" s="174"/>
      <c r="RGX204" s="174"/>
      <c r="RGY204" s="174"/>
      <c r="RGZ204" s="174"/>
      <c r="RHA204" s="174"/>
      <c r="RHB204" s="174"/>
      <c r="RHC204" s="174"/>
      <c r="RHD204" s="174"/>
      <c r="RHE204" s="174"/>
      <c r="RHF204" s="174"/>
      <c r="RHG204" s="174"/>
      <c r="RHH204" s="174"/>
      <c r="RHI204" s="174"/>
      <c r="RHJ204" s="174"/>
      <c r="RHK204" s="174"/>
      <c r="RHL204" s="174"/>
      <c r="RHM204" s="174"/>
      <c r="RHN204" s="174"/>
      <c r="RHO204" s="174"/>
      <c r="RHP204" s="174"/>
      <c r="RHQ204" s="174"/>
      <c r="RHR204" s="174"/>
      <c r="RHS204" s="174"/>
      <c r="RHT204" s="174"/>
      <c r="RHU204" s="174"/>
      <c r="RHV204" s="174"/>
      <c r="RHW204" s="174"/>
      <c r="RHX204" s="174"/>
      <c r="RHY204" s="174"/>
      <c r="RHZ204" s="174"/>
      <c r="RIA204" s="174"/>
      <c r="RIB204" s="174"/>
      <c r="RIC204" s="174"/>
      <c r="RID204" s="174"/>
      <c r="RIE204" s="174"/>
      <c r="RIF204" s="174"/>
      <c r="RIG204" s="174"/>
      <c r="RIH204" s="174"/>
      <c r="RII204" s="174"/>
      <c r="RIJ204" s="174"/>
      <c r="RIK204" s="174"/>
      <c r="RIL204" s="174"/>
      <c r="RIM204" s="174"/>
      <c r="RIN204" s="174"/>
      <c r="RIO204" s="174"/>
      <c r="RIP204" s="174"/>
      <c r="RIQ204" s="174"/>
      <c r="RIR204" s="174"/>
      <c r="RIS204" s="174"/>
      <c r="RIT204" s="174"/>
      <c r="RIU204" s="174"/>
      <c r="RIV204" s="174"/>
      <c r="RIW204" s="174"/>
      <c r="RIX204" s="174"/>
      <c r="RIY204" s="174"/>
      <c r="RIZ204" s="174"/>
      <c r="RJA204" s="174"/>
      <c r="RJB204" s="174"/>
      <c r="RJC204" s="174"/>
      <c r="RJD204" s="174"/>
      <c r="RJE204" s="174"/>
      <c r="RJF204" s="174"/>
      <c r="RJG204" s="174"/>
      <c r="RJH204" s="174"/>
      <c r="RJI204" s="174"/>
      <c r="RJJ204" s="174"/>
      <c r="RJK204" s="174"/>
      <c r="RJL204" s="174"/>
      <c r="RJM204" s="174"/>
      <c r="RJN204" s="174"/>
      <c r="RJO204" s="174"/>
      <c r="RJP204" s="174"/>
      <c r="RJQ204" s="174"/>
      <c r="RJR204" s="174"/>
      <c r="RJS204" s="174"/>
      <c r="RJT204" s="174"/>
      <c r="RJU204" s="174"/>
      <c r="RJV204" s="174"/>
      <c r="RJW204" s="174"/>
      <c r="RJX204" s="174"/>
      <c r="RJY204" s="174"/>
      <c r="RJZ204" s="174"/>
      <c r="RKA204" s="174"/>
      <c r="RKB204" s="174"/>
      <c r="RKC204" s="174"/>
      <c r="RKD204" s="174"/>
      <c r="RKE204" s="174"/>
      <c r="RKF204" s="174"/>
      <c r="RKG204" s="174"/>
      <c r="RKH204" s="174"/>
      <c r="RKI204" s="174"/>
      <c r="RKJ204" s="174"/>
      <c r="RKK204" s="174"/>
      <c r="RKL204" s="174"/>
      <c r="RKM204" s="174"/>
      <c r="RKN204" s="174"/>
      <c r="RKO204" s="174"/>
      <c r="RKP204" s="174"/>
      <c r="RKQ204" s="174"/>
      <c r="RKR204" s="174"/>
      <c r="RKS204" s="174"/>
      <c r="RKT204" s="174"/>
      <c r="RKU204" s="174"/>
      <c r="RKV204" s="174"/>
      <c r="RKW204" s="174"/>
      <c r="RKX204" s="174"/>
      <c r="RKY204" s="174"/>
      <c r="RKZ204" s="174"/>
      <c r="RLA204" s="174"/>
      <c r="RLB204" s="174"/>
      <c r="RLC204" s="174"/>
      <c r="RLD204" s="174"/>
      <c r="RLE204" s="174"/>
      <c r="RLF204" s="174"/>
      <c r="RLG204" s="174"/>
      <c r="RLH204" s="174"/>
      <c r="RLI204" s="174"/>
      <c r="RLJ204" s="174"/>
      <c r="RLK204" s="174"/>
      <c r="RLL204" s="174"/>
      <c r="RLM204" s="174"/>
      <c r="RLN204" s="174"/>
      <c r="RLO204" s="174"/>
      <c r="RLP204" s="174"/>
      <c r="RLQ204" s="174"/>
      <c r="RLR204" s="174"/>
      <c r="RLS204" s="174"/>
      <c r="RLT204" s="174"/>
      <c r="RLU204" s="174"/>
      <c r="RLV204" s="174"/>
      <c r="RLW204" s="174"/>
      <c r="RLX204" s="174"/>
      <c r="RLY204" s="174"/>
      <c r="RLZ204" s="174"/>
      <c r="RMA204" s="174"/>
      <c r="RMB204" s="174"/>
      <c r="RMC204" s="174"/>
      <c r="RMD204" s="174"/>
      <c r="RME204" s="174"/>
      <c r="RMF204" s="174"/>
      <c r="RMG204" s="174"/>
      <c r="RMH204" s="174"/>
      <c r="RMI204" s="174"/>
      <c r="RMJ204" s="174"/>
      <c r="RMK204" s="174"/>
      <c r="RML204" s="174"/>
      <c r="RMM204" s="174"/>
      <c r="RMN204" s="174"/>
      <c r="RMO204" s="174"/>
      <c r="RMP204" s="174"/>
      <c r="RMQ204" s="174"/>
      <c r="RMR204" s="174"/>
      <c r="RMS204" s="174"/>
      <c r="RMT204" s="174"/>
      <c r="RMU204" s="174"/>
      <c r="RMV204" s="174"/>
      <c r="RMW204" s="174"/>
      <c r="RMX204" s="174"/>
      <c r="RMY204" s="174"/>
      <c r="RMZ204" s="174"/>
      <c r="RNA204" s="174"/>
      <c r="RNB204" s="174"/>
      <c r="RNC204" s="174"/>
      <c r="RND204" s="174"/>
      <c r="RNE204" s="174"/>
      <c r="RNF204" s="174"/>
      <c r="RNG204" s="174"/>
      <c r="RNH204" s="174"/>
      <c r="RNI204" s="174"/>
      <c r="RNJ204" s="174"/>
      <c r="RNK204" s="174"/>
      <c r="RNL204" s="174"/>
      <c r="RNM204" s="174"/>
      <c r="RNN204" s="174"/>
      <c r="RNO204" s="174"/>
      <c r="RNP204" s="174"/>
      <c r="RNQ204" s="174"/>
      <c r="RNR204" s="174"/>
      <c r="RNS204" s="174"/>
      <c r="RNT204" s="174"/>
      <c r="RNU204" s="174"/>
      <c r="RNV204" s="174"/>
      <c r="RNW204" s="174"/>
      <c r="RNX204" s="174"/>
      <c r="RNY204" s="174"/>
      <c r="RNZ204" s="174"/>
      <c r="ROA204" s="174"/>
      <c r="ROB204" s="174"/>
      <c r="ROC204" s="174"/>
      <c r="ROD204" s="174"/>
      <c r="ROE204" s="174"/>
      <c r="ROF204" s="174"/>
      <c r="ROG204" s="174"/>
      <c r="ROH204" s="174"/>
      <c r="ROI204" s="174"/>
      <c r="ROJ204" s="174"/>
      <c r="ROK204" s="174"/>
      <c r="ROL204" s="174"/>
      <c r="ROM204" s="174"/>
      <c r="RON204" s="174"/>
      <c r="ROO204" s="174"/>
      <c r="ROP204" s="174"/>
      <c r="ROQ204" s="174"/>
      <c r="ROR204" s="174"/>
      <c r="ROS204" s="174"/>
      <c r="ROT204" s="174"/>
      <c r="ROU204" s="174"/>
      <c r="ROV204" s="174"/>
      <c r="ROW204" s="174"/>
      <c r="ROX204" s="174"/>
      <c r="ROY204" s="174"/>
      <c r="ROZ204" s="174"/>
      <c r="RPA204" s="174"/>
      <c r="RPB204" s="174"/>
      <c r="RPC204" s="174"/>
      <c r="RPD204" s="174"/>
      <c r="RPE204" s="174"/>
      <c r="RPF204" s="174"/>
      <c r="RPG204" s="174"/>
      <c r="RPH204" s="174"/>
      <c r="RPI204" s="174"/>
      <c r="RPJ204" s="174"/>
      <c r="RPK204" s="174"/>
      <c r="RPL204" s="174"/>
      <c r="RPM204" s="174"/>
      <c r="RPN204" s="174"/>
      <c r="RPO204" s="174"/>
      <c r="RPP204" s="174"/>
      <c r="RPQ204" s="174"/>
      <c r="RPR204" s="174"/>
      <c r="RPS204" s="174"/>
      <c r="RPT204" s="174"/>
      <c r="RPU204" s="174"/>
      <c r="RPV204" s="174"/>
      <c r="RPW204" s="174"/>
      <c r="RPX204" s="174"/>
      <c r="RPY204" s="174"/>
      <c r="RPZ204" s="174"/>
      <c r="RQA204" s="174"/>
      <c r="RQB204" s="174"/>
      <c r="RQC204" s="174"/>
      <c r="RQD204" s="174"/>
      <c r="RQE204" s="174"/>
      <c r="RQF204" s="174"/>
      <c r="RQG204" s="174"/>
      <c r="RQH204" s="174"/>
      <c r="RQI204" s="174"/>
      <c r="RQJ204" s="174"/>
      <c r="RQK204" s="174"/>
      <c r="RQL204" s="174"/>
      <c r="RQM204" s="174"/>
      <c r="RQN204" s="174"/>
      <c r="RQO204" s="174"/>
      <c r="RQP204" s="174"/>
      <c r="RQQ204" s="174"/>
      <c r="RQR204" s="174"/>
      <c r="RQS204" s="174"/>
      <c r="RQT204" s="174"/>
      <c r="RQU204" s="174"/>
      <c r="RQV204" s="174"/>
      <c r="RQW204" s="174"/>
      <c r="RQX204" s="174"/>
      <c r="RQY204" s="174"/>
      <c r="RQZ204" s="174"/>
      <c r="RRA204" s="174"/>
      <c r="RRB204" s="174"/>
      <c r="RRC204" s="174"/>
      <c r="RRD204" s="174"/>
      <c r="RRE204" s="174"/>
      <c r="RRF204" s="174"/>
      <c r="RRG204" s="174"/>
      <c r="RRH204" s="174"/>
      <c r="RRI204" s="174"/>
      <c r="RRJ204" s="174"/>
      <c r="RRK204" s="174"/>
      <c r="RRL204" s="174"/>
      <c r="RRM204" s="174"/>
      <c r="RRN204" s="174"/>
      <c r="RRO204" s="174"/>
      <c r="RRP204" s="174"/>
      <c r="RRQ204" s="174"/>
      <c r="RRR204" s="174"/>
      <c r="RRS204" s="174"/>
      <c r="RRT204" s="174"/>
      <c r="RRU204" s="174"/>
      <c r="RRV204" s="174"/>
      <c r="RRW204" s="174"/>
      <c r="RRX204" s="174"/>
      <c r="RRY204" s="174"/>
      <c r="RRZ204" s="174"/>
      <c r="RSA204" s="174"/>
      <c r="RSB204" s="174"/>
      <c r="RSC204" s="174"/>
      <c r="RSD204" s="174"/>
      <c r="RSE204" s="174"/>
      <c r="RSF204" s="174"/>
      <c r="RSG204" s="174"/>
      <c r="RSH204" s="174"/>
      <c r="RSI204" s="174"/>
      <c r="RSJ204" s="174"/>
      <c r="RSK204" s="174"/>
      <c r="RSL204" s="174"/>
      <c r="RSM204" s="174"/>
      <c r="RSN204" s="174"/>
      <c r="RSO204" s="174"/>
      <c r="RSP204" s="174"/>
      <c r="RSQ204" s="174"/>
      <c r="RSR204" s="174"/>
      <c r="RSS204" s="174"/>
      <c r="RST204" s="174"/>
      <c r="RSU204" s="174"/>
      <c r="RSV204" s="174"/>
      <c r="RSW204" s="174"/>
      <c r="RSX204" s="174"/>
      <c r="RSY204" s="174"/>
      <c r="RSZ204" s="174"/>
      <c r="RTA204" s="174"/>
      <c r="RTB204" s="174"/>
      <c r="RTC204" s="174"/>
      <c r="RTD204" s="174"/>
      <c r="RTE204" s="174"/>
      <c r="RTF204" s="174"/>
      <c r="RTG204" s="174"/>
      <c r="RTH204" s="174"/>
      <c r="RTI204" s="174"/>
      <c r="RTJ204" s="174"/>
      <c r="RTK204" s="174"/>
      <c r="RTL204" s="174"/>
      <c r="RTM204" s="174"/>
      <c r="RTN204" s="174"/>
      <c r="RTO204" s="174"/>
      <c r="RTP204" s="174"/>
      <c r="RTQ204" s="174"/>
      <c r="RTR204" s="174"/>
      <c r="RTS204" s="174"/>
      <c r="RTT204" s="174"/>
      <c r="RTU204" s="174"/>
      <c r="RTV204" s="174"/>
      <c r="RTW204" s="174"/>
      <c r="RTX204" s="174"/>
      <c r="RTY204" s="174"/>
      <c r="RTZ204" s="174"/>
      <c r="RUA204" s="174"/>
      <c r="RUB204" s="174"/>
      <c r="RUC204" s="174"/>
      <c r="RUD204" s="174"/>
      <c r="RUE204" s="174"/>
      <c r="RUF204" s="174"/>
      <c r="RUG204" s="174"/>
      <c r="RUH204" s="174"/>
      <c r="RUI204" s="174"/>
      <c r="RUJ204" s="174"/>
      <c r="RUK204" s="174"/>
      <c r="RUL204" s="174"/>
      <c r="RUM204" s="174"/>
      <c r="RUN204" s="174"/>
      <c r="RUO204" s="174"/>
      <c r="RUP204" s="174"/>
      <c r="RUQ204" s="174"/>
      <c r="RUR204" s="174"/>
      <c r="RUS204" s="174"/>
      <c r="RUT204" s="174"/>
      <c r="RUU204" s="174"/>
      <c r="RUV204" s="174"/>
      <c r="RUW204" s="174"/>
      <c r="RUX204" s="174"/>
      <c r="RUY204" s="174"/>
      <c r="RUZ204" s="174"/>
      <c r="RVA204" s="174"/>
      <c r="RVB204" s="174"/>
      <c r="RVC204" s="174"/>
      <c r="RVD204" s="174"/>
      <c r="RVE204" s="174"/>
      <c r="RVF204" s="174"/>
      <c r="RVG204" s="174"/>
      <c r="RVH204" s="174"/>
      <c r="RVI204" s="174"/>
      <c r="RVJ204" s="174"/>
      <c r="RVK204" s="174"/>
      <c r="RVL204" s="174"/>
      <c r="RVM204" s="174"/>
      <c r="RVN204" s="174"/>
      <c r="RVO204" s="174"/>
      <c r="RVP204" s="174"/>
      <c r="RVQ204" s="174"/>
      <c r="RVR204" s="174"/>
      <c r="RVS204" s="174"/>
      <c r="RVT204" s="174"/>
      <c r="RVU204" s="174"/>
      <c r="RVV204" s="174"/>
      <c r="RVW204" s="174"/>
      <c r="RVX204" s="174"/>
      <c r="RVY204" s="174"/>
      <c r="RVZ204" s="174"/>
      <c r="RWA204" s="174"/>
      <c r="RWB204" s="174"/>
      <c r="RWC204" s="174"/>
      <c r="RWD204" s="174"/>
      <c r="RWE204" s="174"/>
      <c r="RWF204" s="174"/>
      <c r="RWG204" s="174"/>
      <c r="RWH204" s="174"/>
      <c r="RWI204" s="174"/>
      <c r="RWJ204" s="174"/>
      <c r="RWK204" s="174"/>
      <c r="RWL204" s="174"/>
      <c r="RWM204" s="174"/>
      <c r="RWN204" s="174"/>
      <c r="RWO204" s="174"/>
      <c r="RWP204" s="174"/>
      <c r="RWQ204" s="174"/>
      <c r="RWR204" s="174"/>
      <c r="RWS204" s="174"/>
      <c r="RWT204" s="174"/>
      <c r="RWU204" s="174"/>
      <c r="RWV204" s="174"/>
      <c r="RWW204" s="174"/>
      <c r="RWX204" s="174"/>
      <c r="RWY204" s="174"/>
      <c r="RWZ204" s="174"/>
      <c r="RXA204" s="174"/>
      <c r="RXB204" s="174"/>
      <c r="RXC204" s="174"/>
      <c r="RXD204" s="174"/>
      <c r="RXE204" s="174"/>
      <c r="RXF204" s="174"/>
      <c r="RXG204" s="174"/>
      <c r="RXH204" s="174"/>
      <c r="RXI204" s="174"/>
      <c r="RXJ204" s="174"/>
      <c r="RXK204" s="174"/>
      <c r="RXL204" s="174"/>
      <c r="RXM204" s="174"/>
      <c r="RXN204" s="174"/>
      <c r="RXO204" s="174"/>
      <c r="RXP204" s="174"/>
      <c r="RXQ204" s="174"/>
      <c r="RXR204" s="174"/>
      <c r="RXS204" s="174"/>
      <c r="RXT204" s="174"/>
      <c r="RXU204" s="174"/>
      <c r="RXV204" s="174"/>
      <c r="RXW204" s="174"/>
      <c r="RXX204" s="174"/>
      <c r="RXY204" s="174"/>
      <c r="RXZ204" s="174"/>
      <c r="RYA204" s="174"/>
      <c r="RYB204" s="174"/>
      <c r="RYC204" s="174"/>
      <c r="RYD204" s="174"/>
      <c r="RYE204" s="174"/>
      <c r="RYF204" s="174"/>
      <c r="RYG204" s="174"/>
      <c r="RYH204" s="174"/>
      <c r="RYI204" s="174"/>
      <c r="RYJ204" s="174"/>
      <c r="RYK204" s="174"/>
      <c r="RYL204" s="174"/>
      <c r="RYM204" s="174"/>
      <c r="RYN204" s="174"/>
      <c r="RYO204" s="174"/>
      <c r="RYP204" s="174"/>
      <c r="RYQ204" s="174"/>
      <c r="RYR204" s="174"/>
      <c r="RYS204" s="174"/>
      <c r="RYT204" s="174"/>
      <c r="RYU204" s="174"/>
      <c r="RYV204" s="174"/>
      <c r="RYW204" s="174"/>
      <c r="RYX204" s="174"/>
      <c r="RYY204" s="174"/>
      <c r="RYZ204" s="174"/>
      <c r="RZA204" s="174"/>
      <c r="RZB204" s="174"/>
      <c r="RZC204" s="174"/>
      <c r="RZD204" s="174"/>
      <c r="RZE204" s="174"/>
      <c r="RZF204" s="174"/>
      <c r="RZG204" s="174"/>
      <c r="RZH204" s="174"/>
      <c r="RZI204" s="174"/>
      <c r="RZJ204" s="174"/>
      <c r="RZK204" s="174"/>
      <c r="RZL204" s="174"/>
      <c r="RZM204" s="174"/>
      <c r="RZN204" s="174"/>
      <c r="RZO204" s="174"/>
      <c r="RZP204" s="174"/>
      <c r="RZQ204" s="174"/>
      <c r="RZR204" s="174"/>
      <c r="RZS204" s="174"/>
      <c r="RZT204" s="174"/>
      <c r="RZU204" s="174"/>
      <c r="RZV204" s="174"/>
      <c r="RZW204" s="174"/>
      <c r="RZX204" s="174"/>
      <c r="RZY204" s="174"/>
      <c r="RZZ204" s="174"/>
      <c r="SAA204" s="174"/>
      <c r="SAB204" s="174"/>
      <c r="SAC204" s="174"/>
      <c r="SAD204" s="174"/>
      <c r="SAE204" s="174"/>
      <c r="SAF204" s="174"/>
      <c r="SAG204" s="174"/>
      <c r="SAH204" s="174"/>
      <c r="SAI204" s="174"/>
      <c r="SAJ204" s="174"/>
      <c r="SAK204" s="174"/>
      <c r="SAL204" s="174"/>
      <c r="SAM204" s="174"/>
      <c r="SAN204" s="174"/>
      <c r="SAO204" s="174"/>
      <c r="SAP204" s="174"/>
      <c r="SAQ204" s="174"/>
      <c r="SAR204" s="174"/>
      <c r="SAS204" s="174"/>
      <c r="SAT204" s="174"/>
      <c r="SAU204" s="174"/>
      <c r="SAV204" s="174"/>
      <c r="SAW204" s="174"/>
      <c r="SAX204" s="174"/>
      <c r="SAY204" s="174"/>
      <c r="SAZ204" s="174"/>
      <c r="SBA204" s="174"/>
      <c r="SBB204" s="174"/>
      <c r="SBC204" s="174"/>
      <c r="SBD204" s="174"/>
      <c r="SBE204" s="174"/>
      <c r="SBF204" s="174"/>
      <c r="SBG204" s="174"/>
      <c r="SBH204" s="174"/>
      <c r="SBI204" s="174"/>
      <c r="SBJ204" s="174"/>
      <c r="SBK204" s="174"/>
      <c r="SBL204" s="174"/>
      <c r="SBM204" s="174"/>
      <c r="SBN204" s="174"/>
      <c r="SBO204" s="174"/>
      <c r="SBP204" s="174"/>
      <c r="SBQ204" s="174"/>
      <c r="SBR204" s="174"/>
      <c r="SBS204" s="174"/>
      <c r="SBT204" s="174"/>
      <c r="SBU204" s="174"/>
      <c r="SBV204" s="174"/>
      <c r="SBW204" s="174"/>
      <c r="SBX204" s="174"/>
      <c r="SBY204" s="174"/>
      <c r="SBZ204" s="174"/>
      <c r="SCA204" s="174"/>
      <c r="SCB204" s="174"/>
      <c r="SCC204" s="174"/>
      <c r="SCD204" s="174"/>
      <c r="SCE204" s="174"/>
      <c r="SCF204" s="174"/>
      <c r="SCG204" s="174"/>
      <c r="SCH204" s="174"/>
      <c r="SCI204" s="174"/>
      <c r="SCJ204" s="174"/>
      <c r="SCK204" s="174"/>
      <c r="SCL204" s="174"/>
      <c r="SCM204" s="174"/>
      <c r="SCN204" s="174"/>
      <c r="SCO204" s="174"/>
      <c r="SCP204" s="174"/>
      <c r="SCQ204" s="174"/>
      <c r="SCR204" s="174"/>
      <c r="SCS204" s="174"/>
      <c r="SCT204" s="174"/>
      <c r="SCU204" s="174"/>
      <c r="SCV204" s="174"/>
      <c r="SCW204" s="174"/>
      <c r="SCX204" s="174"/>
      <c r="SCY204" s="174"/>
      <c r="SCZ204" s="174"/>
      <c r="SDA204" s="174"/>
      <c r="SDB204" s="174"/>
      <c r="SDC204" s="174"/>
      <c r="SDD204" s="174"/>
      <c r="SDE204" s="174"/>
      <c r="SDF204" s="174"/>
      <c r="SDG204" s="174"/>
      <c r="SDH204" s="174"/>
      <c r="SDI204" s="174"/>
      <c r="SDJ204" s="174"/>
      <c r="SDK204" s="174"/>
      <c r="SDL204" s="174"/>
      <c r="SDM204" s="174"/>
      <c r="SDN204" s="174"/>
      <c r="SDO204" s="174"/>
      <c r="SDP204" s="174"/>
      <c r="SDQ204" s="174"/>
      <c r="SDR204" s="174"/>
      <c r="SDS204" s="174"/>
      <c r="SDT204" s="174"/>
      <c r="SDU204" s="174"/>
      <c r="SDV204" s="174"/>
      <c r="SDW204" s="174"/>
      <c r="SDX204" s="174"/>
      <c r="SDY204" s="174"/>
      <c r="SDZ204" s="174"/>
      <c r="SEA204" s="174"/>
      <c r="SEB204" s="174"/>
      <c r="SEC204" s="174"/>
      <c r="SED204" s="174"/>
      <c r="SEE204" s="174"/>
      <c r="SEF204" s="174"/>
      <c r="SEG204" s="174"/>
      <c r="SEH204" s="174"/>
      <c r="SEI204" s="174"/>
      <c r="SEJ204" s="174"/>
      <c r="SEK204" s="174"/>
      <c r="SEL204" s="174"/>
      <c r="SEM204" s="174"/>
      <c r="SEN204" s="174"/>
      <c r="SEO204" s="174"/>
      <c r="SEP204" s="174"/>
      <c r="SEQ204" s="174"/>
      <c r="SER204" s="174"/>
      <c r="SES204" s="174"/>
      <c r="SET204" s="174"/>
      <c r="SEU204" s="174"/>
      <c r="SEV204" s="174"/>
      <c r="SEW204" s="174"/>
      <c r="SEX204" s="174"/>
      <c r="SEY204" s="174"/>
      <c r="SEZ204" s="174"/>
      <c r="SFA204" s="174"/>
      <c r="SFB204" s="174"/>
      <c r="SFC204" s="174"/>
      <c r="SFD204" s="174"/>
      <c r="SFE204" s="174"/>
      <c r="SFF204" s="174"/>
      <c r="SFG204" s="174"/>
      <c r="SFH204" s="174"/>
      <c r="SFI204" s="174"/>
      <c r="SFJ204" s="174"/>
      <c r="SFK204" s="174"/>
      <c r="SFL204" s="174"/>
      <c r="SFM204" s="174"/>
      <c r="SFN204" s="174"/>
      <c r="SFO204" s="174"/>
      <c r="SFP204" s="174"/>
      <c r="SFQ204" s="174"/>
      <c r="SFR204" s="174"/>
      <c r="SFS204" s="174"/>
      <c r="SFT204" s="174"/>
      <c r="SFU204" s="174"/>
      <c r="SFV204" s="174"/>
      <c r="SFW204" s="174"/>
      <c r="SFX204" s="174"/>
      <c r="SFY204" s="174"/>
      <c r="SFZ204" s="174"/>
      <c r="SGA204" s="174"/>
      <c r="SGB204" s="174"/>
      <c r="SGC204" s="174"/>
      <c r="SGD204" s="174"/>
      <c r="SGE204" s="174"/>
      <c r="SGF204" s="174"/>
      <c r="SGG204" s="174"/>
      <c r="SGH204" s="174"/>
      <c r="SGI204" s="174"/>
      <c r="SGJ204" s="174"/>
      <c r="SGK204" s="174"/>
      <c r="SGL204" s="174"/>
      <c r="SGM204" s="174"/>
      <c r="SGN204" s="174"/>
      <c r="SGO204" s="174"/>
      <c r="SGP204" s="174"/>
      <c r="SGQ204" s="174"/>
      <c r="SGR204" s="174"/>
      <c r="SGS204" s="174"/>
      <c r="SGT204" s="174"/>
      <c r="SGU204" s="174"/>
      <c r="SGV204" s="174"/>
      <c r="SGW204" s="174"/>
      <c r="SGX204" s="174"/>
      <c r="SGY204" s="174"/>
      <c r="SGZ204" s="174"/>
      <c r="SHA204" s="174"/>
      <c r="SHB204" s="174"/>
      <c r="SHC204" s="174"/>
      <c r="SHD204" s="174"/>
      <c r="SHE204" s="174"/>
      <c r="SHF204" s="174"/>
      <c r="SHG204" s="174"/>
      <c r="SHH204" s="174"/>
      <c r="SHI204" s="174"/>
      <c r="SHJ204" s="174"/>
      <c r="SHK204" s="174"/>
      <c r="SHL204" s="174"/>
      <c r="SHM204" s="174"/>
      <c r="SHN204" s="174"/>
      <c r="SHO204" s="174"/>
      <c r="SHP204" s="174"/>
      <c r="SHQ204" s="174"/>
      <c r="SHR204" s="174"/>
      <c r="SHS204" s="174"/>
      <c r="SHT204" s="174"/>
      <c r="SHU204" s="174"/>
      <c r="SHV204" s="174"/>
      <c r="SHW204" s="174"/>
      <c r="SHX204" s="174"/>
      <c r="SHY204" s="174"/>
      <c r="SHZ204" s="174"/>
      <c r="SIA204" s="174"/>
      <c r="SIB204" s="174"/>
      <c r="SIC204" s="174"/>
      <c r="SID204" s="174"/>
      <c r="SIE204" s="174"/>
      <c r="SIF204" s="174"/>
      <c r="SIG204" s="174"/>
      <c r="SIH204" s="174"/>
      <c r="SII204" s="174"/>
      <c r="SIJ204" s="174"/>
      <c r="SIK204" s="174"/>
      <c r="SIL204" s="174"/>
      <c r="SIM204" s="174"/>
      <c r="SIN204" s="174"/>
      <c r="SIO204" s="174"/>
      <c r="SIP204" s="174"/>
      <c r="SIQ204" s="174"/>
      <c r="SIR204" s="174"/>
      <c r="SIS204" s="174"/>
      <c r="SIT204" s="174"/>
      <c r="SIU204" s="174"/>
      <c r="SIV204" s="174"/>
      <c r="SIW204" s="174"/>
      <c r="SIX204" s="174"/>
      <c r="SIY204" s="174"/>
      <c r="SIZ204" s="174"/>
      <c r="SJA204" s="174"/>
      <c r="SJB204" s="174"/>
      <c r="SJC204" s="174"/>
      <c r="SJD204" s="174"/>
      <c r="SJE204" s="174"/>
      <c r="SJF204" s="174"/>
      <c r="SJG204" s="174"/>
      <c r="SJH204" s="174"/>
      <c r="SJI204" s="174"/>
      <c r="SJJ204" s="174"/>
      <c r="SJK204" s="174"/>
      <c r="SJL204" s="174"/>
      <c r="SJM204" s="174"/>
      <c r="SJN204" s="174"/>
      <c r="SJO204" s="174"/>
      <c r="SJP204" s="174"/>
      <c r="SJQ204" s="174"/>
      <c r="SJR204" s="174"/>
      <c r="SJS204" s="174"/>
      <c r="SJT204" s="174"/>
      <c r="SJU204" s="174"/>
      <c r="SJV204" s="174"/>
      <c r="SJW204" s="174"/>
      <c r="SJX204" s="174"/>
      <c r="SJY204" s="174"/>
      <c r="SJZ204" s="174"/>
      <c r="SKA204" s="174"/>
      <c r="SKB204" s="174"/>
      <c r="SKC204" s="174"/>
      <c r="SKD204" s="174"/>
      <c r="SKE204" s="174"/>
      <c r="SKF204" s="174"/>
      <c r="SKG204" s="174"/>
      <c r="SKH204" s="174"/>
      <c r="SKI204" s="174"/>
      <c r="SKJ204" s="174"/>
      <c r="SKK204" s="174"/>
      <c r="SKL204" s="174"/>
      <c r="SKM204" s="174"/>
      <c r="SKN204" s="174"/>
      <c r="SKO204" s="174"/>
      <c r="SKP204" s="174"/>
      <c r="SKQ204" s="174"/>
      <c r="SKR204" s="174"/>
      <c r="SKS204" s="174"/>
      <c r="SKT204" s="174"/>
      <c r="SKU204" s="174"/>
      <c r="SKV204" s="174"/>
      <c r="SKW204" s="174"/>
      <c r="SKX204" s="174"/>
      <c r="SKY204" s="174"/>
      <c r="SKZ204" s="174"/>
      <c r="SLA204" s="174"/>
      <c r="SLB204" s="174"/>
      <c r="SLC204" s="174"/>
      <c r="SLD204" s="174"/>
      <c r="SLE204" s="174"/>
      <c r="SLF204" s="174"/>
      <c r="SLG204" s="174"/>
      <c r="SLH204" s="174"/>
      <c r="SLI204" s="174"/>
      <c r="SLJ204" s="174"/>
      <c r="SLK204" s="174"/>
      <c r="SLL204" s="174"/>
      <c r="SLM204" s="174"/>
      <c r="SLN204" s="174"/>
      <c r="SLO204" s="174"/>
      <c r="SLP204" s="174"/>
      <c r="SLQ204" s="174"/>
      <c r="SLR204" s="174"/>
      <c r="SLS204" s="174"/>
      <c r="SLT204" s="174"/>
      <c r="SLU204" s="174"/>
      <c r="SLV204" s="174"/>
      <c r="SLW204" s="174"/>
      <c r="SLX204" s="174"/>
      <c r="SLY204" s="174"/>
      <c r="SLZ204" s="174"/>
      <c r="SMA204" s="174"/>
      <c r="SMB204" s="174"/>
      <c r="SMC204" s="174"/>
      <c r="SMD204" s="174"/>
      <c r="SME204" s="174"/>
      <c r="SMF204" s="174"/>
      <c r="SMG204" s="174"/>
      <c r="SMH204" s="174"/>
      <c r="SMI204" s="174"/>
      <c r="SMJ204" s="174"/>
      <c r="SMK204" s="174"/>
      <c r="SML204" s="174"/>
      <c r="SMM204" s="174"/>
      <c r="SMN204" s="174"/>
      <c r="SMO204" s="174"/>
      <c r="SMP204" s="174"/>
      <c r="SMQ204" s="174"/>
      <c r="SMR204" s="174"/>
      <c r="SMS204" s="174"/>
      <c r="SMT204" s="174"/>
      <c r="SMU204" s="174"/>
      <c r="SMV204" s="174"/>
      <c r="SMW204" s="174"/>
      <c r="SMX204" s="174"/>
      <c r="SMY204" s="174"/>
      <c r="SMZ204" s="174"/>
      <c r="SNA204" s="174"/>
      <c r="SNB204" s="174"/>
      <c r="SNC204" s="174"/>
      <c r="SND204" s="174"/>
      <c r="SNE204" s="174"/>
      <c r="SNF204" s="174"/>
      <c r="SNG204" s="174"/>
      <c r="SNH204" s="174"/>
      <c r="SNI204" s="174"/>
      <c r="SNJ204" s="174"/>
      <c r="SNK204" s="174"/>
      <c r="SNL204" s="174"/>
      <c r="SNM204" s="174"/>
      <c r="SNN204" s="174"/>
      <c r="SNO204" s="174"/>
      <c r="SNP204" s="174"/>
      <c r="SNQ204" s="174"/>
      <c r="SNR204" s="174"/>
      <c r="SNS204" s="174"/>
      <c r="SNT204" s="174"/>
      <c r="SNU204" s="174"/>
      <c r="SNV204" s="174"/>
      <c r="SNW204" s="174"/>
      <c r="SNX204" s="174"/>
      <c r="SNY204" s="174"/>
      <c r="SNZ204" s="174"/>
      <c r="SOA204" s="174"/>
      <c r="SOB204" s="174"/>
      <c r="SOC204" s="174"/>
      <c r="SOD204" s="174"/>
      <c r="SOE204" s="174"/>
      <c r="SOF204" s="174"/>
      <c r="SOG204" s="174"/>
      <c r="SOH204" s="174"/>
      <c r="SOI204" s="174"/>
      <c r="SOJ204" s="174"/>
      <c r="SOK204" s="174"/>
      <c r="SOL204" s="174"/>
      <c r="SOM204" s="174"/>
      <c r="SON204" s="174"/>
      <c r="SOO204" s="174"/>
      <c r="SOP204" s="174"/>
      <c r="SOQ204" s="174"/>
      <c r="SOR204" s="174"/>
      <c r="SOS204" s="174"/>
      <c r="SOT204" s="174"/>
      <c r="SOU204" s="174"/>
      <c r="SOV204" s="174"/>
      <c r="SOW204" s="174"/>
      <c r="SOX204" s="174"/>
      <c r="SOY204" s="174"/>
      <c r="SOZ204" s="174"/>
      <c r="SPA204" s="174"/>
      <c r="SPB204" s="174"/>
      <c r="SPC204" s="174"/>
      <c r="SPD204" s="174"/>
      <c r="SPE204" s="174"/>
      <c r="SPF204" s="174"/>
      <c r="SPG204" s="174"/>
      <c r="SPH204" s="174"/>
      <c r="SPI204" s="174"/>
      <c r="SPJ204" s="174"/>
      <c r="SPK204" s="174"/>
      <c r="SPL204" s="174"/>
      <c r="SPM204" s="174"/>
      <c r="SPN204" s="174"/>
      <c r="SPO204" s="174"/>
      <c r="SPP204" s="174"/>
      <c r="SPQ204" s="174"/>
      <c r="SPR204" s="174"/>
      <c r="SPS204" s="174"/>
      <c r="SPT204" s="174"/>
      <c r="SPU204" s="174"/>
      <c r="SPV204" s="174"/>
      <c r="SPW204" s="174"/>
      <c r="SPX204" s="174"/>
      <c r="SPY204" s="174"/>
      <c r="SPZ204" s="174"/>
      <c r="SQA204" s="174"/>
      <c r="SQB204" s="174"/>
      <c r="SQC204" s="174"/>
      <c r="SQD204" s="174"/>
      <c r="SQE204" s="174"/>
      <c r="SQF204" s="174"/>
      <c r="SQG204" s="174"/>
      <c r="SQH204" s="174"/>
      <c r="SQI204" s="174"/>
      <c r="SQJ204" s="174"/>
      <c r="SQK204" s="174"/>
      <c r="SQL204" s="174"/>
      <c r="SQM204" s="174"/>
      <c r="SQN204" s="174"/>
      <c r="SQO204" s="174"/>
      <c r="SQP204" s="174"/>
      <c r="SQQ204" s="174"/>
      <c r="SQR204" s="174"/>
      <c r="SQS204" s="174"/>
      <c r="SQT204" s="174"/>
      <c r="SQU204" s="174"/>
      <c r="SQV204" s="174"/>
      <c r="SQW204" s="174"/>
      <c r="SQX204" s="174"/>
      <c r="SQY204" s="174"/>
      <c r="SQZ204" s="174"/>
      <c r="SRA204" s="174"/>
      <c r="SRB204" s="174"/>
      <c r="SRC204" s="174"/>
      <c r="SRD204" s="174"/>
      <c r="SRE204" s="174"/>
      <c r="SRF204" s="174"/>
      <c r="SRG204" s="174"/>
      <c r="SRH204" s="174"/>
      <c r="SRI204" s="174"/>
      <c r="SRJ204" s="174"/>
      <c r="SRK204" s="174"/>
      <c r="SRL204" s="174"/>
      <c r="SRM204" s="174"/>
      <c r="SRN204" s="174"/>
      <c r="SRO204" s="174"/>
      <c r="SRP204" s="174"/>
      <c r="SRQ204" s="174"/>
      <c r="SRR204" s="174"/>
      <c r="SRS204" s="174"/>
      <c r="SRT204" s="174"/>
      <c r="SRU204" s="174"/>
      <c r="SRV204" s="174"/>
      <c r="SRW204" s="174"/>
      <c r="SRX204" s="174"/>
      <c r="SRY204" s="174"/>
      <c r="SRZ204" s="174"/>
      <c r="SSA204" s="174"/>
      <c r="SSB204" s="174"/>
      <c r="SSC204" s="174"/>
      <c r="SSD204" s="174"/>
      <c r="SSE204" s="174"/>
      <c r="SSF204" s="174"/>
      <c r="SSG204" s="174"/>
      <c r="SSH204" s="174"/>
      <c r="SSI204" s="174"/>
      <c r="SSJ204" s="174"/>
      <c r="SSK204" s="174"/>
      <c r="SSL204" s="174"/>
      <c r="SSM204" s="174"/>
      <c r="SSN204" s="174"/>
      <c r="SSO204" s="174"/>
      <c r="SSP204" s="174"/>
      <c r="SSQ204" s="174"/>
      <c r="SSR204" s="174"/>
      <c r="SSS204" s="174"/>
      <c r="SST204" s="174"/>
      <c r="SSU204" s="174"/>
      <c r="SSV204" s="174"/>
      <c r="SSW204" s="174"/>
      <c r="SSX204" s="174"/>
      <c r="SSY204" s="174"/>
      <c r="SSZ204" s="174"/>
      <c r="STA204" s="174"/>
      <c r="STB204" s="174"/>
      <c r="STC204" s="174"/>
      <c r="STD204" s="174"/>
      <c r="STE204" s="174"/>
      <c r="STF204" s="174"/>
      <c r="STG204" s="174"/>
      <c r="STH204" s="174"/>
      <c r="STI204" s="174"/>
      <c r="STJ204" s="174"/>
      <c r="STK204" s="174"/>
      <c r="STL204" s="174"/>
      <c r="STM204" s="174"/>
      <c r="STN204" s="174"/>
      <c r="STO204" s="174"/>
      <c r="STP204" s="174"/>
      <c r="STQ204" s="174"/>
      <c r="STR204" s="174"/>
      <c r="STS204" s="174"/>
      <c r="STT204" s="174"/>
      <c r="STU204" s="174"/>
      <c r="STV204" s="174"/>
      <c r="STW204" s="174"/>
      <c r="STX204" s="174"/>
      <c r="STY204" s="174"/>
      <c r="STZ204" s="174"/>
      <c r="SUA204" s="174"/>
      <c r="SUB204" s="174"/>
      <c r="SUC204" s="174"/>
      <c r="SUD204" s="174"/>
      <c r="SUE204" s="174"/>
      <c r="SUF204" s="174"/>
      <c r="SUG204" s="174"/>
      <c r="SUH204" s="174"/>
      <c r="SUI204" s="174"/>
      <c r="SUJ204" s="174"/>
      <c r="SUK204" s="174"/>
      <c r="SUL204" s="174"/>
      <c r="SUM204" s="174"/>
      <c r="SUN204" s="174"/>
      <c r="SUO204" s="174"/>
      <c r="SUP204" s="174"/>
      <c r="SUQ204" s="174"/>
      <c r="SUR204" s="174"/>
      <c r="SUS204" s="174"/>
      <c r="SUT204" s="174"/>
      <c r="SUU204" s="174"/>
      <c r="SUV204" s="174"/>
      <c r="SUW204" s="174"/>
      <c r="SUX204" s="174"/>
      <c r="SUY204" s="174"/>
      <c r="SUZ204" s="174"/>
      <c r="SVA204" s="174"/>
      <c r="SVB204" s="174"/>
      <c r="SVC204" s="174"/>
      <c r="SVD204" s="174"/>
      <c r="SVE204" s="174"/>
      <c r="SVF204" s="174"/>
      <c r="SVG204" s="174"/>
      <c r="SVH204" s="174"/>
      <c r="SVI204" s="174"/>
      <c r="SVJ204" s="174"/>
      <c r="SVK204" s="174"/>
      <c r="SVL204" s="174"/>
      <c r="SVM204" s="174"/>
      <c r="SVN204" s="174"/>
      <c r="SVO204" s="174"/>
      <c r="SVP204" s="174"/>
      <c r="SVQ204" s="174"/>
      <c r="SVR204" s="174"/>
      <c r="SVS204" s="174"/>
      <c r="SVT204" s="174"/>
      <c r="SVU204" s="174"/>
      <c r="SVV204" s="174"/>
      <c r="SVW204" s="174"/>
      <c r="SVX204" s="174"/>
      <c r="SVY204" s="174"/>
      <c r="SVZ204" s="174"/>
      <c r="SWA204" s="174"/>
      <c r="SWB204" s="174"/>
      <c r="SWC204" s="174"/>
      <c r="SWD204" s="174"/>
      <c r="SWE204" s="174"/>
      <c r="SWF204" s="174"/>
      <c r="SWG204" s="174"/>
      <c r="SWH204" s="174"/>
      <c r="SWI204" s="174"/>
      <c r="SWJ204" s="174"/>
      <c r="SWK204" s="174"/>
      <c r="SWL204" s="174"/>
      <c r="SWM204" s="174"/>
      <c r="SWN204" s="174"/>
      <c r="SWO204" s="174"/>
      <c r="SWP204" s="174"/>
      <c r="SWQ204" s="174"/>
      <c r="SWR204" s="174"/>
      <c r="SWS204" s="174"/>
      <c r="SWT204" s="174"/>
      <c r="SWU204" s="174"/>
      <c r="SWV204" s="174"/>
      <c r="SWW204" s="174"/>
      <c r="SWX204" s="174"/>
      <c r="SWY204" s="174"/>
      <c r="SWZ204" s="174"/>
      <c r="SXA204" s="174"/>
      <c r="SXB204" s="174"/>
      <c r="SXC204" s="174"/>
      <c r="SXD204" s="174"/>
      <c r="SXE204" s="174"/>
      <c r="SXF204" s="174"/>
      <c r="SXG204" s="174"/>
      <c r="SXH204" s="174"/>
      <c r="SXI204" s="174"/>
      <c r="SXJ204" s="174"/>
      <c r="SXK204" s="174"/>
      <c r="SXL204" s="174"/>
      <c r="SXM204" s="174"/>
      <c r="SXN204" s="174"/>
      <c r="SXO204" s="174"/>
      <c r="SXP204" s="174"/>
      <c r="SXQ204" s="174"/>
      <c r="SXR204" s="174"/>
      <c r="SXS204" s="174"/>
      <c r="SXT204" s="174"/>
      <c r="SXU204" s="174"/>
      <c r="SXV204" s="174"/>
      <c r="SXW204" s="174"/>
      <c r="SXX204" s="174"/>
      <c r="SXY204" s="174"/>
      <c r="SXZ204" s="174"/>
      <c r="SYA204" s="174"/>
      <c r="SYB204" s="174"/>
      <c r="SYC204" s="174"/>
      <c r="SYD204" s="174"/>
      <c r="SYE204" s="174"/>
      <c r="SYF204" s="174"/>
      <c r="SYG204" s="174"/>
      <c r="SYH204" s="174"/>
      <c r="SYI204" s="174"/>
      <c r="SYJ204" s="174"/>
      <c r="SYK204" s="174"/>
      <c r="SYL204" s="174"/>
      <c r="SYM204" s="174"/>
      <c r="SYN204" s="174"/>
      <c r="SYO204" s="174"/>
      <c r="SYP204" s="174"/>
      <c r="SYQ204" s="174"/>
      <c r="SYR204" s="174"/>
      <c r="SYS204" s="174"/>
      <c r="SYT204" s="174"/>
      <c r="SYU204" s="174"/>
      <c r="SYV204" s="174"/>
      <c r="SYW204" s="174"/>
      <c r="SYX204" s="174"/>
      <c r="SYY204" s="174"/>
      <c r="SYZ204" s="174"/>
      <c r="SZA204" s="174"/>
      <c r="SZB204" s="174"/>
      <c r="SZC204" s="174"/>
      <c r="SZD204" s="174"/>
      <c r="SZE204" s="174"/>
      <c r="SZF204" s="174"/>
      <c r="SZG204" s="174"/>
      <c r="SZH204" s="174"/>
      <c r="SZI204" s="174"/>
      <c r="SZJ204" s="174"/>
      <c r="SZK204" s="174"/>
      <c r="SZL204" s="174"/>
      <c r="SZM204" s="174"/>
      <c r="SZN204" s="174"/>
      <c r="SZO204" s="174"/>
      <c r="SZP204" s="174"/>
      <c r="SZQ204" s="174"/>
      <c r="SZR204" s="174"/>
      <c r="SZS204" s="174"/>
      <c r="SZT204" s="174"/>
      <c r="SZU204" s="174"/>
      <c r="SZV204" s="174"/>
      <c r="SZW204" s="174"/>
      <c r="SZX204" s="174"/>
      <c r="SZY204" s="174"/>
      <c r="SZZ204" s="174"/>
      <c r="TAA204" s="174"/>
      <c r="TAB204" s="174"/>
      <c r="TAC204" s="174"/>
      <c r="TAD204" s="174"/>
      <c r="TAE204" s="174"/>
      <c r="TAF204" s="174"/>
      <c r="TAG204" s="174"/>
      <c r="TAH204" s="174"/>
      <c r="TAI204" s="174"/>
      <c r="TAJ204" s="174"/>
      <c r="TAK204" s="174"/>
      <c r="TAL204" s="174"/>
      <c r="TAM204" s="174"/>
      <c r="TAN204" s="174"/>
      <c r="TAO204" s="174"/>
      <c r="TAP204" s="174"/>
      <c r="TAQ204" s="174"/>
      <c r="TAR204" s="174"/>
      <c r="TAS204" s="174"/>
      <c r="TAT204" s="174"/>
      <c r="TAU204" s="174"/>
      <c r="TAV204" s="174"/>
      <c r="TAW204" s="174"/>
      <c r="TAX204" s="174"/>
      <c r="TAY204" s="174"/>
      <c r="TAZ204" s="174"/>
      <c r="TBA204" s="174"/>
      <c r="TBB204" s="174"/>
      <c r="TBC204" s="174"/>
      <c r="TBD204" s="174"/>
      <c r="TBE204" s="174"/>
      <c r="TBF204" s="174"/>
      <c r="TBG204" s="174"/>
      <c r="TBH204" s="174"/>
      <c r="TBI204" s="174"/>
      <c r="TBJ204" s="174"/>
      <c r="TBK204" s="174"/>
      <c r="TBL204" s="174"/>
      <c r="TBM204" s="174"/>
      <c r="TBN204" s="174"/>
      <c r="TBO204" s="174"/>
      <c r="TBP204" s="174"/>
      <c r="TBQ204" s="174"/>
      <c r="TBR204" s="174"/>
      <c r="TBS204" s="174"/>
      <c r="TBT204" s="174"/>
      <c r="TBU204" s="174"/>
      <c r="TBV204" s="174"/>
      <c r="TBW204" s="174"/>
      <c r="TBX204" s="174"/>
      <c r="TBY204" s="174"/>
      <c r="TBZ204" s="174"/>
      <c r="TCA204" s="174"/>
      <c r="TCB204" s="174"/>
      <c r="TCC204" s="174"/>
      <c r="TCD204" s="174"/>
      <c r="TCE204" s="174"/>
      <c r="TCF204" s="174"/>
      <c r="TCG204" s="174"/>
      <c r="TCH204" s="174"/>
      <c r="TCI204" s="174"/>
      <c r="TCJ204" s="174"/>
      <c r="TCK204" s="174"/>
      <c r="TCL204" s="174"/>
      <c r="TCM204" s="174"/>
      <c r="TCN204" s="174"/>
      <c r="TCO204" s="174"/>
      <c r="TCP204" s="174"/>
      <c r="TCQ204" s="174"/>
      <c r="TCR204" s="174"/>
      <c r="TCS204" s="174"/>
      <c r="TCT204" s="174"/>
      <c r="TCU204" s="174"/>
      <c r="TCV204" s="174"/>
      <c r="TCW204" s="174"/>
      <c r="TCX204" s="174"/>
      <c r="TCY204" s="174"/>
      <c r="TCZ204" s="174"/>
      <c r="TDA204" s="174"/>
      <c r="TDB204" s="174"/>
      <c r="TDC204" s="174"/>
      <c r="TDD204" s="174"/>
      <c r="TDE204" s="174"/>
      <c r="TDF204" s="174"/>
      <c r="TDG204" s="174"/>
      <c r="TDH204" s="174"/>
      <c r="TDI204" s="174"/>
      <c r="TDJ204" s="174"/>
      <c r="TDK204" s="174"/>
      <c r="TDL204" s="174"/>
      <c r="TDM204" s="174"/>
      <c r="TDN204" s="174"/>
      <c r="TDO204" s="174"/>
      <c r="TDP204" s="174"/>
      <c r="TDQ204" s="174"/>
      <c r="TDR204" s="174"/>
      <c r="TDS204" s="174"/>
      <c r="TDT204" s="174"/>
      <c r="TDU204" s="174"/>
      <c r="TDV204" s="174"/>
      <c r="TDW204" s="174"/>
      <c r="TDX204" s="174"/>
      <c r="TDY204" s="174"/>
      <c r="TDZ204" s="174"/>
      <c r="TEA204" s="174"/>
      <c r="TEB204" s="174"/>
      <c r="TEC204" s="174"/>
      <c r="TED204" s="174"/>
      <c r="TEE204" s="174"/>
      <c r="TEF204" s="174"/>
      <c r="TEG204" s="174"/>
      <c r="TEH204" s="174"/>
      <c r="TEI204" s="174"/>
      <c r="TEJ204" s="174"/>
      <c r="TEK204" s="174"/>
      <c r="TEL204" s="174"/>
      <c r="TEM204" s="174"/>
      <c r="TEN204" s="174"/>
      <c r="TEO204" s="174"/>
      <c r="TEP204" s="174"/>
      <c r="TEQ204" s="174"/>
      <c r="TER204" s="174"/>
      <c r="TES204" s="174"/>
      <c r="TET204" s="174"/>
      <c r="TEU204" s="174"/>
      <c r="TEV204" s="174"/>
      <c r="TEW204" s="174"/>
      <c r="TEX204" s="174"/>
      <c r="TEY204" s="174"/>
      <c r="TEZ204" s="174"/>
      <c r="TFA204" s="174"/>
      <c r="TFB204" s="174"/>
      <c r="TFC204" s="174"/>
      <c r="TFD204" s="174"/>
      <c r="TFE204" s="174"/>
      <c r="TFF204" s="174"/>
      <c r="TFG204" s="174"/>
      <c r="TFH204" s="174"/>
      <c r="TFI204" s="174"/>
      <c r="TFJ204" s="174"/>
      <c r="TFK204" s="174"/>
      <c r="TFL204" s="174"/>
      <c r="TFM204" s="174"/>
      <c r="TFN204" s="174"/>
      <c r="TFO204" s="174"/>
      <c r="TFP204" s="174"/>
      <c r="TFQ204" s="174"/>
      <c r="TFR204" s="174"/>
      <c r="TFS204" s="174"/>
      <c r="TFT204" s="174"/>
      <c r="TFU204" s="174"/>
      <c r="TFV204" s="174"/>
      <c r="TFW204" s="174"/>
      <c r="TFX204" s="174"/>
      <c r="TFY204" s="174"/>
      <c r="TFZ204" s="174"/>
      <c r="TGA204" s="174"/>
      <c r="TGB204" s="174"/>
      <c r="TGC204" s="174"/>
      <c r="TGD204" s="174"/>
      <c r="TGE204" s="174"/>
      <c r="TGF204" s="174"/>
      <c r="TGG204" s="174"/>
      <c r="TGH204" s="174"/>
      <c r="TGI204" s="174"/>
      <c r="TGJ204" s="174"/>
      <c r="TGK204" s="174"/>
      <c r="TGL204" s="174"/>
      <c r="TGM204" s="174"/>
      <c r="TGN204" s="174"/>
      <c r="TGO204" s="174"/>
      <c r="TGP204" s="174"/>
      <c r="TGQ204" s="174"/>
      <c r="TGR204" s="174"/>
      <c r="TGS204" s="174"/>
      <c r="TGT204" s="174"/>
      <c r="TGU204" s="174"/>
      <c r="TGV204" s="174"/>
      <c r="TGW204" s="174"/>
      <c r="TGX204" s="174"/>
      <c r="TGY204" s="174"/>
      <c r="TGZ204" s="174"/>
      <c r="THA204" s="174"/>
      <c r="THB204" s="174"/>
      <c r="THC204" s="174"/>
      <c r="THD204" s="174"/>
      <c r="THE204" s="174"/>
      <c r="THF204" s="174"/>
      <c r="THG204" s="174"/>
      <c r="THH204" s="174"/>
      <c r="THI204" s="174"/>
      <c r="THJ204" s="174"/>
      <c r="THK204" s="174"/>
      <c r="THL204" s="174"/>
      <c r="THM204" s="174"/>
      <c r="THN204" s="174"/>
      <c r="THO204" s="174"/>
      <c r="THP204" s="174"/>
      <c r="THQ204" s="174"/>
      <c r="THR204" s="174"/>
      <c r="THS204" s="174"/>
      <c r="THT204" s="174"/>
      <c r="THU204" s="174"/>
      <c r="THV204" s="174"/>
      <c r="THW204" s="174"/>
      <c r="THX204" s="174"/>
      <c r="THY204" s="174"/>
      <c r="THZ204" s="174"/>
      <c r="TIA204" s="174"/>
      <c r="TIB204" s="174"/>
      <c r="TIC204" s="174"/>
      <c r="TID204" s="174"/>
      <c r="TIE204" s="174"/>
      <c r="TIF204" s="174"/>
      <c r="TIG204" s="174"/>
      <c r="TIH204" s="174"/>
      <c r="TII204" s="174"/>
      <c r="TIJ204" s="174"/>
      <c r="TIK204" s="174"/>
      <c r="TIL204" s="174"/>
      <c r="TIM204" s="174"/>
      <c r="TIN204" s="174"/>
      <c r="TIO204" s="174"/>
      <c r="TIP204" s="174"/>
      <c r="TIQ204" s="174"/>
      <c r="TIR204" s="174"/>
      <c r="TIS204" s="174"/>
      <c r="TIT204" s="174"/>
      <c r="TIU204" s="174"/>
      <c r="TIV204" s="174"/>
      <c r="TIW204" s="174"/>
      <c r="TIX204" s="174"/>
      <c r="TIY204" s="174"/>
      <c r="TIZ204" s="174"/>
      <c r="TJA204" s="174"/>
      <c r="TJB204" s="174"/>
      <c r="TJC204" s="174"/>
      <c r="TJD204" s="174"/>
      <c r="TJE204" s="174"/>
      <c r="TJF204" s="174"/>
      <c r="TJG204" s="174"/>
      <c r="TJH204" s="174"/>
      <c r="TJI204" s="174"/>
      <c r="TJJ204" s="174"/>
      <c r="TJK204" s="174"/>
      <c r="TJL204" s="174"/>
      <c r="TJM204" s="174"/>
      <c r="TJN204" s="174"/>
      <c r="TJO204" s="174"/>
      <c r="TJP204" s="174"/>
      <c r="TJQ204" s="174"/>
      <c r="TJR204" s="174"/>
      <c r="TJS204" s="174"/>
      <c r="TJT204" s="174"/>
      <c r="TJU204" s="174"/>
      <c r="TJV204" s="174"/>
      <c r="TJW204" s="174"/>
      <c r="TJX204" s="174"/>
      <c r="TJY204" s="174"/>
      <c r="TJZ204" s="174"/>
      <c r="TKA204" s="174"/>
      <c r="TKB204" s="174"/>
      <c r="TKC204" s="174"/>
      <c r="TKD204" s="174"/>
      <c r="TKE204" s="174"/>
      <c r="TKF204" s="174"/>
      <c r="TKG204" s="174"/>
      <c r="TKH204" s="174"/>
      <c r="TKI204" s="174"/>
      <c r="TKJ204" s="174"/>
      <c r="TKK204" s="174"/>
      <c r="TKL204" s="174"/>
      <c r="TKM204" s="174"/>
      <c r="TKN204" s="174"/>
      <c r="TKO204" s="174"/>
      <c r="TKP204" s="174"/>
      <c r="TKQ204" s="174"/>
      <c r="TKR204" s="174"/>
      <c r="TKS204" s="174"/>
      <c r="TKT204" s="174"/>
      <c r="TKU204" s="174"/>
      <c r="TKV204" s="174"/>
      <c r="TKW204" s="174"/>
      <c r="TKX204" s="174"/>
      <c r="TKY204" s="174"/>
      <c r="TKZ204" s="174"/>
      <c r="TLA204" s="174"/>
      <c r="TLB204" s="174"/>
      <c r="TLC204" s="174"/>
      <c r="TLD204" s="174"/>
      <c r="TLE204" s="174"/>
      <c r="TLF204" s="174"/>
      <c r="TLG204" s="174"/>
      <c r="TLH204" s="174"/>
      <c r="TLI204" s="174"/>
      <c r="TLJ204" s="174"/>
      <c r="TLK204" s="174"/>
      <c r="TLL204" s="174"/>
      <c r="TLM204" s="174"/>
      <c r="TLN204" s="174"/>
      <c r="TLO204" s="174"/>
      <c r="TLP204" s="174"/>
      <c r="TLQ204" s="174"/>
      <c r="TLR204" s="174"/>
      <c r="TLS204" s="174"/>
      <c r="TLT204" s="174"/>
      <c r="TLU204" s="174"/>
      <c r="TLV204" s="174"/>
      <c r="TLW204" s="174"/>
      <c r="TLX204" s="174"/>
      <c r="TLY204" s="174"/>
      <c r="TLZ204" s="174"/>
      <c r="TMA204" s="174"/>
      <c r="TMB204" s="174"/>
      <c r="TMC204" s="174"/>
      <c r="TMD204" s="174"/>
      <c r="TME204" s="174"/>
      <c r="TMF204" s="174"/>
      <c r="TMG204" s="174"/>
      <c r="TMH204" s="174"/>
      <c r="TMI204" s="174"/>
      <c r="TMJ204" s="174"/>
      <c r="TMK204" s="174"/>
      <c r="TML204" s="174"/>
      <c r="TMM204" s="174"/>
      <c r="TMN204" s="174"/>
      <c r="TMO204" s="174"/>
      <c r="TMP204" s="174"/>
      <c r="TMQ204" s="174"/>
      <c r="TMR204" s="174"/>
      <c r="TMS204" s="174"/>
      <c r="TMT204" s="174"/>
      <c r="TMU204" s="174"/>
      <c r="TMV204" s="174"/>
      <c r="TMW204" s="174"/>
      <c r="TMX204" s="174"/>
      <c r="TMY204" s="174"/>
      <c r="TMZ204" s="174"/>
      <c r="TNA204" s="174"/>
      <c r="TNB204" s="174"/>
      <c r="TNC204" s="174"/>
      <c r="TND204" s="174"/>
      <c r="TNE204" s="174"/>
      <c r="TNF204" s="174"/>
      <c r="TNG204" s="174"/>
      <c r="TNH204" s="174"/>
      <c r="TNI204" s="174"/>
      <c r="TNJ204" s="174"/>
      <c r="TNK204" s="174"/>
      <c r="TNL204" s="174"/>
      <c r="TNM204" s="174"/>
      <c r="TNN204" s="174"/>
      <c r="TNO204" s="174"/>
      <c r="TNP204" s="174"/>
      <c r="TNQ204" s="174"/>
      <c r="TNR204" s="174"/>
      <c r="TNS204" s="174"/>
      <c r="TNT204" s="174"/>
      <c r="TNU204" s="174"/>
      <c r="TNV204" s="174"/>
      <c r="TNW204" s="174"/>
      <c r="TNX204" s="174"/>
      <c r="TNY204" s="174"/>
      <c r="TNZ204" s="174"/>
      <c r="TOA204" s="174"/>
      <c r="TOB204" s="174"/>
      <c r="TOC204" s="174"/>
      <c r="TOD204" s="174"/>
      <c r="TOE204" s="174"/>
      <c r="TOF204" s="174"/>
      <c r="TOG204" s="174"/>
      <c r="TOH204" s="174"/>
      <c r="TOI204" s="174"/>
      <c r="TOJ204" s="174"/>
      <c r="TOK204" s="174"/>
      <c r="TOL204" s="174"/>
      <c r="TOM204" s="174"/>
      <c r="TON204" s="174"/>
      <c r="TOO204" s="174"/>
      <c r="TOP204" s="174"/>
      <c r="TOQ204" s="174"/>
      <c r="TOR204" s="174"/>
      <c r="TOS204" s="174"/>
      <c r="TOT204" s="174"/>
      <c r="TOU204" s="174"/>
      <c r="TOV204" s="174"/>
      <c r="TOW204" s="174"/>
      <c r="TOX204" s="174"/>
      <c r="TOY204" s="174"/>
      <c r="TOZ204" s="174"/>
      <c r="TPA204" s="174"/>
      <c r="TPB204" s="174"/>
      <c r="TPC204" s="174"/>
      <c r="TPD204" s="174"/>
      <c r="TPE204" s="174"/>
      <c r="TPF204" s="174"/>
      <c r="TPG204" s="174"/>
      <c r="TPH204" s="174"/>
      <c r="TPI204" s="174"/>
      <c r="TPJ204" s="174"/>
      <c r="TPK204" s="174"/>
      <c r="TPL204" s="174"/>
      <c r="TPM204" s="174"/>
      <c r="TPN204" s="174"/>
      <c r="TPO204" s="174"/>
      <c r="TPP204" s="174"/>
      <c r="TPQ204" s="174"/>
      <c r="TPR204" s="174"/>
      <c r="TPS204" s="174"/>
      <c r="TPT204" s="174"/>
      <c r="TPU204" s="174"/>
      <c r="TPV204" s="174"/>
      <c r="TPW204" s="174"/>
      <c r="TPX204" s="174"/>
      <c r="TPY204" s="174"/>
      <c r="TPZ204" s="174"/>
      <c r="TQA204" s="174"/>
      <c r="TQB204" s="174"/>
      <c r="TQC204" s="174"/>
      <c r="TQD204" s="174"/>
      <c r="TQE204" s="174"/>
      <c r="TQF204" s="174"/>
      <c r="TQG204" s="174"/>
      <c r="TQH204" s="174"/>
      <c r="TQI204" s="174"/>
      <c r="TQJ204" s="174"/>
      <c r="TQK204" s="174"/>
      <c r="TQL204" s="174"/>
      <c r="TQM204" s="174"/>
      <c r="TQN204" s="174"/>
      <c r="TQO204" s="174"/>
      <c r="TQP204" s="174"/>
      <c r="TQQ204" s="174"/>
      <c r="TQR204" s="174"/>
      <c r="TQS204" s="174"/>
      <c r="TQT204" s="174"/>
      <c r="TQU204" s="174"/>
      <c r="TQV204" s="174"/>
      <c r="TQW204" s="174"/>
      <c r="TQX204" s="174"/>
      <c r="TQY204" s="174"/>
      <c r="TQZ204" s="174"/>
      <c r="TRA204" s="174"/>
      <c r="TRB204" s="174"/>
      <c r="TRC204" s="174"/>
      <c r="TRD204" s="174"/>
      <c r="TRE204" s="174"/>
      <c r="TRF204" s="174"/>
      <c r="TRG204" s="174"/>
      <c r="TRH204" s="174"/>
      <c r="TRI204" s="174"/>
      <c r="TRJ204" s="174"/>
      <c r="TRK204" s="174"/>
      <c r="TRL204" s="174"/>
      <c r="TRM204" s="174"/>
      <c r="TRN204" s="174"/>
      <c r="TRO204" s="174"/>
      <c r="TRP204" s="174"/>
      <c r="TRQ204" s="174"/>
      <c r="TRR204" s="174"/>
      <c r="TRS204" s="174"/>
      <c r="TRT204" s="174"/>
      <c r="TRU204" s="174"/>
      <c r="TRV204" s="174"/>
      <c r="TRW204" s="174"/>
      <c r="TRX204" s="174"/>
      <c r="TRY204" s="174"/>
      <c r="TRZ204" s="174"/>
      <c r="TSA204" s="174"/>
      <c r="TSB204" s="174"/>
      <c r="TSC204" s="174"/>
      <c r="TSD204" s="174"/>
      <c r="TSE204" s="174"/>
      <c r="TSF204" s="174"/>
      <c r="TSG204" s="174"/>
      <c r="TSH204" s="174"/>
      <c r="TSI204" s="174"/>
      <c r="TSJ204" s="174"/>
      <c r="TSK204" s="174"/>
      <c r="TSL204" s="174"/>
      <c r="TSM204" s="174"/>
      <c r="TSN204" s="174"/>
      <c r="TSO204" s="174"/>
      <c r="TSP204" s="174"/>
      <c r="TSQ204" s="174"/>
      <c r="TSR204" s="174"/>
      <c r="TSS204" s="174"/>
      <c r="TST204" s="174"/>
      <c r="TSU204" s="174"/>
      <c r="TSV204" s="174"/>
      <c r="TSW204" s="174"/>
      <c r="TSX204" s="174"/>
      <c r="TSY204" s="174"/>
      <c r="TSZ204" s="174"/>
      <c r="TTA204" s="174"/>
      <c r="TTB204" s="174"/>
      <c r="TTC204" s="174"/>
      <c r="TTD204" s="174"/>
      <c r="TTE204" s="174"/>
      <c r="TTF204" s="174"/>
      <c r="TTG204" s="174"/>
      <c r="TTH204" s="174"/>
      <c r="TTI204" s="174"/>
      <c r="TTJ204" s="174"/>
      <c r="TTK204" s="174"/>
      <c r="TTL204" s="174"/>
      <c r="TTM204" s="174"/>
      <c r="TTN204" s="174"/>
      <c r="TTO204" s="174"/>
      <c r="TTP204" s="174"/>
      <c r="TTQ204" s="174"/>
      <c r="TTR204" s="174"/>
      <c r="TTS204" s="174"/>
      <c r="TTT204" s="174"/>
      <c r="TTU204" s="174"/>
      <c r="TTV204" s="174"/>
      <c r="TTW204" s="174"/>
      <c r="TTX204" s="174"/>
      <c r="TTY204" s="174"/>
      <c r="TTZ204" s="174"/>
      <c r="TUA204" s="174"/>
      <c r="TUB204" s="174"/>
      <c r="TUC204" s="174"/>
      <c r="TUD204" s="174"/>
      <c r="TUE204" s="174"/>
      <c r="TUF204" s="174"/>
      <c r="TUG204" s="174"/>
      <c r="TUH204" s="174"/>
      <c r="TUI204" s="174"/>
      <c r="TUJ204" s="174"/>
      <c r="TUK204" s="174"/>
      <c r="TUL204" s="174"/>
      <c r="TUM204" s="174"/>
      <c r="TUN204" s="174"/>
      <c r="TUO204" s="174"/>
      <c r="TUP204" s="174"/>
      <c r="TUQ204" s="174"/>
      <c r="TUR204" s="174"/>
      <c r="TUS204" s="174"/>
      <c r="TUT204" s="174"/>
      <c r="TUU204" s="174"/>
      <c r="TUV204" s="174"/>
      <c r="TUW204" s="174"/>
      <c r="TUX204" s="174"/>
      <c r="TUY204" s="174"/>
      <c r="TUZ204" s="174"/>
      <c r="TVA204" s="174"/>
      <c r="TVB204" s="174"/>
      <c r="TVC204" s="174"/>
      <c r="TVD204" s="174"/>
      <c r="TVE204" s="174"/>
      <c r="TVF204" s="174"/>
      <c r="TVG204" s="174"/>
      <c r="TVH204" s="174"/>
      <c r="TVI204" s="174"/>
      <c r="TVJ204" s="174"/>
      <c r="TVK204" s="174"/>
      <c r="TVL204" s="174"/>
      <c r="TVM204" s="174"/>
      <c r="TVN204" s="174"/>
      <c r="TVO204" s="174"/>
      <c r="TVP204" s="174"/>
      <c r="TVQ204" s="174"/>
      <c r="TVR204" s="174"/>
      <c r="TVS204" s="174"/>
      <c r="TVT204" s="174"/>
      <c r="TVU204" s="174"/>
      <c r="TVV204" s="174"/>
      <c r="TVW204" s="174"/>
      <c r="TVX204" s="174"/>
      <c r="TVY204" s="174"/>
      <c r="TVZ204" s="174"/>
      <c r="TWA204" s="174"/>
      <c r="TWB204" s="174"/>
      <c r="TWC204" s="174"/>
      <c r="TWD204" s="174"/>
      <c r="TWE204" s="174"/>
      <c r="TWF204" s="174"/>
      <c r="TWG204" s="174"/>
      <c r="TWH204" s="174"/>
      <c r="TWI204" s="174"/>
      <c r="TWJ204" s="174"/>
      <c r="TWK204" s="174"/>
      <c r="TWL204" s="174"/>
      <c r="TWM204" s="174"/>
      <c r="TWN204" s="174"/>
      <c r="TWO204" s="174"/>
      <c r="TWP204" s="174"/>
      <c r="TWQ204" s="174"/>
      <c r="TWR204" s="174"/>
      <c r="TWS204" s="174"/>
      <c r="TWT204" s="174"/>
      <c r="TWU204" s="174"/>
      <c r="TWV204" s="174"/>
      <c r="TWW204" s="174"/>
      <c r="TWX204" s="174"/>
      <c r="TWY204" s="174"/>
      <c r="TWZ204" s="174"/>
      <c r="TXA204" s="174"/>
      <c r="TXB204" s="174"/>
      <c r="TXC204" s="174"/>
      <c r="TXD204" s="174"/>
      <c r="TXE204" s="174"/>
      <c r="TXF204" s="174"/>
      <c r="TXG204" s="174"/>
      <c r="TXH204" s="174"/>
      <c r="TXI204" s="174"/>
      <c r="TXJ204" s="174"/>
      <c r="TXK204" s="174"/>
      <c r="TXL204" s="174"/>
      <c r="TXM204" s="174"/>
      <c r="TXN204" s="174"/>
      <c r="TXO204" s="174"/>
      <c r="TXP204" s="174"/>
      <c r="TXQ204" s="174"/>
      <c r="TXR204" s="174"/>
      <c r="TXS204" s="174"/>
      <c r="TXT204" s="174"/>
      <c r="TXU204" s="174"/>
      <c r="TXV204" s="174"/>
      <c r="TXW204" s="174"/>
      <c r="TXX204" s="174"/>
      <c r="TXY204" s="174"/>
      <c r="TXZ204" s="174"/>
      <c r="TYA204" s="174"/>
      <c r="TYB204" s="174"/>
      <c r="TYC204" s="174"/>
      <c r="TYD204" s="174"/>
      <c r="TYE204" s="174"/>
      <c r="TYF204" s="174"/>
      <c r="TYG204" s="174"/>
      <c r="TYH204" s="174"/>
      <c r="TYI204" s="174"/>
      <c r="TYJ204" s="174"/>
      <c r="TYK204" s="174"/>
      <c r="TYL204" s="174"/>
      <c r="TYM204" s="174"/>
      <c r="TYN204" s="174"/>
      <c r="TYO204" s="174"/>
      <c r="TYP204" s="174"/>
      <c r="TYQ204" s="174"/>
      <c r="TYR204" s="174"/>
      <c r="TYS204" s="174"/>
      <c r="TYT204" s="174"/>
      <c r="TYU204" s="174"/>
      <c r="TYV204" s="174"/>
      <c r="TYW204" s="174"/>
      <c r="TYX204" s="174"/>
      <c r="TYY204" s="174"/>
      <c r="TYZ204" s="174"/>
      <c r="TZA204" s="174"/>
      <c r="TZB204" s="174"/>
      <c r="TZC204" s="174"/>
      <c r="TZD204" s="174"/>
      <c r="TZE204" s="174"/>
      <c r="TZF204" s="174"/>
      <c r="TZG204" s="174"/>
      <c r="TZH204" s="174"/>
      <c r="TZI204" s="174"/>
      <c r="TZJ204" s="174"/>
      <c r="TZK204" s="174"/>
      <c r="TZL204" s="174"/>
      <c r="TZM204" s="174"/>
      <c r="TZN204" s="174"/>
      <c r="TZO204" s="174"/>
      <c r="TZP204" s="174"/>
      <c r="TZQ204" s="174"/>
      <c r="TZR204" s="174"/>
      <c r="TZS204" s="174"/>
      <c r="TZT204" s="174"/>
      <c r="TZU204" s="174"/>
      <c r="TZV204" s="174"/>
      <c r="TZW204" s="174"/>
      <c r="TZX204" s="174"/>
      <c r="TZY204" s="174"/>
      <c r="TZZ204" s="174"/>
      <c r="UAA204" s="174"/>
      <c r="UAB204" s="174"/>
      <c r="UAC204" s="174"/>
      <c r="UAD204" s="174"/>
      <c r="UAE204" s="174"/>
      <c r="UAF204" s="174"/>
      <c r="UAG204" s="174"/>
      <c r="UAH204" s="174"/>
      <c r="UAI204" s="174"/>
      <c r="UAJ204" s="174"/>
      <c r="UAK204" s="174"/>
      <c r="UAL204" s="174"/>
      <c r="UAM204" s="174"/>
      <c r="UAN204" s="174"/>
      <c r="UAO204" s="174"/>
      <c r="UAP204" s="174"/>
      <c r="UAQ204" s="174"/>
      <c r="UAR204" s="174"/>
      <c r="UAS204" s="174"/>
      <c r="UAT204" s="174"/>
      <c r="UAU204" s="174"/>
      <c r="UAV204" s="174"/>
      <c r="UAW204" s="174"/>
      <c r="UAX204" s="174"/>
      <c r="UAY204" s="174"/>
      <c r="UAZ204" s="174"/>
      <c r="UBA204" s="174"/>
      <c r="UBB204" s="174"/>
      <c r="UBC204" s="174"/>
      <c r="UBD204" s="174"/>
      <c r="UBE204" s="174"/>
      <c r="UBF204" s="174"/>
      <c r="UBG204" s="174"/>
      <c r="UBH204" s="174"/>
      <c r="UBI204" s="174"/>
      <c r="UBJ204" s="174"/>
      <c r="UBK204" s="174"/>
      <c r="UBL204" s="174"/>
      <c r="UBM204" s="174"/>
      <c r="UBN204" s="174"/>
      <c r="UBO204" s="174"/>
      <c r="UBP204" s="174"/>
      <c r="UBQ204" s="174"/>
      <c r="UBR204" s="174"/>
      <c r="UBS204" s="174"/>
      <c r="UBT204" s="174"/>
      <c r="UBU204" s="174"/>
      <c r="UBV204" s="174"/>
      <c r="UBW204" s="174"/>
      <c r="UBX204" s="174"/>
      <c r="UBY204" s="174"/>
      <c r="UBZ204" s="174"/>
      <c r="UCA204" s="174"/>
      <c r="UCB204" s="174"/>
      <c r="UCC204" s="174"/>
      <c r="UCD204" s="174"/>
      <c r="UCE204" s="174"/>
      <c r="UCF204" s="174"/>
      <c r="UCG204" s="174"/>
      <c r="UCH204" s="174"/>
      <c r="UCI204" s="174"/>
      <c r="UCJ204" s="174"/>
      <c r="UCK204" s="174"/>
      <c r="UCL204" s="174"/>
      <c r="UCM204" s="174"/>
      <c r="UCN204" s="174"/>
      <c r="UCO204" s="174"/>
      <c r="UCP204" s="174"/>
      <c r="UCQ204" s="174"/>
      <c r="UCR204" s="174"/>
      <c r="UCS204" s="174"/>
      <c r="UCT204" s="174"/>
      <c r="UCU204" s="174"/>
      <c r="UCV204" s="174"/>
      <c r="UCW204" s="174"/>
      <c r="UCX204" s="174"/>
      <c r="UCY204" s="174"/>
      <c r="UCZ204" s="174"/>
      <c r="UDA204" s="174"/>
      <c r="UDB204" s="174"/>
      <c r="UDC204" s="174"/>
      <c r="UDD204" s="174"/>
      <c r="UDE204" s="174"/>
      <c r="UDF204" s="174"/>
      <c r="UDG204" s="174"/>
      <c r="UDH204" s="174"/>
      <c r="UDI204" s="174"/>
      <c r="UDJ204" s="174"/>
      <c r="UDK204" s="174"/>
      <c r="UDL204" s="174"/>
      <c r="UDM204" s="174"/>
      <c r="UDN204" s="174"/>
      <c r="UDO204" s="174"/>
      <c r="UDP204" s="174"/>
      <c r="UDQ204" s="174"/>
      <c r="UDR204" s="174"/>
      <c r="UDS204" s="174"/>
      <c r="UDT204" s="174"/>
      <c r="UDU204" s="174"/>
      <c r="UDV204" s="174"/>
      <c r="UDW204" s="174"/>
      <c r="UDX204" s="174"/>
      <c r="UDY204" s="174"/>
      <c r="UDZ204" s="174"/>
      <c r="UEA204" s="174"/>
      <c r="UEB204" s="174"/>
      <c r="UEC204" s="174"/>
      <c r="UED204" s="174"/>
      <c r="UEE204" s="174"/>
      <c r="UEF204" s="174"/>
      <c r="UEG204" s="174"/>
      <c r="UEH204" s="174"/>
      <c r="UEI204" s="174"/>
      <c r="UEJ204" s="174"/>
      <c r="UEK204" s="174"/>
      <c r="UEL204" s="174"/>
      <c r="UEM204" s="174"/>
      <c r="UEN204" s="174"/>
      <c r="UEO204" s="174"/>
      <c r="UEP204" s="174"/>
      <c r="UEQ204" s="174"/>
      <c r="UER204" s="174"/>
      <c r="UES204" s="174"/>
      <c r="UET204" s="174"/>
      <c r="UEU204" s="174"/>
      <c r="UEV204" s="174"/>
      <c r="UEW204" s="174"/>
      <c r="UEX204" s="174"/>
      <c r="UEY204" s="174"/>
      <c r="UEZ204" s="174"/>
      <c r="UFA204" s="174"/>
      <c r="UFB204" s="174"/>
      <c r="UFC204" s="174"/>
      <c r="UFD204" s="174"/>
      <c r="UFE204" s="174"/>
      <c r="UFF204" s="174"/>
      <c r="UFG204" s="174"/>
      <c r="UFH204" s="174"/>
      <c r="UFI204" s="174"/>
      <c r="UFJ204" s="174"/>
      <c r="UFK204" s="174"/>
      <c r="UFL204" s="174"/>
      <c r="UFM204" s="174"/>
      <c r="UFN204" s="174"/>
      <c r="UFO204" s="174"/>
      <c r="UFP204" s="174"/>
      <c r="UFQ204" s="174"/>
      <c r="UFR204" s="174"/>
      <c r="UFS204" s="174"/>
      <c r="UFT204" s="174"/>
      <c r="UFU204" s="174"/>
      <c r="UFV204" s="174"/>
      <c r="UFW204" s="174"/>
      <c r="UFX204" s="174"/>
      <c r="UFY204" s="174"/>
      <c r="UFZ204" s="174"/>
      <c r="UGA204" s="174"/>
      <c r="UGB204" s="174"/>
      <c r="UGC204" s="174"/>
      <c r="UGD204" s="174"/>
      <c r="UGE204" s="174"/>
      <c r="UGF204" s="174"/>
      <c r="UGG204" s="174"/>
      <c r="UGH204" s="174"/>
      <c r="UGI204" s="174"/>
      <c r="UGJ204" s="174"/>
      <c r="UGK204" s="174"/>
      <c r="UGL204" s="174"/>
      <c r="UGM204" s="174"/>
      <c r="UGN204" s="174"/>
      <c r="UGO204" s="174"/>
      <c r="UGP204" s="174"/>
      <c r="UGQ204" s="174"/>
      <c r="UGR204" s="174"/>
      <c r="UGS204" s="174"/>
      <c r="UGT204" s="174"/>
      <c r="UGU204" s="174"/>
      <c r="UGV204" s="174"/>
      <c r="UGW204" s="174"/>
      <c r="UGX204" s="174"/>
      <c r="UGY204" s="174"/>
      <c r="UGZ204" s="174"/>
      <c r="UHA204" s="174"/>
      <c r="UHB204" s="174"/>
      <c r="UHC204" s="174"/>
      <c r="UHD204" s="174"/>
      <c r="UHE204" s="174"/>
      <c r="UHF204" s="174"/>
      <c r="UHG204" s="174"/>
      <c r="UHH204" s="174"/>
      <c r="UHI204" s="174"/>
      <c r="UHJ204" s="174"/>
      <c r="UHK204" s="174"/>
      <c r="UHL204" s="174"/>
      <c r="UHM204" s="174"/>
      <c r="UHN204" s="174"/>
      <c r="UHO204" s="174"/>
      <c r="UHP204" s="174"/>
      <c r="UHQ204" s="174"/>
      <c r="UHR204" s="174"/>
      <c r="UHS204" s="174"/>
      <c r="UHT204" s="174"/>
      <c r="UHU204" s="174"/>
      <c r="UHV204" s="174"/>
      <c r="UHW204" s="174"/>
      <c r="UHX204" s="174"/>
      <c r="UHY204" s="174"/>
      <c r="UHZ204" s="174"/>
      <c r="UIA204" s="174"/>
      <c r="UIB204" s="174"/>
      <c r="UIC204" s="174"/>
      <c r="UID204" s="174"/>
      <c r="UIE204" s="174"/>
      <c r="UIF204" s="174"/>
      <c r="UIG204" s="174"/>
      <c r="UIH204" s="174"/>
      <c r="UII204" s="174"/>
      <c r="UIJ204" s="174"/>
      <c r="UIK204" s="174"/>
      <c r="UIL204" s="174"/>
      <c r="UIM204" s="174"/>
      <c r="UIN204" s="174"/>
      <c r="UIO204" s="174"/>
      <c r="UIP204" s="174"/>
      <c r="UIQ204" s="174"/>
      <c r="UIR204" s="174"/>
      <c r="UIS204" s="174"/>
      <c r="UIT204" s="174"/>
      <c r="UIU204" s="174"/>
      <c r="UIV204" s="174"/>
      <c r="UIW204" s="174"/>
      <c r="UIX204" s="174"/>
      <c r="UIY204" s="174"/>
      <c r="UIZ204" s="174"/>
      <c r="UJA204" s="174"/>
      <c r="UJB204" s="174"/>
      <c r="UJC204" s="174"/>
      <c r="UJD204" s="174"/>
      <c r="UJE204" s="174"/>
      <c r="UJF204" s="174"/>
      <c r="UJG204" s="174"/>
      <c r="UJH204" s="174"/>
      <c r="UJI204" s="174"/>
      <c r="UJJ204" s="174"/>
      <c r="UJK204" s="174"/>
      <c r="UJL204" s="174"/>
      <c r="UJM204" s="174"/>
      <c r="UJN204" s="174"/>
      <c r="UJO204" s="174"/>
      <c r="UJP204" s="174"/>
      <c r="UJQ204" s="174"/>
      <c r="UJR204" s="174"/>
      <c r="UJS204" s="174"/>
      <c r="UJT204" s="174"/>
      <c r="UJU204" s="174"/>
      <c r="UJV204" s="174"/>
      <c r="UJW204" s="174"/>
      <c r="UJX204" s="174"/>
      <c r="UJY204" s="174"/>
      <c r="UJZ204" s="174"/>
      <c r="UKA204" s="174"/>
      <c r="UKB204" s="174"/>
      <c r="UKC204" s="174"/>
      <c r="UKD204" s="174"/>
      <c r="UKE204" s="174"/>
      <c r="UKF204" s="174"/>
      <c r="UKG204" s="174"/>
      <c r="UKH204" s="174"/>
      <c r="UKI204" s="174"/>
      <c r="UKJ204" s="174"/>
      <c r="UKK204" s="174"/>
      <c r="UKL204" s="174"/>
      <c r="UKM204" s="174"/>
      <c r="UKN204" s="174"/>
      <c r="UKO204" s="174"/>
      <c r="UKP204" s="174"/>
      <c r="UKQ204" s="174"/>
      <c r="UKR204" s="174"/>
      <c r="UKS204" s="174"/>
      <c r="UKT204" s="174"/>
      <c r="UKU204" s="174"/>
      <c r="UKV204" s="174"/>
      <c r="UKW204" s="174"/>
      <c r="UKX204" s="174"/>
      <c r="UKY204" s="174"/>
      <c r="UKZ204" s="174"/>
      <c r="ULA204" s="174"/>
      <c r="ULB204" s="174"/>
      <c r="ULC204" s="174"/>
      <c r="ULD204" s="174"/>
      <c r="ULE204" s="174"/>
      <c r="ULF204" s="174"/>
      <c r="ULG204" s="174"/>
      <c r="ULH204" s="174"/>
      <c r="ULI204" s="174"/>
      <c r="ULJ204" s="174"/>
      <c r="ULK204" s="174"/>
      <c r="ULL204" s="174"/>
      <c r="ULM204" s="174"/>
      <c r="ULN204" s="174"/>
      <c r="ULO204" s="174"/>
      <c r="ULP204" s="174"/>
      <c r="ULQ204" s="174"/>
      <c r="ULR204" s="174"/>
      <c r="ULS204" s="174"/>
      <c r="ULT204" s="174"/>
      <c r="ULU204" s="174"/>
      <c r="ULV204" s="174"/>
      <c r="ULW204" s="174"/>
      <c r="ULX204" s="174"/>
      <c r="ULY204" s="174"/>
      <c r="ULZ204" s="174"/>
      <c r="UMA204" s="174"/>
      <c r="UMB204" s="174"/>
      <c r="UMC204" s="174"/>
      <c r="UMD204" s="174"/>
      <c r="UME204" s="174"/>
      <c r="UMF204" s="174"/>
      <c r="UMG204" s="174"/>
      <c r="UMH204" s="174"/>
      <c r="UMI204" s="174"/>
      <c r="UMJ204" s="174"/>
      <c r="UMK204" s="174"/>
      <c r="UML204" s="174"/>
      <c r="UMM204" s="174"/>
      <c r="UMN204" s="174"/>
      <c r="UMO204" s="174"/>
      <c r="UMP204" s="174"/>
      <c r="UMQ204" s="174"/>
      <c r="UMR204" s="174"/>
      <c r="UMS204" s="174"/>
      <c r="UMT204" s="174"/>
      <c r="UMU204" s="174"/>
      <c r="UMV204" s="174"/>
      <c r="UMW204" s="174"/>
      <c r="UMX204" s="174"/>
      <c r="UMY204" s="174"/>
      <c r="UMZ204" s="174"/>
      <c r="UNA204" s="174"/>
      <c r="UNB204" s="174"/>
      <c r="UNC204" s="174"/>
      <c r="UND204" s="174"/>
      <c r="UNE204" s="174"/>
      <c r="UNF204" s="174"/>
      <c r="UNG204" s="174"/>
      <c r="UNH204" s="174"/>
      <c r="UNI204" s="174"/>
      <c r="UNJ204" s="174"/>
      <c r="UNK204" s="174"/>
      <c r="UNL204" s="174"/>
      <c r="UNM204" s="174"/>
      <c r="UNN204" s="174"/>
      <c r="UNO204" s="174"/>
      <c r="UNP204" s="174"/>
      <c r="UNQ204" s="174"/>
      <c r="UNR204" s="174"/>
      <c r="UNS204" s="174"/>
      <c r="UNT204" s="174"/>
      <c r="UNU204" s="174"/>
      <c r="UNV204" s="174"/>
      <c r="UNW204" s="174"/>
      <c r="UNX204" s="174"/>
      <c r="UNY204" s="174"/>
      <c r="UNZ204" s="174"/>
      <c r="UOA204" s="174"/>
      <c r="UOB204" s="174"/>
      <c r="UOC204" s="174"/>
      <c r="UOD204" s="174"/>
      <c r="UOE204" s="174"/>
      <c r="UOF204" s="174"/>
      <c r="UOG204" s="174"/>
      <c r="UOH204" s="174"/>
      <c r="UOI204" s="174"/>
      <c r="UOJ204" s="174"/>
      <c r="UOK204" s="174"/>
      <c r="UOL204" s="174"/>
      <c r="UOM204" s="174"/>
      <c r="UON204" s="174"/>
      <c r="UOO204" s="174"/>
      <c r="UOP204" s="174"/>
      <c r="UOQ204" s="174"/>
      <c r="UOR204" s="174"/>
      <c r="UOS204" s="174"/>
      <c r="UOT204" s="174"/>
      <c r="UOU204" s="174"/>
      <c r="UOV204" s="174"/>
      <c r="UOW204" s="174"/>
      <c r="UOX204" s="174"/>
      <c r="UOY204" s="174"/>
      <c r="UOZ204" s="174"/>
      <c r="UPA204" s="174"/>
      <c r="UPB204" s="174"/>
      <c r="UPC204" s="174"/>
      <c r="UPD204" s="174"/>
      <c r="UPE204" s="174"/>
      <c r="UPF204" s="174"/>
      <c r="UPG204" s="174"/>
      <c r="UPH204" s="174"/>
      <c r="UPI204" s="174"/>
      <c r="UPJ204" s="174"/>
      <c r="UPK204" s="174"/>
      <c r="UPL204" s="174"/>
      <c r="UPM204" s="174"/>
      <c r="UPN204" s="174"/>
      <c r="UPO204" s="174"/>
      <c r="UPP204" s="174"/>
      <c r="UPQ204" s="174"/>
      <c r="UPR204" s="174"/>
      <c r="UPS204" s="174"/>
      <c r="UPT204" s="174"/>
      <c r="UPU204" s="174"/>
      <c r="UPV204" s="174"/>
      <c r="UPW204" s="174"/>
      <c r="UPX204" s="174"/>
      <c r="UPY204" s="174"/>
      <c r="UPZ204" s="174"/>
      <c r="UQA204" s="174"/>
      <c r="UQB204" s="174"/>
      <c r="UQC204" s="174"/>
      <c r="UQD204" s="174"/>
      <c r="UQE204" s="174"/>
      <c r="UQF204" s="174"/>
      <c r="UQG204" s="174"/>
      <c r="UQH204" s="174"/>
      <c r="UQI204" s="174"/>
      <c r="UQJ204" s="174"/>
      <c r="UQK204" s="174"/>
      <c r="UQL204" s="174"/>
      <c r="UQM204" s="174"/>
      <c r="UQN204" s="174"/>
      <c r="UQO204" s="174"/>
      <c r="UQP204" s="174"/>
      <c r="UQQ204" s="174"/>
      <c r="UQR204" s="174"/>
      <c r="UQS204" s="174"/>
      <c r="UQT204" s="174"/>
      <c r="UQU204" s="174"/>
      <c r="UQV204" s="174"/>
      <c r="UQW204" s="174"/>
      <c r="UQX204" s="174"/>
      <c r="UQY204" s="174"/>
      <c r="UQZ204" s="174"/>
      <c r="URA204" s="174"/>
      <c r="URB204" s="174"/>
      <c r="URC204" s="174"/>
      <c r="URD204" s="174"/>
      <c r="URE204" s="174"/>
      <c r="URF204" s="174"/>
      <c r="URG204" s="174"/>
      <c r="URH204" s="174"/>
      <c r="URI204" s="174"/>
      <c r="URJ204" s="174"/>
      <c r="URK204" s="174"/>
      <c r="URL204" s="174"/>
      <c r="URM204" s="174"/>
      <c r="URN204" s="174"/>
      <c r="URO204" s="174"/>
      <c r="URP204" s="174"/>
      <c r="URQ204" s="174"/>
      <c r="URR204" s="174"/>
      <c r="URS204" s="174"/>
      <c r="URT204" s="174"/>
      <c r="URU204" s="174"/>
      <c r="URV204" s="174"/>
      <c r="URW204" s="174"/>
      <c r="URX204" s="174"/>
      <c r="URY204" s="174"/>
      <c r="URZ204" s="174"/>
      <c r="USA204" s="174"/>
      <c r="USB204" s="174"/>
      <c r="USC204" s="174"/>
      <c r="USD204" s="174"/>
      <c r="USE204" s="174"/>
      <c r="USF204" s="174"/>
      <c r="USG204" s="174"/>
      <c r="USH204" s="174"/>
      <c r="USI204" s="174"/>
      <c r="USJ204" s="174"/>
      <c r="USK204" s="174"/>
      <c r="USL204" s="174"/>
      <c r="USM204" s="174"/>
      <c r="USN204" s="174"/>
      <c r="USO204" s="174"/>
      <c r="USP204" s="174"/>
      <c r="USQ204" s="174"/>
      <c r="USR204" s="174"/>
      <c r="USS204" s="174"/>
      <c r="UST204" s="174"/>
      <c r="USU204" s="174"/>
      <c r="USV204" s="174"/>
      <c r="USW204" s="174"/>
      <c r="USX204" s="174"/>
      <c r="USY204" s="174"/>
      <c r="USZ204" s="174"/>
      <c r="UTA204" s="174"/>
      <c r="UTB204" s="174"/>
      <c r="UTC204" s="174"/>
      <c r="UTD204" s="174"/>
      <c r="UTE204" s="174"/>
      <c r="UTF204" s="174"/>
      <c r="UTG204" s="174"/>
      <c r="UTH204" s="174"/>
      <c r="UTI204" s="174"/>
      <c r="UTJ204" s="174"/>
      <c r="UTK204" s="174"/>
      <c r="UTL204" s="174"/>
      <c r="UTM204" s="174"/>
      <c r="UTN204" s="174"/>
      <c r="UTO204" s="174"/>
      <c r="UTP204" s="174"/>
      <c r="UTQ204" s="174"/>
      <c r="UTR204" s="174"/>
      <c r="UTS204" s="174"/>
      <c r="UTT204" s="174"/>
      <c r="UTU204" s="174"/>
      <c r="UTV204" s="174"/>
      <c r="UTW204" s="174"/>
      <c r="UTX204" s="174"/>
      <c r="UTY204" s="174"/>
      <c r="UTZ204" s="174"/>
      <c r="UUA204" s="174"/>
      <c r="UUB204" s="174"/>
      <c r="UUC204" s="174"/>
      <c r="UUD204" s="174"/>
      <c r="UUE204" s="174"/>
      <c r="UUF204" s="174"/>
      <c r="UUG204" s="174"/>
      <c r="UUH204" s="174"/>
      <c r="UUI204" s="174"/>
      <c r="UUJ204" s="174"/>
      <c r="UUK204" s="174"/>
      <c r="UUL204" s="174"/>
      <c r="UUM204" s="174"/>
      <c r="UUN204" s="174"/>
      <c r="UUO204" s="174"/>
      <c r="UUP204" s="174"/>
      <c r="UUQ204" s="174"/>
      <c r="UUR204" s="174"/>
      <c r="UUS204" s="174"/>
      <c r="UUT204" s="174"/>
      <c r="UUU204" s="174"/>
      <c r="UUV204" s="174"/>
      <c r="UUW204" s="174"/>
      <c r="UUX204" s="174"/>
      <c r="UUY204" s="174"/>
      <c r="UUZ204" s="174"/>
      <c r="UVA204" s="174"/>
      <c r="UVB204" s="174"/>
      <c r="UVC204" s="174"/>
      <c r="UVD204" s="174"/>
      <c r="UVE204" s="174"/>
      <c r="UVF204" s="174"/>
      <c r="UVG204" s="174"/>
      <c r="UVH204" s="174"/>
      <c r="UVI204" s="174"/>
      <c r="UVJ204" s="174"/>
      <c r="UVK204" s="174"/>
      <c r="UVL204" s="174"/>
      <c r="UVM204" s="174"/>
      <c r="UVN204" s="174"/>
      <c r="UVO204" s="174"/>
      <c r="UVP204" s="174"/>
      <c r="UVQ204" s="174"/>
      <c r="UVR204" s="174"/>
      <c r="UVS204" s="174"/>
      <c r="UVT204" s="174"/>
      <c r="UVU204" s="174"/>
      <c r="UVV204" s="174"/>
      <c r="UVW204" s="174"/>
      <c r="UVX204" s="174"/>
      <c r="UVY204" s="174"/>
      <c r="UVZ204" s="174"/>
      <c r="UWA204" s="174"/>
      <c r="UWB204" s="174"/>
      <c r="UWC204" s="174"/>
      <c r="UWD204" s="174"/>
      <c r="UWE204" s="174"/>
      <c r="UWF204" s="174"/>
      <c r="UWG204" s="174"/>
      <c r="UWH204" s="174"/>
      <c r="UWI204" s="174"/>
      <c r="UWJ204" s="174"/>
      <c r="UWK204" s="174"/>
      <c r="UWL204" s="174"/>
      <c r="UWM204" s="174"/>
      <c r="UWN204" s="174"/>
      <c r="UWO204" s="174"/>
      <c r="UWP204" s="174"/>
      <c r="UWQ204" s="174"/>
      <c r="UWR204" s="174"/>
      <c r="UWS204" s="174"/>
      <c r="UWT204" s="174"/>
      <c r="UWU204" s="174"/>
      <c r="UWV204" s="174"/>
      <c r="UWW204" s="174"/>
      <c r="UWX204" s="174"/>
      <c r="UWY204" s="174"/>
      <c r="UWZ204" s="174"/>
      <c r="UXA204" s="174"/>
      <c r="UXB204" s="174"/>
      <c r="UXC204" s="174"/>
      <c r="UXD204" s="174"/>
      <c r="UXE204" s="174"/>
      <c r="UXF204" s="174"/>
      <c r="UXG204" s="174"/>
      <c r="UXH204" s="174"/>
      <c r="UXI204" s="174"/>
      <c r="UXJ204" s="174"/>
      <c r="UXK204" s="174"/>
      <c r="UXL204" s="174"/>
      <c r="UXM204" s="174"/>
      <c r="UXN204" s="174"/>
      <c r="UXO204" s="174"/>
      <c r="UXP204" s="174"/>
      <c r="UXQ204" s="174"/>
      <c r="UXR204" s="174"/>
      <c r="UXS204" s="174"/>
      <c r="UXT204" s="174"/>
      <c r="UXU204" s="174"/>
      <c r="UXV204" s="174"/>
      <c r="UXW204" s="174"/>
      <c r="UXX204" s="174"/>
      <c r="UXY204" s="174"/>
      <c r="UXZ204" s="174"/>
      <c r="UYA204" s="174"/>
      <c r="UYB204" s="174"/>
      <c r="UYC204" s="174"/>
      <c r="UYD204" s="174"/>
      <c r="UYE204" s="174"/>
      <c r="UYF204" s="174"/>
      <c r="UYG204" s="174"/>
      <c r="UYH204" s="174"/>
      <c r="UYI204" s="174"/>
      <c r="UYJ204" s="174"/>
      <c r="UYK204" s="174"/>
      <c r="UYL204" s="174"/>
      <c r="UYM204" s="174"/>
      <c r="UYN204" s="174"/>
      <c r="UYO204" s="174"/>
      <c r="UYP204" s="174"/>
      <c r="UYQ204" s="174"/>
      <c r="UYR204" s="174"/>
      <c r="UYS204" s="174"/>
      <c r="UYT204" s="174"/>
      <c r="UYU204" s="174"/>
      <c r="UYV204" s="174"/>
      <c r="UYW204" s="174"/>
      <c r="UYX204" s="174"/>
      <c r="UYY204" s="174"/>
      <c r="UYZ204" s="174"/>
      <c r="UZA204" s="174"/>
      <c r="UZB204" s="174"/>
      <c r="UZC204" s="174"/>
      <c r="UZD204" s="174"/>
      <c r="UZE204" s="174"/>
      <c r="UZF204" s="174"/>
      <c r="UZG204" s="174"/>
      <c r="UZH204" s="174"/>
      <c r="UZI204" s="174"/>
      <c r="UZJ204" s="174"/>
      <c r="UZK204" s="174"/>
      <c r="UZL204" s="174"/>
      <c r="UZM204" s="174"/>
      <c r="UZN204" s="174"/>
      <c r="UZO204" s="174"/>
      <c r="UZP204" s="174"/>
      <c r="UZQ204" s="174"/>
      <c r="UZR204" s="174"/>
      <c r="UZS204" s="174"/>
      <c r="UZT204" s="174"/>
      <c r="UZU204" s="174"/>
      <c r="UZV204" s="174"/>
      <c r="UZW204" s="174"/>
      <c r="UZX204" s="174"/>
      <c r="UZY204" s="174"/>
      <c r="UZZ204" s="174"/>
      <c r="VAA204" s="174"/>
      <c r="VAB204" s="174"/>
      <c r="VAC204" s="174"/>
      <c r="VAD204" s="174"/>
      <c r="VAE204" s="174"/>
      <c r="VAF204" s="174"/>
      <c r="VAG204" s="174"/>
      <c r="VAH204" s="174"/>
      <c r="VAI204" s="174"/>
      <c r="VAJ204" s="174"/>
      <c r="VAK204" s="174"/>
      <c r="VAL204" s="174"/>
      <c r="VAM204" s="174"/>
      <c r="VAN204" s="174"/>
      <c r="VAO204" s="174"/>
      <c r="VAP204" s="174"/>
      <c r="VAQ204" s="174"/>
      <c r="VAR204" s="174"/>
      <c r="VAS204" s="174"/>
      <c r="VAT204" s="174"/>
      <c r="VAU204" s="174"/>
      <c r="VAV204" s="174"/>
      <c r="VAW204" s="174"/>
      <c r="VAX204" s="174"/>
      <c r="VAY204" s="174"/>
      <c r="VAZ204" s="174"/>
      <c r="VBA204" s="174"/>
      <c r="VBB204" s="174"/>
      <c r="VBC204" s="174"/>
      <c r="VBD204" s="174"/>
      <c r="VBE204" s="174"/>
      <c r="VBF204" s="174"/>
      <c r="VBG204" s="174"/>
      <c r="VBH204" s="174"/>
      <c r="VBI204" s="174"/>
      <c r="VBJ204" s="174"/>
      <c r="VBK204" s="174"/>
      <c r="VBL204" s="174"/>
      <c r="VBM204" s="174"/>
      <c r="VBN204" s="174"/>
      <c r="VBO204" s="174"/>
      <c r="VBP204" s="174"/>
      <c r="VBQ204" s="174"/>
      <c r="VBR204" s="174"/>
      <c r="VBS204" s="174"/>
      <c r="VBT204" s="174"/>
      <c r="VBU204" s="174"/>
      <c r="VBV204" s="174"/>
      <c r="VBW204" s="174"/>
      <c r="VBX204" s="174"/>
      <c r="VBY204" s="174"/>
      <c r="VBZ204" s="174"/>
      <c r="VCA204" s="174"/>
      <c r="VCB204" s="174"/>
      <c r="VCC204" s="174"/>
      <c r="VCD204" s="174"/>
      <c r="VCE204" s="174"/>
      <c r="VCF204" s="174"/>
      <c r="VCG204" s="174"/>
      <c r="VCH204" s="174"/>
      <c r="VCI204" s="174"/>
      <c r="VCJ204" s="174"/>
      <c r="VCK204" s="174"/>
      <c r="VCL204" s="174"/>
      <c r="VCM204" s="174"/>
      <c r="VCN204" s="174"/>
      <c r="VCO204" s="174"/>
      <c r="VCP204" s="174"/>
      <c r="VCQ204" s="174"/>
      <c r="VCR204" s="174"/>
      <c r="VCS204" s="174"/>
      <c r="VCT204" s="174"/>
      <c r="VCU204" s="174"/>
      <c r="VCV204" s="174"/>
      <c r="VCW204" s="174"/>
      <c r="VCX204" s="174"/>
      <c r="VCY204" s="174"/>
      <c r="VCZ204" s="174"/>
      <c r="VDA204" s="174"/>
      <c r="VDB204" s="174"/>
      <c r="VDC204" s="174"/>
      <c r="VDD204" s="174"/>
      <c r="VDE204" s="174"/>
      <c r="VDF204" s="174"/>
      <c r="VDG204" s="174"/>
      <c r="VDH204" s="174"/>
      <c r="VDI204" s="174"/>
      <c r="VDJ204" s="174"/>
      <c r="VDK204" s="174"/>
      <c r="VDL204" s="174"/>
      <c r="VDM204" s="174"/>
      <c r="VDN204" s="174"/>
      <c r="VDO204" s="174"/>
      <c r="VDP204" s="174"/>
      <c r="VDQ204" s="174"/>
      <c r="VDR204" s="174"/>
      <c r="VDS204" s="174"/>
      <c r="VDT204" s="174"/>
      <c r="VDU204" s="174"/>
      <c r="VDV204" s="174"/>
      <c r="VDW204" s="174"/>
      <c r="VDX204" s="174"/>
      <c r="VDY204" s="174"/>
      <c r="VDZ204" s="174"/>
      <c r="VEA204" s="174"/>
      <c r="VEB204" s="174"/>
      <c r="VEC204" s="174"/>
      <c r="VED204" s="174"/>
      <c r="VEE204" s="174"/>
      <c r="VEF204" s="174"/>
      <c r="VEG204" s="174"/>
      <c r="VEH204" s="174"/>
      <c r="VEI204" s="174"/>
      <c r="VEJ204" s="174"/>
      <c r="VEK204" s="174"/>
      <c r="VEL204" s="174"/>
      <c r="VEM204" s="174"/>
      <c r="VEN204" s="174"/>
      <c r="VEO204" s="174"/>
      <c r="VEP204" s="174"/>
      <c r="VEQ204" s="174"/>
      <c r="VER204" s="174"/>
      <c r="VES204" s="174"/>
      <c r="VET204" s="174"/>
      <c r="VEU204" s="174"/>
      <c r="VEV204" s="174"/>
      <c r="VEW204" s="174"/>
      <c r="VEX204" s="174"/>
      <c r="VEY204" s="174"/>
      <c r="VEZ204" s="174"/>
      <c r="VFA204" s="174"/>
      <c r="VFB204" s="174"/>
      <c r="VFC204" s="174"/>
      <c r="VFD204" s="174"/>
      <c r="VFE204" s="174"/>
      <c r="VFF204" s="174"/>
      <c r="VFG204" s="174"/>
      <c r="VFH204" s="174"/>
      <c r="VFI204" s="174"/>
      <c r="VFJ204" s="174"/>
      <c r="VFK204" s="174"/>
      <c r="VFL204" s="174"/>
      <c r="VFM204" s="174"/>
      <c r="VFN204" s="174"/>
      <c r="VFO204" s="174"/>
      <c r="VFP204" s="174"/>
      <c r="VFQ204" s="174"/>
      <c r="VFR204" s="174"/>
      <c r="VFS204" s="174"/>
      <c r="VFT204" s="174"/>
      <c r="VFU204" s="174"/>
      <c r="VFV204" s="174"/>
      <c r="VFW204" s="174"/>
      <c r="VFX204" s="174"/>
      <c r="VFY204" s="174"/>
      <c r="VFZ204" s="174"/>
      <c r="VGA204" s="174"/>
      <c r="VGB204" s="174"/>
      <c r="VGC204" s="174"/>
      <c r="VGD204" s="174"/>
      <c r="VGE204" s="174"/>
      <c r="VGF204" s="174"/>
      <c r="VGG204" s="174"/>
      <c r="VGH204" s="174"/>
      <c r="VGI204" s="174"/>
      <c r="VGJ204" s="174"/>
      <c r="VGK204" s="174"/>
      <c r="VGL204" s="174"/>
      <c r="VGM204" s="174"/>
      <c r="VGN204" s="174"/>
      <c r="VGO204" s="174"/>
      <c r="VGP204" s="174"/>
      <c r="VGQ204" s="174"/>
      <c r="VGR204" s="174"/>
      <c r="VGS204" s="174"/>
      <c r="VGT204" s="174"/>
      <c r="VGU204" s="174"/>
      <c r="VGV204" s="174"/>
      <c r="VGW204" s="174"/>
      <c r="VGX204" s="174"/>
      <c r="VGY204" s="174"/>
      <c r="VGZ204" s="174"/>
      <c r="VHA204" s="174"/>
      <c r="VHB204" s="174"/>
      <c r="VHC204" s="174"/>
      <c r="VHD204" s="174"/>
      <c r="VHE204" s="174"/>
      <c r="VHF204" s="174"/>
      <c r="VHG204" s="174"/>
      <c r="VHH204" s="174"/>
      <c r="VHI204" s="174"/>
      <c r="VHJ204" s="174"/>
      <c r="VHK204" s="174"/>
      <c r="VHL204" s="174"/>
      <c r="VHM204" s="174"/>
      <c r="VHN204" s="174"/>
      <c r="VHO204" s="174"/>
      <c r="VHP204" s="174"/>
      <c r="VHQ204" s="174"/>
      <c r="VHR204" s="174"/>
      <c r="VHS204" s="174"/>
      <c r="VHT204" s="174"/>
      <c r="VHU204" s="174"/>
      <c r="VHV204" s="174"/>
      <c r="VHW204" s="174"/>
      <c r="VHX204" s="174"/>
      <c r="VHY204" s="174"/>
      <c r="VHZ204" s="174"/>
      <c r="VIA204" s="174"/>
      <c r="VIB204" s="174"/>
      <c r="VIC204" s="174"/>
      <c r="VID204" s="174"/>
      <c r="VIE204" s="174"/>
      <c r="VIF204" s="174"/>
      <c r="VIG204" s="174"/>
      <c r="VIH204" s="174"/>
      <c r="VII204" s="174"/>
      <c r="VIJ204" s="174"/>
      <c r="VIK204" s="174"/>
      <c r="VIL204" s="174"/>
      <c r="VIM204" s="174"/>
      <c r="VIN204" s="174"/>
      <c r="VIO204" s="174"/>
      <c r="VIP204" s="174"/>
      <c r="VIQ204" s="174"/>
      <c r="VIR204" s="174"/>
      <c r="VIS204" s="174"/>
      <c r="VIT204" s="174"/>
      <c r="VIU204" s="174"/>
      <c r="VIV204" s="174"/>
      <c r="VIW204" s="174"/>
      <c r="VIX204" s="174"/>
      <c r="VIY204" s="174"/>
      <c r="VIZ204" s="174"/>
      <c r="VJA204" s="174"/>
      <c r="VJB204" s="174"/>
      <c r="VJC204" s="174"/>
      <c r="VJD204" s="174"/>
      <c r="VJE204" s="174"/>
      <c r="VJF204" s="174"/>
      <c r="VJG204" s="174"/>
      <c r="VJH204" s="174"/>
      <c r="VJI204" s="174"/>
      <c r="VJJ204" s="174"/>
      <c r="VJK204" s="174"/>
      <c r="VJL204" s="174"/>
      <c r="VJM204" s="174"/>
      <c r="VJN204" s="174"/>
      <c r="VJO204" s="174"/>
      <c r="VJP204" s="174"/>
      <c r="VJQ204" s="174"/>
      <c r="VJR204" s="174"/>
      <c r="VJS204" s="174"/>
      <c r="VJT204" s="174"/>
      <c r="VJU204" s="174"/>
      <c r="VJV204" s="174"/>
      <c r="VJW204" s="174"/>
      <c r="VJX204" s="174"/>
      <c r="VJY204" s="174"/>
      <c r="VJZ204" s="174"/>
      <c r="VKA204" s="174"/>
      <c r="VKB204" s="174"/>
      <c r="VKC204" s="174"/>
      <c r="VKD204" s="174"/>
      <c r="VKE204" s="174"/>
      <c r="VKF204" s="174"/>
      <c r="VKG204" s="174"/>
      <c r="VKH204" s="174"/>
      <c r="VKI204" s="174"/>
      <c r="VKJ204" s="174"/>
      <c r="VKK204" s="174"/>
      <c r="VKL204" s="174"/>
      <c r="VKM204" s="174"/>
      <c r="VKN204" s="174"/>
      <c r="VKO204" s="174"/>
      <c r="VKP204" s="174"/>
      <c r="VKQ204" s="174"/>
      <c r="VKR204" s="174"/>
      <c r="VKS204" s="174"/>
      <c r="VKT204" s="174"/>
      <c r="VKU204" s="174"/>
      <c r="VKV204" s="174"/>
      <c r="VKW204" s="174"/>
      <c r="VKX204" s="174"/>
      <c r="VKY204" s="174"/>
      <c r="VKZ204" s="174"/>
      <c r="VLA204" s="174"/>
      <c r="VLB204" s="174"/>
      <c r="VLC204" s="174"/>
      <c r="VLD204" s="174"/>
      <c r="VLE204" s="174"/>
      <c r="VLF204" s="174"/>
      <c r="VLG204" s="174"/>
      <c r="VLH204" s="174"/>
      <c r="VLI204" s="174"/>
      <c r="VLJ204" s="174"/>
      <c r="VLK204" s="174"/>
      <c r="VLL204" s="174"/>
      <c r="VLM204" s="174"/>
      <c r="VLN204" s="174"/>
      <c r="VLO204" s="174"/>
      <c r="VLP204" s="174"/>
      <c r="VLQ204" s="174"/>
      <c r="VLR204" s="174"/>
      <c r="VLS204" s="174"/>
      <c r="VLT204" s="174"/>
      <c r="VLU204" s="174"/>
      <c r="VLV204" s="174"/>
      <c r="VLW204" s="174"/>
      <c r="VLX204" s="174"/>
      <c r="VLY204" s="174"/>
      <c r="VLZ204" s="174"/>
      <c r="VMA204" s="174"/>
      <c r="VMB204" s="174"/>
      <c r="VMC204" s="174"/>
      <c r="VMD204" s="174"/>
      <c r="VME204" s="174"/>
      <c r="VMF204" s="174"/>
      <c r="VMG204" s="174"/>
      <c r="VMH204" s="174"/>
      <c r="VMI204" s="174"/>
      <c r="VMJ204" s="174"/>
      <c r="VMK204" s="174"/>
      <c r="VML204" s="174"/>
      <c r="VMM204" s="174"/>
      <c r="VMN204" s="174"/>
      <c r="VMO204" s="174"/>
      <c r="VMP204" s="174"/>
      <c r="VMQ204" s="174"/>
      <c r="VMR204" s="174"/>
      <c r="VMS204" s="174"/>
      <c r="VMT204" s="174"/>
      <c r="VMU204" s="174"/>
      <c r="VMV204" s="174"/>
      <c r="VMW204" s="174"/>
      <c r="VMX204" s="174"/>
      <c r="VMY204" s="174"/>
      <c r="VMZ204" s="174"/>
      <c r="VNA204" s="174"/>
      <c r="VNB204" s="174"/>
      <c r="VNC204" s="174"/>
      <c r="VND204" s="174"/>
      <c r="VNE204" s="174"/>
      <c r="VNF204" s="174"/>
      <c r="VNG204" s="174"/>
      <c r="VNH204" s="174"/>
      <c r="VNI204" s="174"/>
      <c r="VNJ204" s="174"/>
      <c r="VNK204" s="174"/>
      <c r="VNL204" s="174"/>
      <c r="VNM204" s="174"/>
      <c r="VNN204" s="174"/>
      <c r="VNO204" s="174"/>
      <c r="VNP204" s="174"/>
      <c r="VNQ204" s="174"/>
      <c r="VNR204" s="174"/>
      <c r="VNS204" s="174"/>
      <c r="VNT204" s="174"/>
      <c r="VNU204" s="174"/>
      <c r="VNV204" s="174"/>
      <c r="VNW204" s="174"/>
      <c r="VNX204" s="174"/>
      <c r="VNY204" s="174"/>
      <c r="VNZ204" s="174"/>
      <c r="VOA204" s="174"/>
      <c r="VOB204" s="174"/>
      <c r="VOC204" s="174"/>
      <c r="VOD204" s="174"/>
      <c r="VOE204" s="174"/>
      <c r="VOF204" s="174"/>
      <c r="VOG204" s="174"/>
      <c r="VOH204" s="174"/>
      <c r="VOI204" s="174"/>
      <c r="VOJ204" s="174"/>
      <c r="VOK204" s="174"/>
      <c r="VOL204" s="174"/>
      <c r="VOM204" s="174"/>
      <c r="VON204" s="174"/>
      <c r="VOO204" s="174"/>
      <c r="VOP204" s="174"/>
      <c r="VOQ204" s="174"/>
      <c r="VOR204" s="174"/>
      <c r="VOS204" s="174"/>
      <c r="VOT204" s="174"/>
      <c r="VOU204" s="174"/>
      <c r="VOV204" s="174"/>
      <c r="VOW204" s="174"/>
      <c r="VOX204" s="174"/>
      <c r="VOY204" s="174"/>
      <c r="VOZ204" s="174"/>
      <c r="VPA204" s="174"/>
      <c r="VPB204" s="174"/>
      <c r="VPC204" s="174"/>
      <c r="VPD204" s="174"/>
      <c r="VPE204" s="174"/>
      <c r="VPF204" s="174"/>
      <c r="VPG204" s="174"/>
      <c r="VPH204" s="174"/>
      <c r="VPI204" s="174"/>
      <c r="VPJ204" s="174"/>
      <c r="VPK204" s="174"/>
      <c r="VPL204" s="174"/>
      <c r="VPM204" s="174"/>
      <c r="VPN204" s="174"/>
      <c r="VPO204" s="174"/>
      <c r="VPP204" s="174"/>
      <c r="VPQ204" s="174"/>
      <c r="VPR204" s="174"/>
      <c r="VPS204" s="174"/>
      <c r="VPT204" s="174"/>
      <c r="VPU204" s="174"/>
      <c r="VPV204" s="174"/>
      <c r="VPW204" s="174"/>
      <c r="VPX204" s="174"/>
      <c r="VPY204" s="174"/>
      <c r="VPZ204" s="174"/>
      <c r="VQA204" s="174"/>
      <c r="VQB204" s="174"/>
      <c r="VQC204" s="174"/>
      <c r="VQD204" s="174"/>
      <c r="VQE204" s="174"/>
      <c r="VQF204" s="174"/>
      <c r="VQG204" s="174"/>
      <c r="VQH204" s="174"/>
      <c r="VQI204" s="174"/>
      <c r="VQJ204" s="174"/>
      <c r="VQK204" s="174"/>
      <c r="VQL204" s="174"/>
      <c r="VQM204" s="174"/>
      <c r="VQN204" s="174"/>
      <c r="VQO204" s="174"/>
      <c r="VQP204" s="174"/>
      <c r="VQQ204" s="174"/>
      <c r="VQR204" s="174"/>
      <c r="VQS204" s="174"/>
      <c r="VQT204" s="174"/>
      <c r="VQU204" s="174"/>
      <c r="VQV204" s="174"/>
      <c r="VQW204" s="174"/>
      <c r="VQX204" s="174"/>
      <c r="VQY204" s="174"/>
      <c r="VQZ204" s="174"/>
      <c r="VRA204" s="174"/>
      <c r="VRB204" s="174"/>
      <c r="VRC204" s="174"/>
      <c r="VRD204" s="174"/>
      <c r="VRE204" s="174"/>
      <c r="VRF204" s="174"/>
      <c r="VRG204" s="174"/>
      <c r="VRH204" s="174"/>
      <c r="VRI204" s="174"/>
      <c r="VRJ204" s="174"/>
      <c r="VRK204" s="174"/>
      <c r="VRL204" s="174"/>
      <c r="VRM204" s="174"/>
      <c r="VRN204" s="174"/>
      <c r="VRO204" s="174"/>
      <c r="VRP204" s="174"/>
      <c r="VRQ204" s="174"/>
      <c r="VRR204" s="174"/>
      <c r="VRS204" s="174"/>
      <c r="VRT204" s="174"/>
      <c r="VRU204" s="174"/>
      <c r="VRV204" s="174"/>
      <c r="VRW204" s="174"/>
      <c r="VRX204" s="174"/>
      <c r="VRY204" s="174"/>
      <c r="VRZ204" s="174"/>
      <c r="VSA204" s="174"/>
      <c r="VSB204" s="174"/>
      <c r="VSC204" s="174"/>
      <c r="VSD204" s="174"/>
      <c r="VSE204" s="174"/>
      <c r="VSF204" s="174"/>
      <c r="VSG204" s="174"/>
      <c r="VSH204" s="174"/>
      <c r="VSI204" s="174"/>
      <c r="VSJ204" s="174"/>
      <c r="VSK204" s="174"/>
      <c r="VSL204" s="174"/>
      <c r="VSM204" s="174"/>
      <c r="VSN204" s="174"/>
      <c r="VSO204" s="174"/>
      <c r="VSP204" s="174"/>
      <c r="VSQ204" s="174"/>
      <c r="VSR204" s="174"/>
      <c r="VSS204" s="174"/>
      <c r="VST204" s="174"/>
      <c r="VSU204" s="174"/>
      <c r="VSV204" s="174"/>
      <c r="VSW204" s="174"/>
      <c r="VSX204" s="174"/>
      <c r="VSY204" s="174"/>
      <c r="VSZ204" s="174"/>
      <c r="VTA204" s="174"/>
      <c r="VTB204" s="174"/>
      <c r="VTC204" s="174"/>
      <c r="VTD204" s="174"/>
      <c r="VTE204" s="174"/>
      <c r="VTF204" s="174"/>
      <c r="VTG204" s="174"/>
      <c r="VTH204" s="174"/>
      <c r="VTI204" s="174"/>
      <c r="VTJ204" s="174"/>
      <c r="VTK204" s="174"/>
      <c r="VTL204" s="174"/>
      <c r="VTM204" s="174"/>
      <c r="VTN204" s="174"/>
      <c r="VTO204" s="174"/>
      <c r="VTP204" s="174"/>
      <c r="VTQ204" s="174"/>
      <c r="VTR204" s="174"/>
      <c r="VTS204" s="174"/>
      <c r="VTT204" s="174"/>
      <c r="VTU204" s="174"/>
      <c r="VTV204" s="174"/>
      <c r="VTW204" s="174"/>
      <c r="VTX204" s="174"/>
      <c r="VTY204" s="174"/>
      <c r="VTZ204" s="174"/>
      <c r="VUA204" s="174"/>
      <c r="VUB204" s="174"/>
      <c r="VUC204" s="174"/>
      <c r="VUD204" s="174"/>
      <c r="VUE204" s="174"/>
      <c r="VUF204" s="174"/>
      <c r="VUG204" s="174"/>
      <c r="VUH204" s="174"/>
      <c r="VUI204" s="174"/>
      <c r="VUJ204" s="174"/>
      <c r="VUK204" s="174"/>
      <c r="VUL204" s="174"/>
      <c r="VUM204" s="174"/>
      <c r="VUN204" s="174"/>
      <c r="VUO204" s="174"/>
      <c r="VUP204" s="174"/>
      <c r="VUQ204" s="174"/>
      <c r="VUR204" s="174"/>
      <c r="VUS204" s="174"/>
      <c r="VUT204" s="174"/>
      <c r="VUU204" s="174"/>
      <c r="VUV204" s="174"/>
      <c r="VUW204" s="174"/>
      <c r="VUX204" s="174"/>
      <c r="VUY204" s="174"/>
      <c r="VUZ204" s="174"/>
      <c r="VVA204" s="174"/>
      <c r="VVB204" s="174"/>
      <c r="VVC204" s="174"/>
      <c r="VVD204" s="174"/>
      <c r="VVE204" s="174"/>
      <c r="VVF204" s="174"/>
      <c r="VVG204" s="174"/>
      <c r="VVH204" s="174"/>
      <c r="VVI204" s="174"/>
      <c r="VVJ204" s="174"/>
      <c r="VVK204" s="174"/>
      <c r="VVL204" s="174"/>
      <c r="VVM204" s="174"/>
      <c r="VVN204" s="174"/>
      <c r="VVO204" s="174"/>
      <c r="VVP204" s="174"/>
      <c r="VVQ204" s="174"/>
      <c r="VVR204" s="174"/>
      <c r="VVS204" s="174"/>
      <c r="VVT204" s="174"/>
      <c r="VVU204" s="174"/>
      <c r="VVV204" s="174"/>
      <c r="VVW204" s="174"/>
      <c r="VVX204" s="174"/>
      <c r="VVY204" s="174"/>
      <c r="VVZ204" s="174"/>
      <c r="VWA204" s="174"/>
      <c r="VWB204" s="174"/>
      <c r="VWC204" s="174"/>
      <c r="VWD204" s="174"/>
      <c r="VWE204" s="174"/>
      <c r="VWF204" s="174"/>
      <c r="VWG204" s="174"/>
      <c r="VWH204" s="174"/>
      <c r="VWI204" s="174"/>
      <c r="VWJ204" s="174"/>
      <c r="VWK204" s="174"/>
      <c r="VWL204" s="174"/>
      <c r="VWM204" s="174"/>
      <c r="VWN204" s="174"/>
      <c r="VWO204" s="174"/>
      <c r="VWP204" s="174"/>
      <c r="VWQ204" s="174"/>
      <c r="VWR204" s="174"/>
      <c r="VWS204" s="174"/>
      <c r="VWT204" s="174"/>
      <c r="VWU204" s="174"/>
      <c r="VWV204" s="174"/>
      <c r="VWW204" s="174"/>
      <c r="VWX204" s="174"/>
      <c r="VWY204" s="174"/>
      <c r="VWZ204" s="174"/>
      <c r="VXA204" s="174"/>
      <c r="VXB204" s="174"/>
      <c r="VXC204" s="174"/>
      <c r="VXD204" s="174"/>
      <c r="VXE204" s="174"/>
      <c r="VXF204" s="174"/>
      <c r="VXG204" s="174"/>
      <c r="VXH204" s="174"/>
      <c r="VXI204" s="174"/>
      <c r="VXJ204" s="174"/>
      <c r="VXK204" s="174"/>
      <c r="VXL204" s="174"/>
      <c r="VXM204" s="174"/>
      <c r="VXN204" s="174"/>
      <c r="VXO204" s="174"/>
      <c r="VXP204" s="174"/>
      <c r="VXQ204" s="174"/>
      <c r="VXR204" s="174"/>
      <c r="VXS204" s="174"/>
      <c r="VXT204" s="174"/>
      <c r="VXU204" s="174"/>
      <c r="VXV204" s="174"/>
      <c r="VXW204" s="174"/>
      <c r="VXX204" s="174"/>
      <c r="VXY204" s="174"/>
      <c r="VXZ204" s="174"/>
      <c r="VYA204" s="174"/>
      <c r="VYB204" s="174"/>
      <c r="VYC204" s="174"/>
      <c r="VYD204" s="174"/>
      <c r="VYE204" s="174"/>
      <c r="VYF204" s="174"/>
      <c r="VYG204" s="174"/>
      <c r="VYH204" s="174"/>
      <c r="VYI204" s="174"/>
      <c r="VYJ204" s="174"/>
      <c r="VYK204" s="174"/>
      <c r="VYL204" s="174"/>
      <c r="VYM204" s="174"/>
      <c r="VYN204" s="174"/>
      <c r="VYO204" s="174"/>
      <c r="VYP204" s="174"/>
      <c r="VYQ204" s="174"/>
      <c r="VYR204" s="174"/>
      <c r="VYS204" s="174"/>
      <c r="VYT204" s="174"/>
      <c r="VYU204" s="174"/>
      <c r="VYV204" s="174"/>
      <c r="VYW204" s="174"/>
      <c r="VYX204" s="174"/>
      <c r="VYY204" s="174"/>
      <c r="VYZ204" s="174"/>
      <c r="VZA204" s="174"/>
      <c r="VZB204" s="174"/>
      <c r="VZC204" s="174"/>
      <c r="VZD204" s="174"/>
      <c r="VZE204" s="174"/>
      <c r="VZF204" s="174"/>
      <c r="VZG204" s="174"/>
      <c r="VZH204" s="174"/>
      <c r="VZI204" s="174"/>
      <c r="VZJ204" s="174"/>
      <c r="VZK204" s="174"/>
      <c r="VZL204" s="174"/>
      <c r="VZM204" s="174"/>
      <c r="VZN204" s="174"/>
      <c r="VZO204" s="174"/>
      <c r="VZP204" s="174"/>
      <c r="VZQ204" s="174"/>
      <c r="VZR204" s="174"/>
      <c r="VZS204" s="174"/>
      <c r="VZT204" s="174"/>
      <c r="VZU204" s="174"/>
      <c r="VZV204" s="174"/>
      <c r="VZW204" s="174"/>
      <c r="VZX204" s="174"/>
      <c r="VZY204" s="174"/>
      <c r="VZZ204" s="174"/>
      <c r="WAA204" s="174"/>
      <c r="WAB204" s="174"/>
      <c r="WAC204" s="174"/>
      <c r="WAD204" s="174"/>
      <c r="WAE204" s="174"/>
      <c r="WAF204" s="174"/>
      <c r="WAG204" s="174"/>
      <c r="WAH204" s="174"/>
      <c r="WAI204" s="174"/>
      <c r="WAJ204" s="174"/>
      <c r="WAK204" s="174"/>
      <c r="WAL204" s="174"/>
      <c r="WAM204" s="174"/>
      <c r="WAN204" s="174"/>
      <c r="WAO204" s="174"/>
      <c r="WAP204" s="174"/>
      <c r="WAQ204" s="174"/>
      <c r="WAR204" s="174"/>
      <c r="WAS204" s="174"/>
      <c r="WAT204" s="174"/>
      <c r="WAU204" s="174"/>
      <c r="WAV204" s="174"/>
      <c r="WAW204" s="174"/>
      <c r="WAX204" s="174"/>
      <c r="WAY204" s="174"/>
      <c r="WAZ204" s="174"/>
      <c r="WBA204" s="174"/>
      <c r="WBB204" s="174"/>
      <c r="WBC204" s="174"/>
      <c r="WBD204" s="174"/>
      <c r="WBE204" s="174"/>
      <c r="WBF204" s="174"/>
      <c r="WBG204" s="174"/>
      <c r="WBH204" s="174"/>
      <c r="WBI204" s="174"/>
      <c r="WBJ204" s="174"/>
      <c r="WBK204" s="174"/>
      <c r="WBL204" s="174"/>
      <c r="WBM204" s="174"/>
      <c r="WBN204" s="174"/>
      <c r="WBO204" s="174"/>
      <c r="WBP204" s="174"/>
      <c r="WBQ204" s="174"/>
      <c r="WBR204" s="174"/>
      <c r="WBS204" s="174"/>
      <c r="WBT204" s="174"/>
      <c r="WBU204" s="174"/>
      <c r="WBV204" s="174"/>
      <c r="WBW204" s="174"/>
      <c r="WBX204" s="174"/>
      <c r="WBY204" s="174"/>
      <c r="WBZ204" s="174"/>
      <c r="WCA204" s="174"/>
      <c r="WCB204" s="174"/>
      <c r="WCC204" s="174"/>
      <c r="WCD204" s="174"/>
      <c r="WCE204" s="174"/>
      <c r="WCF204" s="174"/>
      <c r="WCG204" s="174"/>
      <c r="WCH204" s="174"/>
      <c r="WCI204" s="174"/>
      <c r="WCJ204" s="174"/>
      <c r="WCK204" s="174"/>
      <c r="WCL204" s="174"/>
      <c r="WCM204" s="174"/>
      <c r="WCN204" s="174"/>
      <c r="WCO204" s="174"/>
      <c r="WCP204" s="174"/>
      <c r="WCQ204" s="174"/>
      <c r="WCR204" s="174"/>
      <c r="WCS204" s="174"/>
      <c r="WCT204" s="174"/>
      <c r="WCU204" s="174"/>
      <c r="WCV204" s="174"/>
      <c r="WCW204" s="174"/>
      <c r="WCX204" s="174"/>
      <c r="WCY204" s="174"/>
      <c r="WCZ204" s="174"/>
      <c r="WDA204" s="174"/>
      <c r="WDB204" s="174"/>
      <c r="WDC204" s="174"/>
      <c r="WDD204" s="174"/>
      <c r="WDE204" s="174"/>
      <c r="WDF204" s="174"/>
      <c r="WDG204" s="174"/>
      <c r="WDH204" s="174"/>
      <c r="WDI204" s="174"/>
      <c r="WDJ204" s="174"/>
      <c r="WDK204" s="174"/>
      <c r="WDL204" s="174"/>
      <c r="WDM204" s="174"/>
      <c r="WDN204" s="174"/>
      <c r="WDO204" s="174"/>
      <c r="WDP204" s="174"/>
      <c r="WDQ204" s="174"/>
      <c r="WDR204" s="174"/>
      <c r="WDS204" s="174"/>
      <c r="WDT204" s="174"/>
      <c r="WDU204" s="174"/>
      <c r="WDV204" s="174"/>
      <c r="WDW204" s="174"/>
      <c r="WDX204" s="174"/>
      <c r="WDY204" s="174"/>
      <c r="WDZ204" s="174"/>
      <c r="WEA204" s="174"/>
      <c r="WEB204" s="174"/>
      <c r="WEC204" s="174"/>
      <c r="WED204" s="174"/>
      <c r="WEE204" s="174"/>
      <c r="WEF204" s="174"/>
      <c r="WEG204" s="174"/>
      <c r="WEH204" s="174"/>
      <c r="WEI204" s="174"/>
      <c r="WEJ204" s="174"/>
      <c r="WEK204" s="174"/>
      <c r="WEL204" s="174"/>
      <c r="WEM204" s="174"/>
      <c r="WEN204" s="174"/>
      <c r="WEO204" s="174"/>
      <c r="WEP204" s="174"/>
      <c r="WEQ204" s="174"/>
      <c r="WER204" s="174"/>
      <c r="WES204" s="174"/>
      <c r="WET204" s="174"/>
      <c r="WEU204" s="174"/>
      <c r="WEV204" s="174"/>
      <c r="WEW204" s="174"/>
      <c r="WEX204" s="174"/>
      <c r="WEY204" s="174"/>
      <c r="WEZ204" s="174"/>
      <c r="WFA204" s="174"/>
      <c r="WFB204" s="174"/>
      <c r="WFC204" s="174"/>
      <c r="WFD204" s="174"/>
      <c r="WFE204" s="174"/>
      <c r="WFF204" s="174"/>
      <c r="WFG204" s="174"/>
      <c r="WFH204" s="174"/>
      <c r="WFI204" s="174"/>
      <c r="WFJ204" s="174"/>
      <c r="WFK204" s="174"/>
      <c r="WFL204" s="174"/>
      <c r="WFM204" s="174"/>
      <c r="WFN204" s="174"/>
      <c r="WFO204" s="174"/>
      <c r="WFP204" s="174"/>
      <c r="WFQ204" s="174"/>
      <c r="WFR204" s="174"/>
      <c r="WFS204" s="174"/>
      <c r="WFT204" s="174"/>
      <c r="WFU204" s="174"/>
      <c r="WFV204" s="174"/>
      <c r="WFW204" s="174"/>
      <c r="WFX204" s="174"/>
      <c r="WFY204" s="174"/>
      <c r="WFZ204" s="174"/>
      <c r="WGA204" s="174"/>
      <c r="WGB204" s="174"/>
      <c r="WGC204" s="174"/>
      <c r="WGD204" s="174"/>
      <c r="WGE204" s="174"/>
      <c r="WGF204" s="174"/>
      <c r="WGG204" s="174"/>
      <c r="WGH204" s="174"/>
      <c r="WGI204" s="174"/>
      <c r="WGJ204" s="174"/>
      <c r="WGK204" s="174"/>
      <c r="WGL204" s="174"/>
      <c r="WGM204" s="174"/>
      <c r="WGN204" s="174"/>
      <c r="WGO204" s="174"/>
      <c r="WGP204" s="174"/>
      <c r="WGQ204" s="174"/>
      <c r="WGR204" s="174"/>
      <c r="WGS204" s="174"/>
      <c r="WGT204" s="174"/>
      <c r="WGU204" s="174"/>
      <c r="WGV204" s="174"/>
      <c r="WGW204" s="174"/>
      <c r="WGX204" s="174"/>
      <c r="WGY204" s="174"/>
      <c r="WGZ204" s="174"/>
      <c r="WHA204" s="174"/>
      <c r="WHB204" s="174"/>
      <c r="WHC204" s="174"/>
      <c r="WHD204" s="174"/>
      <c r="WHE204" s="174"/>
      <c r="WHF204" s="174"/>
      <c r="WHG204" s="174"/>
      <c r="WHH204" s="174"/>
      <c r="WHI204" s="174"/>
      <c r="WHJ204" s="174"/>
      <c r="WHK204" s="174"/>
      <c r="WHL204" s="174"/>
      <c r="WHM204" s="174"/>
      <c r="WHN204" s="174"/>
      <c r="WHO204" s="174"/>
      <c r="WHP204" s="174"/>
      <c r="WHQ204" s="174"/>
      <c r="WHR204" s="174"/>
      <c r="WHS204" s="174"/>
      <c r="WHT204" s="174"/>
      <c r="WHU204" s="174"/>
      <c r="WHV204" s="174"/>
      <c r="WHW204" s="174"/>
      <c r="WHX204" s="174"/>
      <c r="WHY204" s="174"/>
      <c r="WHZ204" s="174"/>
      <c r="WIA204" s="174"/>
      <c r="WIB204" s="174"/>
      <c r="WIC204" s="174"/>
      <c r="WID204" s="174"/>
      <c r="WIE204" s="174"/>
      <c r="WIF204" s="174"/>
      <c r="WIG204" s="174"/>
      <c r="WIH204" s="174"/>
      <c r="WII204" s="174"/>
      <c r="WIJ204" s="174"/>
      <c r="WIK204" s="174"/>
      <c r="WIL204" s="174"/>
      <c r="WIM204" s="174"/>
      <c r="WIN204" s="174"/>
      <c r="WIO204" s="174"/>
      <c r="WIP204" s="174"/>
      <c r="WIQ204" s="174"/>
      <c r="WIR204" s="174"/>
      <c r="WIS204" s="174"/>
      <c r="WIT204" s="174"/>
      <c r="WIU204" s="174"/>
      <c r="WIV204" s="174"/>
      <c r="WIW204" s="174"/>
      <c r="WIX204" s="174"/>
      <c r="WIY204" s="174"/>
      <c r="WIZ204" s="174"/>
      <c r="WJA204" s="174"/>
      <c r="WJB204" s="174"/>
      <c r="WJC204" s="174"/>
      <c r="WJD204" s="174"/>
      <c r="WJE204" s="174"/>
      <c r="WJF204" s="174"/>
      <c r="WJG204" s="174"/>
      <c r="WJH204" s="174"/>
      <c r="WJI204" s="174"/>
      <c r="WJJ204" s="174"/>
      <c r="WJK204" s="174"/>
      <c r="WJL204" s="174"/>
      <c r="WJM204" s="174"/>
      <c r="WJN204" s="174"/>
      <c r="WJO204" s="174"/>
      <c r="WJP204" s="174"/>
      <c r="WJQ204" s="174"/>
      <c r="WJR204" s="174"/>
      <c r="WJS204" s="174"/>
      <c r="WJT204" s="174"/>
      <c r="WJU204" s="174"/>
      <c r="WJV204" s="174"/>
      <c r="WJW204" s="174"/>
      <c r="WJX204" s="174"/>
      <c r="WJY204" s="174"/>
      <c r="WJZ204" s="174"/>
      <c r="WKA204" s="174"/>
      <c r="WKB204" s="174"/>
      <c r="WKC204" s="174"/>
      <c r="WKD204" s="174"/>
      <c r="WKE204" s="174"/>
      <c r="WKF204" s="174"/>
      <c r="WKG204" s="174"/>
      <c r="WKH204" s="174"/>
      <c r="WKI204" s="174"/>
      <c r="WKJ204" s="174"/>
      <c r="WKK204" s="174"/>
      <c r="WKL204" s="174"/>
      <c r="WKM204" s="174"/>
      <c r="WKN204" s="174"/>
      <c r="WKO204" s="174"/>
      <c r="WKP204" s="174"/>
      <c r="WKQ204" s="174"/>
      <c r="WKR204" s="174"/>
      <c r="WKS204" s="174"/>
      <c r="WKT204" s="174"/>
      <c r="WKU204" s="174"/>
      <c r="WKV204" s="174"/>
      <c r="WKW204" s="174"/>
      <c r="WKX204" s="174"/>
      <c r="WKY204" s="174"/>
      <c r="WKZ204" s="174"/>
      <c r="WLA204" s="174"/>
      <c r="WLB204" s="174"/>
      <c r="WLC204" s="174"/>
      <c r="WLD204" s="174"/>
      <c r="WLE204" s="174"/>
      <c r="WLF204" s="174"/>
      <c r="WLG204" s="174"/>
      <c r="WLH204" s="174"/>
      <c r="WLI204" s="174"/>
      <c r="WLJ204" s="174"/>
      <c r="WLK204" s="174"/>
      <c r="WLL204" s="174"/>
      <c r="WLM204" s="174"/>
      <c r="WLN204" s="174"/>
      <c r="WLO204" s="174"/>
      <c r="WLP204" s="174"/>
      <c r="WLQ204" s="174"/>
      <c r="WLR204" s="174"/>
      <c r="WLS204" s="174"/>
      <c r="WLT204" s="174"/>
      <c r="WLU204" s="174"/>
      <c r="WLV204" s="174"/>
      <c r="WLW204" s="174"/>
      <c r="WLX204" s="174"/>
      <c r="WLY204" s="174"/>
      <c r="WLZ204" s="174"/>
      <c r="WMA204" s="174"/>
      <c r="WMB204" s="174"/>
      <c r="WMC204" s="174"/>
      <c r="WMD204" s="174"/>
      <c r="WME204" s="174"/>
      <c r="WMF204" s="174"/>
      <c r="WMG204" s="174"/>
      <c r="WMH204" s="174"/>
      <c r="WMI204" s="174"/>
      <c r="WMJ204" s="174"/>
      <c r="WMK204" s="174"/>
      <c r="WML204" s="174"/>
      <c r="WMM204" s="174"/>
      <c r="WMN204" s="174"/>
      <c r="WMO204" s="174"/>
      <c r="WMP204" s="174"/>
      <c r="WMQ204" s="174"/>
      <c r="WMR204" s="174"/>
      <c r="WMS204" s="174"/>
      <c r="WMT204" s="174"/>
      <c r="WMU204" s="174"/>
      <c r="WMV204" s="174"/>
      <c r="WMW204" s="174"/>
      <c r="WMX204" s="174"/>
      <c r="WMY204" s="174"/>
      <c r="WMZ204" s="174"/>
      <c r="WNA204" s="174"/>
      <c r="WNB204" s="174"/>
      <c r="WNC204" s="174"/>
      <c r="WND204" s="174"/>
      <c r="WNE204" s="174"/>
      <c r="WNF204" s="174"/>
      <c r="WNG204" s="174"/>
      <c r="WNH204" s="174"/>
      <c r="WNI204" s="174"/>
      <c r="WNJ204" s="174"/>
      <c r="WNK204" s="174"/>
      <c r="WNL204" s="174"/>
      <c r="WNM204" s="174"/>
      <c r="WNN204" s="174"/>
      <c r="WNO204" s="174"/>
      <c r="WNP204" s="174"/>
      <c r="WNQ204" s="174"/>
      <c r="WNR204" s="174"/>
      <c r="WNS204" s="174"/>
      <c r="WNT204" s="174"/>
      <c r="WNU204" s="174"/>
      <c r="WNV204" s="174"/>
      <c r="WNW204" s="174"/>
      <c r="WNX204" s="174"/>
      <c r="WNY204" s="174"/>
      <c r="WNZ204" s="174"/>
      <c r="WOA204" s="174"/>
      <c r="WOB204" s="174"/>
      <c r="WOC204" s="174"/>
      <c r="WOD204" s="174"/>
      <c r="WOE204" s="174"/>
      <c r="WOF204" s="174"/>
      <c r="WOG204" s="174"/>
      <c r="WOH204" s="174"/>
      <c r="WOI204" s="174"/>
      <c r="WOJ204" s="174"/>
      <c r="WOK204" s="174"/>
      <c r="WOL204" s="174"/>
      <c r="WOM204" s="174"/>
      <c r="WON204" s="174"/>
      <c r="WOO204" s="174"/>
      <c r="WOP204" s="174"/>
      <c r="WOQ204" s="174"/>
      <c r="WOR204" s="174"/>
      <c r="WOS204" s="174"/>
      <c r="WOT204" s="174"/>
      <c r="WOU204" s="174"/>
      <c r="WOV204" s="174"/>
      <c r="WOW204" s="174"/>
      <c r="WOX204" s="174"/>
      <c r="WOY204" s="174"/>
      <c r="WOZ204" s="174"/>
      <c r="WPA204" s="174"/>
      <c r="WPB204" s="174"/>
      <c r="WPC204" s="174"/>
      <c r="WPD204" s="174"/>
      <c r="WPE204" s="174"/>
      <c r="WPF204" s="174"/>
      <c r="WPG204" s="174"/>
      <c r="WPH204" s="174"/>
      <c r="WPI204" s="174"/>
      <c r="WPJ204" s="174"/>
      <c r="WPK204" s="174"/>
      <c r="WPL204" s="174"/>
      <c r="WPM204" s="174"/>
      <c r="WPN204" s="174"/>
      <c r="WPO204" s="174"/>
      <c r="WPP204" s="174"/>
      <c r="WPQ204" s="174"/>
      <c r="WPR204" s="174"/>
      <c r="WPS204" s="174"/>
      <c r="WPT204" s="174"/>
      <c r="WPU204" s="174"/>
      <c r="WPV204" s="174"/>
      <c r="WPW204" s="174"/>
      <c r="WPX204" s="174"/>
      <c r="WPY204" s="174"/>
      <c r="WPZ204" s="174"/>
      <c r="WQA204" s="174"/>
      <c r="WQB204" s="174"/>
      <c r="WQC204" s="174"/>
      <c r="WQD204" s="174"/>
      <c r="WQE204" s="174"/>
      <c r="WQF204" s="174"/>
      <c r="WQG204" s="174"/>
      <c r="WQH204" s="174"/>
      <c r="WQI204" s="174"/>
      <c r="WQJ204" s="174"/>
      <c r="WQK204" s="174"/>
      <c r="WQL204" s="174"/>
      <c r="WQM204" s="174"/>
      <c r="WQN204" s="174"/>
      <c r="WQO204" s="174"/>
      <c r="WQP204" s="174"/>
      <c r="WQQ204" s="174"/>
      <c r="WQR204" s="174"/>
      <c r="WQS204" s="174"/>
      <c r="WQT204" s="174"/>
      <c r="WQU204" s="174"/>
      <c r="WQV204" s="174"/>
      <c r="WQW204" s="174"/>
      <c r="WQX204" s="174"/>
      <c r="WQY204" s="174"/>
      <c r="WQZ204" s="174"/>
      <c r="WRA204" s="174"/>
      <c r="WRB204" s="174"/>
      <c r="WRC204" s="174"/>
      <c r="WRD204" s="174"/>
      <c r="WRE204" s="174"/>
      <c r="WRF204" s="174"/>
      <c r="WRG204" s="174"/>
      <c r="WRH204" s="174"/>
      <c r="WRI204" s="174"/>
      <c r="WRJ204" s="174"/>
      <c r="WRK204" s="174"/>
      <c r="WRL204" s="174"/>
      <c r="WRM204" s="174"/>
      <c r="WRN204" s="174"/>
      <c r="WRO204" s="174"/>
      <c r="WRP204" s="174"/>
      <c r="WRQ204" s="174"/>
      <c r="WRR204" s="174"/>
      <c r="WRS204" s="174"/>
      <c r="WRT204" s="174"/>
      <c r="WRU204" s="174"/>
      <c r="WRV204" s="174"/>
      <c r="WRW204" s="174"/>
      <c r="WRX204" s="174"/>
      <c r="WRY204" s="174"/>
      <c r="WRZ204" s="174"/>
      <c r="WSA204" s="174"/>
      <c r="WSB204" s="174"/>
      <c r="WSC204" s="174"/>
      <c r="WSD204" s="174"/>
      <c r="WSE204" s="174"/>
      <c r="WSF204" s="174"/>
      <c r="WSG204" s="174"/>
      <c r="WSH204" s="174"/>
      <c r="WSI204" s="174"/>
      <c r="WSJ204" s="174"/>
      <c r="WSK204" s="174"/>
      <c r="WSL204" s="174"/>
      <c r="WSM204" s="174"/>
      <c r="WSN204" s="174"/>
      <c r="WSO204" s="174"/>
      <c r="WSP204" s="174"/>
      <c r="WSQ204" s="174"/>
      <c r="WSR204" s="174"/>
      <c r="WSS204" s="174"/>
      <c r="WST204" s="174"/>
      <c r="WSU204" s="174"/>
      <c r="WSV204" s="174"/>
      <c r="WSW204" s="174"/>
      <c r="WSX204" s="174"/>
      <c r="WSY204" s="174"/>
      <c r="WSZ204" s="174"/>
      <c r="WTA204" s="174"/>
      <c r="WTB204" s="174"/>
      <c r="WTC204" s="174"/>
      <c r="WTD204" s="174"/>
      <c r="WTE204" s="174"/>
      <c r="WTF204" s="174"/>
      <c r="WTG204" s="174"/>
      <c r="WTH204" s="174"/>
      <c r="WTI204" s="174"/>
      <c r="WTJ204" s="174"/>
      <c r="WTK204" s="174"/>
      <c r="WTL204" s="174"/>
      <c r="WTM204" s="174"/>
      <c r="WTN204" s="174"/>
      <c r="WTO204" s="174"/>
      <c r="WTP204" s="174"/>
      <c r="WTQ204" s="174"/>
      <c r="WTR204" s="174"/>
      <c r="WTS204" s="174"/>
      <c r="WTT204" s="174"/>
      <c r="WTU204" s="174"/>
      <c r="WTV204" s="174"/>
      <c r="WTW204" s="174"/>
      <c r="WTX204" s="174"/>
      <c r="WTY204" s="174"/>
      <c r="WTZ204" s="174"/>
      <c r="WUA204" s="174"/>
      <c r="WUB204" s="174"/>
      <c r="WUC204" s="174"/>
      <c r="WUD204" s="174"/>
      <c r="WUE204" s="174"/>
      <c r="WUF204" s="174"/>
      <c r="WUG204" s="174"/>
      <c r="WUH204" s="174"/>
      <c r="WUI204" s="174"/>
      <c r="WUJ204" s="174"/>
      <c r="WUK204" s="174"/>
      <c r="WUL204" s="174"/>
      <c r="WUM204" s="174"/>
      <c r="WUN204" s="174"/>
      <c r="WUO204" s="174"/>
      <c r="WUP204" s="174"/>
      <c r="WUQ204" s="174"/>
      <c r="WUR204" s="174"/>
      <c r="WUS204" s="174"/>
      <c r="WUT204" s="174"/>
      <c r="WUU204" s="174"/>
      <c r="WUV204" s="174"/>
      <c r="WUW204" s="174"/>
      <c r="WUX204" s="174"/>
      <c r="WUY204" s="174"/>
      <c r="WUZ204" s="174"/>
      <c r="WVA204" s="174"/>
      <c r="WVB204" s="174"/>
      <c r="WVC204" s="174"/>
      <c r="WVD204" s="174"/>
      <c r="WVE204" s="174"/>
      <c r="WVF204" s="174"/>
      <c r="WVG204" s="174"/>
      <c r="WVH204" s="174"/>
      <c r="WVI204" s="174"/>
      <c r="WVJ204" s="174"/>
      <c r="WVK204" s="174"/>
      <c r="WVL204" s="174"/>
      <c r="WVM204" s="174"/>
      <c r="WVN204" s="174"/>
      <c r="WVO204" s="174"/>
      <c r="WVP204" s="174"/>
      <c r="WVQ204" s="174"/>
      <c r="WVR204" s="174"/>
      <c r="WVS204" s="174"/>
      <c r="WVT204" s="174"/>
      <c r="WVU204" s="174"/>
      <c r="WVV204" s="174"/>
      <c r="WVW204" s="174"/>
      <c r="WVX204" s="174"/>
      <c r="WVY204" s="174"/>
      <c r="WVZ204" s="174"/>
      <c r="WWA204" s="174"/>
      <c r="WWB204" s="174"/>
      <c r="WWC204" s="174"/>
      <c r="WWD204" s="174"/>
      <c r="WWE204" s="174"/>
      <c r="WWF204" s="174"/>
      <c r="WWG204" s="174"/>
      <c r="WWH204" s="174"/>
      <c r="WWI204" s="174"/>
      <c r="WWJ204" s="174"/>
      <c r="WWK204" s="174"/>
      <c r="WWL204" s="174"/>
      <c r="WWM204" s="174"/>
      <c r="WWN204" s="174"/>
      <c r="WWO204" s="174"/>
      <c r="WWP204" s="174"/>
      <c r="WWQ204" s="174"/>
      <c r="WWR204" s="174"/>
      <c r="WWS204" s="174"/>
      <c r="WWT204" s="174"/>
      <c r="WWU204" s="174"/>
      <c r="WWV204" s="174"/>
      <c r="WWW204" s="174"/>
      <c r="WWX204" s="174"/>
      <c r="WWY204" s="174"/>
      <c r="WWZ204" s="174"/>
      <c r="WXA204" s="174"/>
      <c r="WXB204" s="174"/>
      <c r="WXC204" s="174"/>
      <c r="WXD204" s="174"/>
      <c r="WXE204" s="174"/>
      <c r="WXF204" s="174"/>
      <c r="WXG204" s="174"/>
      <c r="WXH204" s="174"/>
      <c r="WXI204" s="174"/>
      <c r="WXJ204" s="174"/>
      <c r="WXK204" s="174"/>
      <c r="WXL204" s="174"/>
      <c r="WXM204" s="174"/>
      <c r="WXN204" s="174"/>
      <c r="WXO204" s="174"/>
      <c r="WXP204" s="174"/>
      <c r="WXQ204" s="174"/>
      <c r="WXR204" s="174"/>
      <c r="WXS204" s="174"/>
      <c r="WXT204" s="174"/>
      <c r="WXU204" s="174"/>
      <c r="WXV204" s="174"/>
      <c r="WXW204" s="174"/>
      <c r="WXX204" s="174"/>
      <c r="WXY204" s="174"/>
      <c r="WXZ204" s="174"/>
      <c r="WYA204" s="174"/>
      <c r="WYB204" s="174"/>
      <c r="WYC204" s="174"/>
      <c r="WYD204" s="174"/>
      <c r="WYE204" s="174"/>
      <c r="WYF204" s="174"/>
      <c r="WYG204" s="174"/>
      <c r="WYH204" s="174"/>
      <c r="WYI204" s="174"/>
      <c r="WYJ204" s="174"/>
      <c r="WYK204" s="174"/>
      <c r="WYL204" s="174"/>
      <c r="WYM204" s="174"/>
      <c r="WYN204" s="174"/>
      <c r="WYO204" s="174"/>
      <c r="WYP204" s="174"/>
      <c r="WYQ204" s="174"/>
      <c r="WYR204" s="174"/>
      <c r="WYS204" s="174"/>
      <c r="WYT204" s="174"/>
      <c r="WYU204" s="174"/>
      <c r="WYV204" s="174"/>
      <c r="WYW204" s="174"/>
      <c r="WYX204" s="174"/>
      <c r="WYY204" s="174"/>
      <c r="WYZ204" s="174"/>
      <c r="WZA204" s="174"/>
      <c r="WZB204" s="174"/>
      <c r="WZC204" s="174"/>
      <c r="WZD204" s="174"/>
      <c r="WZE204" s="174"/>
      <c r="WZF204" s="174"/>
      <c r="WZG204" s="174"/>
      <c r="WZH204" s="174"/>
      <c r="WZI204" s="174"/>
      <c r="WZJ204" s="174"/>
      <c r="WZK204" s="174"/>
      <c r="WZL204" s="174"/>
      <c r="WZM204" s="174"/>
      <c r="WZN204" s="174"/>
      <c r="WZO204" s="174"/>
      <c r="WZP204" s="174"/>
      <c r="WZQ204" s="174"/>
      <c r="WZR204" s="174"/>
      <c r="WZS204" s="174"/>
      <c r="WZT204" s="174"/>
      <c r="WZU204" s="174"/>
      <c r="WZV204" s="174"/>
      <c r="WZW204" s="174"/>
      <c r="WZX204" s="174"/>
      <c r="WZY204" s="174"/>
      <c r="WZZ204" s="174"/>
      <c r="XAA204" s="174"/>
      <c r="XAB204" s="174"/>
      <c r="XAC204" s="174"/>
      <c r="XAD204" s="174"/>
      <c r="XAE204" s="174"/>
      <c r="XAF204" s="174"/>
      <c r="XAG204" s="174"/>
      <c r="XAH204" s="174"/>
      <c r="XAI204" s="174"/>
      <c r="XAJ204" s="174"/>
      <c r="XAK204" s="174"/>
      <c r="XAL204" s="174"/>
      <c r="XAM204" s="174"/>
      <c r="XAN204" s="174"/>
      <c r="XAO204" s="174"/>
      <c r="XAP204" s="174"/>
      <c r="XAQ204" s="174"/>
      <c r="XAR204" s="174"/>
      <c r="XAS204" s="174"/>
      <c r="XAT204" s="174"/>
      <c r="XAU204" s="174"/>
      <c r="XAV204" s="174"/>
      <c r="XAW204" s="174"/>
      <c r="XAX204" s="174"/>
      <c r="XAY204" s="174"/>
      <c r="XAZ204" s="174"/>
      <c r="XBA204" s="174"/>
      <c r="XBB204" s="174"/>
      <c r="XBC204" s="174"/>
      <c r="XBD204" s="174"/>
      <c r="XBE204" s="174"/>
      <c r="XBF204" s="174"/>
      <c r="XBG204" s="174"/>
      <c r="XBH204" s="174"/>
      <c r="XBI204" s="174"/>
      <c r="XBJ204" s="174"/>
      <c r="XBK204" s="174"/>
      <c r="XBL204" s="174"/>
      <c r="XBM204" s="174"/>
      <c r="XBN204" s="174"/>
      <c r="XBO204" s="174"/>
      <c r="XBP204" s="174"/>
      <c r="XBQ204" s="174"/>
      <c r="XBR204" s="174"/>
      <c r="XBS204" s="174"/>
      <c r="XBT204" s="174"/>
      <c r="XBU204" s="174"/>
      <c r="XBV204" s="174"/>
      <c r="XBW204" s="174"/>
      <c r="XBX204" s="174"/>
      <c r="XBY204" s="174"/>
      <c r="XBZ204" s="174"/>
      <c r="XCA204" s="174"/>
      <c r="XCB204" s="174"/>
      <c r="XCC204" s="174"/>
      <c r="XCD204" s="174"/>
      <c r="XCE204" s="174"/>
      <c r="XCF204" s="174"/>
      <c r="XCG204" s="174"/>
      <c r="XCH204" s="174"/>
      <c r="XCI204" s="174"/>
      <c r="XCJ204" s="174"/>
      <c r="XCK204" s="174"/>
      <c r="XCL204" s="174"/>
      <c r="XCM204" s="174"/>
      <c r="XCN204" s="174"/>
      <c r="XCO204" s="174"/>
      <c r="XCP204" s="174"/>
      <c r="XCQ204" s="174"/>
      <c r="XCR204" s="174"/>
      <c r="XCS204" s="174"/>
      <c r="XCT204" s="174"/>
      <c r="XCU204" s="174"/>
      <c r="XCV204" s="174"/>
      <c r="XCW204" s="174"/>
      <c r="XCX204" s="174"/>
      <c r="XCY204" s="174"/>
      <c r="XCZ204" s="174"/>
      <c r="XDA204" s="174"/>
      <c r="XDB204" s="174"/>
      <c r="XDC204" s="174"/>
      <c r="XDD204" s="174"/>
      <c r="XDE204" s="174"/>
      <c r="XDF204" s="174"/>
      <c r="XDG204" s="174"/>
      <c r="XDH204" s="174"/>
      <c r="XDI204" s="174"/>
      <c r="XDJ204" s="174"/>
      <c r="XDK204" s="174"/>
      <c r="XDL204" s="174"/>
      <c r="XDM204" s="174"/>
      <c r="XDN204" s="174"/>
      <c r="XDO204" s="174"/>
      <c r="XDP204" s="174"/>
      <c r="XDQ204" s="174"/>
      <c r="XDR204" s="174"/>
      <c r="XDS204" s="174"/>
      <c r="XDT204" s="174"/>
      <c r="XDU204" s="174"/>
      <c r="XDV204" s="174"/>
      <c r="XDW204" s="174"/>
      <c r="XDX204" s="174"/>
      <c r="XDY204" s="174"/>
      <c r="XDZ204" s="174"/>
      <c r="XEA204" s="174"/>
      <c r="XEB204" s="174"/>
      <c r="XEC204" s="174"/>
      <c r="XED204" s="174"/>
      <c r="XEE204" s="174"/>
      <c r="XEF204" s="174"/>
      <c r="XEG204" s="174"/>
      <c r="XEH204" s="174"/>
      <c r="XEI204" s="174"/>
      <c r="XEJ204" s="174"/>
      <c r="XEK204" s="174"/>
      <c r="XEL204" s="174"/>
      <c r="XEM204" s="174"/>
      <c r="XEN204" s="174"/>
      <c r="XEO204" s="174"/>
      <c r="XEP204" s="174"/>
      <c r="XEQ204" s="174"/>
      <c r="XER204" s="174"/>
      <c r="XES204" s="174"/>
      <c r="XET204" s="174"/>
      <c r="XEU204" s="174"/>
      <c r="XEV204" s="174"/>
      <c r="XEW204" s="174"/>
      <c r="XEX204" s="174"/>
      <c r="XEY204" s="174"/>
      <c r="XEZ204" s="174"/>
      <c r="XFA204" s="174"/>
      <c r="XFB204" s="174"/>
      <c r="XFC204" s="174"/>
      <c r="XFD204" s="174"/>
    </row>
    <row r="205" spans="1:16384" s="7" customFormat="1" ht="15">
      <c r="A205" s="313"/>
      <c r="B205" s="313"/>
      <c r="C205" s="1417" t="s">
        <v>1040</v>
      </c>
      <c r="D205" s="1418"/>
      <c r="E205" s="1418"/>
      <c r="F205" s="1418"/>
      <c r="G205" s="1048"/>
      <c r="H205" s="1048"/>
      <c r="I205" s="1048"/>
      <c r="J205" s="1049">
        <f>J204</f>
        <v>0</v>
      </c>
      <c r="K205" s="1049"/>
      <c r="L205" s="1049"/>
      <c r="M205" s="1049">
        <f>M204+J205</f>
        <v>0</v>
      </c>
      <c r="N205" s="1049"/>
      <c r="O205" s="1049"/>
      <c r="P205" s="1049">
        <f t="shared" ref="P205:BO205" si="231">P204+M205</f>
        <v>0</v>
      </c>
      <c r="Q205" s="1049">
        <f t="shared" si="231"/>
        <v>0</v>
      </c>
      <c r="R205" s="1049">
        <f t="shared" si="231"/>
        <v>0</v>
      </c>
      <c r="S205" s="1049">
        <f>S204+P205</f>
        <v>0</v>
      </c>
      <c r="T205" s="1049">
        <f t="shared" si="231"/>
        <v>0</v>
      </c>
      <c r="U205" s="1049">
        <f t="shared" si="231"/>
        <v>0</v>
      </c>
      <c r="V205" s="1049">
        <f t="shared" si="231"/>
        <v>0</v>
      </c>
      <c r="W205" s="1049">
        <f t="shared" si="231"/>
        <v>0</v>
      </c>
      <c r="X205" s="1049">
        <f t="shared" si="231"/>
        <v>0</v>
      </c>
      <c r="Y205" s="1049">
        <f t="shared" si="231"/>
        <v>0</v>
      </c>
      <c r="Z205" s="1049">
        <f t="shared" si="231"/>
        <v>0</v>
      </c>
      <c r="AA205" s="1049">
        <f t="shared" si="231"/>
        <v>0</v>
      </c>
      <c r="AB205" s="1049">
        <f t="shared" si="231"/>
        <v>0</v>
      </c>
      <c r="AC205" s="1049">
        <f t="shared" si="231"/>
        <v>0</v>
      </c>
      <c r="AD205" s="1049">
        <f t="shared" si="231"/>
        <v>0</v>
      </c>
      <c r="AE205" s="1049">
        <f t="shared" si="231"/>
        <v>0</v>
      </c>
      <c r="AF205" s="1049">
        <f t="shared" si="231"/>
        <v>0</v>
      </c>
      <c r="AG205" s="1049">
        <f t="shared" si="231"/>
        <v>0</v>
      </c>
      <c r="AH205" s="1049">
        <f t="shared" si="231"/>
        <v>0</v>
      </c>
      <c r="AI205" s="1049">
        <f t="shared" si="231"/>
        <v>0</v>
      </c>
      <c r="AJ205" s="1049">
        <f t="shared" si="231"/>
        <v>0</v>
      </c>
      <c r="AK205" s="1049">
        <f t="shared" si="231"/>
        <v>0</v>
      </c>
      <c r="AL205" s="1049">
        <f t="shared" si="231"/>
        <v>0</v>
      </c>
      <c r="AM205" s="1049">
        <f t="shared" si="231"/>
        <v>0</v>
      </c>
      <c r="AN205" s="1049">
        <f t="shared" si="231"/>
        <v>0</v>
      </c>
      <c r="AO205" s="1049">
        <f t="shared" si="231"/>
        <v>0</v>
      </c>
      <c r="AP205" s="1049">
        <f t="shared" si="231"/>
        <v>0</v>
      </c>
      <c r="AQ205" s="1049">
        <f t="shared" si="231"/>
        <v>0</v>
      </c>
      <c r="AR205" s="1049">
        <f t="shared" si="231"/>
        <v>0</v>
      </c>
      <c r="AS205" s="1049">
        <f t="shared" si="231"/>
        <v>0</v>
      </c>
      <c r="AT205" s="1049">
        <f t="shared" si="231"/>
        <v>0</v>
      </c>
      <c r="AU205" s="1049">
        <f t="shared" si="231"/>
        <v>0</v>
      </c>
      <c r="AV205" s="1049">
        <f t="shared" si="231"/>
        <v>0</v>
      </c>
      <c r="AW205" s="1049">
        <f t="shared" si="231"/>
        <v>0</v>
      </c>
      <c r="AX205" s="1049">
        <f t="shared" si="231"/>
        <v>0</v>
      </c>
      <c r="AY205" s="1049">
        <f t="shared" si="231"/>
        <v>0</v>
      </c>
      <c r="AZ205" s="1049">
        <f t="shared" si="231"/>
        <v>0</v>
      </c>
      <c r="BA205" s="1049">
        <f t="shared" si="231"/>
        <v>0</v>
      </c>
      <c r="BB205" s="1049">
        <f t="shared" si="231"/>
        <v>0</v>
      </c>
      <c r="BC205" s="1049">
        <f t="shared" si="231"/>
        <v>0</v>
      </c>
      <c r="BD205" s="1049">
        <f t="shared" si="231"/>
        <v>0</v>
      </c>
      <c r="BE205" s="1049">
        <f t="shared" si="231"/>
        <v>0</v>
      </c>
      <c r="BF205" s="1049">
        <f t="shared" si="231"/>
        <v>0</v>
      </c>
      <c r="BG205" s="1049">
        <f t="shared" si="231"/>
        <v>0</v>
      </c>
      <c r="BH205" s="1049">
        <f t="shared" si="231"/>
        <v>0</v>
      </c>
      <c r="BI205" s="1049">
        <f t="shared" si="231"/>
        <v>0</v>
      </c>
      <c r="BJ205" s="1049">
        <f t="shared" si="231"/>
        <v>0</v>
      </c>
      <c r="BK205" s="1049">
        <f t="shared" si="231"/>
        <v>0</v>
      </c>
      <c r="BL205" s="1049">
        <f t="shared" si="231"/>
        <v>0</v>
      </c>
      <c r="BM205" s="1049">
        <f t="shared" si="231"/>
        <v>0</v>
      </c>
      <c r="BN205" s="1049">
        <f t="shared" si="231"/>
        <v>0</v>
      </c>
      <c r="BO205" s="1049">
        <f t="shared" si="231"/>
        <v>0</v>
      </c>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c r="JY205" s="174"/>
      <c r="JZ205" s="174"/>
      <c r="KA205" s="174"/>
      <c r="KB205" s="174"/>
      <c r="KC205" s="174"/>
      <c r="KD205" s="174"/>
      <c r="KE205" s="174"/>
      <c r="KF205" s="174"/>
      <c r="KG205" s="174"/>
      <c r="KH205" s="174"/>
      <c r="KI205" s="174"/>
      <c r="KJ205" s="174"/>
      <c r="KK205" s="174"/>
      <c r="KL205" s="174"/>
      <c r="KM205" s="174"/>
      <c r="KN205" s="174"/>
      <c r="KO205" s="174"/>
      <c r="KP205" s="174"/>
      <c r="KQ205" s="174"/>
      <c r="KR205" s="174"/>
      <c r="KS205" s="174"/>
      <c r="KT205" s="174"/>
      <c r="KU205" s="174"/>
      <c r="KV205" s="174"/>
      <c r="KW205" s="174"/>
      <c r="KX205" s="174"/>
      <c r="KY205" s="174"/>
      <c r="KZ205" s="174"/>
      <c r="LA205" s="174"/>
      <c r="LB205" s="174"/>
      <c r="LC205" s="174"/>
      <c r="LD205" s="174"/>
      <c r="LE205" s="174"/>
      <c r="LF205" s="174"/>
      <c r="LG205" s="174"/>
      <c r="LH205" s="174"/>
      <c r="LI205" s="174"/>
      <c r="LJ205" s="174"/>
      <c r="LK205" s="174"/>
      <c r="LL205" s="174"/>
      <c r="LM205" s="174"/>
      <c r="LN205" s="174"/>
      <c r="LO205" s="174"/>
      <c r="LP205" s="174"/>
      <c r="LQ205" s="174"/>
      <c r="LR205" s="174"/>
      <c r="LS205" s="174"/>
      <c r="LT205" s="174"/>
      <c r="LU205" s="174"/>
      <c r="LV205" s="174"/>
      <c r="LW205" s="174"/>
      <c r="LX205" s="174"/>
      <c r="LY205" s="174"/>
      <c r="LZ205" s="174"/>
      <c r="MA205" s="174"/>
      <c r="MB205" s="174"/>
      <c r="MC205" s="174"/>
      <c r="MD205" s="174"/>
      <c r="ME205" s="174"/>
      <c r="MF205" s="174"/>
      <c r="MG205" s="174"/>
      <c r="MH205" s="174"/>
      <c r="MI205" s="174"/>
      <c r="MJ205" s="174"/>
      <c r="MK205" s="174"/>
      <c r="ML205" s="174"/>
      <c r="MM205" s="174"/>
      <c r="MN205" s="174"/>
      <c r="MO205" s="174"/>
      <c r="MP205" s="174"/>
      <c r="MQ205" s="174"/>
      <c r="MR205" s="174"/>
      <c r="MS205" s="174"/>
      <c r="MT205" s="174"/>
      <c r="MU205" s="174"/>
      <c r="MV205" s="174"/>
      <c r="MW205" s="174"/>
      <c r="MX205" s="174"/>
      <c r="MY205" s="174"/>
      <c r="MZ205" s="174"/>
      <c r="NA205" s="174"/>
      <c r="NB205" s="174"/>
      <c r="NC205" s="174"/>
      <c r="ND205" s="174"/>
      <c r="NE205" s="174"/>
      <c r="NF205" s="174"/>
      <c r="NG205" s="174"/>
      <c r="NH205" s="174"/>
      <c r="NI205" s="174"/>
      <c r="NJ205" s="174"/>
      <c r="NK205" s="174"/>
      <c r="NL205" s="174"/>
      <c r="NM205" s="174"/>
      <c r="NN205" s="174"/>
      <c r="NO205" s="174"/>
      <c r="NP205" s="174"/>
      <c r="NQ205" s="174"/>
      <c r="NR205" s="174"/>
      <c r="NS205" s="174"/>
      <c r="NT205" s="174"/>
      <c r="NU205" s="174"/>
      <c r="NV205" s="174"/>
      <c r="NW205" s="174"/>
      <c r="NX205" s="174"/>
      <c r="NY205" s="174"/>
      <c r="NZ205" s="174"/>
      <c r="OA205" s="174"/>
      <c r="OB205" s="174"/>
      <c r="OC205" s="174"/>
      <c r="OD205" s="174"/>
      <c r="OE205" s="174"/>
      <c r="OF205" s="174"/>
      <c r="OG205" s="174"/>
      <c r="OH205" s="174"/>
      <c r="OI205" s="174"/>
      <c r="OJ205" s="174"/>
      <c r="OK205" s="174"/>
      <c r="OL205" s="174"/>
      <c r="OM205" s="174"/>
      <c r="ON205" s="174"/>
      <c r="OO205" s="174"/>
      <c r="OP205" s="174"/>
      <c r="OQ205" s="174"/>
      <c r="OR205" s="174"/>
      <c r="OS205" s="174"/>
      <c r="OT205" s="174"/>
      <c r="OU205" s="174"/>
      <c r="OV205" s="174"/>
      <c r="OW205" s="174"/>
      <c r="OX205" s="174"/>
      <c r="OY205" s="174"/>
      <c r="OZ205" s="174"/>
      <c r="PA205" s="174"/>
      <c r="PB205" s="174"/>
      <c r="PC205" s="174"/>
      <c r="PD205" s="174"/>
      <c r="PE205" s="174"/>
      <c r="PF205" s="174"/>
      <c r="PG205" s="174"/>
      <c r="PH205" s="174"/>
      <c r="PI205" s="174"/>
      <c r="PJ205" s="174"/>
      <c r="PK205" s="174"/>
      <c r="PL205" s="174"/>
      <c r="PM205" s="174"/>
      <c r="PN205" s="174"/>
      <c r="PO205" s="174"/>
      <c r="PP205" s="174"/>
      <c r="PQ205" s="174"/>
      <c r="PR205" s="174"/>
      <c r="PS205" s="174"/>
      <c r="PT205" s="174"/>
      <c r="PU205" s="174"/>
      <c r="PV205" s="174"/>
      <c r="PW205" s="174"/>
      <c r="PX205" s="174"/>
      <c r="PY205" s="174"/>
      <c r="PZ205" s="174"/>
      <c r="QA205" s="174"/>
      <c r="QB205" s="174"/>
      <c r="QC205" s="174"/>
      <c r="QD205" s="174"/>
      <c r="QE205" s="174"/>
      <c r="QF205" s="174"/>
      <c r="QG205" s="174"/>
      <c r="QH205" s="174"/>
      <c r="QI205" s="174"/>
      <c r="QJ205" s="174"/>
      <c r="QK205" s="174"/>
      <c r="QL205" s="174"/>
      <c r="QM205" s="174"/>
      <c r="QN205" s="174"/>
      <c r="QO205" s="174"/>
      <c r="QP205" s="174"/>
      <c r="QQ205" s="174"/>
      <c r="QR205" s="174"/>
      <c r="QS205" s="174"/>
      <c r="QT205" s="174"/>
      <c r="QU205" s="174"/>
      <c r="QV205" s="174"/>
      <c r="QW205" s="174"/>
      <c r="QX205" s="174"/>
      <c r="QY205" s="174"/>
      <c r="QZ205" s="174"/>
      <c r="RA205" s="174"/>
      <c r="RB205" s="174"/>
      <c r="RC205" s="174"/>
      <c r="RD205" s="174"/>
      <c r="RE205" s="174"/>
      <c r="RF205" s="174"/>
      <c r="RG205" s="174"/>
      <c r="RH205" s="174"/>
      <c r="RI205" s="174"/>
      <c r="RJ205" s="174"/>
      <c r="RK205" s="174"/>
      <c r="RL205" s="174"/>
      <c r="RM205" s="174"/>
      <c r="RN205" s="174"/>
      <c r="RO205" s="174"/>
      <c r="RP205" s="174"/>
      <c r="RQ205" s="174"/>
      <c r="RR205" s="174"/>
      <c r="RS205" s="174"/>
      <c r="RT205" s="174"/>
      <c r="RU205" s="174"/>
      <c r="RV205" s="174"/>
      <c r="RW205" s="174"/>
      <c r="RX205" s="174"/>
      <c r="RY205" s="174"/>
      <c r="RZ205" s="174"/>
      <c r="SA205" s="174"/>
      <c r="SB205" s="174"/>
      <c r="SC205" s="174"/>
      <c r="SD205" s="174"/>
      <c r="SE205" s="174"/>
      <c r="SF205" s="174"/>
      <c r="SG205" s="174"/>
      <c r="SH205" s="174"/>
      <c r="SI205" s="174"/>
      <c r="SJ205" s="174"/>
      <c r="SK205" s="174"/>
      <c r="SL205" s="174"/>
      <c r="SM205" s="174"/>
      <c r="SN205" s="174"/>
      <c r="SO205" s="174"/>
      <c r="SP205" s="174"/>
      <c r="SQ205" s="174"/>
      <c r="SR205" s="174"/>
      <c r="SS205" s="174"/>
      <c r="ST205" s="174"/>
      <c r="SU205" s="174"/>
      <c r="SV205" s="174"/>
      <c r="SW205" s="174"/>
      <c r="SX205" s="174"/>
      <c r="SY205" s="174"/>
      <c r="SZ205" s="174"/>
      <c r="TA205" s="174"/>
      <c r="TB205" s="174"/>
      <c r="TC205" s="174"/>
      <c r="TD205" s="174"/>
      <c r="TE205" s="174"/>
      <c r="TF205" s="174"/>
      <c r="TG205" s="174"/>
      <c r="TH205" s="174"/>
      <c r="TI205" s="174"/>
      <c r="TJ205" s="174"/>
      <c r="TK205" s="174"/>
      <c r="TL205" s="174"/>
      <c r="TM205" s="174"/>
      <c r="TN205" s="174"/>
      <c r="TO205" s="174"/>
      <c r="TP205" s="174"/>
      <c r="TQ205" s="174"/>
      <c r="TR205" s="174"/>
      <c r="TS205" s="174"/>
      <c r="TT205" s="174"/>
      <c r="TU205" s="174"/>
      <c r="TV205" s="174"/>
      <c r="TW205" s="174"/>
      <c r="TX205" s="174"/>
      <c r="TY205" s="174"/>
      <c r="TZ205" s="174"/>
      <c r="UA205" s="174"/>
      <c r="UB205" s="174"/>
      <c r="UC205" s="174"/>
      <c r="UD205" s="174"/>
      <c r="UE205" s="174"/>
      <c r="UF205" s="174"/>
      <c r="UG205" s="174"/>
      <c r="UH205" s="174"/>
      <c r="UI205" s="174"/>
      <c r="UJ205" s="174"/>
      <c r="UK205" s="174"/>
      <c r="UL205" s="174"/>
      <c r="UM205" s="174"/>
      <c r="UN205" s="174"/>
      <c r="UO205" s="174"/>
      <c r="UP205" s="174"/>
      <c r="UQ205" s="174"/>
      <c r="UR205" s="174"/>
      <c r="US205" s="174"/>
      <c r="UT205" s="174"/>
      <c r="UU205" s="174"/>
      <c r="UV205" s="174"/>
      <c r="UW205" s="174"/>
      <c r="UX205" s="174"/>
      <c r="UY205" s="174"/>
      <c r="UZ205" s="174"/>
      <c r="VA205" s="174"/>
      <c r="VB205" s="174"/>
      <c r="VC205" s="174"/>
      <c r="VD205" s="174"/>
      <c r="VE205" s="174"/>
      <c r="VF205" s="174"/>
      <c r="VG205" s="174"/>
      <c r="VH205" s="174"/>
      <c r="VI205" s="174"/>
      <c r="VJ205" s="174"/>
      <c r="VK205" s="174"/>
      <c r="VL205" s="174"/>
      <c r="VM205" s="174"/>
      <c r="VN205" s="174"/>
      <c r="VO205" s="174"/>
      <c r="VP205" s="174"/>
      <c r="VQ205" s="174"/>
      <c r="VR205" s="174"/>
      <c r="VS205" s="174"/>
      <c r="VT205" s="174"/>
      <c r="VU205" s="174"/>
      <c r="VV205" s="174"/>
      <c r="VW205" s="174"/>
      <c r="VX205" s="174"/>
      <c r="VY205" s="174"/>
      <c r="VZ205" s="174"/>
      <c r="WA205" s="174"/>
      <c r="WB205" s="174"/>
      <c r="WC205" s="174"/>
      <c r="WD205" s="174"/>
      <c r="WE205" s="174"/>
      <c r="WF205" s="174"/>
      <c r="WG205" s="174"/>
      <c r="WH205" s="174"/>
      <c r="WI205" s="174"/>
      <c r="WJ205" s="174"/>
      <c r="WK205" s="174"/>
      <c r="WL205" s="174"/>
      <c r="WM205" s="174"/>
      <c r="WN205" s="174"/>
      <c r="WO205" s="174"/>
      <c r="WP205" s="174"/>
      <c r="WQ205" s="174"/>
      <c r="WR205" s="174"/>
      <c r="WS205" s="174"/>
      <c r="WT205" s="174"/>
      <c r="WU205" s="174"/>
      <c r="WV205" s="174"/>
      <c r="WW205" s="174"/>
      <c r="WX205" s="174"/>
      <c r="WY205" s="174"/>
      <c r="WZ205" s="174"/>
      <c r="XA205" s="174"/>
      <c r="XB205" s="174"/>
      <c r="XC205" s="174"/>
      <c r="XD205" s="174"/>
      <c r="XE205" s="174"/>
      <c r="XF205" s="174"/>
      <c r="XG205" s="174"/>
      <c r="XH205" s="174"/>
      <c r="XI205" s="174"/>
      <c r="XJ205" s="174"/>
      <c r="XK205" s="174"/>
      <c r="XL205" s="174"/>
      <c r="XM205" s="174"/>
      <c r="XN205" s="174"/>
      <c r="XO205" s="174"/>
      <c r="XP205" s="174"/>
      <c r="XQ205" s="174"/>
      <c r="XR205" s="174"/>
      <c r="XS205" s="174"/>
      <c r="XT205" s="174"/>
      <c r="XU205" s="174"/>
      <c r="XV205" s="174"/>
      <c r="XW205" s="174"/>
      <c r="XX205" s="174"/>
      <c r="XY205" s="174"/>
      <c r="XZ205" s="174"/>
      <c r="YA205" s="174"/>
      <c r="YB205" s="174"/>
      <c r="YC205" s="174"/>
      <c r="YD205" s="174"/>
      <c r="YE205" s="174"/>
      <c r="YF205" s="174"/>
      <c r="YG205" s="174"/>
      <c r="YH205" s="174"/>
      <c r="YI205" s="174"/>
      <c r="YJ205" s="174"/>
      <c r="YK205" s="174"/>
      <c r="YL205" s="174"/>
      <c r="YM205" s="174"/>
      <c r="YN205" s="174"/>
      <c r="YO205" s="174"/>
      <c r="YP205" s="174"/>
      <c r="YQ205" s="174"/>
      <c r="YR205" s="174"/>
      <c r="YS205" s="174"/>
      <c r="YT205" s="174"/>
      <c r="YU205" s="174"/>
      <c r="YV205" s="174"/>
      <c r="YW205" s="174"/>
      <c r="YX205" s="174"/>
      <c r="YY205" s="174"/>
      <c r="YZ205" s="174"/>
      <c r="ZA205" s="174"/>
      <c r="ZB205" s="174"/>
      <c r="ZC205" s="174"/>
      <c r="ZD205" s="174"/>
      <c r="ZE205" s="174"/>
      <c r="ZF205" s="174"/>
      <c r="ZG205" s="174"/>
      <c r="ZH205" s="174"/>
      <c r="ZI205" s="174"/>
      <c r="ZJ205" s="174"/>
      <c r="ZK205" s="174"/>
      <c r="ZL205" s="174"/>
      <c r="ZM205" s="174"/>
      <c r="ZN205" s="174"/>
      <c r="ZO205" s="174"/>
      <c r="ZP205" s="174"/>
      <c r="ZQ205" s="174"/>
      <c r="ZR205" s="174"/>
      <c r="ZS205" s="174"/>
      <c r="ZT205" s="174"/>
      <c r="ZU205" s="174"/>
      <c r="ZV205" s="174"/>
      <c r="ZW205" s="174"/>
      <c r="ZX205" s="174"/>
      <c r="ZY205" s="174"/>
      <c r="ZZ205" s="174"/>
      <c r="AAA205" s="174"/>
      <c r="AAB205" s="174"/>
      <c r="AAC205" s="174"/>
      <c r="AAD205" s="174"/>
      <c r="AAE205" s="174"/>
      <c r="AAF205" s="174"/>
      <c r="AAG205" s="174"/>
      <c r="AAH205" s="174"/>
      <c r="AAI205" s="174"/>
      <c r="AAJ205" s="174"/>
      <c r="AAK205" s="174"/>
      <c r="AAL205" s="174"/>
      <c r="AAM205" s="174"/>
      <c r="AAN205" s="174"/>
      <c r="AAO205" s="174"/>
      <c r="AAP205" s="174"/>
      <c r="AAQ205" s="174"/>
      <c r="AAR205" s="174"/>
      <c r="AAS205" s="174"/>
      <c r="AAT205" s="174"/>
      <c r="AAU205" s="174"/>
      <c r="AAV205" s="174"/>
      <c r="AAW205" s="174"/>
      <c r="AAX205" s="174"/>
      <c r="AAY205" s="174"/>
      <c r="AAZ205" s="174"/>
      <c r="ABA205" s="174"/>
      <c r="ABB205" s="174"/>
      <c r="ABC205" s="174"/>
      <c r="ABD205" s="174"/>
      <c r="ABE205" s="174"/>
      <c r="ABF205" s="174"/>
      <c r="ABG205" s="174"/>
      <c r="ABH205" s="174"/>
      <c r="ABI205" s="174"/>
      <c r="ABJ205" s="174"/>
      <c r="ABK205" s="174"/>
      <c r="ABL205" s="174"/>
      <c r="ABM205" s="174"/>
      <c r="ABN205" s="174"/>
      <c r="ABO205" s="174"/>
      <c r="ABP205" s="174"/>
      <c r="ABQ205" s="174"/>
      <c r="ABR205" s="174"/>
      <c r="ABS205" s="174"/>
      <c r="ABT205" s="174"/>
      <c r="ABU205" s="174"/>
      <c r="ABV205" s="174"/>
      <c r="ABW205" s="174"/>
      <c r="ABX205" s="174"/>
      <c r="ABY205" s="174"/>
      <c r="ABZ205" s="174"/>
      <c r="ACA205" s="174"/>
      <c r="ACB205" s="174"/>
      <c r="ACC205" s="174"/>
      <c r="ACD205" s="174"/>
      <c r="ACE205" s="174"/>
      <c r="ACF205" s="174"/>
      <c r="ACG205" s="174"/>
      <c r="ACH205" s="174"/>
      <c r="ACI205" s="174"/>
      <c r="ACJ205" s="174"/>
      <c r="ACK205" s="174"/>
      <c r="ACL205" s="174"/>
      <c r="ACM205" s="174"/>
      <c r="ACN205" s="174"/>
      <c r="ACO205" s="174"/>
      <c r="ACP205" s="174"/>
      <c r="ACQ205" s="174"/>
      <c r="ACR205" s="174"/>
      <c r="ACS205" s="174"/>
      <c r="ACT205" s="174"/>
      <c r="ACU205" s="174"/>
      <c r="ACV205" s="174"/>
      <c r="ACW205" s="174"/>
      <c r="ACX205" s="174"/>
      <c r="ACY205" s="174"/>
      <c r="ACZ205" s="174"/>
      <c r="ADA205" s="174"/>
      <c r="ADB205" s="174"/>
      <c r="ADC205" s="174"/>
      <c r="ADD205" s="174"/>
      <c r="ADE205" s="174"/>
      <c r="ADF205" s="174"/>
      <c r="ADG205" s="174"/>
      <c r="ADH205" s="174"/>
      <c r="ADI205" s="174"/>
      <c r="ADJ205" s="174"/>
      <c r="ADK205" s="174"/>
      <c r="ADL205" s="174"/>
      <c r="ADM205" s="174"/>
      <c r="ADN205" s="174"/>
      <c r="ADO205" s="174"/>
      <c r="ADP205" s="174"/>
      <c r="ADQ205" s="174"/>
      <c r="ADR205" s="174"/>
      <c r="ADS205" s="174"/>
      <c r="ADT205" s="174"/>
      <c r="ADU205" s="174"/>
      <c r="ADV205" s="174"/>
      <c r="ADW205" s="174"/>
      <c r="ADX205" s="174"/>
      <c r="ADY205" s="174"/>
      <c r="ADZ205" s="174"/>
      <c r="AEA205" s="174"/>
      <c r="AEB205" s="174"/>
      <c r="AEC205" s="174"/>
      <c r="AED205" s="174"/>
      <c r="AEE205" s="174"/>
      <c r="AEF205" s="174"/>
      <c r="AEG205" s="174"/>
      <c r="AEH205" s="174"/>
      <c r="AEI205" s="174"/>
      <c r="AEJ205" s="174"/>
      <c r="AEK205" s="174"/>
      <c r="AEL205" s="174"/>
      <c r="AEM205" s="174"/>
      <c r="AEN205" s="174"/>
      <c r="AEO205" s="174"/>
      <c r="AEP205" s="174"/>
      <c r="AEQ205" s="174"/>
      <c r="AER205" s="174"/>
      <c r="AES205" s="174"/>
      <c r="AET205" s="174"/>
      <c r="AEU205" s="174"/>
      <c r="AEV205" s="174"/>
      <c r="AEW205" s="174"/>
      <c r="AEX205" s="174"/>
      <c r="AEY205" s="174"/>
      <c r="AEZ205" s="174"/>
      <c r="AFA205" s="174"/>
      <c r="AFB205" s="174"/>
      <c r="AFC205" s="174"/>
      <c r="AFD205" s="174"/>
      <c r="AFE205" s="174"/>
      <c r="AFF205" s="174"/>
      <c r="AFG205" s="174"/>
      <c r="AFH205" s="174"/>
      <c r="AFI205" s="174"/>
      <c r="AFJ205" s="174"/>
      <c r="AFK205" s="174"/>
      <c r="AFL205" s="174"/>
      <c r="AFM205" s="174"/>
      <c r="AFN205" s="174"/>
      <c r="AFO205" s="174"/>
      <c r="AFP205" s="174"/>
      <c r="AFQ205" s="174"/>
      <c r="AFR205" s="174"/>
      <c r="AFS205" s="174"/>
      <c r="AFT205" s="174"/>
      <c r="AFU205" s="174"/>
      <c r="AFV205" s="174"/>
      <c r="AFW205" s="174"/>
      <c r="AFX205" s="174"/>
      <c r="AFY205" s="174"/>
      <c r="AFZ205" s="174"/>
      <c r="AGA205" s="174"/>
      <c r="AGB205" s="174"/>
      <c r="AGC205" s="174"/>
      <c r="AGD205" s="174"/>
      <c r="AGE205" s="174"/>
      <c r="AGF205" s="174"/>
      <c r="AGG205" s="174"/>
      <c r="AGH205" s="174"/>
      <c r="AGI205" s="174"/>
      <c r="AGJ205" s="174"/>
      <c r="AGK205" s="174"/>
      <c r="AGL205" s="174"/>
      <c r="AGM205" s="174"/>
      <c r="AGN205" s="174"/>
      <c r="AGO205" s="174"/>
      <c r="AGP205" s="174"/>
      <c r="AGQ205" s="174"/>
      <c r="AGR205" s="174"/>
      <c r="AGS205" s="174"/>
      <c r="AGT205" s="174"/>
      <c r="AGU205" s="174"/>
      <c r="AGV205" s="174"/>
      <c r="AGW205" s="174"/>
      <c r="AGX205" s="174"/>
      <c r="AGY205" s="174"/>
      <c r="AGZ205" s="174"/>
      <c r="AHA205" s="174"/>
      <c r="AHB205" s="174"/>
      <c r="AHC205" s="174"/>
      <c r="AHD205" s="174"/>
      <c r="AHE205" s="174"/>
      <c r="AHF205" s="174"/>
      <c r="AHG205" s="174"/>
      <c r="AHH205" s="174"/>
      <c r="AHI205" s="174"/>
      <c r="AHJ205" s="174"/>
      <c r="AHK205" s="174"/>
      <c r="AHL205" s="174"/>
      <c r="AHM205" s="174"/>
      <c r="AHN205" s="174"/>
      <c r="AHO205" s="174"/>
      <c r="AHP205" s="174"/>
      <c r="AHQ205" s="174"/>
      <c r="AHR205" s="174"/>
      <c r="AHS205" s="174"/>
      <c r="AHT205" s="174"/>
      <c r="AHU205" s="174"/>
      <c r="AHV205" s="174"/>
      <c r="AHW205" s="174"/>
      <c r="AHX205" s="174"/>
      <c r="AHY205" s="174"/>
      <c r="AHZ205" s="174"/>
      <c r="AIA205" s="174"/>
      <c r="AIB205" s="174"/>
      <c r="AIC205" s="174"/>
      <c r="AID205" s="174"/>
      <c r="AIE205" s="174"/>
      <c r="AIF205" s="174"/>
      <c r="AIG205" s="174"/>
      <c r="AIH205" s="174"/>
      <c r="AII205" s="174"/>
      <c r="AIJ205" s="174"/>
      <c r="AIK205" s="174"/>
      <c r="AIL205" s="174"/>
      <c r="AIM205" s="174"/>
      <c r="AIN205" s="174"/>
      <c r="AIO205" s="174"/>
      <c r="AIP205" s="174"/>
      <c r="AIQ205" s="174"/>
      <c r="AIR205" s="174"/>
      <c r="AIS205" s="174"/>
      <c r="AIT205" s="174"/>
      <c r="AIU205" s="174"/>
      <c r="AIV205" s="174"/>
      <c r="AIW205" s="174"/>
      <c r="AIX205" s="174"/>
      <c r="AIY205" s="174"/>
      <c r="AIZ205" s="174"/>
      <c r="AJA205" s="174"/>
      <c r="AJB205" s="174"/>
      <c r="AJC205" s="174"/>
      <c r="AJD205" s="174"/>
      <c r="AJE205" s="174"/>
      <c r="AJF205" s="174"/>
      <c r="AJG205" s="174"/>
      <c r="AJH205" s="174"/>
      <c r="AJI205" s="174"/>
      <c r="AJJ205" s="174"/>
      <c r="AJK205" s="174"/>
      <c r="AJL205" s="174"/>
      <c r="AJM205" s="174"/>
      <c r="AJN205" s="174"/>
      <c r="AJO205" s="174"/>
      <c r="AJP205" s="174"/>
      <c r="AJQ205" s="174"/>
      <c r="AJR205" s="174"/>
      <c r="AJS205" s="174"/>
      <c r="AJT205" s="174"/>
      <c r="AJU205" s="174"/>
      <c r="AJV205" s="174"/>
      <c r="AJW205" s="174"/>
      <c r="AJX205" s="174"/>
      <c r="AJY205" s="174"/>
      <c r="AJZ205" s="174"/>
      <c r="AKA205" s="174"/>
      <c r="AKB205" s="174"/>
      <c r="AKC205" s="174"/>
      <c r="AKD205" s="174"/>
      <c r="AKE205" s="174"/>
      <c r="AKF205" s="174"/>
      <c r="AKG205" s="174"/>
      <c r="AKH205" s="174"/>
      <c r="AKI205" s="174"/>
      <c r="AKJ205" s="174"/>
      <c r="AKK205" s="174"/>
      <c r="AKL205" s="174"/>
      <c r="AKM205" s="174"/>
      <c r="AKN205" s="174"/>
      <c r="AKO205" s="174"/>
      <c r="AKP205" s="174"/>
      <c r="AKQ205" s="174"/>
      <c r="AKR205" s="174"/>
      <c r="AKS205" s="174"/>
      <c r="AKT205" s="174"/>
      <c r="AKU205" s="174"/>
      <c r="AKV205" s="174"/>
      <c r="AKW205" s="174"/>
      <c r="AKX205" s="174"/>
      <c r="AKY205" s="174"/>
      <c r="AKZ205" s="174"/>
      <c r="ALA205" s="174"/>
      <c r="ALB205" s="174"/>
      <c r="ALC205" s="174"/>
      <c r="ALD205" s="174"/>
      <c r="ALE205" s="174"/>
      <c r="ALF205" s="174"/>
      <c r="ALG205" s="174"/>
      <c r="ALH205" s="174"/>
      <c r="ALI205" s="174"/>
      <c r="ALJ205" s="174"/>
      <c r="ALK205" s="174"/>
      <c r="ALL205" s="174"/>
      <c r="ALM205" s="174"/>
      <c r="ALN205" s="174"/>
      <c r="ALO205" s="174"/>
      <c r="ALP205" s="174"/>
      <c r="ALQ205" s="174"/>
      <c r="ALR205" s="174"/>
      <c r="ALS205" s="174"/>
      <c r="ALT205" s="174"/>
      <c r="ALU205" s="174"/>
      <c r="ALV205" s="174"/>
      <c r="ALW205" s="174"/>
      <c r="ALX205" s="174"/>
      <c r="ALY205" s="174"/>
      <c r="ALZ205" s="174"/>
      <c r="AMA205" s="174"/>
      <c r="AMB205" s="174"/>
      <c r="AMC205" s="174"/>
      <c r="AMD205" s="174"/>
      <c r="AME205" s="174"/>
      <c r="AMF205" s="174"/>
      <c r="AMG205" s="174"/>
      <c r="AMH205" s="174"/>
      <c r="AMI205" s="174"/>
      <c r="AMJ205" s="174"/>
      <c r="AMK205" s="174"/>
      <c r="AML205" s="174"/>
      <c r="AMM205" s="174"/>
      <c r="AMN205" s="174"/>
      <c r="AMO205" s="174"/>
      <c r="AMP205" s="174"/>
      <c r="AMQ205" s="174"/>
      <c r="AMR205" s="174"/>
      <c r="AMS205" s="174"/>
      <c r="AMT205" s="174"/>
      <c r="AMU205" s="174"/>
      <c r="AMV205" s="174"/>
      <c r="AMW205" s="174"/>
      <c r="AMX205" s="174"/>
      <c r="AMY205" s="174"/>
      <c r="AMZ205" s="174"/>
      <c r="ANA205" s="174"/>
      <c r="ANB205" s="174"/>
      <c r="ANC205" s="174"/>
      <c r="AND205" s="174"/>
      <c r="ANE205" s="174"/>
      <c r="ANF205" s="174"/>
      <c r="ANG205" s="174"/>
      <c r="ANH205" s="174"/>
      <c r="ANI205" s="174"/>
      <c r="ANJ205" s="174"/>
      <c r="ANK205" s="174"/>
      <c r="ANL205" s="174"/>
      <c r="ANM205" s="174"/>
      <c r="ANN205" s="174"/>
      <c r="ANO205" s="174"/>
      <c r="ANP205" s="174"/>
      <c r="ANQ205" s="174"/>
      <c r="ANR205" s="174"/>
      <c r="ANS205" s="174"/>
      <c r="ANT205" s="174"/>
      <c r="ANU205" s="174"/>
      <c r="ANV205" s="174"/>
      <c r="ANW205" s="174"/>
      <c r="ANX205" s="174"/>
      <c r="ANY205" s="174"/>
      <c r="ANZ205" s="174"/>
      <c r="AOA205" s="174"/>
      <c r="AOB205" s="174"/>
      <c r="AOC205" s="174"/>
      <c r="AOD205" s="174"/>
      <c r="AOE205" s="174"/>
      <c r="AOF205" s="174"/>
      <c r="AOG205" s="174"/>
      <c r="AOH205" s="174"/>
      <c r="AOI205" s="174"/>
      <c r="AOJ205" s="174"/>
      <c r="AOK205" s="174"/>
      <c r="AOL205" s="174"/>
      <c r="AOM205" s="174"/>
      <c r="AON205" s="174"/>
      <c r="AOO205" s="174"/>
      <c r="AOP205" s="174"/>
      <c r="AOQ205" s="174"/>
      <c r="AOR205" s="174"/>
      <c r="AOS205" s="174"/>
      <c r="AOT205" s="174"/>
      <c r="AOU205" s="174"/>
      <c r="AOV205" s="174"/>
      <c r="AOW205" s="174"/>
      <c r="AOX205" s="174"/>
      <c r="AOY205" s="174"/>
      <c r="AOZ205" s="174"/>
      <c r="APA205" s="174"/>
      <c r="APB205" s="174"/>
      <c r="APC205" s="174"/>
      <c r="APD205" s="174"/>
      <c r="APE205" s="174"/>
      <c r="APF205" s="174"/>
      <c r="APG205" s="174"/>
      <c r="APH205" s="174"/>
      <c r="API205" s="174"/>
      <c r="APJ205" s="174"/>
      <c r="APK205" s="174"/>
      <c r="APL205" s="174"/>
      <c r="APM205" s="174"/>
      <c r="APN205" s="174"/>
      <c r="APO205" s="174"/>
      <c r="APP205" s="174"/>
      <c r="APQ205" s="174"/>
      <c r="APR205" s="174"/>
      <c r="APS205" s="174"/>
      <c r="APT205" s="174"/>
      <c r="APU205" s="174"/>
      <c r="APV205" s="174"/>
      <c r="APW205" s="174"/>
      <c r="APX205" s="174"/>
      <c r="APY205" s="174"/>
      <c r="APZ205" s="174"/>
      <c r="AQA205" s="174"/>
      <c r="AQB205" s="174"/>
      <c r="AQC205" s="174"/>
      <c r="AQD205" s="174"/>
      <c r="AQE205" s="174"/>
      <c r="AQF205" s="174"/>
      <c r="AQG205" s="174"/>
      <c r="AQH205" s="174"/>
      <c r="AQI205" s="174"/>
      <c r="AQJ205" s="174"/>
      <c r="AQK205" s="174"/>
      <c r="AQL205" s="174"/>
      <c r="AQM205" s="174"/>
      <c r="AQN205" s="174"/>
      <c r="AQO205" s="174"/>
      <c r="AQP205" s="174"/>
      <c r="AQQ205" s="174"/>
      <c r="AQR205" s="174"/>
      <c r="AQS205" s="174"/>
      <c r="AQT205" s="174"/>
      <c r="AQU205" s="174"/>
      <c r="AQV205" s="174"/>
      <c r="AQW205" s="174"/>
      <c r="AQX205" s="174"/>
      <c r="AQY205" s="174"/>
      <c r="AQZ205" s="174"/>
      <c r="ARA205" s="174"/>
      <c r="ARB205" s="174"/>
      <c r="ARC205" s="174"/>
      <c r="ARD205" s="174"/>
      <c r="ARE205" s="174"/>
      <c r="ARF205" s="174"/>
      <c r="ARG205" s="174"/>
      <c r="ARH205" s="174"/>
      <c r="ARI205" s="174"/>
      <c r="ARJ205" s="174"/>
      <c r="ARK205" s="174"/>
      <c r="ARL205" s="174"/>
      <c r="ARM205" s="174"/>
      <c r="ARN205" s="174"/>
      <c r="ARO205" s="174"/>
      <c r="ARP205" s="174"/>
      <c r="ARQ205" s="174"/>
      <c r="ARR205" s="174"/>
      <c r="ARS205" s="174"/>
      <c r="ART205" s="174"/>
      <c r="ARU205" s="174"/>
      <c r="ARV205" s="174"/>
      <c r="ARW205" s="174"/>
      <c r="ARX205" s="174"/>
      <c r="ARY205" s="174"/>
      <c r="ARZ205" s="174"/>
      <c r="ASA205" s="174"/>
      <c r="ASB205" s="174"/>
      <c r="ASC205" s="174"/>
      <c r="ASD205" s="174"/>
      <c r="ASE205" s="174"/>
      <c r="ASF205" s="174"/>
      <c r="ASG205" s="174"/>
      <c r="ASH205" s="174"/>
      <c r="ASI205" s="174"/>
      <c r="ASJ205" s="174"/>
      <c r="ASK205" s="174"/>
      <c r="ASL205" s="174"/>
      <c r="ASM205" s="174"/>
      <c r="ASN205" s="174"/>
      <c r="ASO205" s="174"/>
      <c r="ASP205" s="174"/>
      <c r="ASQ205" s="174"/>
      <c r="ASR205" s="174"/>
      <c r="ASS205" s="174"/>
      <c r="AST205" s="174"/>
      <c r="ASU205" s="174"/>
      <c r="ASV205" s="174"/>
      <c r="ASW205" s="174"/>
      <c r="ASX205" s="174"/>
      <c r="ASY205" s="174"/>
      <c r="ASZ205" s="174"/>
      <c r="ATA205" s="174"/>
      <c r="ATB205" s="174"/>
      <c r="ATC205" s="174"/>
      <c r="ATD205" s="174"/>
      <c r="ATE205" s="174"/>
      <c r="ATF205" s="174"/>
      <c r="ATG205" s="174"/>
      <c r="ATH205" s="174"/>
      <c r="ATI205" s="174"/>
      <c r="ATJ205" s="174"/>
      <c r="ATK205" s="174"/>
      <c r="ATL205" s="174"/>
      <c r="ATM205" s="174"/>
      <c r="ATN205" s="174"/>
      <c r="ATO205" s="174"/>
      <c r="ATP205" s="174"/>
      <c r="ATQ205" s="174"/>
      <c r="ATR205" s="174"/>
      <c r="ATS205" s="174"/>
      <c r="ATT205" s="174"/>
      <c r="ATU205" s="174"/>
      <c r="ATV205" s="174"/>
      <c r="ATW205" s="174"/>
      <c r="ATX205" s="174"/>
      <c r="ATY205" s="174"/>
      <c r="ATZ205" s="174"/>
      <c r="AUA205" s="174"/>
      <c r="AUB205" s="174"/>
      <c r="AUC205" s="174"/>
      <c r="AUD205" s="174"/>
      <c r="AUE205" s="174"/>
      <c r="AUF205" s="174"/>
      <c r="AUG205" s="174"/>
      <c r="AUH205" s="174"/>
      <c r="AUI205" s="174"/>
      <c r="AUJ205" s="174"/>
      <c r="AUK205" s="174"/>
      <c r="AUL205" s="174"/>
      <c r="AUM205" s="174"/>
      <c r="AUN205" s="174"/>
      <c r="AUO205" s="174"/>
      <c r="AUP205" s="174"/>
      <c r="AUQ205" s="174"/>
      <c r="AUR205" s="174"/>
      <c r="AUS205" s="174"/>
      <c r="AUT205" s="174"/>
      <c r="AUU205" s="174"/>
      <c r="AUV205" s="174"/>
      <c r="AUW205" s="174"/>
      <c r="AUX205" s="174"/>
      <c r="AUY205" s="174"/>
      <c r="AUZ205" s="174"/>
      <c r="AVA205" s="174"/>
      <c r="AVB205" s="174"/>
      <c r="AVC205" s="174"/>
      <c r="AVD205" s="174"/>
      <c r="AVE205" s="174"/>
      <c r="AVF205" s="174"/>
      <c r="AVG205" s="174"/>
      <c r="AVH205" s="174"/>
      <c r="AVI205" s="174"/>
      <c r="AVJ205" s="174"/>
      <c r="AVK205" s="174"/>
      <c r="AVL205" s="174"/>
      <c r="AVM205" s="174"/>
      <c r="AVN205" s="174"/>
      <c r="AVO205" s="174"/>
      <c r="AVP205" s="174"/>
      <c r="AVQ205" s="174"/>
      <c r="AVR205" s="174"/>
      <c r="AVS205" s="174"/>
      <c r="AVT205" s="174"/>
      <c r="AVU205" s="174"/>
      <c r="AVV205" s="174"/>
      <c r="AVW205" s="174"/>
      <c r="AVX205" s="174"/>
      <c r="AVY205" s="174"/>
      <c r="AVZ205" s="174"/>
      <c r="AWA205" s="174"/>
      <c r="AWB205" s="174"/>
      <c r="AWC205" s="174"/>
      <c r="AWD205" s="174"/>
      <c r="AWE205" s="174"/>
      <c r="AWF205" s="174"/>
      <c r="AWG205" s="174"/>
      <c r="AWH205" s="174"/>
      <c r="AWI205" s="174"/>
      <c r="AWJ205" s="174"/>
      <c r="AWK205" s="174"/>
      <c r="AWL205" s="174"/>
      <c r="AWM205" s="174"/>
      <c r="AWN205" s="174"/>
      <c r="AWO205" s="174"/>
      <c r="AWP205" s="174"/>
      <c r="AWQ205" s="174"/>
      <c r="AWR205" s="174"/>
      <c r="AWS205" s="174"/>
      <c r="AWT205" s="174"/>
      <c r="AWU205" s="174"/>
      <c r="AWV205" s="174"/>
      <c r="AWW205" s="174"/>
      <c r="AWX205" s="174"/>
      <c r="AWY205" s="174"/>
      <c r="AWZ205" s="174"/>
      <c r="AXA205" s="174"/>
      <c r="AXB205" s="174"/>
      <c r="AXC205" s="174"/>
      <c r="AXD205" s="174"/>
      <c r="AXE205" s="174"/>
      <c r="AXF205" s="174"/>
      <c r="AXG205" s="174"/>
      <c r="AXH205" s="174"/>
      <c r="AXI205" s="174"/>
      <c r="AXJ205" s="174"/>
      <c r="AXK205" s="174"/>
      <c r="AXL205" s="174"/>
      <c r="AXM205" s="174"/>
      <c r="AXN205" s="174"/>
      <c r="AXO205" s="174"/>
      <c r="AXP205" s="174"/>
      <c r="AXQ205" s="174"/>
      <c r="AXR205" s="174"/>
      <c r="AXS205" s="174"/>
      <c r="AXT205" s="174"/>
      <c r="AXU205" s="174"/>
      <c r="AXV205" s="174"/>
      <c r="AXW205" s="174"/>
      <c r="AXX205" s="174"/>
      <c r="AXY205" s="174"/>
      <c r="AXZ205" s="174"/>
      <c r="AYA205" s="174"/>
      <c r="AYB205" s="174"/>
      <c r="AYC205" s="174"/>
      <c r="AYD205" s="174"/>
      <c r="AYE205" s="174"/>
      <c r="AYF205" s="174"/>
      <c r="AYG205" s="174"/>
      <c r="AYH205" s="174"/>
      <c r="AYI205" s="174"/>
      <c r="AYJ205" s="174"/>
      <c r="AYK205" s="174"/>
      <c r="AYL205" s="174"/>
      <c r="AYM205" s="174"/>
      <c r="AYN205" s="174"/>
      <c r="AYO205" s="174"/>
      <c r="AYP205" s="174"/>
      <c r="AYQ205" s="174"/>
      <c r="AYR205" s="174"/>
      <c r="AYS205" s="174"/>
      <c r="AYT205" s="174"/>
      <c r="AYU205" s="174"/>
      <c r="AYV205" s="174"/>
      <c r="AYW205" s="174"/>
      <c r="AYX205" s="174"/>
      <c r="AYY205" s="174"/>
      <c r="AYZ205" s="174"/>
      <c r="AZA205" s="174"/>
      <c r="AZB205" s="174"/>
      <c r="AZC205" s="174"/>
      <c r="AZD205" s="174"/>
      <c r="AZE205" s="174"/>
      <c r="AZF205" s="174"/>
      <c r="AZG205" s="174"/>
      <c r="AZH205" s="174"/>
      <c r="AZI205" s="174"/>
      <c r="AZJ205" s="174"/>
      <c r="AZK205" s="174"/>
      <c r="AZL205" s="174"/>
      <c r="AZM205" s="174"/>
      <c r="AZN205" s="174"/>
      <c r="AZO205" s="174"/>
      <c r="AZP205" s="174"/>
      <c r="AZQ205" s="174"/>
      <c r="AZR205" s="174"/>
      <c r="AZS205" s="174"/>
      <c r="AZT205" s="174"/>
      <c r="AZU205" s="174"/>
      <c r="AZV205" s="174"/>
      <c r="AZW205" s="174"/>
      <c r="AZX205" s="174"/>
      <c r="AZY205" s="174"/>
      <c r="AZZ205" s="174"/>
      <c r="BAA205" s="174"/>
      <c r="BAB205" s="174"/>
      <c r="BAC205" s="174"/>
      <c r="BAD205" s="174"/>
      <c r="BAE205" s="174"/>
      <c r="BAF205" s="174"/>
      <c r="BAG205" s="174"/>
      <c r="BAH205" s="174"/>
      <c r="BAI205" s="174"/>
      <c r="BAJ205" s="174"/>
      <c r="BAK205" s="174"/>
      <c r="BAL205" s="174"/>
      <c r="BAM205" s="174"/>
      <c r="BAN205" s="174"/>
      <c r="BAO205" s="174"/>
      <c r="BAP205" s="174"/>
      <c r="BAQ205" s="174"/>
      <c r="BAR205" s="174"/>
      <c r="BAS205" s="174"/>
      <c r="BAT205" s="174"/>
      <c r="BAU205" s="174"/>
      <c r="BAV205" s="174"/>
      <c r="BAW205" s="174"/>
      <c r="BAX205" s="174"/>
      <c r="BAY205" s="174"/>
      <c r="BAZ205" s="174"/>
      <c r="BBA205" s="174"/>
      <c r="BBB205" s="174"/>
      <c r="BBC205" s="174"/>
      <c r="BBD205" s="174"/>
      <c r="BBE205" s="174"/>
      <c r="BBF205" s="174"/>
      <c r="BBG205" s="174"/>
      <c r="BBH205" s="174"/>
      <c r="BBI205" s="174"/>
      <c r="BBJ205" s="174"/>
      <c r="BBK205" s="174"/>
      <c r="BBL205" s="174"/>
      <c r="BBM205" s="174"/>
      <c r="BBN205" s="174"/>
      <c r="BBO205" s="174"/>
      <c r="BBP205" s="174"/>
      <c r="BBQ205" s="174"/>
      <c r="BBR205" s="174"/>
      <c r="BBS205" s="174"/>
      <c r="BBT205" s="174"/>
      <c r="BBU205" s="174"/>
      <c r="BBV205" s="174"/>
      <c r="BBW205" s="174"/>
      <c r="BBX205" s="174"/>
      <c r="BBY205" s="174"/>
      <c r="BBZ205" s="174"/>
      <c r="BCA205" s="174"/>
      <c r="BCB205" s="174"/>
      <c r="BCC205" s="174"/>
      <c r="BCD205" s="174"/>
      <c r="BCE205" s="174"/>
      <c r="BCF205" s="174"/>
      <c r="BCG205" s="174"/>
      <c r="BCH205" s="174"/>
      <c r="BCI205" s="174"/>
      <c r="BCJ205" s="174"/>
      <c r="BCK205" s="174"/>
      <c r="BCL205" s="174"/>
      <c r="BCM205" s="174"/>
      <c r="BCN205" s="174"/>
      <c r="BCO205" s="174"/>
      <c r="BCP205" s="174"/>
      <c r="BCQ205" s="174"/>
      <c r="BCR205" s="174"/>
      <c r="BCS205" s="174"/>
      <c r="BCT205" s="174"/>
      <c r="BCU205" s="174"/>
      <c r="BCV205" s="174"/>
      <c r="BCW205" s="174"/>
      <c r="BCX205" s="174"/>
      <c r="BCY205" s="174"/>
      <c r="BCZ205" s="174"/>
      <c r="BDA205" s="174"/>
      <c r="BDB205" s="174"/>
      <c r="BDC205" s="174"/>
      <c r="BDD205" s="174"/>
      <c r="BDE205" s="174"/>
      <c r="BDF205" s="174"/>
      <c r="BDG205" s="174"/>
      <c r="BDH205" s="174"/>
      <c r="BDI205" s="174"/>
      <c r="BDJ205" s="174"/>
      <c r="BDK205" s="174"/>
      <c r="BDL205" s="174"/>
      <c r="BDM205" s="174"/>
      <c r="BDN205" s="174"/>
      <c r="BDO205" s="174"/>
      <c r="BDP205" s="174"/>
      <c r="BDQ205" s="174"/>
      <c r="BDR205" s="174"/>
      <c r="BDS205" s="174"/>
      <c r="BDT205" s="174"/>
      <c r="BDU205" s="174"/>
      <c r="BDV205" s="174"/>
      <c r="BDW205" s="174"/>
      <c r="BDX205" s="174"/>
      <c r="BDY205" s="174"/>
      <c r="BDZ205" s="174"/>
      <c r="BEA205" s="174"/>
      <c r="BEB205" s="174"/>
      <c r="BEC205" s="174"/>
      <c r="BED205" s="174"/>
      <c r="BEE205" s="174"/>
      <c r="BEF205" s="174"/>
      <c r="BEG205" s="174"/>
      <c r="BEH205" s="174"/>
      <c r="BEI205" s="174"/>
      <c r="BEJ205" s="174"/>
      <c r="BEK205" s="174"/>
      <c r="BEL205" s="174"/>
      <c r="BEM205" s="174"/>
      <c r="BEN205" s="174"/>
      <c r="BEO205" s="174"/>
      <c r="BEP205" s="174"/>
      <c r="BEQ205" s="174"/>
      <c r="BER205" s="174"/>
      <c r="BES205" s="174"/>
      <c r="BET205" s="174"/>
      <c r="BEU205" s="174"/>
      <c r="BEV205" s="174"/>
      <c r="BEW205" s="174"/>
      <c r="BEX205" s="174"/>
      <c r="BEY205" s="174"/>
      <c r="BEZ205" s="174"/>
      <c r="BFA205" s="174"/>
      <c r="BFB205" s="174"/>
      <c r="BFC205" s="174"/>
      <c r="BFD205" s="174"/>
      <c r="BFE205" s="174"/>
      <c r="BFF205" s="174"/>
      <c r="BFG205" s="174"/>
      <c r="BFH205" s="174"/>
      <c r="BFI205" s="174"/>
      <c r="BFJ205" s="174"/>
      <c r="BFK205" s="174"/>
      <c r="BFL205" s="174"/>
      <c r="BFM205" s="174"/>
      <c r="BFN205" s="174"/>
      <c r="BFO205" s="174"/>
      <c r="BFP205" s="174"/>
      <c r="BFQ205" s="174"/>
      <c r="BFR205" s="174"/>
      <c r="BFS205" s="174"/>
      <c r="BFT205" s="174"/>
      <c r="BFU205" s="174"/>
      <c r="BFV205" s="174"/>
      <c r="BFW205" s="174"/>
      <c r="BFX205" s="174"/>
      <c r="BFY205" s="174"/>
      <c r="BFZ205" s="174"/>
      <c r="BGA205" s="174"/>
      <c r="BGB205" s="174"/>
      <c r="BGC205" s="174"/>
      <c r="BGD205" s="174"/>
      <c r="BGE205" s="174"/>
      <c r="BGF205" s="174"/>
      <c r="BGG205" s="174"/>
      <c r="BGH205" s="174"/>
      <c r="BGI205" s="174"/>
      <c r="BGJ205" s="174"/>
      <c r="BGK205" s="174"/>
      <c r="BGL205" s="174"/>
      <c r="BGM205" s="174"/>
      <c r="BGN205" s="174"/>
      <c r="BGO205" s="174"/>
      <c r="BGP205" s="174"/>
      <c r="BGQ205" s="174"/>
      <c r="BGR205" s="174"/>
      <c r="BGS205" s="174"/>
      <c r="BGT205" s="174"/>
      <c r="BGU205" s="174"/>
      <c r="BGV205" s="174"/>
      <c r="BGW205" s="174"/>
      <c r="BGX205" s="174"/>
      <c r="BGY205" s="174"/>
      <c r="BGZ205" s="174"/>
      <c r="BHA205" s="174"/>
      <c r="BHB205" s="174"/>
      <c r="BHC205" s="174"/>
      <c r="BHD205" s="174"/>
      <c r="BHE205" s="174"/>
      <c r="BHF205" s="174"/>
      <c r="BHG205" s="174"/>
      <c r="BHH205" s="174"/>
      <c r="BHI205" s="174"/>
      <c r="BHJ205" s="174"/>
      <c r="BHK205" s="174"/>
      <c r="BHL205" s="174"/>
      <c r="BHM205" s="174"/>
      <c r="BHN205" s="174"/>
      <c r="BHO205" s="174"/>
      <c r="BHP205" s="174"/>
      <c r="BHQ205" s="174"/>
      <c r="BHR205" s="174"/>
      <c r="BHS205" s="174"/>
      <c r="BHT205" s="174"/>
      <c r="BHU205" s="174"/>
      <c r="BHV205" s="174"/>
      <c r="BHW205" s="174"/>
      <c r="BHX205" s="174"/>
      <c r="BHY205" s="174"/>
      <c r="BHZ205" s="174"/>
      <c r="BIA205" s="174"/>
      <c r="BIB205" s="174"/>
      <c r="BIC205" s="174"/>
      <c r="BID205" s="174"/>
      <c r="BIE205" s="174"/>
      <c r="BIF205" s="174"/>
      <c r="BIG205" s="174"/>
      <c r="BIH205" s="174"/>
      <c r="BII205" s="174"/>
      <c r="BIJ205" s="174"/>
      <c r="BIK205" s="174"/>
      <c r="BIL205" s="174"/>
      <c r="BIM205" s="174"/>
      <c r="BIN205" s="174"/>
      <c r="BIO205" s="174"/>
      <c r="BIP205" s="174"/>
      <c r="BIQ205" s="174"/>
      <c r="BIR205" s="174"/>
      <c r="BIS205" s="174"/>
      <c r="BIT205" s="174"/>
      <c r="BIU205" s="174"/>
      <c r="BIV205" s="174"/>
      <c r="BIW205" s="174"/>
      <c r="BIX205" s="174"/>
      <c r="BIY205" s="174"/>
      <c r="BIZ205" s="174"/>
      <c r="BJA205" s="174"/>
      <c r="BJB205" s="174"/>
      <c r="BJC205" s="174"/>
      <c r="BJD205" s="174"/>
      <c r="BJE205" s="174"/>
      <c r="BJF205" s="174"/>
      <c r="BJG205" s="174"/>
      <c r="BJH205" s="174"/>
      <c r="BJI205" s="174"/>
      <c r="BJJ205" s="174"/>
      <c r="BJK205" s="174"/>
      <c r="BJL205" s="174"/>
      <c r="BJM205" s="174"/>
      <c r="BJN205" s="174"/>
      <c r="BJO205" s="174"/>
      <c r="BJP205" s="174"/>
      <c r="BJQ205" s="174"/>
      <c r="BJR205" s="174"/>
      <c r="BJS205" s="174"/>
      <c r="BJT205" s="174"/>
      <c r="BJU205" s="174"/>
      <c r="BJV205" s="174"/>
      <c r="BJW205" s="174"/>
      <c r="BJX205" s="174"/>
      <c r="BJY205" s="174"/>
      <c r="BJZ205" s="174"/>
      <c r="BKA205" s="174"/>
      <c r="BKB205" s="174"/>
      <c r="BKC205" s="174"/>
      <c r="BKD205" s="174"/>
      <c r="BKE205" s="174"/>
      <c r="BKF205" s="174"/>
      <c r="BKG205" s="174"/>
      <c r="BKH205" s="174"/>
      <c r="BKI205" s="174"/>
      <c r="BKJ205" s="174"/>
      <c r="BKK205" s="174"/>
      <c r="BKL205" s="174"/>
      <c r="BKM205" s="174"/>
      <c r="BKN205" s="174"/>
      <c r="BKO205" s="174"/>
      <c r="BKP205" s="174"/>
      <c r="BKQ205" s="174"/>
      <c r="BKR205" s="174"/>
      <c r="BKS205" s="174"/>
      <c r="BKT205" s="174"/>
      <c r="BKU205" s="174"/>
      <c r="BKV205" s="174"/>
      <c r="BKW205" s="174"/>
      <c r="BKX205" s="174"/>
      <c r="BKY205" s="174"/>
      <c r="BKZ205" s="174"/>
      <c r="BLA205" s="174"/>
      <c r="BLB205" s="174"/>
      <c r="BLC205" s="174"/>
      <c r="BLD205" s="174"/>
      <c r="BLE205" s="174"/>
      <c r="BLF205" s="174"/>
      <c r="BLG205" s="174"/>
      <c r="BLH205" s="174"/>
      <c r="BLI205" s="174"/>
      <c r="BLJ205" s="174"/>
      <c r="BLK205" s="174"/>
      <c r="BLL205" s="174"/>
      <c r="BLM205" s="174"/>
      <c r="BLN205" s="174"/>
      <c r="BLO205" s="174"/>
      <c r="BLP205" s="174"/>
      <c r="BLQ205" s="174"/>
      <c r="BLR205" s="174"/>
      <c r="BLS205" s="174"/>
      <c r="BLT205" s="174"/>
      <c r="BLU205" s="174"/>
      <c r="BLV205" s="174"/>
      <c r="BLW205" s="174"/>
      <c r="BLX205" s="174"/>
      <c r="BLY205" s="174"/>
      <c r="BLZ205" s="174"/>
      <c r="BMA205" s="174"/>
      <c r="BMB205" s="174"/>
      <c r="BMC205" s="174"/>
      <c r="BMD205" s="174"/>
      <c r="BME205" s="174"/>
      <c r="BMF205" s="174"/>
      <c r="BMG205" s="174"/>
      <c r="BMH205" s="174"/>
      <c r="BMI205" s="174"/>
      <c r="BMJ205" s="174"/>
      <c r="BMK205" s="174"/>
      <c r="BML205" s="174"/>
      <c r="BMM205" s="174"/>
      <c r="BMN205" s="174"/>
      <c r="BMO205" s="174"/>
      <c r="BMP205" s="174"/>
      <c r="BMQ205" s="174"/>
      <c r="BMR205" s="174"/>
      <c r="BMS205" s="174"/>
      <c r="BMT205" s="174"/>
      <c r="BMU205" s="174"/>
      <c r="BMV205" s="174"/>
      <c r="BMW205" s="174"/>
      <c r="BMX205" s="174"/>
      <c r="BMY205" s="174"/>
      <c r="BMZ205" s="174"/>
      <c r="BNA205" s="174"/>
      <c r="BNB205" s="174"/>
      <c r="BNC205" s="174"/>
      <c r="BND205" s="174"/>
      <c r="BNE205" s="174"/>
      <c r="BNF205" s="174"/>
      <c r="BNG205" s="174"/>
      <c r="BNH205" s="174"/>
      <c r="BNI205" s="174"/>
      <c r="BNJ205" s="174"/>
      <c r="BNK205" s="174"/>
      <c r="BNL205" s="174"/>
      <c r="BNM205" s="174"/>
      <c r="BNN205" s="174"/>
      <c r="BNO205" s="174"/>
      <c r="BNP205" s="174"/>
      <c r="BNQ205" s="174"/>
      <c r="BNR205" s="174"/>
      <c r="BNS205" s="174"/>
      <c r="BNT205" s="174"/>
      <c r="BNU205" s="174"/>
      <c r="BNV205" s="174"/>
      <c r="BNW205" s="174"/>
      <c r="BNX205" s="174"/>
      <c r="BNY205" s="174"/>
      <c r="BNZ205" s="174"/>
      <c r="BOA205" s="174"/>
      <c r="BOB205" s="174"/>
      <c r="BOC205" s="174"/>
      <c r="BOD205" s="174"/>
      <c r="BOE205" s="174"/>
      <c r="BOF205" s="174"/>
      <c r="BOG205" s="174"/>
      <c r="BOH205" s="174"/>
      <c r="BOI205" s="174"/>
      <c r="BOJ205" s="174"/>
      <c r="BOK205" s="174"/>
      <c r="BOL205" s="174"/>
      <c r="BOM205" s="174"/>
      <c r="BON205" s="174"/>
      <c r="BOO205" s="174"/>
      <c r="BOP205" s="174"/>
      <c r="BOQ205" s="174"/>
      <c r="BOR205" s="174"/>
      <c r="BOS205" s="174"/>
      <c r="BOT205" s="174"/>
      <c r="BOU205" s="174"/>
      <c r="BOV205" s="174"/>
      <c r="BOW205" s="174"/>
      <c r="BOX205" s="174"/>
      <c r="BOY205" s="174"/>
      <c r="BOZ205" s="174"/>
      <c r="BPA205" s="174"/>
      <c r="BPB205" s="174"/>
      <c r="BPC205" s="174"/>
      <c r="BPD205" s="174"/>
      <c r="BPE205" s="174"/>
      <c r="BPF205" s="174"/>
      <c r="BPG205" s="174"/>
      <c r="BPH205" s="174"/>
      <c r="BPI205" s="174"/>
      <c r="BPJ205" s="174"/>
      <c r="BPK205" s="174"/>
      <c r="BPL205" s="174"/>
      <c r="BPM205" s="174"/>
      <c r="BPN205" s="174"/>
      <c r="BPO205" s="174"/>
      <c r="BPP205" s="174"/>
      <c r="BPQ205" s="174"/>
      <c r="BPR205" s="174"/>
      <c r="BPS205" s="174"/>
      <c r="BPT205" s="174"/>
      <c r="BPU205" s="174"/>
      <c r="BPV205" s="174"/>
      <c r="BPW205" s="174"/>
      <c r="BPX205" s="174"/>
      <c r="BPY205" s="174"/>
      <c r="BPZ205" s="174"/>
      <c r="BQA205" s="174"/>
      <c r="BQB205" s="174"/>
      <c r="BQC205" s="174"/>
      <c r="BQD205" s="174"/>
      <c r="BQE205" s="174"/>
      <c r="BQF205" s="174"/>
      <c r="BQG205" s="174"/>
      <c r="BQH205" s="174"/>
      <c r="BQI205" s="174"/>
      <c r="BQJ205" s="174"/>
      <c r="BQK205" s="174"/>
      <c r="BQL205" s="174"/>
      <c r="BQM205" s="174"/>
      <c r="BQN205" s="174"/>
      <c r="BQO205" s="174"/>
      <c r="BQP205" s="174"/>
      <c r="BQQ205" s="174"/>
      <c r="BQR205" s="174"/>
      <c r="BQS205" s="174"/>
      <c r="BQT205" s="174"/>
      <c r="BQU205" s="174"/>
      <c r="BQV205" s="174"/>
      <c r="BQW205" s="174"/>
      <c r="BQX205" s="174"/>
      <c r="BQY205" s="174"/>
      <c r="BQZ205" s="174"/>
      <c r="BRA205" s="174"/>
      <c r="BRB205" s="174"/>
      <c r="BRC205" s="174"/>
      <c r="BRD205" s="174"/>
      <c r="BRE205" s="174"/>
      <c r="BRF205" s="174"/>
      <c r="BRG205" s="174"/>
      <c r="BRH205" s="174"/>
      <c r="BRI205" s="174"/>
      <c r="BRJ205" s="174"/>
      <c r="BRK205" s="174"/>
      <c r="BRL205" s="174"/>
      <c r="BRM205" s="174"/>
      <c r="BRN205" s="174"/>
      <c r="BRO205" s="174"/>
      <c r="BRP205" s="174"/>
      <c r="BRQ205" s="174"/>
      <c r="BRR205" s="174"/>
      <c r="BRS205" s="174"/>
      <c r="BRT205" s="174"/>
      <c r="BRU205" s="174"/>
      <c r="BRV205" s="174"/>
      <c r="BRW205" s="174"/>
      <c r="BRX205" s="174"/>
      <c r="BRY205" s="174"/>
      <c r="BRZ205" s="174"/>
      <c r="BSA205" s="174"/>
      <c r="BSB205" s="174"/>
      <c r="BSC205" s="174"/>
      <c r="BSD205" s="174"/>
      <c r="BSE205" s="174"/>
      <c r="BSF205" s="174"/>
      <c r="BSG205" s="174"/>
      <c r="BSH205" s="174"/>
      <c r="BSI205" s="174"/>
      <c r="BSJ205" s="174"/>
      <c r="BSK205" s="174"/>
      <c r="BSL205" s="174"/>
      <c r="BSM205" s="174"/>
      <c r="BSN205" s="174"/>
      <c r="BSO205" s="174"/>
      <c r="BSP205" s="174"/>
      <c r="BSQ205" s="174"/>
      <c r="BSR205" s="174"/>
      <c r="BSS205" s="174"/>
      <c r="BST205" s="174"/>
      <c r="BSU205" s="174"/>
      <c r="BSV205" s="174"/>
      <c r="BSW205" s="174"/>
      <c r="BSX205" s="174"/>
      <c r="BSY205" s="174"/>
      <c r="BSZ205" s="174"/>
      <c r="BTA205" s="174"/>
      <c r="BTB205" s="174"/>
      <c r="BTC205" s="174"/>
      <c r="BTD205" s="174"/>
      <c r="BTE205" s="174"/>
      <c r="BTF205" s="174"/>
      <c r="BTG205" s="174"/>
      <c r="BTH205" s="174"/>
      <c r="BTI205" s="174"/>
      <c r="BTJ205" s="174"/>
      <c r="BTK205" s="174"/>
      <c r="BTL205" s="174"/>
      <c r="BTM205" s="174"/>
      <c r="BTN205" s="174"/>
      <c r="BTO205" s="174"/>
      <c r="BTP205" s="174"/>
      <c r="BTQ205" s="174"/>
      <c r="BTR205" s="174"/>
      <c r="BTS205" s="174"/>
      <c r="BTT205" s="174"/>
      <c r="BTU205" s="174"/>
      <c r="BTV205" s="174"/>
      <c r="BTW205" s="174"/>
      <c r="BTX205" s="174"/>
      <c r="BTY205" s="174"/>
      <c r="BTZ205" s="174"/>
      <c r="BUA205" s="174"/>
      <c r="BUB205" s="174"/>
      <c r="BUC205" s="174"/>
      <c r="BUD205" s="174"/>
      <c r="BUE205" s="174"/>
      <c r="BUF205" s="174"/>
      <c r="BUG205" s="174"/>
      <c r="BUH205" s="174"/>
      <c r="BUI205" s="174"/>
      <c r="BUJ205" s="174"/>
      <c r="BUK205" s="174"/>
      <c r="BUL205" s="174"/>
      <c r="BUM205" s="174"/>
      <c r="BUN205" s="174"/>
      <c r="BUO205" s="174"/>
      <c r="BUP205" s="174"/>
      <c r="BUQ205" s="174"/>
      <c r="BUR205" s="174"/>
      <c r="BUS205" s="174"/>
      <c r="BUT205" s="174"/>
      <c r="BUU205" s="174"/>
      <c r="BUV205" s="174"/>
      <c r="BUW205" s="174"/>
      <c r="BUX205" s="174"/>
      <c r="BUY205" s="174"/>
      <c r="BUZ205" s="174"/>
      <c r="BVA205" s="174"/>
      <c r="BVB205" s="174"/>
      <c r="BVC205" s="174"/>
      <c r="BVD205" s="174"/>
      <c r="BVE205" s="174"/>
      <c r="BVF205" s="174"/>
      <c r="BVG205" s="174"/>
      <c r="BVH205" s="174"/>
      <c r="BVI205" s="174"/>
      <c r="BVJ205" s="174"/>
      <c r="BVK205" s="174"/>
      <c r="BVL205" s="174"/>
      <c r="BVM205" s="174"/>
      <c r="BVN205" s="174"/>
      <c r="BVO205" s="174"/>
      <c r="BVP205" s="174"/>
      <c r="BVQ205" s="174"/>
      <c r="BVR205" s="174"/>
      <c r="BVS205" s="174"/>
      <c r="BVT205" s="174"/>
      <c r="BVU205" s="174"/>
      <c r="BVV205" s="174"/>
      <c r="BVW205" s="174"/>
      <c r="BVX205" s="174"/>
      <c r="BVY205" s="174"/>
      <c r="BVZ205" s="174"/>
      <c r="BWA205" s="174"/>
      <c r="BWB205" s="174"/>
      <c r="BWC205" s="174"/>
      <c r="BWD205" s="174"/>
      <c r="BWE205" s="174"/>
      <c r="BWF205" s="174"/>
      <c r="BWG205" s="174"/>
      <c r="BWH205" s="174"/>
      <c r="BWI205" s="174"/>
      <c r="BWJ205" s="174"/>
      <c r="BWK205" s="174"/>
      <c r="BWL205" s="174"/>
      <c r="BWM205" s="174"/>
      <c r="BWN205" s="174"/>
      <c r="BWO205" s="174"/>
      <c r="BWP205" s="174"/>
      <c r="BWQ205" s="174"/>
      <c r="BWR205" s="174"/>
      <c r="BWS205" s="174"/>
      <c r="BWT205" s="174"/>
      <c r="BWU205" s="174"/>
      <c r="BWV205" s="174"/>
      <c r="BWW205" s="174"/>
      <c r="BWX205" s="174"/>
      <c r="BWY205" s="174"/>
      <c r="BWZ205" s="174"/>
      <c r="BXA205" s="174"/>
      <c r="BXB205" s="174"/>
      <c r="BXC205" s="174"/>
      <c r="BXD205" s="174"/>
      <c r="BXE205" s="174"/>
      <c r="BXF205" s="174"/>
      <c r="BXG205" s="174"/>
      <c r="BXH205" s="174"/>
      <c r="BXI205" s="174"/>
      <c r="BXJ205" s="174"/>
      <c r="BXK205" s="174"/>
      <c r="BXL205" s="174"/>
      <c r="BXM205" s="174"/>
      <c r="BXN205" s="174"/>
      <c r="BXO205" s="174"/>
      <c r="BXP205" s="174"/>
      <c r="BXQ205" s="174"/>
      <c r="BXR205" s="174"/>
      <c r="BXS205" s="174"/>
      <c r="BXT205" s="174"/>
      <c r="BXU205" s="174"/>
      <c r="BXV205" s="174"/>
      <c r="BXW205" s="174"/>
      <c r="BXX205" s="174"/>
      <c r="BXY205" s="174"/>
      <c r="BXZ205" s="174"/>
      <c r="BYA205" s="174"/>
      <c r="BYB205" s="174"/>
      <c r="BYC205" s="174"/>
      <c r="BYD205" s="174"/>
      <c r="BYE205" s="174"/>
      <c r="BYF205" s="174"/>
      <c r="BYG205" s="174"/>
      <c r="BYH205" s="174"/>
      <c r="BYI205" s="174"/>
      <c r="BYJ205" s="174"/>
      <c r="BYK205" s="174"/>
      <c r="BYL205" s="174"/>
      <c r="BYM205" s="174"/>
      <c r="BYN205" s="174"/>
      <c r="BYO205" s="174"/>
      <c r="BYP205" s="174"/>
      <c r="BYQ205" s="174"/>
      <c r="BYR205" s="174"/>
      <c r="BYS205" s="174"/>
      <c r="BYT205" s="174"/>
      <c r="BYU205" s="174"/>
      <c r="BYV205" s="174"/>
      <c r="BYW205" s="174"/>
      <c r="BYX205" s="174"/>
      <c r="BYY205" s="174"/>
      <c r="BYZ205" s="174"/>
      <c r="BZA205" s="174"/>
      <c r="BZB205" s="174"/>
      <c r="BZC205" s="174"/>
      <c r="BZD205" s="174"/>
      <c r="BZE205" s="174"/>
      <c r="BZF205" s="174"/>
      <c r="BZG205" s="174"/>
      <c r="BZH205" s="174"/>
      <c r="BZI205" s="174"/>
      <c r="BZJ205" s="174"/>
      <c r="BZK205" s="174"/>
      <c r="BZL205" s="174"/>
      <c r="BZM205" s="174"/>
      <c r="BZN205" s="174"/>
      <c r="BZO205" s="174"/>
      <c r="BZP205" s="174"/>
      <c r="BZQ205" s="174"/>
      <c r="BZR205" s="174"/>
      <c r="BZS205" s="174"/>
      <c r="BZT205" s="174"/>
      <c r="BZU205" s="174"/>
      <c r="BZV205" s="174"/>
      <c r="BZW205" s="174"/>
      <c r="BZX205" s="174"/>
      <c r="BZY205" s="174"/>
      <c r="BZZ205" s="174"/>
      <c r="CAA205" s="174"/>
      <c r="CAB205" s="174"/>
      <c r="CAC205" s="174"/>
      <c r="CAD205" s="174"/>
      <c r="CAE205" s="174"/>
      <c r="CAF205" s="174"/>
      <c r="CAG205" s="174"/>
      <c r="CAH205" s="174"/>
      <c r="CAI205" s="174"/>
      <c r="CAJ205" s="174"/>
      <c r="CAK205" s="174"/>
      <c r="CAL205" s="174"/>
      <c r="CAM205" s="174"/>
      <c r="CAN205" s="174"/>
      <c r="CAO205" s="174"/>
      <c r="CAP205" s="174"/>
      <c r="CAQ205" s="174"/>
      <c r="CAR205" s="174"/>
      <c r="CAS205" s="174"/>
      <c r="CAT205" s="174"/>
      <c r="CAU205" s="174"/>
      <c r="CAV205" s="174"/>
      <c r="CAW205" s="174"/>
      <c r="CAX205" s="174"/>
      <c r="CAY205" s="174"/>
      <c r="CAZ205" s="174"/>
      <c r="CBA205" s="174"/>
      <c r="CBB205" s="174"/>
      <c r="CBC205" s="174"/>
      <c r="CBD205" s="174"/>
      <c r="CBE205" s="174"/>
      <c r="CBF205" s="174"/>
      <c r="CBG205" s="174"/>
      <c r="CBH205" s="174"/>
      <c r="CBI205" s="174"/>
      <c r="CBJ205" s="174"/>
      <c r="CBK205" s="174"/>
      <c r="CBL205" s="174"/>
      <c r="CBM205" s="174"/>
      <c r="CBN205" s="174"/>
      <c r="CBO205" s="174"/>
      <c r="CBP205" s="174"/>
      <c r="CBQ205" s="174"/>
      <c r="CBR205" s="174"/>
      <c r="CBS205" s="174"/>
      <c r="CBT205" s="174"/>
      <c r="CBU205" s="174"/>
      <c r="CBV205" s="174"/>
      <c r="CBW205" s="174"/>
      <c r="CBX205" s="174"/>
      <c r="CBY205" s="174"/>
      <c r="CBZ205" s="174"/>
      <c r="CCA205" s="174"/>
      <c r="CCB205" s="174"/>
      <c r="CCC205" s="174"/>
      <c r="CCD205" s="174"/>
      <c r="CCE205" s="174"/>
      <c r="CCF205" s="174"/>
      <c r="CCG205" s="174"/>
      <c r="CCH205" s="174"/>
      <c r="CCI205" s="174"/>
      <c r="CCJ205" s="174"/>
      <c r="CCK205" s="174"/>
      <c r="CCL205" s="174"/>
      <c r="CCM205" s="174"/>
      <c r="CCN205" s="174"/>
      <c r="CCO205" s="174"/>
      <c r="CCP205" s="174"/>
      <c r="CCQ205" s="174"/>
      <c r="CCR205" s="174"/>
      <c r="CCS205" s="174"/>
      <c r="CCT205" s="174"/>
      <c r="CCU205" s="174"/>
      <c r="CCV205" s="174"/>
      <c r="CCW205" s="174"/>
      <c r="CCX205" s="174"/>
      <c r="CCY205" s="174"/>
      <c r="CCZ205" s="174"/>
      <c r="CDA205" s="174"/>
      <c r="CDB205" s="174"/>
      <c r="CDC205" s="174"/>
      <c r="CDD205" s="174"/>
      <c r="CDE205" s="174"/>
      <c r="CDF205" s="174"/>
      <c r="CDG205" s="174"/>
      <c r="CDH205" s="174"/>
      <c r="CDI205" s="174"/>
      <c r="CDJ205" s="174"/>
      <c r="CDK205" s="174"/>
      <c r="CDL205" s="174"/>
      <c r="CDM205" s="174"/>
      <c r="CDN205" s="174"/>
      <c r="CDO205" s="174"/>
      <c r="CDP205" s="174"/>
      <c r="CDQ205" s="174"/>
      <c r="CDR205" s="174"/>
      <c r="CDS205" s="174"/>
      <c r="CDT205" s="174"/>
      <c r="CDU205" s="174"/>
      <c r="CDV205" s="174"/>
      <c r="CDW205" s="174"/>
      <c r="CDX205" s="174"/>
      <c r="CDY205" s="174"/>
      <c r="CDZ205" s="174"/>
      <c r="CEA205" s="174"/>
      <c r="CEB205" s="174"/>
      <c r="CEC205" s="174"/>
      <c r="CED205" s="174"/>
      <c r="CEE205" s="174"/>
      <c r="CEF205" s="174"/>
      <c r="CEG205" s="174"/>
      <c r="CEH205" s="174"/>
      <c r="CEI205" s="174"/>
      <c r="CEJ205" s="174"/>
      <c r="CEK205" s="174"/>
      <c r="CEL205" s="174"/>
      <c r="CEM205" s="174"/>
      <c r="CEN205" s="174"/>
      <c r="CEO205" s="174"/>
      <c r="CEP205" s="174"/>
      <c r="CEQ205" s="174"/>
      <c r="CER205" s="174"/>
      <c r="CES205" s="174"/>
      <c r="CET205" s="174"/>
      <c r="CEU205" s="174"/>
      <c r="CEV205" s="174"/>
      <c r="CEW205" s="174"/>
      <c r="CEX205" s="174"/>
      <c r="CEY205" s="174"/>
      <c r="CEZ205" s="174"/>
      <c r="CFA205" s="174"/>
      <c r="CFB205" s="174"/>
      <c r="CFC205" s="174"/>
      <c r="CFD205" s="174"/>
      <c r="CFE205" s="174"/>
      <c r="CFF205" s="174"/>
      <c r="CFG205" s="174"/>
      <c r="CFH205" s="174"/>
      <c r="CFI205" s="174"/>
      <c r="CFJ205" s="174"/>
      <c r="CFK205" s="174"/>
      <c r="CFL205" s="174"/>
      <c r="CFM205" s="174"/>
      <c r="CFN205" s="174"/>
      <c r="CFO205" s="174"/>
      <c r="CFP205" s="174"/>
      <c r="CFQ205" s="174"/>
      <c r="CFR205" s="174"/>
      <c r="CFS205" s="174"/>
      <c r="CFT205" s="174"/>
      <c r="CFU205" s="174"/>
      <c r="CFV205" s="174"/>
      <c r="CFW205" s="174"/>
      <c r="CFX205" s="174"/>
      <c r="CFY205" s="174"/>
      <c r="CFZ205" s="174"/>
      <c r="CGA205" s="174"/>
      <c r="CGB205" s="174"/>
      <c r="CGC205" s="174"/>
      <c r="CGD205" s="174"/>
      <c r="CGE205" s="174"/>
      <c r="CGF205" s="174"/>
      <c r="CGG205" s="174"/>
      <c r="CGH205" s="174"/>
      <c r="CGI205" s="174"/>
      <c r="CGJ205" s="174"/>
      <c r="CGK205" s="174"/>
      <c r="CGL205" s="174"/>
      <c r="CGM205" s="174"/>
      <c r="CGN205" s="174"/>
      <c r="CGO205" s="174"/>
      <c r="CGP205" s="174"/>
      <c r="CGQ205" s="174"/>
      <c r="CGR205" s="174"/>
      <c r="CGS205" s="174"/>
      <c r="CGT205" s="174"/>
      <c r="CGU205" s="174"/>
      <c r="CGV205" s="174"/>
      <c r="CGW205" s="174"/>
      <c r="CGX205" s="174"/>
      <c r="CGY205" s="174"/>
      <c r="CGZ205" s="174"/>
      <c r="CHA205" s="174"/>
      <c r="CHB205" s="174"/>
      <c r="CHC205" s="174"/>
      <c r="CHD205" s="174"/>
      <c r="CHE205" s="174"/>
      <c r="CHF205" s="174"/>
      <c r="CHG205" s="174"/>
      <c r="CHH205" s="174"/>
      <c r="CHI205" s="174"/>
      <c r="CHJ205" s="174"/>
      <c r="CHK205" s="174"/>
      <c r="CHL205" s="174"/>
      <c r="CHM205" s="174"/>
      <c r="CHN205" s="174"/>
      <c r="CHO205" s="174"/>
      <c r="CHP205" s="174"/>
      <c r="CHQ205" s="174"/>
      <c r="CHR205" s="174"/>
      <c r="CHS205" s="174"/>
      <c r="CHT205" s="174"/>
      <c r="CHU205" s="174"/>
      <c r="CHV205" s="174"/>
      <c r="CHW205" s="174"/>
      <c r="CHX205" s="174"/>
      <c r="CHY205" s="174"/>
      <c r="CHZ205" s="174"/>
      <c r="CIA205" s="174"/>
      <c r="CIB205" s="174"/>
      <c r="CIC205" s="174"/>
      <c r="CID205" s="174"/>
      <c r="CIE205" s="174"/>
      <c r="CIF205" s="174"/>
      <c r="CIG205" s="174"/>
      <c r="CIH205" s="174"/>
      <c r="CII205" s="174"/>
      <c r="CIJ205" s="174"/>
      <c r="CIK205" s="174"/>
      <c r="CIL205" s="174"/>
      <c r="CIM205" s="174"/>
      <c r="CIN205" s="174"/>
      <c r="CIO205" s="174"/>
      <c r="CIP205" s="174"/>
      <c r="CIQ205" s="174"/>
      <c r="CIR205" s="174"/>
      <c r="CIS205" s="174"/>
      <c r="CIT205" s="174"/>
      <c r="CIU205" s="174"/>
      <c r="CIV205" s="174"/>
      <c r="CIW205" s="174"/>
      <c r="CIX205" s="174"/>
      <c r="CIY205" s="174"/>
      <c r="CIZ205" s="174"/>
      <c r="CJA205" s="174"/>
      <c r="CJB205" s="174"/>
      <c r="CJC205" s="174"/>
      <c r="CJD205" s="174"/>
      <c r="CJE205" s="174"/>
      <c r="CJF205" s="174"/>
      <c r="CJG205" s="174"/>
      <c r="CJH205" s="174"/>
      <c r="CJI205" s="174"/>
      <c r="CJJ205" s="174"/>
      <c r="CJK205" s="174"/>
      <c r="CJL205" s="174"/>
      <c r="CJM205" s="174"/>
      <c r="CJN205" s="174"/>
      <c r="CJO205" s="174"/>
      <c r="CJP205" s="174"/>
      <c r="CJQ205" s="174"/>
      <c r="CJR205" s="174"/>
      <c r="CJS205" s="174"/>
      <c r="CJT205" s="174"/>
      <c r="CJU205" s="174"/>
      <c r="CJV205" s="174"/>
      <c r="CJW205" s="174"/>
      <c r="CJX205" s="174"/>
      <c r="CJY205" s="174"/>
      <c r="CJZ205" s="174"/>
      <c r="CKA205" s="174"/>
      <c r="CKB205" s="174"/>
      <c r="CKC205" s="174"/>
      <c r="CKD205" s="174"/>
      <c r="CKE205" s="174"/>
      <c r="CKF205" s="174"/>
      <c r="CKG205" s="174"/>
      <c r="CKH205" s="174"/>
      <c r="CKI205" s="174"/>
      <c r="CKJ205" s="174"/>
      <c r="CKK205" s="174"/>
      <c r="CKL205" s="174"/>
      <c r="CKM205" s="174"/>
      <c r="CKN205" s="174"/>
      <c r="CKO205" s="174"/>
      <c r="CKP205" s="174"/>
      <c r="CKQ205" s="174"/>
      <c r="CKR205" s="174"/>
      <c r="CKS205" s="174"/>
      <c r="CKT205" s="174"/>
      <c r="CKU205" s="174"/>
      <c r="CKV205" s="174"/>
      <c r="CKW205" s="174"/>
      <c r="CKX205" s="174"/>
      <c r="CKY205" s="174"/>
      <c r="CKZ205" s="174"/>
      <c r="CLA205" s="174"/>
      <c r="CLB205" s="174"/>
      <c r="CLC205" s="174"/>
      <c r="CLD205" s="174"/>
      <c r="CLE205" s="174"/>
      <c r="CLF205" s="174"/>
      <c r="CLG205" s="174"/>
      <c r="CLH205" s="174"/>
      <c r="CLI205" s="174"/>
      <c r="CLJ205" s="174"/>
      <c r="CLK205" s="174"/>
      <c r="CLL205" s="174"/>
      <c r="CLM205" s="174"/>
      <c r="CLN205" s="174"/>
      <c r="CLO205" s="174"/>
      <c r="CLP205" s="174"/>
      <c r="CLQ205" s="174"/>
      <c r="CLR205" s="174"/>
      <c r="CLS205" s="174"/>
      <c r="CLT205" s="174"/>
      <c r="CLU205" s="174"/>
      <c r="CLV205" s="174"/>
      <c r="CLW205" s="174"/>
      <c r="CLX205" s="174"/>
      <c r="CLY205" s="174"/>
      <c r="CLZ205" s="174"/>
      <c r="CMA205" s="174"/>
      <c r="CMB205" s="174"/>
      <c r="CMC205" s="174"/>
      <c r="CMD205" s="174"/>
      <c r="CME205" s="174"/>
      <c r="CMF205" s="174"/>
      <c r="CMG205" s="174"/>
      <c r="CMH205" s="174"/>
      <c r="CMI205" s="174"/>
      <c r="CMJ205" s="174"/>
      <c r="CMK205" s="174"/>
      <c r="CML205" s="174"/>
      <c r="CMM205" s="174"/>
      <c r="CMN205" s="174"/>
      <c r="CMO205" s="174"/>
      <c r="CMP205" s="174"/>
      <c r="CMQ205" s="174"/>
      <c r="CMR205" s="174"/>
      <c r="CMS205" s="174"/>
      <c r="CMT205" s="174"/>
      <c r="CMU205" s="174"/>
      <c r="CMV205" s="174"/>
      <c r="CMW205" s="174"/>
      <c r="CMX205" s="174"/>
      <c r="CMY205" s="174"/>
      <c r="CMZ205" s="174"/>
      <c r="CNA205" s="174"/>
      <c r="CNB205" s="174"/>
      <c r="CNC205" s="174"/>
      <c r="CND205" s="174"/>
      <c r="CNE205" s="174"/>
      <c r="CNF205" s="174"/>
      <c r="CNG205" s="174"/>
      <c r="CNH205" s="174"/>
      <c r="CNI205" s="174"/>
      <c r="CNJ205" s="174"/>
      <c r="CNK205" s="174"/>
      <c r="CNL205" s="174"/>
      <c r="CNM205" s="174"/>
      <c r="CNN205" s="174"/>
      <c r="CNO205" s="174"/>
      <c r="CNP205" s="174"/>
      <c r="CNQ205" s="174"/>
      <c r="CNR205" s="174"/>
      <c r="CNS205" s="174"/>
      <c r="CNT205" s="174"/>
      <c r="CNU205" s="174"/>
      <c r="CNV205" s="174"/>
      <c r="CNW205" s="174"/>
      <c r="CNX205" s="174"/>
      <c r="CNY205" s="174"/>
      <c r="CNZ205" s="174"/>
      <c r="COA205" s="174"/>
      <c r="COB205" s="174"/>
      <c r="COC205" s="174"/>
      <c r="COD205" s="174"/>
      <c r="COE205" s="174"/>
      <c r="COF205" s="174"/>
      <c r="COG205" s="174"/>
      <c r="COH205" s="174"/>
      <c r="COI205" s="174"/>
      <c r="COJ205" s="174"/>
      <c r="COK205" s="174"/>
      <c r="COL205" s="174"/>
      <c r="COM205" s="174"/>
      <c r="CON205" s="174"/>
      <c r="COO205" s="174"/>
      <c r="COP205" s="174"/>
      <c r="COQ205" s="174"/>
      <c r="COR205" s="174"/>
      <c r="COS205" s="174"/>
      <c r="COT205" s="174"/>
      <c r="COU205" s="174"/>
      <c r="COV205" s="174"/>
      <c r="COW205" s="174"/>
      <c r="COX205" s="174"/>
      <c r="COY205" s="174"/>
      <c r="COZ205" s="174"/>
      <c r="CPA205" s="174"/>
      <c r="CPB205" s="174"/>
      <c r="CPC205" s="174"/>
      <c r="CPD205" s="174"/>
      <c r="CPE205" s="174"/>
      <c r="CPF205" s="174"/>
      <c r="CPG205" s="174"/>
      <c r="CPH205" s="174"/>
      <c r="CPI205" s="174"/>
      <c r="CPJ205" s="174"/>
      <c r="CPK205" s="174"/>
      <c r="CPL205" s="174"/>
      <c r="CPM205" s="174"/>
      <c r="CPN205" s="174"/>
      <c r="CPO205" s="174"/>
      <c r="CPP205" s="174"/>
      <c r="CPQ205" s="174"/>
      <c r="CPR205" s="174"/>
      <c r="CPS205" s="174"/>
      <c r="CPT205" s="174"/>
      <c r="CPU205" s="174"/>
      <c r="CPV205" s="174"/>
      <c r="CPW205" s="174"/>
      <c r="CPX205" s="174"/>
      <c r="CPY205" s="174"/>
      <c r="CPZ205" s="174"/>
      <c r="CQA205" s="174"/>
      <c r="CQB205" s="174"/>
      <c r="CQC205" s="174"/>
      <c r="CQD205" s="174"/>
      <c r="CQE205" s="174"/>
      <c r="CQF205" s="174"/>
      <c r="CQG205" s="174"/>
      <c r="CQH205" s="174"/>
      <c r="CQI205" s="174"/>
      <c r="CQJ205" s="174"/>
      <c r="CQK205" s="174"/>
      <c r="CQL205" s="174"/>
      <c r="CQM205" s="174"/>
      <c r="CQN205" s="174"/>
      <c r="CQO205" s="174"/>
      <c r="CQP205" s="174"/>
      <c r="CQQ205" s="174"/>
      <c r="CQR205" s="174"/>
      <c r="CQS205" s="174"/>
      <c r="CQT205" s="174"/>
      <c r="CQU205" s="174"/>
      <c r="CQV205" s="174"/>
      <c r="CQW205" s="174"/>
      <c r="CQX205" s="174"/>
      <c r="CQY205" s="174"/>
      <c r="CQZ205" s="174"/>
      <c r="CRA205" s="174"/>
      <c r="CRB205" s="174"/>
      <c r="CRC205" s="174"/>
      <c r="CRD205" s="174"/>
      <c r="CRE205" s="174"/>
      <c r="CRF205" s="174"/>
      <c r="CRG205" s="174"/>
      <c r="CRH205" s="174"/>
      <c r="CRI205" s="174"/>
      <c r="CRJ205" s="174"/>
      <c r="CRK205" s="174"/>
      <c r="CRL205" s="174"/>
      <c r="CRM205" s="174"/>
      <c r="CRN205" s="174"/>
      <c r="CRO205" s="174"/>
      <c r="CRP205" s="174"/>
      <c r="CRQ205" s="174"/>
      <c r="CRR205" s="174"/>
      <c r="CRS205" s="174"/>
      <c r="CRT205" s="174"/>
      <c r="CRU205" s="174"/>
      <c r="CRV205" s="174"/>
      <c r="CRW205" s="174"/>
      <c r="CRX205" s="174"/>
      <c r="CRY205" s="174"/>
      <c r="CRZ205" s="174"/>
      <c r="CSA205" s="174"/>
      <c r="CSB205" s="174"/>
      <c r="CSC205" s="174"/>
      <c r="CSD205" s="174"/>
      <c r="CSE205" s="174"/>
      <c r="CSF205" s="174"/>
      <c r="CSG205" s="174"/>
      <c r="CSH205" s="174"/>
      <c r="CSI205" s="174"/>
      <c r="CSJ205" s="174"/>
      <c r="CSK205" s="174"/>
      <c r="CSL205" s="174"/>
      <c r="CSM205" s="174"/>
      <c r="CSN205" s="174"/>
      <c r="CSO205" s="174"/>
      <c r="CSP205" s="174"/>
      <c r="CSQ205" s="174"/>
      <c r="CSR205" s="174"/>
      <c r="CSS205" s="174"/>
      <c r="CST205" s="174"/>
      <c r="CSU205" s="174"/>
      <c r="CSV205" s="174"/>
      <c r="CSW205" s="174"/>
      <c r="CSX205" s="174"/>
      <c r="CSY205" s="174"/>
      <c r="CSZ205" s="174"/>
      <c r="CTA205" s="174"/>
      <c r="CTB205" s="174"/>
      <c r="CTC205" s="174"/>
      <c r="CTD205" s="174"/>
      <c r="CTE205" s="174"/>
      <c r="CTF205" s="174"/>
      <c r="CTG205" s="174"/>
      <c r="CTH205" s="174"/>
      <c r="CTI205" s="174"/>
      <c r="CTJ205" s="174"/>
      <c r="CTK205" s="174"/>
      <c r="CTL205" s="174"/>
      <c r="CTM205" s="174"/>
      <c r="CTN205" s="174"/>
      <c r="CTO205" s="174"/>
      <c r="CTP205" s="174"/>
      <c r="CTQ205" s="174"/>
      <c r="CTR205" s="174"/>
      <c r="CTS205" s="174"/>
      <c r="CTT205" s="174"/>
      <c r="CTU205" s="174"/>
      <c r="CTV205" s="174"/>
      <c r="CTW205" s="174"/>
      <c r="CTX205" s="174"/>
      <c r="CTY205" s="174"/>
      <c r="CTZ205" s="174"/>
      <c r="CUA205" s="174"/>
      <c r="CUB205" s="174"/>
      <c r="CUC205" s="174"/>
      <c r="CUD205" s="174"/>
      <c r="CUE205" s="174"/>
      <c r="CUF205" s="174"/>
      <c r="CUG205" s="174"/>
      <c r="CUH205" s="174"/>
      <c r="CUI205" s="174"/>
      <c r="CUJ205" s="174"/>
      <c r="CUK205" s="174"/>
      <c r="CUL205" s="174"/>
      <c r="CUM205" s="174"/>
      <c r="CUN205" s="174"/>
      <c r="CUO205" s="174"/>
      <c r="CUP205" s="174"/>
      <c r="CUQ205" s="174"/>
      <c r="CUR205" s="174"/>
      <c r="CUS205" s="174"/>
      <c r="CUT205" s="174"/>
      <c r="CUU205" s="174"/>
      <c r="CUV205" s="174"/>
      <c r="CUW205" s="174"/>
      <c r="CUX205" s="174"/>
      <c r="CUY205" s="174"/>
      <c r="CUZ205" s="174"/>
      <c r="CVA205" s="174"/>
      <c r="CVB205" s="174"/>
      <c r="CVC205" s="174"/>
      <c r="CVD205" s="174"/>
      <c r="CVE205" s="174"/>
      <c r="CVF205" s="174"/>
      <c r="CVG205" s="174"/>
      <c r="CVH205" s="174"/>
      <c r="CVI205" s="174"/>
      <c r="CVJ205" s="174"/>
      <c r="CVK205" s="174"/>
      <c r="CVL205" s="174"/>
      <c r="CVM205" s="174"/>
      <c r="CVN205" s="174"/>
      <c r="CVO205" s="174"/>
      <c r="CVP205" s="174"/>
      <c r="CVQ205" s="174"/>
      <c r="CVR205" s="174"/>
      <c r="CVS205" s="174"/>
      <c r="CVT205" s="174"/>
      <c r="CVU205" s="174"/>
      <c r="CVV205" s="174"/>
      <c r="CVW205" s="174"/>
      <c r="CVX205" s="174"/>
      <c r="CVY205" s="174"/>
      <c r="CVZ205" s="174"/>
      <c r="CWA205" s="174"/>
      <c r="CWB205" s="174"/>
      <c r="CWC205" s="174"/>
      <c r="CWD205" s="174"/>
      <c r="CWE205" s="174"/>
      <c r="CWF205" s="174"/>
      <c r="CWG205" s="174"/>
      <c r="CWH205" s="174"/>
      <c r="CWI205" s="174"/>
      <c r="CWJ205" s="174"/>
      <c r="CWK205" s="174"/>
      <c r="CWL205" s="174"/>
      <c r="CWM205" s="174"/>
      <c r="CWN205" s="174"/>
      <c r="CWO205" s="174"/>
      <c r="CWP205" s="174"/>
      <c r="CWQ205" s="174"/>
      <c r="CWR205" s="174"/>
      <c r="CWS205" s="174"/>
      <c r="CWT205" s="174"/>
      <c r="CWU205" s="174"/>
      <c r="CWV205" s="174"/>
      <c r="CWW205" s="174"/>
      <c r="CWX205" s="174"/>
      <c r="CWY205" s="174"/>
      <c r="CWZ205" s="174"/>
      <c r="CXA205" s="174"/>
      <c r="CXB205" s="174"/>
      <c r="CXC205" s="174"/>
      <c r="CXD205" s="174"/>
      <c r="CXE205" s="174"/>
      <c r="CXF205" s="174"/>
      <c r="CXG205" s="174"/>
      <c r="CXH205" s="174"/>
      <c r="CXI205" s="174"/>
      <c r="CXJ205" s="174"/>
      <c r="CXK205" s="174"/>
      <c r="CXL205" s="174"/>
      <c r="CXM205" s="174"/>
      <c r="CXN205" s="174"/>
      <c r="CXO205" s="174"/>
      <c r="CXP205" s="174"/>
      <c r="CXQ205" s="174"/>
      <c r="CXR205" s="174"/>
      <c r="CXS205" s="174"/>
      <c r="CXT205" s="174"/>
      <c r="CXU205" s="174"/>
      <c r="CXV205" s="174"/>
      <c r="CXW205" s="174"/>
      <c r="CXX205" s="174"/>
      <c r="CXY205" s="174"/>
      <c r="CXZ205" s="174"/>
      <c r="CYA205" s="174"/>
      <c r="CYB205" s="174"/>
      <c r="CYC205" s="174"/>
      <c r="CYD205" s="174"/>
      <c r="CYE205" s="174"/>
      <c r="CYF205" s="174"/>
      <c r="CYG205" s="174"/>
      <c r="CYH205" s="174"/>
      <c r="CYI205" s="174"/>
      <c r="CYJ205" s="174"/>
      <c r="CYK205" s="174"/>
      <c r="CYL205" s="174"/>
      <c r="CYM205" s="174"/>
      <c r="CYN205" s="174"/>
      <c r="CYO205" s="174"/>
      <c r="CYP205" s="174"/>
      <c r="CYQ205" s="174"/>
      <c r="CYR205" s="174"/>
      <c r="CYS205" s="174"/>
      <c r="CYT205" s="174"/>
      <c r="CYU205" s="174"/>
      <c r="CYV205" s="174"/>
      <c r="CYW205" s="174"/>
      <c r="CYX205" s="174"/>
      <c r="CYY205" s="174"/>
      <c r="CYZ205" s="174"/>
      <c r="CZA205" s="174"/>
      <c r="CZB205" s="174"/>
      <c r="CZC205" s="174"/>
      <c r="CZD205" s="174"/>
      <c r="CZE205" s="174"/>
      <c r="CZF205" s="174"/>
      <c r="CZG205" s="174"/>
      <c r="CZH205" s="174"/>
      <c r="CZI205" s="174"/>
      <c r="CZJ205" s="174"/>
      <c r="CZK205" s="174"/>
      <c r="CZL205" s="174"/>
      <c r="CZM205" s="174"/>
      <c r="CZN205" s="174"/>
      <c r="CZO205" s="174"/>
      <c r="CZP205" s="174"/>
      <c r="CZQ205" s="174"/>
      <c r="CZR205" s="174"/>
      <c r="CZS205" s="174"/>
      <c r="CZT205" s="174"/>
      <c r="CZU205" s="174"/>
      <c r="CZV205" s="174"/>
      <c r="CZW205" s="174"/>
      <c r="CZX205" s="174"/>
      <c r="CZY205" s="174"/>
      <c r="CZZ205" s="174"/>
      <c r="DAA205" s="174"/>
      <c r="DAB205" s="174"/>
      <c r="DAC205" s="174"/>
      <c r="DAD205" s="174"/>
      <c r="DAE205" s="174"/>
      <c r="DAF205" s="174"/>
      <c r="DAG205" s="174"/>
      <c r="DAH205" s="174"/>
      <c r="DAI205" s="174"/>
      <c r="DAJ205" s="174"/>
      <c r="DAK205" s="174"/>
      <c r="DAL205" s="174"/>
      <c r="DAM205" s="174"/>
      <c r="DAN205" s="174"/>
      <c r="DAO205" s="174"/>
      <c r="DAP205" s="174"/>
      <c r="DAQ205" s="174"/>
      <c r="DAR205" s="174"/>
      <c r="DAS205" s="174"/>
      <c r="DAT205" s="174"/>
      <c r="DAU205" s="174"/>
      <c r="DAV205" s="174"/>
      <c r="DAW205" s="174"/>
      <c r="DAX205" s="174"/>
      <c r="DAY205" s="174"/>
      <c r="DAZ205" s="174"/>
      <c r="DBA205" s="174"/>
      <c r="DBB205" s="174"/>
      <c r="DBC205" s="174"/>
      <c r="DBD205" s="174"/>
      <c r="DBE205" s="174"/>
      <c r="DBF205" s="174"/>
      <c r="DBG205" s="174"/>
      <c r="DBH205" s="174"/>
      <c r="DBI205" s="174"/>
      <c r="DBJ205" s="174"/>
      <c r="DBK205" s="174"/>
      <c r="DBL205" s="174"/>
      <c r="DBM205" s="174"/>
      <c r="DBN205" s="174"/>
      <c r="DBO205" s="174"/>
      <c r="DBP205" s="174"/>
      <c r="DBQ205" s="174"/>
      <c r="DBR205" s="174"/>
      <c r="DBS205" s="174"/>
      <c r="DBT205" s="174"/>
      <c r="DBU205" s="174"/>
      <c r="DBV205" s="174"/>
      <c r="DBW205" s="174"/>
      <c r="DBX205" s="174"/>
      <c r="DBY205" s="174"/>
      <c r="DBZ205" s="174"/>
      <c r="DCA205" s="174"/>
      <c r="DCB205" s="174"/>
      <c r="DCC205" s="174"/>
      <c r="DCD205" s="174"/>
      <c r="DCE205" s="174"/>
      <c r="DCF205" s="174"/>
      <c r="DCG205" s="174"/>
      <c r="DCH205" s="174"/>
      <c r="DCI205" s="174"/>
      <c r="DCJ205" s="174"/>
      <c r="DCK205" s="174"/>
      <c r="DCL205" s="174"/>
      <c r="DCM205" s="174"/>
      <c r="DCN205" s="174"/>
      <c r="DCO205" s="174"/>
      <c r="DCP205" s="174"/>
      <c r="DCQ205" s="174"/>
      <c r="DCR205" s="174"/>
      <c r="DCS205" s="174"/>
      <c r="DCT205" s="174"/>
      <c r="DCU205" s="174"/>
      <c r="DCV205" s="174"/>
      <c r="DCW205" s="174"/>
      <c r="DCX205" s="174"/>
      <c r="DCY205" s="174"/>
      <c r="DCZ205" s="174"/>
      <c r="DDA205" s="174"/>
      <c r="DDB205" s="174"/>
      <c r="DDC205" s="174"/>
      <c r="DDD205" s="174"/>
      <c r="DDE205" s="174"/>
      <c r="DDF205" s="174"/>
      <c r="DDG205" s="174"/>
      <c r="DDH205" s="174"/>
      <c r="DDI205" s="174"/>
      <c r="DDJ205" s="174"/>
      <c r="DDK205" s="174"/>
      <c r="DDL205" s="174"/>
      <c r="DDM205" s="174"/>
      <c r="DDN205" s="174"/>
      <c r="DDO205" s="174"/>
      <c r="DDP205" s="174"/>
      <c r="DDQ205" s="174"/>
      <c r="DDR205" s="174"/>
      <c r="DDS205" s="174"/>
      <c r="DDT205" s="174"/>
      <c r="DDU205" s="174"/>
      <c r="DDV205" s="174"/>
      <c r="DDW205" s="174"/>
      <c r="DDX205" s="174"/>
      <c r="DDY205" s="174"/>
      <c r="DDZ205" s="174"/>
      <c r="DEA205" s="174"/>
      <c r="DEB205" s="174"/>
      <c r="DEC205" s="174"/>
      <c r="DED205" s="174"/>
      <c r="DEE205" s="174"/>
      <c r="DEF205" s="174"/>
      <c r="DEG205" s="174"/>
      <c r="DEH205" s="174"/>
      <c r="DEI205" s="174"/>
      <c r="DEJ205" s="174"/>
      <c r="DEK205" s="174"/>
      <c r="DEL205" s="174"/>
      <c r="DEM205" s="174"/>
      <c r="DEN205" s="174"/>
      <c r="DEO205" s="174"/>
      <c r="DEP205" s="174"/>
      <c r="DEQ205" s="174"/>
      <c r="DER205" s="174"/>
      <c r="DES205" s="174"/>
      <c r="DET205" s="174"/>
      <c r="DEU205" s="174"/>
      <c r="DEV205" s="174"/>
      <c r="DEW205" s="174"/>
      <c r="DEX205" s="174"/>
      <c r="DEY205" s="174"/>
      <c r="DEZ205" s="174"/>
      <c r="DFA205" s="174"/>
      <c r="DFB205" s="174"/>
      <c r="DFC205" s="174"/>
      <c r="DFD205" s="174"/>
      <c r="DFE205" s="174"/>
      <c r="DFF205" s="174"/>
      <c r="DFG205" s="174"/>
      <c r="DFH205" s="174"/>
      <c r="DFI205" s="174"/>
      <c r="DFJ205" s="174"/>
      <c r="DFK205" s="174"/>
      <c r="DFL205" s="174"/>
      <c r="DFM205" s="174"/>
      <c r="DFN205" s="174"/>
      <c r="DFO205" s="174"/>
      <c r="DFP205" s="174"/>
      <c r="DFQ205" s="174"/>
      <c r="DFR205" s="174"/>
      <c r="DFS205" s="174"/>
      <c r="DFT205" s="174"/>
      <c r="DFU205" s="174"/>
      <c r="DFV205" s="174"/>
      <c r="DFW205" s="174"/>
      <c r="DFX205" s="174"/>
      <c r="DFY205" s="174"/>
      <c r="DFZ205" s="174"/>
      <c r="DGA205" s="174"/>
      <c r="DGB205" s="174"/>
      <c r="DGC205" s="174"/>
      <c r="DGD205" s="174"/>
      <c r="DGE205" s="174"/>
      <c r="DGF205" s="174"/>
      <c r="DGG205" s="174"/>
      <c r="DGH205" s="174"/>
      <c r="DGI205" s="174"/>
      <c r="DGJ205" s="174"/>
      <c r="DGK205" s="174"/>
      <c r="DGL205" s="174"/>
      <c r="DGM205" s="174"/>
      <c r="DGN205" s="174"/>
      <c r="DGO205" s="174"/>
      <c r="DGP205" s="174"/>
      <c r="DGQ205" s="174"/>
      <c r="DGR205" s="174"/>
      <c r="DGS205" s="174"/>
      <c r="DGT205" s="174"/>
      <c r="DGU205" s="174"/>
      <c r="DGV205" s="174"/>
      <c r="DGW205" s="174"/>
      <c r="DGX205" s="174"/>
      <c r="DGY205" s="174"/>
      <c r="DGZ205" s="174"/>
      <c r="DHA205" s="174"/>
      <c r="DHB205" s="174"/>
      <c r="DHC205" s="174"/>
      <c r="DHD205" s="174"/>
      <c r="DHE205" s="174"/>
      <c r="DHF205" s="174"/>
      <c r="DHG205" s="174"/>
      <c r="DHH205" s="174"/>
      <c r="DHI205" s="174"/>
      <c r="DHJ205" s="174"/>
      <c r="DHK205" s="174"/>
      <c r="DHL205" s="174"/>
      <c r="DHM205" s="174"/>
      <c r="DHN205" s="174"/>
      <c r="DHO205" s="174"/>
      <c r="DHP205" s="174"/>
      <c r="DHQ205" s="174"/>
      <c r="DHR205" s="174"/>
      <c r="DHS205" s="174"/>
      <c r="DHT205" s="174"/>
      <c r="DHU205" s="174"/>
      <c r="DHV205" s="174"/>
      <c r="DHW205" s="174"/>
      <c r="DHX205" s="174"/>
      <c r="DHY205" s="174"/>
      <c r="DHZ205" s="174"/>
      <c r="DIA205" s="174"/>
      <c r="DIB205" s="174"/>
      <c r="DIC205" s="174"/>
      <c r="DID205" s="174"/>
      <c r="DIE205" s="174"/>
      <c r="DIF205" s="174"/>
      <c r="DIG205" s="174"/>
      <c r="DIH205" s="174"/>
      <c r="DII205" s="174"/>
      <c r="DIJ205" s="174"/>
      <c r="DIK205" s="174"/>
      <c r="DIL205" s="174"/>
      <c r="DIM205" s="174"/>
      <c r="DIN205" s="174"/>
      <c r="DIO205" s="174"/>
      <c r="DIP205" s="174"/>
      <c r="DIQ205" s="174"/>
      <c r="DIR205" s="174"/>
      <c r="DIS205" s="174"/>
      <c r="DIT205" s="174"/>
      <c r="DIU205" s="174"/>
      <c r="DIV205" s="174"/>
      <c r="DIW205" s="174"/>
      <c r="DIX205" s="174"/>
      <c r="DIY205" s="174"/>
      <c r="DIZ205" s="174"/>
      <c r="DJA205" s="174"/>
      <c r="DJB205" s="174"/>
      <c r="DJC205" s="174"/>
      <c r="DJD205" s="174"/>
      <c r="DJE205" s="174"/>
      <c r="DJF205" s="174"/>
      <c r="DJG205" s="174"/>
      <c r="DJH205" s="174"/>
      <c r="DJI205" s="174"/>
      <c r="DJJ205" s="174"/>
      <c r="DJK205" s="174"/>
      <c r="DJL205" s="174"/>
      <c r="DJM205" s="174"/>
      <c r="DJN205" s="174"/>
      <c r="DJO205" s="174"/>
      <c r="DJP205" s="174"/>
      <c r="DJQ205" s="174"/>
      <c r="DJR205" s="174"/>
      <c r="DJS205" s="174"/>
      <c r="DJT205" s="174"/>
      <c r="DJU205" s="174"/>
      <c r="DJV205" s="174"/>
      <c r="DJW205" s="174"/>
      <c r="DJX205" s="174"/>
      <c r="DJY205" s="174"/>
      <c r="DJZ205" s="174"/>
      <c r="DKA205" s="174"/>
      <c r="DKB205" s="174"/>
      <c r="DKC205" s="174"/>
      <c r="DKD205" s="174"/>
      <c r="DKE205" s="174"/>
      <c r="DKF205" s="174"/>
      <c r="DKG205" s="174"/>
      <c r="DKH205" s="174"/>
      <c r="DKI205" s="174"/>
      <c r="DKJ205" s="174"/>
      <c r="DKK205" s="174"/>
      <c r="DKL205" s="174"/>
      <c r="DKM205" s="174"/>
      <c r="DKN205" s="174"/>
      <c r="DKO205" s="174"/>
      <c r="DKP205" s="174"/>
      <c r="DKQ205" s="174"/>
      <c r="DKR205" s="174"/>
      <c r="DKS205" s="174"/>
      <c r="DKT205" s="174"/>
      <c r="DKU205" s="174"/>
      <c r="DKV205" s="174"/>
      <c r="DKW205" s="174"/>
      <c r="DKX205" s="174"/>
      <c r="DKY205" s="174"/>
      <c r="DKZ205" s="174"/>
      <c r="DLA205" s="174"/>
      <c r="DLB205" s="174"/>
      <c r="DLC205" s="174"/>
      <c r="DLD205" s="174"/>
      <c r="DLE205" s="174"/>
      <c r="DLF205" s="174"/>
      <c r="DLG205" s="174"/>
      <c r="DLH205" s="174"/>
      <c r="DLI205" s="174"/>
      <c r="DLJ205" s="174"/>
      <c r="DLK205" s="174"/>
      <c r="DLL205" s="174"/>
      <c r="DLM205" s="174"/>
      <c r="DLN205" s="174"/>
      <c r="DLO205" s="174"/>
      <c r="DLP205" s="174"/>
      <c r="DLQ205" s="174"/>
      <c r="DLR205" s="174"/>
      <c r="DLS205" s="174"/>
      <c r="DLT205" s="174"/>
      <c r="DLU205" s="174"/>
      <c r="DLV205" s="174"/>
      <c r="DLW205" s="174"/>
      <c r="DLX205" s="174"/>
      <c r="DLY205" s="174"/>
      <c r="DLZ205" s="174"/>
      <c r="DMA205" s="174"/>
      <c r="DMB205" s="174"/>
      <c r="DMC205" s="174"/>
      <c r="DMD205" s="174"/>
      <c r="DME205" s="174"/>
      <c r="DMF205" s="174"/>
      <c r="DMG205" s="174"/>
      <c r="DMH205" s="174"/>
      <c r="DMI205" s="174"/>
      <c r="DMJ205" s="174"/>
      <c r="DMK205" s="174"/>
      <c r="DML205" s="174"/>
      <c r="DMM205" s="174"/>
      <c r="DMN205" s="174"/>
      <c r="DMO205" s="174"/>
      <c r="DMP205" s="174"/>
      <c r="DMQ205" s="174"/>
      <c r="DMR205" s="174"/>
      <c r="DMS205" s="174"/>
      <c r="DMT205" s="174"/>
      <c r="DMU205" s="174"/>
      <c r="DMV205" s="174"/>
      <c r="DMW205" s="174"/>
      <c r="DMX205" s="174"/>
      <c r="DMY205" s="174"/>
      <c r="DMZ205" s="174"/>
      <c r="DNA205" s="174"/>
      <c r="DNB205" s="174"/>
      <c r="DNC205" s="174"/>
      <c r="DND205" s="174"/>
      <c r="DNE205" s="174"/>
      <c r="DNF205" s="174"/>
      <c r="DNG205" s="174"/>
      <c r="DNH205" s="174"/>
      <c r="DNI205" s="174"/>
      <c r="DNJ205" s="174"/>
      <c r="DNK205" s="174"/>
      <c r="DNL205" s="174"/>
      <c r="DNM205" s="174"/>
      <c r="DNN205" s="174"/>
      <c r="DNO205" s="174"/>
      <c r="DNP205" s="174"/>
      <c r="DNQ205" s="174"/>
      <c r="DNR205" s="174"/>
      <c r="DNS205" s="174"/>
      <c r="DNT205" s="174"/>
      <c r="DNU205" s="174"/>
      <c r="DNV205" s="174"/>
      <c r="DNW205" s="174"/>
      <c r="DNX205" s="174"/>
      <c r="DNY205" s="174"/>
      <c r="DNZ205" s="174"/>
      <c r="DOA205" s="174"/>
      <c r="DOB205" s="174"/>
      <c r="DOC205" s="174"/>
      <c r="DOD205" s="174"/>
      <c r="DOE205" s="174"/>
      <c r="DOF205" s="174"/>
      <c r="DOG205" s="174"/>
      <c r="DOH205" s="174"/>
      <c r="DOI205" s="174"/>
      <c r="DOJ205" s="174"/>
      <c r="DOK205" s="174"/>
      <c r="DOL205" s="174"/>
      <c r="DOM205" s="174"/>
      <c r="DON205" s="174"/>
      <c r="DOO205" s="174"/>
      <c r="DOP205" s="174"/>
      <c r="DOQ205" s="174"/>
      <c r="DOR205" s="174"/>
      <c r="DOS205" s="174"/>
      <c r="DOT205" s="174"/>
      <c r="DOU205" s="174"/>
      <c r="DOV205" s="174"/>
      <c r="DOW205" s="174"/>
      <c r="DOX205" s="174"/>
      <c r="DOY205" s="174"/>
      <c r="DOZ205" s="174"/>
      <c r="DPA205" s="174"/>
      <c r="DPB205" s="174"/>
      <c r="DPC205" s="174"/>
      <c r="DPD205" s="174"/>
      <c r="DPE205" s="174"/>
      <c r="DPF205" s="174"/>
      <c r="DPG205" s="174"/>
      <c r="DPH205" s="174"/>
      <c r="DPI205" s="174"/>
      <c r="DPJ205" s="174"/>
      <c r="DPK205" s="174"/>
      <c r="DPL205" s="174"/>
      <c r="DPM205" s="174"/>
      <c r="DPN205" s="174"/>
      <c r="DPO205" s="174"/>
      <c r="DPP205" s="174"/>
      <c r="DPQ205" s="174"/>
      <c r="DPR205" s="174"/>
      <c r="DPS205" s="174"/>
      <c r="DPT205" s="174"/>
      <c r="DPU205" s="174"/>
      <c r="DPV205" s="174"/>
      <c r="DPW205" s="174"/>
      <c r="DPX205" s="174"/>
      <c r="DPY205" s="174"/>
      <c r="DPZ205" s="174"/>
      <c r="DQA205" s="174"/>
      <c r="DQB205" s="174"/>
      <c r="DQC205" s="174"/>
      <c r="DQD205" s="174"/>
      <c r="DQE205" s="174"/>
      <c r="DQF205" s="174"/>
      <c r="DQG205" s="174"/>
      <c r="DQH205" s="174"/>
      <c r="DQI205" s="174"/>
      <c r="DQJ205" s="174"/>
      <c r="DQK205" s="174"/>
      <c r="DQL205" s="174"/>
      <c r="DQM205" s="174"/>
      <c r="DQN205" s="174"/>
      <c r="DQO205" s="174"/>
      <c r="DQP205" s="174"/>
      <c r="DQQ205" s="174"/>
      <c r="DQR205" s="174"/>
      <c r="DQS205" s="174"/>
      <c r="DQT205" s="174"/>
      <c r="DQU205" s="174"/>
      <c r="DQV205" s="174"/>
      <c r="DQW205" s="174"/>
      <c r="DQX205" s="174"/>
      <c r="DQY205" s="174"/>
      <c r="DQZ205" s="174"/>
      <c r="DRA205" s="174"/>
      <c r="DRB205" s="174"/>
      <c r="DRC205" s="174"/>
      <c r="DRD205" s="174"/>
      <c r="DRE205" s="174"/>
      <c r="DRF205" s="174"/>
      <c r="DRG205" s="174"/>
      <c r="DRH205" s="174"/>
      <c r="DRI205" s="174"/>
      <c r="DRJ205" s="174"/>
      <c r="DRK205" s="174"/>
      <c r="DRL205" s="174"/>
      <c r="DRM205" s="174"/>
      <c r="DRN205" s="174"/>
      <c r="DRO205" s="174"/>
      <c r="DRP205" s="174"/>
      <c r="DRQ205" s="174"/>
      <c r="DRR205" s="174"/>
      <c r="DRS205" s="174"/>
      <c r="DRT205" s="174"/>
      <c r="DRU205" s="174"/>
      <c r="DRV205" s="174"/>
      <c r="DRW205" s="174"/>
      <c r="DRX205" s="174"/>
      <c r="DRY205" s="174"/>
      <c r="DRZ205" s="174"/>
      <c r="DSA205" s="174"/>
      <c r="DSB205" s="174"/>
      <c r="DSC205" s="174"/>
      <c r="DSD205" s="174"/>
      <c r="DSE205" s="174"/>
      <c r="DSF205" s="174"/>
      <c r="DSG205" s="174"/>
      <c r="DSH205" s="174"/>
      <c r="DSI205" s="174"/>
      <c r="DSJ205" s="174"/>
      <c r="DSK205" s="174"/>
      <c r="DSL205" s="174"/>
      <c r="DSM205" s="174"/>
      <c r="DSN205" s="174"/>
      <c r="DSO205" s="174"/>
      <c r="DSP205" s="174"/>
      <c r="DSQ205" s="174"/>
      <c r="DSR205" s="174"/>
      <c r="DSS205" s="174"/>
      <c r="DST205" s="174"/>
      <c r="DSU205" s="174"/>
      <c r="DSV205" s="174"/>
      <c r="DSW205" s="174"/>
      <c r="DSX205" s="174"/>
      <c r="DSY205" s="174"/>
      <c r="DSZ205" s="174"/>
      <c r="DTA205" s="174"/>
      <c r="DTB205" s="174"/>
      <c r="DTC205" s="174"/>
      <c r="DTD205" s="174"/>
      <c r="DTE205" s="174"/>
      <c r="DTF205" s="174"/>
      <c r="DTG205" s="174"/>
      <c r="DTH205" s="174"/>
      <c r="DTI205" s="174"/>
      <c r="DTJ205" s="174"/>
      <c r="DTK205" s="174"/>
      <c r="DTL205" s="174"/>
      <c r="DTM205" s="174"/>
      <c r="DTN205" s="174"/>
      <c r="DTO205" s="174"/>
      <c r="DTP205" s="174"/>
      <c r="DTQ205" s="174"/>
      <c r="DTR205" s="174"/>
      <c r="DTS205" s="174"/>
      <c r="DTT205" s="174"/>
      <c r="DTU205" s="174"/>
      <c r="DTV205" s="174"/>
      <c r="DTW205" s="174"/>
      <c r="DTX205" s="174"/>
      <c r="DTY205" s="174"/>
      <c r="DTZ205" s="174"/>
      <c r="DUA205" s="174"/>
      <c r="DUB205" s="174"/>
      <c r="DUC205" s="174"/>
      <c r="DUD205" s="174"/>
      <c r="DUE205" s="174"/>
      <c r="DUF205" s="174"/>
      <c r="DUG205" s="174"/>
      <c r="DUH205" s="174"/>
      <c r="DUI205" s="174"/>
      <c r="DUJ205" s="174"/>
      <c r="DUK205" s="174"/>
      <c r="DUL205" s="174"/>
      <c r="DUM205" s="174"/>
      <c r="DUN205" s="174"/>
      <c r="DUO205" s="174"/>
      <c r="DUP205" s="174"/>
      <c r="DUQ205" s="174"/>
      <c r="DUR205" s="174"/>
      <c r="DUS205" s="174"/>
      <c r="DUT205" s="174"/>
      <c r="DUU205" s="174"/>
      <c r="DUV205" s="174"/>
      <c r="DUW205" s="174"/>
      <c r="DUX205" s="174"/>
      <c r="DUY205" s="174"/>
      <c r="DUZ205" s="174"/>
      <c r="DVA205" s="174"/>
      <c r="DVB205" s="174"/>
      <c r="DVC205" s="174"/>
      <c r="DVD205" s="174"/>
      <c r="DVE205" s="174"/>
      <c r="DVF205" s="174"/>
      <c r="DVG205" s="174"/>
      <c r="DVH205" s="174"/>
      <c r="DVI205" s="174"/>
      <c r="DVJ205" s="174"/>
      <c r="DVK205" s="174"/>
      <c r="DVL205" s="174"/>
      <c r="DVM205" s="174"/>
      <c r="DVN205" s="174"/>
      <c r="DVO205" s="174"/>
      <c r="DVP205" s="174"/>
      <c r="DVQ205" s="174"/>
      <c r="DVR205" s="174"/>
      <c r="DVS205" s="174"/>
      <c r="DVT205" s="174"/>
      <c r="DVU205" s="174"/>
      <c r="DVV205" s="174"/>
      <c r="DVW205" s="174"/>
      <c r="DVX205" s="174"/>
      <c r="DVY205" s="174"/>
      <c r="DVZ205" s="174"/>
      <c r="DWA205" s="174"/>
      <c r="DWB205" s="174"/>
      <c r="DWC205" s="174"/>
      <c r="DWD205" s="174"/>
      <c r="DWE205" s="174"/>
      <c r="DWF205" s="174"/>
      <c r="DWG205" s="174"/>
      <c r="DWH205" s="174"/>
      <c r="DWI205" s="174"/>
      <c r="DWJ205" s="174"/>
      <c r="DWK205" s="174"/>
      <c r="DWL205" s="174"/>
      <c r="DWM205" s="174"/>
      <c r="DWN205" s="174"/>
      <c r="DWO205" s="174"/>
      <c r="DWP205" s="174"/>
      <c r="DWQ205" s="174"/>
      <c r="DWR205" s="174"/>
      <c r="DWS205" s="174"/>
      <c r="DWT205" s="174"/>
      <c r="DWU205" s="174"/>
      <c r="DWV205" s="174"/>
      <c r="DWW205" s="174"/>
      <c r="DWX205" s="174"/>
      <c r="DWY205" s="174"/>
      <c r="DWZ205" s="174"/>
      <c r="DXA205" s="174"/>
      <c r="DXB205" s="174"/>
      <c r="DXC205" s="174"/>
      <c r="DXD205" s="174"/>
      <c r="DXE205" s="174"/>
      <c r="DXF205" s="174"/>
      <c r="DXG205" s="174"/>
      <c r="DXH205" s="174"/>
      <c r="DXI205" s="174"/>
      <c r="DXJ205" s="174"/>
      <c r="DXK205" s="174"/>
      <c r="DXL205" s="174"/>
      <c r="DXM205" s="174"/>
      <c r="DXN205" s="174"/>
      <c r="DXO205" s="174"/>
      <c r="DXP205" s="174"/>
      <c r="DXQ205" s="174"/>
      <c r="DXR205" s="174"/>
      <c r="DXS205" s="174"/>
      <c r="DXT205" s="174"/>
      <c r="DXU205" s="174"/>
      <c r="DXV205" s="174"/>
      <c r="DXW205" s="174"/>
      <c r="DXX205" s="174"/>
      <c r="DXY205" s="174"/>
      <c r="DXZ205" s="174"/>
      <c r="DYA205" s="174"/>
      <c r="DYB205" s="174"/>
      <c r="DYC205" s="174"/>
      <c r="DYD205" s="174"/>
      <c r="DYE205" s="174"/>
      <c r="DYF205" s="174"/>
      <c r="DYG205" s="174"/>
      <c r="DYH205" s="174"/>
      <c r="DYI205" s="174"/>
      <c r="DYJ205" s="174"/>
      <c r="DYK205" s="174"/>
      <c r="DYL205" s="174"/>
      <c r="DYM205" s="174"/>
      <c r="DYN205" s="174"/>
      <c r="DYO205" s="174"/>
      <c r="DYP205" s="174"/>
      <c r="DYQ205" s="174"/>
      <c r="DYR205" s="174"/>
      <c r="DYS205" s="174"/>
      <c r="DYT205" s="174"/>
      <c r="DYU205" s="174"/>
      <c r="DYV205" s="174"/>
      <c r="DYW205" s="174"/>
      <c r="DYX205" s="174"/>
      <c r="DYY205" s="174"/>
      <c r="DYZ205" s="174"/>
      <c r="DZA205" s="174"/>
      <c r="DZB205" s="174"/>
      <c r="DZC205" s="174"/>
      <c r="DZD205" s="174"/>
      <c r="DZE205" s="174"/>
      <c r="DZF205" s="174"/>
      <c r="DZG205" s="174"/>
      <c r="DZH205" s="174"/>
      <c r="DZI205" s="174"/>
      <c r="DZJ205" s="174"/>
      <c r="DZK205" s="174"/>
      <c r="DZL205" s="174"/>
      <c r="DZM205" s="174"/>
      <c r="DZN205" s="174"/>
      <c r="DZO205" s="174"/>
      <c r="DZP205" s="174"/>
      <c r="DZQ205" s="174"/>
      <c r="DZR205" s="174"/>
      <c r="DZS205" s="174"/>
      <c r="DZT205" s="174"/>
      <c r="DZU205" s="174"/>
      <c r="DZV205" s="174"/>
      <c r="DZW205" s="174"/>
      <c r="DZX205" s="174"/>
      <c r="DZY205" s="174"/>
      <c r="DZZ205" s="174"/>
      <c r="EAA205" s="174"/>
      <c r="EAB205" s="174"/>
      <c r="EAC205" s="174"/>
      <c r="EAD205" s="174"/>
      <c r="EAE205" s="174"/>
      <c r="EAF205" s="174"/>
      <c r="EAG205" s="174"/>
      <c r="EAH205" s="174"/>
      <c r="EAI205" s="174"/>
      <c r="EAJ205" s="174"/>
      <c r="EAK205" s="174"/>
      <c r="EAL205" s="174"/>
      <c r="EAM205" s="174"/>
      <c r="EAN205" s="174"/>
      <c r="EAO205" s="174"/>
      <c r="EAP205" s="174"/>
      <c r="EAQ205" s="174"/>
      <c r="EAR205" s="174"/>
      <c r="EAS205" s="174"/>
      <c r="EAT205" s="174"/>
      <c r="EAU205" s="174"/>
      <c r="EAV205" s="174"/>
      <c r="EAW205" s="174"/>
      <c r="EAX205" s="174"/>
      <c r="EAY205" s="174"/>
      <c r="EAZ205" s="174"/>
      <c r="EBA205" s="174"/>
      <c r="EBB205" s="174"/>
      <c r="EBC205" s="174"/>
      <c r="EBD205" s="174"/>
      <c r="EBE205" s="174"/>
      <c r="EBF205" s="174"/>
      <c r="EBG205" s="174"/>
      <c r="EBH205" s="174"/>
      <c r="EBI205" s="174"/>
      <c r="EBJ205" s="174"/>
      <c r="EBK205" s="174"/>
      <c r="EBL205" s="174"/>
      <c r="EBM205" s="174"/>
      <c r="EBN205" s="174"/>
      <c r="EBO205" s="174"/>
      <c r="EBP205" s="174"/>
      <c r="EBQ205" s="174"/>
      <c r="EBR205" s="174"/>
      <c r="EBS205" s="174"/>
      <c r="EBT205" s="174"/>
      <c r="EBU205" s="174"/>
      <c r="EBV205" s="174"/>
      <c r="EBW205" s="174"/>
      <c r="EBX205" s="174"/>
      <c r="EBY205" s="174"/>
      <c r="EBZ205" s="174"/>
      <c r="ECA205" s="174"/>
      <c r="ECB205" s="174"/>
      <c r="ECC205" s="174"/>
      <c r="ECD205" s="174"/>
      <c r="ECE205" s="174"/>
      <c r="ECF205" s="174"/>
      <c r="ECG205" s="174"/>
      <c r="ECH205" s="174"/>
      <c r="ECI205" s="174"/>
      <c r="ECJ205" s="174"/>
      <c r="ECK205" s="174"/>
      <c r="ECL205" s="174"/>
      <c r="ECM205" s="174"/>
      <c r="ECN205" s="174"/>
      <c r="ECO205" s="174"/>
      <c r="ECP205" s="174"/>
      <c r="ECQ205" s="174"/>
      <c r="ECR205" s="174"/>
      <c r="ECS205" s="174"/>
      <c r="ECT205" s="174"/>
      <c r="ECU205" s="174"/>
      <c r="ECV205" s="174"/>
      <c r="ECW205" s="174"/>
      <c r="ECX205" s="174"/>
      <c r="ECY205" s="174"/>
      <c r="ECZ205" s="174"/>
      <c r="EDA205" s="174"/>
      <c r="EDB205" s="174"/>
      <c r="EDC205" s="174"/>
      <c r="EDD205" s="174"/>
      <c r="EDE205" s="174"/>
      <c r="EDF205" s="174"/>
      <c r="EDG205" s="174"/>
      <c r="EDH205" s="174"/>
      <c r="EDI205" s="174"/>
      <c r="EDJ205" s="174"/>
      <c r="EDK205" s="174"/>
      <c r="EDL205" s="174"/>
      <c r="EDM205" s="174"/>
      <c r="EDN205" s="174"/>
      <c r="EDO205" s="174"/>
      <c r="EDP205" s="174"/>
      <c r="EDQ205" s="174"/>
      <c r="EDR205" s="174"/>
      <c r="EDS205" s="174"/>
      <c r="EDT205" s="174"/>
      <c r="EDU205" s="174"/>
      <c r="EDV205" s="174"/>
      <c r="EDW205" s="174"/>
      <c r="EDX205" s="174"/>
      <c r="EDY205" s="174"/>
      <c r="EDZ205" s="174"/>
      <c r="EEA205" s="174"/>
      <c r="EEB205" s="174"/>
      <c r="EEC205" s="174"/>
      <c r="EED205" s="174"/>
      <c r="EEE205" s="174"/>
      <c r="EEF205" s="174"/>
      <c r="EEG205" s="174"/>
      <c r="EEH205" s="174"/>
      <c r="EEI205" s="174"/>
      <c r="EEJ205" s="174"/>
      <c r="EEK205" s="174"/>
      <c r="EEL205" s="174"/>
      <c r="EEM205" s="174"/>
      <c r="EEN205" s="174"/>
      <c r="EEO205" s="174"/>
      <c r="EEP205" s="174"/>
      <c r="EEQ205" s="174"/>
      <c r="EER205" s="174"/>
      <c r="EES205" s="174"/>
      <c r="EET205" s="174"/>
      <c r="EEU205" s="174"/>
      <c r="EEV205" s="174"/>
      <c r="EEW205" s="174"/>
      <c r="EEX205" s="174"/>
      <c r="EEY205" s="174"/>
      <c r="EEZ205" s="174"/>
      <c r="EFA205" s="174"/>
      <c r="EFB205" s="174"/>
      <c r="EFC205" s="174"/>
      <c r="EFD205" s="174"/>
      <c r="EFE205" s="174"/>
      <c r="EFF205" s="174"/>
      <c r="EFG205" s="174"/>
      <c r="EFH205" s="174"/>
      <c r="EFI205" s="174"/>
      <c r="EFJ205" s="174"/>
      <c r="EFK205" s="174"/>
      <c r="EFL205" s="174"/>
      <c r="EFM205" s="174"/>
      <c r="EFN205" s="174"/>
      <c r="EFO205" s="174"/>
      <c r="EFP205" s="174"/>
      <c r="EFQ205" s="174"/>
      <c r="EFR205" s="174"/>
      <c r="EFS205" s="174"/>
      <c r="EFT205" s="174"/>
      <c r="EFU205" s="174"/>
      <c r="EFV205" s="174"/>
      <c r="EFW205" s="174"/>
      <c r="EFX205" s="174"/>
      <c r="EFY205" s="174"/>
      <c r="EFZ205" s="174"/>
      <c r="EGA205" s="174"/>
      <c r="EGB205" s="174"/>
      <c r="EGC205" s="174"/>
      <c r="EGD205" s="174"/>
      <c r="EGE205" s="174"/>
      <c r="EGF205" s="174"/>
      <c r="EGG205" s="174"/>
      <c r="EGH205" s="174"/>
      <c r="EGI205" s="174"/>
      <c r="EGJ205" s="174"/>
      <c r="EGK205" s="174"/>
      <c r="EGL205" s="174"/>
      <c r="EGM205" s="174"/>
      <c r="EGN205" s="174"/>
      <c r="EGO205" s="174"/>
      <c r="EGP205" s="174"/>
      <c r="EGQ205" s="174"/>
      <c r="EGR205" s="174"/>
      <c r="EGS205" s="174"/>
      <c r="EGT205" s="174"/>
      <c r="EGU205" s="174"/>
      <c r="EGV205" s="174"/>
      <c r="EGW205" s="174"/>
      <c r="EGX205" s="174"/>
      <c r="EGY205" s="174"/>
      <c r="EGZ205" s="174"/>
      <c r="EHA205" s="174"/>
      <c r="EHB205" s="174"/>
      <c r="EHC205" s="174"/>
      <c r="EHD205" s="174"/>
      <c r="EHE205" s="174"/>
      <c r="EHF205" s="174"/>
      <c r="EHG205" s="174"/>
      <c r="EHH205" s="174"/>
      <c r="EHI205" s="174"/>
      <c r="EHJ205" s="174"/>
      <c r="EHK205" s="174"/>
      <c r="EHL205" s="174"/>
      <c r="EHM205" s="174"/>
      <c r="EHN205" s="174"/>
      <c r="EHO205" s="174"/>
      <c r="EHP205" s="174"/>
      <c r="EHQ205" s="174"/>
      <c r="EHR205" s="174"/>
      <c r="EHS205" s="174"/>
      <c r="EHT205" s="174"/>
      <c r="EHU205" s="174"/>
      <c r="EHV205" s="174"/>
      <c r="EHW205" s="174"/>
      <c r="EHX205" s="174"/>
      <c r="EHY205" s="174"/>
      <c r="EHZ205" s="174"/>
      <c r="EIA205" s="174"/>
      <c r="EIB205" s="174"/>
      <c r="EIC205" s="174"/>
      <c r="EID205" s="174"/>
      <c r="EIE205" s="174"/>
      <c r="EIF205" s="174"/>
      <c r="EIG205" s="174"/>
      <c r="EIH205" s="174"/>
      <c r="EII205" s="174"/>
      <c r="EIJ205" s="174"/>
      <c r="EIK205" s="174"/>
      <c r="EIL205" s="174"/>
      <c r="EIM205" s="174"/>
      <c r="EIN205" s="174"/>
      <c r="EIO205" s="174"/>
      <c r="EIP205" s="174"/>
      <c r="EIQ205" s="174"/>
      <c r="EIR205" s="174"/>
      <c r="EIS205" s="174"/>
      <c r="EIT205" s="174"/>
      <c r="EIU205" s="174"/>
      <c r="EIV205" s="174"/>
      <c r="EIW205" s="174"/>
      <c r="EIX205" s="174"/>
      <c r="EIY205" s="174"/>
      <c r="EIZ205" s="174"/>
      <c r="EJA205" s="174"/>
      <c r="EJB205" s="174"/>
      <c r="EJC205" s="174"/>
      <c r="EJD205" s="174"/>
      <c r="EJE205" s="174"/>
      <c r="EJF205" s="174"/>
      <c r="EJG205" s="174"/>
      <c r="EJH205" s="174"/>
      <c r="EJI205" s="174"/>
      <c r="EJJ205" s="174"/>
      <c r="EJK205" s="174"/>
      <c r="EJL205" s="174"/>
      <c r="EJM205" s="174"/>
      <c r="EJN205" s="174"/>
      <c r="EJO205" s="174"/>
      <c r="EJP205" s="174"/>
      <c r="EJQ205" s="174"/>
      <c r="EJR205" s="174"/>
      <c r="EJS205" s="174"/>
      <c r="EJT205" s="174"/>
      <c r="EJU205" s="174"/>
      <c r="EJV205" s="174"/>
      <c r="EJW205" s="174"/>
      <c r="EJX205" s="174"/>
      <c r="EJY205" s="174"/>
      <c r="EJZ205" s="174"/>
      <c r="EKA205" s="174"/>
      <c r="EKB205" s="174"/>
      <c r="EKC205" s="174"/>
      <c r="EKD205" s="174"/>
      <c r="EKE205" s="174"/>
      <c r="EKF205" s="174"/>
      <c r="EKG205" s="174"/>
      <c r="EKH205" s="174"/>
      <c r="EKI205" s="174"/>
      <c r="EKJ205" s="174"/>
      <c r="EKK205" s="174"/>
      <c r="EKL205" s="174"/>
      <c r="EKM205" s="174"/>
      <c r="EKN205" s="174"/>
      <c r="EKO205" s="174"/>
      <c r="EKP205" s="174"/>
      <c r="EKQ205" s="174"/>
      <c r="EKR205" s="174"/>
      <c r="EKS205" s="174"/>
      <c r="EKT205" s="174"/>
      <c r="EKU205" s="174"/>
      <c r="EKV205" s="174"/>
      <c r="EKW205" s="174"/>
      <c r="EKX205" s="174"/>
      <c r="EKY205" s="174"/>
      <c r="EKZ205" s="174"/>
      <c r="ELA205" s="174"/>
      <c r="ELB205" s="174"/>
      <c r="ELC205" s="174"/>
      <c r="ELD205" s="174"/>
      <c r="ELE205" s="174"/>
      <c r="ELF205" s="174"/>
      <c r="ELG205" s="174"/>
      <c r="ELH205" s="174"/>
      <c r="ELI205" s="174"/>
      <c r="ELJ205" s="174"/>
      <c r="ELK205" s="174"/>
      <c r="ELL205" s="174"/>
      <c r="ELM205" s="174"/>
      <c r="ELN205" s="174"/>
      <c r="ELO205" s="174"/>
      <c r="ELP205" s="174"/>
      <c r="ELQ205" s="174"/>
      <c r="ELR205" s="174"/>
      <c r="ELS205" s="174"/>
      <c r="ELT205" s="174"/>
      <c r="ELU205" s="174"/>
      <c r="ELV205" s="174"/>
      <c r="ELW205" s="174"/>
      <c r="ELX205" s="174"/>
      <c r="ELY205" s="174"/>
      <c r="ELZ205" s="174"/>
      <c r="EMA205" s="174"/>
      <c r="EMB205" s="174"/>
      <c r="EMC205" s="174"/>
      <c r="EMD205" s="174"/>
      <c r="EME205" s="174"/>
      <c r="EMF205" s="174"/>
      <c r="EMG205" s="174"/>
      <c r="EMH205" s="174"/>
      <c r="EMI205" s="174"/>
      <c r="EMJ205" s="174"/>
      <c r="EMK205" s="174"/>
      <c r="EML205" s="174"/>
      <c r="EMM205" s="174"/>
      <c r="EMN205" s="174"/>
      <c r="EMO205" s="174"/>
      <c r="EMP205" s="174"/>
      <c r="EMQ205" s="174"/>
      <c r="EMR205" s="174"/>
      <c r="EMS205" s="174"/>
      <c r="EMT205" s="174"/>
      <c r="EMU205" s="174"/>
      <c r="EMV205" s="174"/>
      <c r="EMW205" s="174"/>
      <c r="EMX205" s="174"/>
      <c r="EMY205" s="174"/>
      <c r="EMZ205" s="174"/>
      <c r="ENA205" s="174"/>
      <c r="ENB205" s="174"/>
      <c r="ENC205" s="174"/>
      <c r="END205" s="174"/>
      <c r="ENE205" s="174"/>
      <c r="ENF205" s="174"/>
      <c r="ENG205" s="174"/>
      <c r="ENH205" s="174"/>
      <c r="ENI205" s="174"/>
      <c r="ENJ205" s="174"/>
      <c r="ENK205" s="174"/>
      <c r="ENL205" s="174"/>
      <c r="ENM205" s="174"/>
      <c r="ENN205" s="174"/>
      <c r="ENO205" s="174"/>
      <c r="ENP205" s="174"/>
      <c r="ENQ205" s="174"/>
      <c r="ENR205" s="174"/>
      <c r="ENS205" s="174"/>
      <c r="ENT205" s="174"/>
      <c r="ENU205" s="174"/>
      <c r="ENV205" s="174"/>
      <c r="ENW205" s="174"/>
      <c r="ENX205" s="174"/>
      <c r="ENY205" s="174"/>
      <c r="ENZ205" s="174"/>
      <c r="EOA205" s="174"/>
      <c r="EOB205" s="174"/>
      <c r="EOC205" s="174"/>
      <c r="EOD205" s="174"/>
      <c r="EOE205" s="174"/>
      <c r="EOF205" s="174"/>
      <c r="EOG205" s="174"/>
      <c r="EOH205" s="174"/>
      <c r="EOI205" s="174"/>
      <c r="EOJ205" s="174"/>
      <c r="EOK205" s="174"/>
      <c r="EOL205" s="174"/>
      <c r="EOM205" s="174"/>
      <c r="EON205" s="174"/>
      <c r="EOO205" s="174"/>
      <c r="EOP205" s="174"/>
      <c r="EOQ205" s="174"/>
      <c r="EOR205" s="174"/>
      <c r="EOS205" s="174"/>
      <c r="EOT205" s="174"/>
      <c r="EOU205" s="174"/>
      <c r="EOV205" s="174"/>
      <c r="EOW205" s="174"/>
      <c r="EOX205" s="174"/>
      <c r="EOY205" s="174"/>
      <c r="EOZ205" s="174"/>
      <c r="EPA205" s="174"/>
      <c r="EPB205" s="174"/>
      <c r="EPC205" s="174"/>
      <c r="EPD205" s="174"/>
      <c r="EPE205" s="174"/>
      <c r="EPF205" s="174"/>
      <c r="EPG205" s="174"/>
      <c r="EPH205" s="174"/>
      <c r="EPI205" s="174"/>
      <c r="EPJ205" s="174"/>
      <c r="EPK205" s="174"/>
      <c r="EPL205" s="174"/>
      <c r="EPM205" s="174"/>
      <c r="EPN205" s="174"/>
      <c r="EPO205" s="174"/>
      <c r="EPP205" s="174"/>
      <c r="EPQ205" s="174"/>
      <c r="EPR205" s="174"/>
      <c r="EPS205" s="174"/>
      <c r="EPT205" s="174"/>
      <c r="EPU205" s="174"/>
      <c r="EPV205" s="174"/>
      <c r="EPW205" s="174"/>
      <c r="EPX205" s="174"/>
      <c r="EPY205" s="174"/>
      <c r="EPZ205" s="174"/>
      <c r="EQA205" s="174"/>
      <c r="EQB205" s="174"/>
      <c r="EQC205" s="174"/>
      <c r="EQD205" s="174"/>
      <c r="EQE205" s="174"/>
      <c r="EQF205" s="174"/>
      <c r="EQG205" s="174"/>
      <c r="EQH205" s="174"/>
      <c r="EQI205" s="174"/>
      <c r="EQJ205" s="174"/>
      <c r="EQK205" s="174"/>
      <c r="EQL205" s="174"/>
      <c r="EQM205" s="174"/>
      <c r="EQN205" s="174"/>
      <c r="EQO205" s="174"/>
      <c r="EQP205" s="174"/>
      <c r="EQQ205" s="174"/>
      <c r="EQR205" s="174"/>
      <c r="EQS205" s="174"/>
      <c r="EQT205" s="174"/>
      <c r="EQU205" s="174"/>
      <c r="EQV205" s="174"/>
      <c r="EQW205" s="174"/>
      <c r="EQX205" s="174"/>
      <c r="EQY205" s="174"/>
      <c r="EQZ205" s="174"/>
      <c r="ERA205" s="174"/>
      <c r="ERB205" s="174"/>
      <c r="ERC205" s="174"/>
      <c r="ERD205" s="174"/>
      <c r="ERE205" s="174"/>
      <c r="ERF205" s="174"/>
      <c r="ERG205" s="174"/>
      <c r="ERH205" s="174"/>
      <c r="ERI205" s="174"/>
      <c r="ERJ205" s="174"/>
      <c r="ERK205" s="174"/>
      <c r="ERL205" s="174"/>
      <c r="ERM205" s="174"/>
      <c r="ERN205" s="174"/>
      <c r="ERO205" s="174"/>
      <c r="ERP205" s="174"/>
      <c r="ERQ205" s="174"/>
      <c r="ERR205" s="174"/>
      <c r="ERS205" s="174"/>
      <c r="ERT205" s="174"/>
      <c r="ERU205" s="174"/>
      <c r="ERV205" s="174"/>
      <c r="ERW205" s="174"/>
      <c r="ERX205" s="174"/>
      <c r="ERY205" s="174"/>
      <c r="ERZ205" s="174"/>
      <c r="ESA205" s="174"/>
      <c r="ESB205" s="174"/>
      <c r="ESC205" s="174"/>
      <c r="ESD205" s="174"/>
      <c r="ESE205" s="174"/>
      <c r="ESF205" s="174"/>
      <c r="ESG205" s="174"/>
      <c r="ESH205" s="174"/>
      <c r="ESI205" s="174"/>
      <c r="ESJ205" s="174"/>
      <c r="ESK205" s="174"/>
      <c r="ESL205" s="174"/>
      <c r="ESM205" s="174"/>
      <c r="ESN205" s="174"/>
      <c r="ESO205" s="174"/>
      <c r="ESP205" s="174"/>
      <c r="ESQ205" s="174"/>
      <c r="ESR205" s="174"/>
      <c r="ESS205" s="174"/>
      <c r="EST205" s="174"/>
      <c r="ESU205" s="174"/>
      <c r="ESV205" s="174"/>
      <c r="ESW205" s="174"/>
      <c r="ESX205" s="174"/>
      <c r="ESY205" s="174"/>
      <c r="ESZ205" s="174"/>
      <c r="ETA205" s="174"/>
      <c r="ETB205" s="174"/>
      <c r="ETC205" s="174"/>
      <c r="ETD205" s="174"/>
      <c r="ETE205" s="174"/>
      <c r="ETF205" s="174"/>
      <c r="ETG205" s="174"/>
      <c r="ETH205" s="174"/>
      <c r="ETI205" s="174"/>
      <c r="ETJ205" s="174"/>
      <c r="ETK205" s="174"/>
      <c r="ETL205" s="174"/>
      <c r="ETM205" s="174"/>
      <c r="ETN205" s="174"/>
      <c r="ETO205" s="174"/>
      <c r="ETP205" s="174"/>
      <c r="ETQ205" s="174"/>
      <c r="ETR205" s="174"/>
      <c r="ETS205" s="174"/>
      <c r="ETT205" s="174"/>
      <c r="ETU205" s="174"/>
      <c r="ETV205" s="174"/>
      <c r="ETW205" s="174"/>
      <c r="ETX205" s="174"/>
      <c r="ETY205" s="174"/>
      <c r="ETZ205" s="174"/>
      <c r="EUA205" s="174"/>
      <c r="EUB205" s="174"/>
      <c r="EUC205" s="174"/>
      <c r="EUD205" s="174"/>
      <c r="EUE205" s="174"/>
      <c r="EUF205" s="174"/>
      <c r="EUG205" s="174"/>
      <c r="EUH205" s="174"/>
      <c r="EUI205" s="174"/>
      <c r="EUJ205" s="174"/>
      <c r="EUK205" s="174"/>
      <c r="EUL205" s="174"/>
      <c r="EUM205" s="174"/>
      <c r="EUN205" s="174"/>
      <c r="EUO205" s="174"/>
      <c r="EUP205" s="174"/>
      <c r="EUQ205" s="174"/>
      <c r="EUR205" s="174"/>
      <c r="EUS205" s="174"/>
      <c r="EUT205" s="174"/>
      <c r="EUU205" s="174"/>
      <c r="EUV205" s="174"/>
      <c r="EUW205" s="174"/>
      <c r="EUX205" s="174"/>
      <c r="EUY205" s="174"/>
      <c r="EUZ205" s="174"/>
      <c r="EVA205" s="174"/>
      <c r="EVB205" s="174"/>
      <c r="EVC205" s="174"/>
      <c r="EVD205" s="174"/>
      <c r="EVE205" s="174"/>
      <c r="EVF205" s="174"/>
      <c r="EVG205" s="174"/>
      <c r="EVH205" s="174"/>
      <c r="EVI205" s="174"/>
      <c r="EVJ205" s="174"/>
      <c r="EVK205" s="174"/>
      <c r="EVL205" s="174"/>
      <c r="EVM205" s="174"/>
      <c r="EVN205" s="174"/>
      <c r="EVO205" s="174"/>
      <c r="EVP205" s="174"/>
      <c r="EVQ205" s="174"/>
      <c r="EVR205" s="174"/>
      <c r="EVS205" s="174"/>
      <c r="EVT205" s="174"/>
      <c r="EVU205" s="174"/>
      <c r="EVV205" s="174"/>
      <c r="EVW205" s="174"/>
      <c r="EVX205" s="174"/>
      <c r="EVY205" s="174"/>
      <c r="EVZ205" s="174"/>
      <c r="EWA205" s="174"/>
      <c r="EWB205" s="174"/>
      <c r="EWC205" s="174"/>
      <c r="EWD205" s="174"/>
      <c r="EWE205" s="174"/>
      <c r="EWF205" s="174"/>
      <c r="EWG205" s="174"/>
      <c r="EWH205" s="174"/>
      <c r="EWI205" s="174"/>
      <c r="EWJ205" s="174"/>
      <c r="EWK205" s="174"/>
      <c r="EWL205" s="174"/>
      <c r="EWM205" s="174"/>
      <c r="EWN205" s="174"/>
      <c r="EWO205" s="174"/>
      <c r="EWP205" s="174"/>
      <c r="EWQ205" s="174"/>
      <c r="EWR205" s="174"/>
      <c r="EWS205" s="174"/>
      <c r="EWT205" s="174"/>
      <c r="EWU205" s="174"/>
      <c r="EWV205" s="174"/>
      <c r="EWW205" s="174"/>
      <c r="EWX205" s="174"/>
      <c r="EWY205" s="174"/>
      <c r="EWZ205" s="174"/>
      <c r="EXA205" s="174"/>
      <c r="EXB205" s="174"/>
      <c r="EXC205" s="174"/>
      <c r="EXD205" s="174"/>
      <c r="EXE205" s="174"/>
      <c r="EXF205" s="174"/>
      <c r="EXG205" s="174"/>
      <c r="EXH205" s="174"/>
      <c r="EXI205" s="174"/>
      <c r="EXJ205" s="174"/>
      <c r="EXK205" s="174"/>
      <c r="EXL205" s="174"/>
      <c r="EXM205" s="174"/>
      <c r="EXN205" s="174"/>
      <c r="EXO205" s="174"/>
      <c r="EXP205" s="174"/>
      <c r="EXQ205" s="174"/>
      <c r="EXR205" s="174"/>
      <c r="EXS205" s="174"/>
      <c r="EXT205" s="174"/>
      <c r="EXU205" s="174"/>
      <c r="EXV205" s="174"/>
      <c r="EXW205" s="174"/>
      <c r="EXX205" s="174"/>
      <c r="EXY205" s="174"/>
      <c r="EXZ205" s="174"/>
      <c r="EYA205" s="174"/>
      <c r="EYB205" s="174"/>
      <c r="EYC205" s="174"/>
      <c r="EYD205" s="174"/>
      <c r="EYE205" s="174"/>
      <c r="EYF205" s="174"/>
      <c r="EYG205" s="174"/>
      <c r="EYH205" s="174"/>
      <c r="EYI205" s="174"/>
      <c r="EYJ205" s="174"/>
      <c r="EYK205" s="174"/>
      <c r="EYL205" s="174"/>
      <c r="EYM205" s="174"/>
      <c r="EYN205" s="174"/>
      <c r="EYO205" s="174"/>
      <c r="EYP205" s="174"/>
      <c r="EYQ205" s="174"/>
      <c r="EYR205" s="174"/>
      <c r="EYS205" s="174"/>
      <c r="EYT205" s="174"/>
      <c r="EYU205" s="174"/>
      <c r="EYV205" s="174"/>
      <c r="EYW205" s="174"/>
      <c r="EYX205" s="174"/>
      <c r="EYY205" s="174"/>
      <c r="EYZ205" s="174"/>
      <c r="EZA205" s="174"/>
      <c r="EZB205" s="174"/>
      <c r="EZC205" s="174"/>
      <c r="EZD205" s="174"/>
      <c r="EZE205" s="174"/>
      <c r="EZF205" s="174"/>
      <c r="EZG205" s="174"/>
      <c r="EZH205" s="174"/>
      <c r="EZI205" s="174"/>
      <c r="EZJ205" s="174"/>
      <c r="EZK205" s="174"/>
      <c r="EZL205" s="174"/>
      <c r="EZM205" s="174"/>
      <c r="EZN205" s="174"/>
      <c r="EZO205" s="174"/>
      <c r="EZP205" s="174"/>
      <c r="EZQ205" s="174"/>
      <c r="EZR205" s="174"/>
      <c r="EZS205" s="174"/>
      <c r="EZT205" s="174"/>
      <c r="EZU205" s="174"/>
      <c r="EZV205" s="174"/>
      <c r="EZW205" s="174"/>
      <c r="EZX205" s="174"/>
      <c r="EZY205" s="174"/>
      <c r="EZZ205" s="174"/>
      <c r="FAA205" s="174"/>
      <c r="FAB205" s="174"/>
      <c r="FAC205" s="174"/>
      <c r="FAD205" s="174"/>
      <c r="FAE205" s="174"/>
      <c r="FAF205" s="174"/>
      <c r="FAG205" s="174"/>
      <c r="FAH205" s="174"/>
      <c r="FAI205" s="174"/>
      <c r="FAJ205" s="174"/>
      <c r="FAK205" s="174"/>
      <c r="FAL205" s="174"/>
      <c r="FAM205" s="174"/>
      <c r="FAN205" s="174"/>
      <c r="FAO205" s="174"/>
      <c r="FAP205" s="174"/>
      <c r="FAQ205" s="174"/>
      <c r="FAR205" s="174"/>
      <c r="FAS205" s="174"/>
      <c r="FAT205" s="174"/>
      <c r="FAU205" s="174"/>
      <c r="FAV205" s="174"/>
      <c r="FAW205" s="174"/>
      <c r="FAX205" s="174"/>
      <c r="FAY205" s="174"/>
      <c r="FAZ205" s="174"/>
      <c r="FBA205" s="174"/>
      <c r="FBB205" s="174"/>
      <c r="FBC205" s="174"/>
      <c r="FBD205" s="174"/>
      <c r="FBE205" s="174"/>
      <c r="FBF205" s="174"/>
      <c r="FBG205" s="174"/>
      <c r="FBH205" s="174"/>
      <c r="FBI205" s="174"/>
      <c r="FBJ205" s="174"/>
      <c r="FBK205" s="174"/>
      <c r="FBL205" s="174"/>
      <c r="FBM205" s="174"/>
      <c r="FBN205" s="174"/>
      <c r="FBO205" s="174"/>
      <c r="FBP205" s="174"/>
      <c r="FBQ205" s="174"/>
      <c r="FBR205" s="174"/>
      <c r="FBS205" s="174"/>
      <c r="FBT205" s="174"/>
      <c r="FBU205" s="174"/>
      <c r="FBV205" s="174"/>
      <c r="FBW205" s="174"/>
      <c r="FBX205" s="174"/>
      <c r="FBY205" s="174"/>
      <c r="FBZ205" s="174"/>
      <c r="FCA205" s="174"/>
      <c r="FCB205" s="174"/>
      <c r="FCC205" s="174"/>
      <c r="FCD205" s="174"/>
      <c r="FCE205" s="174"/>
      <c r="FCF205" s="174"/>
      <c r="FCG205" s="174"/>
      <c r="FCH205" s="174"/>
      <c r="FCI205" s="174"/>
      <c r="FCJ205" s="174"/>
      <c r="FCK205" s="174"/>
      <c r="FCL205" s="174"/>
      <c r="FCM205" s="174"/>
      <c r="FCN205" s="174"/>
      <c r="FCO205" s="174"/>
      <c r="FCP205" s="174"/>
      <c r="FCQ205" s="174"/>
      <c r="FCR205" s="174"/>
      <c r="FCS205" s="174"/>
      <c r="FCT205" s="174"/>
      <c r="FCU205" s="174"/>
      <c r="FCV205" s="174"/>
      <c r="FCW205" s="174"/>
      <c r="FCX205" s="174"/>
      <c r="FCY205" s="174"/>
      <c r="FCZ205" s="174"/>
      <c r="FDA205" s="174"/>
      <c r="FDB205" s="174"/>
      <c r="FDC205" s="174"/>
      <c r="FDD205" s="174"/>
      <c r="FDE205" s="174"/>
      <c r="FDF205" s="174"/>
      <c r="FDG205" s="174"/>
      <c r="FDH205" s="174"/>
      <c r="FDI205" s="174"/>
      <c r="FDJ205" s="174"/>
      <c r="FDK205" s="174"/>
      <c r="FDL205" s="174"/>
      <c r="FDM205" s="174"/>
      <c r="FDN205" s="174"/>
      <c r="FDO205" s="174"/>
      <c r="FDP205" s="174"/>
      <c r="FDQ205" s="174"/>
      <c r="FDR205" s="174"/>
      <c r="FDS205" s="174"/>
      <c r="FDT205" s="174"/>
      <c r="FDU205" s="174"/>
      <c r="FDV205" s="174"/>
      <c r="FDW205" s="174"/>
      <c r="FDX205" s="174"/>
      <c r="FDY205" s="174"/>
      <c r="FDZ205" s="174"/>
      <c r="FEA205" s="174"/>
      <c r="FEB205" s="174"/>
      <c r="FEC205" s="174"/>
      <c r="FED205" s="174"/>
      <c r="FEE205" s="174"/>
      <c r="FEF205" s="174"/>
      <c r="FEG205" s="174"/>
      <c r="FEH205" s="174"/>
      <c r="FEI205" s="174"/>
      <c r="FEJ205" s="174"/>
      <c r="FEK205" s="174"/>
      <c r="FEL205" s="174"/>
      <c r="FEM205" s="174"/>
      <c r="FEN205" s="174"/>
      <c r="FEO205" s="174"/>
      <c r="FEP205" s="174"/>
      <c r="FEQ205" s="174"/>
      <c r="FER205" s="174"/>
      <c r="FES205" s="174"/>
      <c r="FET205" s="174"/>
      <c r="FEU205" s="174"/>
      <c r="FEV205" s="174"/>
      <c r="FEW205" s="174"/>
      <c r="FEX205" s="174"/>
      <c r="FEY205" s="174"/>
      <c r="FEZ205" s="174"/>
      <c r="FFA205" s="174"/>
      <c r="FFB205" s="174"/>
      <c r="FFC205" s="174"/>
      <c r="FFD205" s="174"/>
      <c r="FFE205" s="174"/>
      <c r="FFF205" s="174"/>
      <c r="FFG205" s="174"/>
      <c r="FFH205" s="174"/>
      <c r="FFI205" s="174"/>
      <c r="FFJ205" s="174"/>
      <c r="FFK205" s="174"/>
      <c r="FFL205" s="174"/>
      <c r="FFM205" s="174"/>
      <c r="FFN205" s="174"/>
      <c r="FFO205" s="174"/>
      <c r="FFP205" s="174"/>
      <c r="FFQ205" s="174"/>
      <c r="FFR205" s="174"/>
      <c r="FFS205" s="174"/>
      <c r="FFT205" s="174"/>
      <c r="FFU205" s="174"/>
      <c r="FFV205" s="174"/>
      <c r="FFW205" s="174"/>
      <c r="FFX205" s="174"/>
      <c r="FFY205" s="174"/>
      <c r="FFZ205" s="174"/>
      <c r="FGA205" s="174"/>
      <c r="FGB205" s="174"/>
      <c r="FGC205" s="174"/>
      <c r="FGD205" s="174"/>
      <c r="FGE205" s="174"/>
      <c r="FGF205" s="174"/>
      <c r="FGG205" s="174"/>
      <c r="FGH205" s="174"/>
      <c r="FGI205" s="174"/>
      <c r="FGJ205" s="174"/>
      <c r="FGK205" s="174"/>
      <c r="FGL205" s="174"/>
      <c r="FGM205" s="174"/>
      <c r="FGN205" s="174"/>
      <c r="FGO205" s="174"/>
      <c r="FGP205" s="174"/>
      <c r="FGQ205" s="174"/>
      <c r="FGR205" s="174"/>
      <c r="FGS205" s="174"/>
      <c r="FGT205" s="174"/>
      <c r="FGU205" s="174"/>
      <c r="FGV205" s="174"/>
      <c r="FGW205" s="174"/>
      <c r="FGX205" s="174"/>
      <c r="FGY205" s="174"/>
      <c r="FGZ205" s="174"/>
      <c r="FHA205" s="174"/>
      <c r="FHB205" s="174"/>
      <c r="FHC205" s="174"/>
      <c r="FHD205" s="174"/>
      <c r="FHE205" s="174"/>
      <c r="FHF205" s="174"/>
      <c r="FHG205" s="174"/>
      <c r="FHH205" s="174"/>
      <c r="FHI205" s="174"/>
      <c r="FHJ205" s="174"/>
      <c r="FHK205" s="174"/>
      <c r="FHL205" s="174"/>
      <c r="FHM205" s="174"/>
      <c r="FHN205" s="174"/>
      <c r="FHO205" s="174"/>
      <c r="FHP205" s="174"/>
      <c r="FHQ205" s="174"/>
      <c r="FHR205" s="174"/>
      <c r="FHS205" s="174"/>
      <c r="FHT205" s="174"/>
      <c r="FHU205" s="174"/>
      <c r="FHV205" s="174"/>
      <c r="FHW205" s="174"/>
      <c r="FHX205" s="174"/>
      <c r="FHY205" s="174"/>
      <c r="FHZ205" s="174"/>
      <c r="FIA205" s="174"/>
      <c r="FIB205" s="174"/>
      <c r="FIC205" s="174"/>
      <c r="FID205" s="174"/>
      <c r="FIE205" s="174"/>
      <c r="FIF205" s="174"/>
      <c r="FIG205" s="174"/>
      <c r="FIH205" s="174"/>
      <c r="FII205" s="174"/>
      <c r="FIJ205" s="174"/>
      <c r="FIK205" s="174"/>
      <c r="FIL205" s="174"/>
      <c r="FIM205" s="174"/>
      <c r="FIN205" s="174"/>
      <c r="FIO205" s="174"/>
      <c r="FIP205" s="174"/>
      <c r="FIQ205" s="174"/>
      <c r="FIR205" s="174"/>
      <c r="FIS205" s="174"/>
      <c r="FIT205" s="174"/>
      <c r="FIU205" s="174"/>
      <c r="FIV205" s="174"/>
      <c r="FIW205" s="174"/>
      <c r="FIX205" s="174"/>
      <c r="FIY205" s="174"/>
      <c r="FIZ205" s="174"/>
      <c r="FJA205" s="174"/>
      <c r="FJB205" s="174"/>
      <c r="FJC205" s="174"/>
      <c r="FJD205" s="174"/>
      <c r="FJE205" s="174"/>
      <c r="FJF205" s="174"/>
      <c r="FJG205" s="174"/>
      <c r="FJH205" s="174"/>
      <c r="FJI205" s="174"/>
      <c r="FJJ205" s="174"/>
      <c r="FJK205" s="174"/>
      <c r="FJL205" s="174"/>
      <c r="FJM205" s="174"/>
      <c r="FJN205" s="174"/>
      <c r="FJO205" s="174"/>
      <c r="FJP205" s="174"/>
      <c r="FJQ205" s="174"/>
      <c r="FJR205" s="174"/>
      <c r="FJS205" s="174"/>
      <c r="FJT205" s="174"/>
      <c r="FJU205" s="174"/>
      <c r="FJV205" s="174"/>
      <c r="FJW205" s="174"/>
      <c r="FJX205" s="174"/>
      <c r="FJY205" s="174"/>
      <c r="FJZ205" s="174"/>
      <c r="FKA205" s="174"/>
      <c r="FKB205" s="174"/>
      <c r="FKC205" s="174"/>
      <c r="FKD205" s="174"/>
      <c r="FKE205" s="174"/>
      <c r="FKF205" s="174"/>
      <c r="FKG205" s="174"/>
      <c r="FKH205" s="174"/>
      <c r="FKI205" s="174"/>
      <c r="FKJ205" s="174"/>
      <c r="FKK205" s="174"/>
      <c r="FKL205" s="174"/>
      <c r="FKM205" s="174"/>
      <c r="FKN205" s="174"/>
      <c r="FKO205" s="174"/>
      <c r="FKP205" s="174"/>
      <c r="FKQ205" s="174"/>
      <c r="FKR205" s="174"/>
      <c r="FKS205" s="174"/>
      <c r="FKT205" s="174"/>
      <c r="FKU205" s="174"/>
      <c r="FKV205" s="174"/>
      <c r="FKW205" s="174"/>
      <c r="FKX205" s="174"/>
      <c r="FKY205" s="174"/>
      <c r="FKZ205" s="174"/>
      <c r="FLA205" s="174"/>
      <c r="FLB205" s="174"/>
      <c r="FLC205" s="174"/>
      <c r="FLD205" s="174"/>
      <c r="FLE205" s="174"/>
      <c r="FLF205" s="174"/>
      <c r="FLG205" s="174"/>
      <c r="FLH205" s="174"/>
      <c r="FLI205" s="174"/>
      <c r="FLJ205" s="174"/>
      <c r="FLK205" s="174"/>
      <c r="FLL205" s="174"/>
      <c r="FLM205" s="174"/>
      <c r="FLN205" s="174"/>
      <c r="FLO205" s="174"/>
      <c r="FLP205" s="174"/>
      <c r="FLQ205" s="174"/>
      <c r="FLR205" s="174"/>
      <c r="FLS205" s="174"/>
      <c r="FLT205" s="174"/>
      <c r="FLU205" s="174"/>
      <c r="FLV205" s="174"/>
      <c r="FLW205" s="174"/>
      <c r="FLX205" s="174"/>
      <c r="FLY205" s="174"/>
      <c r="FLZ205" s="174"/>
      <c r="FMA205" s="174"/>
      <c r="FMB205" s="174"/>
      <c r="FMC205" s="174"/>
      <c r="FMD205" s="174"/>
      <c r="FME205" s="174"/>
      <c r="FMF205" s="174"/>
      <c r="FMG205" s="174"/>
      <c r="FMH205" s="174"/>
      <c r="FMI205" s="174"/>
      <c r="FMJ205" s="174"/>
      <c r="FMK205" s="174"/>
      <c r="FML205" s="174"/>
      <c r="FMM205" s="174"/>
      <c r="FMN205" s="174"/>
      <c r="FMO205" s="174"/>
      <c r="FMP205" s="174"/>
      <c r="FMQ205" s="174"/>
      <c r="FMR205" s="174"/>
      <c r="FMS205" s="174"/>
      <c r="FMT205" s="174"/>
      <c r="FMU205" s="174"/>
      <c r="FMV205" s="174"/>
      <c r="FMW205" s="174"/>
      <c r="FMX205" s="174"/>
      <c r="FMY205" s="174"/>
      <c r="FMZ205" s="174"/>
      <c r="FNA205" s="174"/>
      <c r="FNB205" s="174"/>
      <c r="FNC205" s="174"/>
      <c r="FND205" s="174"/>
      <c r="FNE205" s="174"/>
      <c r="FNF205" s="174"/>
      <c r="FNG205" s="174"/>
      <c r="FNH205" s="174"/>
      <c r="FNI205" s="174"/>
      <c r="FNJ205" s="174"/>
      <c r="FNK205" s="174"/>
      <c r="FNL205" s="174"/>
      <c r="FNM205" s="174"/>
      <c r="FNN205" s="174"/>
      <c r="FNO205" s="174"/>
      <c r="FNP205" s="174"/>
      <c r="FNQ205" s="174"/>
      <c r="FNR205" s="174"/>
      <c r="FNS205" s="174"/>
      <c r="FNT205" s="174"/>
      <c r="FNU205" s="174"/>
      <c r="FNV205" s="174"/>
      <c r="FNW205" s="174"/>
      <c r="FNX205" s="174"/>
      <c r="FNY205" s="174"/>
      <c r="FNZ205" s="174"/>
      <c r="FOA205" s="174"/>
      <c r="FOB205" s="174"/>
      <c r="FOC205" s="174"/>
      <c r="FOD205" s="174"/>
      <c r="FOE205" s="174"/>
      <c r="FOF205" s="174"/>
      <c r="FOG205" s="174"/>
      <c r="FOH205" s="174"/>
      <c r="FOI205" s="174"/>
      <c r="FOJ205" s="174"/>
      <c r="FOK205" s="174"/>
      <c r="FOL205" s="174"/>
      <c r="FOM205" s="174"/>
      <c r="FON205" s="174"/>
      <c r="FOO205" s="174"/>
      <c r="FOP205" s="174"/>
      <c r="FOQ205" s="174"/>
      <c r="FOR205" s="174"/>
      <c r="FOS205" s="174"/>
      <c r="FOT205" s="174"/>
      <c r="FOU205" s="174"/>
      <c r="FOV205" s="174"/>
      <c r="FOW205" s="174"/>
      <c r="FOX205" s="174"/>
      <c r="FOY205" s="174"/>
      <c r="FOZ205" s="174"/>
      <c r="FPA205" s="174"/>
      <c r="FPB205" s="174"/>
      <c r="FPC205" s="174"/>
      <c r="FPD205" s="174"/>
      <c r="FPE205" s="174"/>
      <c r="FPF205" s="174"/>
      <c r="FPG205" s="174"/>
      <c r="FPH205" s="174"/>
      <c r="FPI205" s="174"/>
      <c r="FPJ205" s="174"/>
      <c r="FPK205" s="174"/>
      <c r="FPL205" s="174"/>
      <c r="FPM205" s="174"/>
      <c r="FPN205" s="174"/>
      <c r="FPO205" s="174"/>
      <c r="FPP205" s="174"/>
      <c r="FPQ205" s="174"/>
      <c r="FPR205" s="174"/>
      <c r="FPS205" s="174"/>
      <c r="FPT205" s="174"/>
      <c r="FPU205" s="174"/>
      <c r="FPV205" s="174"/>
      <c r="FPW205" s="174"/>
      <c r="FPX205" s="174"/>
      <c r="FPY205" s="174"/>
      <c r="FPZ205" s="174"/>
      <c r="FQA205" s="174"/>
      <c r="FQB205" s="174"/>
      <c r="FQC205" s="174"/>
      <c r="FQD205" s="174"/>
      <c r="FQE205" s="174"/>
      <c r="FQF205" s="174"/>
      <c r="FQG205" s="174"/>
      <c r="FQH205" s="174"/>
      <c r="FQI205" s="174"/>
      <c r="FQJ205" s="174"/>
      <c r="FQK205" s="174"/>
      <c r="FQL205" s="174"/>
      <c r="FQM205" s="174"/>
      <c r="FQN205" s="174"/>
      <c r="FQO205" s="174"/>
      <c r="FQP205" s="174"/>
      <c r="FQQ205" s="174"/>
      <c r="FQR205" s="174"/>
      <c r="FQS205" s="174"/>
      <c r="FQT205" s="174"/>
      <c r="FQU205" s="174"/>
      <c r="FQV205" s="174"/>
      <c r="FQW205" s="174"/>
      <c r="FQX205" s="174"/>
      <c r="FQY205" s="174"/>
      <c r="FQZ205" s="174"/>
      <c r="FRA205" s="174"/>
      <c r="FRB205" s="174"/>
      <c r="FRC205" s="174"/>
      <c r="FRD205" s="174"/>
      <c r="FRE205" s="174"/>
      <c r="FRF205" s="174"/>
      <c r="FRG205" s="174"/>
      <c r="FRH205" s="174"/>
      <c r="FRI205" s="174"/>
      <c r="FRJ205" s="174"/>
      <c r="FRK205" s="174"/>
      <c r="FRL205" s="174"/>
      <c r="FRM205" s="174"/>
      <c r="FRN205" s="174"/>
      <c r="FRO205" s="174"/>
      <c r="FRP205" s="174"/>
      <c r="FRQ205" s="174"/>
      <c r="FRR205" s="174"/>
      <c r="FRS205" s="174"/>
      <c r="FRT205" s="174"/>
      <c r="FRU205" s="174"/>
      <c r="FRV205" s="174"/>
      <c r="FRW205" s="174"/>
      <c r="FRX205" s="174"/>
      <c r="FRY205" s="174"/>
      <c r="FRZ205" s="174"/>
      <c r="FSA205" s="174"/>
      <c r="FSB205" s="174"/>
      <c r="FSC205" s="174"/>
      <c r="FSD205" s="174"/>
      <c r="FSE205" s="174"/>
      <c r="FSF205" s="174"/>
      <c r="FSG205" s="174"/>
      <c r="FSH205" s="174"/>
      <c r="FSI205" s="174"/>
      <c r="FSJ205" s="174"/>
      <c r="FSK205" s="174"/>
      <c r="FSL205" s="174"/>
      <c r="FSM205" s="174"/>
      <c r="FSN205" s="174"/>
      <c r="FSO205" s="174"/>
      <c r="FSP205" s="174"/>
      <c r="FSQ205" s="174"/>
      <c r="FSR205" s="174"/>
      <c r="FSS205" s="174"/>
      <c r="FST205" s="174"/>
      <c r="FSU205" s="174"/>
      <c r="FSV205" s="174"/>
      <c r="FSW205" s="174"/>
      <c r="FSX205" s="174"/>
      <c r="FSY205" s="174"/>
      <c r="FSZ205" s="174"/>
      <c r="FTA205" s="174"/>
      <c r="FTB205" s="174"/>
      <c r="FTC205" s="174"/>
      <c r="FTD205" s="174"/>
      <c r="FTE205" s="174"/>
      <c r="FTF205" s="174"/>
      <c r="FTG205" s="174"/>
      <c r="FTH205" s="174"/>
      <c r="FTI205" s="174"/>
      <c r="FTJ205" s="174"/>
      <c r="FTK205" s="174"/>
      <c r="FTL205" s="174"/>
      <c r="FTM205" s="174"/>
      <c r="FTN205" s="174"/>
      <c r="FTO205" s="174"/>
      <c r="FTP205" s="174"/>
      <c r="FTQ205" s="174"/>
      <c r="FTR205" s="174"/>
      <c r="FTS205" s="174"/>
      <c r="FTT205" s="174"/>
      <c r="FTU205" s="174"/>
      <c r="FTV205" s="174"/>
      <c r="FTW205" s="174"/>
      <c r="FTX205" s="174"/>
      <c r="FTY205" s="174"/>
      <c r="FTZ205" s="174"/>
      <c r="FUA205" s="174"/>
      <c r="FUB205" s="174"/>
      <c r="FUC205" s="174"/>
      <c r="FUD205" s="174"/>
      <c r="FUE205" s="174"/>
      <c r="FUF205" s="174"/>
      <c r="FUG205" s="174"/>
      <c r="FUH205" s="174"/>
      <c r="FUI205" s="174"/>
      <c r="FUJ205" s="174"/>
      <c r="FUK205" s="174"/>
      <c r="FUL205" s="174"/>
      <c r="FUM205" s="174"/>
      <c r="FUN205" s="174"/>
      <c r="FUO205" s="174"/>
      <c r="FUP205" s="174"/>
      <c r="FUQ205" s="174"/>
      <c r="FUR205" s="174"/>
      <c r="FUS205" s="174"/>
      <c r="FUT205" s="174"/>
      <c r="FUU205" s="174"/>
      <c r="FUV205" s="174"/>
      <c r="FUW205" s="174"/>
      <c r="FUX205" s="174"/>
      <c r="FUY205" s="174"/>
      <c r="FUZ205" s="174"/>
      <c r="FVA205" s="174"/>
      <c r="FVB205" s="174"/>
      <c r="FVC205" s="174"/>
      <c r="FVD205" s="174"/>
      <c r="FVE205" s="174"/>
      <c r="FVF205" s="174"/>
      <c r="FVG205" s="174"/>
      <c r="FVH205" s="174"/>
      <c r="FVI205" s="174"/>
      <c r="FVJ205" s="174"/>
      <c r="FVK205" s="174"/>
      <c r="FVL205" s="174"/>
      <c r="FVM205" s="174"/>
      <c r="FVN205" s="174"/>
      <c r="FVO205" s="174"/>
      <c r="FVP205" s="174"/>
      <c r="FVQ205" s="174"/>
      <c r="FVR205" s="174"/>
      <c r="FVS205" s="174"/>
      <c r="FVT205" s="174"/>
      <c r="FVU205" s="174"/>
      <c r="FVV205" s="174"/>
      <c r="FVW205" s="174"/>
      <c r="FVX205" s="174"/>
      <c r="FVY205" s="174"/>
      <c r="FVZ205" s="174"/>
      <c r="FWA205" s="174"/>
      <c r="FWB205" s="174"/>
      <c r="FWC205" s="174"/>
      <c r="FWD205" s="174"/>
      <c r="FWE205" s="174"/>
      <c r="FWF205" s="174"/>
      <c r="FWG205" s="174"/>
      <c r="FWH205" s="174"/>
      <c r="FWI205" s="174"/>
      <c r="FWJ205" s="174"/>
      <c r="FWK205" s="174"/>
      <c r="FWL205" s="174"/>
      <c r="FWM205" s="174"/>
      <c r="FWN205" s="174"/>
      <c r="FWO205" s="174"/>
      <c r="FWP205" s="174"/>
      <c r="FWQ205" s="174"/>
      <c r="FWR205" s="174"/>
      <c r="FWS205" s="174"/>
      <c r="FWT205" s="174"/>
      <c r="FWU205" s="174"/>
      <c r="FWV205" s="174"/>
      <c r="FWW205" s="174"/>
      <c r="FWX205" s="174"/>
      <c r="FWY205" s="174"/>
      <c r="FWZ205" s="174"/>
      <c r="FXA205" s="174"/>
      <c r="FXB205" s="174"/>
      <c r="FXC205" s="174"/>
      <c r="FXD205" s="174"/>
      <c r="FXE205" s="174"/>
      <c r="FXF205" s="174"/>
      <c r="FXG205" s="174"/>
      <c r="FXH205" s="174"/>
      <c r="FXI205" s="174"/>
      <c r="FXJ205" s="174"/>
      <c r="FXK205" s="174"/>
      <c r="FXL205" s="174"/>
      <c r="FXM205" s="174"/>
      <c r="FXN205" s="174"/>
      <c r="FXO205" s="174"/>
      <c r="FXP205" s="174"/>
      <c r="FXQ205" s="174"/>
      <c r="FXR205" s="174"/>
      <c r="FXS205" s="174"/>
      <c r="FXT205" s="174"/>
      <c r="FXU205" s="174"/>
      <c r="FXV205" s="174"/>
      <c r="FXW205" s="174"/>
      <c r="FXX205" s="174"/>
      <c r="FXY205" s="174"/>
      <c r="FXZ205" s="174"/>
      <c r="FYA205" s="174"/>
      <c r="FYB205" s="174"/>
      <c r="FYC205" s="174"/>
      <c r="FYD205" s="174"/>
      <c r="FYE205" s="174"/>
      <c r="FYF205" s="174"/>
      <c r="FYG205" s="174"/>
      <c r="FYH205" s="174"/>
      <c r="FYI205" s="174"/>
      <c r="FYJ205" s="174"/>
      <c r="FYK205" s="174"/>
      <c r="FYL205" s="174"/>
      <c r="FYM205" s="174"/>
      <c r="FYN205" s="174"/>
      <c r="FYO205" s="174"/>
      <c r="FYP205" s="174"/>
      <c r="FYQ205" s="174"/>
      <c r="FYR205" s="174"/>
      <c r="FYS205" s="174"/>
      <c r="FYT205" s="174"/>
      <c r="FYU205" s="174"/>
      <c r="FYV205" s="174"/>
      <c r="FYW205" s="174"/>
      <c r="FYX205" s="174"/>
      <c r="FYY205" s="174"/>
      <c r="FYZ205" s="174"/>
      <c r="FZA205" s="174"/>
      <c r="FZB205" s="174"/>
      <c r="FZC205" s="174"/>
      <c r="FZD205" s="174"/>
      <c r="FZE205" s="174"/>
      <c r="FZF205" s="174"/>
      <c r="FZG205" s="174"/>
      <c r="FZH205" s="174"/>
      <c r="FZI205" s="174"/>
      <c r="FZJ205" s="174"/>
      <c r="FZK205" s="174"/>
      <c r="FZL205" s="174"/>
      <c r="FZM205" s="174"/>
      <c r="FZN205" s="174"/>
      <c r="FZO205" s="174"/>
      <c r="FZP205" s="174"/>
      <c r="FZQ205" s="174"/>
      <c r="FZR205" s="174"/>
      <c r="FZS205" s="174"/>
      <c r="FZT205" s="174"/>
      <c r="FZU205" s="174"/>
      <c r="FZV205" s="174"/>
      <c r="FZW205" s="174"/>
      <c r="FZX205" s="174"/>
      <c r="FZY205" s="174"/>
      <c r="FZZ205" s="174"/>
      <c r="GAA205" s="174"/>
      <c r="GAB205" s="174"/>
      <c r="GAC205" s="174"/>
      <c r="GAD205" s="174"/>
      <c r="GAE205" s="174"/>
      <c r="GAF205" s="174"/>
      <c r="GAG205" s="174"/>
      <c r="GAH205" s="174"/>
      <c r="GAI205" s="174"/>
      <c r="GAJ205" s="174"/>
      <c r="GAK205" s="174"/>
      <c r="GAL205" s="174"/>
      <c r="GAM205" s="174"/>
      <c r="GAN205" s="174"/>
      <c r="GAO205" s="174"/>
      <c r="GAP205" s="174"/>
      <c r="GAQ205" s="174"/>
      <c r="GAR205" s="174"/>
      <c r="GAS205" s="174"/>
      <c r="GAT205" s="174"/>
      <c r="GAU205" s="174"/>
      <c r="GAV205" s="174"/>
      <c r="GAW205" s="174"/>
      <c r="GAX205" s="174"/>
      <c r="GAY205" s="174"/>
      <c r="GAZ205" s="174"/>
      <c r="GBA205" s="174"/>
      <c r="GBB205" s="174"/>
      <c r="GBC205" s="174"/>
      <c r="GBD205" s="174"/>
      <c r="GBE205" s="174"/>
      <c r="GBF205" s="174"/>
      <c r="GBG205" s="174"/>
      <c r="GBH205" s="174"/>
      <c r="GBI205" s="174"/>
      <c r="GBJ205" s="174"/>
      <c r="GBK205" s="174"/>
      <c r="GBL205" s="174"/>
      <c r="GBM205" s="174"/>
      <c r="GBN205" s="174"/>
      <c r="GBO205" s="174"/>
      <c r="GBP205" s="174"/>
      <c r="GBQ205" s="174"/>
      <c r="GBR205" s="174"/>
      <c r="GBS205" s="174"/>
      <c r="GBT205" s="174"/>
      <c r="GBU205" s="174"/>
      <c r="GBV205" s="174"/>
      <c r="GBW205" s="174"/>
      <c r="GBX205" s="174"/>
      <c r="GBY205" s="174"/>
      <c r="GBZ205" s="174"/>
      <c r="GCA205" s="174"/>
      <c r="GCB205" s="174"/>
      <c r="GCC205" s="174"/>
      <c r="GCD205" s="174"/>
      <c r="GCE205" s="174"/>
      <c r="GCF205" s="174"/>
      <c r="GCG205" s="174"/>
      <c r="GCH205" s="174"/>
      <c r="GCI205" s="174"/>
      <c r="GCJ205" s="174"/>
      <c r="GCK205" s="174"/>
      <c r="GCL205" s="174"/>
      <c r="GCM205" s="174"/>
      <c r="GCN205" s="174"/>
      <c r="GCO205" s="174"/>
      <c r="GCP205" s="174"/>
      <c r="GCQ205" s="174"/>
      <c r="GCR205" s="174"/>
      <c r="GCS205" s="174"/>
      <c r="GCT205" s="174"/>
      <c r="GCU205" s="174"/>
      <c r="GCV205" s="174"/>
      <c r="GCW205" s="174"/>
      <c r="GCX205" s="174"/>
      <c r="GCY205" s="174"/>
      <c r="GCZ205" s="174"/>
      <c r="GDA205" s="174"/>
      <c r="GDB205" s="174"/>
      <c r="GDC205" s="174"/>
      <c r="GDD205" s="174"/>
      <c r="GDE205" s="174"/>
      <c r="GDF205" s="174"/>
      <c r="GDG205" s="174"/>
      <c r="GDH205" s="174"/>
      <c r="GDI205" s="174"/>
      <c r="GDJ205" s="174"/>
      <c r="GDK205" s="174"/>
      <c r="GDL205" s="174"/>
      <c r="GDM205" s="174"/>
      <c r="GDN205" s="174"/>
      <c r="GDO205" s="174"/>
      <c r="GDP205" s="174"/>
      <c r="GDQ205" s="174"/>
      <c r="GDR205" s="174"/>
      <c r="GDS205" s="174"/>
      <c r="GDT205" s="174"/>
      <c r="GDU205" s="174"/>
      <c r="GDV205" s="174"/>
      <c r="GDW205" s="174"/>
      <c r="GDX205" s="174"/>
      <c r="GDY205" s="174"/>
      <c r="GDZ205" s="174"/>
      <c r="GEA205" s="174"/>
      <c r="GEB205" s="174"/>
      <c r="GEC205" s="174"/>
      <c r="GED205" s="174"/>
      <c r="GEE205" s="174"/>
      <c r="GEF205" s="174"/>
      <c r="GEG205" s="174"/>
      <c r="GEH205" s="174"/>
      <c r="GEI205" s="174"/>
      <c r="GEJ205" s="174"/>
      <c r="GEK205" s="174"/>
      <c r="GEL205" s="174"/>
      <c r="GEM205" s="174"/>
      <c r="GEN205" s="174"/>
      <c r="GEO205" s="174"/>
      <c r="GEP205" s="174"/>
      <c r="GEQ205" s="174"/>
      <c r="GER205" s="174"/>
      <c r="GES205" s="174"/>
      <c r="GET205" s="174"/>
      <c r="GEU205" s="174"/>
      <c r="GEV205" s="174"/>
      <c r="GEW205" s="174"/>
      <c r="GEX205" s="174"/>
      <c r="GEY205" s="174"/>
      <c r="GEZ205" s="174"/>
      <c r="GFA205" s="174"/>
      <c r="GFB205" s="174"/>
      <c r="GFC205" s="174"/>
      <c r="GFD205" s="174"/>
      <c r="GFE205" s="174"/>
      <c r="GFF205" s="174"/>
      <c r="GFG205" s="174"/>
      <c r="GFH205" s="174"/>
      <c r="GFI205" s="174"/>
      <c r="GFJ205" s="174"/>
      <c r="GFK205" s="174"/>
      <c r="GFL205" s="174"/>
      <c r="GFM205" s="174"/>
      <c r="GFN205" s="174"/>
      <c r="GFO205" s="174"/>
      <c r="GFP205" s="174"/>
      <c r="GFQ205" s="174"/>
      <c r="GFR205" s="174"/>
      <c r="GFS205" s="174"/>
      <c r="GFT205" s="174"/>
      <c r="GFU205" s="174"/>
      <c r="GFV205" s="174"/>
      <c r="GFW205" s="174"/>
      <c r="GFX205" s="174"/>
      <c r="GFY205" s="174"/>
      <c r="GFZ205" s="174"/>
      <c r="GGA205" s="174"/>
      <c r="GGB205" s="174"/>
      <c r="GGC205" s="174"/>
      <c r="GGD205" s="174"/>
      <c r="GGE205" s="174"/>
      <c r="GGF205" s="174"/>
      <c r="GGG205" s="174"/>
      <c r="GGH205" s="174"/>
      <c r="GGI205" s="174"/>
      <c r="GGJ205" s="174"/>
      <c r="GGK205" s="174"/>
      <c r="GGL205" s="174"/>
      <c r="GGM205" s="174"/>
      <c r="GGN205" s="174"/>
      <c r="GGO205" s="174"/>
      <c r="GGP205" s="174"/>
      <c r="GGQ205" s="174"/>
      <c r="GGR205" s="174"/>
      <c r="GGS205" s="174"/>
      <c r="GGT205" s="174"/>
      <c r="GGU205" s="174"/>
      <c r="GGV205" s="174"/>
      <c r="GGW205" s="174"/>
      <c r="GGX205" s="174"/>
      <c r="GGY205" s="174"/>
      <c r="GGZ205" s="174"/>
      <c r="GHA205" s="174"/>
      <c r="GHB205" s="174"/>
      <c r="GHC205" s="174"/>
      <c r="GHD205" s="174"/>
      <c r="GHE205" s="174"/>
      <c r="GHF205" s="174"/>
      <c r="GHG205" s="174"/>
      <c r="GHH205" s="174"/>
      <c r="GHI205" s="174"/>
      <c r="GHJ205" s="174"/>
      <c r="GHK205" s="174"/>
      <c r="GHL205" s="174"/>
      <c r="GHM205" s="174"/>
      <c r="GHN205" s="174"/>
      <c r="GHO205" s="174"/>
      <c r="GHP205" s="174"/>
      <c r="GHQ205" s="174"/>
      <c r="GHR205" s="174"/>
      <c r="GHS205" s="174"/>
      <c r="GHT205" s="174"/>
      <c r="GHU205" s="174"/>
      <c r="GHV205" s="174"/>
      <c r="GHW205" s="174"/>
      <c r="GHX205" s="174"/>
      <c r="GHY205" s="174"/>
      <c r="GHZ205" s="174"/>
      <c r="GIA205" s="174"/>
      <c r="GIB205" s="174"/>
      <c r="GIC205" s="174"/>
      <c r="GID205" s="174"/>
      <c r="GIE205" s="174"/>
      <c r="GIF205" s="174"/>
      <c r="GIG205" s="174"/>
      <c r="GIH205" s="174"/>
      <c r="GII205" s="174"/>
      <c r="GIJ205" s="174"/>
      <c r="GIK205" s="174"/>
      <c r="GIL205" s="174"/>
      <c r="GIM205" s="174"/>
      <c r="GIN205" s="174"/>
      <c r="GIO205" s="174"/>
      <c r="GIP205" s="174"/>
      <c r="GIQ205" s="174"/>
      <c r="GIR205" s="174"/>
      <c r="GIS205" s="174"/>
      <c r="GIT205" s="174"/>
      <c r="GIU205" s="174"/>
      <c r="GIV205" s="174"/>
      <c r="GIW205" s="174"/>
      <c r="GIX205" s="174"/>
      <c r="GIY205" s="174"/>
      <c r="GIZ205" s="174"/>
      <c r="GJA205" s="174"/>
      <c r="GJB205" s="174"/>
      <c r="GJC205" s="174"/>
      <c r="GJD205" s="174"/>
      <c r="GJE205" s="174"/>
      <c r="GJF205" s="174"/>
      <c r="GJG205" s="174"/>
      <c r="GJH205" s="174"/>
      <c r="GJI205" s="174"/>
      <c r="GJJ205" s="174"/>
      <c r="GJK205" s="174"/>
      <c r="GJL205" s="174"/>
      <c r="GJM205" s="174"/>
      <c r="GJN205" s="174"/>
      <c r="GJO205" s="174"/>
      <c r="GJP205" s="174"/>
      <c r="GJQ205" s="174"/>
      <c r="GJR205" s="174"/>
      <c r="GJS205" s="174"/>
      <c r="GJT205" s="174"/>
      <c r="GJU205" s="174"/>
      <c r="GJV205" s="174"/>
      <c r="GJW205" s="174"/>
      <c r="GJX205" s="174"/>
      <c r="GJY205" s="174"/>
      <c r="GJZ205" s="174"/>
      <c r="GKA205" s="174"/>
      <c r="GKB205" s="174"/>
      <c r="GKC205" s="174"/>
      <c r="GKD205" s="174"/>
      <c r="GKE205" s="174"/>
      <c r="GKF205" s="174"/>
      <c r="GKG205" s="174"/>
      <c r="GKH205" s="174"/>
      <c r="GKI205" s="174"/>
      <c r="GKJ205" s="174"/>
      <c r="GKK205" s="174"/>
      <c r="GKL205" s="174"/>
      <c r="GKM205" s="174"/>
      <c r="GKN205" s="174"/>
      <c r="GKO205" s="174"/>
      <c r="GKP205" s="174"/>
      <c r="GKQ205" s="174"/>
      <c r="GKR205" s="174"/>
      <c r="GKS205" s="174"/>
      <c r="GKT205" s="174"/>
      <c r="GKU205" s="174"/>
      <c r="GKV205" s="174"/>
      <c r="GKW205" s="174"/>
      <c r="GKX205" s="174"/>
      <c r="GKY205" s="174"/>
      <c r="GKZ205" s="174"/>
      <c r="GLA205" s="174"/>
      <c r="GLB205" s="174"/>
      <c r="GLC205" s="174"/>
      <c r="GLD205" s="174"/>
      <c r="GLE205" s="174"/>
      <c r="GLF205" s="174"/>
      <c r="GLG205" s="174"/>
      <c r="GLH205" s="174"/>
      <c r="GLI205" s="174"/>
      <c r="GLJ205" s="174"/>
      <c r="GLK205" s="174"/>
      <c r="GLL205" s="174"/>
      <c r="GLM205" s="174"/>
      <c r="GLN205" s="174"/>
      <c r="GLO205" s="174"/>
      <c r="GLP205" s="174"/>
      <c r="GLQ205" s="174"/>
      <c r="GLR205" s="174"/>
      <c r="GLS205" s="174"/>
      <c r="GLT205" s="174"/>
      <c r="GLU205" s="174"/>
      <c r="GLV205" s="174"/>
      <c r="GLW205" s="174"/>
      <c r="GLX205" s="174"/>
      <c r="GLY205" s="174"/>
      <c r="GLZ205" s="174"/>
      <c r="GMA205" s="174"/>
      <c r="GMB205" s="174"/>
      <c r="GMC205" s="174"/>
      <c r="GMD205" s="174"/>
      <c r="GME205" s="174"/>
      <c r="GMF205" s="174"/>
      <c r="GMG205" s="174"/>
      <c r="GMH205" s="174"/>
      <c r="GMI205" s="174"/>
      <c r="GMJ205" s="174"/>
      <c r="GMK205" s="174"/>
      <c r="GML205" s="174"/>
      <c r="GMM205" s="174"/>
      <c r="GMN205" s="174"/>
      <c r="GMO205" s="174"/>
      <c r="GMP205" s="174"/>
      <c r="GMQ205" s="174"/>
      <c r="GMR205" s="174"/>
      <c r="GMS205" s="174"/>
      <c r="GMT205" s="174"/>
      <c r="GMU205" s="174"/>
      <c r="GMV205" s="174"/>
      <c r="GMW205" s="174"/>
      <c r="GMX205" s="174"/>
      <c r="GMY205" s="174"/>
      <c r="GMZ205" s="174"/>
      <c r="GNA205" s="174"/>
      <c r="GNB205" s="174"/>
      <c r="GNC205" s="174"/>
      <c r="GND205" s="174"/>
      <c r="GNE205" s="174"/>
      <c r="GNF205" s="174"/>
      <c r="GNG205" s="174"/>
      <c r="GNH205" s="174"/>
      <c r="GNI205" s="174"/>
      <c r="GNJ205" s="174"/>
      <c r="GNK205" s="174"/>
      <c r="GNL205" s="174"/>
      <c r="GNM205" s="174"/>
      <c r="GNN205" s="174"/>
      <c r="GNO205" s="174"/>
      <c r="GNP205" s="174"/>
      <c r="GNQ205" s="174"/>
      <c r="GNR205" s="174"/>
      <c r="GNS205" s="174"/>
      <c r="GNT205" s="174"/>
      <c r="GNU205" s="174"/>
      <c r="GNV205" s="174"/>
      <c r="GNW205" s="174"/>
      <c r="GNX205" s="174"/>
      <c r="GNY205" s="174"/>
      <c r="GNZ205" s="174"/>
      <c r="GOA205" s="174"/>
      <c r="GOB205" s="174"/>
      <c r="GOC205" s="174"/>
      <c r="GOD205" s="174"/>
      <c r="GOE205" s="174"/>
      <c r="GOF205" s="174"/>
      <c r="GOG205" s="174"/>
      <c r="GOH205" s="174"/>
      <c r="GOI205" s="174"/>
      <c r="GOJ205" s="174"/>
      <c r="GOK205" s="174"/>
      <c r="GOL205" s="174"/>
      <c r="GOM205" s="174"/>
      <c r="GON205" s="174"/>
      <c r="GOO205" s="174"/>
      <c r="GOP205" s="174"/>
      <c r="GOQ205" s="174"/>
      <c r="GOR205" s="174"/>
      <c r="GOS205" s="174"/>
      <c r="GOT205" s="174"/>
      <c r="GOU205" s="174"/>
      <c r="GOV205" s="174"/>
      <c r="GOW205" s="174"/>
      <c r="GOX205" s="174"/>
      <c r="GOY205" s="174"/>
      <c r="GOZ205" s="174"/>
      <c r="GPA205" s="174"/>
      <c r="GPB205" s="174"/>
      <c r="GPC205" s="174"/>
      <c r="GPD205" s="174"/>
      <c r="GPE205" s="174"/>
      <c r="GPF205" s="174"/>
      <c r="GPG205" s="174"/>
      <c r="GPH205" s="174"/>
      <c r="GPI205" s="174"/>
      <c r="GPJ205" s="174"/>
      <c r="GPK205" s="174"/>
      <c r="GPL205" s="174"/>
      <c r="GPM205" s="174"/>
      <c r="GPN205" s="174"/>
      <c r="GPO205" s="174"/>
      <c r="GPP205" s="174"/>
      <c r="GPQ205" s="174"/>
      <c r="GPR205" s="174"/>
      <c r="GPS205" s="174"/>
      <c r="GPT205" s="174"/>
      <c r="GPU205" s="174"/>
      <c r="GPV205" s="174"/>
      <c r="GPW205" s="174"/>
      <c r="GPX205" s="174"/>
      <c r="GPY205" s="174"/>
      <c r="GPZ205" s="174"/>
      <c r="GQA205" s="174"/>
      <c r="GQB205" s="174"/>
      <c r="GQC205" s="174"/>
      <c r="GQD205" s="174"/>
      <c r="GQE205" s="174"/>
      <c r="GQF205" s="174"/>
      <c r="GQG205" s="174"/>
      <c r="GQH205" s="174"/>
      <c r="GQI205" s="174"/>
      <c r="GQJ205" s="174"/>
      <c r="GQK205" s="174"/>
      <c r="GQL205" s="174"/>
      <c r="GQM205" s="174"/>
      <c r="GQN205" s="174"/>
      <c r="GQO205" s="174"/>
      <c r="GQP205" s="174"/>
      <c r="GQQ205" s="174"/>
      <c r="GQR205" s="174"/>
      <c r="GQS205" s="174"/>
      <c r="GQT205" s="174"/>
      <c r="GQU205" s="174"/>
      <c r="GQV205" s="174"/>
      <c r="GQW205" s="174"/>
      <c r="GQX205" s="174"/>
      <c r="GQY205" s="174"/>
      <c r="GQZ205" s="174"/>
      <c r="GRA205" s="174"/>
      <c r="GRB205" s="174"/>
      <c r="GRC205" s="174"/>
      <c r="GRD205" s="174"/>
      <c r="GRE205" s="174"/>
      <c r="GRF205" s="174"/>
      <c r="GRG205" s="174"/>
      <c r="GRH205" s="174"/>
      <c r="GRI205" s="174"/>
      <c r="GRJ205" s="174"/>
      <c r="GRK205" s="174"/>
      <c r="GRL205" s="174"/>
      <c r="GRM205" s="174"/>
      <c r="GRN205" s="174"/>
      <c r="GRO205" s="174"/>
      <c r="GRP205" s="174"/>
      <c r="GRQ205" s="174"/>
      <c r="GRR205" s="174"/>
      <c r="GRS205" s="174"/>
      <c r="GRT205" s="174"/>
      <c r="GRU205" s="174"/>
      <c r="GRV205" s="174"/>
      <c r="GRW205" s="174"/>
      <c r="GRX205" s="174"/>
      <c r="GRY205" s="174"/>
      <c r="GRZ205" s="174"/>
      <c r="GSA205" s="174"/>
      <c r="GSB205" s="174"/>
      <c r="GSC205" s="174"/>
      <c r="GSD205" s="174"/>
      <c r="GSE205" s="174"/>
      <c r="GSF205" s="174"/>
      <c r="GSG205" s="174"/>
      <c r="GSH205" s="174"/>
      <c r="GSI205" s="174"/>
      <c r="GSJ205" s="174"/>
      <c r="GSK205" s="174"/>
      <c r="GSL205" s="174"/>
      <c r="GSM205" s="174"/>
      <c r="GSN205" s="174"/>
      <c r="GSO205" s="174"/>
      <c r="GSP205" s="174"/>
      <c r="GSQ205" s="174"/>
      <c r="GSR205" s="174"/>
      <c r="GSS205" s="174"/>
      <c r="GST205" s="174"/>
      <c r="GSU205" s="174"/>
      <c r="GSV205" s="174"/>
      <c r="GSW205" s="174"/>
      <c r="GSX205" s="174"/>
      <c r="GSY205" s="174"/>
      <c r="GSZ205" s="174"/>
      <c r="GTA205" s="174"/>
      <c r="GTB205" s="174"/>
      <c r="GTC205" s="174"/>
      <c r="GTD205" s="174"/>
      <c r="GTE205" s="174"/>
      <c r="GTF205" s="174"/>
      <c r="GTG205" s="174"/>
      <c r="GTH205" s="174"/>
      <c r="GTI205" s="174"/>
      <c r="GTJ205" s="174"/>
      <c r="GTK205" s="174"/>
      <c r="GTL205" s="174"/>
      <c r="GTM205" s="174"/>
      <c r="GTN205" s="174"/>
      <c r="GTO205" s="174"/>
      <c r="GTP205" s="174"/>
      <c r="GTQ205" s="174"/>
      <c r="GTR205" s="174"/>
      <c r="GTS205" s="174"/>
      <c r="GTT205" s="174"/>
      <c r="GTU205" s="174"/>
      <c r="GTV205" s="174"/>
      <c r="GTW205" s="174"/>
      <c r="GTX205" s="174"/>
      <c r="GTY205" s="174"/>
      <c r="GTZ205" s="174"/>
      <c r="GUA205" s="174"/>
      <c r="GUB205" s="174"/>
      <c r="GUC205" s="174"/>
      <c r="GUD205" s="174"/>
      <c r="GUE205" s="174"/>
      <c r="GUF205" s="174"/>
      <c r="GUG205" s="174"/>
      <c r="GUH205" s="174"/>
      <c r="GUI205" s="174"/>
      <c r="GUJ205" s="174"/>
      <c r="GUK205" s="174"/>
      <c r="GUL205" s="174"/>
      <c r="GUM205" s="174"/>
      <c r="GUN205" s="174"/>
      <c r="GUO205" s="174"/>
      <c r="GUP205" s="174"/>
      <c r="GUQ205" s="174"/>
      <c r="GUR205" s="174"/>
      <c r="GUS205" s="174"/>
      <c r="GUT205" s="174"/>
      <c r="GUU205" s="174"/>
      <c r="GUV205" s="174"/>
      <c r="GUW205" s="174"/>
      <c r="GUX205" s="174"/>
      <c r="GUY205" s="174"/>
      <c r="GUZ205" s="174"/>
      <c r="GVA205" s="174"/>
      <c r="GVB205" s="174"/>
      <c r="GVC205" s="174"/>
      <c r="GVD205" s="174"/>
      <c r="GVE205" s="174"/>
      <c r="GVF205" s="174"/>
      <c r="GVG205" s="174"/>
      <c r="GVH205" s="174"/>
      <c r="GVI205" s="174"/>
      <c r="GVJ205" s="174"/>
      <c r="GVK205" s="174"/>
      <c r="GVL205" s="174"/>
      <c r="GVM205" s="174"/>
      <c r="GVN205" s="174"/>
      <c r="GVO205" s="174"/>
      <c r="GVP205" s="174"/>
      <c r="GVQ205" s="174"/>
      <c r="GVR205" s="174"/>
      <c r="GVS205" s="174"/>
      <c r="GVT205" s="174"/>
      <c r="GVU205" s="174"/>
      <c r="GVV205" s="174"/>
      <c r="GVW205" s="174"/>
      <c r="GVX205" s="174"/>
      <c r="GVY205" s="174"/>
      <c r="GVZ205" s="174"/>
      <c r="GWA205" s="174"/>
      <c r="GWB205" s="174"/>
      <c r="GWC205" s="174"/>
      <c r="GWD205" s="174"/>
      <c r="GWE205" s="174"/>
      <c r="GWF205" s="174"/>
      <c r="GWG205" s="174"/>
      <c r="GWH205" s="174"/>
      <c r="GWI205" s="174"/>
      <c r="GWJ205" s="174"/>
      <c r="GWK205" s="174"/>
      <c r="GWL205" s="174"/>
      <c r="GWM205" s="174"/>
      <c r="GWN205" s="174"/>
      <c r="GWO205" s="174"/>
      <c r="GWP205" s="174"/>
      <c r="GWQ205" s="174"/>
      <c r="GWR205" s="174"/>
      <c r="GWS205" s="174"/>
      <c r="GWT205" s="174"/>
      <c r="GWU205" s="174"/>
      <c r="GWV205" s="174"/>
      <c r="GWW205" s="174"/>
      <c r="GWX205" s="174"/>
      <c r="GWY205" s="174"/>
      <c r="GWZ205" s="174"/>
      <c r="GXA205" s="174"/>
      <c r="GXB205" s="174"/>
      <c r="GXC205" s="174"/>
      <c r="GXD205" s="174"/>
      <c r="GXE205" s="174"/>
      <c r="GXF205" s="174"/>
      <c r="GXG205" s="174"/>
      <c r="GXH205" s="174"/>
      <c r="GXI205" s="174"/>
      <c r="GXJ205" s="174"/>
      <c r="GXK205" s="174"/>
      <c r="GXL205" s="174"/>
      <c r="GXM205" s="174"/>
      <c r="GXN205" s="174"/>
      <c r="GXO205" s="174"/>
      <c r="GXP205" s="174"/>
      <c r="GXQ205" s="174"/>
      <c r="GXR205" s="174"/>
      <c r="GXS205" s="174"/>
      <c r="GXT205" s="174"/>
      <c r="GXU205" s="174"/>
      <c r="GXV205" s="174"/>
      <c r="GXW205" s="174"/>
      <c r="GXX205" s="174"/>
      <c r="GXY205" s="174"/>
      <c r="GXZ205" s="174"/>
      <c r="GYA205" s="174"/>
      <c r="GYB205" s="174"/>
      <c r="GYC205" s="174"/>
      <c r="GYD205" s="174"/>
      <c r="GYE205" s="174"/>
      <c r="GYF205" s="174"/>
      <c r="GYG205" s="174"/>
      <c r="GYH205" s="174"/>
      <c r="GYI205" s="174"/>
      <c r="GYJ205" s="174"/>
      <c r="GYK205" s="174"/>
      <c r="GYL205" s="174"/>
      <c r="GYM205" s="174"/>
      <c r="GYN205" s="174"/>
      <c r="GYO205" s="174"/>
      <c r="GYP205" s="174"/>
      <c r="GYQ205" s="174"/>
      <c r="GYR205" s="174"/>
      <c r="GYS205" s="174"/>
      <c r="GYT205" s="174"/>
      <c r="GYU205" s="174"/>
      <c r="GYV205" s="174"/>
      <c r="GYW205" s="174"/>
      <c r="GYX205" s="174"/>
      <c r="GYY205" s="174"/>
      <c r="GYZ205" s="174"/>
      <c r="GZA205" s="174"/>
      <c r="GZB205" s="174"/>
      <c r="GZC205" s="174"/>
      <c r="GZD205" s="174"/>
      <c r="GZE205" s="174"/>
      <c r="GZF205" s="174"/>
      <c r="GZG205" s="174"/>
      <c r="GZH205" s="174"/>
      <c r="GZI205" s="174"/>
      <c r="GZJ205" s="174"/>
      <c r="GZK205" s="174"/>
      <c r="GZL205" s="174"/>
      <c r="GZM205" s="174"/>
      <c r="GZN205" s="174"/>
      <c r="GZO205" s="174"/>
      <c r="GZP205" s="174"/>
      <c r="GZQ205" s="174"/>
      <c r="GZR205" s="174"/>
      <c r="GZS205" s="174"/>
      <c r="GZT205" s="174"/>
      <c r="GZU205" s="174"/>
      <c r="GZV205" s="174"/>
      <c r="GZW205" s="174"/>
      <c r="GZX205" s="174"/>
      <c r="GZY205" s="174"/>
      <c r="GZZ205" s="174"/>
      <c r="HAA205" s="174"/>
      <c r="HAB205" s="174"/>
      <c r="HAC205" s="174"/>
      <c r="HAD205" s="174"/>
      <c r="HAE205" s="174"/>
      <c r="HAF205" s="174"/>
      <c r="HAG205" s="174"/>
      <c r="HAH205" s="174"/>
      <c r="HAI205" s="174"/>
      <c r="HAJ205" s="174"/>
      <c r="HAK205" s="174"/>
      <c r="HAL205" s="174"/>
      <c r="HAM205" s="174"/>
      <c r="HAN205" s="174"/>
      <c r="HAO205" s="174"/>
      <c r="HAP205" s="174"/>
      <c r="HAQ205" s="174"/>
      <c r="HAR205" s="174"/>
      <c r="HAS205" s="174"/>
      <c r="HAT205" s="174"/>
      <c r="HAU205" s="174"/>
      <c r="HAV205" s="174"/>
      <c r="HAW205" s="174"/>
      <c r="HAX205" s="174"/>
      <c r="HAY205" s="174"/>
      <c r="HAZ205" s="174"/>
      <c r="HBA205" s="174"/>
      <c r="HBB205" s="174"/>
      <c r="HBC205" s="174"/>
      <c r="HBD205" s="174"/>
      <c r="HBE205" s="174"/>
      <c r="HBF205" s="174"/>
      <c r="HBG205" s="174"/>
      <c r="HBH205" s="174"/>
      <c r="HBI205" s="174"/>
      <c r="HBJ205" s="174"/>
      <c r="HBK205" s="174"/>
      <c r="HBL205" s="174"/>
      <c r="HBM205" s="174"/>
      <c r="HBN205" s="174"/>
      <c r="HBO205" s="174"/>
      <c r="HBP205" s="174"/>
      <c r="HBQ205" s="174"/>
      <c r="HBR205" s="174"/>
      <c r="HBS205" s="174"/>
      <c r="HBT205" s="174"/>
      <c r="HBU205" s="174"/>
      <c r="HBV205" s="174"/>
      <c r="HBW205" s="174"/>
      <c r="HBX205" s="174"/>
      <c r="HBY205" s="174"/>
      <c r="HBZ205" s="174"/>
      <c r="HCA205" s="174"/>
      <c r="HCB205" s="174"/>
      <c r="HCC205" s="174"/>
      <c r="HCD205" s="174"/>
      <c r="HCE205" s="174"/>
      <c r="HCF205" s="174"/>
      <c r="HCG205" s="174"/>
      <c r="HCH205" s="174"/>
      <c r="HCI205" s="174"/>
      <c r="HCJ205" s="174"/>
      <c r="HCK205" s="174"/>
      <c r="HCL205" s="174"/>
      <c r="HCM205" s="174"/>
      <c r="HCN205" s="174"/>
      <c r="HCO205" s="174"/>
      <c r="HCP205" s="174"/>
      <c r="HCQ205" s="174"/>
      <c r="HCR205" s="174"/>
      <c r="HCS205" s="174"/>
      <c r="HCT205" s="174"/>
      <c r="HCU205" s="174"/>
      <c r="HCV205" s="174"/>
      <c r="HCW205" s="174"/>
      <c r="HCX205" s="174"/>
      <c r="HCY205" s="174"/>
      <c r="HCZ205" s="174"/>
      <c r="HDA205" s="174"/>
      <c r="HDB205" s="174"/>
      <c r="HDC205" s="174"/>
      <c r="HDD205" s="174"/>
      <c r="HDE205" s="174"/>
      <c r="HDF205" s="174"/>
      <c r="HDG205" s="174"/>
      <c r="HDH205" s="174"/>
      <c r="HDI205" s="174"/>
      <c r="HDJ205" s="174"/>
      <c r="HDK205" s="174"/>
      <c r="HDL205" s="174"/>
      <c r="HDM205" s="174"/>
      <c r="HDN205" s="174"/>
      <c r="HDO205" s="174"/>
      <c r="HDP205" s="174"/>
      <c r="HDQ205" s="174"/>
      <c r="HDR205" s="174"/>
      <c r="HDS205" s="174"/>
      <c r="HDT205" s="174"/>
      <c r="HDU205" s="174"/>
      <c r="HDV205" s="174"/>
      <c r="HDW205" s="174"/>
      <c r="HDX205" s="174"/>
      <c r="HDY205" s="174"/>
      <c r="HDZ205" s="174"/>
      <c r="HEA205" s="174"/>
      <c r="HEB205" s="174"/>
      <c r="HEC205" s="174"/>
      <c r="HED205" s="174"/>
      <c r="HEE205" s="174"/>
      <c r="HEF205" s="174"/>
      <c r="HEG205" s="174"/>
      <c r="HEH205" s="174"/>
      <c r="HEI205" s="174"/>
      <c r="HEJ205" s="174"/>
      <c r="HEK205" s="174"/>
      <c r="HEL205" s="174"/>
      <c r="HEM205" s="174"/>
      <c r="HEN205" s="174"/>
      <c r="HEO205" s="174"/>
      <c r="HEP205" s="174"/>
      <c r="HEQ205" s="174"/>
      <c r="HER205" s="174"/>
      <c r="HES205" s="174"/>
      <c r="HET205" s="174"/>
      <c r="HEU205" s="174"/>
      <c r="HEV205" s="174"/>
      <c r="HEW205" s="174"/>
      <c r="HEX205" s="174"/>
      <c r="HEY205" s="174"/>
      <c r="HEZ205" s="174"/>
      <c r="HFA205" s="174"/>
      <c r="HFB205" s="174"/>
      <c r="HFC205" s="174"/>
      <c r="HFD205" s="174"/>
      <c r="HFE205" s="174"/>
      <c r="HFF205" s="174"/>
      <c r="HFG205" s="174"/>
      <c r="HFH205" s="174"/>
      <c r="HFI205" s="174"/>
      <c r="HFJ205" s="174"/>
      <c r="HFK205" s="174"/>
      <c r="HFL205" s="174"/>
      <c r="HFM205" s="174"/>
      <c r="HFN205" s="174"/>
      <c r="HFO205" s="174"/>
      <c r="HFP205" s="174"/>
      <c r="HFQ205" s="174"/>
      <c r="HFR205" s="174"/>
      <c r="HFS205" s="174"/>
      <c r="HFT205" s="174"/>
      <c r="HFU205" s="174"/>
      <c r="HFV205" s="174"/>
      <c r="HFW205" s="174"/>
      <c r="HFX205" s="174"/>
      <c r="HFY205" s="174"/>
      <c r="HFZ205" s="174"/>
      <c r="HGA205" s="174"/>
      <c r="HGB205" s="174"/>
      <c r="HGC205" s="174"/>
      <c r="HGD205" s="174"/>
      <c r="HGE205" s="174"/>
      <c r="HGF205" s="174"/>
      <c r="HGG205" s="174"/>
      <c r="HGH205" s="174"/>
      <c r="HGI205" s="174"/>
      <c r="HGJ205" s="174"/>
      <c r="HGK205" s="174"/>
      <c r="HGL205" s="174"/>
      <c r="HGM205" s="174"/>
      <c r="HGN205" s="174"/>
      <c r="HGO205" s="174"/>
      <c r="HGP205" s="174"/>
      <c r="HGQ205" s="174"/>
      <c r="HGR205" s="174"/>
      <c r="HGS205" s="174"/>
      <c r="HGT205" s="174"/>
      <c r="HGU205" s="174"/>
      <c r="HGV205" s="174"/>
      <c r="HGW205" s="174"/>
      <c r="HGX205" s="174"/>
      <c r="HGY205" s="174"/>
      <c r="HGZ205" s="174"/>
      <c r="HHA205" s="174"/>
      <c r="HHB205" s="174"/>
      <c r="HHC205" s="174"/>
      <c r="HHD205" s="174"/>
      <c r="HHE205" s="174"/>
      <c r="HHF205" s="174"/>
      <c r="HHG205" s="174"/>
      <c r="HHH205" s="174"/>
      <c r="HHI205" s="174"/>
      <c r="HHJ205" s="174"/>
      <c r="HHK205" s="174"/>
      <c r="HHL205" s="174"/>
      <c r="HHM205" s="174"/>
      <c r="HHN205" s="174"/>
      <c r="HHO205" s="174"/>
      <c r="HHP205" s="174"/>
      <c r="HHQ205" s="174"/>
      <c r="HHR205" s="174"/>
      <c r="HHS205" s="174"/>
      <c r="HHT205" s="174"/>
      <c r="HHU205" s="174"/>
      <c r="HHV205" s="174"/>
      <c r="HHW205" s="174"/>
      <c r="HHX205" s="174"/>
      <c r="HHY205" s="174"/>
      <c r="HHZ205" s="174"/>
      <c r="HIA205" s="174"/>
      <c r="HIB205" s="174"/>
      <c r="HIC205" s="174"/>
      <c r="HID205" s="174"/>
      <c r="HIE205" s="174"/>
      <c r="HIF205" s="174"/>
      <c r="HIG205" s="174"/>
      <c r="HIH205" s="174"/>
      <c r="HII205" s="174"/>
      <c r="HIJ205" s="174"/>
      <c r="HIK205" s="174"/>
      <c r="HIL205" s="174"/>
      <c r="HIM205" s="174"/>
      <c r="HIN205" s="174"/>
      <c r="HIO205" s="174"/>
      <c r="HIP205" s="174"/>
      <c r="HIQ205" s="174"/>
      <c r="HIR205" s="174"/>
      <c r="HIS205" s="174"/>
      <c r="HIT205" s="174"/>
      <c r="HIU205" s="174"/>
      <c r="HIV205" s="174"/>
      <c r="HIW205" s="174"/>
      <c r="HIX205" s="174"/>
      <c r="HIY205" s="174"/>
      <c r="HIZ205" s="174"/>
      <c r="HJA205" s="174"/>
      <c r="HJB205" s="174"/>
      <c r="HJC205" s="174"/>
      <c r="HJD205" s="174"/>
      <c r="HJE205" s="174"/>
      <c r="HJF205" s="174"/>
      <c r="HJG205" s="174"/>
      <c r="HJH205" s="174"/>
      <c r="HJI205" s="174"/>
      <c r="HJJ205" s="174"/>
      <c r="HJK205" s="174"/>
      <c r="HJL205" s="174"/>
      <c r="HJM205" s="174"/>
      <c r="HJN205" s="174"/>
      <c r="HJO205" s="174"/>
      <c r="HJP205" s="174"/>
      <c r="HJQ205" s="174"/>
      <c r="HJR205" s="174"/>
      <c r="HJS205" s="174"/>
      <c r="HJT205" s="174"/>
      <c r="HJU205" s="174"/>
      <c r="HJV205" s="174"/>
      <c r="HJW205" s="174"/>
      <c r="HJX205" s="174"/>
      <c r="HJY205" s="174"/>
      <c r="HJZ205" s="174"/>
      <c r="HKA205" s="174"/>
      <c r="HKB205" s="174"/>
      <c r="HKC205" s="174"/>
      <c r="HKD205" s="174"/>
      <c r="HKE205" s="174"/>
      <c r="HKF205" s="174"/>
      <c r="HKG205" s="174"/>
      <c r="HKH205" s="174"/>
      <c r="HKI205" s="174"/>
      <c r="HKJ205" s="174"/>
      <c r="HKK205" s="174"/>
      <c r="HKL205" s="174"/>
      <c r="HKM205" s="174"/>
      <c r="HKN205" s="174"/>
      <c r="HKO205" s="174"/>
      <c r="HKP205" s="174"/>
      <c r="HKQ205" s="174"/>
      <c r="HKR205" s="174"/>
      <c r="HKS205" s="174"/>
      <c r="HKT205" s="174"/>
      <c r="HKU205" s="174"/>
      <c r="HKV205" s="174"/>
      <c r="HKW205" s="174"/>
      <c r="HKX205" s="174"/>
      <c r="HKY205" s="174"/>
      <c r="HKZ205" s="174"/>
      <c r="HLA205" s="174"/>
      <c r="HLB205" s="174"/>
      <c r="HLC205" s="174"/>
      <c r="HLD205" s="174"/>
      <c r="HLE205" s="174"/>
      <c r="HLF205" s="174"/>
      <c r="HLG205" s="174"/>
      <c r="HLH205" s="174"/>
      <c r="HLI205" s="174"/>
      <c r="HLJ205" s="174"/>
      <c r="HLK205" s="174"/>
      <c r="HLL205" s="174"/>
      <c r="HLM205" s="174"/>
      <c r="HLN205" s="174"/>
      <c r="HLO205" s="174"/>
      <c r="HLP205" s="174"/>
      <c r="HLQ205" s="174"/>
      <c r="HLR205" s="174"/>
      <c r="HLS205" s="174"/>
      <c r="HLT205" s="174"/>
      <c r="HLU205" s="174"/>
      <c r="HLV205" s="174"/>
      <c r="HLW205" s="174"/>
      <c r="HLX205" s="174"/>
      <c r="HLY205" s="174"/>
      <c r="HLZ205" s="174"/>
      <c r="HMA205" s="174"/>
      <c r="HMB205" s="174"/>
      <c r="HMC205" s="174"/>
      <c r="HMD205" s="174"/>
      <c r="HME205" s="174"/>
      <c r="HMF205" s="174"/>
      <c r="HMG205" s="174"/>
      <c r="HMH205" s="174"/>
      <c r="HMI205" s="174"/>
      <c r="HMJ205" s="174"/>
      <c r="HMK205" s="174"/>
      <c r="HML205" s="174"/>
      <c r="HMM205" s="174"/>
      <c r="HMN205" s="174"/>
      <c r="HMO205" s="174"/>
      <c r="HMP205" s="174"/>
      <c r="HMQ205" s="174"/>
      <c r="HMR205" s="174"/>
      <c r="HMS205" s="174"/>
      <c r="HMT205" s="174"/>
      <c r="HMU205" s="174"/>
      <c r="HMV205" s="174"/>
      <c r="HMW205" s="174"/>
      <c r="HMX205" s="174"/>
      <c r="HMY205" s="174"/>
      <c r="HMZ205" s="174"/>
      <c r="HNA205" s="174"/>
      <c r="HNB205" s="174"/>
      <c r="HNC205" s="174"/>
      <c r="HND205" s="174"/>
      <c r="HNE205" s="174"/>
      <c r="HNF205" s="174"/>
      <c r="HNG205" s="174"/>
      <c r="HNH205" s="174"/>
      <c r="HNI205" s="174"/>
      <c r="HNJ205" s="174"/>
      <c r="HNK205" s="174"/>
      <c r="HNL205" s="174"/>
      <c r="HNM205" s="174"/>
      <c r="HNN205" s="174"/>
      <c r="HNO205" s="174"/>
      <c r="HNP205" s="174"/>
      <c r="HNQ205" s="174"/>
      <c r="HNR205" s="174"/>
      <c r="HNS205" s="174"/>
      <c r="HNT205" s="174"/>
      <c r="HNU205" s="174"/>
      <c r="HNV205" s="174"/>
      <c r="HNW205" s="174"/>
      <c r="HNX205" s="174"/>
      <c r="HNY205" s="174"/>
      <c r="HNZ205" s="174"/>
      <c r="HOA205" s="174"/>
      <c r="HOB205" s="174"/>
      <c r="HOC205" s="174"/>
      <c r="HOD205" s="174"/>
      <c r="HOE205" s="174"/>
      <c r="HOF205" s="174"/>
      <c r="HOG205" s="174"/>
      <c r="HOH205" s="174"/>
      <c r="HOI205" s="174"/>
      <c r="HOJ205" s="174"/>
      <c r="HOK205" s="174"/>
      <c r="HOL205" s="174"/>
      <c r="HOM205" s="174"/>
      <c r="HON205" s="174"/>
      <c r="HOO205" s="174"/>
      <c r="HOP205" s="174"/>
      <c r="HOQ205" s="174"/>
      <c r="HOR205" s="174"/>
      <c r="HOS205" s="174"/>
      <c r="HOT205" s="174"/>
      <c r="HOU205" s="174"/>
      <c r="HOV205" s="174"/>
      <c r="HOW205" s="174"/>
      <c r="HOX205" s="174"/>
      <c r="HOY205" s="174"/>
      <c r="HOZ205" s="174"/>
      <c r="HPA205" s="174"/>
      <c r="HPB205" s="174"/>
      <c r="HPC205" s="174"/>
      <c r="HPD205" s="174"/>
      <c r="HPE205" s="174"/>
      <c r="HPF205" s="174"/>
      <c r="HPG205" s="174"/>
      <c r="HPH205" s="174"/>
      <c r="HPI205" s="174"/>
      <c r="HPJ205" s="174"/>
      <c r="HPK205" s="174"/>
      <c r="HPL205" s="174"/>
      <c r="HPM205" s="174"/>
      <c r="HPN205" s="174"/>
      <c r="HPO205" s="174"/>
      <c r="HPP205" s="174"/>
      <c r="HPQ205" s="174"/>
      <c r="HPR205" s="174"/>
      <c r="HPS205" s="174"/>
      <c r="HPT205" s="174"/>
      <c r="HPU205" s="174"/>
      <c r="HPV205" s="174"/>
      <c r="HPW205" s="174"/>
      <c r="HPX205" s="174"/>
      <c r="HPY205" s="174"/>
      <c r="HPZ205" s="174"/>
      <c r="HQA205" s="174"/>
      <c r="HQB205" s="174"/>
      <c r="HQC205" s="174"/>
      <c r="HQD205" s="174"/>
      <c r="HQE205" s="174"/>
      <c r="HQF205" s="174"/>
      <c r="HQG205" s="174"/>
      <c r="HQH205" s="174"/>
      <c r="HQI205" s="174"/>
      <c r="HQJ205" s="174"/>
      <c r="HQK205" s="174"/>
      <c r="HQL205" s="174"/>
      <c r="HQM205" s="174"/>
      <c r="HQN205" s="174"/>
      <c r="HQO205" s="174"/>
      <c r="HQP205" s="174"/>
      <c r="HQQ205" s="174"/>
      <c r="HQR205" s="174"/>
      <c r="HQS205" s="174"/>
      <c r="HQT205" s="174"/>
      <c r="HQU205" s="174"/>
      <c r="HQV205" s="174"/>
      <c r="HQW205" s="174"/>
      <c r="HQX205" s="174"/>
      <c r="HQY205" s="174"/>
      <c r="HQZ205" s="174"/>
      <c r="HRA205" s="174"/>
      <c r="HRB205" s="174"/>
      <c r="HRC205" s="174"/>
      <c r="HRD205" s="174"/>
      <c r="HRE205" s="174"/>
      <c r="HRF205" s="174"/>
      <c r="HRG205" s="174"/>
      <c r="HRH205" s="174"/>
      <c r="HRI205" s="174"/>
      <c r="HRJ205" s="174"/>
      <c r="HRK205" s="174"/>
      <c r="HRL205" s="174"/>
      <c r="HRM205" s="174"/>
      <c r="HRN205" s="174"/>
      <c r="HRO205" s="174"/>
      <c r="HRP205" s="174"/>
      <c r="HRQ205" s="174"/>
      <c r="HRR205" s="174"/>
      <c r="HRS205" s="174"/>
      <c r="HRT205" s="174"/>
      <c r="HRU205" s="174"/>
      <c r="HRV205" s="174"/>
      <c r="HRW205" s="174"/>
      <c r="HRX205" s="174"/>
      <c r="HRY205" s="174"/>
      <c r="HRZ205" s="174"/>
      <c r="HSA205" s="174"/>
      <c r="HSB205" s="174"/>
      <c r="HSC205" s="174"/>
      <c r="HSD205" s="174"/>
      <c r="HSE205" s="174"/>
      <c r="HSF205" s="174"/>
      <c r="HSG205" s="174"/>
      <c r="HSH205" s="174"/>
      <c r="HSI205" s="174"/>
      <c r="HSJ205" s="174"/>
      <c r="HSK205" s="174"/>
      <c r="HSL205" s="174"/>
      <c r="HSM205" s="174"/>
      <c r="HSN205" s="174"/>
      <c r="HSO205" s="174"/>
      <c r="HSP205" s="174"/>
      <c r="HSQ205" s="174"/>
      <c r="HSR205" s="174"/>
      <c r="HSS205" s="174"/>
      <c r="HST205" s="174"/>
      <c r="HSU205" s="174"/>
      <c r="HSV205" s="174"/>
      <c r="HSW205" s="174"/>
      <c r="HSX205" s="174"/>
      <c r="HSY205" s="174"/>
      <c r="HSZ205" s="174"/>
      <c r="HTA205" s="174"/>
      <c r="HTB205" s="174"/>
      <c r="HTC205" s="174"/>
      <c r="HTD205" s="174"/>
      <c r="HTE205" s="174"/>
      <c r="HTF205" s="174"/>
      <c r="HTG205" s="174"/>
      <c r="HTH205" s="174"/>
      <c r="HTI205" s="174"/>
      <c r="HTJ205" s="174"/>
      <c r="HTK205" s="174"/>
      <c r="HTL205" s="174"/>
      <c r="HTM205" s="174"/>
      <c r="HTN205" s="174"/>
      <c r="HTO205" s="174"/>
      <c r="HTP205" s="174"/>
      <c r="HTQ205" s="174"/>
      <c r="HTR205" s="174"/>
      <c r="HTS205" s="174"/>
      <c r="HTT205" s="174"/>
      <c r="HTU205" s="174"/>
      <c r="HTV205" s="174"/>
      <c r="HTW205" s="174"/>
      <c r="HTX205" s="174"/>
      <c r="HTY205" s="174"/>
      <c r="HTZ205" s="174"/>
      <c r="HUA205" s="174"/>
      <c r="HUB205" s="174"/>
      <c r="HUC205" s="174"/>
      <c r="HUD205" s="174"/>
      <c r="HUE205" s="174"/>
      <c r="HUF205" s="174"/>
      <c r="HUG205" s="174"/>
      <c r="HUH205" s="174"/>
      <c r="HUI205" s="174"/>
      <c r="HUJ205" s="174"/>
      <c r="HUK205" s="174"/>
      <c r="HUL205" s="174"/>
      <c r="HUM205" s="174"/>
      <c r="HUN205" s="174"/>
      <c r="HUO205" s="174"/>
      <c r="HUP205" s="174"/>
      <c r="HUQ205" s="174"/>
      <c r="HUR205" s="174"/>
      <c r="HUS205" s="174"/>
      <c r="HUT205" s="174"/>
      <c r="HUU205" s="174"/>
      <c r="HUV205" s="174"/>
      <c r="HUW205" s="174"/>
      <c r="HUX205" s="174"/>
      <c r="HUY205" s="174"/>
      <c r="HUZ205" s="174"/>
      <c r="HVA205" s="174"/>
      <c r="HVB205" s="174"/>
      <c r="HVC205" s="174"/>
      <c r="HVD205" s="174"/>
      <c r="HVE205" s="174"/>
      <c r="HVF205" s="174"/>
      <c r="HVG205" s="174"/>
      <c r="HVH205" s="174"/>
      <c r="HVI205" s="174"/>
      <c r="HVJ205" s="174"/>
      <c r="HVK205" s="174"/>
      <c r="HVL205" s="174"/>
      <c r="HVM205" s="174"/>
      <c r="HVN205" s="174"/>
      <c r="HVO205" s="174"/>
      <c r="HVP205" s="174"/>
      <c r="HVQ205" s="174"/>
      <c r="HVR205" s="174"/>
      <c r="HVS205" s="174"/>
      <c r="HVT205" s="174"/>
      <c r="HVU205" s="174"/>
      <c r="HVV205" s="174"/>
      <c r="HVW205" s="174"/>
      <c r="HVX205" s="174"/>
      <c r="HVY205" s="174"/>
      <c r="HVZ205" s="174"/>
      <c r="HWA205" s="174"/>
      <c r="HWB205" s="174"/>
      <c r="HWC205" s="174"/>
      <c r="HWD205" s="174"/>
      <c r="HWE205" s="174"/>
      <c r="HWF205" s="174"/>
      <c r="HWG205" s="174"/>
      <c r="HWH205" s="174"/>
      <c r="HWI205" s="174"/>
      <c r="HWJ205" s="174"/>
      <c r="HWK205" s="174"/>
      <c r="HWL205" s="174"/>
      <c r="HWM205" s="174"/>
      <c r="HWN205" s="174"/>
      <c r="HWO205" s="174"/>
      <c r="HWP205" s="174"/>
      <c r="HWQ205" s="174"/>
      <c r="HWR205" s="174"/>
      <c r="HWS205" s="174"/>
      <c r="HWT205" s="174"/>
      <c r="HWU205" s="174"/>
      <c r="HWV205" s="174"/>
      <c r="HWW205" s="174"/>
      <c r="HWX205" s="174"/>
      <c r="HWY205" s="174"/>
      <c r="HWZ205" s="174"/>
      <c r="HXA205" s="174"/>
      <c r="HXB205" s="174"/>
      <c r="HXC205" s="174"/>
      <c r="HXD205" s="174"/>
      <c r="HXE205" s="174"/>
      <c r="HXF205" s="174"/>
      <c r="HXG205" s="174"/>
      <c r="HXH205" s="174"/>
      <c r="HXI205" s="174"/>
      <c r="HXJ205" s="174"/>
      <c r="HXK205" s="174"/>
      <c r="HXL205" s="174"/>
      <c r="HXM205" s="174"/>
      <c r="HXN205" s="174"/>
      <c r="HXO205" s="174"/>
      <c r="HXP205" s="174"/>
      <c r="HXQ205" s="174"/>
      <c r="HXR205" s="174"/>
      <c r="HXS205" s="174"/>
      <c r="HXT205" s="174"/>
      <c r="HXU205" s="174"/>
      <c r="HXV205" s="174"/>
      <c r="HXW205" s="174"/>
      <c r="HXX205" s="174"/>
      <c r="HXY205" s="174"/>
      <c r="HXZ205" s="174"/>
      <c r="HYA205" s="174"/>
      <c r="HYB205" s="174"/>
      <c r="HYC205" s="174"/>
      <c r="HYD205" s="174"/>
      <c r="HYE205" s="174"/>
      <c r="HYF205" s="174"/>
      <c r="HYG205" s="174"/>
      <c r="HYH205" s="174"/>
      <c r="HYI205" s="174"/>
      <c r="HYJ205" s="174"/>
      <c r="HYK205" s="174"/>
      <c r="HYL205" s="174"/>
      <c r="HYM205" s="174"/>
      <c r="HYN205" s="174"/>
      <c r="HYO205" s="174"/>
      <c r="HYP205" s="174"/>
      <c r="HYQ205" s="174"/>
      <c r="HYR205" s="174"/>
      <c r="HYS205" s="174"/>
      <c r="HYT205" s="174"/>
      <c r="HYU205" s="174"/>
      <c r="HYV205" s="174"/>
      <c r="HYW205" s="174"/>
      <c r="HYX205" s="174"/>
      <c r="HYY205" s="174"/>
      <c r="HYZ205" s="174"/>
      <c r="HZA205" s="174"/>
      <c r="HZB205" s="174"/>
      <c r="HZC205" s="174"/>
      <c r="HZD205" s="174"/>
      <c r="HZE205" s="174"/>
      <c r="HZF205" s="174"/>
      <c r="HZG205" s="174"/>
      <c r="HZH205" s="174"/>
      <c r="HZI205" s="174"/>
      <c r="HZJ205" s="174"/>
      <c r="HZK205" s="174"/>
      <c r="HZL205" s="174"/>
      <c r="HZM205" s="174"/>
      <c r="HZN205" s="174"/>
      <c r="HZO205" s="174"/>
      <c r="HZP205" s="174"/>
      <c r="HZQ205" s="174"/>
      <c r="HZR205" s="174"/>
      <c r="HZS205" s="174"/>
      <c r="HZT205" s="174"/>
      <c r="HZU205" s="174"/>
      <c r="HZV205" s="174"/>
      <c r="HZW205" s="174"/>
      <c r="HZX205" s="174"/>
      <c r="HZY205" s="174"/>
      <c r="HZZ205" s="174"/>
      <c r="IAA205" s="174"/>
      <c r="IAB205" s="174"/>
      <c r="IAC205" s="174"/>
      <c r="IAD205" s="174"/>
      <c r="IAE205" s="174"/>
      <c r="IAF205" s="174"/>
      <c r="IAG205" s="174"/>
      <c r="IAH205" s="174"/>
      <c r="IAI205" s="174"/>
      <c r="IAJ205" s="174"/>
      <c r="IAK205" s="174"/>
      <c r="IAL205" s="174"/>
      <c r="IAM205" s="174"/>
      <c r="IAN205" s="174"/>
      <c r="IAO205" s="174"/>
      <c r="IAP205" s="174"/>
      <c r="IAQ205" s="174"/>
      <c r="IAR205" s="174"/>
      <c r="IAS205" s="174"/>
      <c r="IAT205" s="174"/>
      <c r="IAU205" s="174"/>
      <c r="IAV205" s="174"/>
      <c r="IAW205" s="174"/>
      <c r="IAX205" s="174"/>
      <c r="IAY205" s="174"/>
      <c r="IAZ205" s="174"/>
      <c r="IBA205" s="174"/>
      <c r="IBB205" s="174"/>
      <c r="IBC205" s="174"/>
      <c r="IBD205" s="174"/>
      <c r="IBE205" s="174"/>
      <c r="IBF205" s="174"/>
      <c r="IBG205" s="174"/>
      <c r="IBH205" s="174"/>
      <c r="IBI205" s="174"/>
      <c r="IBJ205" s="174"/>
      <c r="IBK205" s="174"/>
      <c r="IBL205" s="174"/>
      <c r="IBM205" s="174"/>
      <c r="IBN205" s="174"/>
      <c r="IBO205" s="174"/>
      <c r="IBP205" s="174"/>
      <c r="IBQ205" s="174"/>
      <c r="IBR205" s="174"/>
      <c r="IBS205" s="174"/>
      <c r="IBT205" s="174"/>
      <c r="IBU205" s="174"/>
      <c r="IBV205" s="174"/>
      <c r="IBW205" s="174"/>
      <c r="IBX205" s="174"/>
      <c r="IBY205" s="174"/>
      <c r="IBZ205" s="174"/>
      <c r="ICA205" s="174"/>
      <c r="ICB205" s="174"/>
      <c r="ICC205" s="174"/>
      <c r="ICD205" s="174"/>
      <c r="ICE205" s="174"/>
      <c r="ICF205" s="174"/>
      <c r="ICG205" s="174"/>
      <c r="ICH205" s="174"/>
      <c r="ICI205" s="174"/>
      <c r="ICJ205" s="174"/>
      <c r="ICK205" s="174"/>
      <c r="ICL205" s="174"/>
      <c r="ICM205" s="174"/>
      <c r="ICN205" s="174"/>
      <c r="ICO205" s="174"/>
      <c r="ICP205" s="174"/>
      <c r="ICQ205" s="174"/>
      <c r="ICR205" s="174"/>
      <c r="ICS205" s="174"/>
      <c r="ICT205" s="174"/>
      <c r="ICU205" s="174"/>
      <c r="ICV205" s="174"/>
      <c r="ICW205" s="174"/>
      <c r="ICX205" s="174"/>
      <c r="ICY205" s="174"/>
      <c r="ICZ205" s="174"/>
      <c r="IDA205" s="174"/>
      <c r="IDB205" s="174"/>
      <c r="IDC205" s="174"/>
      <c r="IDD205" s="174"/>
      <c r="IDE205" s="174"/>
      <c r="IDF205" s="174"/>
      <c r="IDG205" s="174"/>
      <c r="IDH205" s="174"/>
      <c r="IDI205" s="174"/>
      <c r="IDJ205" s="174"/>
      <c r="IDK205" s="174"/>
      <c r="IDL205" s="174"/>
      <c r="IDM205" s="174"/>
      <c r="IDN205" s="174"/>
      <c r="IDO205" s="174"/>
      <c r="IDP205" s="174"/>
      <c r="IDQ205" s="174"/>
      <c r="IDR205" s="174"/>
      <c r="IDS205" s="174"/>
      <c r="IDT205" s="174"/>
      <c r="IDU205" s="174"/>
      <c r="IDV205" s="174"/>
      <c r="IDW205" s="174"/>
      <c r="IDX205" s="174"/>
      <c r="IDY205" s="174"/>
      <c r="IDZ205" s="174"/>
      <c r="IEA205" s="174"/>
      <c r="IEB205" s="174"/>
      <c r="IEC205" s="174"/>
      <c r="IED205" s="174"/>
      <c r="IEE205" s="174"/>
      <c r="IEF205" s="174"/>
      <c r="IEG205" s="174"/>
      <c r="IEH205" s="174"/>
      <c r="IEI205" s="174"/>
      <c r="IEJ205" s="174"/>
      <c r="IEK205" s="174"/>
      <c r="IEL205" s="174"/>
      <c r="IEM205" s="174"/>
      <c r="IEN205" s="174"/>
      <c r="IEO205" s="174"/>
      <c r="IEP205" s="174"/>
      <c r="IEQ205" s="174"/>
      <c r="IER205" s="174"/>
      <c r="IES205" s="174"/>
      <c r="IET205" s="174"/>
      <c r="IEU205" s="174"/>
      <c r="IEV205" s="174"/>
      <c r="IEW205" s="174"/>
      <c r="IEX205" s="174"/>
      <c r="IEY205" s="174"/>
      <c r="IEZ205" s="174"/>
      <c r="IFA205" s="174"/>
      <c r="IFB205" s="174"/>
      <c r="IFC205" s="174"/>
      <c r="IFD205" s="174"/>
      <c r="IFE205" s="174"/>
      <c r="IFF205" s="174"/>
      <c r="IFG205" s="174"/>
      <c r="IFH205" s="174"/>
      <c r="IFI205" s="174"/>
      <c r="IFJ205" s="174"/>
      <c r="IFK205" s="174"/>
      <c r="IFL205" s="174"/>
      <c r="IFM205" s="174"/>
      <c r="IFN205" s="174"/>
      <c r="IFO205" s="174"/>
      <c r="IFP205" s="174"/>
      <c r="IFQ205" s="174"/>
      <c r="IFR205" s="174"/>
      <c r="IFS205" s="174"/>
      <c r="IFT205" s="174"/>
      <c r="IFU205" s="174"/>
      <c r="IFV205" s="174"/>
      <c r="IFW205" s="174"/>
      <c r="IFX205" s="174"/>
      <c r="IFY205" s="174"/>
      <c r="IFZ205" s="174"/>
      <c r="IGA205" s="174"/>
      <c r="IGB205" s="174"/>
      <c r="IGC205" s="174"/>
      <c r="IGD205" s="174"/>
      <c r="IGE205" s="174"/>
      <c r="IGF205" s="174"/>
      <c r="IGG205" s="174"/>
      <c r="IGH205" s="174"/>
      <c r="IGI205" s="174"/>
      <c r="IGJ205" s="174"/>
      <c r="IGK205" s="174"/>
      <c r="IGL205" s="174"/>
      <c r="IGM205" s="174"/>
      <c r="IGN205" s="174"/>
      <c r="IGO205" s="174"/>
      <c r="IGP205" s="174"/>
      <c r="IGQ205" s="174"/>
      <c r="IGR205" s="174"/>
      <c r="IGS205" s="174"/>
      <c r="IGT205" s="174"/>
      <c r="IGU205" s="174"/>
      <c r="IGV205" s="174"/>
      <c r="IGW205" s="174"/>
      <c r="IGX205" s="174"/>
      <c r="IGY205" s="174"/>
      <c r="IGZ205" s="174"/>
      <c r="IHA205" s="174"/>
      <c r="IHB205" s="174"/>
      <c r="IHC205" s="174"/>
      <c r="IHD205" s="174"/>
      <c r="IHE205" s="174"/>
      <c r="IHF205" s="174"/>
      <c r="IHG205" s="174"/>
      <c r="IHH205" s="174"/>
      <c r="IHI205" s="174"/>
      <c r="IHJ205" s="174"/>
      <c r="IHK205" s="174"/>
      <c r="IHL205" s="174"/>
      <c r="IHM205" s="174"/>
      <c r="IHN205" s="174"/>
      <c r="IHO205" s="174"/>
      <c r="IHP205" s="174"/>
      <c r="IHQ205" s="174"/>
      <c r="IHR205" s="174"/>
      <c r="IHS205" s="174"/>
      <c r="IHT205" s="174"/>
      <c r="IHU205" s="174"/>
      <c r="IHV205" s="174"/>
      <c r="IHW205" s="174"/>
      <c r="IHX205" s="174"/>
      <c r="IHY205" s="174"/>
      <c r="IHZ205" s="174"/>
      <c r="IIA205" s="174"/>
      <c r="IIB205" s="174"/>
      <c r="IIC205" s="174"/>
      <c r="IID205" s="174"/>
      <c r="IIE205" s="174"/>
      <c r="IIF205" s="174"/>
      <c r="IIG205" s="174"/>
      <c r="IIH205" s="174"/>
      <c r="III205" s="174"/>
      <c r="IIJ205" s="174"/>
      <c r="IIK205" s="174"/>
      <c r="IIL205" s="174"/>
      <c r="IIM205" s="174"/>
      <c r="IIN205" s="174"/>
      <c r="IIO205" s="174"/>
      <c r="IIP205" s="174"/>
      <c r="IIQ205" s="174"/>
      <c r="IIR205" s="174"/>
      <c r="IIS205" s="174"/>
      <c r="IIT205" s="174"/>
      <c r="IIU205" s="174"/>
      <c r="IIV205" s="174"/>
      <c r="IIW205" s="174"/>
      <c r="IIX205" s="174"/>
      <c r="IIY205" s="174"/>
      <c r="IIZ205" s="174"/>
      <c r="IJA205" s="174"/>
      <c r="IJB205" s="174"/>
      <c r="IJC205" s="174"/>
      <c r="IJD205" s="174"/>
      <c r="IJE205" s="174"/>
      <c r="IJF205" s="174"/>
      <c r="IJG205" s="174"/>
      <c r="IJH205" s="174"/>
      <c r="IJI205" s="174"/>
      <c r="IJJ205" s="174"/>
      <c r="IJK205" s="174"/>
      <c r="IJL205" s="174"/>
      <c r="IJM205" s="174"/>
      <c r="IJN205" s="174"/>
      <c r="IJO205" s="174"/>
      <c r="IJP205" s="174"/>
      <c r="IJQ205" s="174"/>
      <c r="IJR205" s="174"/>
      <c r="IJS205" s="174"/>
      <c r="IJT205" s="174"/>
      <c r="IJU205" s="174"/>
      <c r="IJV205" s="174"/>
      <c r="IJW205" s="174"/>
      <c r="IJX205" s="174"/>
      <c r="IJY205" s="174"/>
      <c r="IJZ205" s="174"/>
      <c r="IKA205" s="174"/>
      <c r="IKB205" s="174"/>
      <c r="IKC205" s="174"/>
      <c r="IKD205" s="174"/>
      <c r="IKE205" s="174"/>
      <c r="IKF205" s="174"/>
      <c r="IKG205" s="174"/>
      <c r="IKH205" s="174"/>
      <c r="IKI205" s="174"/>
      <c r="IKJ205" s="174"/>
      <c r="IKK205" s="174"/>
      <c r="IKL205" s="174"/>
      <c r="IKM205" s="174"/>
      <c r="IKN205" s="174"/>
      <c r="IKO205" s="174"/>
      <c r="IKP205" s="174"/>
      <c r="IKQ205" s="174"/>
      <c r="IKR205" s="174"/>
      <c r="IKS205" s="174"/>
      <c r="IKT205" s="174"/>
      <c r="IKU205" s="174"/>
      <c r="IKV205" s="174"/>
      <c r="IKW205" s="174"/>
      <c r="IKX205" s="174"/>
      <c r="IKY205" s="174"/>
      <c r="IKZ205" s="174"/>
      <c r="ILA205" s="174"/>
      <c r="ILB205" s="174"/>
      <c r="ILC205" s="174"/>
      <c r="ILD205" s="174"/>
      <c r="ILE205" s="174"/>
      <c r="ILF205" s="174"/>
      <c r="ILG205" s="174"/>
      <c r="ILH205" s="174"/>
      <c r="ILI205" s="174"/>
      <c r="ILJ205" s="174"/>
      <c r="ILK205" s="174"/>
      <c r="ILL205" s="174"/>
      <c r="ILM205" s="174"/>
      <c r="ILN205" s="174"/>
      <c r="ILO205" s="174"/>
      <c r="ILP205" s="174"/>
      <c r="ILQ205" s="174"/>
      <c r="ILR205" s="174"/>
      <c r="ILS205" s="174"/>
      <c r="ILT205" s="174"/>
      <c r="ILU205" s="174"/>
      <c r="ILV205" s="174"/>
      <c r="ILW205" s="174"/>
      <c r="ILX205" s="174"/>
      <c r="ILY205" s="174"/>
      <c r="ILZ205" s="174"/>
      <c r="IMA205" s="174"/>
      <c r="IMB205" s="174"/>
      <c r="IMC205" s="174"/>
      <c r="IMD205" s="174"/>
      <c r="IME205" s="174"/>
      <c r="IMF205" s="174"/>
      <c r="IMG205" s="174"/>
      <c r="IMH205" s="174"/>
      <c r="IMI205" s="174"/>
      <c r="IMJ205" s="174"/>
      <c r="IMK205" s="174"/>
      <c r="IML205" s="174"/>
      <c r="IMM205" s="174"/>
      <c r="IMN205" s="174"/>
      <c r="IMO205" s="174"/>
      <c r="IMP205" s="174"/>
      <c r="IMQ205" s="174"/>
      <c r="IMR205" s="174"/>
      <c r="IMS205" s="174"/>
      <c r="IMT205" s="174"/>
      <c r="IMU205" s="174"/>
      <c r="IMV205" s="174"/>
      <c r="IMW205" s="174"/>
      <c r="IMX205" s="174"/>
      <c r="IMY205" s="174"/>
      <c r="IMZ205" s="174"/>
      <c r="INA205" s="174"/>
      <c r="INB205" s="174"/>
      <c r="INC205" s="174"/>
      <c r="IND205" s="174"/>
      <c r="INE205" s="174"/>
      <c r="INF205" s="174"/>
      <c r="ING205" s="174"/>
      <c r="INH205" s="174"/>
      <c r="INI205" s="174"/>
      <c r="INJ205" s="174"/>
      <c r="INK205" s="174"/>
      <c r="INL205" s="174"/>
      <c r="INM205" s="174"/>
      <c r="INN205" s="174"/>
      <c r="INO205" s="174"/>
      <c r="INP205" s="174"/>
      <c r="INQ205" s="174"/>
      <c r="INR205" s="174"/>
      <c r="INS205" s="174"/>
      <c r="INT205" s="174"/>
      <c r="INU205" s="174"/>
      <c r="INV205" s="174"/>
      <c r="INW205" s="174"/>
      <c r="INX205" s="174"/>
      <c r="INY205" s="174"/>
      <c r="INZ205" s="174"/>
      <c r="IOA205" s="174"/>
      <c r="IOB205" s="174"/>
      <c r="IOC205" s="174"/>
      <c r="IOD205" s="174"/>
      <c r="IOE205" s="174"/>
      <c r="IOF205" s="174"/>
      <c r="IOG205" s="174"/>
      <c r="IOH205" s="174"/>
      <c r="IOI205" s="174"/>
      <c r="IOJ205" s="174"/>
      <c r="IOK205" s="174"/>
      <c r="IOL205" s="174"/>
      <c r="IOM205" s="174"/>
      <c r="ION205" s="174"/>
      <c r="IOO205" s="174"/>
      <c r="IOP205" s="174"/>
      <c r="IOQ205" s="174"/>
      <c r="IOR205" s="174"/>
      <c r="IOS205" s="174"/>
      <c r="IOT205" s="174"/>
      <c r="IOU205" s="174"/>
      <c r="IOV205" s="174"/>
      <c r="IOW205" s="174"/>
      <c r="IOX205" s="174"/>
      <c r="IOY205" s="174"/>
      <c r="IOZ205" s="174"/>
      <c r="IPA205" s="174"/>
      <c r="IPB205" s="174"/>
      <c r="IPC205" s="174"/>
      <c r="IPD205" s="174"/>
      <c r="IPE205" s="174"/>
      <c r="IPF205" s="174"/>
      <c r="IPG205" s="174"/>
      <c r="IPH205" s="174"/>
      <c r="IPI205" s="174"/>
      <c r="IPJ205" s="174"/>
      <c r="IPK205" s="174"/>
      <c r="IPL205" s="174"/>
      <c r="IPM205" s="174"/>
      <c r="IPN205" s="174"/>
      <c r="IPO205" s="174"/>
      <c r="IPP205" s="174"/>
      <c r="IPQ205" s="174"/>
      <c r="IPR205" s="174"/>
      <c r="IPS205" s="174"/>
      <c r="IPT205" s="174"/>
      <c r="IPU205" s="174"/>
      <c r="IPV205" s="174"/>
      <c r="IPW205" s="174"/>
      <c r="IPX205" s="174"/>
      <c r="IPY205" s="174"/>
      <c r="IPZ205" s="174"/>
      <c r="IQA205" s="174"/>
      <c r="IQB205" s="174"/>
      <c r="IQC205" s="174"/>
      <c r="IQD205" s="174"/>
      <c r="IQE205" s="174"/>
      <c r="IQF205" s="174"/>
      <c r="IQG205" s="174"/>
      <c r="IQH205" s="174"/>
      <c r="IQI205" s="174"/>
      <c r="IQJ205" s="174"/>
      <c r="IQK205" s="174"/>
      <c r="IQL205" s="174"/>
      <c r="IQM205" s="174"/>
      <c r="IQN205" s="174"/>
      <c r="IQO205" s="174"/>
      <c r="IQP205" s="174"/>
      <c r="IQQ205" s="174"/>
      <c r="IQR205" s="174"/>
      <c r="IQS205" s="174"/>
      <c r="IQT205" s="174"/>
      <c r="IQU205" s="174"/>
      <c r="IQV205" s="174"/>
      <c r="IQW205" s="174"/>
      <c r="IQX205" s="174"/>
      <c r="IQY205" s="174"/>
      <c r="IQZ205" s="174"/>
      <c r="IRA205" s="174"/>
      <c r="IRB205" s="174"/>
      <c r="IRC205" s="174"/>
      <c r="IRD205" s="174"/>
      <c r="IRE205" s="174"/>
      <c r="IRF205" s="174"/>
      <c r="IRG205" s="174"/>
      <c r="IRH205" s="174"/>
      <c r="IRI205" s="174"/>
      <c r="IRJ205" s="174"/>
      <c r="IRK205" s="174"/>
      <c r="IRL205" s="174"/>
      <c r="IRM205" s="174"/>
      <c r="IRN205" s="174"/>
      <c r="IRO205" s="174"/>
      <c r="IRP205" s="174"/>
      <c r="IRQ205" s="174"/>
      <c r="IRR205" s="174"/>
      <c r="IRS205" s="174"/>
      <c r="IRT205" s="174"/>
      <c r="IRU205" s="174"/>
      <c r="IRV205" s="174"/>
      <c r="IRW205" s="174"/>
      <c r="IRX205" s="174"/>
      <c r="IRY205" s="174"/>
      <c r="IRZ205" s="174"/>
      <c r="ISA205" s="174"/>
      <c r="ISB205" s="174"/>
      <c r="ISC205" s="174"/>
      <c r="ISD205" s="174"/>
      <c r="ISE205" s="174"/>
      <c r="ISF205" s="174"/>
      <c r="ISG205" s="174"/>
      <c r="ISH205" s="174"/>
      <c r="ISI205" s="174"/>
      <c r="ISJ205" s="174"/>
      <c r="ISK205" s="174"/>
      <c r="ISL205" s="174"/>
      <c r="ISM205" s="174"/>
      <c r="ISN205" s="174"/>
      <c r="ISO205" s="174"/>
      <c r="ISP205" s="174"/>
      <c r="ISQ205" s="174"/>
      <c r="ISR205" s="174"/>
      <c r="ISS205" s="174"/>
      <c r="IST205" s="174"/>
      <c r="ISU205" s="174"/>
      <c r="ISV205" s="174"/>
      <c r="ISW205" s="174"/>
      <c r="ISX205" s="174"/>
      <c r="ISY205" s="174"/>
      <c r="ISZ205" s="174"/>
      <c r="ITA205" s="174"/>
      <c r="ITB205" s="174"/>
      <c r="ITC205" s="174"/>
      <c r="ITD205" s="174"/>
      <c r="ITE205" s="174"/>
      <c r="ITF205" s="174"/>
      <c r="ITG205" s="174"/>
      <c r="ITH205" s="174"/>
      <c r="ITI205" s="174"/>
      <c r="ITJ205" s="174"/>
      <c r="ITK205" s="174"/>
      <c r="ITL205" s="174"/>
      <c r="ITM205" s="174"/>
      <c r="ITN205" s="174"/>
      <c r="ITO205" s="174"/>
      <c r="ITP205" s="174"/>
      <c r="ITQ205" s="174"/>
      <c r="ITR205" s="174"/>
      <c r="ITS205" s="174"/>
      <c r="ITT205" s="174"/>
      <c r="ITU205" s="174"/>
      <c r="ITV205" s="174"/>
      <c r="ITW205" s="174"/>
      <c r="ITX205" s="174"/>
      <c r="ITY205" s="174"/>
      <c r="ITZ205" s="174"/>
      <c r="IUA205" s="174"/>
      <c r="IUB205" s="174"/>
      <c r="IUC205" s="174"/>
      <c r="IUD205" s="174"/>
      <c r="IUE205" s="174"/>
      <c r="IUF205" s="174"/>
      <c r="IUG205" s="174"/>
      <c r="IUH205" s="174"/>
      <c r="IUI205" s="174"/>
      <c r="IUJ205" s="174"/>
      <c r="IUK205" s="174"/>
      <c r="IUL205" s="174"/>
      <c r="IUM205" s="174"/>
      <c r="IUN205" s="174"/>
      <c r="IUO205" s="174"/>
      <c r="IUP205" s="174"/>
      <c r="IUQ205" s="174"/>
      <c r="IUR205" s="174"/>
      <c r="IUS205" s="174"/>
      <c r="IUT205" s="174"/>
      <c r="IUU205" s="174"/>
      <c r="IUV205" s="174"/>
      <c r="IUW205" s="174"/>
      <c r="IUX205" s="174"/>
      <c r="IUY205" s="174"/>
      <c r="IUZ205" s="174"/>
      <c r="IVA205" s="174"/>
      <c r="IVB205" s="174"/>
      <c r="IVC205" s="174"/>
      <c r="IVD205" s="174"/>
      <c r="IVE205" s="174"/>
      <c r="IVF205" s="174"/>
      <c r="IVG205" s="174"/>
      <c r="IVH205" s="174"/>
      <c r="IVI205" s="174"/>
      <c r="IVJ205" s="174"/>
      <c r="IVK205" s="174"/>
      <c r="IVL205" s="174"/>
      <c r="IVM205" s="174"/>
      <c r="IVN205" s="174"/>
      <c r="IVO205" s="174"/>
      <c r="IVP205" s="174"/>
      <c r="IVQ205" s="174"/>
      <c r="IVR205" s="174"/>
      <c r="IVS205" s="174"/>
      <c r="IVT205" s="174"/>
      <c r="IVU205" s="174"/>
      <c r="IVV205" s="174"/>
      <c r="IVW205" s="174"/>
      <c r="IVX205" s="174"/>
      <c r="IVY205" s="174"/>
      <c r="IVZ205" s="174"/>
      <c r="IWA205" s="174"/>
      <c r="IWB205" s="174"/>
      <c r="IWC205" s="174"/>
      <c r="IWD205" s="174"/>
      <c r="IWE205" s="174"/>
      <c r="IWF205" s="174"/>
      <c r="IWG205" s="174"/>
      <c r="IWH205" s="174"/>
      <c r="IWI205" s="174"/>
      <c r="IWJ205" s="174"/>
      <c r="IWK205" s="174"/>
      <c r="IWL205" s="174"/>
      <c r="IWM205" s="174"/>
      <c r="IWN205" s="174"/>
      <c r="IWO205" s="174"/>
      <c r="IWP205" s="174"/>
      <c r="IWQ205" s="174"/>
      <c r="IWR205" s="174"/>
      <c r="IWS205" s="174"/>
      <c r="IWT205" s="174"/>
      <c r="IWU205" s="174"/>
      <c r="IWV205" s="174"/>
      <c r="IWW205" s="174"/>
      <c r="IWX205" s="174"/>
      <c r="IWY205" s="174"/>
      <c r="IWZ205" s="174"/>
      <c r="IXA205" s="174"/>
      <c r="IXB205" s="174"/>
      <c r="IXC205" s="174"/>
      <c r="IXD205" s="174"/>
      <c r="IXE205" s="174"/>
      <c r="IXF205" s="174"/>
      <c r="IXG205" s="174"/>
      <c r="IXH205" s="174"/>
      <c r="IXI205" s="174"/>
      <c r="IXJ205" s="174"/>
      <c r="IXK205" s="174"/>
      <c r="IXL205" s="174"/>
      <c r="IXM205" s="174"/>
      <c r="IXN205" s="174"/>
      <c r="IXO205" s="174"/>
      <c r="IXP205" s="174"/>
      <c r="IXQ205" s="174"/>
      <c r="IXR205" s="174"/>
      <c r="IXS205" s="174"/>
      <c r="IXT205" s="174"/>
      <c r="IXU205" s="174"/>
      <c r="IXV205" s="174"/>
      <c r="IXW205" s="174"/>
      <c r="IXX205" s="174"/>
      <c r="IXY205" s="174"/>
      <c r="IXZ205" s="174"/>
      <c r="IYA205" s="174"/>
      <c r="IYB205" s="174"/>
      <c r="IYC205" s="174"/>
      <c r="IYD205" s="174"/>
      <c r="IYE205" s="174"/>
      <c r="IYF205" s="174"/>
      <c r="IYG205" s="174"/>
      <c r="IYH205" s="174"/>
      <c r="IYI205" s="174"/>
      <c r="IYJ205" s="174"/>
      <c r="IYK205" s="174"/>
      <c r="IYL205" s="174"/>
      <c r="IYM205" s="174"/>
      <c r="IYN205" s="174"/>
      <c r="IYO205" s="174"/>
      <c r="IYP205" s="174"/>
      <c r="IYQ205" s="174"/>
      <c r="IYR205" s="174"/>
      <c r="IYS205" s="174"/>
      <c r="IYT205" s="174"/>
      <c r="IYU205" s="174"/>
      <c r="IYV205" s="174"/>
      <c r="IYW205" s="174"/>
      <c r="IYX205" s="174"/>
      <c r="IYY205" s="174"/>
      <c r="IYZ205" s="174"/>
      <c r="IZA205" s="174"/>
      <c r="IZB205" s="174"/>
      <c r="IZC205" s="174"/>
      <c r="IZD205" s="174"/>
      <c r="IZE205" s="174"/>
      <c r="IZF205" s="174"/>
      <c r="IZG205" s="174"/>
      <c r="IZH205" s="174"/>
      <c r="IZI205" s="174"/>
      <c r="IZJ205" s="174"/>
      <c r="IZK205" s="174"/>
      <c r="IZL205" s="174"/>
      <c r="IZM205" s="174"/>
      <c r="IZN205" s="174"/>
      <c r="IZO205" s="174"/>
      <c r="IZP205" s="174"/>
      <c r="IZQ205" s="174"/>
      <c r="IZR205" s="174"/>
      <c r="IZS205" s="174"/>
      <c r="IZT205" s="174"/>
      <c r="IZU205" s="174"/>
      <c r="IZV205" s="174"/>
      <c r="IZW205" s="174"/>
      <c r="IZX205" s="174"/>
      <c r="IZY205" s="174"/>
      <c r="IZZ205" s="174"/>
      <c r="JAA205" s="174"/>
      <c r="JAB205" s="174"/>
      <c r="JAC205" s="174"/>
      <c r="JAD205" s="174"/>
      <c r="JAE205" s="174"/>
      <c r="JAF205" s="174"/>
      <c r="JAG205" s="174"/>
      <c r="JAH205" s="174"/>
      <c r="JAI205" s="174"/>
      <c r="JAJ205" s="174"/>
      <c r="JAK205" s="174"/>
      <c r="JAL205" s="174"/>
      <c r="JAM205" s="174"/>
      <c r="JAN205" s="174"/>
      <c r="JAO205" s="174"/>
      <c r="JAP205" s="174"/>
      <c r="JAQ205" s="174"/>
      <c r="JAR205" s="174"/>
      <c r="JAS205" s="174"/>
      <c r="JAT205" s="174"/>
      <c r="JAU205" s="174"/>
      <c r="JAV205" s="174"/>
      <c r="JAW205" s="174"/>
      <c r="JAX205" s="174"/>
      <c r="JAY205" s="174"/>
      <c r="JAZ205" s="174"/>
      <c r="JBA205" s="174"/>
      <c r="JBB205" s="174"/>
      <c r="JBC205" s="174"/>
      <c r="JBD205" s="174"/>
      <c r="JBE205" s="174"/>
      <c r="JBF205" s="174"/>
      <c r="JBG205" s="174"/>
      <c r="JBH205" s="174"/>
      <c r="JBI205" s="174"/>
      <c r="JBJ205" s="174"/>
      <c r="JBK205" s="174"/>
      <c r="JBL205" s="174"/>
      <c r="JBM205" s="174"/>
      <c r="JBN205" s="174"/>
      <c r="JBO205" s="174"/>
      <c r="JBP205" s="174"/>
      <c r="JBQ205" s="174"/>
      <c r="JBR205" s="174"/>
      <c r="JBS205" s="174"/>
      <c r="JBT205" s="174"/>
      <c r="JBU205" s="174"/>
      <c r="JBV205" s="174"/>
      <c r="JBW205" s="174"/>
      <c r="JBX205" s="174"/>
      <c r="JBY205" s="174"/>
      <c r="JBZ205" s="174"/>
      <c r="JCA205" s="174"/>
      <c r="JCB205" s="174"/>
      <c r="JCC205" s="174"/>
      <c r="JCD205" s="174"/>
      <c r="JCE205" s="174"/>
      <c r="JCF205" s="174"/>
      <c r="JCG205" s="174"/>
      <c r="JCH205" s="174"/>
      <c r="JCI205" s="174"/>
      <c r="JCJ205" s="174"/>
      <c r="JCK205" s="174"/>
      <c r="JCL205" s="174"/>
      <c r="JCM205" s="174"/>
      <c r="JCN205" s="174"/>
      <c r="JCO205" s="174"/>
      <c r="JCP205" s="174"/>
      <c r="JCQ205" s="174"/>
      <c r="JCR205" s="174"/>
      <c r="JCS205" s="174"/>
      <c r="JCT205" s="174"/>
      <c r="JCU205" s="174"/>
      <c r="JCV205" s="174"/>
      <c r="JCW205" s="174"/>
      <c r="JCX205" s="174"/>
      <c r="JCY205" s="174"/>
      <c r="JCZ205" s="174"/>
      <c r="JDA205" s="174"/>
      <c r="JDB205" s="174"/>
      <c r="JDC205" s="174"/>
      <c r="JDD205" s="174"/>
      <c r="JDE205" s="174"/>
      <c r="JDF205" s="174"/>
      <c r="JDG205" s="174"/>
      <c r="JDH205" s="174"/>
      <c r="JDI205" s="174"/>
      <c r="JDJ205" s="174"/>
      <c r="JDK205" s="174"/>
      <c r="JDL205" s="174"/>
      <c r="JDM205" s="174"/>
      <c r="JDN205" s="174"/>
      <c r="JDO205" s="174"/>
      <c r="JDP205" s="174"/>
      <c r="JDQ205" s="174"/>
      <c r="JDR205" s="174"/>
      <c r="JDS205" s="174"/>
      <c r="JDT205" s="174"/>
      <c r="JDU205" s="174"/>
      <c r="JDV205" s="174"/>
      <c r="JDW205" s="174"/>
      <c r="JDX205" s="174"/>
      <c r="JDY205" s="174"/>
      <c r="JDZ205" s="174"/>
      <c r="JEA205" s="174"/>
      <c r="JEB205" s="174"/>
      <c r="JEC205" s="174"/>
      <c r="JED205" s="174"/>
      <c r="JEE205" s="174"/>
      <c r="JEF205" s="174"/>
      <c r="JEG205" s="174"/>
      <c r="JEH205" s="174"/>
      <c r="JEI205" s="174"/>
      <c r="JEJ205" s="174"/>
      <c r="JEK205" s="174"/>
      <c r="JEL205" s="174"/>
      <c r="JEM205" s="174"/>
      <c r="JEN205" s="174"/>
      <c r="JEO205" s="174"/>
      <c r="JEP205" s="174"/>
      <c r="JEQ205" s="174"/>
      <c r="JER205" s="174"/>
      <c r="JES205" s="174"/>
      <c r="JET205" s="174"/>
      <c r="JEU205" s="174"/>
      <c r="JEV205" s="174"/>
      <c r="JEW205" s="174"/>
      <c r="JEX205" s="174"/>
      <c r="JEY205" s="174"/>
      <c r="JEZ205" s="174"/>
      <c r="JFA205" s="174"/>
      <c r="JFB205" s="174"/>
      <c r="JFC205" s="174"/>
      <c r="JFD205" s="174"/>
      <c r="JFE205" s="174"/>
      <c r="JFF205" s="174"/>
      <c r="JFG205" s="174"/>
      <c r="JFH205" s="174"/>
      <c r="JFI205" s="174"/>
      <c r="JFJ205" s="174"/>
      <c r="JFK205" s="174"/>
      <c r="JFL205" s="174"/>
      <c r="JFM205" s="174"/>
      <c r="JFN205" s="174"/>
      <c r="JFO205" s="174"/>
      <c r="JFP205" s="174"/>
      <c r="JFQ205" s="174"/>
      <c r="JFR205" s="174"/>
      <c r="JFS205" s="174"/>
      <c r="JFT205" s="174"/>
      <c r="JFU205" s="174"/>
      <c r="JFV205" s="174"/>
      <c r="JFW205" s="174"/>
      <c r="JFX205" s="174"/>
      <c r="JFY205" s="174"/>
      <c r="JFZ205" s="174"/>
      <c r="JGA205" s="174"/>
      <c r="JGB205" s="174"/>
      <c r="JGC205" s="174"/>
      <c r="JGD205" s="174"/>
      <c r="JGE205" s="174"/>
      <c r="JGF205" s="174"/>
      <c r="JGG205" s="174"/>
      <c r="JGH205" s="174"/>
      <c r="JGI205" s="174"/>
      <c r="JGJ205" s="174"/>
      <c r="JGK205" s="174"/>
      <c r="JGL205" s="174"/>
      <c r="JGM205" s="174"/>
      <c r="JGN205" s="174"/>
      <c r="JGO205" s="174"/>
      <c r="JGP205" s="174"/>
      <c r="JGQ205" s="174"/>
      <c r="JGR205" s="174"/>
      <c r="JGS205" s="174"/>
      <c r="JGT205" s="174"/>
      <c r="JGU205" s="174"/>
      <c r="JGV205" s="174"/>
      <c r="JGW205" s="174"/>
      <c r="JGX205" s="174"/>
      <c r="JGY205" s="174"/>
      <c r="JGZ205" s="174"/>
      <c r="JHA205" s="174"/>
      <c r="JHB205" s="174"/>
      <c r="JHC205" s="174"/>
      <c r="JHD205" s="174"/>
      <c r="JHE205" s="174"/>
      <c r="JHF205" s="174"/>
      <c r="JHG205" s="174"/>
      <c r="JHH205" s="174"/>
      <c r="JHI205" s="174"/>
      <c r="JHJ205" s="174"/>
      <c r="JHK205" s="174"/>
      <c r="JHL205" s="174"/>
      <c r="JHM205" s="174"/>
      <c r="JHN205" s="174"/>
      <c r="JHO205" s="174"/>
      <c r="JHP205" s="174"/>
      <c r="JHQ205" s="174"/>
      <c r="JHR205" s="174"/>
      <c r="JHS205" s="174"/>
      <c r="JHT205" s="174"/>
      <c r="JHU205" s="174"/>
      <c r="JHV205" s="174"/>
      <c r="JHW205" s="174"/>
      <c r="JHX205" s="174"/>
      <c r="JHY205" s="174"/>
      <c r="JHZ205" s="174"/>
      <c r="JIA205" s="174"/>
      <c r="JIB205" s="174"/>
      <c r="JIC205" s="174"/>
      <c r="JID205" s="174"/>
      <c r="JIE205" s="174"/>
      <c r="JIF205" s="174"/>
      <c r="JIG205" s="174"/>
      <c r="JIH205" s="174"/>
      <c r="JII205" s="174"/>
      <c r="JIJ205" s="174"/>
      <c r="JIK205" s="174"/>
      <c r="JIL205" s="174"/>
      <c r="JIM205" s="174"/>
      <c r="JIN205" s="174"/>
      <c r="JIO205" s="174"/>
      <c r="JIP205" s="174"/>
      <c r="JIQ205" s="174"/>
      <c r="JIR205" s="174"/>
      <c r="JIS205" s="174"/>
      <c r="JIT205" s="174"/>
      <c r="JIU205" s="174"/>
      <c r="JIV205" s="174"/>
      <c r="JIW205" s="174"/>
      <c r="JIX205" s="174"/>
      <c r="JIY205" s="174"/>
      <c r="JIZ205" s="174"/>
      <c r="JJA205" s="174"/>
      <c r="JJB205" s="174"/>
      <c r="JJC205" s="174"/>
      <c r="JJD205" s="174"/>
      <c r="JJE205" s="174"/>
      <c r="JJF205" s="174"/>
      <c r="JJG205" s="174"/>
      <c r="JJH205" s="174"/>
      <c r="JJI205" s="174"/>
      <c r="JJJ205" s="174"/>
      <c r="JJK205" s="174"/>
      <c r="JJL205" s="174"/>
      <c r="JJM205" s="174"/>
      <c r="JJN205" s="174"/>
      <c r="JJO205" s="174"/>
      <c r="JJP205" s="174"/>
      <c r="JJQ205" s="174"/>
      <c r="JJR205" s="174"/>
      <c r="JJS205" s="174"/>
      <c r="JJT205" s="174"/>
      <c r="JJU205" s="174"/>
      <c r="JJV205" s="174"/>
      <c r="JJW205" s="174"/>
      <c r="JJX205" s="174"/>
      <c r="JJY205" s="174"/>
      <c r="JJZ205" s="174"/>
      <c r="JKA205" s="174"/>
      <c r="JKB205" s="174"/>
      <c r="JKC205" s="174"/>
      <c r="JKD205" s="174"/>
      <c r="JKE205" s="174"/>
      <c r="JKF205" s="174"/>
      <c r="JKG205" s="174"/>
      <c r="JKH205" s="174"/>
      <c r="JKI205" s="174"/>
      <c r="JKJ205" s="174"/>
      <c r="JKK205" s="174"/>
      <c r="JKL205" s="174"/>
      <c r="JKM205" s="174"/>
      <c r="JKN205" s="174"/>
      <c r="JKO205" s="174"/>
      <c r="JKP205" s="174"/>
      <c r="JKQ205" s="174"/>
      <c r="JKR205" s="174"/>
      <c r="JKS205" s="174"/>
      <c r="JKT205" s="174"/>
      <c r="JKU205" s="174"/>
      <c r="JKV205" s="174"/>
      <c r="JKW205" s="174"/>
      <c r="JKX205" s="174"/>
      <c r="JKY205" s="174"/>
      <c r="JKZ205" s="174"/>
      <c r="JLA205" s="174"/>
      <c r="JLB205" s="174"/>
      <c r="JLC205" s="174"/>
      <c r="JLD205" s="174"/>
      <c r="JLE205" s="174"/>
      <c r="JLF205" s="174"/>
      <c r="JLG205" s="174"/>
      <c r="JLH205" s="174"/>
      <c r="JLI205" s="174"/>
      <c r="JLJ205" s="174"/>
      <c r="JLK205" s="174"/>
      <c r="JLL205" s="174"/>
      <c r="JLM205" s="174"/>
      <c r="JLN205" s="174"/>
      <c r="JLO205" s="174"/>
      <c r="JLP205" s="174"/>
      <c r="JLQ205" s="174"/>
      <c r="JLR205" s="174"/>
      <c r="JLS205" s="174"/>
      <c r="JLT205" s="174"/>
      <c r="JLU205" s="174"/>
      <c r="JLV205" s="174"/>
      <c r="JLW205" s="174"/>
      <c r="JLX205" s="174"/>
      <c r="JLY205" s="174"/>
      <c r="JLZ205" s="174"/>
      <c r="JMA205" s="174"/>
      <c r="JMB205" s="174"/>
      <c r="JMC205" s="174"/>
      <c r="JMD205" s="174"/>
      <c r="JME205" s="174"/>
      <c r="JMF205" s="174"/>
      <c r="JMG205" s="174"/>
      <c r="JMH205" s="174"/>
      <c r="JMI205" s="174"/>
      <c r="JMJ205" s="174"/>
      <c r="JMK205" s="174"/>
      <c r="JML205" s="174"/>
      <c r="JMM205" s="174"/>
      <c r="JMN205" s="174"/>
      <c r="JMO205" s="174"/>
      <c r="JMP205" s="174"/>
      <c r="JMQ205" s="174"/>
      <c r="JMR205" s="174"/>
      <c r="JMS205" s="174"/>
      <c r="JMT205" s="174"/>
      <c r="JMU205" s="174"/>
      <c r="JMV205" s="174"/>
      <c r="JMW205" s="174"/>
      <c r="JMX205" s="174"/>
      <c r="JMY205" s="174"/>
      <c r="JMZ205" s="174"/>
      <c r="JNA205" s="174"/>
      <c r="JNB205" s="174"/>
      <c r="JNC205" s="174"/>
      <c r="JND205" s="174"/>
      <c r="JNE205" s="174"/>
      <c r="JNF205" s="174"/>
      <c r="JNG205" s="174"/>
      <c r="JNH205" s="174"/>
      <c r="JNI205" s="174"/>
      <c r="JNJ205" s="174"/>
      <c r="JNK205" s="174"/>
      <c r="JNL205" s="174"/>
      <c r="JNM205" s="174"/>
      <c r="JNN205" s="174"/>
      <c r="JNO205" s="174"/>
      <c r="JNP205" s="174"/>
      <c r="JNQ205" s="174"/>
      <c r="JNR205" s="174"/>
      <c r="JNS205" s="174"/>
      <c r="JNT205" s="174"/>
      <c r="JNU205" s="174"/>
      <c r="JNV205" s="174"/>
      <c r="JNW205" s="174"/>
      <c r="JNX205" s="174"/>
      <c r="JNY205" s="174"/>
      <c r="JNZ205" s="174"/>
      <c r="JOA205" s="174"/>
      <c r="JOB205" s="174"/>
      <c r="JOC205" s="174"/>
      <c r="JOD205" s="174"/>
      <c r="JOE205" s="174"/>
      <c r="JOF205" s="174"/>
      <c r="JOG205" s="174"/>
      <c r="JOH205" s="174"/>
      <c r="JOI205" s="174"/>
      <c r="JOJ205" s="174"/>
      <c r="JOK205" s="174"/>
      <c r="JOL205" s="174"/>
      <c r="JOM205" s="174"/>
      <c r="JON205" s="174"/>
      <c r="JOO205" s="174"/>
      <c r="JOP205" s="174"/>
      <c r="JOQ205" s="174"/>
      <c r="JOR205" s="174"/>
      <c r="JOS205" s="174"/>
      <c r="JOT205" s="174"/>
      <c r="JOU205" s="174"/>
      <c r="JOV205" s="174"/>
      <c r="JOW205" s="174"/>
      <c r="JOX205" s="174"/>
      <c r="JOY205" s="174"/>
      <c r="JOZ205" s="174"/>
      <c r="JPA205" s="174"/>
      <c r="JPB205" s="174"/>
      <c r="JPC205" s="174"/>
      <c r="JPD205" s="174"/>
      <c r="JPE205" s="174"/>
      <c r="JPF205" s="174"/>
      <c r="JPG205" s="174"/>
      <c r="JPH205" s="174"/>
      <c r="JPI205" s="174"/>
      <c r="JPJ205" s="174"/>
      <c r="JPK205" s="174"/>
      <c r="JPL205" s="174"/>
      <c r="JPM205" s="174"/>
      <c r="JPN205" s="174"/>
      <c r="JPO205" s="174"/>
      <c r="JPP205" s="174"/>
      <c r="JPQ205" s="174"/>
      <c r="JPR205" s="174"/>
      <c r="JPS205" s="174"/>
      <c r="JPT205" s="174"/>
      <c r="JPU205" s="174"/>
      <c r="JPV205" s="174"/>
      <c r="JPW205" s="174"/>
      <c r="JPX205" s="174"/>
      <c r="JPY205" s="174"/>
      <c r="JPZ205" s="174"/>
      <c r="JQA205" s="174"/>
      <c r="JQB205" s="174"/>
      <c r="JQC205" s="174"/>
      <c r="JQD205" s="174"/>
      <c r="JQE205" s="174"/>
      <c r="JQF205" s="174"/>
      <c r="JQG205" s="174"/>
      <c r="JQH205" s="174"/>
      <c r="JQI205" s="174"/>
      <c r="JQJ205" s="174"/>
      <c r="JQK205" s="174"/>
      <c r="JQL205" s="174"/>
      <c r="JQM205" s="174"/>
      <c r="JQN205" s="174"/>
      <c r="JQO205" s="174"/>
      <c r="JQP205" s="174"/>
      <c r="JQQ205" s="174"/>
      <c r="JQR205" s="174"/>
      <c r="JQS205" s="174"/>
      <c r="JQT205" s="174"/>
      <c r="JQU205" s="174"/>
      <c r="JQV205" s="174"/>
      <c r="JQW205" s="174"/>
      <c r="JQX205" s="174"/>
      <c r="JQY205" s="174"/>
      <c r="JQZ205" s="174"/>
      <c r="JRA205" s="174"/>
      <c r="JRB205" s="174"/>
      <c r="JRC205" s="174"/>
      <c r="JRD205" s="174"/>
      <c r="JRE205" s="174"/>
      <c r="JRF205" s="174"/>
      <c r="JRG205" s="174"/>
      <c r="JRH205" s="174"/>
      <c r="JRI205" s="174"/>
      <c r="JRJ205" s="174"/>
      <c r="JRK205" s="174"/>
      <c r="JRL205" s="174"/>
      <c r="JRM205" s="174"/>
      <c r="JRN205" s="174"/>
      <c r="JRO205" s="174"/>
      <c r="JRP205" s="174"/>
      <c r="JRQ205" s="174"/>
      <c r="JRR205" s="174"/>
      <c r="JRS205" s="174"/>
      <c r="JRT205" s="174"/>
      <c r="JRU205" s="174"/>
      <c r="JRV205" s="174"/>
      <c r="JRW205" s="174"/>
      <c r="JRX205" s="174"/>
      <c r="JRY205" s="174"/>
      <c r="JRZ205" s="174"/>
      <c r="JSA205" s="174"/>
      <c r="JSB205" s="174"/>
      <c r="JSC205" s="174"/>
      <c r="JSD205" s="174"/>
      <c r="JSE205" s="174"/>
      <c r="JSF205" s="174"/>
      <c r="JSG205" s="174"/>
      <c r="JSH205" s="174"/>
      <c r="JSI205" s="174"/>
      <c r="JSJ205" s="174"/>
      <c r="JSK205" s="174"/>
      <c r="JSL205" s="174"/>
      <c r="JSM205" s="174"/>
      <c r="JSN205" s="174"/>
      <c r="JSO205" s="174"/>
      <c r="JSP205" s="174"/>
      <c r="JSQ205" s="174"/>
      <c r="JSR205" s="174"/>
      <c r="JSS205" s="174"/>
      <c r="JST205" s="174"/>
      <c r="JSU205" s="174"/>
      <c r="JSV205" s="174"/>
      <c r="JSW205" s="174"/>
      <c r="JSX205" s="174"/>
      <c r="JSY205" s="174"/>
      <c r="JSZ205" s="174"/>
      <c r="JTA205" s="174"/>
      <c r="JTB205" s="174"/>
      <c r="JTC205" s="174"/>
      <c r="JTD205" s="174"/>
      <c r="JTE205" s="174"/>
      <c r="JTF205" s="174"/>
      <c r="JTG205" s="174"/>
      <c r="JTH205" s="174"/>
      <c r="JTI205" s="174"/>
      <c r="JTJ205" s="174"/>
      <c r="JTK205" s="174"/>
      <c r="JTL205" s="174"/>
      <c r="JTM205" s="174"/>
      <c r="JTN205" s="174"/>
      <c r="JTO205" s="174"/>
      <c r="JTP205" s="174"/>
      <c r="JTQ205" s="174"/>
      <c r="JTR205" s="174"/>
      <c r="JTS205" s="174"/>
      <c r="JTT205" s="174"/>
      <c r="JTU205" s="174"/>
      <c r="JTV205" s="174"/>
      <c r="JTW205" s="174"/>
      <c r="JTX205" s="174"/>
      <c r="JTY205" s="174"/>
      <c r="JTZ205" s="174"/>
      <c r="JUA205" s="174"/>
      <c r="JUB205" s="174"/>
      <c r="JUC205" s="174"/>
      <c r="JUD205" s="174"/>
      <c r="JUE205" s="174"/>
      <c r="JUF205" s="174"/>
      <c r="JUG205" s="174"/>
      <c r="JUH205" s="174"/>
      <c r="JUI205" s="174"/>
      <c r="JUJ205" s="174"/>
      <c r="JUK205" s="174"/>
      <c r="JUL205" s="174"/>
      <c r="JUM205" s="174"/>
      <c r="JUN205" s="174"/>
      <c r="JUO205" s="174"/>
      <c r="JUP205" s="174"/>
      <c r="JUQ205" s="174"/>
      <c r="JUR205" s="174"/>
      <c r="JUS205" s="174"/>
      <c r="JUT205" s="174"/>
      <c r="JUU205" s="174"/>
      <c r="JUV205" s="174"/>
      <c r="JUW205" s="174"/>
      <c r="JUX205" s="174"/>
      <c r="JUY205" s="174"/>
      <c r="JUZ205" s="174"/>
      <c r="JVA205" s="174"/>
      <c r="JVB205" s="174"/>
      <c r="JVC205" s="174"/>
      <c r="JVD205" s="174"/>
      <c r="JVE205" s="174"/>
      <c r="JVF205" s="174"/>
      <c r="JVG205" s="174"/>
      <c r="JVH205" s="174"/>
      <c r="JVI205" s="174"/>
      <c r="JVJ205" s="174"/>
      <c r="JVK205" s="174"/>
      <c r="JVL205" s="174"/>
      <c r="JVM205" s="174"/>
      <c r="JVN205" s="174"/>
      <c r="JVO205" s="174"/>
      <c r="JVP205" s="174"/>
      <c r="JVQ205" s="174"/>
      <c r="JVR205" s="174"/>
      <c r="JVS205" s="174"/>
      <c r="JVT205" s="174"/>
      <c r="JVU205" s="174"/>
      <c r="JVV205" s="174"/>
      <c r="JVW205" s="174"/>
      <c r="JVX205" s="174"/>
      <c r="JVY205" s="174"/>
      <c r="JVZ205" s="174"/>
      <c r="JWA205" s="174"/>
      <c r="JWB205" s="174"/>
      <c r="JWC205" s="174"/>
      <c r="JWD205" s="174"/>
      <c r="JWE205" s="174"/>
      <c r="JWF205" s="174"/>
      <c r="JWG205" s="174"/>
      <c r="JWH205" s="174"/>
      <c r="JWI205" s="174"/>
      <c r="JWJ205" s="174"/>
      <c r="JWK205" s="174"/>
      <c r="JWL205" s="174"/>
      <c r="JWM205" s="174"/>
      <c r="JWN205" s="174"/>
      <c r="JWO205" s="174"/>
      <c r="JWP205" s="174"/>
      <c r="JWQ205" s="174"/>
      <c r="JWR205" s="174"/>
      <c r="JWS205" s="174"/>
      <c r="JWT205" s="174"/>
      <c r="JWU205" s="174"/>
      <c r="JWV205" s="174"/>
      <c r="JWW205" s="174"/>
      <c r="JWX205" s="174"/>
      <c r="JWY205" s="174"/>
      <c r="JWZ205" s="174"/>
      <c r="JXA205" s="174"/>
      <c r="JXB205" s="174"/>
      <c r="JXC205" s="174"/>
      <c r="JXD205" s="174"/>
      <c r="JXE205" s="174"/>
      <c r="JXF205" s="174"/>
      <c r="JXG205" s="174"/>
      <c r="JXH205" s="174"/>
      <c r="JXI205" s="174"/>
      <c r="JXJ205" s="174"/>
      <c r="JXK205" s="174"/>
      <c r="JXL205" s="174"/>
      <c r="JXM205" s="174"/>
      <c r="JXN205" s="174"/>
      <c r="JXO205" s="174"/>
      <c r="JXP205" s="174"/>
      <c r="JXQ205" s="174"/>
      <c r="JXR205" s="174"/>
      <c r="JXS205" s="174"/>
      <c r="JXT205" s="174"/>
      <c r="JXU205" s="174"/>
      <c r="JXV205" s="174"/>
      <c r="JXW205" s="174"/>
      <c r="JXX205" s="174"/>
      <c r="JXY205" s="174"/>
      <c r="JXZ205" s="174"/>
      <c r="JYA205" s="174"/>
      <c r="JYB205" s="174"/>
      <c r="JYC205" s="174"/>
      <c r="JYD205" s="174"/>
      <c r="JYE205" s="174"/>
      <c r="JYF205" s="174"/>
      <c r="JYG205" s="174"/>
      <c r="JYH205" s="174"/>
      <c r="JYI205" s="174"/>
      <c r="JYJ205" s="174"/>
      <c r="JYK205" s="174"/>
      <c r="JYL205" s="174"/>
      <c r="JYM205" s="174"/>
      <c r="JYN205" s="174"/>
      <c r="JYO205" s="174"/>
      <c r="JYP205" s="174"/>
      <c r="JYQ205" s="174"/>
      <c r="JYR205" s="174"/>
      <c r="JYS205" s="174"/>
      <c r="JYT205" s="174"/>
      <c r="JYU205" s="174"/>
      <c r="JYV205" s="174"/>
      <c r="JYW205" s="174"/>
      <c r="JYX205" s="174"/>
      <c r="JYY205" s="174"/>
      <c r="JYZ205" s="174"/>
      <c r="JZA205" s="174"/>
      <c r="JZB205" s="174"/>
      <c r="JZC205" s="174"/>
      <c r="JZD205" s="174"/>
      <c r="JZE205" s="174"/>
      <c r="JZF205" s="174"/>
      <c r="JZG205" s="174"/>
      <c r="JZH205" s="174"/>
      <c r="JZI205" s="174"/>
      <c r="JZJ205" s="174"/>
      <c r="JZK205" s="174"/>
      <c r="JZL205" s="174"/>
      <c r="JZM205" s="174"/>
      <c r="JZN205" s="174"/>
      <c r="JZO205" s="174"/>
      <c r="JZP205" s="174"/>
      <c r="JZQ205" s="174"/>
      <c r="JZR205" s="174"/>
      <c r="JZS205" s="174"/>
      <c r="JZT205" s="174"/>
      <c r="JZU205" s="174"/>
      <c r="JZV205" s="174"/>
      <c r="JZW205" s="174"/>
      <c r="JZX205" s="174"/>
      <c r="JZY205" s="174"/>
      <c r="JZZ205" s="174"/>
      <c r="KAA205" s="174"/>
      <c r="KAB205" s="174"/>
      <c r="KAC205" s="174"/>
      <c r="KAD205" s="174"/>
      <c r="KAE205" s="174"/>
      <c r="KAF205" s="174"/>
      <c r="KAG205" s="174"/>
      <c r="KAH205" s="174"/>
      <c r="KAI205" s="174"/>
      <c r="KAJ205" s="174"/>
      <c r="KAK205" s="174"/>
      <c r="KAL205" s="174"/>
      <c r="KAM205" s="174"/>
      <c r="KAN205" s="174"/>
      <c r="KAO205" s="174"/>
      <c r="KAP205" s="174"/>
      <c r="KAQ205" s="174"/>
      <c r="KAR205" s="174"/>
      <c r="KAS205" s="174"/>
      <c r="KAT205" s="174"/>
      <c r="KAU205" s="174"/>
      <c r="KAV205" s="174"/>
      <c r="KAW205" s="174"/>
      <c r="KAX205" s="174"/>
      <c r="KAY205" s="174"/>
      <c r="KAZ205" s="174"/>
      <c r="KBA205" s="174"/>
      <c r="KBB205" s="174"/>
      <c r="KBC205" s="174"/>
      <c r="KBD205" s="174"/>
      <c r="KBE205" s="174"/>
      <c r="KBF205" s="174"/>
      <c r="KBG205" s="174"/>
      <c r="KBH205" s="174"/>
      <c r="KBI205" s="174"/>
      <c r="KBJ205" s="174"/>
      <c r="KBK205" s="174"/>
      <c r="KBL205" s="174"/>
      <c r="KBM205" s="174"/>
      <c r="KBN205" s="174"/>
      <c r="KBO205" s="174"/>
      <c r="KBP205" s="174"/>
      <c r="KBQ205" s="174"/>
      <c r="KBR205" s="174"/>
      <c r="KBS205" s="174"/>
      <c r="KBT205" s="174"/>
      <c r="KBU205" s="174"/>
      <c r="KBV205" s="174"/>
      <c r="KBW205" s="174"/>
      <c r="KBX205" s="174"/>
      <c r="KBY205" s="174"/>
      <c r="KBZ205" s="174"/>
      <c r="KCA205" s="174"/>
      <c r="KCB205" s="174"/>
      <c r="KCC205" s="174"/>
      <c r="KCD205" s="174"/>
      <c r="KCE205" s="174"/>
      <c r="KCF205" s="174"/>
      <c r="KCG205" s="174"/>
      <c r="KCH205" s="174"/>
      <c r="KCI205" s="174"/>
      <c r="KCJ205" s="174"/>
      <c r="KCK205" s="174"/>
      <c r="KCL205" s="174"/>
      <c r="KCM205" s="174"/>
      <c r="KCN205" s="174"/>
      <c r="KCO205" s="174"/>
      <c r="KCP205" s="174"/>
      <c r="KCQ205" s="174"/>
      <c r="KCR205" s="174"/>
      <c r="KCS205" s="174"/>
      <c r="KCT205" s="174"/>
      <c r="KCU205" s="174"/>
      <c r="KCV205" s="174"/>
      <c r="KCW205" s="174"/>
      <c r="KCX205" s="174"/>
      <c r="KCY205" s="174"/>
      <c r="KCZ205" s="174"/>
      <c r="KDA205" s="174"/>
      <c r="KDB205" s="174"/>
      <c r="KDC205" s="174"/>
      <c r="KDD205" s="174"/>
      <c r="KDE205" s="174"/>
      <c r="KDF205" s="174"/>
      <c r="KDG205" s="174"/>
      <c r="KDH205" s="174"/>
      <c r="KDI205" s="174"/>
      <c r="KDJ205" s="174"/>
      <c r="KDK205" s="174"/>
      <c r="KDL205" s="174"/>
      <c r="KDM205" s="174"/>
      <c r="KDN205" s="174"/>
      <c r="KDO205" s="174"/>
      <c r="KDP205" s="174"/>
      <c r="KDQ205" s="174"/>
      <c r="KDR205" s="174"/>
      <c r="KDS205" s="174"/>
      <c r="KDT205" s="174"/>
      <c r="KDU205" s="174"/>
      <c r="KDV205" s="174"/>
      <c r="KDW205" s="174"/>
      <c r="KDX205" s="174"/>
      <c r="KDY205" s="174"/>
      <c r="KDZ205" s="174"/>
      <c r="KEA205" s="174"/>
      <c r="KEB205" s="174"/>
      <c r="KEC205" s="174"/>
      <c r="KED205" s="174"/>
      <c r="KEE205" s="174"/>
      <c r="KEF205" s="174"/>
      <c r="KEG205" s="174"/>
      <c r="KEH205" s="174"/>
      <c r="KEI205" s="174"/>
      <c r="KEJ205" s="174"/>
      <c r="KEK205" s="174"/>
      <c r="KEL205" s="174"/>
      <c r="KEM205" s="174"/>
      <c r="KEN205" s="174"/>
      <c r="KEO205" s="174"/>
      <c r="KEP205" s="174"/>
      <c r="KEQ205" s="174"/>
      <c r="KER205" s="174"/>
      <c r="KES205" s="174"/>
      <c r="KET205" s="174"/>
      <c r="KEU205" s="174"/>
      <c r="KEV205" s="174"/>
      <c r="KEW205" s="174"/>
      <c r="KEX205" s="174"/>
      <c r="KEY205" s="174"/>
      <c r="KEZ205" s="174"/>
      <c r="KFA205" s="174"/>
      <c r="KFB205" s="174"/>
      <c r="KFC205" s="174"/>
      <c r="KFD205" s="174"/>
      <c r="KFE205" s="174"/>
      <c r="KFF205" s="174"/>
      <c r="KFG205" s="174"/>
      <c r="KFH205" s="174"/>
      <c r="KFI205" s="174"/>
      <c r="KFJ205" s="174"/>
      <c r="KFK205" s="174"/>
      <c r="KFL205" s="174"/>
      <c r="KFM205" s="174"/>
      <c r="KFN205" s="174"/>
      <c r="KFO205" s="174"/>
      <c r="KFP205" s="174"/>
      <c r="KFQ205" s="174"/>
      <c r="KFR205" s="174"/>
      <c r="KFS205" s="174"/>
      <c r="KFT205" s="174"/>
      <c r="KFU205" s="174"/>
      <c r="KFV205" s="174"/>
      <c r="KFW205" s="174"/>
      <c r="KFX205" s="174"/>
      <c r="KFY205" s="174"/>
      <c r="KFZ205" s="174"/>
      <c r="KGA205" s="174"/>
      <c r="KGB205" s="174"/>
      <c r="KGC205" s="174"/>
      <c r="KGD205" s="174"/>
      <c r="KGE205" s="174"/>
      <c r="KGF205" s="174"/>
      <c r="KGG205" s="174"/>
      <c r="KGH205" s="174"/>
      <c r="KGI205" s="174"/>
      <c r="KGJ205" s="174"/>
      <c r="KGK205" s="174"/>
      <c r="KGL205" s="174"/>
      <c r="KGM205" s="174"/>
      <c r="KGN205" s="174"/>
      <c r="KGO205" s="174"/>
      <c r="KGP205" s="174"/>
      <c r="KGQ205" s="174"/>
      <c r="KGR205" s="174"/>
      <c r="KGS205" s="174"/>
      <c r="KGT205" s="174"/>
      <c r="KGU205" s="174"/>
      <c r="KGV205" s="174"/>
      <c r="KGW205" s="174"/>
      <c r="KGX205" s="174"/>
      <c r="KGY205" s="174"/>
      <c r="KGZ205" s="174"/>
      <c r="KHA205" s="174"/>
      <c r="KHB205" s="174"/>
      <c r="KHC205" s="174"/>
      <c r="KHD205" s="174"/>
      <c r="KHE205" s="174"/>
      <c r="KHF205" s="174"/>
      <c r="KHG205" s="174"/>
      <c r="KHH205" s="174"/>
      <c r="KHI205" s="174"/>
      <c r="KHJ205" s="174"/>
      <c r="KHK205" s="174"/>
      <c r="KHL205" s="174"/>
      <c r="KHM205" s="174"/>
      <c r="KHN205" s="174"/>
      <c r="KHO205" s="174"/>
      <c r="KHP205" s="174"/>
      <c r="KHQ205" s="174"/>
      <c r="KHR205" s="174"/>
      <c r="KHS205" s="174"/>
      <c r="KHT205" s="174"/>
      <c r="KHU205" s="174"/>
      <c r="KHV205" s="174"/>
      <c r="KHW205" s="174"/>
      <c r="KHX205" s="174"/>
      <c r="KHY205" s="174"/>
      <c r="KHZ205" s="174"/>
      <c r="KIA205" s="174"/>
      <c r="KIB205" s="174"/>
      <c r="KIC205" s="174"/>
      <c r="KID205" s="174"/>
      <c r="KIE205" s="174"/>
      <c r="KIF205" s="174"/>
      <c r="KIG205" s="174"/>
      <c r="KIH205" s="174"/>
      <c r="KII205" s="174"/>
      <c r="KIJ205" s="174"/>
      <c r="KIK205" s="174"/>
      <c r="KIL205" s="174"/>
      <c r="KIM205" s="174"/>
      <c r="KIN205" s="174"/>
      <c r="KIO205" s="174"/>
      <c r="KIP205" s="174"/>
      <c r="KIQ205" s="174"/>
      <c r="KIR205" s="174"/>
      <c r="KIS205" s="174"/>
      <c r="KIT205" s="174"/>
      <c r="KIU205" s="174"/>
      <c r="KIV205" s="174"/>
      <c r="KIW205" s="174"/>
      <c r="KIX205" s="174"/>
      <c r="KIY205" s="174"/>
      <c r="KIZ205" s="174"/>
      <c r="KJA205" s="174"/>
      <c r="KJB205" s="174"/>
      <c r="KJC205" s="174"/>
      <c r="KJD205" s="174"/>
      <c r="KJE205" s="174"/>
      <c r="KJF205" s="174"/>
      <c r="KJG205" s="174"/>
      <c r="KJH205" s="174"/>
      <c r="KJI205" s="174"/>
      <c r="KJJ205" s="174"/>
      <c r="KJK205" s="174"/>
      <c r="KJL205" s="174"/>
      <c r="KJM205" s="174"/>
      <c r="KJN205" s="174"/>
      <c r="KJO205" s="174"/>
      <c r="KJP205" s="174"/>
      <c r="KJQ205" s="174"/>
      <c r="KJR205" s="174"/>
      <c r="KJS205" s="174"/>
      <c r="KJT205" s="174"/>
      <c r="KJU205" s="174"/>
      <c r="KJV205" s="174"/>
      <c r="KJW205" s="174"/>
      <c r="KJX205" s="174"/>
      <c r="KJY205" s="174"/>
      <c r="KJZ205" s="174"/>
      <c r="KKA205" s="174"/>
      <c r="KKB205" s="174"/>
      <c r="KKC205" s="174"/>
      <c r="KKD205" s="174"/>
      <c r="KKE205" s="174"/>
      <c r="KKF205" s="174"/>
      <c r="KKG205" s="174"/>
      <c r="KKH205" s="174"/>
      <c r="KKI205" s="174"/>
      <c r="KKJ205" s="174"/>
      <c r="KKK205" s="174"/>
      <c r="KKL205" s="174"/>
      <c r="KKM205" s="174"/>
      <c r="KKN205" s="174"/>
      <c r="KKO205" s="174"/>
      <c r="KKP205" s="174"/>
      <c r="KKQ205" s="174"/>
      <c r="KKR205" s="174"/>
      <c r="KKS205" s="174"/>
      <c r="KKT205" s="174"/>
      <c r="KKU205" s="174"/>
      <c r="KKV205" s="174"/>
      <c r="KKW205" s="174"/>
      <c r="KKX205" s="174"/>
      <c r="KKY205" s="174"/>
      <c r="KKZ205" s="174"/>
      <c r="KLA205" s="174"/>
      <c r="KLB205" s="174"/>
      <c r="KLC205" s="174"/>
      <c r="KLD205" s="174"/>
      <c r="KLE205" s="174"/>
      <c r="KLF205" s="174"/>
      <c r="KLG205" s="174"/>
      <c r="KLH205" s="174"/>
      <c r="KLI205" s="174"/>
      <c r="KLJ205" s="174"/>
      <c r="KLK205" s="174"/>
      <c r="KLL205" s="174"/>
      <c r="KLM205" s="174"/>
      <c r="KLN205" s="174"/>
      <c r="KLO205" s="174"/>
      <c r="KLP205" s="174"/>
      <c r="KLQ205" s="174"/>
      <c r="KLR205" s="174"/>
      <c r="KLS205" s="174"/>
      <c r="KLT205" s="174"/>
      <c r="KLU205" s="174"/>
      <c r="KLV205" s="174"/>
      <c r="KLW205" s="174"/>
      <c r="KLX205" s="174"/>
      <c r="KLY205" s="174"/>
      <c r="KLZ205" s="174"/>
      <c r="KMA205" s="174"/>
      <c r="KMB205" s="174"/>
      <c r="KMC205" s="174"/>
      <c r="KMD205" s="174"/>
      <c r="KME205" s="174"/>
      <c r="KMF205" s="174"/>
      <c r="KMG205" s="174"/>
      <c r="KMH205" s="174"/>
      <c r="KMI205" s="174"/>
      <c r="KMJ205" s="174"/>
      <c r="KMK205" s="174"/>
      <c r="KML205" s="174"/>
      <c r="KMM205" s="174"/>
      <c r="KMN205" s="174"/>
      <c r="KMO205" s="174"/>
      <c r="KMP205" s="174"/>
      <c r="KMQ205" s="174"/>
      <c r="KMR205" s="174"/>
      <c r="KMS205" s="174"/>
      <c r="KMT205" s="174"/>
      <c r="KMU205" s="174"/>
      <c r="KMV205" s="174"/>
      <c r="KMW205" s="174"/>
      <c r="KMX205" s="174"/>
      <c r="KMY205" s="174"/>
      <c r="KMZ205" s="174"/>
      <c r="KNA205" s="174"/>
      <c r="KNB205" s="174"/>
      <c r="KNC205" s="174"/>
      <c r="KND205" s="174"/>
      <c r="KNE205" s="174"/>
      <c r="KNF205" s="174"/>
      <c r="KNG205" s="174"/>
      <c r="KNH205" s="174"/>
      <c r="KNI205" s="174"/>
      <c r="KNJ205" s="174"/>
      <c r="KNK205" s="174"/>
      <c r="KNL205" s="174"/>
      <c r="KNM205" s="174"/>
      <c r="KNN205" s="174"/>
      <c r="KNO205" s="174"/>
      <c r="KNP205" s="174"/>
      <c r="KNQ205" s="174"/>
      <c r="KNR205" s="174"/>
      <c r="KNS205" s="174"/>
      <c r="KNT205" s="174"/>
      <c r="KNU205" s="174"/>
      <c r="KNV205" s="174"/>
      <c r="KNW205" s="174"/>
      <c r="KNX205" s="174"/>
      <c r="KNY205" s="174"/>
      <c r="KNZ205" s="174"/>
      <c r="KOA205" s="174"/>
      <c r="KOB205" s="174"/>
      <c r="KOC205" s="174"/>
      <c r="KOD205" s="174"/>
      <c r="KOE205" s="174"/>
      <c r="KOF205" s="174"/>
      <c r="KOG205" s="174"/>
      <c r="KOH205" s="174"/>
      <c r="KOI205" s="174"/>
      <c r="KOJ205" s="174"/>
      <c r="KOK205" s="174"/>
      <c r="KOL205" s="174"/>
      <c r="KOM205" s="174"/>
      <c r="KON205" s="174"/>
      <c r="KOO205" s="174"/>
      <c r="KOP205" s="174"/>
      <c r="KOQ205" s="174"/>
      <c r="KOR205" s="174"/>
      <c r="KOS205" s="174"/>
      <c r="KOT205" s="174"/>
      <c r="KOU205" s="174"/>
      <c r="KOV205" s="174"/>
      <c r="KOW205" s="174"/>
      <c r="KOX205" s="174"/>
      <c r="KOY205" s="174"/>
      <c r="KOZ205" s="174"/>
      <c r="KPA205" s="174"/>
      <c r="KPB205" s="174"/>
      <c r="KPC205" s="174"/>
      <c r="KPD205" s="174"/>
      <c r="KPE205" s="174"/>
      <c r="KPF205" s="174"/>
      <c r="KPG205" s="174"/>
      <c r="KPH205" s="174"/>
      <c r="KPI205" s="174"/>
      <c r="KPJ205" s="174"/>
      <c r="KPK205" s="174"/>
      <c r="KPL205" s="174"/>
      <c r="KPM205" s="174"/>
      <c r="KPN205" s="174"/>
      <c r="KPO205" s="174"/>
      <c r="KPP205" s="174"/>
      <c r="KPQ205" s="174"/>
      <c r="KPR205" s="174"/>
      <c r="KPS205" s="174"/>
      <c r="KPT205" s="174"/>
      <c r="KPU205" s="174"/>
      <c r="KPV205" s="174"/>
      <c r="KPW205" s="174"/>
      <c r="KPX205" s="174"/>
      <c r="KPY205" s="174"/>
      <c r="KPZ205" s="174"/>
      <c r="KQA205" s="174"/>
      <c r="KQB205" s="174"/>
      <c r="KQC205" s="174"/>
      <c r="KQD205" s="174"/>
      <c r="KQE205" s="174"/>
      <c r="KQF205" s="174"/>
      <c r="KQG205" s="174"/>
      <c r="KQH205" s="174"/>
      <c r="KQI205" s="174"/>
      <c r="KQJ205" s="174"/>
      <c r="KQK205" s="174"/>
      <c r="KQL205" s="174"/>
      <c r="KQM205" s="174"/>
      <c r="KQN205" s="174"/>
      <c r="KQO205" s="174"/>
      <c r="KQP205" s="174"/>
      <c r="KQQ205" s="174"/>
      <c r="KQR205" s="174"/>
      <c r="KQS205" s="174"/>
      <c r="KQT205" s="174"/>
      <c r="KQU205" s="174"/>
      <c r="KQV205" s="174"/>
      <c r="KQW205" s="174"/>
      <c r="KQX205" s="174"/>
      <c r="KQY205" s="174"/>
      <c r="KQZ205" s="174"/>
      <c r="KRA205" s="174"/>
      <c r="KRB205" s="174"/>
      <c r="KRC205" s="174"/>
      <c r="KRD205" s="174"/>
      <c r="KRE205" s="174"/>
      <c r="KRF205" s="174"/>
      <c r="KRG205" s="174"/>
      <c r="KRH205" s="174"/>
      <c r="KRI205" s="174"/>
      <c r="KRJ205" s="174"/>
      <c r="KRK205" s="174"/>
      <c r="KRL205" s="174"/>
      <c r="KRM205" s="174"/>
      <c r="KRN205" s="174"/>
      <c r="KRO205" s="174"/>
      <c r="KRP205" s="174"/>
      <c r="KRQ205" s="174"/>
      <c r="KRR205" s="174"/>
      <c r="KRS205" s="174"/>
      <c r="KRT205" s="174"/>
      <c r="KRU205" s="174"/>
      <c r="KRV205" s="174"/>
      <c r="KRW205" s="174"/>
      <c r="KRX205" s="174"/>
      <c r="KRY205" s="174"/>
      <c r="KRZ205" s="174"/>
      <c r="KSA205" s="174"/>
      <c r="KSB205" s="174"/>
      <c r="KSC205" s="174"/>
      <c r="KSD205" s="174"/>
      <c r="KSE205" s="174"/>
      <c r="KSF205" s="174"/>
      <c r="KSG205" s="174"/>
      <c r="KSH205" s="174"/>
      <c r="KSI205" s="174"/>
      <c r="KSJ205" s="174"/>
      <c r="KSK205" s="174"/>
      <c r="KSL205" s="174"/>
      <c r="KSM205" s="174"/>
      <c r="KSN205" s="174"/>
      <c r="KSO205" s="174"/>
      <c r="KSP205" s="174"/>
      <c r="KSQ205" s="174"/>
      <c r="KSR205" s="174"/>
      <c r="KSS205" s="174"/>
      <c r="KST205" s="174"/>
      <c r="KSU205" s="174"/>
      <c r="KSV205" s="174"/>
      <c r="KSW205" s="174"/>
      <c r="KSX205" s="174"/>
      <c r="KSY205" s="174"/>
      <c r="KSZ205" s="174"/>
      <c r="KTA205" s="174"/>
      <c r="KTB205" s="174"/>
      <c r="KTC205" s="174"/>
      <c r="KTD205" s="174"/>
      <c r="KTE205" s="174"/>
      <c r="KTF205" s="174"/>
      <c r="KTG205" s="174"/>
      <c r="KTH205" s="174"/>
      <c r="KTI205" s="174"/>
      <c r="KTJ205" s="174"/>
      <c r="KTK205" s="174"/>
      <c r="KTL205" s="174"/>
      <c r="KTM205" s="174"/>
      <c r="KTN205" s="174"/>
      <c r="KTO205" s="174"/>
      <c r="KTP205" s="174"/>
      <c r="KTQ205" s="174"/>
      <c r="KTR205" s="174"/>
      <c r="KTS205" s="174"/>
      <c r="KTT205" s="174"/>
      <c r="KTU205" s="174"/>
      <c r="KTV205" s="174"/>
      <c r="KTW205" s="174"/>
      <c r="KTX205" s="174"/>
      <c r="KTY205" s="174"/>
      <c r="KTZ205" s="174"/>
      <c r="KUA205" s="174"/>
      <c r="KUB205" s="174"/>
      <c r="KUC205" s="174"/>
      <c r="KUD205" s="174"/>
      <c r="KUE205" s="174"/>
      <c r="KUF205" s="174"/>
      <c r="KUG205" s="174"/>
      <c r="KUH205" s="174"/>
      <c r="KUI205" s="174"/>
      <c r="KUJ205" s="174"/>
      <c r="KUK205" s="174"/>
      <c r="KUL205" s="174"/>
      <c r="KUM205" s="174"/>
      <c r="KUN205" s="174"/>
      <c r="KUO205" s="174"/>
      <c r="KUP205" s="174"/>
      <c r="KUQ205" s="174"/>
      <c r="KUR205" s="174"/>
      <c r="KUS205" s="174"/>
      <c r="KUT205" s="174"/>
      <c r="KUU205" s="174"/>
      <c r="KUV205" s="174"/>
      <c r="KUW205" s="174"/>
      <c r="KUX205" s="174"/>
      <c r="KUY205" s="174"/>
      <c r="KUZ205" s="174"/>
      <c r="KVA205" s="174"/>
      <c r="KVB205" s="174"/>
      <c r="KVC205" s="174"/>
      <c r="KVD205" s="174"/>
      <c r="KVE205" s="174"/>
      <c r="KVF205" s="174"/>
      <c r="KVG205" s="174"/>
      <c r="KVH205" s="174"/>
      <c r="KVI205" s="174"/>
      <c r="KVJ205" s="174"/>
      <c r="KVK205" s="174"/>
      <c r="KVL205" s="174"/>
      <c r="KVM205" s="174"/>
      <c r="KVN205" s="174"/>
      <c r="KVO205" s="174"/>
      <c r="KVP205" s="174"/>
      <c r="KVQ205" s="174"/>
      <c r="KVR205" s="174"/>
      <c r="KVS205" s="174"/>
      <c r="KVT205" s="174"/>
      <c r="KVU205" s="174"/>
      <c r="KVV205" s="174"/>
      <c r="KVW205" s="174"/>
      <c r="KVX205" s="174"/>
      <c r="KVY205" s="174"/>
      <c r="KVZ205" s="174"/>
      <c r="KWA205" s="174"/>
      <c r="KWB205" s="174"/>
      <c r="KWC205" s="174"/>
      <c r="KWD205" s="174"/>
      <c r="KWE205" s="174"/>
      <c r="KWF205" s="174"/>
      <c r="KWG205" s="174"/>
      <c r="KWH205" s="174"/>
      <c r="KWI205" s="174"/>
      <c r="KWJ205" s="174"/>
      <c r="KWK205" s="174"/>
      <c r="KWL205" s="174"/>
      <c r="KWM205" s="174"/>
      <c r="KWN205" s="174"/>
      <c r="KWO205" s="174"/>
      <c r="KWP205" s="174"/>
      <c r="KWQ205" s="174"/>
      <c r="KWR205" s="174"/>
      <c r="KWS205" s="174"/>
      <c r="KWT205" s="174"/>
      <c r="KWU205" s="174"/>
      <c r="KWV205" s="174"/>
      <c r="KWW205" s="174"/>
      <c r="KWX205" s="174"/>
      <c r="KWY205" s="174"/>
      <c r="KWZ205" s="174"/>
      <c r="KXA205" s="174"/>
      <c r="KXB205" s="174"/>
      <c r="KXC205" s="174"/>
      <c r="KXD205" s="174"/>
      <c r="KXE205" s="174"/>
      <c r="KXF205" s="174"/>
      <c r="KXG205" s="174"/>
      <c r="KXH205" s="174"/>
      <c r="KXI205" s="174"/>
      <c r="KXJ205" s="174"/>
      <c r="KXK205" s="174"/>
      <c r="KXL205" s="174"/>
      <c r="KXM205" s="174"/>
      <c r="KXN205" s="174"/>
      <c r="KXO205" s="174"/>
      <c r="KXP205" s="174"/>
      <c r="KXQ205" s="174"/>
      <c r="KXR205" s="174"/>
      <c r="KXS205" s="174"/>
      <c r="KXT205" s="174"/>
      <c r="KXU205" s="174"/>
      <c r="KXV205" s="174"/>
      <c r="KXW205" s="174"/>
      <c r="KXX205" s="174"/>
      <c r="KXY205" s="174"/>
      <c r="KXZ205" s="174"/>
      <c r="KYA205" s="174"/>
      <c r="KYB205" s="174"/>
      <c r="KYC205" s="174"/>
      <c r="KYD205" s="174"/>
      <c r="KYE205" s="174"/>
      <c r="KYF205" s="174"/>
      <c r="KYG205" s="174"/>
      <c r="KYH205" s="174"/>
      <c r="KYI205" s="174"/>
      <c r="KYJ205" s="174"/>
      <c r="KYK205" s="174"/>
      <c r="KYL205" s="174"/>
      <c r="KYM205" s="174"/>
      <c r="KYN205" s="174"/>
      <c r="KYO205" s="174"/>
      <c r="KYP205" s="174"/>
      <c r="KYQ205" s="174"/>
      <c r="KYR205" s="174"/>
      <c r="KYS205" s="174"/>
      <c r="KYT205" s="174"/>
      <c r="KYU205" s="174"/>
      <c r="KYV205" s="174"/>
      <c r="KYW205" s="174"/>
      <c r="KYX205" s="174"/>
      <c r="KYY205" s="174"/>
      <c r="KYZ205" s="174"/>
      <c r="KZA205" s="174"/>
      <c r="KZB205" s="174"/>
      <c r="KZC205" s="174"/>
      <c r="KZD205" s="174"/>
      <c r="KZE205" s="174"/>
      <c r="KZF205" s="174"/>
      <c r="KZG205" s="174"/>
      <c r="KZH205" s="174"/>
      <c r="KZI205" s="174"/>
      <c r="KZJ205" s="174"/>
      <c r="KZK205" s="174"/>
      <c r="KZL205" s="174"/>
      <c r="KZM205" s="174"/>
      <c r="KZN205" s="174"/>
      <c r="KZO205" s="174"/>
      <c r="KZP205" s="174"/>
      <c r="KZQ205" s="174"/>
      <c r="KZR205" s="174"/>
      <c r="KZS205" s="174"/>
      <c r="KZT205" s="174"/>
      <c r="KZU205" s="174"/>
      <c r="KZV205" s="174"/>
      <c r="KZW205" s="174"/>
      <c r="KZX205" s="174"/>
      <c r="KZY205" s="174"/>
      <c r="KZZ205" s="174"/>
      <c r="LAA205" s="174"/>
      <c r="LAB205" s="174"/>
      <c r="LAC205" s="174"/>
      <c r="LAD205" s="174"/>
      <c r="LAE205" s="174"/>
      <c r="LAF205" s="174"/>
      <c r="LAG205" s="174"/>
      <c r="LAH205" s="174"/>
      <c r="LAI205" s="174"/>
      <c r="LAJ205" s="174"/>
      <c r="LAK205" s="174"/>
      <c r="LAL205" s="174"/>
      <c r="LAM205" s="174"/>
      <c r="LAN205" s="174"/>
      <c r="LAO205" s="174"/>
      <c r="LAP205" s="174"/>
      <c r="LAQ205" s="174"/>
      <c r="LAR205" s="174"/>
      <c r="LAS205" s="174"/>
      <c r="LAT205" s="174"/>
      <c r="LAU205" s="174"/>
      <c r="LAV205" s="174"/>
      <c r="LAW205" s="174"/>
      <c r="LAX205" s="174"/>
      <c r="LAY205" s="174"/>
      <c r="LAZ205" s="174"/>
      <c r="LBA205" s="174"/>
      <c r="LBB205" s="174"/>
      <c r="LBC205" s="174"/>
      <c r="LBD205" s="174"/>
      <c r="LBE205" s="174"/>
      <c r="LBF205" s="174"/>
      <c r="LBG205" s="174"/>
      <c r="LBH205" s="174"/>
      <c r="LBI205" s="174"/>
      <c r="LBJ205" s="174"/>
      <c r="LBK205" s="174"/>
      <c r="LBL205" s="174"/>
      <c r="LBM205" s="174"/>
      <c r="LBN205" s="174"/>
      <c r="LBO205" s="174"/>
      <c r="LBP205" s="174"/>
      <c r="LBQ205" s="174"/>
      <c r="LBR205" s="174"/>
      <c r="LBS205" s="174"/>
      <c r="LBT205" s="174"/>
      <c r="LBU205" s="174"/>
      <c r="LBV205" s="174"/>
      <c r="LBW205" s="174"/>
      <c r="LBX205" s="174"/>
      <c r="LBY205" s="174"/>
      <c r="LBZ205" s="174"/>
      <c r="LCA205" s="174"/>
      <c r="LCB205" s="174"/>
      <c r="LCC205" s="174"/>
      <c r="LCD205" s="174"/>
      <c r="LCE205" s="174"/>
      <c r="LCF205" s="174"/>
      <c r="LCG205" s="174"/>
      <c r="LCH205" s="174"/>
      <c r="LCI205" s="174"/>
      <c r="LCJ205" s="174"/>
      <c r="LCK205" s="174"/>
      <c r="LCL205" s="174"/>
      <c r="LCM205" s="174"/>
      <c r="LCN205" s="174"/>
      <c r="LCO205" s="174"/>
      <c r="LCP205" s="174"/>
      <c r="LCQ205" s="174"/>
      <c r="LCR205" s="174"/>
      <c r="LCS205" s="174"/>
      <c r="LCT205" s="174"/>
      <c r="LCU205" s="174"/>
      <c r="LCV205" s="174"/>
      <c r="LCW205" s="174"/>
      <c r="LCX205" s="174"/>
      <c r="LCY205" s="174"/>
      <c r="LCZ205" s="174"/>
      <c r="LDA205" s="174"/>
      <c r="LDB205" s="174"/>
      <c r="LDC205" s="174"/>
      <c r="LDD205" s="174"/>
      <c r="LDE205" s="174"/>
      <c r="LDF205" s="174"/>
      <c r="LDG205" s="174"/>
      <c r="LDH205" s="174"/>
      <c r="LDI205" s="174"/>
      <c r="LDJ205" s="174"/>
      <c r="LDK205" s="174"/>
      <c r="LDL205" s="174"/>
      <c r="LDM205" s="174"/>
      <c r="LDN205" s="174"/>
      <c r="LDO205" s="174"/>
      <c r="LDP205" s="174"/>
      <c r="LDQ205" s="174"/>
      <c r="LDR205" s="174"/>
      <c r="LDS205" s="174"/>
      <c r="LDT205" s="174"/>
      <c r="LDU205" s="174"/>
      <c r="LDV205" s="174"/>
      <c r="LDW205" s="174"/>
      <c r="LDX205" s="174"/>
      <c r="LDY205" s="174"/>
      <c r="LDZ205" s="174"/>
      <c r="LEA205" s="174"/>
      <c r="LEB205" s="174"/>
      <c r="LEC205" s="174"/>
      <c r="LED205" s="174"/>
      <c r="LEE205" s="174"/>
      <c r="LEF205" s="174"/>
      <c r="LEG205" s="174"/>
      <c r="LEH205" s="174"/>
      <c r="LEI205" s="174"/>
      <c r="LEJ205" s="174"/>
      <c r="LEK205" s="174"/>
      <c r="LEL205" s="174"/>
      <c r="LEM205" s="174"/>
      <c r="LEN205" s="174"/>
      <c r="LEO205" s="174"/>
      <c r="LEP205" s="174"/>
      <c r="LEQ205" s="174"/>
      <c r="LER205" s="174"/>
      <c r="LES205" s="174"/>
      <c r="LET205" s="174"/>
      <c r="LEU205" s="174"/>
      <c r="LEV205" s="174"/>
      <c r="LEW205" s="174"/>
      <c r="LEX205" s="174"/>
      <c r="LEY205" s="174"/>
      <c r="LEZ205" s="174"/>
      <c r="LFA205" s="174"/>
      <c r="LFB205" s="174"/>
      <c r="LFC205" s="174"/>
      <c r="LFD205" s="174"/>
      <c r="LFE205" s="174"/>
      <c r="LFF205" s="174"/>
      <c r="LFG205" s="174"/>
      <c r="LFH205" s="174"/>
      <c r="LFI205" s="174"/>
      <c r="LFJ205" s="174"/>
      <c r="LFK205" s="174"/>
      <c r="LFL205" s="174"/>
      <c r="LFM205" s="174"/>
      <c r="LFN205" s="174"/>
      <c r="LFO205" s="174"/>
      <c r="LFP205" s="174"/>
      <c r="LFQ205" s="174"/>
      <c r="LFR205" s="174"/>
      <c r="LFS205" s="174"/>
      <c r="LFT205" s="174"/>
      <c r="LFU205" s="174"/>
      <c r="LFV205" s="174"/>
      <c r="LFW205" s="174"/>
      <c r="LFX205" s="174"/>
      <c r="LFY205" s="174"/>
      <c r="LFZ205" s="174"/>
      <c r="LGA205" s="174"/>
      <c r="LGB205" s="174"/>
      <c r="LGC205" s="174"/>
      <c r="LGD205" s="174"/>
      <c r="LGE205" s="174"/>
      <c r="LGF205" s="174"/>
      <c r="LGG205" s="174"/>
      <c r="LGH205" s="174"/>
      <c r="LGI205" s="174"/>
      <c r="LGJ205" s="174"/>
      <c r="LGK205" s="174"/>
      <c r="LGL205" s="174"/>
      <c r="LGM205" s="174"/>
      <c r="LGN205" s="174"/>
      <c r="LGO205" s="174"/>
      <c r="LGP205" s="174"/>
      <c r="LGQ205" s="174"/>
      <c r="LGR205" s="174"/>
      <c r="LGS205" s="174"/>
      <c r="LGT205" s="174"/>
      <c r="LGU205" s="174"/>
      <c r="LGV205" s="174"/>
      <c r="LGW205" s="174"/>
      <c r="LGX205" s="174"/>
      <c r="LGY205" s="174"/>
      <c r="LGZ205" s="174"/>
      <c r="LHA205" s="174"/>
      <c r="LHB205" s="174"/>
      <c r="LHC205" s="174"/>
      <c r="LHD205" s="174"/>
      <c r="LHE205" s="174"/>
      <c r="LHF205" s="174"/>
      <c r="LHG205" s="174"/>
      <c r="LHH205" s="174"/>
      <c r="LHI205" s="174"/>
      <c r="LHJ205" s="174"/>
      <c r="LHK205" s="174"/>
      <c r="LHL205" s="174"/>
      <c r="LHM205" s="174"/>
      <c r="LHN205" s="174"/>
      <c r="LHO205" s="174"/>
      <c r="LHP205" s="174"/>
      <c r="LHQ205" s="174"/>
      <c r="LHR205" s="174"/>
      <c r="LHS205" s="174"/>
      <c r="LHT205" s="174"/>
      <c r="LHU205" s="174"/>
      <c r="LHV205" s="174"/>
      <c r="LHW205" s="174"/>
      <c r="LHX205" s="174"/>
      <c r="LHY205" s="174"/>
      <c r="LHZ205" s="174"/>
      <c r="LIA205" s="174"/>
      <c r="LIB205" s="174"/>
      <c r="LIC205" s="174"/>
      <c r="LID205" s="174"/>
      <c r="LIE205" s="174"/>
      <c r="LIF205" s="174"/>
      <c r="LIG205" s="174"/>
      <c r="LIH205" s="174"/>
      <c r="LII205" s="174"/>
      <c r="LIJ205" s="174"/>
      <c r="LIK205" s="174"/>
      <c r="LIL205" s="174"/>
      <c r="LIM205" s="174"/>
      <c r="LIN205" s="174"/>
      <c r="LIO205" s="174"/>
      <c r="LIP205" s="174"/>
      <c r="LIQ205" s="174"/>
      <c r="LIR205" s="174"/>
      <c r="LIS205" s="174"/>
      <c r="LIT205" s="174"/>
      <c r="LIU205" s="174"/>
      <c r="LIV205" s="174"/>
      <c r="LIW205" s="174"/>
      <c r="LIX205" s="174"/>
      <c r="LIY205" s="174"/>
      <c r="LIZ205" s="174"/>
      <c r="LJA205" s="174"/>
      <c r="LJB205" s="174"/>
      <c r="LJC205" s="174"/>
      <c r="LJD205" s="174"/>
      <c r="LJE205" s="174"/>
      <c r="LJF205" s="174"/>
      <c r="LJG205" s="174"/>
      <c r="LJH205" s="174"/>
      <c r="LJI205" s="174"/>
      <c r="LJJ205" s="174"/>
      <c r="LJK205" s="174"/>
      <c r="LJL205" s="174"/>
      <c r="LJM205" s="174"/>
      <c r="LJN205" s="174"/>
      <c r="LJO205" s="174"/>
      <c r="LJP205" s="174"/>
      <c r="LJQ205" s="174"/>
      <c r="LJR205" s="174"/>
      <c r="LJS205" s="174"/>
      <c r="LJT205" s="174"/>
      <c r="LJU205" s="174"/>
      <c r="LJV205" s="174"/>
      <c r="LJW205" s="174"/>
      <c r="LJX205" s="174"/>
      <c r="LJY205" s="174"/>
      <c r="LJZ205" s="174"/>
      <c r="LKA205" s="174"/>
      <c r="LKB205" s="174"/>
      <c r="LKC205" s="174"/>
      <c r="LKD205" s="174"/>
      <c r="LKE205" s="174"/>
      <c r="LKF205" s="174"/>
      <c r="LKG205" s="174"/>
      <c r="LKH205" s="174"/>
      <c r="LKI205" s="174"/>
      <c r="LKJ205" s="174"/>
      <c r="LKK205" s="174"/>
      <c r="LKL205" s="174"/>
      <c r="LKM205" s="174"/>
      <c r="LKN205" s="174"/>
      <c r="LKO205" s="174"/>
      <c r="LKP205" s="174"/>
      <c r="LKQ205" s="174"/>
      <c r="LKR205" s="174"/>
      <c r="LKS205" s="174"/>
      <c r="LKT205" s="174"/>
      <c r="LKU205" s="174"/>
      <c r="LKV205" s="174"/>
      <c r="LKW205" s="174"/>
      <c r="LKX205" s="174"/>
      <c r="LKY205" s="174"/>
      <c r="LKZ205" s="174"/>
      <c r="LLA205" s="174"/>
      <c r="LLB205" s="174"/>
      <c r="LLC205" s="174"/>
      <c r="LLD205" s="174"/>
      <c r="LLE205" s="174"/>
      <c r="LLF205" s="174"/>
      <c r="LLG205" s="174"/>
      <c r="LLH205" s="174"/>
      <c r="LLI205" s="174"/>
      <c r="LLJ205" s="174"/>
      <c r="LLK205" s="174"/>
      <c r="LLL205" s="174"/>
      <c r="LLM205" s="174"/>
      <c r="LLN205" s="174"/>
      <c r="LLO205" s="174"/>
      <c r="LLP205" s="174"/>
      <c r="LLQ205" s="174"/>
      <c r="LLR205" s="174"/>
      <c r="LLS205" s="174"/>
      <c r="LLT205" s="174"/>
      <c r="LLU205" s="174"/>
      <c r="LLV205" s="174"/>
      <c r="LLW205" s="174"/>
      <c r="LLX205" s="174"/>
      <c r="LLY205" s="174"/>
      <c r="LLZ205" s="174"/>
      <c r="LMA205" s="174"/>
      <c r="LMB205" s="174"/>
      <c r="LMC205" s="174"/>
      <c r="LMD205" s="174"/>
      <c r="LME205" s="174"/>
      <c r="LMF205" s="174"/>
      <c r="LMG205" s="174"/>
      <c r="LMH205" s="174"/>
      <c r="LMI205" s="174"/>
      <c r="LMJ205" s="174"/>
      <c r="LMK205" s="174"/>
      <c r="LML205" s="174"/>
      <c r="LMM205" s="174"/>
      <c r="LMN205" s="174"/>
      <c r="LMO205" s="174"/>
      <c r="LMP205" s="174"/>
      <c r="LMQ205" s="174"/>
      <c r="LMR205" s="174"/>
      <c r="LMS205" s="174"/>
      <c r="LMT205" s="174"/>
      <c r="LMU205" s="174"/>
      <c r="LMV205" s="174"/>
      <c r="LMW205" s="174"/>
      <c r="LMX205" s="174"/>
      <c r="LMY205" s="174"/>
      <c r="LMZ205" s="174"/>
      <c r="LNA205" s="174"/>
      <c r="LNB205" s="174"/>
      <c r="LNC205" s="174"/>
      <c r="LND205" s="174"/>
      <c r="LNE205" s="174"/>
      <c r="LNF205" s="174"/>
      <c r="LNG205" s="174"/>
      <c r="LNH205" s="174"/>
      <c r="LNI205" s="174"/>
      <c r="LNJ205" s="174"/>
      <c r="LNK205" s="174"/>
      <c r="LNL205" s="174"/>
      <c r="LNM205" s="174"/>
      <c r="LNN205" s="174"/>
      <c r="LNO205" s="174"/>
      <c r="LNP205" s="174"/>
      <c r="LNQ205" s="174"/>
      <c r="LNR205" s="174"/>
      <c r="LNS205" s="174"/>
      <c r="LNT205" s="174"/>
      <c r="LNU205" s="174"/>
      <c r="LNV205" s="174"/>
      <c r="LNW205" s="174"/>
      <c r="LNX205" s="174"/>
      <c r="LNY205" s="174"/>
      <c r="LNZ205" s="174"/>
      <c r="LOA205" s="174"/>
      <c r="LOB205" s="174"/>
      <c r="LOC205" s="174"/>
      <c r="LOD205" s="174"/>
      <c r="LOE205" s="174"/>
      <c r="LOF205" s="174"/>
      <c r="LOG205" s="174"/>
      <c r="LOH205" s="174"/>
      <c r="LOI205" s="174"/>
      <c r="LOJ205" s="174"/>
      <c r="LOK205" s="174"/>
      <c r="LOL205" s="174"/>
      <c r="LOM205" s="174"/>
      <c r="LON205" s="174"/>
      <c r="LOO205" s="174"/>
      <c r="LOP205" s="174"/>
      <c r="LOQ205" s="174"/>
      <c r="LOR205" s="174"/>
      <c r="LOS205" s="174"/>
      <c r="LOT205" s="174"/>
      <c r="LOU205" s="174"/>
      <c r="LOV205" s="174"/>
      <c r="LOW205" s="174"/>
      <c r="LOX205" s="174"/>
      <c r="LOY205" s="174"/>
      <c r="LOZ205" s="174"/>
      <c r="LPA205" s="174"/>
      <c r="LPB205" s="174"/>
      <c r="LPC205" s="174"/>
      <c r="LPD205" s="174"/>
      <c r="LPE205" s="174"/>
      <c r="LPF205" s="174"/>
      <c r="LPG205" s="174"/>
      <c r="LPH205" s="174"/>
      <c r="LPI205" s="174"/>
      <c r="LPJ205" s="174"/>
      <c r="LPK205" s="174"/>
      <c r="LPL205" s="174"/>
      <c r="LPM205" s="174"/>
      <c r="LPN205" s="174"/>
      <c r="LPO205" s="174"/>
      <c r="LPP205" s="174"/>
      <c r="LPQ205" s="174"/>
      <c r="LPR205" s="174"/>
      <c r="LPS205" s="174"/>
      <c r="LPT205" s="174"/>
      <c r="LPU205" s="174"/>
      <c r="LPV205" s="174"/>
      <c r="LPW205" s="174"/>
      <c r="LPX205" s="174"/>
      <c r="LPY205" s="174"/>
      <c r="LPZ205" s="174"/>
      <c r="LQA205" s="174"/>
      <c r="LQB205" s="174"/>
      <c r="LQC205" s="174"/>
      <c r="LQD205" s="174"/>
      <c r="LQE205" s="174"/>
      <c r="LQF205" s="174"/>
      <c r="LQG205" s="174"/>
      <c r="LQH205" s="174"/>
      <c r="LQI205" s="174"/>
      <c r="LQJ205" s="174"/>
      <c r="LQK205" s="174"/>
      <c r="LQL205" s="174"/>
      <c r="LQM205" s="174"/>
      <c r="LQN205" s="174"/>
      <c r="LQO205" s="174"/>
      <c r="LQP205" s="174"/>
      <c r="LQQ205" s="174"/>
      <c r="LQR205" s="174"/>
      <c r="LQS205" s="174"/>
      <c r="LQT205" s="174"/>
      <c r="LQU205" s="174"/>
      <c r="LQV205" s="174"/>
      <c r="LQW205" s="174"/>
      <c r="LQX205" s="174"/>
      <c r="LQY205" s="174"/>
      <c r="LQZ205" s="174"/>
      <c r="LRA205" s="174"/>
      <c r="LRB205" s="174"/>
      <c r="LRC205" s="174"/>
      <c r="LRD205" s="174"/>
      <c r="LRE205" s="174"/>
      <c r="LRF205" s="174"/>
      <c r="LRG205" s="174"/>
      <c r="LRH205" s="174"/>
      <c r="LRI205" s="174"/>
      <c r="LRJ205" s="174"/>
      <c r="LRK205" s="174"/>
      <c r="LRL205" s="174"/>
      <c r="LRM205" s="174"/>
      <c r="LRN205" s="174"/>
      <c r="LRO205" s="174"/>
      <c r="LRP205" s="174"/>
      <c r="LRQ205" s="174"/>
      <c r="LRR205" s="174"/>
      <c r="LRS205" s="174"/>
      <c r="LRT205" s="174"/>
      <c r="LRU205" s="174"/>
      <c r="LRV205" s="174"/>
      <c r="LRW205" s="174"/>
      <c r="LRX205" s="174"/>
      <c r="LRY205" s="174"/>
      <c r="LRZ205" s="174"/>
      <c r="LSA205" s="174"/>
      <c r="LSB205" s="174"/>
      <c r="LSC205" s="174"/>
      <c r="LSD205" s="174"/>
      <c r="LSE205" s="174"/>
      <c r="LSF205" s="174"/>
      <c r="LSG205" s="174"/>
      <c r="LSH205" s="174"/>
      <c r="LSI205" s="174"/>
      <c r="LSJ205" s="174"/>
      <c r="LSK205" s="174"/>
      <c r="LSL205" s="174"/>
      <c r="LSM205" s="174"/>
      <c r="LSN205" s="174"/>
      <c r="LSO205" s="174"/>
      <c r="LSP205" s="174"/>
      <c r="LSQ205" s="174"/>
      <c r="LSR205" s="174"/>
      <c r="LSS205" s="174"/>
      <c r="LST205" s="174"/>
      <c r="LSU205" s="174"/>
      <c r="LSV205" s="174"/>
      <c r="LSW205" s="174"/>
      <c r="LSX205" s="174"/>
      <c r="LSY205" s="174"/>
      <c r="LSZ205" s="174"/>
      <c r="LTA205" s="174"/>
      <c r="LTB205" s="174"/>
      <c r="LTC205" s="174"/>
      <c r="LTD205" s="174"/>
      <c r="LTE205" s="174"/>
      <c r="LTF205" s="174"/>
      <c r="LTG205" s="174"/>
      <c r="LTH205" s="174"/>
      <c r="LTI205" s="174"/>
      <c r="LTJ205" s="174"/>
      <c r="LTK205" s="174"/>
      <c r="LTL205" s="174"/>
      <c r="LTM205" s="174"/>
      <c r="LTN205" s="174"/>
      <c r="LTO205" s="174"/>
      <c r="LTP205" s="174"/>
      <c r="LTQ205" s="174"/>
      <c r="LTR205" s="174"/>
      <c r="LTS205" s="174"/>
      <c r="LTT205" s="174"/>
      <c r="LTU205" s="174"/>
      <c r="LTV205" s="174"/>
      <c r="LTW205" s="174"/>
      <c r="LTX205" s="174"/>
      <c r="LTY205" s="174"/>
      <c r="LTZ205" s="174"/>
      <c r="LUA205" s="174"/>
      <c r="LUB205" s="174"/>
      <c r="LUC205" s="174"/>
      <c r="LUD205" s="174"/>
      <c r="LUE205" s="174"/>
      <c r="LUF205" s="174"/>
      <c r="LUG205" s="174"/>
      <c r="LUH205" s="174"/>
      <c r="LUI205" s="174"/>
      <c r="LUJ205" s="174"/>
      <c r="LUK205" s="174"/>
      <c r="LUL205" s="174"/>
      <c r="LUM205" s="174"/>
      <c r="LUN205" s="174"/>
      <c r="LUO205" s="174"/>
      <c r="LUP205" s="174"/>
      <c r="LUQ205" s="174"/>
      <c r="LUR205" s="174"/>
      <c r="LUS205" s="174"/>
      <c r="LUT205" s="174"/>
      <c r="LUU205" s="174"/>
      <c r="LUV205" s="174"/>
      <c r="LUW205" s="174"/>
      <c r="LUX205" s="174"/>
      <c r="LUY205" s="174"/>
      <c r="LUZ205" s="174"/>
      <c r="LVA205" s="174"/>
      <c r="LVB205" s="174"/>
      <c r="LVC205" s="174"/>
      <c r="LVD205" s="174"/>
      <c r="LVE205" s="174"/>
      <c r="LVF205" s="174"/>
      <c r="LVG205" s="174"/>
      <c r="LVH205" s="174"/>
      <c r="LVI205" s="174"/>
      <c r="LVJ205" s="174"/>
      <c r="LVK205" s="174"/>
      <c r="LVL205" s="174"/>
      <c r="LVM205" s="174"/>
      <c r="LVN205" s="174"/>
      <c r="LVO205" s="174"/>
      <c r="LVP205" s="174"/>
      <c r="LVQ205" s="174"/>
      <c r="LVR205" s="174"/>
      <c r="LVS205" s="174"/>
      <c r="LVT205" s="174"/>
      <c r="LVU205" s="174"/>
      <c r="LVV205" s="174"/>
      <c r="LVW205" s="174"/>
      <c r="LVX205" s="174"/>
      <c r="LVY205" s="174"/>
      <c r="LVZ205" s="174"/>
      <c r="LWA205" s="174"/>
      <c r="LWB205" s="174"/>
      <c r="LWC205" s="174"/>
      <c r="LWD205" s="174"/>
      <c r="LWE205" s="174"/>
      <c r="LWF205" s="174"/>
      <c r="LWG205" s="174"/>
      <c r="LWH205" s="174"/>
      <c r="LWI205" s="174"/>
      <c r="LWJ205" s="174"/>
      <c r="LWK205" s="174"/>
      <c r="LWL205" s="174"/>
      <c r="LWM205" s="174"/>
      <c r="LWN205" s="174"/>
      <c r="LWO205" s="174"/>
      <c r="LWP205" s="174"/>
      <c r="LWQ205" s="174"/>
      <c r="LWR205" s="174"/>
      <c r="LWS205" s="174"/>
      <c r="LWT205" s="174"/>
      <c r="LWU205" s="174"/>
      <c r="LWV205" s="174"/>
      <c r="LWW205" s="174"/>
      <c r="LWX205" s="174"/>
      <c r="LWY205" s="174"/>
      <c r="LWZ205" s="174"/>
      <c r="LXA205" s="174"/>
      <c r="LXB205" s="174"/>
      <c r="LXC205" s="174"/>
      <c r="LXD205" s="174"/>
      <c r="LXE205" s="174"/>
      <c r="LXF205" s="174"/>
      <c r="LXG205" s="174"/>
      <c r="LXH205" s="174"/>
      <c r="LXI205" s="174"/>
      <c r="LXJ205" s="174"/>
      <c r="LXK205" s="174"/>
      <c r="LXL205" s="174"/>
      <c r="LXM205" s="174"/>
      <c r="LXN205" s="174"/>
      <c r="LXO205" s="174"/>
      <c r="LXP205" s="174"/>
      <c r="LXQ205" s="174"/>
      <c r="LXR205" s="174"/>
      <c r="LXS205" s="174"/>
      <c r="LXT205" s="174"/>
      <c r="LXU205" s="174"/>
      <c r="LXV205" s="174"/>
      <c r="LXW205" s="174"/>
      <c r="LXX205" s="174"/>
      <c r="LXY205" s="174"/>
      <c r="LXZ205" s="174"/>
      <c r="LYA205" s="174"/>
      <c r="LYB205" s="174"/>
      <c r="LYC205" s="174"/>
      <c r="LYD205" s="174"/>
      <c r="LYE205" s="174"/>
      <c r="LYF205" s="174"/>
      <c r="LYG205" s="174"/>
      <c r="LYH205" s="174"/>
      <c r="LYI205" s="174"/>
      <c r="LYJ205" s="174"/>
      <c r="LYK205" s="174"/>
      <c r="LYL205" s="174"/>
      <c r="LYM205" s="174"/>
      <c r="LYN205" s="174"/>
      <c r="LYO205" s="174"/>
      <c r="LYP205" s="174"/>
      <c r="LYQ205" s="174"/>
      <c r="LYR205" s="174"/>
      <c r="LYS205" s="174"/>
      <c r="LYT205" s="174"/>
      <c r="LYU205" s="174"/>
      <c r="LYV205" s="174"/>
      <c r="LYW205" s="174"/>
      <c r="LYX205" s="174"/>
      <c r="LYY205" s="174"/>
      <c r="LYZ205" s="174"/>
      <c r="LZA205" s="174"/>
      <c r="LZB205" s="174"/>
      <c r="LZC205" s="174"/>
      <c r="LZD205" s="174"/>
      <c r="LZE205" s="174"/>
      <c r="LZF205" s="174"/>
      <c r="LZG205" s="174"/>
      <c r="LZH205" s="174"/>
      <c r="LZI205" s="174"/>
      <c r="LZJ205" s="174"/>
      <c r="LZK205" s="174"/>
      <c r="LZL205" s="174"/>
      <c r="LZM205" s="174"/>
      <c r="LZN205" s="174"/>
      <c r="LZO205" s="174"/>
      <c r="LZP205" s="174"/>
      <c r="LZQ205" s="174"/>
      <c r="LZR205" s="174"/>
      <c r="LZS205" s="174"/>
      <c r="LZT205" s="174"/>
      <c r="LZU205" s="174"/>
      <c r="LZV205" s="174"/>
      <c r="LZW205" s="174"/>
      <c r="LZX205" s="174"/>
      <c r="LZY205" s="174"/>
      <c r="LZZ205" s="174"/>
      <c r="MAA205" s="174"/>
      <c r="MAB205" s="174"/>
      <c r="MAC205" s="174"/>
      <c r="MAD205" s="174"/>
      <c r="MAE205" s="174"/>
      <c r="MAF205" s="174"/>
      <c r="MAG205" s="174"/>
      <c r="MAH205" s="174"/>
      <c r="MAI205" s="174"/>
      <c r="MAJ205" s="174"/>
      <c r="MAK205" s="174"/>
      <c r="MAL205" s="174"/>
      <c r="MAM205" s="174"/>
      <c r="MAN205" s="174"/>
      <c r="MAO205" s="174"/>
      <c r="MAP205" s="174"/>
      <c r="MAQ205" s="174"/>
      <c r="MAR205" s="174"/>
      <c r="MAS205" s="174"/>
      <c r="MAT205" s="174"/>
      <c r="MAU205" s="174"/>
      <c r="MAV205" s="174"/>
      <c r="MAW205" s="174"/>
      <c r="MAX205" s="174"/>
      <c r="MAY205" s="174"/>
      <c r="MAZ205" s="174"/>
      <c r="MBA205" s="174"/>
      <c r="MBB205" s="174"/>
      <c r="MBC205" s="174"/>
      <c r="MBD205" s="174"/>
      <c r="MBE205" s="174"/>
      <c r="MBF205" s="174"/>
      <c r="MBG205" s="174"/>
      <c r="MBH205" s="174"/>
      <c r="MBI205" s="174"/>
      <c r="MBJ205" s="174"/>
      <c r="MBK205" s="174"/>
      <c r="MBL205" s="174"/>
      <c r="MBM205" s="174"/>
      <c r="MBN205" s="174"/>
      <c r="MBO205" s="174"/>
      <c r="MBP205" s="174"/>
      <c r="MBQ205" s="174"/>
      <c r="MBR205" s="174"/>
      <c r="MBS205" s="174"/>
      <c r="MBT205" s="174"/>
      <c r="MBU205" s="174"/>
      <c r="MBV205" s="174"/>
      <c r="MBW205" s="174"/>
      <c r="MBX205" s="174"/>
      <c r="MBY205" s="174"/>
      <c r="MBZ205" s="174"/>
      <c r="MCA205" s="174"/>
      <c r="MCB205" s="174"/>
      <c r="MCC205" s="174"/>
      <c r="MCD205" s="174"/>
      <c r="MCE205" s="174"/>
      <c r="MCF205" s="174"/>
      <c r="MCG205" s="174"/>
      <c r="MCH205" s="174"/>
      <c r="MCI205" s="174"/>
      <c r="MCJ205" s="174"/>
      <c r="MCK205" s="174"/>
      <c r="MCL205" s="174"/>
      <c r="MCM205" s="174"/>
      <c r="MCN205" s="174"/>
      <c r="MCO205" s="174"/>
      <c r="MCP205" s="174"/>
      <c r="MCQ205" s="174"/>
      <c r="MCR205" s="174"/>
      <c r="MCS205" s="174"/>
      <c r="MCT205" s="174"/>
      <c r="MCU205" s="174"/>
      <c r="MCV205" s="174"/>
      <c r="MCW205" s="174"/>
      <c r="MCX205" s="174"/>
      <c r="MCY205" s="174"/>
      <c r="MCZ205" s="174"/>
      <c r="MDA205" s="174"/>
      <c r="MDB205" s="174"/>
      <c r="MDC205" s="174"/>
      <c r="MDD205" s="174"/>
      <c r="MDE205" s="174"/>
      <c r="MDF205" s="174"/>
      <c r="MDG205" s="174"/>
      <c r="MDH205" s="174"/>
      <c r="MDI205" s="174"/>
      <c r="MDJ205" s="174"/>
      <c r="MDK205" s="174"/>
      <c r="MDL205" s="174"/>
      <c r="MDM205" s="174"/>
      <c r="MDN205" s="174"/>
      <c r="MDO205" s="174"/>
      <c r="MDP205" s="174"/>
      <c r="MDQ205" s="174"/>
      <c r="MDR205" s="174"/>
      <c r="MDS205" s="174"/>
      <c r="MDT205" s="174"/>
      <c r="MDU205" s="174"/>
      <c r="MDV205" s="174"/>
      <c r="MDW205" s="174"/>
      <c r="MDX205" s="174"/>
      <c r="MDY205" s="174"/>
      <c r="MDZ205" s="174"/>
      <c r="MEA205" s="174"/>
      <c r="MEB205" s="174"/>
      <c r="MEC205" s="174"/>
      <c r="MED205" s="174"/>
      <c r="MEE205" s="174"/>
      <c r="MEF205" s="174"/>
      <c r="MEG205" s="174"/>
      <c r="MEH205" s="174"/>
      <c r="MEI205" s="174"/>
      <c r="MEJ205" s="174"/>
      <c r="MEK205" s="174"/>
      <c r="MEL205" s="174"/>
      <c r="MEM205" s="174"/>
      <c r="MEN205" s="174"/>
      <c r="MEO205" s="174"/>
      <c r="MEP205" s="174"/>
      <c r="MEQ205" s="174"/>
      <c r="MER205" s="174"/>
      <c r="MES205" s="174"/>
      <c r="MET205" s="174"/>
      <c r="MEU205" s="174"/>
      <c r="MEV205" s="174"/>
      <c r="MEW205" s="174"/>
      <c r="MEX205" s="174"/>
      <c r="MEY205" s="174"/>
      <c r="MEZ205" s="174"/>
      <c r="MFA205" s="174"/>
      <c r="MFB205" s="174"/>
      <c r="MFC205" s="174"/>
      <c r="MFD205" s="174"/>
      <c r="MFE205" s="174"/>
      <c r="MFF205" s="174"/>
      <c r="MFG205" s="174"/>
      <c r="MFH205" s="174"/>
      <c r="MFI205" s="174"/>
      <c r="MFJ205" s="174"/>
      <c r="MFK205" s="174"/>
      <c r="MFL205" s="174"/>
      <c r="MFM205" s="174"/>
      <c r="MFN205" s="174"/>
      <c r="MFO205" s="174"/>
      <c r="MFP205" s="174"/>
      <c r="MFQ205" s="174"/>
      <c r="MFR205" s="174"/>
      <c r="MFS205" s="174"/>
      <c r="MFT205" s="174"/>
      <c r="MFU205" s="174"/>
      <c r="MFV205" s="174"/>
      <c r="MFW205" s="174"/>
      <c r="MFX205" s="174"/>
      <c r="MFY205" s="174"/>
      <c r="MFZ205" s="174"/>
      <c r="MGA205" s="174"/>
      <c r="MGB205" s="174"/>
      <c r="MGC205" s="174"/>
      <c r="MGD205" s="174"/>
      <c r="MGE205" s="174"/>
      <c r="MGF205" s="174"/>
      <c r="MGG205" s="174"/>
      <c r="MGH205" s="174"/>
      <c r="MGI205" s="174"/>
      <c r="MGJ205" s="174"/>
      <c r="MGK205" s="174"/>
      <c r="MGL205" s="174"/>
      <c r="MGM205" s="174"/>
      <c r="MGN205" s="174"/>
      <c r="MGO205" s="174"/>
      <c r="MGP205" s="174"/>
      <c r="MGQ205" s="174"/>
      <c r="MGR205" s="174"/>
      <c r="MGS205" s="174"/>
      <c r="MGT205" s="174"/>
      <c r="MGU205" s="174"/>
      <c r="MGV205" s="174"/>
      <c r="MGW205" s="174"/>
      <c r="MGX205" s="174"/>
      <c r="MGY205" s="174"/>
      <c r="MGZ205" s="174"/>
      <c r="MHA205" s="174"/>
      <c r="MHB205" s="174"/>
      <c r="MHC205" s="174"/>
      <c r="MHD205" s="174"/>
      <c r="MHE205" s="174"/>
      <c r="MHF205" s="174"/>
      <c r="MHG205" s="174"/>
      <c r="MHH205" s="174"/>
      <c r="MHI205" s="174"/>
      <c r="MHJ205" s="174"/>
      <c r="MHK205" s="174"/>
      <c r="MHL205" s="174"/>
      <c r="MHM205" s="174"/>
      <c r="MHN205" s="174"/>
      <c r="MHO205" s="174"/>
      <c r="MHP205" s="174"/>
      <c r="MHQ205" s="174"/>
      <c r="MHR205" s="174"/>
      <c r="MHS205" s="174"/>
      <c r="MHT205" s="174"/>
      <c r="MHU205" s="174"/>
      <c r="MHV205" s="174"/>
      <c r="MHW205" s="174"/>
      <c r="MHX205" s="174"/>
      <c r="MHY205" s="174"/>
      <c r="MHZ205" s="174"/>
      <c r="MIA205" s="174"/>
      <c r="MIB205" s="174"/>
      <c r="MIC205" s="174"/>
      <c r="MID205" s="174"/>
      <c r="MIE205" s="174"/>
      <c r="MIF205" s="174"/>
      <c r="MIG205" s="174"/>
      <c r="MIH205" s="174"/>
      <c r="MII205" s="174"/>
      <c r="MIJ205" s="174"/>
      <c r="MIK205" s="174"/>
      <c r="MIL205" s="174"/>
      <c r="MIM205" s="174"/>
      <c r="MIN205" s="174"/>
      <c r="MIO205" s="174"/>
      <c r="MIP205" s="174"/>
      <c r="MIQ205" s="174"/>
      <c r="MIR205" s="174"/>
      <c r="MIS205" s="174"/>
      <c r="MIT205" s="174"/>
      <c r="MIU205" s="174"/>
      <c r="MIV205" s="174"/>
      <c r="MIW205" s="174"/>
      <c r="MIX205" s="174"/>
      <c r="MIY205" s="174"/>
      <c r="MIZ205" s="174"/>
      <c r="MJA205" s="174"/>
      <c r="MJB205" s="174"/>
      <c r="MJC205" s="174"/>
      <c r="MJD205" s="174"/>
      <c r="MJE205" s="174"/>
      <c r="MJF205" s="174"/>
      <c r="MJG205" s="174"/>
      <c r="MJH205" s="174"/>
      <c r="MJI205" s="174"/>
      <c r="MJJ205" s="174"/>
      <c r="MJK205" s="174"/>
      <c r="MJL205" s="174"/>
      <c r="MJM205" s="174"/>
      <c r="MJN205" s="174"/>
      <c r="MJO205" s="174"/>
      <c r="MJP205" s="174"/>
      <c r="MJQ205" s="174"/>
      <c r="MJR205" s="174"/>
      <c r="MJS205" s="174"/>
      <c r="MJT205" s="174"/>
      <c r="MJU205" s="174"/>
      <c r="MJV205" s="174"/>
      <c r="MJW205" s="174"/>
      <c r="MJX205" s="174"/>
      <c r="MJY205" s="174"/>
      <c r="MJZ205" s="174"/>
      <c r="MKA205" s="174"/>
      <c r="MKB205" s="174"/>
      <c r="MKC205" s="174"/>
      <c r="MKD205" s="174"/>
      <c r="MKE205" s="174"/>
      <c r="MKF205" s="174"/>
      <c r="MKG205" s="174"/>
      <c r="MKH205" s="174"/>
      <c r="MKI205" s="174"/>
      <c r="MKJ205" s="174"/>
      <c r="MKK205" s="174"/>
      <c r="MKL205" s="174"/>
      <c r="MKM205" s="174"/>
      <c r="MKN205" s="174"/>
      <c r="MKO205" s="174"/>
      <c r="MKP205" s="174"/>
      <c r="MKQ205" s="174"/>
      <c r="MKR205" s="174"/>
      <c r="MKS205" s="174"/>
      <c r="MKT205" s="174"/>
      <c r="MKU205" s="174"/>
      <c r="MKV205" s="174"/>
      <c r="MKW205" s="174"/>
      <c r="MKX205" s="174"/>
      <c r="MKY205" s="174"/>
      <c r="MKZ205" s="174"/>
      <c r="MLA205" s="174"/>
      <c r="MLB205" s="174"/>
      <c r="MLC205" s="174"/>
      <c r="MLD205" s="174"/>
      <c r="MLE205" s="174"/>
      <c r="MLF205" s="174"/>
      <c r="MLG205" s="174"/>
      <c r="MLH205" s="174"/>
      <c r="MLI205" s="174"/>
      <c r="MLJ205" s="174"/>
      <c r="MLK205" s="174"/>
      <c r="MLL205" s="174"/>
      <c r="MLM205" s="174"/>
      <c r="MLN205" s="174"/>
      <c r="MLO205" s="174"/>
      <c r="MLP205" s="174"/>
      <c r="MLQ205" s="174"/>
      <c r="MLR205" s="174"/>
      <c r="MLS205" s="174"/>
      <c r="MLT205" s="174"/>
      <c r="MLU205" s="174"/>
      <c r="MLV205" s="174"/>
      <c r="MLW205" s="174"/>
      <c r="MLX205" s="174"/>
      <c r="MLY205" s="174"/>
      <c r="MLZ205" s="174"/>
      <c r="MMA205" s="174"/>
      <c r="MMB205" s="174"/>
      <c r="MMC205" s="174"/>
      <c r="MMD205" s="174"/>
      <c r="MME205" s="174"/>
      <c r="MMF205" s="174"/>
      <c r="MMG205" s="174"/>
      <c r="MMH205" s="174"/>
      <c r="MMI205" s="174"/>
      <c r="MMJ205" s="174"/>
      <c r="MMK205" s="174"/>
      <c r="MML205" s="174"/>
      <c r="MMM205" s="174"/>
      <c r="MMN205" s="174"/>
      <c r="MMO205" s="174"/>
      <c r="MMP205" s="174"/>
      <c r="MMQ205" s="174"/>
      <c r="MMR205" s="174"/>
      <c r="MMS205" s="174"/>
      <c r="MMT205" s="174"/>
      <c r="MMU205" s="174"/>
      <c r="MMV205" s="174"/>
      <c r="MMW205" s="174"/>
      <c r="MMX205" s="174"/>
      <c r="MMY205" s="174"/>
      <c r="MMZ205" s="174"/>
      <c r="MNA205" s="174"/>
      <c r="MNB205" s="174"/>
      <c r="MNC205" s="174"/>
      <c r="MND205" s="174"/>
      <c r="MNE205" s="174"/>
      <c r="MNF205" s="174"/>
      <c r="MNG205" s="174"/>
      <c r="MNH205" s="174"/>
      <c r="MNI205" s="174"/>
      <c r="MNJ205" s="174"/>
      <c r="MNK205" s="174"/>
      <c r="MNL205" s="174"/>
      <c r="MNM205" s="174"/>
      <c r="MNN205" s="174"/>
      <c r="MNO205" s="174"/>
      <c r="MNP205" s="174"/>
      <c r="MNQ205" s="174"/>
      <c r="MNR205" s="174"/>
      <c r="MNS205" s="174"/>
      <c r="MNT205" s="174"/>
      <c r="MNU205" s="174"/>
      <c r="MNV205" s="174"/>
      <c r="MNW205" s="174"/>
      <c r="MNX205" s="174"/>
      <c r="MNY205" s="174"/>
      <c r="MNZ205" s="174"/>
      <c r="MOA205" s="174"/>
      <c r="MOB205" s="174"/>
      <c r="MOC205" s="174"/>
      <c r="MOD205" s="174"/>
      <c r="MOE205" s="174"/>
      <c r="MOF205" s="174"/>
      <c r="MOG205" s="174"/>
      <c r="MOH205" s="174"/>
      <c r="MOI205" s="174"/>
      <c r="MOJ205" s="174"/>
      <c r="MOK205" s="174"/>
      <c r="MOL205" s="174"/>
      <c r="MOM205" s="174"/>
      <c r="MON205" s="174"/>
      <c r="MOO205" s="174"/>
      <c r="MOP205" s="174"/>
      <c r="MOQ205" s="174"/>
      <c r="MOR205" s="174"/>
      <c r="MOS205" s="174"/>
      <c r="MOT205" s="174"/>
      <c r="MOU205" s="174"/>
      <c r="MOV205" s="174"/>
      <c r="MOW205" s="174"/>
      <c r="MOX205" s="174"/>
      <c r="MOY205" s="174"/>
      <c r="MOZ205" s="174"/>
      <c r="MPA205" s="174"/>
      <c r="MPB205" s="174"/>
      <c r="MPC205" s="174"/>
      <c r="MPD205" s="174"/>
      <c r="MPE205" s="174"/>
      <c r="MPF205" s="174"/>
      <c r="MPG205" s="174"/>
      <c r="MPH205" s="174"/>
      <c r="MPI205" s="174"/>
      <c r="MPJ205" s="174"/>
      <c r="MPK205" s="174"/>
      <c r="MPL205" s="174"/>
      <c r="MPM205" s="174"/>
      <c r="MPN205" s="174"/>
      <c r="MPO205" s="174"/>
      <c r="MPP205" s="174"/>
      <c r="MPQ205" s="174"/>
      <c r="MPR205" s="174"/>
      <c r="MPS205" s="174"/>
      <c r="MPT205" s="174"/>
      <c r="MPU205" s="174"/>
      <c r="MPV205" s="174"/>
      <c r="MPW205" s="174"/>
      <c r="MPX205" s="174"/>
      <c r="MPY205" s="174"/>
      <c r="MPZ205" s="174"/>
      <c r="MQA205" s="174"/>
      <c r="MQB205" s="174"/>
      <c r="MQC205" s="174"/>
      <c r="MQD205" s="174"/>
      <c r="MQE205" s="174"/>
      <c r="MQF205" s="174"/>
      <c r="MQG205" s="174"/>
      <c r="MQH205" s="174"/>
      <c r="MQI205" s="174"/>
      <c r="MQJ205" s="174"/>
      <c r="MQK205" s="174"/>
      <c r="MQL205" s="174"/>
      <c r="MQM205" s="174"/>
      <c r="MQN205" s="174"/>
      <c r="MQO205" s="174"/>
      <c r="MQP205" s="174"/>
      <c r="MQQ205" s="174"/>
      <c r="MQR205" s="174"/>
      <c r="MQS205" s="174"/>
      <c r="MQT205" s="174"/>
      <c r="MQU205" s="174"/>
      <c r="MQV205" s="174"/>
      <c r="MQW205" s="174"/>
      <c r="MQX205" s="174"/>
      <c r="MQY205" s="174"/>
      <c r="MQZ205" s="174"/>
      <c r="MRA205" s="174"/>
      <c r="MRB205" s="174"/>
      <c r="MRC205" s="174"/>
      <c r="MRD205" s="174"/>
      <c r="MRE205" s="174"/>
      <c r="MRF205" s="174"/>
      <c r="MRG205" s="174"/>
      <c r="MRH205" s="174"/>
      <c r="MRI205" s="174"/>
      <c r="MRJ205" s="174"/>
      <c r="MRK205" s="174"/>
      <c r="MRL205" s="174"/>
      <c r="MRM205" s="174"/>
      <c r="MRN205" s="174"/>
      <c r="MRO205" s="174"/>
      <c r="MRP205" s="174"/>
      <c r="MRQ205" s="174"/>
      <c r="MRR205" s="174"/>
      <c r="MRS205" s="174"/>
      <c r="MRT205" s="174"/>
      <c r="MRU205" s="174"/>
      <c r="MRV205" s="174"/>
      <c r="MRW205" s="174"/>
      <c r="MRX205" s="174"/>
      <c r="MRY205" s="174"/>
      <c r="MRZ205" s="174"/>
      <c r="MSA205" s="174"/>
      <c r="MSB205" s="174"/>
      <c r="MSC205" s="174"/>
      <c r="MSD205" s="174"/>
      <c r="MSE205" s="174"/>
      <c r="MSF205" s="174"/>
      <c r="MSG205" s="174"/>
      <c r="MSH205" s="174"/>
      <c r="MSI205" s="174"/>
      <c r="MSJ205" s="174"/>
      <c r="MSK205" s="174"/>
      <c r="MSL205" s="174"/>
      <c r="MSM205" s="174"/>
      <c r="MSN205" s="174"/>
      <c r="MSO205" s="174"/>
      <c r="MSP205" s="174"/>
      <c r="MSQ205" s="174"/>
      <c r="MSR205" s="174"/>
      <c r="MSS205" s="174"/>
      <c r="MST205" s="174"/>
      <c r="MSU205" s="174"/>
      <c r="MSV205" s="174"/>
      <c r="MSW205" s="174"/>
      <c r="MSX205" s="174"/>
      <c r="MSY205" s="174"/>
      <c r="MSZ205" s="174"/>
      <c r="MTA205" s="174"/>
      <c r="MTB205" s="174"/>
      <c r="MTC205" s="174"/>
      <c r="MTD205" s="174"/>
      <c r="MTE205" s="174"/>
      <c r="MTF205" s="174"/>
      <c r="MTG205" s="174"/>
      <c r="MTH205" s="174"/>
      <c r="MTI205" s="174"/>
      <c r="MTJ205" s="174"/>
      <c r="MTK205" s="174"/>
      <c r="MTL205" s="174"/>
      <c r="MTM205" s="174"/>
      <c r="MTN205" s="174"/>
      <c r="MTO205" s="174"/>
      <c r="MTP205" s="174"/>
      <c r="MTQ205" s="174"/>
      <c r="MTR205" s="174"/>
      <c r="MTS205" s="174"/>
      <c r="MTT205" s="174"/>
      <c r="MTU205" s="174"/>
      <c r="MTV205" s="174"/>
      <c r="MTW205" s="174"/>
      <c r="MTX205" s="174"/>
      <c r="MTY205" s="174"/>
      <c r="MTZ205" s="174"/>
      <c r="MUA205" s="174"/>
      <c r="MUB205" s="174"/>
      <c r="MUC205" s="174"/>
      <c r="MUD205" s="174"/>
      <c r="MUE205" s="174"/>
      <c r="MUF205" s="174"/>
      <c r="MUG205" s="174"/>
      <c r="MUH205" s="174"/>
      <c r="MUI205" s="174"/>
      <c r="MUJ205" s="174"/>
      <c r="MUK205" s="174"/>
      <c r="MUL205" s="174"/>
      <c r="MUM205" s="174"/>
      <c r="MUN205" s="174"/>
      <c r="MUO205" s="174"/>
      <c r="MUP205" s="174"/>
      <c r="MUQ205" s="174"/>
      <c r="MUR205" s="174"/>
      <c r="MUS205" s="174"/>
      <c r="MUT205" s="174"/>
      <c r="MUU205" s="174"/>
      <c r="MUV205" s="174"/>
      <c r="MUW205" s="174"/>
      <c r="MUX205" s="174"/>
      <c r="MUY205" s="174"/>
      <c r="MUZ205" s="174"/>
      <c r="MVA205" s="174"/>
      <c r="MVB205" s="174"/>
      <c r="MVC205" s="174"/>
      <c r="MVD205" s="174"/>
      <c r="MVE205" s="174"/>
      <c r="MVF205" s="174"/>
      <c r="MVG205" s="174"/>
      <c r="MVH205" s="174"/>
      <c r="MVI205" s="174"/>
      <c r="MVJ205" s="174"/>
      <c r="MVK205" s="174"/>
      <c r="MVL205" s="174"/>
      <c r="MVM205" s="174"/>
      <c r="MVN205" s="174"/>
      <c r="MVO205" s="174"/>
      <c r="MVP205" s="174"/>
      <c r="MVQ205" s="174"/>
      <c r="MVR205" s="174"/>
      <c r="MVS205" s="174"/>
      <c r="MVT205" s="174"/>
      <c r="MVU205" s="174"/>
      <c r="MVV205" s="174"/>
      <c r="MVW205" s="174"/>
      <c r="MVX205" s="174"/>
      <c r="MVY205" s="174"/>
      <c r="MVZ205" s="174"/>
      <c r="MWA205" s="174"/>
      <c r="MWB205" s="174"/>
      <c r="MWC205" s="174"/>
      <c r="MWD205" s="174"/>
      <c r="MWE205" s="174"/>
      <c r="MWF205" s="174"/>
      <c r="MWG205" s="174"/>
      <c r="MWH205" s="174"/>
      <c r="MWI205" s="174"/>
      <c r="MWJ205" s="174"/>
      <c r="MWK205" s="174"/>
      <c r="MWL205" s="174"/>
      <c r="MWM205" s="174"/>
      <c r="MWN205" s="174"/>
      <c r="MWO205" s="174"/>
      <c r="MWP205" s="174"/>
      <c r="MWQ205" s="174"/>
      <c r="MWR205" s="174"/>
      <c r="MWS205" s="174"/>
      <c r="MWT205" s="174"/>
      <c r="MWU205" s="174"/>
      <c r="MWV205" s="174"/>
      <c r="MWW205" s="174"/>
      <c r="MWX205" s="174"/>
      <c r="MWY205" s="174"/>
      <c r="MWZ205" s="174"/>
      <c r="MXA205" s="174"/>
      <c r="MXB205" s="174"/>
      <c r="MXC205" s="174"/>
      <c r="MXD205" s="174"/>
      <c r="MXE205" s="174"/>
      <c r="MXF205" s="174"/>
      <c r="MXG205" s="174"/>
      <c r="MXH205" s="174"/>
      <c r="MXI205" s="174"/>
      <c r="MXJ205" s="174"/>
      <c r="MXK205" s="174"/>
      <c r="MXL205" s="174"/>
      <c r="MXM205" s="174"/>
      <c r="MXN205" s="174"/>
      <c r="MXO205" s="174"/>
      <c r="MXP205" s="174"/>
      <c r="MXQ205" s="174"/>
      <c r="MXR205" s="174"/>
      <c r="MXS205" s="174"/>
      <c r="MXT205" s="174"/>
      <c r="MXU205" s="174"/>
      <c r="MXV205" s="174"/>
      <c r="MXW205" s="174"/>
      <c r="MXX205" s="174"/>
      <c r="MXY205" s="174"/>
      <c r="MXZ205" s="174"/>
      <c r="MYA205" s="174"/>
      <c r="MYB205" s="174"/>
      <c r="MYC205" s="174"/>
      <c r="MYD205" s="174"/>
      <c r="MYE205" s="174"/>
      <c r="MYF205" s="174"/>
      <c r="MYG205" s="174"/>
      <c r="MYH205" s="174"/>
      <c r="MYI205" s="174"/>
      <c r="MYJ205" s="174"/>
      <c r="MYK205" s="174"/>
      <c r="MYL205" s="174"/>
      <c r="MYM205" s="174"/>
      <c r="MYN205" s="174"/>
      <c r="MYO205" s="174"/>
      <c r="MYP205" s="174"/>
      <c r="MYQ205" s="174"/>
      <c r="MYR205" s="174"/>
      <c r="MYS205" s="174"/>
      <c r="MYT205" s="174"/>
      <c r="MYU205" s="174"/>
      <c r="MYV205" s="174"/>
      <c r="MYW205" s="174"/>
      <c r="MYX205" s="174"/>
      <c r="MYY205" s="174"/>
      <c r="MYZ205" s="174"/>
      <c r="MZA205" s="174"/>
      <c r="MZB205" s="174"/>
      <c r="MZC205" s="174"/>
      <c r="MZD205" s="174"/>
      <c r="MZE205" s="174"/>
      <c r="MZF205" s="174"/>
      <c r="MZG205" s="174"/>
      <c r="MZH205" s="174"/>
      <c r="MZI205" s="174"/>
      <c r="MZJ205" s="174"/>
      <c r="MZK205" s="174"/>
      <c r="MZL205" s="174"/>
      <c r="MZM205" s="174"/>
      <c r="MZN205" s="174"/>
      <c r="MZO205" s="174"/>
      <c r="MZP205" s="174"/>
      <c r="MZQ205" s="174"/>
      <c r="MZR205" s="174"/>
      <c r="MZS205" s="174"/>
      <c r="MZT205" s="174"/>
      <c r="MZU205" s="174"/>
      <c r="MZV205" s="174"/>
      <c r="MZW205" s="174"/>
      <c r="MZX205" s="174"/>
      <c r="MZY205" s="174"/>
      <c r="MZZ205" s="174"/>
      <c r="NAA205" s="174"/>
      <c r="NAB205" s="174"/>
      <c r="NAC205" s="174"/>
      <c r="NAD205" s="174"/>
      <c r="NAE205" s="174"/>
      <c r="NAF205" s="174"/>
      <c r="NAG205" s="174"/>
      <c r="NAH205" s="174"/>
      <c r="NAI205" s="174"/>
      <c r="NAJ205" s="174"/>
      <c r="NAK205" s="174"/>
      <c r="NAL205" s="174"/>
      <c r="NAM205" s="174"/>
      <c r="NAN205" s="174"/>
      <c r="NAO205" s="174"/>
      <c r="NAP205" s="174"/>
      <c r="NAQ205" s="174"/>
      <c r="NAR205" s="174"/>
      <c r="NAS205" s="174"/>
      <c r="NAT205" s="174"/>
      <c r="NAU205" s="174"/>
      <c r="NAV205" s="174"/>
      <c r="NAW205" s="174"/>
      <c r="NAX205" s="174"/>
      <c r="NAY205" s="174"/>
      <c r="NAZ205" s="174"/>
      <c r="NBA205" s="174"/>
      <c r="NBB205" s="174"/>
      <c r="NBC205" s="174"/>
      <c r="NBD205" s="174"/>
      <c r="NBE205" s="174"/>
      <c r="NBF205" s="174"/>
      <c r="NBG205" s="174"/>
      <c r="NBH205" s="174"/>
      <c r="NBI205" s="174"/>
      <c r="NBJ205" s="174"/>
      <c r="NBK205" s="174"/>
      <c r="NBL205" s="174"/>
      <c r="NBM205" s="174"/>
      <c r="NBN205" s="174"/>
      <c r="NBO205" s="174"/>
      <c r="NBP205" s="174"/>
      <c r="NBQ205" s="174"/>
      <c r="NBR205" s="174"/>
      <c r="NBS205" s="174"/>
      <c r="NBT205" s="174"/>
      <c r="NBU205" s="174"/>
      <c r="NBV205" s="174"/>
      <c r="NBW205" s="174"/>
      <c r="NBX205" s="174"/>
      <c r="NBY205" s="174"/>
      <c r="NBZ205" s="174"/>
      <c r="NCA205" s="174"/>
      <c r="NCB205" s="174"/>
      <c r="NCC205" s="174"/>
      <c r="NCD205" s="174"/>
      <c r="NCE205" s="174"/>
      <c r="NCF205" s="174"/>
      <c r="NCG205" s="174"/>
      <c r="NCH205" s="174"/>
      <c r="NCI205" s="174"/>
      <c r="NCJ205" s="174"/>
      <c r="NCK205" s="174"/>
      <c r="NCL205" s="174"/>
      <c r="NCM205" s="174"/>
      <c r="NCN205" s="174"/>
      <c r="NCO205" s="174"/>
      <c r="NCP205" s="174"/>
      <c r="NCQ205" s="174"/>
      <c r="NCR205" s="174"/>
      <c r="NCS205" s="174"/>
      <c r="NCT205" s="174"/>
      <c r="NCU205" s="174"/>
      <c r="NCV205" s="174"/>
      <c r="NCW205" s="174"/>
      <c r="NCX205" s="174"/>
      <c r="NCY205" s="174"/>
      <c r="NCZ205" s="174"/>
      <c r="NDA205" s="174"/>
      <c r="NDB205" s="174"/>
      <c r="NDC205" s="174"/>
      <c r="NDD205" s="174"/>
      <c r="NDE205" s="174"/>
      <c r="NDF205" s="174"/>
      <c r="NDG205" s="174"/>
      <c r="NDH205" s="174"/>
      <c r="NDI205" s="174"/>
      <c r="NDJ205" s="174"/>
      <c r="NDK205" s="174"/>
      <c r="NDL205" s="174"/>
      <c r="NDM205" s="174"/>
      <c r="NDN205" s="174"/>
      <c r="NDO205" s="174"/>
      <c r="NDP205" s="174"/>
      <c r="NDQ205" s="174"/>
      <c r="NDR205" s="174"/>
      <c r="NDS205" s="174"/>
      <c r="NDT205" s="174"/>
      <c r="NDU205" s="174"/>
      <c r="NDV205" s="174"/>
      <c r="NDW205" s="174"/>
      <c r="NDX205" s="174"/>
      <c r="NDY205" s="174"/>
      <c r="NDZ205" s="174"/>
      <c r="NEA205" s="174"/>
      <c r="NEB205" s="174"/>
      <c r="NEC205" s="174"/>
      <c r="NED205" s="174"/>
      <c r="NEE205" s="174"/>
      <c r="NEF205" s="174"/>
      <c r="NEG205" s="174"/>
      <c r="NEH205" s="174"/>
      <c r="NEI205" s="174"/>
      <c r="NEJ205" s="174"/>
      <c r="NEK205" s="174"/>
      <c r="NEL205" s="174"/>
      <c r="NEM205" s="174"/>
      <c r="NEN205" s="174"/>
      <c r="NEO205" s="174"/>
      <c r="NEP205" s="174"/>
      <c r="NEQ205" s="174"/>
      <c r="NER205" s="174"/>
      <c r="NES205" s="174"/>
      <c r="NET205" s="174"/>
      <c r="NEU205" s="174"/>
      <c r="NEV205" s="174"/>
      <c r="NEW205" s="174"/>
      <c r="NEX205" s="174"/>
      <c r="NEY205" s="174"/>
      <c r="NEZ205" s="174"/>
      <c r="NFA205" s="174"/>
      <c r="NFB205" s="174"/>
      <c r="NFC205" s="174"/>
      <c r="NFD205" s="174"/>
      <c r="NFE205" s="174"/>
      <c r="NFF205" s="174"/>
      <c r="NFG205" s="174"/>
      <c r="NFH205" s="174"/>
      <c r="NFI205" s="174"/>
      <c r="NFJ205" s="174"/>
      <c r="NFK205" s="174"/>
      <c r="NFL205" s="174"/>
      <c r="NFM205" s="174"/>
      <c r="NFN205" s="174"/>
      <c r="NFO205" s="174"/>
      <c r="NFP205" s="174"/>
      <c r="NFQ205" s="174"/>
      <c r="NFR205" s="174"/>
      <c r="NFS205" s="174"/>
      <c r="NFT205" s="174"/>
      <c r="NFU205" s="174"/>
      <c r="NFV205" s="174"/>
      <c r="NFW205" s="174"/>
      <c r="NFX205" s="174"/>
      <c r="NFY205" s="174"/>
      <c r="NFZ205" s="174"/>
      <c r="NGA205" s="174"/>
      <c r="NGB205" s="174"/>
      <c r="NGC205" s="174"/>
      <c r="NGD205" s="174"/>
      <c r="NGE205" s="174"/>
      <c r="NGF205" s="174"/>
      <c r="NGG205" s="174"/>
      <c r="NGH205" s="174"/>
      <c r="NGI205" s="174"/>
      <c r="NGJ205" s="174"/>
      <c r="NGK205" s="174"/>
      <c r="NGL205" s="174"/>
      <c r="NGM205" s="174"/>
      <c r="NGN205" s="174"/>
      <c r="NGO205" s="174"/>
      <c r="NGP205" s="174"/>
      <c r="NGQ205" s="174"/>
      <c r="NGR205" s="174"/>
      <c r="NGS205" s="174"/>
      <c r="NGT205" s="174"/>
      <c r="NGU205" s="174"/>
      <c r="NGV205" s="174"/>
      <c r="NGW205" s="174"/>
      <c r="NGX205" s="174"/>
      <c r="NGY205" s="174"/>
      <c r="NGZ205" s="174"/>
      <c r="NHA205" s="174"/>
      <c r="NHB205" s="174"/>
      <c r="NHC205" s="174"/>
      <c r="NHD205" s="174"/>
      <c r="NHE205" s="174"/>
      <c r="NHF205" s="174"/>
      <c r="NHG205" s="174"/>
      <c r="NHH205" s="174"/>
      <c r="NHI205" s="174"/>
      <c r="NHJ205" s="174"/>
      <c r="NHK205" s="174"/>
      <c r="NHL205" s="174"/>
      <c r="NHM205" s="174"/>
      <c r="NHN205" s="174"/>
      <c r="NHO205" s="174"/>
      <c r="NHP205" s="174"/>
      <c r="NHQ205" s="174"/>
      <c r="NHR205" s="174"/>
      <c r="NHS205" s="174"/>
      <c r="NHT205" s="174"/>
      <c r="NHU205" s="174"/>
      <c r="NHV205" s="174"/>
      <c r="NHW205" s="174"/>
      <c r="NHX205" s="174"/>
      <c r="NHY205" s="174"/>
      <c r="NHZ205" s="174"/>
      <c r="NIA205" s="174"/>
      <c r="NIB205" s="174"/>
      <c r="NIC205" s="174"/>
      <c r="NID205" s="174"/>
      <c r="NIE205" s="174"/>
      <c r="NIF205" s="174"/>
      <c r="NIG205" s="174"/>
      <c r="NIH205" s="174"/>
      <c r="NII205" s="174"/>
      <c r="NIJ205" s="174"/>
      <c r="NIK205" s="174"/>
      <c r="NIL205" s="174"/>
      <c r="NIM205" s="174"/>
      <c r="NIN205" s="174"/>
      <c r="NIO205" s="174"/>
      <c r="NIP205" s="174"/>
      <c r="NIQ205" s="174"/>
      <c r="NIR205" s="174"/>
      <c r="NIS205" s="174"/>
      <c r="NIT205" s="174"/>
      <c r="NIU205" s="174"/>
      <c r="NIV205" s="174"/>
      <c r="NIW205" s="174"/>
      <c r="NIX205" s="174"/>
      <c r="NIY205" s="174"/>
      <c r="NIZ205" s="174"/>
      <c r="NJA205" s="174"/>
      <c r="NJB205" s="174"/>
      <c r="NJC205" s="174"/>
      <c r="NJD205" s="174"/>
      <c r="NJE205" s="174"/>
      <c r="NJF205" s="174"/>
      <c r="NJG205" s="174"/>
      <c r="NJH205" s="174"/>
      <c r="NJI205" s="174"/>
      <c r="NJJ205" s="174"/>
      <c r="NJK205" s="174"/>
      <c r="NJL205" s="174"/>
      <c r="NJM205" s="174"/>
      <c r="NJN205" s="174"/>
      <c r="NJO205" s="174"/>
      <c r="NJP205" s="174"/>
      <c r="NJQ205" s="174"/>
      <c r="NJR205" s="174"/>
      <c r="NJS205" s="174"/>
      <c r="NJT205" s="174"/>
      <c r="NJU205" s="174"/>
      <c r="NJV205" s="174"/>
      <c r="NJW205" s="174"/>
      <c r="NJX205" s="174"/>
      <c r="NJY205" s="174"/>
      <c r="NJZ205" s="174"/>
      <c r="NKA205" s="174"/>
      <c r="NKB205" s="174"/>
      <c r="NKC205" s="174"/>
      <c r="NKD205" s="174"/>
      <c r="NKE205" s="174"/>
      <c r="NKF205" s="174"/>
      <c r="NKG205" s="174"/>
      <c r="NKH205" s="174"/>
      <c r="NKI205" s="174"/>
      <c r="NKJ205" s="174"/>
      <c r="NKK205" s="174"/>
      <c r="NKL205" s="174"/>
      <c r="NKM205" s="174"/>
      <c r="NKN205" s="174"/>
      <c r="NKO205" s="174"/>
      <c r="NKP205" s="174"/>
      <c r="NKQ205" s="174"/>
      <c r="NKR205" s="174"/>
      <c r="NKS205" s="174"/>
      <c r="NKT205" s="174"/>
      <c r="NKU205" s="174"/>
      <c r="NKV205" s="174"/>
      <c r="NKW205" s="174"/>
      <c r="NKX205" s="174"/>
      <c r="NKY205" s="174"/>
      <c r="NKZ205" s="174"/>
      <c r="NLA205" s="174"/>
      <c r="NLB205" s="174"/>
      <c r="NLC205" s="174"/>
      <c r="NLD205" s="174"/>
      <c r="NLE205" s="174"/>
      <c r="NLF205" s="174"/>
      <c r="NLG205" s="174"/>
      <c r="NLH205" s="174"/>
      <c r="NLI205" s="174"/>
      <c r="NLJ205" s="174"/>
      <c r="NLK205" s="174"/>
      <c r="NLL205" s="174"/>
      <c r="NLM205" s="174"/>
      <c r="NLN205" s="174"/>
      <c r="NLO205" s="174"/>
      <c r="NLP205" s="174"/>
      <c r="NLQ205" s="174"/>
      <c r="NLR205" s="174"/>
      <c r="NLS205" s="174"/>
      <c r="NLT205" s="174"/>
      <c r="NLU205" s="174"/>
      <c r="NLV205" s="174"/>
      <c r="NLW205" s="174"/>
      <c r="NLX205" s="174"/>
      <c r="NLY205" s="174"/>
      <c r="NLZ205" s="174"/>
      <c r="NMA205" s="174"/>
      <c r="NMB205" s="174"/>
      <c r="NMC205" s="174"/>
      <c r="NMD205" s="174"/>
      <c r="NME205" s="174"/>
      <c r="NMF205" s="174"/>
      <c r="NMG205" s="174"/>
      <c r="NMH205" s="174"/>
      <c r="NMI205" s="174"/>
      <c r="NMJ205" s="174"/>
      <c r="NMK205" s="174"/>
      <c r="NML205" s="174"/>
      <c r="NMM205" s="174"/>
      <c r="NMN205" s="174"/>
      <c r="NMO205" s="174"/>
      <c r="NMP205" s="174"/>
      <c r="NMQ205" s="174"/>
      <c r="NMR205" s="174"/>
      <c r="NMS205" s="174"/>
      <c r="NMT205" s="174"/>
      <c r="NMU205" s="174"/>
      <c r="NMV205" s="174"/>
      <c r="NMW205" s="174"/>
      <c r="NMX205" s="174"/>
      <c r="NMY205" s="174"/>
      <c r="NMZ205" s="174"/>
      <c r="NNA205" s="174"/>
      <c r="NNB205" s="174"/>
      <c r="NNC205" s="174"/>
      <c r="NND205" s="174"/>
      <c r="NNE205" s="174"/>
      <c r="NNF205" s="174"/>
      <c r="NNG205" s="174"/>
      <c r="NNH205" s="174"/>
      <c r="NNI205" s="174"/>
      <c r="NNJ205" s="174"/>
      <c r="NNK205" s="174"/>
      <c r="NNL205" s="174"/>
      <c r="NNM205" s="174"/>
      <c r="NNN205" s="174"/>
      <c r="NNO205" s="174"/>
      <c r="NNP205" s="174"/>
      <c r="NNQ205" s="174"/>
      <c r="NNR205" s="174"/>
      <c r="NNS205" s="174"/>
      <c r="NNT205" s="174"/>
      <c r="NNU205" s="174"/>
      <c r="NNV205" s="174"/>
      <c r="NNW205" s="174"/>
      <c r="NNX205" s="174"/>
      <c r="NNY205" s="174"/>
      <c r="NNZ205" s="174"/>
      <c r="NOA205" s="174"/>
      <c r="NOB205" s="174"/>
      <c r="NOC205" s="174"/>
      <c r="NOD205" s="174"/>
      <c r="NOE205" s="174"/>
      <c r="NOF205" s="174"/>
      <c r="NOG205" s="174"/>
      <c r="NOH205" s="174"/>
      <c r="NOI205" s="174"/>
      <c r="NOJ205" s="174"/>
      <c r="NOK205" s="174"/>
      <c r="NOL205" s="174"/>
      <c r="NOM205" s="174"/>
      <c r="NON205" s="174"/>
      <c r="NOO205" s="174"/>
      <c r="NOP205" s="174"/>
      <c r="NOQ205" s="174"/>
      <c r="NOR205" s="174"/>
      <c r="NOS205" s="174"/>
      <c r="NOT205" s="174"/>
      <c r="NOU205" s="174"/>
      <c r="NOV205" s="174"/>
      <c r="NOW205" s="174"/>
      <c r="NOX205" s="174"/>
      <c r="NOY205" s="174"/>
      <c r="NOZ205" s="174"/>
      <c r="NPA205" s="174"/>
      <c r="NPB205" s="174"/>
      <c r="NPC205" s="174"/>
      <c r="NPD205" s="174"/>
      <c r="NPE205" s="174"/>
      <c r="NPF205" s="174"/>
      <c r="NPG205" s="174"/>
      <c r="NPH205" s="174"/>
      <c r="NPI205" s="174"/>
      <c r="NPJ205" s="174"/>
      <c r="NPK205" s="174"/>
      <c r="NPL205" s="174"/>
      <c r="NPM205" s="174"/>
      <c r="NPN205" s="174"/>
      <c r="NPO205" s="174"/>
      <c r="NPP205" s="174"/>
      <c r="NPQ205" s="174"/>
      <c r="NPR205" s="174"/>
      <c r="NPS205" s="174"/>
      <c r="NPT205" s="174"/>
      <c r="NPU205" s="174"/>
      <c r="NPV205" s="174"/>
      <c r="NPW205" s="174"/>
      <c r="NPX205" s="174"/>
      <c r="NPY205" s="174"/>
      <c r="NPZ205" s="174"/>
      <c r="NQA205" s="174"/>
      <c r="NQB205" s="174"/>
      <c r="NQC205" s="174"/>
      <c r="NQD205" s="174"/>
      <c r="NQE205" s="174"/>
      <c r="NQF205" s="174"/>
      <c r="NQG205" s="174"/>
      <c r="NQH205" s="174"/>
      <c r="NQI205" s="174"/>
      <c r="NQJ205" s="174"/>
      <c r="NQK205" s="174"/>
      <c r="NQL205" s="174"/>
      <c r="NQM205" s="174"/>
      <c r="NQN205" s="174"/>
      <c r="NQO205" s="174"/>
      <c r="NQP205" s="174"/>
      <c r="NQQ205" s="174"/>
      <c r="NQR205" s="174"/>
      <c r="NQS205" s="174"/>
      <c r="NQT205" s="174"/>
      <c r="NQU205" s="174"/>
      <c r="NQV205" s="174"/>
      <c r="NQW205" s="174"/>
      <c r="NQX205" s="174"/>
      <c r="NQY205" s="174"/>
      <c r="NQZ205" s="174"/>
      <c r="NRA205" s="174"/>
      <c r="NRB205" s="174"/>
      <c r="NRC205" s="174"/>
      <c r="NRD205" s="174"/>
      <c r="NRE205" s="174"/>
      <c r="NRF205" s="174"/>
      <c r="NRG205" s="174"/>
      <c r="NRH205" s="174"/>
      <c r="NRI205" s="174"/>
      <c r="NRJ205" s="174"/>
      <c r="NRK205" s="174"/>
      <c r="NRL205" s="174"/>
      <c r="NRM205" s="174"/>
      <c r="NRN205" s="174"/>
      <c r="NRO205" s="174"/>
      <c r="NRP205" s="174"/>
      <c r="NRQ205" s="174"/>
      <c r="NRR205" s="174"/>
      <c r="NRS205" s="174"/>
      <c r="NRT205" s="174"/>
      <c r="NRU205" s="174"/>
      <c r="NRV205" s="174"/>
      <c r="NRW205" s="174"/>
      <c r="NRX205" s="174"/>
      <c r="NRY205" s="174"/>
      <c r="NRZ205" s="174"/>
      <c r="NSA205" s="174"/>
      <c r="NSB205" s="174"/>
      <c r="NSC205" s="174"/>
      <c r="NSD205" s="174"/>
      <c r="NSE205" s="174"/>
      <c r="NSF205" s="174"/>
      <c r="NSG205" s="174"/>
      <c r="NSH205" s="174"/>
      <c r="NSI205" s="174"/>
      <c r="NSJ205" s="174"/>
      <c r="NSK205" s="174"/>
      <c r="NSL205" s="174"/>
      <c r="NSM205" s="174"/>
      <c r="NSN205" s="174"/>
      <c r="NSO205" s="174"/>
      <c r="NSP205" s="174"/>
      <c r="NSQ205" s="174"/>
      <c r="NSR205" s="174"/>
      <c r="NSS205" s="174"/>
      <c r="NST205" s="174"/>
      <c r="NSU205" s="174"/>
      <c r="NSV205" s="174"/>
      <c r="NSW205" s="174"/>
      <c r="NSX205" s="174"/>
      <c r="NSY205" s="174"/>
      <c r="NSZ205" s="174"/>
      <c r="NTA205" s="174"/>
      <c r="NTB205" s="174"/>
      <c r="NTC205" s="174"/>
      <c r="NTD205" s="174"/>
      <c r="NTE205" s="174"/>
      <c r="NTF205" s="174"/>
      <c r="NTG205" s="174"/>
      <c r="NTH205" s="174"/>
      <c r="NTI205" s="174"/>
      <c r="NTJ205" s="174"/>
      <c r="NTK205" s="174"/>
      <c r="NTL205" s="174"/>
      <c r="NTM205" s="174"/>
      <c r="NTN205" s="174"/>
      <c r="NTO205" s="174"/>
      <c r="NTP205" s="174"/>
      <c r="NTQ205" s="174"/>
      <c r="NTR205" s="174"/>
      <c r="NTS205" s="174"/>
      <c r="NTT205" s="174"/>
      <c r="NTU205" s="174"/>
      <c r="NTV205" s="174"/>
      <c r="NTW205" s="174"/>
      <c r="NTX205" s="174"/>
      <c r="NTY205" s="174"/>
      <c r="NTZ205" s="174"/>
      <c r="NUA205" s="174"/>
      <c r="NUB205" s="174"/>
      <c r="NUC205" s="174"/>
      <c r="NUD205" s="174"/>
      <c r="NUE205" s="174"/>
      <c r="NUF205" s="174"/>
      <c r="NUG205" s="174"/>
      <c r="NUH205" s="174"/>
      <c r="NUI205" s="174"/>
      <c r="NUJ205" s="174"/>
      <c r="NUK205" s="174"/>
      <c r="NUL205" s="174"/>
      <c r="NUM205" s="174"/>
      <c r="NUN205" s="174"/>
      <c r="NUO205" s="174"/>
      <c r="NUP205" s="174"/>
      <c r="NUQ205" s="174"/>
      <c r="NUR205" s="174"/>
      <c r="NUS205" s="174"/>
      <c r="NUT205" s="174"/>
      <c r="NUU205" s="174"/>
      <c r="NUV205" s="174"/>
      <c r="NUW205" s="174"/>
      <c r="NUX205" s="174"/>
      <c r="NUY205" s="174"/>
      <c r="NUZ205" s="174"/>
      <c r="NVA205" s="174"/>
      <c r="NVB205" s="174"/>
      <c r="NVC205" s="174"/>
      <c r="NVD205" s="174"/>
      <c r="NVE205" s="174"/>
      <c r="NVF205" s="174"/>
      <c r="NVG205" s="174"/>
      <c r="NVH205" s="174"/>
      <c r="NVI205" s="174"/>
      <c r="NVJ205" s="174"/>
      <c r="NVK205" s="174"/>
      <c r="NVL205" s="174"/>
      <c r="NVM205" s="174"/>
      <c r="NVN205" s="174"/>
      <c r="NVO205" s="174"/>
      <c r="NVP205" s="174"/>
      <c r="NVQ205" s="174"/>
      <c r="NVR205" s="174"/>
      <c r="NVS205" s="174"/>
      <c r="NVT205" s="174"/>
      <c r="NVU205" s="174"/>
      <c r="NVV205" s="174"/>
      <c r="NVW205" s="174"/>
      <c r="NVX205" s="174"/>
      <c r="NVY205" s="174"/>
      <c r="NVZ205" s="174"/>
      <c r="NWA205" s="174"/>
      <c r="NWB205" s="174"/>
      <c r="NWC205" s="174"/>
      <c r="NWD205" s="174"/>
      <c r="NWE205" s="174"/>
      <c r="NWF205" s="174"/>
      <c r="NWG205" s="174"/>
      <c r="NWH205" s="174"/>
      <c r="NWI205" s="174"/>
      <c r="NWJ205" s="174"/>
      <c r="NWK205" s="174"/>
      <c r="NWL205" s="174"/>
      <c r="NWM205" s="174"/>
      <c r="NWN205" s="174"/>
      <c r="NWO205" s="174"/>
      <c r="NWP205" s="174"/>
      <c r="NWQ205" s="174"/>
      <c r="NWR205" s="174"/>
      <c r="NWS205" s="174"/>
      <c r="NWT205" s="174"/>
      <c r="NWU205" s="174"/>
      <c r="NWV205" s="174"/>
      <c r="NWW205" s="174"/>
      <c r="NWX205" s="174"/>
      <c r="NWY205" s="174"/>
      <c r="NWZ205" s="174"/>
      <c r="NXA205" s="174"/>
      <c r="NXB205" s="174"/>
      <c r="NXC205" s="174"/>
      <c r="NXD205" s="174"/>
      <c r="NXE205" s="174"/>
      <c r="NXF205" s="174"/>
      <c r="NXG205" s="174"/>
      <c r="NXH205" s="174"/>
      <c r="NXI205" s="174"/>
      <c r="NXJ205" s="174"/>
      <c r="NXK205" s="174"/>
      <c r="NXL205" s="174"/>
      <c r="NXM205" s="174"/>
      <c r="NXN205" s="174"/>
      <c r="NXO205" s="174"/>
      <c r="NXP205" s="174"/>
      <c r="NXQ205" s="174"/>
      <c r="NXR205" s="174"/>
      <c r="NXS205" s="174"/>
      <c r="NXT205" s="174"/>
      <c r="NXU205" s="174"/>
      <c r="NXV205" s="174"/>
      <c r="NXW205" s="174"/>
      <c r="NXX205" s="174"/>
      <c r="NXY205" s="174"/>
      <c r="NXZ205" s="174"/>
      <c r="NYA205" s="174"/>
      <c r="NYB205" s="174"/>
      <c r="NYC205" s="174"/>
      <c r="NYD205" s="174"/>
      <c r="NYE205" s="174"/>
      <c r="NYF205" s="174"/>
      <c r="NYG205" s="174"/>
      <c r="NYH205" s="174"/>
      <c r="NYI205" s="174"/>
      <c r="NYJ205" s="174"/>
      <c r="NYK205" s="174"/>
      <c r="NYL205" s="174"/>
      <c r="NYM205" s="174"/>
      <c r="NYN205" s="174"/>
      <c r="NYO205" s="174"/>
      <c r="NYP205" s="174"/>
      <c r="NYQ205" s="174"/>
      <c r="NYR205" s="174"/>
      <c r="NYS205" s="174"/>
      <c r="NYT205" s="174"/>
      <c r="NYU205" s="174"/>
      <c r="NYV205" s="174"/>
      <c r="NYW205" s="174"/>
      <c r="NYX205" s="174"/>
      <c r="NYY205" s="174"/>
      <c r="NYZ205" s="174"/>
      <c r="NZA205" s="174"/>
      <c r="NZB205" s="174"/>
      <c r="NZC205" s="174"/>
      <c r="NZD205" s="174"/>
      <c r="NZE205" s="174"/>
      <c r="NZF205" s="174"/>
      <c r="NZG205" s="174"/>
      <c r="NZH205" s="174"/>
      <c r="NZI205" s="174"/>
      <c r="NZJ205" s="174"/>
      <c r="NZK205" s="174"/>
      <c r="NZL205" s="174"/>
      <c r="NZM205" s="174"/>
      <c r="NZN205" s="174"/>
      <c r="NZO205" s="174"/>
      <c r="NZP205" s="174"/>
      <c r="NZQ205" s="174"/>
      <c r="NZR205" s="174"/>
      <c r="NZS205" s="174"/>
      <c r="NZT205" s="174"/>
      <c r="NZU205" s="174"/>
      <c r="NZV205" s="174"/>
      <c r="NZW205" s="174"/>
      <c r="NZX205" s="174"/>
      <c r="NZY205" s="174"/>
      <c r="NZZ205" s="174"/>
      <c r="OAA205" s="174"/>
      <c r="OAB205" s="174"/>
      <c r="OAC205" s="174"/>
      <c r="OAD205" s="174"/>
      <c r="OAE205" s="174"/>
      <c r="OAF205" s="174"/>
      <c r="OAG205" s="174"/>
      <c r="OAH205" s="174"/>
      <c r="OAI205" s="174"/>
      <c r="OAJ205" s="174"/>
      <c r="OAK205" s="174"/>
      <c r="OAL205" s="174"/>
      <c r="OAM205" s="174"/>
      <c r="OAN205" s="174"/>
      <c r="OAO205" s="174"/>
      <c r="OAP205" s="174"/>
      <c r="OAQ205" s="174"/>
      <c r="OAR205" s="174"/>
      <c r="OAS205" s="174"/>
      <c r="OAT205" s="174"/>
      <c r="OAU205" s="174"/>
      <c r="OAV205" s="174"/>
      <c r="OAW205" s="174"/>
      <c r="OAX205" s="174"/>
      <c r="OAY205" s="174"/>
      <c r="OAZ205" s="174"/>
      <c r="OBA205" s="174"/>
      <c r="OBB205" s="174"/>
      <c r="OBC205" s="174"/>
      <c r="OBD205" s="174"/>
      <c r="OBE205" s="174"/>
      <c r="OBF205" s="174"/>
      <c r="OBG205" s="174"/>
      <c r="OBH205" s="174"/>
      <c r="OBI205" s="174"/>
      <c r="OBJ205" s="174"/>
      <c r="OBK205" s="174"/>
      <c r="OBL205" s="174"/>
      <c r="OBM205" s="174"/>
      <c r="OBN205" s="174"/>
      <c r="OBO205" s="174"/>
      <c r="OBP205" s="174"/>
      <c r="OBQ205" s="174"/>
      <c r="OBR205" s="174"/>
      <c r="OBS205" s="174"/>
      <c r="OBT205" s="174"/>
      <c r="OBU205" s="174"/>
      <c r="OBV205" s="174"/>
      <c r="OBW205" s="174"/>
      <c r="OBX205" s="174"/>
      <c r="OBY205" s="174"/>
      <c r="OBZ205" s="174"/>
      <c r="OCA205" s="174"/>
      <c r="OCB205" s="174"/>
      <c r="OCC205" s="174"/>
      <c r="OCD205" s="174"/>
      <c r="OCE205" s="174"/>
      <c r="OCF205" s="174"/>
      <c r="OCG205" s="174"/>
      <c r="OCH205" s="174"/>
      <c r="OCI205" s="174"/>
      <c r="OCJ205" s="174"/>
      <c r="OCK205" s="174"/>
      <c r="OCL205" s="174"/>
      <c r="OCM205" s="174"/>
      <c r="OCN205" s="174"/>
      <c r="OCO205" s="174"/>
      <c r="OCP205" s="174"/>
      <c r="OCQ205" s="174"/>
      <c r="OCR205" s="174"/>
      <c r="OCS205" s="174"/>
      <c r="OCT205" s="174"/>
      <c r="OCU205" s="174"/>
      <c r="OCV205" s="174"/>
      <c r="OCW205" s="174"/>
      <c r="OCX205" s="174"/>
      <c r="OCY205" s="174"/>
      <c r="OCZ205" s="174"/>
      <c r="ODA205" s="174"/>
      <c r="ODB205" s="174"/>
      <c r="ODC205" s="174"/>
      <c r="ODD205" s="174"/>
      <c r="ODE205" s="174"/>
      <c r="ODF205" s="174"/>
      <c r="ODG205" s="174"/>
      <c r="ODH205" s="174"/>
      <c r="ODI205" s="174"/>
      <c r="ODJ205" s="174"/>
      <c r="ODK205" s="174"/>
      <c r="ODL205" s="174"/>
      <c r="ODM205" s="174"/>
      <c r="ODN205" s="174"/>
      <c r="ODO205" s="174"/>
      <c r="ODP205" s="174"/>
      <c r="ODQ205" s="174"/>
      <c r="ODR205" s="174"/>
      <c r="ODS205" s="174"/>
      <c r="ODT205" s="174"/>
      <c r="ODU205" s="174"/>
      <c r="ODV205" s="174"/>
      <c r="ODW205" s="174"/>
      <c r="ODX205" s="174"/>
      <c r="ODY205" s="174"/>
      <c r="ODZ205" s="174"/>
      <c r="OEA205" s="174"/>
      <c r="OEB205" s="174"/>
      <c r="OEC205" s="174"/>
      <c r="OED205" s="174"/>
      <c r="OEE205" s="174"/>
      <c r="OEF205" s="174"/>
      <c r="OEG205" s="174"/>
      <c r="OEH205" s="174"/>
      <c r="OEI205" s="174"/>
      <c r="OEJ205" s="174"/>
      <c r="OEK205" s="174"/>
      <c r="OEL205" s="174"/>
      <c r="OEM205" s="174"/>
      <c r="OEN205" s="174"/>
      <c r="OEO205" s="174"/>
      <c r="OEP205" s="174"/>
      <c r="OEQ205" s="174"/>
      <c r="OER205" s="174"/>
      <c r="OES205" s="174"/>
      <c r="OET205" s="174"/>
      <c r="OEU205" s="174"/>
      <c r="OEV205" s="174"/>
      <c r="OEW205" s="174"/>
      <c r="OEX205" s="174"/>
      <c r="OEY205" s="174"/>
      <c r="OEZ205" s="174"/>
      <c r="OFA205" s="174"/>
      <c r="OFB205" s="174"/>
      <c r="OFC205" s="174"/>
      <c r="OFD205" s="174"/>
      <c r="OFE205" s="174"/>
      <c r="OFF205" s="174"/>
      <c r="OFG205" s="174"/>
      <c r="OFH205" s="174"/>
      <c r="OFI205" s="174"/>
      <c r="OFJ205" s="174"/>
      <c r="OFK205" s="174"/>
      <c r="OFL205" s="174"/>
      <c r="OFM205" s="174"/>
      <c r="OFN205" s="174"/>
      <c r="OFO205" s="174"/>
      <c r="OFP205" s="174"/>
      <c r="OFQ205" s="174"/>
      <c r="OFR205" s="174"/>
      <c r="OFS205" s="174"/>
      <c r="OFT205" s="174"/>
      <c r="OFU205" s="174"/>
      <c r="OFV205" s="174"/>
      <c r="OFW205" s="174"/>
      <c r="OFX205" s="174"/>
      <c r="OFY205" s="174"/>
      <c r="OFZ205" s="174"/>
      <c r="OGA205" s="174"/>
      <c r="OGB205" s="174"/>
      <c r="OGC205" s="174"/>
      <c r="OGD205" s="174"/>
      <c r="OGE205" s="174"/>
      <c r="OGF205" s="174"/>
      <c r="OGG205" s="174"/>
      <c r="OGH205" s="174"/>
      <c r="OGI205" s="174"/>
      <c r="OGJ205" s="174"/>
      <c r="OGK205" s="174"/>
      <c r="OGL205" s="174"/>
      <c r="OGM205" s="174"/>
      <c r="OGN205" s="174"/>
      <c r="OGO205" s="174"/>
      <c r="OGP205" s="174"/>
      <c r="OGQ205" s="174"/>
      <c r="OGR205" s="174"/>
      <c r="OGS205" s="174"/>
      <c r="OGT205" s="174"/>
      <c r="OGU205" s="174"/>
      <c r="OGV205" s="174"/>
      <c r="OGW205" s="174"/>
      <c r="OGX205" s="174"/>
      <c r="OGY205" s="174"/>
      <c r="OGZ205" s="174"/>
      <c r="OHA205" s="174"/>
      <c r="OHB205" s="174"/>
      <c r="OHC205" s="174"/>
      <c r="OHD205" s="174"/>
      <c r="OHE205" s="174"/>
      <c r="OHF205" s="174"/>
      <c r="OHG205" s="174"/>
      <c r="OHH205" s="174"/>
      <c r="OHI205" s="174"/>
      <c r="OHJ205" s="174"/>
      <c r="OHK205" s="174"/>
      <c r="OHL205" s="174"/>
      <c r="OHM205" s="174"/>
      <c r="OHN205" s="174"/>
      <c r="OHO205" s="174"/>
      <c r="OHP205" s="174"/>
      <c r="OHQ205" s="174"/>
      <c r="OHR205" s="174"/>
      <c r="OHS205" s="174"/>
      <c r="OHT205" s="174"/>
      <c r="OHU205" s="174"/>
      <c r="OHV205" s="174"/>
      <c r="OHW205" s="174"/>
      <c r="OHX205" s="174"/>
      <c r="OHY205" s="174"/>
      <c r="OHZ205" s="174"/>
      <c r="OIA205" s="174"/>
      <c r="OIB205" s="174"/>
      <c r="OIC205" s="174"/>
      <c r="OID205" s="174"/>
      <c r="OIE205" s="174"/>
      <c r="OIF205" s="174"/>
      <c r="OIG205" s="174"/>
      <c r="OIH205" s="174"/>
      <c r="OII205" s="174"/>
      <c r="OIJ205" s="174"/>
      <c r="OIK205" s="174"/>
      <c r="OIL205" s="174"/>
      <c r="OIM205" s="174"/>
      <c r="OIN205" s="174"/>
      <c r="OIO205" s="174"/>
      <c r="OIP205" s="174"/>
      <c r="OIQ205" s="174"/>
      <c r="OIR205" s="174"/>
      <c r="OIS205" s="174"/>
      <c r="OIT205" s="174"/>
      <c r="OIU205" s="174"/>
      <c r="OIV205" s="174"/>
      <c r="OIW205" s="174"/>
      <c r="OIX205" s="174"/>
      <c r="OIY205" s="174"/>
      <c r="OIZ205" s="174"/>
      <c r="OJA205" s="174"/>
      <c r="OJB205" s="174"/>
      <c r="OJC205" s="174"/>
      <c r="OJD205" s="174"/>
      <c r="OJE205" s="174"/>
      <c r="OJF205" s="174"/>
      <c r="OJG205" s="174"/>
      <c r="OJH205" s="174"/>
      <c r="OJI205" s="174"/>
      <c r="OJJ205" s="174"/>
      <c r="OJK205" s="174"/>
      <c r="OJL205" s="174"/>
      <c r="OJM205" s="174"/>
      <c r="OJN205" s="174"/>
      <c r="OJO205" s="174"/>
      <c r="OJP205" s="174"/>
      <c r="OJQ205" s="174"/>
      <c r="OJR205" s="174"/>
      <c r="OJS205" s="174"/>
      <c r="OJT205" s="174"/>
      <c r="OJU205" s="174"/>
      <c r="OJV205" s="174"/>
      <c r="OJW205" s="174"/>
      <c r="OJX205" s="174"/>
      <c r="OJY205" s="174"/>
      <c r="OJZ205" s="174"/>
      <c r="OKA205" s="174"/>
      <c r="OKB205" s="174"/>
      <c r="OKC205" s="174"/>
      <c r="OKD205" s="174"/>
      <c r="OKE205" s="174"/>
      <c r="OKF205" s="174"/>
      <c r="OKG205" s="174"/>
      <c r="OKH205" s="174"/>
      <c r="OKI205" s="174"/>
      <c r="OKJ205" s="174"/>
      <c r="OKK205" s="174"/>
      <c r="OKL205" s="174"/>
      <c r="OKM205" s="174"/>
      <c r="OKN205" s="174"/>
      <c r="OKO205" s="174"/>
      <c r="OKP205" s="174"/>
      <c r="OKQ205" s="174"/>
      <c r="OKR205" s="174"/>
      <c r="OKS205" s="174"/>
      <c r="OKT205" s="174"/>
      <c r="OKU205" s="174"/>
      <c r="OKV205" s="174"/>
      <c r="OKW205" s="174"/>
      <c r="OKX205" s="174"/>
      <c r="OKY205" s="174"/>
      <c r="OKZ205" s="174"/>
      <c r="OLA205" s="174"/>
      <c r="OLB205" s="174"/>
      <c r="OLC205" s="174"/>
      <c r="OLD205" s="174"/>
      <c r="OLE205" s="174"/>
      <c r="OLF205" s="174"/>
      <c r="OLG205" s="174"/>
      <c r="OLH205" s="174"/>
      <c r="OLI205" s="174"/>
      <c r="OLJ205" s="174"/>
      <c r="OLK205" s="174"/>
      <c r="OLL205" s="174"/>
      <c r="OLM205" s="174"/>
      <c r="OLN205" s="174"/>
      <c r="OLO205" s="174"/>
      <c r="OLP205" s="174"/>
      <c r="OLQ205" s="174"/>
      <c r="OLR205" s="174"/>
      <c r="OLS205" s="174"/>
      <c r="OLT205" s="174"/>
      <c r="OLU205" s="174"/>
      <c r="OLV205" s="174"/>
      <c r="OLW205" s="174"/>
      <c r="OLX205" s="174"/>
      <c r="OLY205" s="174"/>
      <c r="OLZ205" s="174"/>
      <c r="OMA205" s="174"/>
      <c r="OMB205" s="174"/>
      <c r="OMC205" s="174"/>
      <c r="OMD205" s="174"/>
      <c r="OME205" s="174"/>
      <c r="OMF205" s="174"/>
      <c r="OMG205" s="174"/>
      <c r="OMH205" s="174"/>
      <c r="OMI205" s="174"/>
      <c r="OMJ205" s="174"/>
      <c r="OMK205" s="174"/>
      <c r="OML205" s="174"/>
      <c r="OMM205" s="174"/>
      <c r="OMN205" s="174"/>
      <c r="OMO205" s="174"/>
      <c r="OMP205" s="174"/>
      <c r="OMQ205" s="174"/>
      <c r="OMR205" s="174"/>
      <c r="OMS205" s="174"/>
      <c r="OMT205" s="174"/>
      <c r="OMU205" s="174"/>
      <c r="OMV205" s="174"/>
      <c r="OMW205" s="174"/>
      <c r="OMX205" s="174"/>
      <c r="OMY205" s="174"/>
      <c r="OMZ205" s="174"/>
      <c r="ONA205" s="174"/>
      <c r="ONB205" s="174"/>
      <c r="ONC205" s="174"/>
      <c r="OND205" s="174"/>
      <c r="ONE205" s="174"/>
      <c r="ONF205" s="174"/>
      <c r="ONG205" s="174"/>
      <c r="ONH205" s="174"/>
      <c r="ONI205" s="174"/>
      <c r="ONJ205" s="174"/>
      <c r="ONK205" s="174"/>
      <c r="ONL205" s="174"/>
      <c r="ONM205" s="174"/>
      <c r="ONN205" s="174"/>
      <c r="ONO205" s="174"/>
      <c r="ONP205" s="174"/>
      <c r="ONQ205" s="174"/>
      <c r="ONR205" s="174"/>
      <c r="ONS205" s="174"/>
      <c r="ONT205" s="174"/>
      <c r="ONU205" s="174"/>
      <c r="ONV205" s="174"/>
      <c r="ONW205" s="174"/>
      <c r="ONX205" s="174"/>
      <c r="ONY205" s="174"/>
      <c r="ONZ205" s="174"/>
      <c r="OOA205" s="174"/>
      <c r="OOB205" s="174"/>
      <c r="OOC205" s="174"/>
      <c r="OOD205" s="174"/>
      <c r="OOE205" s="174"/>
      <c r="OOF205" s="174"/>
      <c r="OOG205" s="174"/>
      <c r="OOH205" s="174"/>
      <c r="OOI205" s="174"/>
      <c r="OOJ205" s="174"/>
      <c r="OOK205" s="174"/>
      <c r="OOL205" s="174"/>
      <c r="OOM205" s="174"/>
      <c r="OON205" s="174"/>
      <c r="OOO205" s="174"/>
      <c r="OOP205" s="174"/>
      <c r="OOQ205" s="174"/>
      <c r="OOR205" s="174"/>
      <c r="OOS205" s="174"/>
      <c r="OOT205" s="174"/>
      <c r="OOU205" s="174"/>
      <c r="OOV205" s="174"/>
      <c r="OOW205" s="174"/>
      <c r="OOX205" s="174"/>
      <c r="OOY205" s="174"/>
      <c r="OOZ205" s="174"/>
      <c r="OPA205" s="174"/>
      <c r="OPB205" s="174"/>
      <c r="OPC205" s="174"/>
      <c r="OPD205" s="174"/>
      <c r="OPE205" s="174"/>
      <c r="OPF205" s="174"/>
      <c r="OPG205" s="174"/>
      <c r="OPH205" s="174"/>
      <c r="OPI205" s="174"/>
      <c r="OPJ205" s="174"/>
      <c r="OPK205" s="174"/>
      <c r="OPL205" s="174"/>
      <c r="OPM205" s="174"/>
      <c r="OPN205" s="174"/>
      <c r="OPO205" s="174"/>
      <c r="OPP205" s="174"/>
      <c r="OPQ205" s="174"/>
      <c r="OPR205" s="174"/>
      <c r="OPS205" s="174"/>
      <c r="OPT205" s="174"/>
      <c r="OPU205" s="174"/>
      <c r="OPV205" s="174"/>
      <c r="OPW205" s="174"/>
      <c r="OPX205" s="174"/>
      <c r="OPY205" s="174"/>
      <c r="OPZ205" s="174"/>
      <c r="OQA205" s="174"/>
      <c r="OQB205" s="174"/>
      <c r="OQC205" s="174"/>
      <c r="OQD205" s="174"/>
      <c r="OQE205" s="174"/>
      <c r="OQF205" s="174"/>
      <c r="OQG205" s="174"/>
      <c r="OQH205" s="174"/>
      <c r="OQI205" s="174"/>
      <c r="OQJ205" s="174"/>
      <c r="OQK205" s="174"/>
      <c r="OQL205" s="174"/>
      <c r="OQM205" s="174"/>
      <c r="OQN205" s="174"/>
      <c r="OQO205" s="174"/>
      <c r="OQP205" s="174"/>
      <c r="OQQ205" s="174"/>
      <c r="OQR205" s="174"/>
      <c r="OQS205" s="174"/>
      <c r="OQT205" s="174"/>
      <c r="OQU205" s="174"/>
      <c r="OQV205" s="174"/>
      <c r="OQW205" s="174"/>
      <c r="OQX205" s="174"/>
      <c r="OQY205" s="174"/>
      <c r="OQZ205" s="174"/>
      <c r="ORA205" s="174"/>
      <c r="ORB205" s="174"/>
      <c r="ORC205" s="174"/>
      <c r="ORD205" s="174"/>
      <c r="ORE205" s="174"/>
      <c r="ORF205" s="174"/>
      <c r="ORG205" s="174"/>
      <c r="ORH205" s="174"/>
      <c r="ORI205" s="174"/>
      <c r="ORJ205" s="174"/>
      <c r="ORK205" s="174"/>
      <c r="ORL205" s="174"/>
      <c r="ORM205" s="174"/>
      <c r="ORN205" s="174"/>
      <c r="ORO205" s="174"/>
      <c r="ORP205" s="174"/>
      <c r="ORQ205" s="174"/>
      <c r="ORR205" s="174"/>
      <c r="ORS205" s="174"/>
      <c r="ORT205" s="174"/>
      <c r="ORU205" s="174"/>
      <c r="ORV205" s="174"/>
      <c r="ORW205" s="174"/>
      <c r="ORX205" s="174"/>
      <c r="ORY205" s="174"/>
      <c r="ORZ205" s="174"/>
      <c r="OSA205" s="174"/>
      <c r="OSB205" s="174"/>
      <c r="OSC205" s="174"/>
      <c r="OSD205" s="174"/>
      <c r="OSE205" s="174"/>
      <c r="OSF205" s="174"/>
      <c r="OSG205" s="174"/>
      <c r="OSH205" s="174"/>
      <c r="OSI205" s="174"/>
      <c r="OSJ205" s="174"/>
      <c r="OSK205" s="174"/>
      <c r="OSL205" s="174"/>
      <c r="OSM205" s="174"/>
      <c r="OSN205" s="174"/>
      <c r="OSO205" s="174"/>
      <c r="OSP205" s="174"/>
      <c r="OSQ205" s="174"/>
      <c r="OSR205" s="174"/>
      <c r="OSS205" s="174"/>
      <c r="OST205" s="174"/>
      <c r="OSU205" s="174"/>
      <c r="OSV205" s="174"/>
      <c r="OSW205" s="174"/>
      <c r="OSX205" s="174"/>
      <c r="OSY205" s="174"/>
      <c r="OSZ205" s="174"/>
      <c r="OTA205" s="174"/>
      <c r="OTB205" s="174"/>
      <c r="OTC205" s="174"/>
      <c r="OTD205" s="174"/>
      <c r="OTE205" s="174"/>
      <c r="OTF205" s="174"/>
      <c r="OTG205" s="174"/>
      <c r="OTH205" s="174"/>
      <c r="OTI205" s="174"/>
      <c r="OTJ205" s="174"/>
      <c r="OTK205" s="174"/>
      <c r="OTL205" s="174"/>
      <c r="OTM205" s="174"/>
      <c r="OTN205" s="174"/>
      <c r="OTO205" s="174"/>
      <c r="OTP205" s="174"/>
      <c r="OTQ205" s="174"/>
      <c r="OTR205" s="174"/>
      <c r="OTS205" s="174"/>
      <c r="OTT205" s="174"/>
      <c r="OTU205" s="174"/>
      <c r="OTV205" s="174"/>
      <c r="OTW205" s="174"/>
      <c r="OTX205" s="174"/>
      <c r="OTY205" s="174"/>
      <c r="OTZ205" s="174"/>
      <c r="OUA205" s="174"/>
      <c r="OUB205" s="174"/>
      <c r="OUC205" s="174"/>
      <c r="OUD205" s="174"/>
      <c r="OUE205" s="174"/>
      <c r="OUF205" s="174"/>
      <c r="OUG205" s="174"/>
      <c r="OUH205" s="174"/>
      <c r="OUI205" s="174"/>
      <c r="OUJ205" s="174"/>
      <c r="OUK205" s="174"/>
      <c r="OUL205" s="174"/>
      <c r="OUM205" s="174"/>
      <c r="OUN205" s="174"/>
      <c r="OUO205" s="174"/>
      <c r="OUP205" s="174"/>
      <c r="OUQ205" s="174"/>
      <c r="OUR205" s="174"/>
      <c r="OUS205" s="174"/>
      <c r="OUT205" s="174"/>
      <c r="OUU205" s="174"/>
      <c r="OUV205" s="174"/>
      <c r="OUW205" s="174"/>
      <c r="OUX205" s="174"/>
      <c r="OUY205" s="174"/>
      <c r="OUZ205" s="174"/>
      <c r="OVA205" s="174"/>
      <c r="OVB205" s="174"/>
      <c r="OVC205" s="174"/>
      <c r="OVD205" s="174"/>
      <c r="OVE205" s="174"/>
      <c r="OVF205" s="174"/>
      <c r="OVG205" s="174"/>
      <c r="OVH205" s="174"/>
      <c r="OVI205" s="174"/>
      <c r="OVJ205" s="174"/>
      <c r="OVK205" s="174"/>
      <c r="OVL205" s="174"/>
      <c r="OVM205" s="174"/>
      <c r="OVN205" s="174"/>
      <c r="OVO205" s="174"/>
      <c r="OVP205" s="174"/>
      <c r="OVQ205" s="174"/>
      <c r="OVR205" s="174"/>
      <c r="OVS205" s="174"/>
      <c r="OVT205" s="174"/>
      <c r="OVU205" s="174"/>
      <c r="OVV205" s="174"/>
      <c r="OVW205" s="174"/>
      <c r="OVX205" s="174"/>
      <c r="OVY205" s="174"/>
      <c r="OVZ205" s="174"/>
      <c r="OWA205" s="174"/>
      <c r="OWB205" s="174"/>
      <c r="OWC205" s="174"/>
      <c r="OWD205" s="174"/>
      <c r="OWE205" s="174"/>
      <c r="OWF205" s="174"/>
      <c r="OWG205" s="174"/>
      <c r="OWH205" s="174"/>
      <c r="OWI205" s="174"/>
      <c r="OWJ205" s="174"/>
      <c r="OWK205" s="174"/>
      <c r="OWL205" s="174"/>
      <c r="OWM205" s="174"/>
      <c r="OWN205" s="174"/>
      <c r="OWO205" s="174"/>
      <c r="OWP205" s="174"/>
      <c r="OWQ205" s="174"/>
      <c r="OWR205" s="174"/>
      <c r="OWS205" s="174"/>
      <c r="OWT205" s="174"/>
      <c r="OWU205" s="174"/>
      <c r="OWV205" s="174"/>
      <c r="OWW205" s="174"/>
      <c r="OWX205" s="174"/>
      <c r="OWY205" s="174"/>
      <c r="OWZ205" s="174"/>
      <c r="OXA205" s="174"/>
      <c r="OXB205" s="174"/>
      <c r="OXC205" s="174"/>
      <c r="OXD205" s="174"/>
      <c r="OXE205" s="174"/>
      <c r="OXF205" s="174"/>
      <c r="OXG205" s="174"/>
      <c r="OXH205" s="174"/>
      <c r="OXI205" s="174"/>
      <c r="OXJ205" s="174"/>
      <c r="OXK205" s="174"/>
      <c r="OXL205" s="174"/>
      <c r="OXM205" s="174"/>
      <c r="OXN205" s="174"/>
      <c r="OXO205" s="174"/>
      <c r="OXP205" s="174"/>
      <c r="OXQ205" s="174"/>
      <c r="OXR205" s="174"/>
      <c r="OXS205" s="174"/>
      <c r="OXT205" s="174"/>
      <c r="OXU205" s="174"/>
      <c r="OXV205" s="174"/>
      <c r="OXW205" s="174"/>
      <c r="OXX205" s="174"/>
      <c r="OXY205" s="174"/>
      <c r="OXZ205" s="174"/>
      <c r="OYA205" s="174"/>
      <c r="OYB205" s="174"/>
      <c r="OYC205" s="174"/>
      <c r="OYD205" s="174"/>
      <c r="OYE205" s="174"/>
      <c r="OYF205" s="174"/>
      <c r="OYG205" s="174"/>
      <c r="OYH205" s="174"/>
      <c r="OYI205" s="174"/>
      <c r="OYJ205" s="174"/>
      <c r="OYK205" s="174"/>
      <c r="OYL205" s="174"/>
      <c r="OYM205" s="174"/>
      <c r="OYN205" s="174"/>
      <c r="OYO205" s="174"/>
      <c r="OYP205" s="174"/>
      <c r="OYQ205" s="174"/>
      <c r="OYR205" s="174"/>
      <c r="OYS205" s="174"/>
      <c r="OYT205" s="174"/>
      <c r="OYU205" s="174"/>
      <c r="OYV205" s="174"/>
      <c r="OYW205" s="174"/>
      <c r="OYX205" s="174"/>
      <c r="OYY205" s="174"/>
      <c r="OYZ205" s="174"/>
      <c r="OZA205" s="174"/>
      <c r="OZB205" s="174"/>
      <c r="OZC205" s="174"/>
      <c r="OZD205" s="174"/>
      <c r="OZE205" s="174"/>
      <c r="OZF205" s="174"/>
      <c r="OZG205" s="174"/>
      <c r="OZH205" s="174"/>
      <c r="OZI205" s="174"/>
      <c r="OZJ205" s="174"/>
      <c r="OZK205" s="174"/>
      <c r="OZL205" s="174"/>
      <c r="OZM205" s="174"/>
      <c r="OZN205" s="174"/>
      <c r="OZO205" s="174"/>
      <c r="OZP205" s="174"/>
      <c r="OZQ205" s="174"/>
      <c r="OZR205" s="174"/>
      <c r="OZS205" s="174"/>
      <c r="OZT205" s="174"/>
      <c r="OZU205" s="174"/>
      <c r="OZV205" s="174"/>
      <c r="OZW205" s="174"/>
      <c r="OZX205" s="174"/>
      <c r="OZY205" s="174"/>
      <c r="OZZ205" s="174"/>
      <c r="PAA205" s="174"/>
      <c r="PAB205" s="174"/>
      <c r="PAC205" s="174"/>
      <c r="PAD205" s="174"/>
      <c r="PAE205" s="174"/>
      <c r="PAF205" s="174"/>
      <c r="PAG205" s="174"/>
      <c r="PAH205" s="174"/>
      <c r="PAI205" s="174"/>
      <c r="PAJ205" s="174"/>
      <c r="PAK205" s="174"/>
      <c r="PAL205" s="174"/>
      <c r="PAM205" s="174"/>
      <c r="PAN205" s="174"/>
      <c r="PAO205" s="174"/>
      <c r="PAP205" s="174"/>
      <c r="PAQ205" s="174"/>
      <c r="PAR205" s="174"/>
      <c r="PAS205" s="174"/>
      <c r="PAT205" s="174"/>
      <c r="PAU205" s="174"/>
      <c r="PAV205" s="174"/>
      <c r="PAW205" s="174"/>
      <c r="PAX205" s="174"/>
      <c r="PAY205" s="174"/>
      <c r="PAZ205" s="174"/>
      <c r="PBA205" s="174"/>
      <c r="PBB205" s="174"/>
      <c r="PBC205" s="174"/>
      <c r="PBD205" s="174"/>
      <c r="PBE205" s="174"/>
      <c r="PBF205" s="174"/>
      <c r="PBG205" s="174"/>
      <c r="PBH205" s="174"/>
      <c r="PBI205" s="174"/>
      <c r="PBJ205" s="174"/>
      <c r="PBK205" s="174"/>
      <c r="PBL205" s="174"/>
      <c r="PBM205" s="174"/>
      <c r="PBN205" s="174"/>
      <c r="PBO205" s="174"/>
      <c r="PBP205" s="174"/>
      <c r="PBQ205" s="174"/>
      <c r="PBR205" s="174"/>
      <c r="PBS205" s="174"/>
      <c r="PBT205" s="174"/>
      <c r="PBU205" s="174"/>
      <c r="PBV205" s="174"/>
      <c r="PBW205" s="174"/>
      <c r="PBX205" s="174"/>
      <c r="PBY205" s="174"/>
      <c r="PBZ205" s="174"/>
      <c r="PCA205" s="174"/>
      <c r="PCB205" s="174"/>
      <c r="PCC205" s="174"/>
      <c r="PCD205" s="174"/>
      <c r="PCE205" s="174"/>
      <c r="PCF205" s="174"/>
      <c r="PCG205" s="174"/>
      <c r="PCH205" s="174"/>
      <c r="PCI205" s="174"/>
      <c r="PCJ205" s="174"/>
      <c r="PCK205" s="174"/>
      <c r="PCL205" s="174"/>
      <c r="PCM205" s="174"/>
      <c r="PCN205" s="174"/>
      <c r="PCO205" s="174"/>
      <c r="PCP205" s="174"/>
      <c r="PCQ205" s="174"/>
      <c r="PCR205" s="174"/>
      <c r="PCS205" s="174"/>
      <c r="PCT205" s="174"/>
      <c r="PCU205" s="174"/>
      <c r="PCV205" s="174"/>
      <c r="PCW205" s="174"/>
      <c r="PCX205" s="174"/>
      <c r="PCY205" s="174"/>
      <c r="PCZ205" s="174"/>
      <c r="PDA205" s="174"/>
      <c r="PDB205" s="174"/>
      <c r="PDC205" s="174"/>
      <c r="PDD205" s="174"/>
      <c r="PDE205" s="174"/>
      <c r="PDF205" s="174"/>
      <c r="PDG205" s="174"/>
      <c r="PDH205" s="174"/>
      <c r="PDI205" s="174"/>
      <c r="PDJ205" s="174"/>
      <c r="PDK205" s="174"/>
      <c r="PDL205" s="174"/>
      <c r="PDM205" s="174"/>
      <c r="PDN205" s="174"/>
      <c r="PDO205" s="174"/>
      <c r="PDP205" s="174"/>
      <c r="PDQ205" s="174"/>
      <c r="PDR205" s="174"/>
      <c r="PDS205" s="174"/>
      <c r="PDT205" s="174"/>
      <c r="PDU205" s="174"/>
      <c r="PDV205" s="174"/>
      <c r="PDW205" s="174"/>
      <c r="PDX205" s="174"/>
      <c r="PDY205" s="174"/>
      <c r="PDZ205" s="174"/>
      <c r="PEA205" s="174"/>
      <c r="PEB205" s="174"/>
      <c r="PEC205" s="174"/>
      <c r="PED205" s="174"/>
      <c r="PEE205" s="174"/>
      <c r="PEF205" s="174"/>
      <c r="PEG205" s="174"/>
      <c r="PEH205" s="174"/>
      <c r="PEI205" s="174"/>
      <c r="PEJ205" s="174"/>
      <c r="PEK205" s="174"/>
      <c r="PEL205" s="174"/>
      <c r="PEM205" s="174"/>
      <c r="PEN205" s="174"/>
      <c r="PEO205" s="174"/>
      <c r="PEP205" s="174"/>
      <c r="PEQ205" s="174"/>
      <c r="PER205" s="174"/>
      <c r="PES205" s="174"/>
      <c r="PET205" s="174"/>
      <c r="PEU205" s="174"/>
      <c r="PEV205" s="174"/>
      <c r="PEW205" s="174"/>
      <c r="PEX205" s="174"/>
      <c r="PEY205" s="174"/>
      <c r="PEZ205" s="174"/>
      <c r="PFA205" s="174"/>
      <c r="PFB205" s="174"/>
      <c r="PFC205" s="174"/>
      <c r="PFD205" s="174"/>
      <c r="PFE205" s="174"/>
      <c r="PFF205" s="174"/>
      <c r="PFG205" s="174"/>
      <c r="PFH205" s="174"/>
      <c r="PFI205" s="174"/>
      <c r="PFJ205" s="174"/>
      <c r="PFK205" s="174"/>
      <c r="PFL205" s="174"/>
      <c r="PFM205" s="174"/>
      <c r="PFN205" s="174"/>
      <c r="PFO205" s="174"/>
      <c r="PFP205" s="174"/>
      <c r="PFQ205" s="174"/>
      <c r="PFR205" s="174"/>
      <c r="PFS205" s="174"/>
      <c r="PFT205" s="174"/>
      <c r="PFU205" s="174"/>
      <c r="PFV205" s="174"/>
      <c r="PFW205" s="174"/>
      <c r="PFX205" s="174"/>
      <c r="PFY205" s="174"/>
      <c r="PFZ205" s="174"/>
      <c r="PGA205" s="174"/>
      <c r="PGB205" s="174"/>
      <c r="PGC205" s="174"/>
      <c r="PGD205" s="174"/>
      <c r="PGE205" s="174"/>
      <c r="PGF205" s="174"/>
      <c r="PGG205" s="174"/>
      <c r="PGH205" s="174"/>
      <c r="PGI205" s="174"/>
      <c r="PGJ205" s="174"/>
      <c r="PGK205" s="174"/>
      <c r="PGL205" s="174"/>
      <c r="PGM205" s="174"/>
      <c r="PGN205" s="174"/>
      <c r="PGO205" s="174"/>
      <c r="PGP205" s="174"/>
      <c r="PGQ205" s="174"/>
      <c r="PGR205" s="174"/>
      <c r="PGS205" s="174"/>
      <c r="PGT205" s="174"/>
      <c r="PGU205" s="174"/>
      <c r="PGV205" s="174"/>
      <c r="PGW205" s="174"/>
      <c r="PGX205" s="174"/>
      <c r="PGY205" s="174"/>
      <c r="PGZ205" s="174"/>
      <c r="PHA205" s="174"/>
      <c r="PHB205" s="174"/>
      <c r="PHC205" s="174"/>
      <c r="PHD205" s="174"/>
      <c r="PHE205" s="174"/>
      <c r="PHF205" s="174"/>
      <c r="PHG205" s="174"/>
      <c r="PHH205" s="174"/>
      <c r="PHI205" s="174"/>
      <c r="PHJ205" s="174"/>
      <c r="PHK205" s="174"/>
      <c r="PHL205" s="174"/>
      <c r="PHM205" s="174"/>
      <c r="PHN205" s="174"/>
      <c r="PHO205" s="174"/>
      <c r="PHP205" s="174"/>
      <c r="PHQ205" s="174"/>
      <c r="PHR205" s="174"/>
      <c r="PHS205" s="174"/>
      <c r="PHT205" s="174"/>
      <c r="PHU205" s="174"/>
      <c r="PHV205" s="174"/>
      <c r="PHW205" s="174"/>
      <c r="PHX205" s="174"/>
      <c r="PHY205" s="174"/>
      <c r="PHZ205" s="174"/>
      <c r="PIA205" s="174"/>
      <c r="PIB205" s="174"/>
      <c r="PIC205" s="174"/>
      <c r="PID205" s="174"/>
      <c r="PIE205" s="174"/>
      <c r="PIF205" s="174"/>
      <c r="PIG205" s="174"/>
      <c r="PIH205" s="174"/>
      <c r="PII205" s="174"/>
      <c r="PIJ205" s="174"/>
      <c r="PIK205" s="174"/>
      <c r="PIL205" s="174"/>
      <c r="PIM205" s="174"/>
      <c r="PIN205" s="174"/>
      <c r="PIO205" s="174"/>
      <c r="PIP205" s="174"/>
      <c r="PIQ205" s="174"/>
      <c r="PIR205" s="174"/>
      <c r="PIS205" s="174"/>
      <c r="PIT205" s="174"/>
      <c r="PIU205" s="174"/>
      <c r="PIV205" s="174"/>
      <c r="PIW205" s="174"/>
      <c r="PIX205" s="174"/>
      <c r="PIY205" s="174"/>
      <c r="PIZ205" s="174"/>
      <c r="PJA205" s="174"/>
      <c r="PJB205" s="174"/>
      <c r="PJC205" s="174"/>
      <c r="PJD205" s="174"/>
      <c r="PJE205" s="174"/>
      <c r="PJF205" s="174"/>
      <c r="PJG205" s="174"/>
      <c r="PJH205" s="174"/>
      <c r="PJI205" s="174"/>
      <c r="PJJ205" s="174"/>
      <c r="PJK205" s="174"/>
      <c r="PJL205" s="174"/>
      <c r="PJM205" s="174"/>
      <c r="PJN205" s="174"/>
      <c r="PJO205" s="174"/>
      <c r="PJP205" s="174"/>
      <c r="PJQ205" s="174"/>
      <c r="PJR205" s="174"/>
      <c r="PJS205" s="174"/>
      <c r="PJT205" s="174"/>
      <c r="PJU205" s="174"/>
      <c r="PJV205" s="174"/>
      <c r="PJW205" s="174"/>
      <c r="PJX205" s="174"/>
      <c r="PJY205" s="174"/>
      <c r="PJZ205" s="174"/>
      <c r="PKA205" s="174"/>
      <c r="PKB205" s="174"/>
      <c r="PKC205" s="174"/>
      <c r="PKD205" s="174"/>
      <c r="PKE205" s="174"/>
      <c r="PKF205" s="174"/>
      <c r="PKG205" s="174"/>
      <c r="PKH205" s="174"/>
      <c r="PKI205" s="174"/>
      <c r="PKJ205" s="174"/>
      <c r="PKK205" s="174"/>
      <c r="PKL205" s="174"/>
      <c r="PKM205" s="174"/>
      <c r="PKN205" s="174"/>
      <c r="PKO205" s="174"/>
      <c r="PKP205" s="174"/>
      <c r="PKQ205" s="174"/>
      <c r="PKR205" s="174"/>
      <c r="PKS205" s="174"/>
      <c r="PKT205" s="174"/>
      <c r="PKU205" s="174"/>
      <c r="PKV205" s="174"/>
      <c r="PKW205" s="174"/>
      <c r="PKX205" s="174"/>
      <c r="PKY205" s="174"/>
      <c r="PKZ205" s="174"/>
      <c r="PLA205" s="174"/>
      <c r="PLB205" s="174"/>
      <c r="PLC205" s="174"/>
      <c r="PLD205" s="174"/>
      <c r="PLE205" s="174"/>
      <c r="PLF205" s="174"/>
      <c r="PLG205" s="174"/>
      <c r="PLH205" s="174"/>
      <c r="PLI205" s="174"/>
      <c r="PLJ205" s="174"/>
      <c r="PLK205" s="174"/>
      <c r="PLL205" s="174"/>
      <c r="PLM205" s="174"/>
      <c r="PLN205" s="174"/>
      <c r="PLO205" s="174"/>
      <c r="PLP205" s="174"/>
      <c r="PLQ205" s="174"/>
      <c r="PLR205" s="174"/>
      <c r="PLS205" s="174"/>
      <c r="PLT205" s="174"/>
      <c r="PLU205" s="174"/>
      <c r="PLV205" s="174"/>
      <c r="PLW205" s="174"/>
      <c r="PLX205" s="174"/>
      <c r="PLY205" s="174"/>
      <c r="PLZ205" s="174"/>
      <c r="PMA205" s="174"/>
      <c r="PMB205" s="174"/>
      <c r="PMC205" s="174"/>
      <c r="PMD205" s="174"/>
      <c r="PME205" s="174"/>
      <c r="PMF205" s="174"/>
      <c r="PMG205" s="174"/>
      <c r="PMH205" s="174"/>
      <c r="PMI205" s="174"/>
      <c r="PMJ205" s="174"/>
      <c r="PMK205" s="174"/>
      <c r="PML205" s="174"/>
      <c r="PMM205" s="174"/>
      <c r="PMN205" s="174"/>
      <c r="PMO205" s="174"/>
      <c r="PMP205" s="174"/>
      <c r="PMQ205" s="174"/>
      <c r="PMR205" s="174"/>
      <c r="PMS205" s="174"/>
      <c r="PMT205" s="174"/>
      <c r="PMU205" s="174"/>
      <c r="PMV205" s="174"/>
      <c r="PMW205" s="174"/>
      <c r="PMX205" s="174"/>
      <c r="PMY205" s="174"/>
      <c r="PMZ205" s="174"/>
      <c r="PNA205" s="174"/>
      <c r="PNB205" s="174"/>
      <c r="PNC205" s="174"/>
      <c r="PND205" s="174"/>
      <c r="PNE205" s="174"/>
      <c r="PNF205" s="174"/>
      <c r="PNG205" s="174"/>
      <c r="PNH205" s="174"/>
      <c r="PNI205" s="174"/>
      <c r="PNJ205" s="174"/>
      <c r="PNK205" s="174"/>
      <c r="PNL205" s="174"/>
      <c r="PNM205" s="174"/>
      <c r="PNN205" s="174"/>
      <c r="PNO205" s="174"/>
      <c r="PNP205" s="174"/>
      <c r="PNQ205" s="174"/>
      <c r="PNR205" s="174"/>
      <c r="PNS205" s="174"/>
      <c r="PNT205" s="174"/>
      <c r="PNU205" s="174"/>
      <c r="PNV205" s="174"/>
      <c r="PNW205" s="174"/>
      <c r="PNX205" s="174"/>
      <c r="PNY205" s="174"/>
      <c r="PNZ205" s="174"/>
      <c r="POA205" s="174"/>
      <c r="POB205" s="174"/>
      <c r="POC205" s="174"/>
      <c r="POD205" s="174"/>
      <c r="POE205" s="174"/>
      <c r="POF205" s="174"/>
      <c r="POG205" s="174"/>
      <c r="POH205" s="174"/>
      <c r="POI205" s="174"/>
      <c r="POJ205" s="174"/>
      <c r="POK205" s="174"/>
      <c r="POL205" s="174"/>
      <c r="POM205" s="174"/>
      <c r="PON205" s="174"/>
      <c r="POO205" s="174"/>
      <c r="POP205" s="174"/>
      <c r="POQ205" s="174"/>
      <c r="POR205" s="174"/>
      <c r="POS205" s="174"/>
      <c r="POT205" s="174"/>
      <c r="POU205" s="174"/>
      <c r="POV205" s="174"/>
      <c r="POW205" s="174"/>
      <c r="POX205" s="174"/>
      <c r="POY205" s="174"/>
      <c r="POZ205" s="174"/>
      <c r="PPA205" s="174"/>
      <c r="PPB205" s="174"/>
      <c r="PPC205" s="174"/>
      <c r="PPD205" s="174"/>
      <c r="PPE205" s="174"/>
      <c r="PPF205" s="174"/>
      <c r="PPG205" s="174"/>
      <c r="PPH205" s="174"/>
      <c r="PPI205" s="174"/>
      <c r="PPJ205" s="174"/>
      <c r="PPK205" s="174"/>
      <c r="PPL205" s="174"/>
      <c r="PPM205" s="174"/>
      <c r="PPN205" s="174"/>
      <c r="PPO205" s="174"/>
      <c r="PPP205" s="174"/>
      <c r="PPQ205" s="174"/>
      <c r="PPR205" s="174"/>
      <c r="PPS205" s="174"/>
      <c r="PPT205" s="174"/>
      <c r="PPU205" s="174"/>
      <c r="PPV205" s="174"/>
      <c r="PPW205" s="174"/>
      <c r="PPX205" s="174"/>
      <c r="PPY205" s="174"/>
      <c r="PPZ205" s="174"/>
      <c r="PQA205" s="174"/>
      <c r="PQB205" s="174"/>
      <c r="PQC205" s="174"/>
      <c r="PQD205" s="174"/>
      <c r="PQE205" s="174"/>
      <c r="PQF205" s="174"/>
      <c r="PQG205" s="174"/>
      <c r="PQH205" s="174"/>
      <c r="PQI205" s="174"/>
      <c r="PQJ205" s="174"/>
      <c r="PQK205" s="174"/>
      <c r="PQL205" s="174"/>
      <c r="PQM205" s="174"/>
      <c r="PQN205" s="174"/>
      <c r="PQO205" s="174"/>
      <c r="PQP205" s="174"/>
      <c r="PQQ205" s="174"/>
      <c r="PQR205" s="174"/>
      <c r="PQS205" s="174"/>
      <c r="PQT205" s="174"/>
      <c r="PQU205" s="174"/>
      <c r="PQV205" s="174"/>
      <c r="PQW205" s="174"/>
      <c r="PQX205" s="174"/>
      <c r="PQY205" s="174"/>
      <c r="PQZ205" s="174"/>
      <c r="PRA205" s="174"/>
      <c r="PRB205" s="174"/>
      <c r="PRC205" s="174"/>
      <c r="PRD205" s="174"/>
      <c r="PRE205" s="174"/>
      <c r="PRF205" s="174"/>
      <c r="PRG205" s="174"/>
      <c r="PRH205" s="174"/>
      <c r="PRI205" s="174"/>
      <c r="PRJ205" s="174"/>
      <c r="PRK205" s="174"/>
      <c r="PRL205" s="174"/>
      <c r="PRM205" s="174"/>
      <c r="PRN205" s="174"/>
      <c r="PRO205" s="174"/>
      <c r="PRP205" s="174"/>
      <c r="PRQ205" s="174"/>
      <c r="PRR205" s="174"/>
      <c r="PRS205" s="174"/>
      <c r="PRT205" s="174"/>
      <c r="PRU205" s="174"/>
      <c r="PRV205" s="174"/>
      <c r="PRW205" s="174"/>
      <c r="PRX205" s="174"/>
      <c r="PRY205" s="174"/>
      <c r="PRZ205" s="174"/>
      <c r="PSA205" s="174"/>
      <c r="PSB205" s="174"/>
      <c r="PSC205" s="174"/>
      <c r="PSD205" s="174"/>
      <c r="PSE205" s="174"/>
      <c r="PSF205" s="174"/>
      <c r="PSG205" s="174"/>
      <c r="PSH205" s="174"/>
      <c r="PSI205" s="174"/>
      <c r="PSJ205" s="174"/>
      <c r="PSK205" s="174"/>
      <c r="PSL205" s="174"/>
      <c r="PSM205" s="174"/>
      <c r="PSN205" s="174"/>
      <c r="PSO205" s="174"/>
      <c r="PSP205" s="174"/>
      <c r="PSQ205" s="174"/>
      <c r="PSR205" s="174"/>
      <c r="PSS205" s="174"/>
      <c r="PST205" s="174"/>
      <c r="PSU205" s="174"/>
      <c r="PSV205" s="174"/>
      <c r="PSW205" s="174"/>
      <c r="PSX205" s="174"/>
      <c r="PSY205" s="174"/>
      <c r="PSZ205" s="174"/>
      <c r="PTA205" s="174"/>
      <c r="PTB205" s="174"/>
      <c r="PTC205" s="174"/>
      <c r="PTD205" s="174"/>
      <c r="PTE205" s="174"/>
      <c r="PTF205" s="174"/>
      <c r="PTG205" s="174"/>
      <c r="PTH205" s="174"/>
      <c r="PTI205" s="174"/>
      <c r="PTJ205" s="174"/>
      <c r="PTK205" s="174"/>
      <c r="PTL205" s="174"/>
      <c r="PTM205" s="174"/>
      <c r="PTN205" s="174"/>
      <c r="PTO205" s="174"/>
      <c r="PTP205" s="174"/>
      <c r="PTQ205" s="174"/>
      <c r="PTR205" s="174"/>
      <c r="PTS205" s="174"/>
      <c r="PTT205" s="174"/>
      <c r="PTU205" s="174"/>
      <c r="PTV205" s="174"/>
      <c r="PTW205" s="174"/>
      <c r="PTX205" s="174"/>
      <c r="PTY205" s="174"/>
      <c r="PTZ205" s="174"/>
      <c r="PUA205" s="174"/>
      <c r="PUB205" s="174"/>
      <c r="PUC205" s="174"/>
      <c r="PUD205" s="174"/>
      <c r="PUE205" s="174"/>
      <c r="PUF205" s="174"/>
      <c r="PUG205" s="174"/>
      <c r="PUH205" s="174"/>
      <c r="PUI205" s="174"/>
      <c r="PUJ205" s="174"/>
      <c r="PUK205" s="174"/>
      <c r="PUL205" s="174"/>
      <c r="PUM205" s="174"/>
      <c r="PUN205" s="174"/>
      <c r="PUO205" s="174"/>
      <c r="PUP205" s="174"/>
      <c r="PUQ205" s="174"/>
      <c r="PUR205" s="174"/>
      <c r="PUS205" s="174"/>
      <c r="PUT205" s="174"/>
      <c r="PUU205" s="174"/>
      <c r="PUV205" s="174"/>
      <c r="PUW205" s="174"/>
      <c r="PUX205" s="174"/>
      <c r="PUY205" s="174"/>
      <c r="PUZ205" s="174"/>
      <c r="PVA205" s="174"/>
      <c r="PVB205" s="174"/>
      <c r="PVC205" s="174"/>
      <c r="PVD205" s="174"/>
      <c r="PVE205" s="174"/>
      <c r="PVF205" s="174"/>
      <c r="PVG205" s="174"/>
      <c r="PVH205" s="174"/>
      <c r="PVI205" s="174"/>
      <c r="PVJ205" s="174"/>
      <c r="PVK205" s="174"/>
      <c r="PVL205" s="174"/>
      <c r="PVM205" s="174"/>
      <c r="PVN205" s="174"/>
      <c r="PVO205" s="174"/>
      <c r="PVP205" s="174"/>
      <c r="PVQ205" s="174"/>
      <c r="PVR205" s="174"/>
      <c r="PVS205" s="174"/>
      <c r="PVT205" s="174"/>
      <c r="PVU205" s="174"/>
      <c r="PVV205" s="174"/>
      <c r="PVW205" s="174"/>
      <c r="PVX205" s="174"/>
      <c r="PVY205" s="174"/>
      <c r="PVZ205" s="174"/>
      <c r="PWA205" s="174"/>
      <c r="PWB205" s="174"/>
      <c r="PWC205" s="174"/>
      <c r="PWD205" s="174"/>
      <c r="PWE205" s="174"/>
      <c r="PWF205" s="174"/>
      <c r="PWG205" s="174"/>
      <c r="PWH205" s="174"/>
      <c r="PWI205" s="174"/>
      <c r="PWJ205" s="174"/>
      <c r="PWK205" s="174"/>
      <c r="PWL205" s="174"/>
      <c r="PWM205" s="174"/>
      <c r="PWN205" s="174"/>
      <c r="PWO205" s="174"/>
      <c r="PWP205" s="174"/>
      <c r="PWQ205" s="174"/>
      <c r="PWR205" s="174"/>
      <c r="PWS205" s="174"/>
      <c r="PWT205" s="174"/>
      <c r="PWU205" s="174"/>
      <c r="PWV205" s="174"/>
      <c r="PWW205" s="174"/>
      <c r="PWX205" s="174"/>
      <c r="PWY205" s="174"/>
      <c r="PWZ205" s="174"/>
      <c r="PXA205" s="174"/>
      <c r="PXB205" s="174"/>
      <c r="PXC205" s="174"/>
      <c r="PXD205" s="174"/>
      <c r="PXE205" s="174"/>
      <c r="PXF205" s="174"/>
      <c r="PXG205" s="174"/>
      <c r="PXH205" s="174"/>
      <c r="PXI205" s="174"/>
      <c r="PXJ205" s="174"/>
      <c r="PXK205" s="174"/>
      <c r="PXL205" s="174"/>
      <c r="PXM205" s="174"/>
      <c r="PXN205" s="174"/>
      <c r="PXO205" s="174"/>
      <c r="PXP205" s="174"/>
      <c r="PXQ205" s="174"/>
      <c r="PXR205" s="174"/>
      <c r="PXS205" s="174"/>
      <c r="PXT205" s="174"/>
      <c r="PXU205" s="174"/>
      <c r="PXV205" s="174"/>
      <c r="PXW205" s="174"/>
      <c r="PXX205" s="174"/>
      <c r="PXY205" s="174"/>
      <c r="PXZ205" s="174"/>
      <c r="PYA205" s="174"/>
      <c r="PYB205" s="174"/>
      <c r="PYC205" s="174"/>
      <c r="PYD205" s="174"/>
      <c r="PYE205" s="174"/>
      <c r="PYF205" s="174"/>
      <c r="PYG205" s="174"/>
      <c r="PYH205" s="174"/>
      <c r="PYI205" s="174"/>
      <c r="PYJ205" s="174"/>
      <c r="PYK205" s="174"/>
      <c r="PYL205" s="174"/>
      <c r="PYM205" s="174"/>
      <c r="PYN205" s="174"/>
      <c r="PYO205" s="174"/>
      <c r="PYP205" s="174"/>
      <c r="PYQ205" s="174"/>
      <c r="PYR205" s="174"/>
      <c r="PYS205" s="174"/>
      <c r="PYT205" s="174"/>
      <c r="PYU205" s="174"/>
      <c r="PYV205" s="174"/>
      <c r="PYW205" s="174"/>
      <c r="PYX205" s="174"/>
      <c r="PYY205" s="174"/>
      <c r="PYZ205" s="174"/>
      <c r="PZA205" s="174"/>
      <c r="PZB205" s="174"/>
      <c r="PZC205" s="174"/>
      <c r="PZD205" s="174"/>
      <c r="PZE205" s="174"/>
      <c r="PZF205" s="174"/>
      <c r="PZG205" s="174"/>
      <c r="PZH205" s="174"/>
      <c r="PZI205" s="174"/>
      <c r="PZJ205" s="174"/>
      <c r="PZK205" s="174"/>
      <c r="PZL205" s="174"/>
      <c r="PZM205" s="174"/>
      <c r="PZN205" s="174"/>
      <c r="PZO205" s="174"/>
      <c r="PZP205" s="174"/>
      <c r="PZQ205" s="174"/>
      <c r="PZR205" s="174"/>
      <c r="PZS205" s="174"/>
      <c r="PZT205" s="174"/>
      <c r="PZU205" s="174"/>
      <c r="PZV205" s="174"/>
      <c r="PZW205" s="174"/>
      <c r="PZX205" s="174"/>
      <c r="PZY205" s="174"/>
      <c r="PZZ205" s="174"/>
      <c r="QAA205" s="174"/>
      <c r="QAB205" s="174"/>
      <c r="QAC205" s="174"/>
      <c r="QAD205" s="174"/>
      <c r="QAE205" s="174"/>
      <c r="QAF205" s="174"/>
      <c r="QAG205" s="174"/>
      <c r="QAH205" s="174"/>
      <c r="QAI205" s="174"/>
      <c r="QAJ205" s="174"/>
      <c r="QAK205" s="174"/>
      <c r="QAL205" s="174"/>
      <c r="QAM205" s="174"/>
      <c r="QAN205" s="174"/>
      <c r="QAO205" s="174"/>
      <c r="QAP205" s="174"/>
      <c r="QAQ205" s="174"/>
      <c r="QAR205" s="174"/>
      <c r="QAS205" s="174"/>
      <c r="QAT205" s="174"/>
      <c r="QAU205" s="174"/>
      <c r="QAV205" s="174"/>
      <c r="QAW205" s="174"/>
      <c r="QAX205" s="174"/>
      <c r="QAY205" s="174"/>
      <c r="QAZ205" s="174"/>
      <c r="QBA205" s="174"/>
      <c r="QBB205" s="174"/>
      <c r="QBC205" s="174"/>
      <c r="QBD205" s="174"/>
      <c r="QBE205" s="174"/>
      <c r="QBF205" s="174"/>
      <c r="QBG205" s="174"/>
      <c r="QBH205" s="174"/>
      <c r="QBI205" s="174"/>
      <c r="QBJ205" s="174"/>
      <c r="QBK205" s="174"/>
      <c r="QBL205" s="174"/>
      <c r="QBM205" s="174"/>
      <c r="QBN205" s="174"/>
      <c r="QBO205" s="174"/>
      <c r="QBP205" s="174"/>
      <c r="QBQ205" s="174"/>
      <c r="QBR205" s="174"/>
      <c r="QBS205" s="174"/>
      <c r="QBT205" s="174"/>
      <c r="QBU205" s="174"/>
      <c r="QBV205" s="174"/>
      <c r="QBW205" s="174"/>
      <c r="QBX205" s="174"/>
      <c r="QBY205" s="174"/>
      <c r="QBZ205" s="174"/>
      <c r="QCA205" s="174"/>
      <c r="QCB205" s="174"/>
      <c r="QCC205" s="174"/>
      <c r="QCD205" s="174"/>
      <c r="QCE205" s="174"/>
      <c r="QCF205" s="174"/>
      <c r="QCG205" s="174"/>
      <c r="QCH205" s="174"/>
      <c r="QCI205" s="174"/>
      <c r="QCJ205" s="174"/>
      <c r="QCK205" s="174"/>
      <c r="QCL205" s="174"/>
      <c r="QCM205" s="174"/>
      <c r="QCN205" s="174"/>
      <c r="QCO205" s="174"/>
      <c r="QCP205" s="174"/>
      <c r="QCQ205" s="174"/>
      <c r="QCR205" s="174"/>
      <c r="QCS205" s="174"/>
      <c r="QCT205" s="174"/>
      <c r="QCU205" s="174"/>
      <c r="QCV205" s="174"/>
      <c r="QCW205" s="174"/>
      <c r="QCX205" s="174"/>
      <c r="QCY205" s="174"/>
      <c r="QCZ205" s="174"/>
      <c r="QDA205" s="174"/>
      <c r="QDB205" s="174"/>
      <c r="QDC205" s="174"/>
      <c r="QDD205" s="174"/>
      <c r="QDE205" s="174"/>
      <c r="QDF205" s="174"/>
      <c r="QDG205" s="174"/>
      <c r="QDH205" s="174"/>
      <c r="QDI205" s="174"/>
      <c r="QDJ205" s="174"/>
      <c r="QDK205" s="174"/>
      <c r="QDL205" s="174"/>
      <c r="QDM205" s="174"/>
      <c r="QDN205" s="174"/>
      <c r="QDO205" s="174"/>
      <c r="QDP205" s="174"/>
      <c r="QDQ205" s="174"/>
      <c r="QDR205" s="174"/>
      <c r="QDS205" s="174"/>
      <c r="QDT205" s="174"/>
      <c r="QDU205" s="174"/>
      <c r="QDV205" s="174"/>
      <c r="QDW205" s="174"/>
      <c r="QDX205" s="174"/>
      <c r="QDY205" s="174"/>
      <c r="QDZ205" s="174"/>
      <c r="QEA205" s="174"/>
      <c r="QEB205" s="174"/>
      <c r="QEC205" s="174"/>
      <c r="QED205" s="174"/>
      <c r="QEE205" s="174"/>
      <c r="QEF205" s="174"/>
      <c r="QEG205" s="174"/>
      <c r="QEH205" s="174"/>
      <c r="QEI205" s="174"/>
      <c r="QEJ205" s="174"/>
      <c r="QEK205" s="174"/>
      <c r="QEL205" s="174"/>
      <c r="QEM205" s="174"/>
      <c r="QEN205" s="174"/>
      <c r="QEO205" s="174"/>
      <c r="QEP205" s="174"/>
      <c r="QEQ205" s="174"/>
      <c r="QER205" s="174"/>
      <c r="QES205" s="174"/>
      <c r="QET205" s="174"/>
      <c r="QEU205" s="174"/>
      <c r="QEV205" s="174"/>
      <c r="QEW205" s="174"/>
      <c r="QEX205" s="174"/>
      <c r="QEY205" s="174"/>
      <c r="QEZ205" s="174"/>
      <c r="QFA205" s="174"/>
      <c r="QFB205" s="174"/>
      <c r="QFC205" s="174"/>
      <c r="QFD205" s="174"/>
      <c r="QFE205" s="174"/>
      <c r="QFF205" s="174"/>
      <c r="QFG205" s="174"/>
      <c r="QFH205" s="174"/>
      <c r="QFI205" s="174"/>
      <c r="QFJ205" s="174"/>
      <c r="QFK205" s="174"/>
      <c r="QFL205" s="174"/>
      <c r="QFM205" s="174"/>
      <c r="QFN205" s="174"/>
      <c r="QFO205" s="174"/>
      <c r="QFP205" s="174"/>
      <c r="QFQ205" s="174"/>
      <c r="QFR205" s="174"/>
      <c r="QFS205" s="174"/>
      <c r="QFT205" s="174"/>
      <c r="QFU205" s="174"/>
      <c r="QFV205" s="174"/>
      <c r="QFW205" s="174"/>
      <c r="QFX205" s="174"/>
      <c r="QFY205" s="174"/>
      <c r="QFZ205" s="174"/>
      <c r="QGA205" s="174"/>
      <c r="QGB205" s="174"/>
      <c r="QGC205" s="174"/>
      <c r="QGD205" s="174"/>
      <c r="QGE205" s="174"/>
      <c r="QGF205" s="174"/>
      <c r="QGG205" s="174"/>
      <c r="QGH205" s="174"/>
      <c r="QGI205" s="174"/>
      <c r="QGJ205" s="174"/>
      <c r="QGK205" s="174"/>
      <c r="QGL205" s="174"/>
      <c r="QGM205" s="174"/>
      <c r="QGN205" s="174"/>
      <c r="QGO205" s="174"/>
      <c r="QGP205" s="174"/>
      <c r="QGQ205" s="174"/>
      <c r="QGR205" s="174"/>
      <c r="QGS205" s="174"/>
      <c r="QGT205" s="174"/>
      <c r="QGU205" s="174"/>
      <c r="QGV205" s="174"/>
      <c r="QGW205" s="174"/>
      <c r="QGX205" s="174"/>
      <c r="QGY205" s="174"/>
      <c r="QGZ205" s="174"/>
      <c r="QHA205" s="174"/>
      <c r="QHB205" s="174"/>
      <c r="QHC205" s="174"/>
      <c r="QHD205" s="174"/>
      <c r="QHE205" s="174"/>
      <c r="QHF205" s="174"/>
      <c r="QHG205" s="174"/>
      <c r="QHH205" s="174"/>
      <c r="QHI205" s="174"/>
      <c r="QHJ205" s="174"/>
      <c r="QHK205" s="174"/>
      <c r="QHL205" s="174"/>
      <c r="QHM205" s="174"/>
      <c r="QHN205" s="174"/>
      <c r="QHO205" s="174"/>
      <c r="QHP205" s="174"/>
      <c r="QHQ205" s="174"/>
      <c r="QHR205" s="174"/>
      <c r="QHS205" s="174"/>
      <c r="QHT205" s="174"/>
      <c r="QHU205" s="174"/>
      <c r="QHV205" s="174"/>
      <c r="QHW205" s="174"/>
      <c r="QHX205" s="174"/>
      <c r="QHY205" s="174"/>
      <c r="QHZ205" s="174"/>
      <c r="QIA205" s="174"/>
      <c r="QIB205" s="174"/>
      <c r="QIC205" s="174"/>
      <c r="QID205" s="174"/>
      <c r="QIE205" s="174"/>
      <c r="QIF205" s="174"/>
      <c r="QIG205" s="174"/>
      <c r="QIH205" s="174"/>
      <c r="QII205" s="174"/>
      <c r="QIJ205" s="174"/>
      <c r="QIK205" s="174"/>
      <c r="QIL205" s="174"/>
      <c r="QIM205" s="174"/>
      <c r="QIN205" s="174"/>
      <c r="QIO205" s="174"/>
      <c r="QIP205" s="174"/>
      <c r="QIQ205" s="174"/>
      <c r="QIR205" s="174"/>
      <c r="QIS205" s="174"/>
      <c r="QIT205" s="174"/>
      <c r="QIU205" s="174"/>
      <c r="QIV205" s="174"/>
      <c r="QIW205" s="174"/>
      <c r="QIX205" s="174"/>
      <c r="QIY205" s="174"/>
      <c r="QIZ205" s="174"/>
      <c r="QJA205" s="174"/>
      <c r="QJB205" s="174"/>
      <c r="QJC205" s="174"/>
      <c r="QJD205" s="174"/>
      <c r="QJE205" s="174"/>
      <c r="QJF205" s="174"/>
      <c r="QJG205" s="174"/>
      <c r="QJH205" s="174"/>
      <c r="QJI205" s="174"/>
      <c r="QJJ205" s="174"/>
      <c r="QJK205" s="174"/>
      <c r="QJL205" s="174"/>
      <c r="QJM205" s="174"/>
      <c r="QJN205" s="174"/>
      <c r="QJO205" s="174"/>
      <c r="QJP205" s="174"/>
      <c r="QJQ205" s="174"/>
      <c r="QJR205" s="174"/>
      <c r="QJS205" s="174"/>
      <c r="QJT205" s="174"/>
      <c r="QJU205" s="174"/>
      <c r="QJV205" s="174"/>
      <c r="QJW205" s="174"/>
      <c r="QJX205" s="174"/>
      <c r="QJY205" s="174"/>
      <c r="QJZ205" s="174"/>
      <c r="QKA205" s="174"/>
      <c r="QKB205" s="174"/>
      <c r="QKC205" s="174"/>
      <c r="QKD205" s="174"/>
      <c r="QKE205" s="174"/>
      <c r="QKF205" s="174"/>
      <c r="QKG205" s="174"/>
      <c r="QKH205" s="174"/>
      <c r="QKI205" s="174"/>
      <c r="QKJ205" s="174"/>
      <c r="QKK205" s="174"/>
      <c r="QKL205" s="174"/>
      <c r="QKM205" s="174"/>
      <c r="QKN205" s="174"/>
      <c r="QKO205" s="174"/>
      <c r="QKP205" s="174"/>
      <c r="QKQ205" s="174"/>
      <c r="QKR205" s="174"/>
      <c r="QKS205" s="174"/>
      <c r="QKT205" s="174"/>
      <c r="QKU205" s="174"/>
      <c r="QKV205" s="174"/>
      <c r="QKW205" s="174"/>
      <c r="QKX205" s="174"/>
      <c r="QKY205" s="174"/>
      <c r="QKZ205" s="174"/>
      <c r="QLA205" s="174"/>
      <c r="QLB205" s="174"/>
      <c r="QLC205" s="174"/>
      <c r="QLD205" s="174"/>
      <c r="QLE205" s="174"/>
      <c r="QLF205" s="174"/>
      <c r="QLG205" s="174"/>
      <c r="QLH205" s="174"/>
      <c r="QLI205" s="174"/>
      <c r="QLJ205" s="174"/>
      <c r="QLK205" s="174"/>
      <c r="QLL205" s="174"/>
      <c r="QLM205" s="174"/>
      <c r="QLN205" s="174"/>
      <c r="QLO205" s="174"/>
      <c r="QLP205" s="174"/>
      <c r="QLQ205" s="174"/>
      <c r="QLR205" s="174"/>
      <c r="QLS205" s="174"/>
      <c r="QLT205" s="174"/>
      <c r="QLU205" s="174"/>
      <c r="QLV205" s="174"/>
      <c r="QLW205" s="174"/>
      <c r="QLX205" s="174"/>
      <c r="QLY205" s="174"/>
      <c r="QLZ205" s="174"/>
      <c r="QMA205" s="174"/>
      <c r="QMB205" s="174"/>
      <c r="QMC205" s="174"/>
      <c r="QMD205" s="174"/>
      <c r="QME205" s="174"/>
      <c r="QMF205" s="174"/>
      <c r="QMG205" s="174"/>
      <c r="QMH205" s="174"/>
      <c r="QMI205" s="174"/>
      <c r="QMJ205" s="174"/>
      <c r="QMK205" s="174"/>
      <c r="QML205" s="174"/>
      <c r="QMM205" s="174"/>
      <c r="QMN205" s="174"/>
      <c r="QMO205" s="174"/>
      <c r="QMP205" s="174"/>
      <c r="QMQ205" s="174"/>
      <c r="QMR205" s="174"/>
      <c r="QMS205" s="174"/>
      <c r="QMT205" s="174"/>
      <c r="QMU205" s="174"/>
      <c r="QMV205" s="174"/>
      <c r="QMW205" s="174"/>
      <c r="QMX205" s="174"/>
      <c r="QMY205" s="174"/>
      <c r="QMZ205" s="174"/>
      <c r="QNA205" s="174"/>
      <c r="QNB205" s="174"/>
      <c r="QNC205" s="174"/>
      <c r="QND205" s="174"/>
      <c r="QNE205" s="174"/>
      <c r="QNF205" s="174"/>
      <c r="QNG205" s="174"/>
      <c r="QNH205" s="174"/>
      <c r="QNI205" s="174"/>
      <c r="QNJ205" s="174"/>
      <c r="QNK205" s="174"/>
      <c r="QNL205" s="174"/>
      <c r="QNM205" s="174"/>
      <c r="QNN205" s="174"/>
      <c r="QNO205" s="174"/>
      <c r="QNP205" s="174"/>
      <c r="QNQ205" s="174"/>
      <c r="QNR205" s="174"/>
      <c r="QNS205" s="174"/>
      <c r="QNT205" s="174"/>
      <c r="QNU205" s="174"/>
      <c r="QNV205" s="174"/>
      <c r="QNW205" s="174"/>
      <c r="QNX205" s="174"/>
      <c r="QNY205" s="174"/>
      <c r="QNZ205" s="174"/>
      <c r="QOA205" s="174"/>
      <c r="QOB205" s="174"/>
      <c r="QOC205" s="174"/>
      <c r="QOD205" s="174"/>
      <c r="QOE205" s="174"/>
      <c r="QOF205" s="174"/>
      <c r="QOG205" s="174"/>
      <c r="QOH205" s="174"/>
      <c r="QOI205" s="174"/>
      <c r="QOJ205" s="174"/>
      <c r="QOK205" s="174"/>
      <c r="QOL205" s="174"/>
      <c r="QOM205" s="174"/>
      <c r="QON205" s="174"/>
      <c r="QOO205" s="174"/>
      <c r="QOP205" s="174"/>
      <c r="QOQ205" s="174"/>
      <c r="QOR205" s="174"/>
      <c r="QOS205" s="174"/>
      <c r="QOT205" s="174"/>
      <c r="QOU205" s="174"/>
      <c r="QOV205" s="174"/>
      <c r="QOW205" s="174"/>
      <c r="QOX205" s="174"/>
      <c r="QOY205" s="174"/>
      <c r="QOZ205" s="174"/>
      <c r="QPA205" s="174"/>
      <c r="QPB205" s="174"/>
      <c r="QPC205" s="174"/>
      <c r="QPD205" s="174"/>
      <c r="QPE205" s="174"/>
      <c r="QPF205" s="174"/>
      <c r="QPG205" s="174"/>
      <c r="QPH205" s="174"/>
      <c r="QPI205" s="174"/>
      <c r="QPJ205" s="174"/>
      <c r="QPK205" s="174"/>
      <c r="QPL205" s="174"/>
      <c r="QPM205" s="174"/>
      <c r="QPN205" s="174"/>
      <c r="QPO205" s="174"/>
      <c r="QPP205" s="174"/>
      <c r="QPQ205" s="174"/>
      <c r="QPR205" s="174"/>
      <c r="QPS205" s="174"/>
      <c r="QPT205" s="174"/>
      <c r="QPU205" s="174"/>
      <c r="QPV205" s="174"/>
      <c r="QPW205" s="174"/>
      <c r="QPX205" s="174"/>
      <c r="QPY205" s="174"/>
      <c r="QPZ205" s="174"/>
      <c r="QQA205" s="174"/>
      <c r="QQB205" s="174"/>
      <c r="QQC205" s="174"/>
      <c r="QQD205" s="174"/>
      <c r="QQE205" s="174"/>
      <c r="QQF205" s="174"/>
      <c r="QQG205" s="174"/>
      <c r="QQH205" s="174"/>
      <c r="QQI205" s="174"/>
      <c r="QQJ205" s="174"/>
      <c r="QQK205" s="174"/>
      <c r="QQL205" s="174"/>
      <c r="QQM205" s="174"/>
      <c r="QQN205" s="174"/>
      <c r="QQO205" s="174"/>
      <c r="QQP205" s="174"/>
      <c r="QQQ205" s="174"/>
      <c r="QQR205" s="174"/>
      <c r="QQS205" s="174"/>
      <c r="QQT205" s="174"/>
      <c r="QQU205" s="174"/>
      <c r="QQV205" s="174"/>
      <c r="QQW205" s="174"/>
      <c r="QQX205" s="174"/>
      <c r="QQY205" s="174"/>
      <c r="QQZ205" s="174"/>
      <c r="QRA205" s="174"/>
      <c r="QRB205" s="174"/>
      <c r="QRC205" s="174"/>
      <c r="QRD205" s="174"/>
      <c r="QRE205" s="174"/>
      <c r="QRF205" s="174"/>
      <c r="QRG205" s="174"/>
      <c r="QRH205" s="174"/>
      <c r="QRI205" s="174"/>
      <c r="QRJ205" s="174"/>
      <c r="QRK205" s="174"/>
      <c r="QRL205" s="174"/>
      <c r="QRM205" s="174"/>
      <c r="QRN205" s="174"/>
      <c r="QRO205" s="174"/>
      <c r="QRP205" s="174"/>
      <c r="QRQ205" s="174"/>
      <c r="QRR205" s="174"/>
      <c r="QRS205" s="174"/>
      <c r="QRT205" s="174"/>
      <c r="QRU205" s="174"/>
      <c r="QRV205" s="174"/>
      <c r="QRW205" s="174"/>
      <c r="QRX205" s="174"/>
      <c r="QRY205" s="174"/>
      <c r="QRZ205" s="174"/>
      <c r="QSA205" s="174"/>
      <c r="QSB205" s="174"/>
      <c r="QSC205" s="174"/>
      <c r="QSD205" s="174"/>
      <c r="QSE205" s="174"/>
      <c r="QSF205" s="174"/>
      <c r="QSG205" s="174"/>
      <c r="QSH205" s="174"/>
      <c r="QSI205" s="174"/>
      <c r="QSJ205" s="174"/>
      <c r="QSK205" s="174"/>
      <c r="QSL205" s="174"/>
      <c r="QSM205" s="174"/>
      <c r="QSN205" s="174"/>
      <c r="QSO205" s="174"/>
      <c r="QSP205" s="174"/>
      <c r="QSQ205" s="174"/>
      <c r="QSR205" s="174"/>
      <c r="QSS205" s="174"/>
      <c r="QST205" s="174"/>
      <c r="QSU205" s="174"/>
      <c r="QSV205" s="174"/>
      <c r="QSW205" s="174"/>
      <c r="QSX205" s="174"/>
      <c r="QSY205" s="174"/>
      <c r="QSZ205" s="174"/>
      <c r="QTA205" s="174"/>
      <c r="QTB205" s="174"/>
      <c r="QTC205" s="174"/>
      <c r="QTD205" s="174"/>
      <c r="QTE205" s="174"/>
      <c r="QTF205" s="174"/>
      <c r="QTG205" s="174"/>
      <c r="QTH205" s="174"/>
      <c r="QTI205" s="174"/>
      <c r="QTJ205" s="174"/>
      <c r="QTK205" s="174"/>
      <c r="QTL205" s="174"/>
      <c r="QTM205" s="174"/>
      <c r="QTN205" s="174"/>
      <c r="QTO205" s="174"/>
      <c r="QTP205" s="174"/>
      <c r="QTQ205" s="174"/>
      <c r="QTR205" s="174"/>
      <c r="QTS205" s="174"/>
      <c r="QTT205" s="174"/>
      <c r="QTU205" s="174"/>
      <c r="QTV205" s="174"/>
      <c r="QTW205" s="174"/>
      <c r="QTX205" s="174"/>
      <c r="QTY205" s="174"/>
      <c r="QTZ205" s="174"/>
      <c r="QUA205" s="174"/>
      <c r="QUB205" s="174"/>
      <c r="QUC205" s="174"/>
      <c r="QUD205" s="174"/>
      <c r="QUE205" s="174"/>
      <c r="QUF205" s="174"/>
      <c r="QUG205" s="174"/>
      <c r="QUH205" s="174"/>
      <c r="QUI205" s="174"/>
      <c r="QUJ205" s="174"/>
      <c r="QUK205" s="174"/>
      <c r="QUL205" s="174"/>
      <c r="QUM205" s="174"/>
      <c r="QUN205" s="174"/>
      <c r="QUO205" s="174"/>
      <c r="QUP205" s="174"/>
      <c r="QUQ205" s="174"/>
      <c r="QUR205" s="174"/>
      <c r="QUS205" s="174"/>
      <c r="QUT205" s="174"/>
      <c r="QUU205" s="174"/>
      <c r="QUV205" s="174"/>
      <c r="QUW205" s="174"/>
      <c r="QUX205" s="174"/>
      <c r="QUY205" s="174"/>
      <c r="QUZ205" s="174"/>
      <c r="QVA205" s="174"/>
      <c r="QVB205" s="174"/>
      <c r="QVC205" s="174"/>
      <c r="QVD205" s="174"/>
      <c r="QVE205" s="174"/>
      <c r="QVF205" s="174"/>
      <c r="QVG205" s="174"/>
      <c r="QVH205" s="174"/>
      <c r="QVI205" s="174"/>
      <c r="QVJ205" s="174"/>
      <c r="QVK205" s="174"/>
      <c r="QVL205" s="174"/>
      <c r="QVM205" s="174"/>
      <c r="QVN205" s="174"/>
      <c r="QVO205" s="174"/>
      <c r="QVP205" s="174"/>
      <c r="QVQ205" s="174"/>
      <c r="QVR205" s="174"/>
      <c r="QVS205" s="174"/>
      <c r="QVT205" s="174"/>
      <c r="QVU205" s="174"/>
      <c r="QVV205" s="174"/>
      <c r="QVW205" s="174"/>
      <c r="QVX205" s="174"/>
      <c r="QVY205" s="174"/>
      <c r="QVZ205" s="174"/>
      <c r="QWA205" s="174"/>
      <c r="QWB205" s="174"/>
      <c r="QWC205" s="174"/>
      <c r="QWD205" s="174"/>
      <c r="QWE205" s="174"/>
      <c r="QWF205" s="174"/>
      <c r="QWG205" s="174"/>
      <c r="QWH205" s="174"/>
      <c r="QWI205" s="174"/>
      <c r="QWJ205" s="174"/>
      <c r="QWK205" s="174"/>
      <c r="QWL205" s="174"/>
      <c r="QWM205" s="174"/>
      <c r="QWN205" s="174"/>
      <c r="QWO205" s="174"/>
      <c r="QWP205" s="174"/>
      <c r="QWQ205" s="174"/>
      <c r="QWR205" s="174"/>
      <c r="QWS205" s="174"/>
      <c r="QWT205" s="174"/>
      <c r="QWU205" s="174"/>
      <c r="QWV205" s="174"/>
      <c r="QWW205" s="174"/>
      <c r="QWX205" s="174"/>
      <c r="QWY205" s="174"/>
      <c r="QWZ205" s="174"/>
      <c r="QXA205" s="174"/>
      <c r="QXB205" s="174"/>
      <c r="QXC205" s="174"/>
      <c r="QXD205" s="174"/>
      <c r="QXE205" s="174"/>
      <c r="QXF205" s="174"/>
      <c r="QXG205" s="174"/>
      <c r="QXH205" s="174"/>
      <c r="QXI205" s="174"/>
      <c r="QXJ205" s="174"/>
      <c r="QXK205" s="174"/>
      <c r="QXL205" s="174"/>
      <c r="QXM205" s="174"/>
      <c r="QXN205" s="174"/>
      <c r="QXO205" s="174"/>
      <c r="QXP205" s="174"/>
      <c r="QXQ205" s="174"/>
      <c r="QXR205" s="174"/>
      <c r="QXS205" s="174"/>
      <c r="QXT205" s="174"/>
      <c r="QXU205" s="174"/>
      <c r="QXV205" s="174"/>
      <c r="QXW205" s="174"/>
      <c r="QXX205" s="174"/>
      <c r="QXY205" s="174"/>
      <c r="QXZ205" s="174"/>
      <c r="QYA205" s="174"/>
      <c r="QYB205" s="174"/>
      <c r="QYC205" s="174"/>
      <c r="QYD205" s="174"/>
      <c r="QYE205" s="174"/>
      <c r="QYF205" s="174"/>
      <c r="QYG205" s="174"/>
      <c r="QYH205" s="174"/>
      <c r="QYI205" s="174"/>
      <c r="QYJ205" s="174"/>
      <c r="QYK205" s="174"/>
      <c r="QYL205" s="174"/>
      <c r="QYM205" s="174"/>
      <c r="QYN205" s="174"/>
      <c r="QYO205" s="174"/>
      <c r="QYP205" s="174"/>
      <c r="QYQ205" s="174"/>
      <c r="QYR205" s="174"/>
      <c r="QYS205" s="174"/>
      <c r="QYT205" s="174"/>
      <c r="QYU205" s="174"/>
      <c r="QYV205" s="174"/>
      <c r="QYW205" s="174"/>
      <c r="QYX205" s="174"/>
      <c r="QYY205" s="174"/>
      <c r="QYZ205" s="174"/>
      <c r="QZA205" s="174"/>
      <c r="QZB205" s="174"/>
      <c r="QZC205" s="174"/>
      <c r="QZD205" s="174"/>
      <c r="QZE205" s="174"/>
      <c r="QZF205" s="174"/>
      <c r="QZG205" s="174"/>
      <c r="QZH205" s="174"/>
      <c r="QZI205" s="174"/>
      <c r="QZJ205" s="174"/>
      <c r="QZK205" s="174"/>
      <c r="QZL205" s="174"/>
      <c r="QZM205" s="174"/>
      <c r="QZN205" s="174"/>
      <c r="QZO205" s="174"/>
      <c r="QZP205" s="174"/>
      <c r="QZQ205" s="174"/>
      <c r="QZR205" s="174"/>
      <c r="QZS205" s="174"/>
      <c r="QZT205" s="174"/>
      <c r="QZU205" s="174"/>
      <c r="QZV205" s="174"/>
      <c r="QZW205" s="174"/>
      <c r="QZX205" s="174"/>
      <c r="QZY205" s="174"/>
      <c r="QZZ205" s="174"/>
      <c r="RAA205" s="174"/>
      <c r="RAB205" s="174"/>
      <c r="RAC205" s="174"/>
      <c r="RAD205" s="174"/>
      <c r="RAE205" s="174"/>
      <c r="RAF205" s="174"/>
      <c r="RAG205" s="174"/>
      <c r="RAH205" s="174"/>
      <c r="RAI205" s="174"/>
      <c r="RAJ205" s="174"/>
      <c r="RAK205" s="174"/>
      <c r="RAL205" s="174"/>
      <c r="RAM205" s="174"/>
      <c r="RAN205" s="174"/>
      <c r="RAO205" s="174"/>
      <c r="RAP205" s="174"/>
      <c r="RAQ205" s="174"/>
      <c r="RAR205" s="174"/>
      <c r="RAS205" s="174"/>
      <c r="RAT205" s="174"/>
      <c r="RAU205" s="174"/>
      <c r="RAV205" s="174"/>
      <c r="RAW205" s="174"/>
      <c r="RAX205" s="174"/>
      <c r="RAY205" s="174"/>
      <c r="RAZ205" s="174"/>
      <c r="RBA205" s="174"/>
      <c r="RBB205" s="174"/>
      <c r="RBC205" s="174"/>
      <c r="RBD205" s="174"/>
      <c r="RBE205" s="174"/>
      <c r="RBF205" s="174"/>
      <c r="RBG205" s="174"/>
      <c r="RBH205" s="174"/>
      <c r="RBI205" s="174"/>
      <c r="RBJ205" s="174"/>
      <c r="RBK205" s="174"/>
      <c r="RBL205" s="174"/>
      <c r="RBM205" s="174"/>
      <c r="RBN205" s="174"/>
      <c r="RBO205" s="174"/>
      <c r="RBP205" s="174"/>
      <c r="RBQ205" s="174"/>
      <c r="RBR205" s="174"/>
      <c r="RBS205" s="174"/>
      <c r="RBT205" s="174"/>
      <c r="RBU205" s="174"/>
      <c r="RBV205" s="174"/>
      <c r="RBW205" s="174"/>
      <c r="RBX205" s="174"/>
      <c r="RBY205" s="174"/>
      <c r="RBZ205" s="174"/>
      <c r="RCA205" s="174"/>
      <c r="RCB205" s="174"/>
      <c r="RCC205" s="174"/>
      <c r="RCD205" s="174"/>
      <c r="RCE205" s="174"/>
      <c r="RCF205" s="174"/>
      <c r="RCG205" s="174"/>
      <c r="RCH205" s="174"/>
      <c r="RCI205" s="174"/>
      <c r="RCJ205" s="174"/>
      <c r="RCK205" s="174"/>
      <c r="RCL205" s="174"/>
      <c r="RCM205" s="174"/>
      <c r="RCN205" s="174"/>
      <c r="RCO205" s="174"/>
      <c r="RCP205" s="174"/>
      <c r="RCQ205" s="174"/>
      <c r="RCR205" s="174"/>
      <c r="RCS205" s="174"/>
      <c r="RCT205" s="174"/>
      <c r="RCU205" s="174"/>
      <c r="RCV205" s="174"/>
      <c r="RCW205" s="174"/>
      <c r="RCX205" s="174"/>
      <c r="RCY205" s="174"/>
      <c r="RCZ205" s="174"/>
      <c r="RDA205" s="174"/>
      <c r="RDB205" s="174"/>
      <c r="RDC205" s="174"/>
      <c r="RDD205" s="174"/>
      <c r="RDE205" s="174"/>
      <c r="RDF205" s="174"/>
      <c r="RDG205" s="174"/>
      <c r="RDH205" s="174"/>
      <c r="RDI205" s="174"/>
      <c r="RDJ205" s="174"/>
      <c r="RDK205" s="174"/>
      <c r="RDL205" s="174"/>
      <c r="RDM205" s="174"/>
      <c r="RDN205" s="174"/>
      <c r="RDO205" s="174"/>
      <c r="RDP205" s="174"/>
      <c r="RDQ205" s="174"/>
      <c r="RDR205" s="174"/>
      <c r="RDS205" s="174"/>
      <c r="RDT205" s="174"/>
      <c r="RDU205" s="174"/>
      <c r="RDV205" s="174"/>
      <c r="RDW205" s="174"/>
      <c r="RDX205" s="174"/>
      <c r="RDY205" s="174"/>
      <c r="RDZ205" s="174"/>
      <c r="REA205" s="174"/>
      <c r="REB205" s="174"/>
      <c r="REC205" s="174"/>
      <c r="RED205" s="174"/>
      <c r="REE205" s="174"/>
      <c r="REF205" s="174"/>
      <c r="REG205" s="174"/>
      <c r="REH205" s="174"/>
      <c r="REI205" s="174"/>
      <c r="REJ205" s="174"/>
      <c r="REK205" s="174"/>
      <c r="REL205" s="174"/>
      <c r="REM205" s="174"/>
      <c r="REN205" s="174"/>
      <c r="REO205" s="174"/>
      <c r="REP205" s="174"/>
      <c r="REQ205" s="174"/>
      <c r="RER205" s="174"/>
      <c r="RES205" s="174"/>
      <c r="RET205" s="174"/>
      <c r="REU205" s="174"/>
      <c r="REV205" s="174"/>
      <c r="REW205" s="174"/>
      <c r="REX205" s="174"/>
      <c r="REY205" s="174"/>
      <c r="REZ205" s="174"/>
      <c r="RFA205" s="174"/>
      <c r="RFB205" s="174"/>
      <c r="RFC205" s="174"/>
      <c r="RFD205" s="174"/>
      <c r="RFE205" s="174"/>
      <c r="RFF205" s="174"/>
      <c r="RFG205" s="174"/>
      <c r="RFH205" s="174"/>
      <c r="RFI205" s="174"/>
      <c r="RFJ205" s="174"/>
      <c r="RFK205" s="174"/>
      <c r="RFL205" s="174"/>
      <c r="RFM205" s="174"/>
      <c r="RFN205" s="174"/>
      <c r="RFO205" s="174"/>
      <c r="RFP205" s="174"/>
      <c r="RFQ205" s="174"/>
      <c r="RFR205" s="174"/>
      <c r="RFS205" s="174"/>
      <c r="RFT205" s="174"/>
      <c r="RFU205" s="174"/>
      <c r="RFV205" s="174"/>
      <c r="RFW205" s="174"/>
      <c r="RFX205" s="174"/>
      <c r="RFY205" s="174"/>
      <c r="RFZ205" s="174"/>
      <c r="RGA205" s="174"/>
      <c r="RGB205" s="174"/>
      <c r="RGC205" s="174"/>
      <c r="RGD205" s="174"/>
      <c r="RGE205" s="174"/>
      <c r="RGF205" s="174"/>
      <c r="RGG205" s="174"/>
      <c r="RGH205" s="174"/>
      <c r="RGI205" s="174"/>
      <c r="RGJ205" s="174"/>
      <c r="RGK205" s="174"/>
      <c r="RGL205" s="174"/>
      <c r="RGM205" s="174"/>
      <c r="RGN205" s="174"/>
      <c r="RGO205" s="174"/>
      <c r="RGP205" s="174"/>
      <c r="RGQ205" s="174"/>
      <c r="RGR205" s="174"/>
      <c r="RGS205" s="174"/>
      <c r="RGT205" s="174"/>
      <c r="RGU205" s="174"/>
      <c r="RGV205" s="174"/>
      <c r="RGW205" s="174"/>
      <c r="RGX205" s="174"/>
      <c r="RGY205" s="174"/>
      <c r="RGZ205" s="174"/>
      <c r="RHA205" s="174"/>
      <c r="RHB205" s="174"/>
      <c r="RHC205" s="174"/>
      <c r="RHD205" s="174"/>
      <c r="RHE205" s="174"/>
      <c r="RHF205" s="174"/>
      <c r="RHG205" s="174"/>
      <c r="RHH205" s="174"/>
      <c r="RHI205" s="174"/>
      <c r="RHJ205" s="174"/>
      <c r="RHK205" s="174"/>
      <c r="RHL205" s="174"/>
      <c r="RHM205" s="174"/>
      <c r="RHN205" s="174"/>
      <c r="RHO205" s="174"/>
      <c r="RHP205" s="174"/>
      <c r="RHQ205" s="174"/>
      <c r="RHR205" s="174"/>
      <c r="RHS205" s="174"/>
      <c r="RHT205" s="174"/>
      <c r="RHU205" s="174"/>
      <c r="RHV205" s="174"/>
      <c r="RHW205" s="174"/>
      <c r="RHX205" s="174"/>
      <c r="RHY205" s="174"/>
      <c r="RHZ205" s="174"/>
      <c r="RIA205" s="174"/>
      <c r="RIB205" s="174"/>
      <c r="RIC205" s="174"/>
      <c r="RID205" s="174"/>
      <c r="RIE205" s="174"/>
      <c r="RIF205" s="174"/>
      <c r="RIG205" s="174"/>
      <c r="RIH205" s="174"/>
      <c r="RII205" s="174"/>
      <c r="RIJ205" s="174"/>
      <c r="RIK205" s="174"/>
      <c r="RIL205" s="174"/>
      <c r="RIM205" s="174"/>
      <c r="RIN205" s="174"/>
      <c r="RIO205" s="174"/>
      <c r="RIP205" s="174"/>
      <c r="RIQ205" s="174"/>
      <c r="RIR205" s="174"/>
      <c r="RIS205" s="174"/>
      <c r="RIT205" s="174"/>
      <c r="RIU205" s="174"/>
      <c r="RIV205" s="174"/>
      <c r="RIW205" s="174"/>
      <c r="RIX205" s="174"/>
      <c r="RIY205" s="174"/>
      <c r="RIZ205" s="174"/>
      <c r="RJA205" s="174"/>
      <c r="RJB205" s="174"/>
      <c r="RJC205" s="174"/>
      <c r="RJD205" s="174"/>
      <c r="RJE205" s="174"/>
      <c r="RJF205" s="174"/>
      <c r="RJG205" s="174"/>
      <c r="RJH205" s="174"/>
      <c r="RJI205" s="174"/>
      <c r="RJJ205" s="174"/>
      <c r="RJK205" s="174"/>
      <c r="RJL205" s="174"/>
      <c r="RJM205" s="174"/>
      <c r="RJN205" s="174"/>
      <c r="RJO205" s="174"/>
      <c r="RJP205" s="174"/>
      <c r="RJQ205" s="174"/>
      <c r="RJR205" s="174"/>
      <c r="RJS205" s="174"/>
      <c r="RJT205" s="174"/>
      <c r="RJU205" s="174"/>
      <c r="RJV205" s="174"/>
      <c r="RJW205" s="174"/>
      <c r="RJX205" s="174"/>
      <c r="RJY205" s="174"/>
      <c r="RJZ205" s="174"/>
      <c r="RKA205" s="174"/>
      <c r="RKB205" s="174"/>
      <c r="RKC205" s="174"/>
      <c r="RKD205" s="174"/>
      <c r="RKE205" s="174"/>
      <c r="RKF205" s="174"/>
      <c r="RKG205" s="174"/>
      <c r="RKH205" s="174"/>
      <c r="RKI205" s="174"/>
      <c r="RKJ205" s="174"/>
      <c r="RKK205" s="174"/>
      <c r="RKL205" s="174"/>
      <c r="RKM205" s="174"/>
      <c r="RKN205" s="174"/>
      <c r="RKO205" s="174"/>
      <c r="RKP205" s="174"/>
      <c r="RKQ205" s="174"/>
      <c r="RKR205" s="174"/>
      <c r="RKS205" s="174"/>
      <c r="RKT205" s="174"/>
      <c r="RKU205" s="174"/>
      <c r="RKV205" s="174"/>
      <c r="RKW205" s="174"/>
      <c r="RKX205" s="174"/>
      <c r="RKY205" s="174"/>
      <c r="RKZ205" s="174"/>
      <c r="RLA205" s="174"/>
      <c r="RLB205" s="174"/>
      <c r="RLC205" s="174"/>
      <c r="RLD205" s="174"/>
      <c r="RLE205" s="174"/>
      <c r="RLF205" s="174"/>
      <c r="RLG205" s="174"/>
      <c r="RLH205" s="174"/>
      <c r="RLI205" s="174"/>
      <c r="RLJ205" s="174"/>
      <c r="RLK205" s="174"/>
      <c r="RLL205" s="174"/>
      <c r="RLM205" s="174"/>
      <c r="RLN205" s="174"/>
      <c r="RLO205" s="174"/>
      <c r="RLP205" s="174"/>
      <c r="RLQ205" s="174"/>
      <c r="RLR205" s="174"/>
      <c r="RLS205" s="174"/>
      <c r="RLT205" s="174"/>
      <c r="RLU205" s="174"/>
      <c r="RLV205" s="174"/>
      <c r="RLW205" s="174"/>
      <c r="RLX205" s="174"/>
      <c r="RLY205" s="174"/>
      <c r="RLZ205" s="174"/>
      <c r="RMA205" s="174"/>
      <c r="RMB205" s="174"/>
      <c r="RMC205" s="174"/>
      <c r="RMD205" s="174"/>
      <c r="RME205" s="174"/>
      <c r="RMF205" s="174"/>
      <c r="RMG205" s="174"/>
      <c r="RMH205" s="174"/>
      <c r="RMI205" s="174"/>
      <c r="RMJ205" s="174"/>
      <c r="RMK205" s="174"/>
      <c r="RML205" s="174"/>
      <c r="RMM205" s="174"/>
      <c r="RMN205" s="174"/>
      <c r="RMO205" s="174"/>
      <c r="RMP205" s="174"/>
      <c r="RMQ205" s="174"/>
      <c r="RMR205" s="174"/>
      <c r="RMS205" s="174"/>
      <c r="RMT205" s="174"/>
      <c r="RMU205" s="174"/>
      <c r="RMV205" s="174"/>
      <c r="RMW205" s="174"/>
      <c r="RMX205" s="174"/>
      <c r="RMY205" s="174"/>
      <c r="RMZ205" s="174"/>
      <c r="RNA205" s="174"/>
      <c r="RNB205" s="174"/>
      <c r="RNC205" s="174"/>
      <c r="RND205" s="174"/>
      <c r="RNE205" s="174"/>
      <c r="RNF205" s="174"/>
      <c r="RNG205" s="174"/>
      <c r="RNH205" s="174"/>
      <c r="RNI205" s="174"/>
      <c r="RNJ205" s="174"/>
      <c r="RNK205" s="174"/>
      <c r="RNL205" s="174"/>
      <c r="RNM205" s="174"/>
      <c r="RNN205" s="174"/>
      <c r="RNO205" s="174"/>
      <c r="RNP205" s="174"/>
      <c r="RNQ205" s="174"/>
      <c r="RNR205" s="174"/>
      <c r="RNS205" s="174"/>
      <c r="RNT205" s="174"/>
      <c r="RNU205" s="174"/>
      <c r="RNV205" s="174"/>
      <c r="RNW205" s="174"/>
      <c r="RNX205" s="174"/>
      <c r="RNY205" s="174"/>
      <c r="RNZ205" s="174"/>
      <c r="ROA205" s="174"/>
      <c r="ROB205" s="174"/>
      <c r="ROC205" s="174"/>
      <c r="ROD205" s="174"/>
      <c r="ROE205" s="174"/>
      <c r="ROF205" s="174"/>
      <c r="ROG205" s="174"/>
      <c r="ROH205" s="174"/>
      <c r="ROI205" s="174"/>
      <c r="ROJ205" s="174"/>
      <c r="ROK205" s="174"/>
      <c r="ROL205" s="174"/>
      <c r="ROM205" s="174"/>
      <c r="RON205" s="174"/>
      <c r="ROO205" s="174"/>
      <c r="ROP205" s="174"/>
      <c r="ROQ205" s="174"/>
      <c r="ROR205" s="174"/>
      <c r="ROS205" s="174"/>
      <c r="ROT205" s="174"/>
      <c r="ROU205" s="174"/>
      <c r="ROV205" s="174"/>
      <c r="ROW205" s="174"/>
      <c r="ROX205" s="174"/>
      <c r="ROY205" s="174"/>
      <c r="ROZ205" s="174"/>
      <c r="RPA205" s="174"/>
      <c r="RPB205" s="174"/>
      <c r="RPC205" s="174"/>
      <c r="RPD205" s="174"/>
      <c r="RPE205" s="174"/>
      <c r="RPF205" s="174"/>
      <c r="RPG205" s="174"/>
      <c r="RPH205" s="174"/>
      <c r="RPI205" s="174"/>
      <c r="RPJ205" s="174"/>
      <c r="RPK205" s="174"/>
      <c r="RPL205" s="174"/>
      <c r="RPM205" s="174"/>
      <c r="RPN205" s="174"/>
      <c r="RPO205" s="174"/>
      <c r="RPP205" s="174"/>
      <c r="RPQ205" s="174"/>
      <c r="RPR205" s="174"/>
      <c r="RPS205" s="174"/>
      <c r="RPT205" s="174"/>
      <c r="RPU205" s="174"/>
      <c r="RPV205" s="174"/>
      <c r="RPW205" s="174"/>
      <c r="RPX205" s="174"/>
      <c r="RPY205" s="174"/>
      <c r="RPZ205" s="174"/>
      <c r="RQA205" s="174"/>
      <c r="RQB205" s="174"/>
      <c r="RQC205" s="174"/>
      <c r="RQD205" s="174"/>
      <c r="RQE205" s="174"/>
      <c r="RQF205" s="174"/>
      <c r="RQG205" s="174"/>
      <c r="RQH205" s="174"/>
      <c r="RQI205" s="174"/>
      <c r="RQJ205" s="174"/>
      <c r="RQK205" s="174"/>
      <c r="RQL205" s="174"/>
      <c r="RQM205" s="174"/>
      <c r="RQN205" s="174"/>
      <c r="RQO205" s="174"/>
      <c r="RQP205" s="174"/>
      <c r="RQQ205" s="174"/>
      <c r="RQR205" s="174"/>
      <c r="RQS205" s="174"/>
      <c r="RQT205" s="174"/>
      <c r="RQU205" s="174"/>
      <c r="RQV205" s="174"/>
      <c r="RQW205" s="174"/>
      <c r="RQX205" s="174"/>
      <c r="RQY205" s="174"/>
      <c r="RQZ205" s="174"/>
      <c r="RRA205" s="174"/>
      <c r="RRB205" s="174"/>
      <c r="RRC205" s="174"/>
      <c r="RRD205" s="174"/>
      <c r="RRE205" s="174"/>
      <c r="RRF205" s="174"/>
      <c r="RRG205" s="174"/>
      <c r="RRH205" s="174"/>
      <c r="RRI205" s="174"/>
      <c r="RRJ205" s="174"/>
      <c r="RRK205" s="174"/>
      <c r="RRL205" s="174"/>
      <c r="RRM205" s="174"/>
      <c r="RRN205" s="174"/>
      <c r="RRO205" s="174"/>
      <c r="RRP205" s="174"/>
      <c r="RRQ205" s="174"/>
      <c r="RRR205" s="174"/>
      <c r="RRS205" s="174"/>
      <c r="RRT205" s="174"/>
      <c r="RRU205" s="174"/>
      <c r="RRV205" s="174"/>
      <c r="RRW205" s="174"/>
      <c r="RRX205" s="174"/>
      <c r="RRY205" s="174"/>
      <c r="RRZ205" s="174"/>
      <c r="RSA205" s="174"/>
      <c r="RSB205" s="174"/>
      <c r="RSC205" s="174"/>
      <c r="RSD205" s="174"/>
      <c r="RSE205" s="174"/>
      <c r="RSF205" s="174"/>
      <c r="RSG205" s="174"/>
      <c r="RSH205" s="174"/>
      <c r="RSI205" s="174"/>
      <c r="RSJ205" s="174"/>
      <c r="RSK205" s="174"/>
      <c r="RSL205" s="174"/>
      <c r="RSM205" s="174"/>
      <c r="RSN205" s="174"/>
      <c r="RSO205" s="174"/>
      <c r="RSP205" s="174"/>
      <c r="RSQ205" s="174"/>
      <c r="RSR205" s="174"/>
      <c r="RSS205" s="174"/>
      <c r="RST205" s="174"/>
      <c r="RSU205" s="174"/>
      <c r="RSV205" s="174"/>
      <c r="RSW205" s="174"/>
      <c r="RSX205" s="174"/>
      <c r="RSY205" s="174"/>
      <c r="RSZ205" s="174"/>
      <c r="RTA205" s="174"/>
      <c r="RTB205" s="174"/>
      <c r="RTC205" s="174"/>
      <c r="RTD205" s="174"/>
      <c r="RTE205" s="174"/>
      <c r="RTF205" s="174"/>
      <c r="RTG205" s="174"/>
      <c r="RTH205" s="174"/>
      <c r="RTI205" s="174"/>
      <c r="RTJ205" s="174"/>
      <c r="RTK205" s="174"/>
      <c r="RTL205" s="174"/>
      <c r="RTM205" s="174"/>
      <c r="RTN205" s="174"/>
      <c r="RTO205" s="174"/>
      <c r="RTP205" s="174"/>
      <c r="RTQ205" s="174"/>
      <c r="RTR205" s="174"/>
      <c r="RTS205" s="174"/>
      <c r="RTT205" s="174"/>
      <c r="RTU205" s="174"/>
      <c r="RTV205" s="174"/>
      <c r="RTW205" s="174"/>
      <c r="RTX205" s="174"/>
      <c r="RTY205" s="174"/>
      <c r="RTZ205" s="174"/>
      <c r="RUA205" s="174"/>
      <c r="RUB205" s="174"/>
      <c r="RUC205" s="174"/>
      <c r="RUD205" s="174"/>
      <c r="RUE205" s="174"/>
      <c r="RUF205" s="174"/>
      <c r="RUG205" s="174"/>
      <c r="RUH205" s="174"/>
      <c r="RUI205" s="174"/>
      <c r="RUJ205" s="174"/>
      <c r="RUK205" s="174"/>
      <c r="RUL205" s="174"/>
      <c r="RUM205" s="174"/>
      <c r="RUN205" s="174"/>
      <c r="RUO205" s="174"/>
      <c r="RUP205" s="174"/>
      <c r="RUQ205" s="174"/>
      <c r="RUR205" s="174"/>
      <c r="RUS205" s="174"/>
      <c r="RUT205" s="174"/>
      <c r="RUU205" s="174"/>
      <c r="RUV205" s="174"/>
      <c r="RUW205" s="174"/>
      <c r="RUX205" s="174"/>
      <c r="RUY205" s="174"/>
      <c r="RUZ205" s="174"/>
      <c r="RVA205" s="174"/>
      <c r="RVB205" s="174"/>
      <c r="RVC205" s="174"/>
      <c r="RVD205" s="174"/>
      <c r="RVE205" s="174"/>
      <c r="RVF205" s="174"/>
      <c r="RVG205" s="174"/>
      <c r="RVH205" s="174"/>
      <c r="RVI205" s="174"/>
      <c r="RVJ205" s="174"/>
      <c r="RVK205" s="174"/>
      <c r="RVL205" s="174"/>
      <c r="RVM205" s="174"/>
      <c r="RVN205" s="174"/>
      <c r="RVO205" s="174"/>
      <c r="RVP205" s="174"/>
      <c r="RVQ205" s="174"/>
      <c r="RVR205" s="174"/>
      <c r="RVS205" s="174"/>
      <c r="RVT205" s="174"/>
      <c r="RVU205" s="174"/>
      <c r="RVV205" s="174"/>
      <c r="RVW205" s="174"/>
      <c r="RVX205" s="174"/>
      <c r="RVY205" s="174"/>
      <c r="RVZ205" s="174"/>
      <c r="RWA205" s="174"/>
      <c r="RWB205" s="174"/>
      <c r="RWC205" s="174"/>
      <c r="RWD205" s="174"/>
      <c r="RWE205" s="174"/>
      <c r="RWF205" s="174"/>
      <c r="RWG205" s="174"/>
      <c r="RWH205" s="174"/>
      <c r="RWI205" s="174"/>
      <c r="RWJ205" s="174"/>
      <c r="RWK205" s="174"/>
      <c r="RWL205" s="174"/>
      <c r="RWM205" s="174"/>
      <c r="RWN205" s="174"/>
      <c r="RWO205" s="174"/>
      <c r="RWP205" s="174"/>
      <c r="RWQ205" s="174"/>
      <c r="RWR205" s="174"/>
      <c r="RWS205" s="174"/>
      <c r="RWT205" s="174"/>
      <c r="RWU205" s="174"/>
      <c r="RWV205" s="174"/>
      <c r="RWW205" s="174"/>
      <c r="RWX205" s="174"/>
      <c r="RWY205" s="174"/>
      <c r="RWZ205" s="174"/>
      <c r="RXA205" s="174"/>
      <c r="RXB205" s="174"/>
      <c r="RXC205" s="174"/>
      <c r="RXD205" s="174"/>
      <c r="RXE205" s="174"/>
      <c r="RXF205" s="174"/>
      <c r="RXG205" s="174"/>
      <c r="RXH205" s="174"/>
      <c r="RXI205" s="174"/>
      <c r="RXJ205" s="174"/>
      <c r="RXK205" s="174"/>
      <c r="RXL205" s="174"/>
      <c r="RXM205" s="174"/>
      <c r="RXN205" s="174"/>
      <c r="RXO205" s="174"/>
      <c r="RXP205" s="174"/>
      <c r="RXQ205" s="174"/>
      <c r="RXR205" s="174"/>
      <c r="RXS205" s="174"/>
      <c r="RXT205" s="174"/>
      <c r="RXU205" s="174"/>
      <c r="RXV205" s="174"/>
      <c r="RXW205" s="174"/>
      <c r="RXX205" s="174"/>
      <c r="RXY205" s="174"/>
      <c r="RXZ205" s="174"/>
      <c r="RYA205" s="174"/>
      <c r="RYB205" s="174"/>
      <c r="RYC205" s="174"/>
      <c r="RYD205" s="174"/>
      <c r="RYE205" s="174"/>
      <c r="RYF205" s="174"/>
      <c r="RYG205" s="174"/>
      <c r="RYH205" s="174"/>
      <c r="RYI205" s="174"/>
      <c r="RYJ205" s="174"/>
      <c r="RYK205" s="174"/>
      <c r="RYL205" s="174"/>
      <c r="RYM205" s="174"/>
      <c r="RYN205" s="174"/>
      <c r="RYO205" s="174"/>
      <c r="RYP205" s="174"/>
      <c r="RYQ205" s="174"/>
      <c r="RYR205" s="174"/>
      <c r="RYS205" s="174"/>
      <c r="RYT205" s="174"/>
      <c r="RYU205" s="174"/>
      <c r="RYV205" s="174"/>
      <c r="RYW205" s="174"/>
      <c r="RYX205" s="174"/>
      <c r="RYY205" s="174"/>
      <c r="RYZ205" s="174"/>
      <c r="RZA205" s="174"/>
      <c r="RZB205" s="174"/>
      <c r="RZC205" s="174"/>
      <c r="RZD205" s="174"/>
      <c r="RZE205" s="174"/>
      <c r="RZF205" s="174"/>
      <c r="RZG205" s="174"/>
      <c r="RZH205" s="174"/>
      <c r="RZI205" s="174"/>
      <c r="RZJ205" s="174"/>
      <c r="RZK205" s="174"/>
      <c r="RZL205" s="174"/>
      <c r="RZM205" s="174"/>
      <c r="RZN205" s="174"/>
      <c r="RZO205" s="174"/>
      <c r="RZP205" s="174"/>
      <c r="RZQ205" s="174"/>
      <c r="RZR205" s="174"/>
      <c r="RZS205" s="174"/>
      <c r="RZT205" s="174"/>
      <c r="RZU205" s="174"/>
      <c r="RZV205" s="174"/>
      <c r="RZW205" s="174"/>
      <c r="RZX205" s="174"/>
      <c r="RZY205" s="174"/>
      <c r="RZZ205" s="174"/>
      <c r="SAA205" s="174"/>
      <c r="SAB205" s="174"/>
      <c r="SAC205" s="174"/>
      <c r="SAD205" s="174"/>
      <c r="SAE205" s="174"/>
      <c r="SAF205" s="174"/>
      <c r="SAG205" s="174"/>
      <c r="SAH205" s="174"/>
      <c r="SAI205" s="174"/>
      <c r="SAJ205" s="174"/>
      <c r="SAK205" s="174"/>
      <c r="SAL205" s="174"/>
      <c r="SAM205" s="174"/>
      <c r="SAN205" s="174"/>
      <c r="SAO205" s="174"/>
      <c r="SAP205" s="174"/>
      <c r="SAQ205" s="174"/>
      <c r="SAR205" s="174"/>
      <c r="SAS205" s="174"/>
      <c r="SAT205" s="174"/>
      <c r="SAU205" s="174"/>
      <c r="SAV205" s="174"/>
      <c r="SAW205" s="174"/>
      <c r="SAX205" s="174"/>
      <c r="SAY205" s="174"/>
      <c r="SAZ205" s="174"/>
      <c r="SBA205" s="174"/>
      <c r="SBB205" s="174"/>
      <c r="SBC205" s="174"/>
      <c r="SBD205" s="174"/>
      <c r="SBE205" s="174"/>
      <c r="SBF205" s="174"/>
      <c r="SBG205" s="174"/>
      <c r="SBH205" s="174"/>
      <c r="SBI205" s="174"/>
      <c r="SBJ205" s="174"/>
      <c r="SBK205" s="174"/>
      <c r="SBL205" s="174"/>
      <c r="SBM205" s="174"/>
      <c r="SBN205" s="174"/>
      <c r="SBO205" s="174"/>
      <c r="SBP205" s="174"/>
      <c r="SBQ205" s="174"/>
      <c r="SBR205" s="174"/>
      <c r="SBS205" s="174"/>
      <c r="SBT205" s="174"/>
      <c r="SBU205" s="174"/>
      <c r="SBV205" s="174"/>
      <c r="SBW205" s="174"/>
      <c r="SBX205" s="174"/>
      <c r="SBY205" s="174"/>
      <c r="SBZ205" s="174"/>
      <c r="SCA205" s="174"/>
      <c r="SCB205" s="174"/>
      <c r="SCC205" s="174"/>
      <c r="SCD205" s="174"/>
      <c r="SCE205" s="174"/>
      <c r="SCF205" s="174"/>
      <c r="SCG205" s="174"/>
      <c r="SCH205" s="174"/>
      <c r="SCI205" s="174"/>
      <c r="SCJ205" s="174"/>
      <c r="SCK205" s="174"/>
      <c r="SCL205" s="174"/>
      <c r="SCM205" s="174"/>
      <c r="SCN205" s="174"/>
      <c r="SCO205" s="174"/>
      <c r="SCP205" s="174"/>
      <c r="SCQ205" s="174"/>
      <c r="SCR205" s="174"/>
      <c r="SCS205" s="174"/>
      <c r="SCT205" s="174"/>
      <c r="SCU205" s="174"/>
      <c r="SCV205" s="174"/>
      <c r="SCW205" s="174"/>
      <c r="SCX205" s="174"/>
      <c r="SCY205" s="174"/>
      <c r="SCZ205" s="174"/>
      <c r="SDA205" s="174"/>
      <c r="SDB205" s="174"/>
      <c r="SDC205" s="174"/>
      <c r="SDD205" s="174"/>
      <c r="SDE205" s="174"/>
      <c r="SDF205" s="174"/>
      <c r="SDG205" s="174"/>
      <c r="SDH205" s="174"/>
      <c r="SDI205" s="174"/>
      <c r="SDJ205" s="174"/>
      <c r="SDK205" s="174"/>
      <c r="SDL205" s="174"/>
      <c r="SDM205" s="174"/>
      <c r="SDN205" s="174"/>
      <c r="SDO205" s="174"/>
      <c r="SDP205" s="174"/>
      <c r="SDQ205" s="174"/>
      <c r="SDR205" s="174"/>
      <c r="SDS205" s="174"/>
      <c r="SDT205" s="174"/>
      <c r="SDU205" s="174"/>
      <c r="SDV205" s="174"/>
      <c r="SDW205" s="174"/>
      <c r="SDX205" s="174"/>
      <c r="SDY205" s="174"/>
      <c r="SDZ205" s="174"/>
      <c r="SEA205" s="174"/>
      <c r="SEB205" s="174"/>
      <c r="SEC205" s="174"/>
      <c r="SED205" s="174"/>
      <c r="SEE205" s="174"/>
      <c r="SEF205" s="174"/>
      <c r="SEG205" s="174"/>
      <c r="SEH205" s="174"/>
      <c r="SEI205" s="174"/>
      <c r="SEJ205" s="174"/>
      <c r="SEK205" s="174"/>
      <c r="SEL205" s="174"/>
      <c r="SEM205" s="174"/>
      <c r="SEN205" s="174"/>
      <c r="SEO205" s="174"/>
      <c r="SEP205" s="174"/>
      <c r="SEQ205" s="174"/>
      <c r="SER205" s="174"/>
      <c r="SES205" s="174"/>
      <c r="SET205" s="174"/>
      <c r="SEU205" s="174"/>
      <c r="SEV205" s="174"/>
      <c r="SEW205" s="174"/>
      <c r="SEX205" s="174"/>
      <c r="SEY205" s="174"/>
      <c r="SEZ205" s="174"/>
      <c r="SFA205" s="174"/>
      <c r="SFB205" s="174"/>
      <c r="SFC205" s="174"/>
      <c r="SFD205" s="174"/>
      <c r="SFE205" s="174"/>
      <c r="SFF205" s="174"/>
      <c r="SFG205" s="174"/>
      <c r="SFH205" s="174"/>
      <c r="SFI205" s="174"/>
      <c r="SFJ205" s="174"/>
      <c r="SFK205" s="174"/>
      <c r="SFL205" s="174"/>
      <c r="SFM205" s="174"/>
      <c r="SFN205" s="174"/>
      <c r="SFO205" s="174"/>
      <c r="SFP205" s="174"/>
      <c r="SFQ205" s="174"/>
      <c r="SFR205" s="174"/>
      <c r="SFS205" s="174"/>
      <c r="SFT205" s="174"/>
      <c r="SFU205" s="174"/>
      <c r="SFV205" s="174"/>
      <c r="SFW205" s="174"/>
      <c r="SFX205" s="174"/>
      <c r="SFY205" s="174"/>
      <c r="SFZ205" s="174"/>
      <c r="SGA205" s="174"/>
      <c r="SGB205" s="174"/>
      <c r="SGC205" s="174"/>
      <c r="SGD205" s="174"/>
      <c r="SGE205" s="174"/>
      <c r="SGF205" s="174"/>
      <c r="SGG205" s="174"/>
      <c r="SGH205" s="174"/>
      <c r="SGI205" s="174"/>
      <c r="SGJ205" s="174"/>
      <c r="SGK205" s="174"/>
      <c r="SGL205" s="174"/>
      <c r="SGM205" s="174"/>
      <c r="SGN205" s="174"/>
      <c r="SGO205" s="174"/>
      <c r="SGP205" s="174"/>
      <c r="SGQ205" s="174"/>
      <c r="SGR205" s="174"/>
      <c r="SGS205" s="174"/>
      <c r="SGT205" s="174"/>
      <c r="SGU205" s="174"/>
      <c r="SGV205" s="174"/>
      <c r="SGW205" s="174"/>
      <c r="SGX205" s="174"/>
      <c r="SGY205" s="174"/>
      <c r="SGZ205" s="174"/>
      <c r="SHA205" s="174"/>
      <c r="SHB205" s="174"/>
      <c r="SHC205" s="174"/>
      <c r="SHD205" s="174"/>
      <c r="SHE205" s="174"/>
      <c r="SHF205" s="174"/>
      <c r="SHG205" s="174"/>
      <c r="SHH205" s="174"/>
      <c r="SHI205" s="174"/>
      <c r="SHJ205" s="174"/>
      <c r="SHK205" s="174"/>
      <c r="SHL205" s="174"/>
      <c r="SHM205" s="174"/>
      <c r="SHN205" s="174"/>
      <c r="SHO205" s="174"/>
      <c r="SHP205" s="174"/>
      <c r="SHQ205" s="174"/>
      <c r="SHR205" s="174"/>
      <c r="SHS205" s="174"/>
      <c r="SHT205" s="174"/>
      <c r="SHU205" s="174"/>
      <c r="SHV205" s="174"/>
      <c r="SHW205" s="174"/>
      <c r="SHX205" s="174"/>
      <c r="SHY205" s="174"/>
      <c r="SHZ205" s="174"/>
      <c r="SIA205" s="174"/>
      <c r="SIB205" s="174"/>
      <c r="SIC205" s="174"/>
      <c r="SID205" s="174"/>
      <c r="SIE205" s="174"/>
      <c r="SIF205" s="174"/>
      <c r="SIG205" s="174"/>
      <c r="SIH205" s="174"/>
      <c r="SII205" s="174"/>
      <c r="SIJ205" s="174"/>
      <c r="SIK205" s="174"/>
      <c r="SIL205" s="174"/>
      <c r="SIM205" s="174"/>
      <c r="SIN205" s="174"/>
      <c r="SIO205" s="174"/>
      <c r="SIP205" s="174"/>
      <c r="SIQ205" s="174"/>
      <c r="SIR205" s="174"/>
      <c r="SIS205" s="174"/>
      <c r="SIT205" s="174"/>
      <c r="SIU205" s="174"/>
      <c r="SIV205" s="174"/>
      <c r="SIW205" s="174"/>
      <c r="SIX205" s="174"/>
      <c r="SIY205" s="174"/>
      <c r="SIZ205" s="174"/>
      <c r="SJA205" s="174"/>
      <c r="SJB205" s="174"/>
      <c r="SJC205" s="174"/>
      <c r="SJD205" s="174"/>
      <c r="SJE205" s="174"/>
      <c r="SJF205" s="174"/>
      <c r="SJG205" s="174"/>
      <c r="SJH205" s="174"/>
      <c r="SJI205" s="174"/>
      <c r="SJJ205" s="174"/>
      <c r="SJK205" s="174"/>
      <c r="SJL205" s="174"/>
      <c r="SJM205" s="174"/>
      <c r="SJN205" s="174"/>
      <c r="SJO205" s="174"/>
      <c r="SJP205" s="174"/>
      <c r="SJQ205" s="174"/>
      <c r="SJR205" s="174"/>
      <c r="SJS205" s="174"/>
      <c r="SJT205" s="174"/>
      <c r="SJU205" s="174"/>
      <c r="SJV205" s="174"/>
      <c r="SJW205" s="174"/>
      <c r="SJX205" s="174"/>
      <c r="SJY205" s="174"/>
      <c r="SJZ205" s="174"/>
      <c r="SKA205" s="174"/>
      <c r="SKB205" s="174"/>
      <c r="SKC205" s="174"/>
      <c r="SKD205" s="174"/>
      <c r="SKE205" s="174"/>
      <c r="SKF205" s="174"/>
      <c r="SKG205" s="174"/>
      <c r="SKH205" s="174"/>
      <c r="SKI205" s="174"/>
      <c r="SKJ205" s="174"/>
      <c r="SKK205" s="174"/>
      <c r="SKL205" s="174"/>
      <c r="SKM205" s="174"/>
      <c r="SKN205" s="174"/>
      <c r="SKO205" s="174"/>
      <c r="SKP205" s="174"/>
      <c r="SKQ205" s="174"/>
      <c r="SKR205" s="174"/>
      <c r="SKS205" s="174"/>
      <c r="SKT205" s="174"/>
      <c r="SKU205" s="174"/>
      <c r="SKV205" s="174"/>
      <c r="SKW205" s="174"/>
      <c r="SKX205" s="174"/>
      <c r="SKY205" s="174"/>
      <c r="SKZ205" s="174"/>
      <c r="SLA205" s="174"/>
      <c r="SLB205" s="174"/>
      <c r="SLC205" s="174"/>
      <c r="SLD205" s="174"/>
      <c r="SLE205" s="174"/>
      <c r="SLF205" s="174"/>
      <c r="SLG205" s="174"/>
      <c r="SLH205" s="174"/>
      <c r="SLI205" s="174"/>
      <c r="SLJ205" s="174"/>
      <c r="SLK205" s="174"/>
      <c r="SLL205" s="174"/>
      <c r="SLM205" s="174"/>
      <c r="SLN205" s="174"/>
      <c r="SLO205" s="174"/>
      <c r="SLP205" s="174"/>
      <c r="SLQ205" s="174"/>
      <c r="SLR205" s="174"/>
      <c r="SLS205" s="174"/>
      <c r="SLT205" s="174"/>
      <c r="SLU205" s="174"/>
      <c r="SLV205" s="174"/>
      <c r="SLW205" s="174"/>
      <c r="SLX205" s="174"/>
      <c r="SLY205" s="174"/>
      <c r="SLZ205" s="174"/>
      <c r="SMA205" s="174"/>
      <c r="SMB205" s="174"/>
      <c r="SMC205" s="174"/>
      <c r="SMD205" s="174"/>
      <c r="SME205" s="174"/>
      <c r="SMF205" s="174"/>
      <c r="SMG205" s="174"/>
      <c r="SMH205" s="174"/>
      <c r="SMI205" s="174"/>
      <c r="SMJ205" s="174"/>
      <c r="SMK205" s="174"/>
      <c r="SML205" s="174"/>
      <c r="SMM205" s="174"/>
      <c r="SMN205" s="174"/>
      <c r="SMO205" s="174"/>
      <c r="SMP205" s="174"/>
      <c r="SMQ205" s="174"/>
      <c r="SMR205" s="174"/>
      <c r="SMS205" s="174"/>
      <c r="SMT205" s="174"/>
      <c r="SMU205" s="174"/>
      <c r="SMV205" s="174"/>
      <c r="SMW205" s="174"/>
      <c r="SMX205" s="174"/>
      <c r="SMY205" s="174"/>
      <c r="SMZ205" s="174"/>
      <c r="SNA205" s="174"/>
      <c r="SNB205" s="174"/>
      <c r="SNC205" s="174"/>
      <c r="SND205" s="174"/>
      <c r="SNE205" s="174"/>
      <c r="SNF205" s="174"/>
      <c r="SNG205" s="174"/>
      <c r="SNH205" s="174"/>
      <c r="SNI205" s="174"/>
      <c r="SNJ205" s="174"/>
      <c r="SNK205" s="174"/>
      <c r="SNL205" s="174"/>
      <c r="SNM205" s="174"/>
      <c r="SNN205" s="174"/>
      <c r="SNO205" s="174"/>
      <c r="SNP205" s="174"/>
      <c r="SNQ205" s="174"/>
      <c r="SNR205" s="174"/>
      <c r="SNS205" s="174"/>
      <c r="SNT205" s="174"/>
      <c r="SNU205" s="174"/>
      <c r="SNV205" s="174"/>
      <c r="SNW205" s="174"/>
      <c r="SNX205" s="174"/>
      <c r="SNY205" s="174"/>
      <c r="SNZ205" s="174"/>
      <c r="SOA205" s="174"/>
      <c r="SOB205" s="174"/>
      <c r="SOC205" s="174"/>
      <c r="SOD205" s="174"/>
      <c r="SOE205" s="174"/>
      <c r="SOF205" s="174"/>
      <c r="SOG205" s="174"/>
      <c r="SOH205" s="174"/>
      <c r="SOI205" s="174"/>
      <c r="SOJ205" s="174"/>
      <c r="SOK205" s="174"/>
      <c r="SOL205" s="174"/>
      <c r="SOM205" s="174"/>
      <c r="SON205" s="174"/>
      <c r="SOO205" s="174"/>
      <c r="SOP205" s="174"/>
      <c r="SOQ205" s="174"/>
      <c r="SOR205" s="174"/>
      <c r="SOS205" s="174"/>
      <c r="SOT205" s="174"/>
      <c r="SOU205" s="174"/>
      <c r="SOV205" s="174"/>
      <c r="SOW205" s="174"/>
      <c r="SOX205" s="174"/>
      <c r="SOY205" s="174"/>
      <c r="SOZ205" s="174"/>
      <c r="SPA205" s="174"/>
      <c r="SPB205" s="174"/>
      <c r="SPC205" s="174"/>
      <c r="SPD205" s="174"/>
      <c r="SPE205" s="174"/>
      <c r="SPF205" s="174"/>
      <c r="SPG205" s="174"/>
      <c r="SPH205" s="174"/>
      <c r="SPI205" s="174"/>
      <c r="SPJ205" s="174"/>
      <c r="SPK205" s="174"/>
      <c r="SPL205" s="174"/>
      <c r="SPM205" s="174"/>
      <c r="SPN205" s="174"/>
      <c r="SPO205" s="174"/>
      <c r="SPP205" s="174"/>
      <c r="SPQ205" s="174"/>
      <c r="SPR205" s="174"/>
      <c r="SPS205" s="174"/>
      <c r="SPT205" s="174"/>
      <c r="SPU205" s="174"/>
      <c r="SPV205" s="174"/>
      <c r="SPW205" s="174"/>
      <c r="SPX205" s="174"/>
      <c r="SPY205" s="174"/>
      <c r="SPZ205" s="174"/>
      <c r="SQA205" s="174"/>
      <c r="SQB205" s="174"/>
      <c r="SQC205" s="174"/>
      <c r="SQD205" s="174"/>
      <c r="SQE205" s="174"/>
      <c r="SQF205" s="174"/>
      <c r="SQG205" s="174"/>
      <c r="SQH205" s="174"/>
      <c r="SQI205" s="174"/>
      <c r="SQJ205" s="174"/>
      <c r="SQK205" s="174"/>
      <c r="SQL205" s="174"/>
      <c r="SQM205" s="174"/>
      <c r="SQN205" s="174"/>
      <c r="SQO205" s="174"/>
      <c r="SQP205" s="174"/>
      <c r="SQQ205" s="174"/>
      <c r="SQR205" s="174"/>
      <c r="SQS205" s="174"/>
      <c r="SQT205" s="174"/>
      <c r="SQU205" s="174"/>
      <c r="SQV205" s="174"/>
      <c r="SQW205" s="174"/>
      <c r="SQX205" s="174"/>
      <c r="SQY205" s="174"/>
      <c r="SQZ205" s="174"/>
      <c r="SRA205" s="174"/>
      <c r="SRB205" s="174"/>
      <c r="SRC205" s="174"/>
      <c r="SRD205" s="174"/>
      <c r="SRE205" s="174"/>
      <c r="SRF205" s="174"/>
      <c r="SRG205" s="174"/>
      <c r="SRH205" s="174"/>
      <c r="SRI205" s="174"/>
      <c r="SRJ205" s="174"/>
      <c r="SRK205" s="174"/>
      <c r="SRL205" s="174"/>
      <c r="SRM205" s="174"/>
      <c r="SRN205" s="174"/>
      <c r="SRO205" s="174"/>
      <c r="SRP205" s="174"/>
      <c r="SRQ205" s="174"/>
      <c r="SRR205" s="174"/>
      <c r="SRS205" s="174"/>
      <c r="SRT205" s="174"/>
      <c r="SRU205" s="174"/>
      <c r="SRV205" s="174"/>
      <c r="SRW205" s="174"/>
      <c r="SRX205" s="174"/>
      <c r="SRY205" s="174"/>
      <c r="SRZ205" s="174"/>
      <c r="SSA205" s="174"/>
      <c r="SSB205" s="174"/>
      <c r="SSC205" s="174"/>
      <c r="SSD205" s="174"/>
      <c r="SSE205" s="174"/>
      <c r="SSF205" s="174"/>
      <c r="SSG205" s="174"/>
      <c r="SSH205" s="174"/>
      <c r="SSI205" s="174"/>
      <c r="SSJ205" s="174"/>
      <c r="SSK205" s="174"/>
      <c r="SSL205" s="174"/>
      <c r="SSM205" s="174"/>
      <c r="SSN205" s="174"/>
      <c r="SSO205" s="174"/>
      <c r="SSP205" s="174"/>
      <c r="SSQ205" s="174"/>
      <c r="SSR205" s="174"/>
      <c r="SSS205" s="174"/>
      <c r="SST205" s="174"/>
      <c r="SSU205" s="174"/>
      <c r="SSV205" s="174"/>
      <c r="SSW205" s="174"/>
      <c r="SSX205" s="174"/>
      <c r="SSY205" s="174"/>
      <c r="SSZ205" s="174"/>
      <c r="STA205" s="174"/>
      <c r="STB205" s="174"/>
      <c r="STC205" s="174"/>
      <c r="STD205" s="174"/>
      <c r="STE205" s="174"/>
      <c r="STF205" s="174"/>
      <c r="STG205" s="174"/>
      <c r="STH205" s="174"/>
      <c r="STI205" s="174"/>
      <c r="STJ205" s="174"/>
      <c r="STK205" s="174"/>
      <c r="STL205" s="174"/>
      <c r="STM205" s="174"/>
      <c r="STN205" s="174"/>
      <c r="STO205" s="174"/>
      <c r="STP205" s="174"/>
      <c r="STQ205" s="174"/>
      <c r="STR205" s="174"/>
      <c r="STS205" s="174"/>
      <c r="STT205" s="174"/>
      <c r="STU205" s="174"/>
      <c r="STV205" s="174"/>
      <c r="STW205" s="174"/>
      <c r="STX205" s="174"/>
      <c r="STY205" s="174"/>
      <c r="STZ205" s="174"/>
      <c r="SUA205" s="174"/>
      <c r="SUB205" s="174"/>
      <c r="SUC205" s="174"/>
      <c r="SUD205" s="174"/>
      <c r="SUE205" s="174"/>
      <c r="SUF205" s="174"/>
      <c r="SUG205" s="174"/>
      <c r="SUH205" s="174"/>
      <c r="SUI205" s="174"/>
      <c r="SUJ205" s="174"/>
      <c r="SUK205" s="174"/>
      <c r="SUL205" s="174"/>
      <c r="SUM205" s="174"/>
      <c r="SUN205" s="174"/>
      <c r="SUO205" s="174"/>
      <c r="SUP205" s="174"/>
      <c r="SUQ205" s="174"/>
      <c r="SUR205" s="174"/>
      <c r="SUS205" s="174"/>
      <c r="SUT205" s="174"/>
      <c r="SUU205" s="174"/>
      <c r="SUV205" s="174"/>
      <c r="SUW205" s="174"/>
      <c r="SUX205" s="174"/>
      <c r="SUY205" s="174"/>
      <c r="SUZ205" s="174"/>
      <c r="SVA205" s="174"/>
      <c r="SVB205" s="174"/>
      <c r="SVC205" s="174"/>
      <c r="SVD205" s="174"/>
      <c r="SVE205" s="174"/>
      <c r="SVF205" s="174"/>
      <c r="SVG205" s="174"/>
      <c r="SVH205" s="174"/>
      <c r="SVI205" s="174"/>
      <c r="SVJ205" s="174"/>
      <c r="SVK205" s="174"/>
      <c r="SVL205" s="174"/>
      <c r="SVM205" s="174"/>
      <c r="SVN205" s="174"/>
      <c r="SVO205" s="174"/>
      <c r="SVP205" s="174"/>
      <c r="SVQ205" s="174"/>
      <c r="SVR205" s="174"/>
      <c r="SVS205" s="174"/>
      <c r="SVT205" s="174"/>
      <c r="SVU205" s="174"/>
      <c r="SVV205" s="174"/>
      <c r="SVW205" s="174"/>
      <c r="SVX205" s="174"/>
      <c r="SVY205" s="174"/>
      <c r="SVZ205" s="174"/>
      <c r="SWA205" s="174"/>
      <c r="SWB205" s="174"/>
      <c r="SWC205" s="174"/>
      <c r="SWD205" s="174"/>
      <c r="SWE205" s="174"/>
      <c r="SWF205" s="174"/>
      <c r="SWG205" s="174"/>
      <c r="SWH205" s="174"/>
      <c r="SWI205" s="174"/>
      <c r="SWJ205" s="174"/>
      <c r="SWK205" s="174"/>
      <c r="SWL205" s="174"/>
      <c r="SWM205" s="174"/>
      <c r="SWN205" s="174"/>
      <c r="SWO205" s="174"/>
      <c r="SWP205" s="174"/>
      <c r="SWQ205" s="174"/>
      <c r="SWR205" s="174"/>
      <c r="SWS205" s="174"/>
      <c r="SWT205" s="174"/>
      <c r="SWU205" s="174"/>
      <c r="SWV205" s="174"/>
      <c r="SWW205" s="174"/>
      <c r="SWX205" s="174"/>
      <c r="SWY205" s="174"/>
      <c r="SWZ205" s="174"/>
      <c r="SXA205" s="174"/>
      <c r="SXB205" s="174"/>
      <c r="SXC205" s="174"/>
      <c r="SXD205" s="174"/>
      <c r="SXE205" s="174"/>
      <c r="SXF205" s="174"/>
      <c r="SXG205" s="174"/>
      <c r="SXH205" s="174"/>
      <c r="SXI205" s="174"/>
      <c r="SXJ205" s="174"/>
      <c r="SXK205" s="174"/>
      <c r="SXL205" s="174"/>
      <c r="SXM205" s="174"/>
      <c r="SXN205" s="174"/>
      <c r="SXO205" s="174"/>
      <c r="SXP205" s="174"/>
      <c r="SXQ205" s="174"/>
      <c r="SXR205" s="174"/>
      <c r="SXS205" s="174"/>
      <c r="SXT205" s="174"/>
      <c r="SXU205" s="174"/>
      <c r="SXV205" s="174"/>
      <c r="SXW205" s="174"/>
      <c r="SXX205" s="174"/>
      <c r="SXY205" s="174"/>
      <c r="SXZ205" s="174"/>
      <c r="SYA205" s="174"/>
      <c r="SYB205" s="174"/>
      <c r="SYC205" s="174"/>
      <c r="SYD205" s="174"/>
      <c r="SYE205" s="174"/>
      <c r="SYF205" s="174"/>
      <c r="SYG205" s="174"/>
      <c r="SYH205" s="174"/>
      <c r="SYI205" s="174"/>
      <c r="SYJ205" s="174"/>
      <c r="SYK205" s="174"/>
      <c r="SYL205" s="174"/>
      <c r="SYM205" s="174"/>
      <c r="SYN205" s="174"/>
      <c r="SYO205" s="174"/>
      <c r="SYP205" s="174"/>
      <c r="SYQ205" s="174"/>
      <c r="SYR205" s="174"/>
      <c r="SYS205" s="174"/>
      <c r="SYT205" s="174"/>
      <c r="SYU205" s="174"/>
      <c r="SYV205" s="174"/>
      <c r="SYW205" s="174"/>
      <c r="SYX205" s="174"/>
      <c r="SYY205" s="174"/>
      <c r="SYZ205" s="174"/>
      <c r="SZA205" s="174"/>
      <c r="SZB205" s="174"/>
      <c r="SZC205" s="174"/>
      <c r="SZD205" s="174"/>
      <c r="SZE205" s="174"/>
      <c r="SZF205" s="174"/>
      <c r="SZG205" s="174"/>
      <c r="SZH205" s="174"/>
      <c r="SZI205" s="174"/>
      <c r="SZJ205" s="174"/>
      <c r="SZK205" s="174"/>
      <c r="SZL205" s="174"/>
      <c r="SZM205" s="174"/>
      <c r="SZN205" s="174"/>
      <c r="SZO205" s="174"/>
      <c r="SZP205" s="174"/>
      <c r="SZQ205" s="174"/>
      <c r="SZR205" s="174"/>
      <c r="SZS205" s="174"/>
      <c r="SZT205" s="174"/>
      <c r="SZU205" s="174"/>
      <c r="SZV205" s="174"/>
      <c r="SZW205" s="174"/>
      <c r="SZX205" s="174"/>
      <c r="SZY205" s="174"/>
      <c r="SZZ205" s="174"/>
      <c r="TAA205" s="174"/>
      <c r="TAB205" s="174"/>
      <c r="TAC205" s="174"/>
      <c r="TAD205" s="174"/>
      <c r="TAE205" s="174"/>
      <c r="TAF205" s="174"/>
      <c r="TAG205" s="174"/>
      <c r="TAH205" s="174"/>
      <c r="TAI205" s="174"/>
      <c r="TAJ205" s="174"/>
      <c r="TAK205" s="174"/>
      <c r="TAL205" s="174"/>
      <c r="TAM205" s="174"/>
      <c r="TAN205" s="174"/>
      <c r="TAO205" s="174"/>
      <c r="TAP205" s="174"/>
      <c r="TAQ205" s="174"/>
      <c r="TAR205" s="174"/>
      <c r="TAS205" s="174"/>
      <c r="TAT205" s="174"/>
      <c r="TAU205" s="174"/>
      <c r="TAV205" s="174"/>
      <c r="TAW205" s="174"/>
      <c r="TAX205" s="174"/>
      <c r="TAY205" s="174"/>
      <c r="TAZ205" s="174"/>
      <c r="TBA205" s="174"/>
      <c r="TBB205" s="174"/>
      <c r="TBC205" s="174"/>
      <c r="TBD205" s="174"/>
      <c r="TBE205" s="174"/>
      <c r="TBF205" s="174"/>
      <c r="TBG205" s="174"/>
      <c r="TBH205" s="174"/>
      <c r="TBI205" s="174"/>
      <c r="TBJ205" s="174"/>
      <c r="TBK205" s="174"/>
      <c r="TBL205" s="174"/>
      <c r="TBM205" s="174"/>
      <c r="TBN205" s="174"/>
      <c r="TBO205" s="174"/>
      <c r="TBP205" s="174"/>
      <c r="TBQ205" s="174"/>
      <c r="TBR205" s="174"/>
      <c r="TBS205" s="174"/>
      <c r="TBT205" s="174"/>
      <c r="TBU205" s="174"/>
      <c r="TBV205" s="174"/>
      <c r="TBW205" s="174"/>
      <c r="TBX205" s="174"/>
      <c r="TBY205" s="174"/>
      <c r="TBZ205" s="174"/>
      <c r="TCA205" s="174"/>
      <c r="TCB205" s="174"/>
      <c r="TCC205" s="174"/>
      <c r="TCD205" s="174"/>
      <c r="TCE205" s="174"/>
      <c r="TCF205" s="174"/>
      <c r="TCG205" s="174"/>
      <c r="TCH205" s="174"/>
      <c r="TCI205" s="174"/>
      <c r="TCJ205" s="174"/>
      <c r="TCK205" s="174"/>
      <c r="TCL205" s="174"/>
      <c r="TCM205" s="174"/>
      <c r="TCN205" s="174"/>
      <c r="TCO205" s="174"/>
      <c r="TCP205" s="174"/>
      <c r="TCQ205" s="174"/>
      <c r="TCR205" s="174"/>
      <c r="TCS205" s="174"/>
      <c r="TCT205" s="174"/>
      <c r="TCU205" s="174"/>
      <c r="TCV205" s="174"/>
      <c r="TCW205" s="174"/>
      <c r="TCX205" s="174"/>
      <c r="TCY205" s="174"/>
      <c r="TCZ205" s="174"/>
      <c r="TDA205" s="174"/>
      <c r="TDB205" s="174"/>
      <c r="TDC205" s="174"/>
      <c r="TDD205" s="174"/>
      <c r="TDE205" s="174"/>
      <c r="TDF205" s="174"/>
      <c r="TDG205" s="174"/>
      <c r="TDH205" s="174"/>
      <c r="TDI205" s="174"/>
      <c r="TDJ205" s="174"/>
      <c r="TDK205" s="174"/>
      <c r="TDL205" s="174"/>
      <c r="TDM205" s="174"/>
      <c r="TDN205" s="174"/>
      <c r="TDO205" s="174"/>
      <c r="TDP205" s="174"/>
      <c r="TDQ205" s="174"/>
      <c r="TDR205" s="174"/>
      <c r="TDS205" s="174"/>
      <c r="TDT205" s="174"/>
      <c r="TDU205" s="174"/>
      <c r="TDV205" s="174"/>
      <c r="TDW205" s="174"/>
      <c r="TDX205" s="174"/>
      <c r="TDY205" s="174"/>
      <c r="TDZ205" s="174"/>
      <c r="TEA205" s="174"/>
      <c r="TEB205" s="174"/>
      <c r="TEC205" s="174"/>
      <c r="TED205" s="174"/>
      <c r="TEE205" s="174"/>
      <c r="TEF205" s="174"/>
      <c r="TEG205" s="174"/>
      <c r="TEH205" s="174"/>
      <c r="TEI205" s="174"/>
      <c r="TEJ205" s="174"/>
      <c r="TEK205" s="174"/>
      <c r="TEL205" s="174"/>
      <c r="TEM205" s="174"/>
      <c r="TEN205" s="174"/>
      <c r="TEO205" s="174"/>
      <c r="TEP205" s="174"/>
      <c r="TEQ205" s="174"/>
      <c r="TER205" s="174"/>
      <c r="TES205" s="174"/>
      <c r="TET205" s="174"/>
      <c r="TEU205" s="174"/>
      <c r="TEV205" s="174"/>
      <c r="TEW205" s="174"/>
      <c r="TEX205" s="174"/>
      <c r="TEY205" s="174"/>
      <c r="TEZ205" s="174"/>
      <c r="TFA205" s="174"/>
      <c r="TFB205" s="174"/>
      <c r="TFC205" s="174"/>
      <c r="TFD205" s="174"/>
      <c r="TFE205" s="174"/>
      <c r="TFF205" s="174"/>
      <c r="TFG205" s="174"/>
      <c r="TFH205" s="174"/>
      <c r="TFI205" s="174"/>
      <c r="TFJ205" s="174"/>
      <c r="TFK205" s="174"/>
      <c r="TFL205" s="174"/>
      <c r="TFM205" s="174"/>
      <c r="TFN205" s="174"/>
      <c r="TFO205" s="174"/>
      <c r="TFP205" s="174"/>
      <c r="TFQ205" s="174"/>
      <c r="TFR205" s="174"/>
      <c r="TFS205" s="174"/>
      <c r="TFT205" s="174"/>
      <c r="TFU205" s="174"/>
      <c r="TFV205" s="174"/>
      <c r="TFW205" s="174"/>
      <c r="TFX205" s="174"/>
      <c r="TFY205" s="174"/>
      <c r="TFZ205" s="174"/>
      <c r="TGA205" s="174"/>
      <c r="TGB205" s="174"/>
      <c r="TGC205" s="174"/>
      <c r="TGD205" s="174"/>
      <c r="TGE205" s="174"/>
      <c r="TGF205" s="174"/>
      <c r="TGG205" s="174"/>
      <c r="TGH205" s="174"/>
      <c r="TGI205" s="174"/>
      <c r="TGJ205" s="174"/>
      <c r="TGK205" s="174"/>
      <c r="TGL205" s="174"/>
      <c r="TGM205" s="174"/>
      <c r="TGN205" s="174"/>
      <c r="TGO205" s="174"/>
      <c r="TGP205" s="174"/>
      <c r="TGQ205" s="174"/>
      <c r="TGR205" s="174"/>
      <c r="TGS205" s="174"/>
      <c r="TGT205" s="174"/>
      <c r="TGU205" s="174"/>
      <c r="TGV205" s="174"/>
      <c r="TGW205" s="174"/>
      <c r="TGX205" s="174"/>
      <c r="TGY205" s="174"/>
      <c r="TGZ205" s="174"/>
      <c r="THA205" s="174"/>
      <c r="THB205" s="174"/>
      <c r="THC205" s="174"/>
      <c r="THD205" s="174"/>
      <c r="THE205" s="174"/>
      <c r="THF205" s="174"/>
      <c r="THG205" s="174"/>
      <c r="THH205" s="174"/>
      <c r="THI205" s="174"/>
      <c r="THJ205" s="174"/>
      <c r="THK205" s="174"/>
      <c r="THL205" s="174"/>
      <c r="THM205" s="174"/>
      <c r="THN205" s="174"/>
      <c r="THO205" s="174"/>
      <c r="THP205" s="174"/>
      <c r="THQ205" s="174"/>
      <c r="THR205" s="174"/>
      <c r="THS205" s="174"/>
      <c r="THT205" s="174"/>
      <c r="THU205" s="174"/>
      <c r="THV205" s="174"/>
      <c r="THW205" s="174"/>
      <c r="THX205" s="174"/>
      <c r="THY205" s="174"/>
      <c r="THZ205" s="174"/>
      <c r="TIA205" s="174"/>
      <c r="TIB205" s="174"/>
      <c r="TIC205" s="174"/>
      <c r="TID205" s="174"/>
      <c r="TIE205" s="174"/>
      <c r="TIF205" s="174"/>
      <c r="TIG205" s="174"/>
      <c r="TIH205" s="174"/>
      <c r="TII205" s="174"/>
      <c r="TIJ205" s="174"/>
      <c r="TIK205" s="174"/>
      <c r="TIL205" s="174"/>
      <c r="TIM205" s="174"/>
      <c r="TIN205" s="174"/>
      <c r="TIO205" s="174"/>
      <c r="TIP205" s="174"/>
      <c r="TIQ205" s="174"/>
      <c r="TIR205" s="174"/>
      <c r="TIS205" s="174"/>
      <c r="TIT205" s="174"/>
      <c r="TIU205" s="174"/>
      <c r="TIV205" s="174"/>
      <c r="TIW205" s="174"/>
      <c r="TIX205" s="174"/>
      <c r="TIY205" s="174"/>
      <c r="TIZ205" s="174"/>
      <c r="TJA205" s="174"/>
      <c r="TJB205" s="174"/>
      <c r="TJC205" s="174"/>
      <c r="TJD205" s="174"/>
      <c r="TJE205" s="174"/>
      <c r="TJF205" s="174"/>
      <c r="TJG205" s="174"/>
      <c r="TJH205" s="174"/>
      <c r="TJI205" s="174"/>
      <c r="TJJ205" s="174"/>
      <c r="TJK205" s="174"/>
      <c r="TJL205" s="174"/>
      <c r="TJM205" s="174"/>
      <c r="TJN205" s="174"/>
      <c r="TJO205" s="174"/>
      <c r="TJP205" s="174"/>
      <c r="TJQ205" s="174"/>
      <c r="TJR205" s="174"/>
      <c r="TJS205" s="174"/>
      <c r="TJT205" s="174"/>
      <c r="TJU205" s="174"/>
      <c r="TJV205" s="174"/>
      <c r="TJW205" s="174"/>
      <c r="TJX205" s="174"/>
      <c r="TJY205" s="174"/>
      <c r="TJZ205" s="174"/>
      <c r="TKA205" s="174"/>
      <c r="TKB205" s="174"/>
      <c r="TKC205" s="174"/>
      <c r="TKD205" s="174"/>
      <c r="TKE205" s="174"/>
      <c r="TKF205" s="174"/>
      <c r="TKG205" s="174"/>
      <c r="TKH205" s="174"/>
      <c r="TKI205" s="174"/>
      <c r="TKJ205" s="174"/>
      <c r="TKK205" s="174"/>
      <c r="TKL205" s="174"/>
      <c r="TKM205" s="174"/>
      <c r="TKN205" s="174"/>
      <c r="TKO205" s="174"/>
      <c r="TKP205" s="174"/>
      <c r="TKQ205" s="174"/>
      <c r="TKR205" s="174"/>
      <c r="TKS205" s="174"/>
      <c r="TKT205" s="174"/>
      <c r="TKU205" s="174"/>
      <c r="TKV205" s="174"/>
      <c r="TKW205" s="174"/>
      <c r="TKX205" s="174"/>
      <c r="TKY205" s="174"/>
      <c r="TKZ205" s="174"/>
      <c r="TLA205" s="174"/>
      <c r="TLB205" s="174"/>
      <c r="TLC205" s="174"/>
      <c r="TLD205" s="174"/>
      <c r="TLE205" s="174"/>
      <c r="TLF205" s="174"/>
      <c r="TLG205" s="174"/>
      <c r="TLH205" s="174"/>
      <c r="TLI205" s="174"/>
      <c r="TLJ205" s="174"/>
      <c r="TLK205" s="174"/>
      <c r="TLL205" s="174"/>
      <c r="TLM205" s="174"/>
      <c r="TLN205" s="174"/>
      <c r="TLO205" s="174"/>
      <c r="TLP205" s="174"/>
      <c r="TLQ205" s="174"/>
      <c r="TLR205" s="174"/>
      <c r="TLS205" s="174"/>
      <c r="TLT205" s="174"/>
      <c r="TLU205" s="174"/>
      <c r="TLV205" s="174"/>
      <c r="TLW205" s="174"/>
      <c r="TLX205" s="174"/>
      <c r="TLY205" s="174"/>
      <c r="TLZ205" s="174"/>
      <c r="TMA205" s="174"/>
      <c r="TMB205" s="174"/>
      <c r="TMC205" s="174"/>
      <c r="TMD205" s="174"/>
      <c r="TME205" s="174"/>
      <c r="TMF205" s="174"/>
      <c r="TMG205" s="174"/>
      <c r="TMH205" s="174"/>
      <c r="TMI205" s="174"/>
      <c r="TMJ205" s="174"/>
      <c r="TMK205" s="174"/>
      <c r="TML205" s="174"/>
      <c r="TMM205" s="174"/>
      <c r="TMN205" s="174"/>
      <c r="TMO205" s="174"/>
      <c r="TMP205" s="174"/>
      <c r="TMQ205" s="174"/>
      <c r="TMR205" s="174"/>
      <c r="TMS205" s="174"/>
      <c r="TMT205" s="174"/>
      <c r="TMU205" s="174"/>
      <c r="TMV205" s="174"/>
      <c r="TMW205" s="174"/>
      <c r="TMX205" s="174"/>
      <c r="TMY205" s="174"/>
      <c r="TMZ205" s="174"/>
      <c r="TNA205" s="174"/>
      <c r="TNB205" s="174"/>
      <c r="TNC205" s="174"/>
      <c r="TND205" s="174"/>
      <c r="TNE205" s="174"/>
      <c r="TNF205" s="174"/>
      <c r="TNG205" s="174"/>
      <c r="TNH205" s="174"/>
      <c r="TNI205" s="174"/>
      <c r="TNJ205" s="174"/>
      <c r="TNK205" s="174"/>
      <c r="TNL205" s="174"/>
      <c r="TNM205" s="174"/>
      <c r="TNN205" s="174"/>
      <c r="TNO205" s="174"/>
      <c r="TNP205" s="174"/>
      <c r="TNQ205" s="174"/>
      <c r="TNR205" s="174"/>
      <c r="TNS205" s="174"/>
      <c r="TNT205" s="174"/>
      <c r="TNU205" s="174"/>
      <c r="TNV205" s="174"/>
      <c r="TNW205" s="174"/>
      <c r="TNX205" s="174"/>
      <c r="TNY205" s="174"/>
      <c r="TNZ205" s="174"/>
      <c r="TOA205" s="174"/>
      <c r="TOB205" s="174"/>
      <c r="TOC205" s="174"/>
      <c r="TOD205" s="174"/>
      <c r="TOE205" s="174"/>
      <c r="TOF205" s="174"/>
      <c r="TOG205" s="174"/>
      <c r="TOH205" s="174"/>
      <c r="TOI205" s="174"/>
      <c r="TOJ205" s="174"/>
      <c r="TOK205" s="174"/>
      <c r="TOL205" s="174"/>
      <c r="TOM205" s="174"/>
      <c r="TON205" s="174"/>
      <c r="TOO205" s="174"/>
      <c r="TOP205" s="174"/>
      <c r="TOQ205" s="174"/>
      <c r="TOR205" s="174"/>
      <c r="TOS205" s="174"/>
      <c r="TOT205" s="174"/>
      <c r="TOU205" s="174"/>
      <c r="TOV205" s="174"/>
      <c r="TOW205" s="174"/>
      <c r="TOX205" s="174"/>
      <c r="TOY205" s="174"/>
      <c r="TOZ205" s="174"/>
      <c r="TPA205" s="174"/>
      <c r="TPB205" s="174"/>
      <c r="TPC205" s="174"/>
      <c r="TPD205" s="174"/>
      <c r="TPE205" s="174"/>
      <c r="TPF205" s="174"/>
      <c r="TPG205" s="174"/>
      <c r="TPH205" s="174"/>
      <c r="TPI205" s="174"/>
      <c r="TPJ205" s="174"/>
      <c r="TPK205" s="174"/>
      <c r="TPL205" s="174"/>
      <c r="TPM205" s="174"/>
      <c r="TPN205" s="174"/>
      <c r="TPO205" s="174"/>
      <c r="TPP205" s="174"/>
      <c r="TPQ205" s="174"/>
      <c r="TPR205" s="174"/>
      <c r="TPS205" s="174"/>
      <c r="TPT205" s="174"/>
      <c r="TPU205" s="174"/>
      <c r="TPV205" s="174"/>
      <c r="TPW205" s="174"/>
      <c r="TPX205" s="174"/>
      <c r="TPY205" s="174"/>
      <c r="TPZ205" s="174"/>
      <c r="TQA205" s="174"/>
      <c r="TQB205" s="174"/>
      <c r="TQC205" s="174"/>
      <c r="TQD205" s="174"/>
      <c r="TQE205" s="174"/>
      <c r="TQF205" s="174"/>
      <c r="TQG205" s="174"/>
      <c r="TQH205" s="174"/>
      <c r="TQI205" s="174"/>
      <c r="TQJ205" s="174"/>
      <c r="TQK205" s="174"/>
      <c r="TQL205" s="174"/>
      <c r="TQM205" s="174"/>
      <c r="TQN205" s="174"/>
      <c r="TQO205" s="174"/>
      <c r="TQP205" s="174"/>
      <c r="TQQ205" s="174"/>
      <c r="TQR205" s="174"/>
      <c r="TQS205" s="174"/>
      <c r="TQT205" s="174"/>
      <c r="TQU205" s="174"/>
      <c r="TQV205" s="174"/>
      <c r="TQW205" s="174"/>
      <c r="TQX205" s="174"/>
      <c r="TQY205" s="174"/>
      <c r="TQZ205" s="174"/>
      <c r="TRA205" s="174"/>
      <c r="TRB205" s="174"/>
      <c r="TRC205" s="174"/>
      <c r="TRD205" s="174"/>
      <c r="TRE205" s="174"/>
      <c r="TRF205" s="174"/>
      <c r="TRG205" s="174"/>
      <c r="TRH205" s="174"/>
      <c r="TRI205" s="174"/>
      <c r="TRJ205" s="174"/>
      <c r="TRK205" s="174"/>
      <c r="TRL205" s="174"/>
      <c r="TRM205" s="174"/>
      <c r="TRN205" s="174"/>
      <c r="TRO205" s="174"/>
      <c r="TRP205" s="174"/>
      <c r="TRQ205" s="174"/>
      <c r="TRR205" s="174"/>
      <c r="TRS205" s="174"/>
      <c r="TRT205" s="174"/>
      <c r="TRU205" s="174"/>
      <c r="TRV205" s="174"/>
      <c r="TRW205" s="174"/>
      <c r="TRX205" s="174"/>
      <c r="TRY205" s="174"/>
      <c r="TRZ205" s="174"/>
      <c r="TSA205" s="174"/>
      <c r="TSB205" s="174"/>
      <c r="TSC205" s="174"/>
      <c r="TSD205" s="174"/>
      <c r="TSE205" s="174"/>
      <c r="TSF205" s="174"/>
      <c r="TSG205" s="174"/>
      <c r="TSH205" s="174"/>
      <c r="TSI205" s="174"/>
      <c r="TSJ205" s="174"/>
      <c r="TSK205" s="174"/>
      <c r="TSL205" s="174"/>
      <c r="TSM205" s="174"/>
      <c r="TSN205" s="174"/>
      <c r="TSO205" s="174"/>
      <c r="TSP205" s="174"/>
      <c r="TSQ205" s="174"/>
      <c r="TSR205" s="174"/>
      <c r="TSS205" s="174"/>
      <c r="TST205" s="174"/>
      <c r="TSU205" s="174"/>
      <c r="TSV205" s="174"/>
      <c r="TSW205" s="174"/>
      <c r="TSX205" s="174"/>
      <c r="TSY205" s="174"/>
      <c r="TSZ205" s="174"/>
      <c r="TTA205" s="174"/>
      <c r="TTB205" s="174"/>
      <c r="TTC205" s="174"/>
      <c r="TTD205" s="174"/>
      <c r="TTE205" s="174"/>
      <c r="TTF205" s="174"/>
      <c r="TTG205" s="174"/>
      <c r="TTH205" s="174"/>
      <c r="TTI205" s="174"/>
      <c r="TTJ205" s="174"/>
      <c r="TTK205" s="174"/>
      <c r="TTL205" s="174"/>
      <c r="TTM205" s="174"/>
      <c r="TTN205" s="174"/>
      <c r="TTO205" s="174"/>
      <c r="TTP205" s="174"/>
      <c r="TTQ205" s="174"/>
      <c r="TTR205" s="174"/>
      <c r="TTS205" s="174"/>
      <c r="TTT205" s="174"/>
      <c r="TTU205" s="174"/>
      <c r="TTV205" s="174"/>
      <c r="TTW205" s="174"/>
      <c r="TTX205" s="174"/>
      <c r="TTY205" s="174"/>
      <c r="TTZ205" s="174"/>
      <c r="TUA205" s="174"/>
      <c r="TUB205" s="174"/>
      <c r="TUC205" s="174"/>
      <c r="TUD205" s="174"/>
      <c r="TUE205" s="174"/>
      <c r="TUF205" s="174"/>
      <c r="TUG205" s="174"/>
      <c r="TUH205" s="174"/>
      <c r="TUI205" s="174"/>
      <c r="TUJ205" s="174"/>
      <c r="TUK205" s="174"/>
      <c r="TUL205" s="174"/>
      <c r="TUM205" s="174"/>
      <c r="TUN205" s="174"/>
      <c r="TUO205" s="174"/>
      <c r="TUP205" s="174"/>
      <c r="TUQ205" s="174"/>
      <c r="TUR205" s="174"/>
      <c r="TUS205" s="174"/>
      <c r="TUT205" s="174"/>
      <c r="TUU205" s="174"/>
      <c r="TUV205" s="174"/>
      <c r="TUW205" s="174"/>
      <c r="TUX205" s="174"/>
      <c r="TUY205" s="174"/>
      <c r="TUZ205" s="174"/>
      <c r="TVA205" s="174"/>
      <c r="TVB205" s="174"/>
      <c r="TVC205" s="174"/>
      <c r="TVD205" s="174"/>
      <c r="TVE205" s="174"/>
      <c r="TVF205" s="174"/>
      <c r="TVG205" s="174"/>
      <c r="TVH205" s="174"/>
      <c r="TVI205" s="174"/>
      <c r="TVJ205" s="174"/>
      <c r="TVK205" s="174"/>
      <c r="TVL205" s="174"/>
      <c r="TVM205" s="174"/>
      <c r="TVN205" s="174"/>
      <c r="TVO205" s="174"/>
      <c r="TVP205" s="174"/>
      <c r="TVQ205" s="174"/>
      <c r="TVR205" s="174"/>
      <c r="TVS205" s="174"/>
      <c r="TVT205" s="174"/>
      <c r="TVU205" s="174"/>
      <c r="TVV205" s="174"/>
      <c r="TVW205" s="174"/>
      <c r="TVX205" s="174"/>
      <c r="TVY205" s="174"/>
      <c r="TVZ205" s="174"/>
      <c r="TWA205" s="174"/>
      <c r="TWB205" s="174"/>
      <c r="TWC205" s="174"/>
      <c r="TWD205" s="174"/>
      <c r="TWE205" s="174"/>
      <c r="TWF205" s="174"/>
      <c r="TWG205" s="174"/>
      <c r="TWH205" s="174"/>
      <c r="TWI205" s="174"/>
      <c r="TWJ205" s="174"/>
      <c r="TWK205" s="174"/>
      <c r="TWL205" s="174"/>
      <c r="TWM205" s="174"/>
      <c r="TWN205" s="174"/>
      <c r="TWO205" s="174"/>
      <c r="TWP205" s="174"/>
      <c r="TWQ205" s="174"/>
      <c r="TWR205" s="174"/>
      <c r="TWS205" s="174"/>
      <c r="TWT205" s="174"/>
      <c r="TWU205" s="174"/>
      <c r="TWV205" s="174"/>
      <c r="TWW205" s="174"/>
      <c r="TWX205" s="174"/>
      <c r="TWY205" s="174"/>
      <c r="TWZ205" s="174"/>
      <c r="TXA205" s="174"/>
      <c r="TXB205" s="174"/>
      <c r="TXC205" s="174"/>
      <c r="TXD205" s="174"/>
      <c r="TXE205" s="174"/>
      <c r="TXF205" s="174"/>
      <c r="TXG205" s="174"/>
      <c r="TXH205" s="174"/>
      <c r="TXI205" s="174"/>
      <c r="TXJ205" s="174"/>
      <c r="TXK205" s="174"/>
      <c r="TXL205" s="174"/>
      <c r="TXM205" s="174"/>
      <c r="TXN205" s="174"/>
      <c r="TXO205" s="174"/>
      <c r="TXP205" s="174"/>
      <c r="TXQ205" s="174"/>
      <c r="TXR205" s="174"/>
      <c r="TXS205" s="174"/>
      <c r="TXT205" s="174"/>
      <c r="TXU205" s="174"/>
      <c r="TXV205" s="174"/>
      <c r="TXW205" s="174"/>
      <c r="TXX205" s="174"/>
      <c r="TXY205" s="174"/>
      <c r="TXZ205" s="174"/>
      <c r="TYA205" s="174"/>
      <c r="TYB205" s="174"/>
      <c r="TYC205" s="174"/>
      <c r="TYD205" s="174"/>
      <c r="TYE205" s="174"/>
      <c r="TYF205" s="174"/>
      <c r="TYG205" s="174"/>
      <c r="TYH205" s="174"/>
      <c r="TYI205" s="174"/>
      <c r="TYJ205" s="174"/>
      <c r="TYK205" s="174"/>
      <c r="TYL205" s="174"/>
      <c r="TYM205" s="174"/>
      <c r="TYN205" s="174"/>
      <c r="TYO205" s="174"/>
      <c r="TYP205" s="174"/>
      <c r="TYQ205" s="174"/>
      <c r="TYR205" s="174"/>
      <c r="TYS205" s="174"/>
      <c r="TYT205" s="174"/>
      <c r="TYU205" s="174"/>
      <c r="TYV205" s="174"/>
      <c r="TYW205" s="174"/>
      <c r="TYX205" s="174"/>
      <c r="TYY205" s="174"/>
      <c r="TYZ205" s="174"/>
      <c r="TZA205" s="174"/>
      <c r="TZB205" s="174"/>
      <c r="TZC205" s="174"/>
      <c r="TZD205" s="174"/>
      <c r="TZE205" s="174"/>
      <c r="TZF205" s="174"/>
      <c r="TZG205" s="174"/>
      <c r="TZH205" s="174"/>
      <c r="TZI205" s="174"/>
      <c r="TZJ205" s="174"/>
      <c r="TZK205" s="174"/>
      <c r="TZL205" s="174"/>
      <c r="TZM205" s="174"/>
      <c r="TZN205" s="174"/>
      <c r="TZO205" s="174"/>
      <c r="TZP205" s="174"/>
      <c r="TZQ205" s="174"/>
      <c r="TZR205" s="174"/>
      <c r="TZS205" s="174"/>
      <c r="TZT205" s="174"/>
      <c r="TZU205" s="174"/>
      <c r="TZV205" s="174"/>
      <c r="TZW205" s="174"/>
      <c r="TZX205" s="174"/>
      <c r="TZY205" s="174"/>
      <c r="TZZ205" s="174"/>
      <c r="UAA205" s="174"/>
      <c r="UAB205" s="174"/>
      <c r="UAC205" s="174"/>
      <c r="UAD205" s="174"/>
      <c r="UAE205" s="174"/>
      <c r="UAF205" s="174"/>
      <c r="UAG205" s="174"/>
      <c r="UAH205" s="174"/>
      <c r="UAI205" s="174"/>
      <c r="UAJ205" s="174"/>
      <c r="UAK205" s="174"/>
      <c r="UAL205" s="174"/>
      <c r="UAM205" s="174"/>
      <c r="UAN205" s="174"/>
      <c r="UAO205" s="174"/>
      <c r="UAP205" s="174"/>
      <c r="UAQ205" s="174"/>
      <c r="UAR205" s="174"/>
      <c r="UAS205" s="174"/>
      <c r="UAT205" s="174"/>
      <c r="UAU205" s="174"/>
      <c r="UAV205" s="174"/>
      <c r="UAW205" s="174"/>
      <c r="UAX205" s="174"/>
      <c r="UAY205" s="174"/>
      <c r="UAZ205" s="174"/>
      <c r="UBA205" s="174"/>
      <c r="UBB205" s="174"/>
      <c r="UBC205" s="174"/>
      <c r="UBD205" s="174"/>
      <c r="UBE205" s="174"/>
      <c r="UBF205" s="174"/>
      <c r="UBG205" s="174"/>
      <c r="UBH205" s="174"/>
      <c r="UBI205" s="174"/>
      <c r="UBJ205" s="174"/>
      <c r="UBK205" s="174"/>
      <c r="UBL205" s="174"/>
      <c r="UBM205" s="174"/>
      <c r="UBN205" s="174"/>
      <c r="UBO205" s="174"/>
      <c r="UBP205" s="174"/>
      <c r="UBQ205" s="174"/>
      <c r="UBR205" s="174"/>
      <c r="UBS205" s="174"/>
      <c r="UBT205" s="174"/>
      <c r="UBU205" s="174"/>
      <c r="UBV205" s="174"/>
      <c r="UBW205" s="174"/>
      <c r="UBX205" s="174"/>
      <c r="UBY205" s="174"/>
      <c r="UBZ205" s="174"/>
      <c r="UCA205" s="174"/>
      <c r="UCB205" s="174"/>
      <c r="UCC205" s="174"/>
      <c r="UCD205" s="174"/>
      <c r="UCE205" s="174"/>
      <c r="UCF205" s="174"/>
      <c r="UCG205" s="174"/>
      <c r="UCH205" s="174"/>
      <c r="UCI205" s="174"/>
      <c r="UCJ205" s="174"/>
      <c r="UCK205" s="174"/>
      <c r="UCL205" s="174"/>
      <c r="UCM205" s="174"/>
      <c r="UCN205" s="174"/>
      <c r="UCO205" s="174"/>
      <c r="UCP205" s="174"/>
      <c r="UCQ205" s="174"/>
      <c r="UCR205" s="174"/>
      <c r="UCS205" s="174"/>
      <c r="UCT205" s="174"/>
      <c r="UCU205" s="174"/>
      <c r="UCV205" s="174"/>
      <c r="UCW205" s="174"/>
      <c r="UCX205" s="174"/>
      <c r="UCY205" s="174"/>
      <c r="UCZ205" s="174"/>
      <c r="UDA205" s="174"/>
      <c r="UDB205" s="174"/>
      <c r="UDC205" s="174"/>
      <c r="UDD205" s="174"/>
      <c r="UDE205" s="174"/>
      <c r="UDF205" s="174"/>
      <c r="UDG205" s="174"/>
      <c r="UDH205" s="174"/>
      <c r="UDI205" s="174"/>
      <c r="UDJ205" s="174"/>
      <c r="UDK205" s="174"/>
      <c r="UDL205" s="174"/>
      <c r="UDM205" s="174"/>
      <c r="UDN205" s="174"/>
      <c r="UDO205" s="174"/>
      <c r="UDP205" s="174"/>
      <c r="UDQ205" s="174"/>
      <c r="UDR205" s="174"/>
      <c r="UDS205" s="174"/>
      <c r="UDT205" s="174"/>
      <c r="UDU205" s="174"/>
      <c r="UDV205" s="174"/>
      <c r="UDW205" s="174"/>
      <c r="UDX205" s="174"/>
      <c r="UDY205" s="174"/>
      <c r="UDZ205" s="174"/>
      <c r="UEA205" s="174"/>
      <c r="UEB205" s="174"/>
      <c r="UEC205" s="174"/>
      <c r="UED205" s="174"/>
      <c r="UEE205" s="174"/>
      <c r="UEF205" s="174"/>
      <c r="UEG205" s="174"/>
      <c r="UEH205" s="174"/>
      <c r="UEI205" s="174"/>
      <c r="UEJ205" s="174"/>
      <c r="UEK205" s="174"/>
      <c r="UEL205" s="174"/>
      <c r="UEM205" s="174"/>
      <c r="UEN205" s="174"/>
      <c r="UEO205" s="174"/>
      <c r="UEP205" s="174"/>
      <c r="UEQ205" s="174"/>
      <c r="UER205" s="174"/>
      <c r="UES205" s="174"/>
      <c r="UET205" s="174"/>
      <c r="UEU205" s="174"/>
      <c r="UEV205" s="174"/>
      <c r="UEW205" s="174"/>
      <c r="UEX205" s="174"/>
      <c r="UEY205" s="174"/>
      <c r="UEZ205" s="174"/>
      <c r="UFA205" s="174"/>
      <c r="UFB205" s="174"/>
      <c r="UFC205" s="174"/>
      <c r="UFD205" s="174"/>
      <c r="UFE205" s="174"/>
      <c r="UFF205" s="174"/>
      <c r="UFG205" s="174"/>
      <c r="UFH205" s="174"/>
      <c r="UFI205" s="174"/>
      <c r="UFJ205" s="174"/>
      <c r="UFK205" s="174"/>
      <c r="UFL205" s="174"/>
      <c r="UFM205" s="174"/>
      <c r="UFN205" s="174"/>
      <c r="UFO205" s="174"/>
      <c r="UFP205" s="174"/>
      <c r="UFQ205" s="174"/>
      <c r="UFR205" s="174"/>
      <c r="UFS205" s="174"/>
      <c r="UFT205" s="174"/>
      <c r="UFU205" s="174"/>
      <c r="UFV205" s="174"/>
      <c r="UFW205" s="174"/>
      <c r="UFX205" s="174"/>
      <c r="UFY205" s="174"/>
      <c r="UFZ205" s="174"/>
      <c r="UGA205" s="174"/>
      <c r="UGB205" s="174"/>
      <c r="UGC205" s="174"/>
      <c r="UGD205" s="174"/>
      <c r="UGE205" s="174"/>
      <c r="UGF205" s="174"/>
      <c r="UGG205" s="174"/>
      <c r="UGH205" s="174"/>
      <c r="UGI205" s="174"/>
      <c r="UGJ205" s="174"/>
      <c r="UGK205" s="174"/>
      <c r="UGL205" s="174"/>
      <c r="UGM205" s="174"/>
      <c r="UGN205" s="174"/>
      <c r="UGO205" s="174"/>
      <c r="UGP205" s="174"/>
      <c r="UGQ205" s="174"/>
      <c r="UGR205" s="174"/>
      <c r="UGS205" s="174"/>
      <c r="UGT205" s="174"/>
      <c r="UGU205" s="174"/>
      <c r="UGV205" s="174"/>
      <c r="UGW205" s="174"/>
      <c r="UGX205" s="174"/>
      <c r="UGY205" s="174"/>
      <c r="UGZ205" s="174"/>
      <c r="UHA205" s="174"/>
      <c r="UHB205" s="174"/>
      <c r="UHC205" s="174"/>
      <c r="UHD205" s="174"/>
      <c r="UHE205" s="174"/>
      <c r="UHF205" s="174"/>
      <c r="UHG205" s="174"/>
      <c r="UHH205" s="174"/>
      <c r="UHI205" s="174"/>
      <c r="UHJ205" s="174"/>
      <c r="UHK205" s="174"/>
      <c r="UHL205" s="174"/>
      <c r="UHM205" s="174"/>
      <c r="UHN205" s="174"/>
      <c r="UHO205" s="174"/>
      <c r="UHP205" s="174"/>
      <c r="UHQ205" s="174"/>
      <c r="UHR205" s="174"/>
      <c r="UHS205" s="174"/>
      <c r="UHT205" s="174"/>
      <c r="UHU205" s="174"/>
      <c r="UHV205" s="174"/>
      <c r="UHW205" s="174"/>
      <c r="UHX205" s="174"/>
      <c r="UHY205" s="174"/>
      <c r="UHZ205" s="174"/>
      <c r="UIA205" s="174"/>
      <c r="UIB205" s="174"/>
      <c r="UIC205" s="174"/>
      <c r="UID205" s="174"/>
      <c r="UIE205" s="174"/>
      <c r="UIF205" s="174"/>
      <c r="UIG205" s="174"/>
      <c r="UIH205" s="174"/>
      <c r="UII205" s="174"/>
      <c r="UIJ205" s="174"/>
      <c r="UIK205" s="174"/>
      <c r="UIL205" s="174"/>
      <c r="UIM205" s="174"/>
      <c r="UIN205" s="174"/>
      <c r="UIO205" s="174"/>
      <c r="UIP205" s="174"/>
      <c r="UIQ205" s="174"/>
      <c r="UIR205" s="174"/>
      <c r="UIS205" s="174"/>
      <c r="UIT205" s="174"/>
      <c r="UIU205" s="174"/>
      <c r="UIV205" s="174"/>
      <c r="UIW205" s="174"/>
      <c r="UIX205" s="174"/>
      <c r="UIY205" s="174"/>
      <c r="UIZ205" s="174"/>
      <c r="UJA205" s="174"/>
      <c r="UJB205" s="174"/>
      <c r="UJC205" s="174"/>
      <c r="UJD205" s="174"/>
      <c r="UJE205" s="174"/>
      <c r="UJF205" s="174"/>
      <c r="UJG205" s="174"/>
      <c r="UJH205" s="174"/>
      <c r="UJI205" s="174"/>
      <c r="UJJ205" s="174"/>
      <c r="UJK205" s="174"/>
      <c r="UJL205" s="174"/>
      <c r="UJM205" s="174"/>
      <c r="UJN205" s="174"/>
      <c r="UJO205" s="174"/>
      <c r="UJP205" s="174"/>
      <c r="UJQ205" s="174"/>
      <c r="UJR205" s="174"/>
      <c r="UJS205" s="174"/>
      <c r="UJT205" s="174"/>
      <c r="UJU205" s="174"/>
      <c r="UJV205" s="174"/>
      <c r="UJW205" s="174"/>
      <c r="UJX205" s="174"/>
      <c r="UJY205" s="174"/>
      <c r="UJZ205" s="174"/>
      <c r="UKA205" s="174"/>
      <c r="UKB205" s="174"/>
      <c r="UKC205" s="174"/>
      <c r="UKD205" s="174"/>
      <c r="UKE205" s="174"/>
      <c r="UKF205" s="174"/>
      <c r="UKG205" s="174"/>
      <c r="UKH205" s="174"/>
      <c r="UKI205" s="174"/>
      <c r="UKJ205" s="174"/>
      <c r="UKK205" s="174"/>
      <c r="UKL205" s="174"/>
      <c r="UKM205" s="174"/>
      <c r="UKN205" s="174"/>
      <c r="UKO205" s="174"/>
      <c r="UKP205" s="174"/>
      <c r="UKQ205" s="174"/>
      <c r="UKR205" s="174"/>
      <c r="UKS205" s="174"/>
      <c r="UKT205" s="174"/>
      <c r="UKU205" s="174"/>
      <c r="UKV205" s="174"/>
      <c r="UKW205" s="174"/>
      <c r="UKX205" s="174"/>
      <c r="UKY205" s="174"/>
      <c r="UKZ205" s="174"/>
      <c r="ULA205" s="174"/>
      <c r="ULB205" s="174"/>
      <c r="ULC205" s="174"/>
      <c r="ULD205" s="174"/>
      <c r="ULE205" s="174"/>
      <c r="ULF205" s="174"/>
      <c r="ULG205" s="174"/>
      <c r="ULH205" s="174"/>
      <c r="ULI205" s="174"/>
      <c r="ULJ205" s="174"/>
      <c r="ULK205" s="174"/>
      <c r="ULL205" s="174"/>
      <c r="ULM205" s="174"/>
      <c r="ULN205" s="174"/>
      <c r="ULO205" s="174"/>
      <c r="ULP205" s="174"/>
      <c r="ULQ205" s="174"/>
      <c r="ULR205" s="174"/>
      <c r="ULS205" s="174"/>
      <c r="ULT205" s="174"/>
      <c r="ULU205" s="174"/>
      <c r="ULV205" s="174"/>
      <c r="ULW205" s="174"/>
      <c r="ULX205" s="174"/>
      <c r="ULY205" s="174"/>
      <c r="ULZ205" s="174"/>
      <c r="UMA205" s="174"/>
      <c r="UMB205" s="174"/>
      <c r="UMC205" s="174"/>
      <c r="UMD205" s="174"/>
      <c r="UME205" s="174"/>
      <c r="UMF205" s="174"/>
      <c r="UMG205" s="174"/>
      <c r="UMH205" s="174"/>
      <c r="UMI205" s="174"/>
      <c r="UMJ205" s="174"/>
      <c r="UMK205" s="174"/>
      <c r="UML205" s="174"/>
      <c r="UMM205" s="174"/>
      <c r="UMN205" s="174"/>
      <c r="UMO205" s="174"/>
      <c r="UMP205" s="174"/>
      <c r="UMQ205" s="174"/>
      <c r="UMR205" s="174"/>
      <c r="UMS205" s="174"/>
      <c r="UMT205" s="174"/>
      <c r="UMU205" s="174"/>
      <c r="UMV205" s="174"/>
      <c r="UMW205" s="174"/>
      <c r="UMX205" s="174"/>
      <c r="UMY205" s="174"/>
      <c r="UMZ205" s="174"/>
      <c r="UNA205" s="174"/>
      <c r="UNB205" s="174"/>
      <c r="UNC205" s="174"/>
      <c r="UND205" s="174"/>
      <c r="UNE205" s="174"/>
      <c r="UNF205" s="174"/>
      <c r="UNG205" s="174"/>
      <c r="UNH205" s="174"/>
      <c r="UNI205" s="174"/>
      <c r="UNJ205" s="174"/>
      <c r="UNK205" s="174"/>
      <c r="UNL205" s="174"/>
      <c r="UNM205" s="174"/>
      <c r="UNN205" s="174"/>
      <c r="UNO205" s="174"/>
      <c r="UNP205" s="174"/>
      <c r="UNQ205" s="174"/>
      <c r="UNR205" s="174"/>
      <c r="UNS205" s="174"/>
      <c r="UNT205" s="174"/>
      <c r="UNU205" s="174"/>
      <c r="UNV205" s="174"/>
      <c r="UNW205" s="174"/>
      <c r="UNX205" s="174"/>
      <c r="UNY205" s="174"/>
      <c r="UNZ205" s="174"/>
      <c r="UOA205" s="174"/>
      <c r="UOB205" s="174"/>
      <c r="UOC205" s="174"/>
      <c r="UOD205" s="174"/>
      <c r="UOE205" s="174"/>
      <c r="UOF205" s="174"/>
      <c r="UOG205" s="174"/>
      <c r="UOH205" s="174"/>
      <c r="UOI205" s="174"/>
      <c r="UOJ205" s="174"/>
      <c r="UOK205" s="174"/>
      <c r="UOL205" s="174"/>
      <c r="UOM205" s="174"/>
      <c r="UON205" s="174"/>
      <c r="UOO205" s="174"/>
      <c r="UOP205" s="174"/>
      <c r="UOQ205" s="174"/>
      <c r="UOR205" s="174"/>
      <c r="UOS205" s="174"/>
      <c r="UOT205" s="174"/>
      <c r="UOU205" s="174"/>
      <c r="UOV205" s="174"/>
      <c r="UOW205" s="174"/>
      <c r="UOX205" s="174"/>
      <c r="UOY205" s="174"/>
      <c r="UOZ205" s="174"/>
      <c r="UPA205" s="174"/>
      <c r="UPB205" s="174"/>
      <c r="UPC205" s="174"/>
      <c r="UPD205" s="174"/>
      <c r="UPE205" s="174"/>
      <c r="UPF205" s="174"/>
      <c r="UPG205" s="174"/>
      <c r="UPH205" s="174"/>
      <c r="UPI205" s="174"/>
      <c r="UPJ205" s="174"/>
      <c r="UPK205" s="174"/>
      <c r="UPL205" s="174"/>
      <c r="UPM205" s="174"/>
      <c r="UPN205" s="174"/>
      <c r="UPO205" s="174"/>
      <c r="UPP205" s="174"/>
      <c r="UPQ205" s="174"/>
      <c r="UPR205" s="174"/>
      <c r="UPS205" s="174"/>
      <c r="UPT205" s="174"/>
      <c r="UPU205" s="174"/>
      <c r="UPV205" s="174"/>
      <c r="UPW205" s="174"/>
      <c r="UPX205" s="174"/>
      <c r="UPY205" s="174"/>
      <c r="UPZ205" s="174"/>
      <c r="UQA205" s="174"/>
      <c r="UQB205" s="174"/>
      <c r="UQC205" s="174"/>
      <c r="UQD205" s="174"/>
      <c r="UQE205" s="174"/>
      <c r="UQF205" s="174"/>
      <c r="UQG205" s="174"/>
      <c r="UQH205" s="174"/>
      <c r="UQI205" s="174"/>
      <c r="UQJ205" s="174"/>
      <c r="UQK205" s="174"/>
      <c r="UQL205" s="174"/>
      <c r="UQM205" s="174"/>
      <c r="UQN205" s="174"/>
      <c r="UQO205" s="174"/>
      <c r="UQP205" s="174"/>
      <c r="UQQ205" s="174"/>
      <c r="UQR205" s="174"/>
      <c r="UQS205" s="174"/>
      <c r="UQT205" s="174"/>
      <c r="UQU205" s="174"/>
      <c r="UQV205" s="174"/>
      <c r="UQW205" s="174"/>
      <c r="UQX205" s="174"/>
      <c r="UQY205" s="174"/>
      <c r="UQZ205" s="174"/>
      <c r="URA205" s="174"/>
      <c r="URB205" s="174"/>
      <c r="URC205" s="174"/>
      <c r="URD205" s="174"/>
      <c r="URE205" s="174"/>
      <c r="URF205" s="174"/>
      <c r="URG205" s="174"/>
      <c r="URH205" s="174"/>
      <c r="URI205" s="174"/>
      <c r="URJ205" s="174"/>
      <c r="URK205" s="174"/>
      <c r="URL205" s="174"/>
      <c r="URM205" s="174"/>
      <c r="URN205" s="174"/>
      <c r="URO205" s="174"/>
      <c r="URP205" s="174"/>
      <c r="URQ205" s="174"/>
      <c r="URR205" s="174"/>
      <c r="URS205" s="174"/>
      <c r="URT205" s="174"/>
      <c r="URU205" s="174"/>
      <c r="URV205" s="174"/>
      <c r="URW205" s="174"/>
      <c r="URX205" s="174"/>
      <c r="URY205" s="174"/>
      <c r="URZ205" s="174"/>
      <c r="USA205" s="174"/>
      <c r="USB205" s="174"/>
      <c r="USC205" s="174"/>
      <c r="USD205" s="174"/>
      <c r="USE205" s="174"/>
      <c r="USF205" s="174"/>
      <c r="USG205" s="174"/>
      <c r="USH205" s="174"/>
      <c r="USI205" s="174"/>
      <c r="USJ205" s="174"/>
      <c r="USK205" s="174"/>
      <c r="USL205" s="174"/>
      <c r="USM205" s="174"/>
      <c r="USN205" s="174"/>
      <c r="USO205" s="174"/>
      <c r="USP205" s="174"/>
      <c r="USQ205" s="174"/>
      <c r="USR205" s="174"/>
      <c r="USS205" s="174"/>
      <c r="UST205" s="174"/>
      <c r="USU205" s="174"/>
      <c r="USV205" s="174"/>
      <c r="USW205" s="174"/>
      <c r="USX205" s="174"/>
      <c r="USY205" s="174"/>
      <c r="USZ205" s="174"/>
      <c r="UTA205" s="174"/>
      <c r="UTB205" s="174"/>
      <c r="UTC205" s="174"/>
      <c r="UTD205" s="174"/>
      <c r="UTE205" s="174"/>
      <c r="UTF205" s="174"/>
      <c r="UTG205" s="174"/>
      <c r="UTH205" s="174"/>
      <c r="UTI205" s="174"/>
      <c r="UTJ205" s="174"/>
      <c r="UTK205" s="174"/>
      <c r="UTL205" s="174"/>
      <c r="UTM205" s="174"/>
      <c r="UTN205" s="174"/>
      <c r="UTO205" s="174"/>
      <c r="UTP205" s="174"/>
      <c r="UTQ205" s="174"/>
      <c r="UTR205" s="174"/>
      <c r="UTS205" s="174"/>
      <c r="UTT205" s="174"/>
      <c r="UTU205" s="174"/>
      <c r="UTV205" s="174"/>
      <c r="UTW205" s="174"/>
      <c r="UTX205" s="174"/>
      <c r="UTY205" s="174"/>
      <c r="UTZ205" s="174"/>
      <c r="UUA205" s="174"/>
      <c r="UUB205" s="174"/>
      <c r="UUC205" s="174"/>
      <c r="UUD205" s="174"/>
      <c r="UUE205" s="174"/>
      <c r="UUF205" s="174"/>
      <c r="UUG205" s="174"/>
      <c r="UUH205" s="174"/>
      <c r="UUI205" s="174"/>
      <c r="UUJ205" s="174"/>
      <c r="UUK205" s="174"/>
      <c r="UUL205" s="174"/>
      <c r="UUM205" s="174"/>
      <c r="UUN205" s="174"/>
      <c r="UUO205" s="174"/>
      <c r="UUP205" s="174"/>
      <c r="UUQ205" s="174"/>
      <c r="UUR205" s="174"/>
      <c r="UUS205" s="174"/>
      <c r="UUT205" s="174"/>
      <c r="UUU205" s="174"/>
      <c r="UUV205" s="174"/>
      <c r="UUW205" s="174"/>
      <c r="UUX205" s="174"/>
      <c r="UUY205" s="174"/>
      <c r="UUZ205" s="174"/>
      <c r="UVA205" s="174"/>
      <c r="UVB205" s="174"/>
      <c r="UVC205" s="174"/>
      <c r="UVD205" s="174"/>
      <c r="UVE205" s="174"/>
      <c r="UVF205" s="174"/>
      <c r="UVG205" s="174"/>
      <c r="UVH205" s="174"/>
      <c r="UVI205" s="174"/>
      <c r="UVJ205" s="174"/>
      <c r="UVK205" s="174"/>
      <c r="UVL205" s="174"/>
      <c r="UVM205" s="174"/>
      <c r="UVN205" s="174"/>
      <c r="UVO205" s="174"/>
      <c r="UVP205" s="174"/>
      <c r="UVQ205" s="174"/>
      <c r="UVR205" s="174"/>
      <c r="UVS205" s="174"/>
      <c r="UVT205" s="174"/>
      <c r="UVU205" s="174"/>
      <c r="UVV205" s="174"/>
      <c r="UVW205" s="174"/>
      <c r="UVX205" s="174"/>
      <c r="UVY205" s="174"/>
      <c r="UVZ205" s="174"/>
      <c r="UWA205" s="174"/>
      <c r="UWB205" s="174"/>
      <c r="UWC205" s="174"/>
      <c r="UWD205" s="174"/>
      <c r="UWE205" s="174"/>
      <c r="UWF205" s="174"/>
      <c r="UWG205" s="174"/>
      <c r="UWH205" s="174"/>
      <c r="UWI205" s="174"/>
      <c r="UWJ205" s="174"/>
      <c r="UWK205" s="174"/>
      <c r="UWL205" s="174"/>
      <c r="UWM205" s="174"/>
      <c r="UWN205" s="174"/>
      <c r="UWO205" s="174"/>
      <c r="UWP205" s="174"/>
      <c r="UWQ205" s="174"/>
      <c r="UWR205" s="174"/>
      <c r="UWS205" s="174"/>
      <c r="UWT205" s="174"/>
      <c r="UWU205" s="174"/>
      <c r="UWV205" s="174"/>
      <c r="UWW205" s="174"/>
      <c r="UWX205" s="174"/>
      <c r="UWY205" s="174"/>
      <c r="UWZ205" s="174"/>
      <c r="UXA205" s="174"/>
      <c r="UXB205" s="174"/>
      <c r="UXC205" s="174"/>
      <c r="UXD205" s="174"/>
      <c r="UXE205" s="174"/>
      <c r="UXF205" s="174"/>
      <c r="UXG205" s="174"/>
      <c r="UXH205" s="174"/>
      <c r="UXI205" s="174"/>
      <c r="UXJ205" s="174"/>
      <c r="UXK205" s="174"/>
      <c r="UXL205" s="174"/>
      <c r="UXM205" s="174"/>
      <c r="UXN205" s="174"/>
      <c r="UXO205" s="174"/>
      <c r="UXP205" s="174"/>
      <c r="UXQ205" s="174"/>
      <c r="UXR205" s="174"/>
      <c r="UXS205" s="174"/>
      <c r="UXT205" s="174"/>
      <c r="UXU205" s="174"/>
      <c r="UXV205" s="174"/>
      <c r="UXW205" s="174"/>
      <c r="UXX205" s="174"/>
      <c r="UXY205" s="174"/>
      <c r="UXZ205" s="174"/>
      <c r="UYA205" s="174"/>
      <c r="UYB205" s="174"/>
      <c r="UYC205" s="174"/>
      <c r="UYD205" s="174"/>
      <c r="UYE205" s="174"/>
      <c r="UYF205" s="174"/>
      <c r="UYG205" s="174"/>
      <c r="UYH205" s="174"/>
      <c r="UYI205" s="174"/>
      <c r="UYJ205" s="174"/>
      <c r="UYK205" s="174"/>
      <c r="UYL205" s="174"/>
      <c r="UYM205" s="174"/>
      <c r="UYN205" s="174"/>
      <c r="UYO205" s="174"/>
      <c r="UYP205" s="174"/>
      <c r="UYQ205" s="174"/>
      <c r="UYR205" s="174"/>
      <c r="UYS205" s="174"/>
      <c r="UYT205" s="174"/>
      <c r="UYU205" s="174"/>
      <c r="UYV205" s="174"/>
      <c r="UYW205" s="174"/>
      <c r="UYX205" s="174"/>
      <c r="UYY205" s="174"/>
      <c r="UYZ205" s="174"/>
      <c r="UZA205" s="174"/>
      <c r="UZB205" s="174"/>
      <c r="UZC205" s="174"/>
      <c r="UZD205" s="174"/>
      <c r="UZE205" s="174"/>
      <c r="UZF205" s="174"/>
      <c r="UZG205" s="174"/>
      <c r="UZH205" s="174"/>
      <c r="UZI205" s="174"/>
      <c r="UZJ205" s="174"/>
      <c r="UZK205" s="174"/>
      <c r="UZL205" s="174"/>
      <c r="UZM205" s="174"/>
      <c r="UZN205" s="174"/>
      <c r="UZO205" s="174"/>
      <c r="UZP205" s="174"/>
      <c r="UZQ205" s="174"/>
      <c r="UZR205" s="174"/>
      <c r="UZS205" s="174"/>
      <c r="UZT205" s="174"/>
      <c r="UZU205" s="174"/>
      <c r="UZV205" s="174"/>
      <c r="UZW205" s="174"/>
      <c r="UZX205" s="174"/>
      <c r="UZY205" s="174"/>
      <c r="UZZ205" s="174"/>
      <c r="VAA205" s="174"/>
      <c r="VAB205" s="174"/>
      <c r="VAC205" s="174"/>
      <c r="VAD205" s="174"/>
      <c r="VAE205" s="174"/>
      <c r="VAF205" s="174"/>
      <c r="VAG205" s="174"/>
      <c r="VAH205" s="174"/>
      <c r="VAI205" s="174"/>
      <c r="VAJ205" s="174"/>
      <c r="VAK205" s="174"/>
      <c r="VAL205" s="174"/>
      <c r="VAM205" s="174"/>
      <c r="VAN205" s="174"/>
      <c r="VAO205" s="174"/>
      <c r="VAP205" s="174"/>
      <c r="VAQ205" s="174"/>
      <c r="VAR205" s="174"/>
      <c r="VAS205" s="174"/>
      <c r="VAT205" s="174"/>
      <c r="VAU205" s="174"/>
      <c r="VAV205" s="174"/>
      <c r="VAW205" s="174"/>
      <c r="VAX205" s="174"/>
      <c r="VAY205" s="174"/>
      <c r="VAZ205" s="174"/>
      <c r="VBA205" s="174"/>
      <c r="VBB205" s="174"/>
      <c r="VBC205" s="174"/>
      <c r="VBD205" s="174"/>
      <c r="VBE205" s="174"/>
      <c r="VBF205" s="174"/>
      <c r="VBG205" s="174"/>
      <c r="VBH205" s="174"/>
      <c r="VBI205" s="174"/>
      <c r="VBJ205" s="174"/>
      <c r="VBK205" s="174"/>
      <c r="VBL205" s="174"/>
      <c r="VBM205" s="174"/>
      <c r="VBN205" s="174"/>
      <c r="VBO205" s="174"/>
      <c r="VBP205" s="174"/>
      <c r="VBQ205" s="174"/>
      <c r="VBR205" s="174"/>
      <c r="VBS205" s="174"/>
      <c r="VBT205" s="174"/>
      <c r="VBU205" s="174"/>
      <c r="VBV205" s="174"/>
      <c r="VBW205" s="174"/>
      <c r="VBX205" s="174"/>
      <c r="VBY205" s="174"/>
      <c r="VBZ205" s="174"/>
      <c r="VCA205" s="174"/>
      <c r="VCB205" s="174"/>
      <c r="VCC205" s="174"/>
      <c r="VCD205" s="174"/>
      <c r="VCE205" s="174"/>
      <c r="VCF205" s="174"/>
      <c r="VCG205" s="174"/>
      <c r="VCH205" s="174"/>
      <c r="VCI205" s="174"/>
      <c r="VCJ205" s="174"/>
      <c r="VCK205" s="174"/>
      <c r="VCL205" s="174"/>
      <c r="VCM205" s="174"/>
      <c r="VCN205" s="174"/>
      <c r="VCO205" s="174"/>
      <c r="VCP205" s="174"/>
      <c r="VCQ205" s="174"/>
      <c r="VCR205" s="174"/>
      <c r="VCS205" s="174"/>
      <c r="VCT205" s="174"/>
      <c r="VCU205" s="174"/>
      <c r="VCV205" s="174"/>
      <c r="VCW205" s="174"/>
      <c r="VCX205" s="174"/>
      <c r="VCY205" s="174"/>
      <c r="VCZ205" s="174"/>
      <c r="VDA205" s="174"/>
      <c r="VDB205" s="174"/>
      <c r="VDC205" s="174"/>
      <c r="VDD205" s="174"/>
      <c r="VDE205" s="174"/>
      <c r="VDF205" s="174"/>
      <c r="VDG205" s="174"/>
      <c r="VDH205" s="174"/>
      <c r="VDI205" s="174"/>
      <c r="VDJ205" s="174"/>
      <c r="VDK205" s="174"/>
      <c r="VDL205" s="174"/>
      <c r="VDM205" s="174"/>
      <c r="VDN205" s="174"/>
      <c r="VDO205" s="174"/>
      <c r="VDP205" s="174"/>
      <c r="VDQ205" s="174"/>
      <c r="VDR205" s="174"/>
      <c r="VDS205" s="174"/>
      <c r="VDT205" s="174"/>
      <c r="VDU205" s="174"/>
      <c r="VDV205" s="174"/>
      <c r="VDW205" s="174"/>
      <c r="VDX205" s="174"/>
      <c r="VDY205" s="174"/>
      <c r="VDZ205" s="174"/>
      <c r="VEA205" s="174"/>
      <c r="VEB205" s="174"/>
      <c r="VEC205" s="174"/>
      <c r="VED205" s="174"/>
      <c r="VEE205" s="174"/>
      <c r="VEF205" s="174"/>
      <c r="VEG205" s="174"/>
      <c r="VEH205" s="174"/>
      <c r="VEI205" s="174"/>
      <c r="VEJ205" s="174"/>
      <c r="VEK205" s="174"/>
      <c r="VEL205" s="174"/>
      <c r="VEM205" s="174"/>
      <c r="VEN205" s="174"/>
      <c r="VEO205" s="174"/>
      <c r="VEP205" s="174"/>
      <c r="VEQ205" s="174"/>
      <c r="VER205" s="174"/>
      <c r="VES205" s="174"/>
      <c r="VET205" s="174"/>
      <c r="VEU205" s="174"/>
      <c r="VEV205" s="174"/>
      <c r="VEW205" s="174"/>
      <c r="VEX205" s="174"/>
      <c r="VEY205" s="174"/>
      <c r="VEZ205" s="174"/>
      <c r="VFA205" s="174"/>
      <c r="VFB205" s="174"/>
      <c r="VFC205" s="174"/>
      <c r="VFD205" s="174"/>
      <c r="VFE205" s="174"/>
      <c r="VFF205" s="174"/>
      <c r="VFG205" s="174"/>
      <c r="VFH205" s="174"/>
      <c r="VFI205" s="174"/>
      <c r="VFJ205" s="174"/>
      <c r="VFK205" s="174"/>
      <c r="VFL205" s="174"/>
      <c r="VFM205" s="174"/>
      <c r="VFN205" s="174"/>
      <c r="VFO205" s="174"/>
      <c r="VFP205" s="174"/>
      <c r="VFQ205" s="174"/>
      <c r="VFR205" s="174"/>
      <c r="VFS205" s="174"/>
      <c r="VFT205" s="174"/>
      <c r="VFU205" s="174"/>
      <c r="VFV205" s="174"/>
      <c r="VFW205" s="174"/>
      <c r="VFX205" s="174"/>
      <c r="VFY205" s="174"/>
      <c r="VFZ205" s="174"/>
      <c r="VGA205" s="174"/>
      <c r="VGB205" s="174"/>
      <c r="VGC205" s="174"/>
      <c r="VGD205" s="174"/>
      <c r="VGE205" s="174"/>
      <c r="VGF205" s="174"/>
      <c r="VGG205" s="174"/>
      <c r="VGH205" s="174"/>
      <c r="VGI205" s="174"/>
      <c r="VGJ205" s="174"/>
      <c r="VGK205" s="174"/>
      <c r="VGL205" s="174"/>
      <c r="VGM205" s="174"/>
      <c r="VGN205" s="174"/>
      <c r="VGO205" s="174"/>
      <c r="VGP205" s="174"/>
      <c r="VGQ205" s="174"/>
      <c r="VGR205" s="174"/>
      <c r="VGS205" s="174"/>
      <c r="VGT205" s="174"/>
      <c r="VGU205" s="174"/>
      <c r="VGV205" s="174"/>
      <c r="VGW205" s="174"/>
      <c r="VGX205" s="174"/>
      <c r="VGY205" s="174"/>
      <c r="VGZ205" s="174"/>
      <c r="VHA205" s="174"/>
      <c r="VHB205" s="174"/>
      <c r="VHC205" s="174"/>
      <c r="VHD205" s="174"/>
      <c r="VHE205" s="174"/>
      <c r="VHF205" s="174"/>
      <c r="VHG205" s="174"/>
      <c r="VHH205" s="174"/>
      <c r="VHI205" s="174"/>
      <c r="VHJ205" s="174"/>
      <c r="VHK205" s="174"/>
      <c r="VHL205" s="174"/>
      <c r="VHM205" s="174"/>
      <c r="VHN205" s="174"/>
      <c r="VHO205" s="174"/>
      <c r="VHP205" s="174"/>
      <c r="VHQ205" s="174"/>
      <c r="VHR205" s="174"/>
      <c r="VHS205" s="174"/>
      <c r="VHT205" s="174"/>
      <c r="VHU205" s="174"/>
      <c r="VHV205" s="174"/>
      <c r="VHW205" s="174"/>
      <c r="VHX205" s="174"/>
      <c r="VHY205" s="174"/>
      <c r="VHZ205" s="174"/>
      <c r="VIA205" s="174"/>
      <c r="VIB205" s="174"/>
      <c r="VIC205" s="174"/>
      <c r="VID205" s="174"/>
      <c r="VIE205" s="174"/>
      <c r="VIF205" s="174"/>
      <c r="VIG205" s="174"/>
      <c r="VIH205" s="174"/>
      <c r="VII205" s="174"/>
      <c r="VIJ205" s="174"/>
      <c r="VIK205" s="174"/>
      <c r="VIL205" s="174"/>
      <c r="VIM205" s="174"/>
      <c r="VIN205" s="174"/>
      <c r="VIO205" s="174"/>
      <c r="VIP205" s="174"/>
      <c r="VIQ205" s="174"/>
      <c r="VIR205" s="174"/>
      <c r="VIS205" s="174"/>
      <c r="VIT205" s="174"/>
      <c r="VIU205" s="174"/>
      <c r="VIV205" s="174"/>
      <c r="VIW205" s="174"/>
      <c r="VIX205" s="174"/>
      <c r="VIY205" s="174"/>
      <c r="VIZ205" s="174"/>
      <c r="VJA205" s="174"/>
      <c r="VJB205" s="174"/>
      <c r="VJC205" s="174"/>
      <c r="VJD205" s="174"/>
      <c r="VJE205" s="174"/>
      <c r="VJF205" s="174"/>
      <c r="VJG205" s="174"/>
      <c r="VJH205" s="174"/>
      <c r="VJI205" s="174"/>
      <c r="VJJ205" s="174"/>
      <c r="VJK205" s="174"/>
      <c r="VJL205" s="174"/>
      <c r="VJM205" s="174"/>
      <c r="VJN205" s="174"/>
      <c r="VJO205" s="174"/>
      <c r="VJP205" s="174"/>
      <c r="VJQ205" s="174"/>
      <c r="VJR205" s="174"/>
      <c r="VJS205" s="174"/>
      <c r="VJT205" s="174"/>
      <c r="VJU205" s="174"/>
      <c r="VJV205" s="174"/>
      <c r="VJW205" s="174"/>
      <c r="VJX205" s="174"/>
      <c r="VJY205" s="174"/>
      <c r="VJZ205" s="174"/>
      <c r="VKA205" s="174"/>
      <c r="VKB205" s="174"/>
      <c r="VKC205" s="174"/>
      <c r="VKD205" s="174"/>
      <c r="VKE205" s="174"/>
      <c r="VKF205" s="174"/>
      <c r="VKG205" s="174"/>
      <c r="VKH205" s="174"/>
      <c r="VKI205" s="174"/>
      <c r="VKJ205" s="174"/>
      <c r="VKK205" s="174"/>
      <c r="VKL205" s="174"/>
      <c r="VKM205" s="174"/>
      <c r="VKN205" s="174"/>
      <c r="VKO205" s="174"/>
      <c r="VKP205" s="174"/>
      <c r="VKQ205" s="174"/>
      <c r="VKR205" s="174"/>
      <c r="VKS205" s="174"/>
      <c r="VKT205" s="174"/>
      <c r="VKU205" s="174"/>
      <c r="VKV205" s="174"/>
      <c r="VKW205" s="174"/>
      <c r="VKX205" s="174"/>
      <c r="VKY205" s="174"/>
      <c r="VKZ205" s="174"/>
      <c r="VLA205" s="174"/>
      <c r="VLB205" s="174"/>
      <c r="VLC205" s="174"/>
      <c r="VLD205" s="174"/>
      <c r="VLE205" s="174"/>
      <c r="VLF205" s="174"/>
      <c r="VLG205" s="174"/>
      <c r="VLH205" s="174"/>
      <c r="VLI205" s="174"/>
      <c r="VLJ205" s="174"/>
      <c r="VLK205" s="174"/>
      <c r="VLL205" s="174"/>
      <c r="VLM205" s="174"/>
      <c r="VLN205" s="174"/>
      <c r="VLO205" s="174"/>
      <c r="VLP205" s="174"/>
      <c r="VLQ205" s="174"/>
      <c r="VLR205" s="174"/>
      <c r="VLS205" s="174"/>
      <c r="VLT205" s="174"/>
      <c r="VLU205" s="174"/>
      <c r="VLV205" s="174"/>
      <c r="VLW205" s="174"/>
      <c r="VLX205" s="174"/>
      <c r="VLY205" s="174"/>
      <c r="VLZ205" s="174"/>
      <c r="VMA205" s="174"/>
      <c r="VMB205" s="174"/>
      <c r="VMC205" s="174"/>
      <c r="VMD205" s="174"/>
      <c r="VME205" s="174"/>
      <c r="VMF205" s="174"/>
      <c r="VMG205" s="174"/>
      <c r="VMH205" s="174"/>
      <c r="VMI205" s="174"/>
      <c r="VMJ205" s="174"/>
      <c r="VMK205" s="174"/>
      <c r="VML205" s="174"/>
      <c r="VMM205" s="174"/>
      <c r="VMN205" s="174"/>
      <c r="VMO205" s="174"/>
      <c r="VMP205" s="174"/>
      <c r="VMQ205" s="174"/>
      <c r="VMR205" s="174"/>
      <c r="VMS205" s="174"/>
      <c r="VMT205" s="174"/>
      <c r="VMU205" s="174"/>
      <c r="VMV205" s="174"/>
      <c r="VMW205" s="174"/>
      <c r="VMX205" s="174"/>
      <c r="VMY205" s="174"/>
      <c r="VMZ205" s="174"/>
      <c r="VNA205" s="174"/>
      <c r="VNB205" s="174"/>
      <c r="VNC205" s="174"/>
      <c r="VND205" s="174"/>
      <c r="VNE205" s="174"/>
      <c r="VNF205" s="174"/>
      <c r="VNG205" s="174"/>
      <c r="VNH205" s="174"/>
      <c r="VNI205" s="174"/>
      <c r="VNJ205" s="174"/>
      <c r="VNK205" s="174"/>
      <c r="VNL205" s="174"/>
      <c r="VNM205" s="174"/>
      <c r="VNN205" s="174"/>
      <c r="VNO205" s="174"/>
      <c r="VNP205" s="174"/>
      <c r="VNQ205" s="174"/>
      <c r="VNR205" s="174"/>
      <c r="VNS205" s="174"/>
      <c r="VNT205" s="174"/>
      <c r="VNU205" s="174"/>
      <c r="VNV205" s="174"/>
      <c r="VNW205" s="174"/>
      <c r="VNX205" s="174"/>
      <c r="VNY205" s="174"/>
      <c r="VNZ205" s="174"/>
      <c r="VOA205" s="174"/>
      <c r="VOB205" s="174"/>
      <c r="VOC205" s="174"/>
      <c r="VOD205" s="174"/>
      <c r="VOE205" s="174"/>
      <c r="VOF205" s="174"/>
      <c r="VOG205" s="174"/>
      <c r="VOH205" s="174"/>
      <c r="VOI205" s="174"/>
      <c r="VOJ205" s="174"/>
      <c r="VOK205" s="174"/>
      <c r="VOL205" s="174"/>
      <c r="VOM205" s="174"/>
      <c r="VON205" s="174"/>
      <c r="VOO205" s="174"/>
      <c r="VOP205" s="174"/>
      <c r="VOQ205" s="174"/>
      <c r="VOR205" s="174"/>
      <c r="VOS205" s="174"/>
      <c r="VOT205" s="174"/>
      <c r="VOU205" s="174"/>
      <c r="VOV205" s="174"/>
      <c r="VOW205" s="174"/>
      <c r="VOX205" s="174"/>
      <c r="VOY205" s="174"/>
      <c r="VOZ205" s="174"/>
      <c r="VPA205" s="174"/>
      <c r="VPB205" s="174"/>
      <c r="VPC205" s="174"/>
      <c r="VPD205" s="174"/>
      <c r="VPE205" s="174"/>
      <c r="VPF205" s="174"/>
      <c r="VPG205" s="174"/>
      <c r="VPH205" s="174"/>
      <c r="VPI205" s="174"/>
      <c r="VPJ205" s="174"/>
      <c r="VPK205" s="174"/>
      <c r="VPL205" s="174"/>
      <c r="VPM205" s="174"/>
      <c r="VPN205" s="174"/>
      <c r="VPO205" s="174"/>
      <c r="VPP205" s="174"/>
      <c r="VPQ205" s="174"/>
      <c r="VPR205" s="174"/>
      <c r="VPS205" s="174"/>
      <c r="VPT205" s="174"/>
      <c r="VPU205" s="174"/>
      <c r="VPV205" s="174"/>
      <c r="VPW205" s="174"/>
      <c r="VPX205" s="174"/>
      <c r="VPY205" s="174"/>
      <c r="VPZ205" s="174"/>
      <c r="VQA205" s="174"/>
      <c r="VQB205" s="174"/>
      <c r="VQC205" s="174"/>
      <c r="VQD205" s="174"/>
      <c r="VQE205" s="174"/>
      <c r="VQF205" s="174"/>
      <c r="VQG205" s="174"/>
      <c r="VQH205" s="174"/>
      <c r="VQI205" s="174"/>
      <c r="VQJ205" s="174"/>
      <c r="VQK205" s="174"/>
      <c r="VQL205" s="174"/>
      <c r="VQM205" s="174"/>
      <c r="VQN205" s="174"/>
      <c r="VQO205" s="174"/>
      <c r="VQP205" s="174"/>
      <c r="VQQ205" s="174"/>
      <c r="VQR205" s="174"/>
      <c r="VQS205" s="174"/>
      <c r="VQT205" s="174"/>
      <c r="VQU205" s="174"/>
      <c r="VQV205" s="174"/>
      <c r="VQW205" s="174"/>
      <c r="VQX205" s="174"/>
      <c r="VQY205" s="174"/>
      <c r="VQZ205" s="174"/>
      <c r="VRA205" s="174"/>
      <c r="VRB205" s="174"/>
      <c r="VRC205" s="174"/>
      <c r="VRD205" s="174"/>
      <c r="VRE205" s="174"/>
      <c r="VRF205" s="174"/>
      <c r="VRG205" s="174"/>
      <c r="VRH205" s="174"/>
      <c r="VRI205" s="174"/>
      <c r="VRJ205" s="174"/>
      <c r="VRK205" s="174"/>
      <c r="VRL205" s="174"/>
      <c r="VRM205" s="174"/>
      <c r="VRN205" s="174"/>
      <c r="VRO205" s="174"/>
      <c r="VRP205" s="174"/>
      <c r="VRQ205" s="174"/>
      <c r="VRR205" s="174"/>
      <c r="VRS205" s="174"/>
      <c r="VRT205" s="174"/>
      <c r="VRU205" s="174"/>
      <c r="VRV205" s="174"/>
      <c r="VRW205" s="174"/>
      <c r="VRX205" s="174"/>
      <c r="VRY205" s="174"/>
      <c r="VRZ205" s="174"/>
      <c r="VSA205" s="174"/>
      <c r="VSB205" s="174"/>
      <c r="VSC205" s="174"/>
      <c r="VSD205" s="174"/>
      <c r="VSE205" s="174"/>
      <c r="VSF205" s="174"/>
      <c r="VSG205" s="174"/>
      <c r="VSH205" s="174"/>
      <c r="VSI205" s="174"/>
      <c r="VSJ205" s="174"/>
      <c r="VSK205" s="174"/>
      <c r="VSL205" s="174"/>
      <c r="VSM205" s="174"/>
      <c r="VSN205" s="174"/>
      <c r="VSO205" s="174"/>
      <c r="VSP205" s="174"/>
      <c r="VSQ205" s="174"/>
      <c r="VSR205" s="174"/>
      <c r="VSS205" s="174"/>
      <c r="VST205" s="174"/>
      <c r="VSU205" s="174"/>
      <c r="VSV205" s="174"/>
      <c r="VSW205" s="174"/>
      <c r="VSX205" s="174"/>
      <c r="VSY205" s="174"/>
      <c r="VSZ205" s="174"/>
      <c r="VTA205" s="174"/>
      <c r="VTB205" s="174"/>
      <c r="VTC205" s="174"/>
      <c r="VTD205" s="174"/>
      <c r="VTE205" s="174"/>
      <c r="VTF205" s="174"/>
      <c r="VTG205" s="174"/>
      <c r="VTH205" s="174"/>
      <c r="VTI205" s="174"/>
      <c r="VTJ205" s="174"/>
      <c r="VTK205" s="174"/>
      <c r="VTL205" s="174"/>
      <c r="VTM205" s="174"/>
      <c r="VTN205" s="174"/>
      <c r="VTO205" s="174"/>
      <c r="VTP205" s="174"/>
      <c r="VTQ205" s="174"/>
      <c r="VTR205" s="174"/>
      <c r="VTS205" s="174"/>
      <c r="VTT205" s="174"/>
      <c r="VTU205" s="174"/>
      <c r="VTV205" s="174"/>
      <c r="VTW205" s="174"/>
      <c r="VTX205" s="174"/>
      <c r="VTY205" s="174"/>
      <c r="VTZ205" s="174"/>
      <c r="VUA205" s="174"/>
      <c r="VUB205" s="174"/>
      <c r="VUC205" s="174"/>
      <c r="VUD205" s="174"/>
      <c r="VUE205" s="174"/>
      <c r="VUF205" s="174"/>
      <c r="VUG205" s="174"/>
      <c r="VUH205" s="174"/>
      <c r="VUI205" s="174"/>
      <c r="VUJ205" s="174"/>
      <c r="VUK205" s="174"/>
      <c r="VUL205" s="174"/>
      <c r="VUM205" s="174"/>
      <c r="VUN205" s="174"/>
      <c r="VUO205" s="174"/>
      <c r="VUP205" s="174"/>
      <c r="VUQ205" s="174"/>
      <c r="VUR205" s="174"/>
      <c r="VUS205" s="174"/>
      <c r="VUT205" s="174"/>
      <c r="VUU205" s="174"/>
      <c r="VUV205" s="174"/>
      <c r="VUW205" s="174"/>
      <c r="VUX205" s="174"/>
      <c r="VUY205" s="174"/>
      <c r="VUZ205" s="174"/>
      <c r="VVA205" s="174"/>
      <c r="VVB205" s="174"/>
      <c r="VVC205" s="174"/>
      <c r="VVD205" s="174"/>
      <c r="VVE205" s="174"/>
      <c r="VVF205" s="174"/>
      <c r="VVG205" s="174"/>
      <c r="VVH205" s="174"/>
      <c r="VVI205" s="174"/>
      <c r="VVJ205" s="174"/>
      <c r="VVK205" s="174"/>
      <c r="VVL205" s="174"/>
      <c r="VVM205" s="174"/>
      <c r="VVN205" s="174"/>
      <c r="VVO205" s="174"/>
      <c r="VVP205" s="174"/>
      <c r="VVQ205" s="174"/>
      <c r="VVR205" s="174"/>
      <c r="VVS205" s="174"/>
      <c r="VVT205" s="174"/>
      <c r="VVU205" s="174"/>
      <c r="VVV205" s="174"/>
      <c r="VVW205" s="174"/>
      <c r="VVX205" s="174"/>
      <c r="VVY205" s="174"/>
      <c r="VVZ205" s="174"/>
      <c r="VWA205" s="174"/>
      <c r="VWB205" s="174"/>
      <c r="VWC205" s="174"/>
      <c r="VWD205" s="174"/>
      <c r="VWE205" s="174"/>
      <c r="VWF205" s="174"/>
      <c r="VWG205" s="174"/>
      <c r="VWH205" s="174"/>
      <c r="VWI205" s="174"/>
      <c r="VWJ205" s="174"/>
      <c r="VWK205" s="174"/>
      <c r="VWL205" s="174"/>
      <c r="VWM205" s="174"/>
      <c r="VWN205" s="174"/>
      <c r="VWO205" s="174"/>
      <c r="VWP205" s="174"/>
      <c r="VWQ205" s="174"/>
      <c r="VWR205" s="174"/>
      <c r="VWS205" s="174"/>
      <c r="VWT205" s="174"/>
      <c r="VWU205" s="174"/>
      <c r="VWV205" s="174"/>
      <c r="VWW205" s="174"/>
      <c r="VWX205" s="174"/>
      <c r="VWY205" s="174"/>
      <c r="VWZ205" s="174"/>
      <c r="VXA205" s="174"/>
      <c r="VXB205" s="174"/>
      <c r="VXC205" s="174"/>
      <c r="VXD205" s="174"/>
      <c r="VXE205" s="174"/>
      <c r="VXF205" s="174"/>
      <c r="VXG205" s="174"/>
      <c r="VXH205" s="174"/>
      <c r="VXI205" s="174"/>
      <c r="VXJ205" s="174"/>
      <c r="VXK205" s="174"/>
      <c r="VXL205" s="174"/>
      <c r="VXM205" s="174"/>
      <c r="VXN205" s="174"/>
      <c r="VXO205" s="174"/>
      <c r="VXP205" s="174"/>
      <c r="VXQ205" s="174"/>
      <c r="VXR205" s="174"/>
      <c r="VXS205" s="174"/>
      <c r="VXT205" s="174"/>
      <c r="VXU205" s="174"/>
      <c r="VXV205" s="174"/>
      <c r="VXW205" s="174"/>
      <c r="VXX205" s="174"/>
      <c r="VXY205" s="174"/>
      <c r="VXZ205" s="174"/>
      <c r="VYA205" s="174"/>
      <c r="VYB205" s="174"/>
      <c r="VYC205" s="174"/>
      <c r="VYD205" s="174"/>
      <c r="VYE205" s="174"/>
      <c r="VYF205" s="174"/>
      <c r="VYG205" s="174"/>
      <c r="VYH205" s="174"/>
      <c r="VYI205" s="174"/>
      <c r="VYJ205" s="174"/>
      <c r="VYK205" s="174"/>
      <c r="VYL205" s="174"/>
      <c r="VYM205" s="174"/>
      <c r="VYN205" s="174"/>
      <c r="VYO205" s="174"/>
      <c r="VYP205" s="174"/>
      <c r="VYQ205" s="174"/>
      <c r="VYR205" s="174"/>
      <c r="VYS205" s="174"/>
      <c r="VYT205" s="174"/>
      <c r="VYU205" s="174"/>
      <c r="VYV205" s="174"/>
      <c r="VYW205" s="174"/>
      <c r="VYX205" s="174"/>
      <c r="VYY205" s="174"/>
      <c r="VYZ205" s="174"/>
      <c r="VZA205" s="174"/>
      <c r="VZB205" s="174"/>
      <c r="VZC205" s="174"/>
      <c r="VZD205" s="174"/>
      <c r="VZE205" s="174"/>
      <c r="VZF205" s="174"/>
      <c r="VZG205" s="174"/>
      <c r="VZH205" s="174"/>
      <c r="VZI205" s="174"/>
      <c r="VZJ205" s="174"/>
      <c r="VZK205" s="174"/>
      <c r="VZL205" s="174"/>
      <c r="VZM205" s="174"/>
      <c r="VZN205" s="174"/>
      <c r="VZO205" s="174"/>
      <c r="VZP205" s="174"/>
      <c r="VZQ205" s="174"/>
      <c r="VZR205" s="174"/>
      <c r="VZS205" s="174"/>
      <c r="VZT205" s="174"/>
      <c r="VZU205" s="174"/>
      <c r="VZV205" s="174"/>
      <c r="VZW205" s="174"/>
      <c r="VZX205" s="174"/>
      <c r="VZY205" s="174"/>
      <c r="VZZ205" s="174"/>
      <c r="WAA205" s="174"/>
      <c r="WAB205" s="174"/>
      <c r="WAC205" s="174"/>
      <c r="WAD205" s="174"/>
      <c r="WAE205" s="174"/>
      <c r="WAF205" s="174"/>
      <c r="WAG205" s="174"/>
      <c r="WAH205" s="174"/>
      <c r="WAI205" s="174"/>
      <c r="WAJ205" s="174"/>
      <c r="WAK205" s="174"/>
      <c r="WAL205" s="174"/>
      <c r="WAM205" s="174"/>
      <c r="WAN205" s="174"/>
      <c r="WAO205" s="174"/>
      <c r="WAP205" s="174"/>
      <c r="WAQ205" s="174"/>
      <c r="WAR205" s="174"/>
      <c r="WAS205" s="174"/>
      <c r="WAT205" s="174"/>
      <c r="WAU205" s="174"/>
      <c r="WAV205" s="174"/>
      <c r="WAW205" s="174"/>
      <c r="WAX205" s="174"/>
      <c r="WAY205" s="174"/>
      <c r="WAZ205" s="174"/>
      <c r="WBA205" s="174"/>
      <c r="WBB205" s="174"/>
      <c r="WBC205" s="174"/>
      <c r="WBD205" s="174"/>
      <c r="WBE205" s="174"/>
      <c r="WBF205" s="174"/>
      <c r="WBG205" s="174"/>
      <c r="WBH205" s="174"/>
      <c r="WBI205" s="174"/>
      <c r="WBJ205" s="174"/>
      <c r="WBK205" s="174"/>
      <c r="WBL205" s="174"/>
      <c r="WBM205" s="174"/>
      <c r="WBN205" s="174"/>
      <c r="WBO205" s="174"/>
      <c r="WBP205" s="174"/>
      <c r="WBQ205" s="174"/>
      <c r="WBR205" s="174"/>
      <c r="WBS205" s="174"/>
      <c r="WBT205" s="174"/>
      <c r="WBU205" s="174"/>
      <c r="WBV205" s="174"/>
      <c r="WBW205" s="174"/>
      <c r="WBX205" s="174"/>
      <c r="WBY205" s="174"/>
      <c r="WBZ205" s="174"/>
      <c r="WCA205" s="174"/>
      <c r="WCB205" s="174"/>
      <c r="WCC205" s="174"/>
      <c r="WCD205" s="174"/>
      <c r="WCE205" s="174"/>
      <c r="WCF205" s="174"/>
      <c r="WCG205" s="174"/>
      <c r="WCH205" s="174"/>
      <c r="WCI205" s="174"/>
      <c r="WCJ205" s="174"/>
      <c r="WCK205" s="174"/>
      <c r="WCL205" s="174"/>
      <c r="WCM205" s="174"/>
      <c r="WCN205" s="174"/>
      <c r="WCO205" s="174"/>
      <c r="WCP205" s="174"/>
      <c r="WCQ205" s="174"/>
      <c r="WCR205" s="174"/>
      <c r="WCS205" s="174"/>
      <c r="WCT205" s="174"/>
      <c r="WCU205" s="174"/>
      <c r="WCV205" s="174"/>
      <c r="WCW205" s="174"/>
      <c r="WCX205" s="174"/>
      <c r="WCY205" s="174"/>
      <c r="WCZ205" s="174"/>
      <c r="WDA205" s="174"/>
      <c r="WDB205" s="174"/>
      <c r="WDC205" s="174"/>
      <c r="WDD205" s="174"/>
      <c r="WDE205" s="174"/>
      <c r="WDF205" s="174"/>
      <c r="WDG205" s="174"/>
      <c r="WDH205" s="174"/>
      <c r="WDI205" s="174"/>
      <c r="WDJ205" s="174"/>
      <c r="WDK205" s="174"/>
      <c r="WDL205" s="174"/>
      <c r="WDM205" s="174"/>
      <c r="WDN205" s="174"/>
      <c r="WDO205" s="174"/>
      <c r="WDP205" s="174"/>
      <c r="WDQ205" s="174"/>
      <c r="WDR205" s="174"/>
      <c r="WDS205" s="174"/>
      <c r="WDT205" s="174"/>
      <c r="WDU205" s="174"/>
      <c r="WDV205" s="174"/>
      <c r="WDW205" s="174"/>
      <c r="WDX205" s="174"/>
      <c r="WDY205" s="174"/>
      <c r="WDZ205" s="174"/>
      <c r="WEA205" s="174"/>
      <c r="WEB205" s="174"/>
      <c r="WEC205" s="174"/>
      <c r="WED205" s="174"/>
      <c r="WEE205" s="174"/>
      <c r="WEF205" s="174"/>
      <c r="WEG205" s="174"/>
      <c r="WEH205" s="174"/>
      <c r="WEI205" s="174"/>
      <c r="WEJ205" s="174"/>
      <c r="WEK205" s="174"/>
      <c r="WEL205" s="174"/>
      <c r="WEM205" s="174"/>
      <c r="WEN205" s="174"/>
      <c r="WEO205" s="174"/>
      <c r="WEP205" s="174"/>
      <c r="WEQ205" s="174"/>
      <c r="WER205" s="174"/>
      <c r="WES205" s="174"/>
      <c r="WET205" s="174"/>
      <c r="WEU205" s="174"/>
      <c r="WEV205" s="174"/>
      <c r="WEW205" s="174"/>
      <c r="WEX205" s="174"/>
      <c r="WEY205" s="174"/>
      <c r="WEZ205" s="174"/>
      <c r="WFA205" s="174"/>
      <c r="WFB205" s="174"/>
      <c r="WFC205" s="174"/>
      <c r="WFD205" s="174"/>
      <c r="WFE205" s="174"/>
      <c r="WFF205" s="174"/>
      <c r="WFG205" s="174"/>
      <c r="WFH205" s="174"/>
      <c r="WFI205" s="174"/>
      <c r="WFJ205" s="174"/>
      <c r="WFK205" s="174"/>
      <c r="WFL205" s="174"/>
      <c r="WFM205" s="174"/>
      <c r="WFN205" s="174"/>
      <c r="WFO205" s="174"/>
      <c r="WFP205" s="174"/>
      <c r="WFQ205" s="174"/>
      <c r="WFR205" s="174"/>
      <c r="WFS205" s="174"/>
      <c r="WFT205" s="174"/>
      <c r="WFU205" s="174"/>
      <c r="WFV205" s="174"/>
      <c r="WFW205" s="174"/>
      <c r="WFX205" s="174"/>
      <c r="WFY205" s="174"/>
      <c r="WFZ205" s="174"/>
      <c r="WGA205" s="174"/>
      <c r="WGB205" s="174"/>
      <c r="WGC205" s="174"/>
      <c r="WGD205" s="174"/>
      <c r="WGE205" s="174"/>
      <c r="WGF205" s="174"/>
      <c r="WGG205" s="174"/>
      <c r="WGH205" s="174"/>
      <c r="WGI205" s="174"/>
      <c r="WGJ205" s="174"/>
      <c r="WGK205" s="174"/>
      <c r="WGL205" s="174"/>
      <c r="WGM205" s="174"/>
      <c r="WGN205" s="174"/>
      <c r="WGO205" s="174"/>
      <c r="WGP205" s="174"/>
      <c r="WGQ205" s="174"/>
      <c r="WGR205" s="174"/>
      <c r="WGS205" s="174"/>
      <c r="WGT205" s="174"/>
      <c r="WGU205" s="174"/>
      <c r="WGV205" s="174"/>
      <c r="WGW205" s="174"/>
      <c r="WGX205" s="174"/>
      <c r="WGY205" s="174"/>
      <c r="WGZ205" s="174"/>
      <c r="WHA205" s="174"/>
      <c r="WHB205" s="174"/>
      <c r="WHC205" s="174"/>
      <c r="WHD205" s="174"/>
      <c r="WHE205" s="174"/>
      <c r="WHF205" s="174"/>
      <c r="WHG205" s="174"/>
      <c r="WHH205" s="174"/>
      <c r="WHI205" s="174"/>
      <c r="WHJ205" s="174"/>
      <c r="WHK205" s="174"/>
      <c r="WHL205" s="174"/>
      <c r="WHM205" s="174"/>
      <c r="WHN205" s="174"/>
      <c r="WHO205" s="174"/>
      <c r="WHP205" s="174"/>
      <c r="WHQ205" s="174"/>
      <c r="WHR205" s="174"/>
      <c r="WHS205" s="174"/>
      <c r="WHT205" s="174"/>
      <c r="WHU205" s="174"/>
      <c r="WHV205" s="174"/>
      <c r="WHW205" s="174"/>
      <c r="WHX205" s="174"/>
      <c r="WHY205" s="174"/>
      <c r="WHZ205" s="174"/>
      <c r="WIA205" s="174"/>
      <c r="WIB205" s="174"/>
      <c r="WIC205" s="174"/>
      <c r="WID205" s="174"/>
      <c r="WIE205" s="174"/>
      <c r="WIF205" s="174"/>
      <c r="WIG205" s="174"/>
      <c r="WIH205" s="174"/>
      <c r="WII205" s="174"/>
      <c r="WIJ205" s="174"/>
      <c r="WIK205" s="174"/>
      <c r="WIL205" s="174"/>
      <c r="WIM205" s="174"/>
      <c r="WIN205" s="174"/>
      <c r="WIO205" s="174"/>
      <c r="WIP205" s="174"/>
      <c r="WIQ205" s="174"/>
      <c r="WIR205" s="174"/>
      <c r="WIS205" s="174"/>
      <c r="WIT205" s="174"/>
      <c r="WIU205" s="174"/>
      <c r="WIV205" s="174"/>
      <c r="WIW205" s="174"/>
      <c r="WIX205" s="174"/>
      <c r="WIY205" s="174"/>
      <c r="WIZ205" s="174"/>
      <c r="WJA205" s="174"/>
      <c r="WJB205" s="174"/>
      <c r="WJC205" s="174"/>
      <c r="WJD205" s="174"/>
      <c r="WJE205" s="174"/>
      <c r="WJF205" s="174"/>
      <c r="WJG205" s="174"/>
      <c r="WJH205" s="174"/>
      <c r="WJI205" s="174"/>
      <c r="WJJ205" s="174"/>
      <c r="WJK205" s="174"/>
      <c r="WJL205" s="174"/>
      <c r="WJM205" s="174"/>
      <c r="WJN205" s="174"/>
      <c r="WJO205" s="174"/>
      <c r="WJP205" s="174"/>
      <c r="WJQ205" s="174"/>
      <c r="WJR205" s="174"/>
      <c r="WJS205" s="174"/>
      <c r="WJT205" s="174"/>
      <c r="WJU205" s="174"/>
      <c r="WJV205" s="174"/>
      <c r="WJW205" s="174"/>
      <c r="WJX205" s="174"/>
      <c r="WJY205" s="174"/>
      <c r="WJZ205" s="174"/>
      <c r="WKA205" s="174"/>
      <c r="WKB205" s="174"/>
      <c r="WKC205" s="174"/>
      <c r="WKD205" s="174"/>
      <c r="WKE205" s="174"/>
      <c r="WKF205" s="174"/>
      <c r="WKG205" s="174"/>
      <c r="WKH205" s="174"/>
      <c r="WKI205" s="174"/>
      <c r="WKJ205" s="174"/>
      <c r="WKK205" s="174"/>
      <c r="WKL205" s="174"/>
      <c r="WKM205" s="174"/>
      <c r="WKN205" s="174"/>
      <c r="WKO205" s="174"/>
      <c r="WKP205" s="174"/>
      <c r="WKQ205" s="174"/>
      <c r="WKR205" s="174"/>
      <c r="WKS205" s="174"/>
      <c r="WKT205" s="174"/>
      <c r="WKU205" s="174"/>
      <c r="WKV205" s="174"/>
      <c r="WKW205" s="174"/>
      <c r="WKX205" s="174"/>
      <c r="WKY205" s="174"/>
      <c r="WKZ205" s="174"/>
      <c r="WLA205" s="174"/>
      <c r="WLB205" s="174"/>
      <c r="WLC205" s="174"/>
      <c r="WLD205" s="174"/>
      <c r="WLE205" s="174"/>
      <c r="WLF205" s="174"/>
      <c r="WLG205" s="174"/>
      <c r="WLH205" s="174"/>
      <c r="WLI205" s="174"/>
      <c r="WLJ205" s="174"/>
      <c r="WLK205" s="174"/>
      <c r="WLL205" s="174"/>
      <c r="WLM205" s="174"/>
      <c r="WLN205" s="174"/>
      <c r="WLO205" s="174"/>
      <c r="WLP205" s="174"/>
      <c r="WLQ205" s="174"/>
      <c r="WLR205" s="174"/>
      <c r="WLS205" s="174"/>
      <c r="WLT205" s="174"/>
      <c r="WLU205" s="174"/>
      <c r="WLV205" s="174"/>
      <c r="WLW205" s="174"/>
      <c r="WLX205" s="174"/>
      <c r="WLY205" s="174"/>
      <c r="WLZ205" s="174"/>
      <c r="WMA205" s="174"/>
      <c r="WMB205" s="174"/>
      <c r="WMC205" s="174"/>
      <c r="WMD205" s="174"/>
      <c r="WME205" s="174"/>
      <c r="WMF205" s="174"/>
      <c r="WMG205" s="174"/>
      <c r="WMH205" s="174"/>
      <c r="WMI205" s="174"/>
      <c r="WMJ205" s="174"/>
      <c r="WMK205" s="174"/>
      <c r="WML205" s="174"/>
      <c r="WMM205" s="174"/>
      <c r="WMN205" s="174"/>
      <c r="WMO205" s="174"/>
      <c r="WMP205" s="174"/>
      <c r="WMQ205" s="174"/>
      <c r="WMR205" s="174"/>
      <c r="WMS205" s="174"/>
      <c r="WMT205" s="174"/>
      <c r="WMU205" s="174"/>
      <c r="WMV205" s="174"/>
      <c r="WMW205" s="174"/>
      <c r="WMX205" s="174"/>
      <c r="WMY205" s="174"/>
      <c r="WMZ205" s="174"/>
      <c r="WNA205" s="174"/>
      <c r="WNB205" s="174"/>
      <c r="WNC205" s="174"/>
      <c r="WND205" s="174"/>
      <c r="WNE205" s="174"/>
      <c r="WNF205" s="174"/>
      <c r="WNG205" s="174"/>
      <c r="WNH205" s="174"/>
      <c r="WNI205" s="174"/>
      <c r="WNJ205" s="174"/>
      <c r="WNK205" s="174"/>
      <c r="WNL205" s="174"/>
      <c r="WNM205" s="174"/>
      <c r="WNN205" s="174"/>
      <c r="WNO205" s="174"/>
      <c r="WNP205" s="174"/>
      <c r="WNQ205" s="174"/>
      <c r="WNR205" s="174"/>
      <c r="WNS205" s="174"/>
      <c r="WNT205" s="174"/>
      <c r="WNU205" s="174"/>
      <c r="WNV205" s="174"/>
      <c r="WNW205" s="174"/>
      <c r="WNX205" s="174"/>
      <c r="WNY205" s="174"/>
      <c r="WNZ205" s="174"/>
      <c r="WOA205" s="174"/>
      <c r="WOB205" s="174"/>
      <c r="WOC205" s="174"/>
      <c r="WOD205" s="174"/>
      <c r="WOE205" s="174"/>
      <c r="WOF205" s="174"/>
      <c r="WOG205" s="174"/>
      <c r="WOH205" s="174"/>
      <c r="WOI205" s="174"/>
      <c r="WOJ205" s="174"/>
      <c r="WOK205" s="174"/>
      <c r="WOL205" s="174"/>
      <c r="WOM205" s="174"/>
      <c r="WON205" s="174"/>
      <c r="WOO205" s="174"/>
      <c r="WOP205" s="174"/>
      <c r="WOQ205" s="174"/>
      <c r="WOR205" s="174"/>
      <c r="WOS205" s="174"/>
      <c r="WOT205" s="174"/>
      <c r="WOU205" s="174"/>
      <c r="WOV205" s="174"/>
      <c r="WOW205" s="174"/>
      <c r="WOX205" s="174"/>
      <c r="WOY205" s="174"/>
      <c r="WOZ205" s="174"/>
      <c r="WPA205" s="174"/>
      <c r="WPB205" s="174"/>
      <c r="WPC205" s="174"/>
      <c r="WPD205" s="174"/>
      <c r="WPE205" s="174"/>
      <c r="WPF205" s="174"/>
      <c r="WPG205" s="174"/>
      <c r="WPH205" s="174"/>
      <c r="WPI205" s="174"/>
      <c r="WPJ205" s="174"/>
      <c r="WPK205" s="174"/>
      <c r="WPL205" s="174"/>
      <c r="WPM205" s="174"/>
      <c r="WPN205" s="174"/>
      <c r="WPO205" s="174"/>
      <c r="WPP205" s="174"/>
      <c r="WPQ205" s="174"/>
      <c r="WPR205" s="174"/>
      <c r="WPS205" s="174"/>
      <c r="WPT205" s="174"/>
      <c r="WPU205" s="174"/>
      <c r="WPV205" s="174"/>
      <c r="WPW205" s="174"/>
      <c r="WPX205" s="174"/>
      <c r="WPY205" s="174"/>
      <c r="WPZ205" s="174"/>
      <c r="WQA205" s="174"/>
      <c r="WQB205" s="174"/>
      <c r="WQC205" s="174"/>
      <c r="WQD205" s="174"/>
      <c r="WQE205" s="174"/>
      <c r="WQF205" s="174"/>
      <c r="WQG205" s="174"/>
      <c r="WQH205" s="174"/>
      <c r="WQI205" s="174"/>
      <c r="WQJ205" s="174"/>
      <c r="WQK205" s="174"/>
      <c r="WQL205" s="174"/>
      <c r="WQM205" s="174"/>
      <c r="WQN205" s="174"/>
      <c r="WQO205" s="174"/>
      <c r="WQP205" s="174"/>
      <c r="WQQ205" s="174"/>
      <c r="WQR205" s="174"/>
      <c r="WQS205" s="174"/>
      <c r="WQT205" s="174"/>
      <c r="WQU205" s="174"/>
      <c r="WQV205" s="174"/>
      <c r="WQW205" s="174"/>
      <c r="WQX205" s="174"/>
      <c r="WQY205" s="174"/>
      <c r="WQZ205" s="174"/>
      <c r="WRA205" s="174"/>
      <c r="WRB205" s="174"/>
      <c r="WRC205" s="174"/>
      <c r="WRD205" s="174"/>
      <c r="WRE205" s="174"/>
      <c r="WRF205" s="174"/>
      <c r="WRG205" s="174"/>
      <c r="WRH205" s="174"/>
      <c r="WRI205" s="174"/>
      <c r="WRJ205" s="174"/>
      <c r="WRK205" s="174"/>
      <c r="WRL205" s="174"/>
      <c r="WRM205" s="174"/>
      <c r="WRN205" s="174"/>
      <c r="WRO205" s="174"/>
      <c r="WRP205" s="174"/>
      <c r="WRQ205" s="174"/>
      <c r="WRR205" s="174"/>
      <c r="WRS205" s="174"/>
      <c r="WRT205" s="174"/>
      <c r="WRU205" s="174"/>
      <c r="WRV205" s="174"/>
      <c r="WRW205" s="174"/>
      <c r="WRX205" s="174"/>
      <c r="WRY205" s="174"/>
      <c r="WRZ205" s="174"/>
      <c r="WSA205" s="174"/>
      <c r="WSB205" s="174"/>
      <c r="WSC205" s="174"/>
      <c r="WSD205" s="174"/>
      <c r="WSE205" s="174"/>
      <c r="WSF205" s="174"/>
      <c r="WSG205" s="174"/>
      <c r="WSH205" s="174"/>
      <c r="WSI205" s="174"/>
      <c r="WSJ205" s="174"/>
      <c r="WSK205" s="174"/>
      <c r="WSL205" s="174"/>
      <c r="WSM205" s="174"/>
      <c r="WSN205" s="174"/>
      <c r="WSO205" s="174"/>
      <c r="WSP205" s="174"/>
      <c r="WSQ205" s="174"/>
      <c r="WSR205" s="174"/>
      <c r="WSS205" s="174"/>
      <c r="WST205" s="174"/>
      <c r="WSU205" s="174"/>
      <c r="WSV205" s="174"/>
      <c r="WSW205" s="174"/>
      <c r="WSX205" s="174"/>
      <c r="WSY205" s="174"/>
      <c r="WSZ205" s="174"/>
      <c r="WTA205" s="174"/>
      <c r="WTB205" s="174"/>
      <c r="WTC205" s="174"/>
      <c r="WTD205" s="174"/>
      <c r="WTE205" s="174"/>
      <c r="WTF205" s="174"/>
      <c r="WTG205" s="174"/>
      <c r="WTH205" s="174"/>
      <c r="WTI205" s="174"/>
      <c r="WTJ205" s="174"/>
      <c r="WTK205" s="174"/>
      <c r="WTL205" s="174"/>
      <c r="WTM205" s="174"/>
      <c r="WTN205" s="174"/>
      <c r="WTO205" s="174"/>
      <c r="WTP205" s="174"/>
      <c r="WTQ205" s="174"/>
      <c r="WTR205" s="174"/>
      <c r="WTS205" s="174"/>
      <c r="WTT205" s="174"/>
      <c r="WTU205" s="174"/>
      <c r="WTV205" s="174"/>
      <c r="WTW205" s="174"/>
      <c r="WTX205" s="174"/>
      <c r="WTY205" s="174"/>
      <c r="WTZ205" s="174"/>
      <c r="WUA205" s="174"/>
      <c r="WUB205" s="174"/>
      <c r="WUC205" s="174"/>
      <c r="WUD205" s="174"/>
      <c r="WUE205" s="174"/>
      <c r="WUF205" s="174"/>
      <c r="WUG205" s="174"/>
      <c r="WUH205" s="174"/>
      <c r="WUI205" s="174"/>
      <c r="WUJ205" s="174"/>
      <c r="WUK205" s="174"/>
      <c r="WUL205" s="174"/>
      <c r="WUM205" s="174"/>
      <c r="WUN205" s="174"/>
      <c r="WUO205" s="174"/>
      <c r="WUP205" s="174"/>
      <c r="WUQ205" s="174"/>
      <c r="WUR205" s="174"/>
      <c r="WUS205" s="174"/>
      <c r="WUT205" s="174"/>
      <c r="WUU205" s="174"/>
      <c r="WUV205" s="174"/>
      <c r="WUW205" s="174"/>
      <c r="WUX205" s="174"/>
      <c r="WUY205" s="174"/>
      <c r="WUZ205" s="174"/>
      <c r="WVA205" s="174"/>
      <c r="WVB205" s="174"/>
      <c r="WVC205" s="174"/>
      <c r="WVD205" s="174"/>
      <c r="WVE205" s="174"/>
      <c r="WVF205" s="174"/>
      <c r="WVG205" s="174"/>
      <c r="WVH205" s="174"/>
      <c r="WVI205" s="174"/>
      <c r="WVJ205" s="174"/>
      <c r="WVK205" s="174"/>
      <c r="WVL205" s="174"/>
      <c r="WVM205" s="174"/>
      <c r="WVN205" s="174"/>
      <c r="WVO205" s="174"/>
      <c r="WVP205" s="174"/>
      <c r="WVQ205" s="174"/>
      <c r="WVR205" s="174"/>
      <c r="WVS205" s="174"/>
      <c r="WVT205" s="174"/>
      <c r="WVU205" s="174"/>
      <c r="WVV205" s="174"/>
      <c r="WVW205" s="174"/>
      <c r="WVX205" s="174"/>
      <c r="WVY205" s="174"/>
      <c r="WVZ205" s="174"/>
      <c r="WWA205" s="174"/>
      <c r="WWB205" s="174"/>
      <c r="WWC205" s="174"/>
      <c r="WWD205" s="174"/>
      <c r="WWE205" s="174"/>
      <c r="WWF205" s="174"/>
      <c r="WWG205" s="174"/>
      <c r="WWH205" s="174"/>
      <c r="WWI205" s="174"/>
      <c r="WWJ205" s="174"/>
      <c r="WWK205" s="174"/>
      <c r="WWL205" s="174"/>
      <c r="WWM205" s="174"/>
      <c r="WWN205" s="174"/>
      <c r="WWO205" s="174"/>
      <c r="WWP205" s="174"/>
      <c r="WWQ205" s="174"/>
      <c r="WWR205" s="174"/>
      <c r="WWS205" s="174"/>
      <c r="WWT205" s="174"/>
      <c r="WWU205" s="174"/>
      <c r="WWV205" s="174"/>
      <c r="WWW205" s="174"/>
      <c r="WWX205" s="174"/>
      <c r="WWY205" s="174"/>
      <c r="WWZ205" s="174"/>
      <c r="WXA205" s="174"/>
      <c r="WXB205" s="174"/>
      <c r="WXC205" s="174"/>
      <c r="WXD205" s="174"/>
      <c r="WXE205" s="174"/>
      <c r="WXF205" s="174"/>
      <c r="WXG205" s="174"/>
      <c r="WXH205" s="174"/>
      <c r="WXI205" s="174"/>
      <c r="WXJ205" s="174"/>
      <c r="WXK205" s="174"/>
      <c r="WXL205" s="174"/>
      <c r="WXM205" s="174"/>
      <c r="WXN205" s="174"/>
      <c r="WXO205" s="174"/>
      <c r="WXP205" s="174"/>
      <c r="WXQ205" s="174"/>
      <c r="WXR205" s="174"/>
      <c r="WXS205" s="174"/>
      <c r="WXT205" s="174"/>
      <c r="WXU205" s="174"/>
      <c r="WXV205" s="174"/>
      <c r="WXW205" s="174"/>
      <c r="WXX205" s="174"/>
      <c r="WXY205" s="174"/>
      <c r="WXZ205" s="174"/>
      <c r="WYA205" s="174"/>
      <c r="WYB205" s="174"/>
      <c r="WYC205" s="174"/>
      <c r="WYD205" s="174"/>
      <c r="WYE205" s="174"/>
      <c r="WYF205" s="174"/>
      <c r="WYG205" s="174"/>
      <c r="WYH205" s="174"/>
      <c r="WYI205" s="174"/>
      <c r="WYJ205" s="174"/>
      <c r="WYK205" s="174"/>
      <c r="WYL205" s="174"/>
      <c r="WYM205" s="174"/>
      <c r="WYN205" s="174"/>
      <c r="WYO205" s="174"/>
      <c r="WYP205" s="174"/>
      <c r="WYQ205" s="174"/>
      <c r="WYR205" s="174"/>
      <c r="WYS205" s="174"/>
      <c r="WYT205" s="174"/>
      <c r="WYU205" s="174"/>
      <c r="WYV205" s="174"/>
      <c r="WYW205" s="174"/>
      <c r="WYX205" s="174"/>
      <c r="WYY205" s="174"/>
      <c r="WYZ205" s="174"/>
      <c r="WZA205" s="174"/>
      <c r="WZB205" s="174"/>
      <c r="WZC205" s="174"/>
      <c r="WZD205" s="174"/>
      <c r="WZE205" s="174"/>
      <c r="WZF205" s="174"/>
      <c r="WZG205" s="174"/>
      <c r="WZH205" s="174"/>
      <c r="WZI205" s="174"/>
      <c r="WZJ205" s="174"/>
      <c r="WZK205" s="174"/>
      <c r="WZL205" s="174"/>
      <c r="WZM205" s="174"/>
      <c r="WZN205" s="174"/>
      <c r="WZO205" s="174"/>
      <c r="WZP205" s="174"/>
      <c r="WZQ205" s="174"/>
      <c r="WZR205" s="174"/>
      <c r="WZS205" s="174"/>
      <c r="WZT205" s="174"/>
      <c r="WZU205" s="174"/>
      <c r="WZV205" s="174"/>
      <c r="WZW205" s="174"/>
      <c r="WZX205" s="174"/>
      <c r="WZY205" s="174"/>
      <c r="WZZ205" s="174"/>
      <c r="XAA205" s="174"/>
      <c r="XAB205" s="174"/>
      <c r="XAC205" s="174"/>
      <c r="XAD205" s="174"/>
      <c r="XAE205" s="174"/>
      <c r="XAF205" s="174"/>
      <c r="XAG205" s="174"/>
      <c r="XAH205" s="174"/>
      <c r="XAI205" s="174"/>
      <c r="XAJ205" s="174"/>
      <c r="XAK205" s="174"/>
      <c r="XAL205" s="174"/>
      <c r="XAM205" s="174"/>
      <c r="XAN205" s="174"/>
      <c r="XAO205" s="174"/>
      <c r="XAP205" s="174"/>
      <c r="XAQ205" s="174"/>
      <c r="XAR205" s="174"/>
      <c r="XAS205" s="174"/>
      <c r="XAT205" s="174"/>
      <c r="XAU205" s="174"/>
      <c r="XAV205" s="174"/>
      <c r="XAW205" s="174"/>
      <c r="XAX205" s="174"/>
      <c r="XAY205" s="174"/>
      <c r="XAZ205" s="174"/>
      <c r="XBA205" s="174"/>
      <c r="XBB205" s="174"/>
      <c r="XBC205" s="174"/>
      <c r="XBD205" s="174"/>
      <c r="XBE205" s="174"/>
      <c r="XBF205" s="174"/>
      <c r="XBG205" s="174"/>
      <c r="XBH205" s="174"/>
      <c r="XBI205" s="174"/>
      <c r="XBJ205" s="174"/>
      <c r="XBK205" s="174"/>
      <c r="XBL205" s="174"/>
      <c r="XBM205" s="174"/>
      <c r="XBN205" s="174"/>
      <c r="XBO205" s="174"/>
      <c r="XBP205" s="174"/>
      <c r="XBQ205" s="174"/>
      <c r="XBR205" s="174"/>
      <c r="XBS205" s="174"/>
      <c r="XBT205" s="174"/>
      <c r="XBU205" s="174"/>
      <c r="XBV205" s="174"/>
      <c r="XBW205" s="174"/>
      <c r="XBX205" s="174"/>
      <c r="XBY205" s="174"/>
      <c r="XBZ205" s="174"/>
      <c r="XCA205" s="174"/>
      <c r="XCB205" s="174"/>
      <c r="XCC205" s="174"/>
      <c r="XCD205" s="174"/>
      <c r="XCE205" s="174"/>
      <c r="XCF205" s="174"/>
      <c r="XCG205" s="174"/>
      <c r="XCH205" s="174"/>
      <c r="XCI205" s="174"/>
      <c r="XCJ205" s="174"/>
      <c r="XCK205" s="174"/>
      <c r="XCL205" s="174"/>
      <c r="XCM205" s="174"/>
      <c r="XCN205" s="174"/>
      <c r="XCO205" s="174"/>
      <c r="XCP205" s="174"/>
      <c r="XCQ205" s="174"/>
      <c r="XCR205" s="174"/>
      <c r="XCS205" s="174"/>
      <c r="XCT205" s="174"/>
      <c r="XCU205" s="174"/>
      <c r="XCV205" s="174"/>
      <c r="XCW205" s="174"/>
      <c r="XCX205" s="174"/>
      <c r="XCY205" s="174"/>
      <c r="XCZ205" s="174"/>
      <c r="XDA205" s="174"/>
      <c r="XDB205" s="174"/>
      <c r="XDC205" s="174"/>
      <c r="XDD205" s="174"/>
      <c r="XDE205" s="174"/>
      <c r="XDF205" s="174"/>
      <c r="XDG205" s="174"/>
      <c r="XDH205" s="174"/>
      <c r="XDI205" s="174"/>
      <c r="XDJ205" s="174"/>
      <c r="XDK205" s="174"/>
      <c r="XDL205" s="174"/>
      <c r="XDM205" s="174"/>
      <c r="XDN205" s="174"/>
      <c r="XDO205" s="174"/>
      <c r="XDP205" s="174"/>
      <c r="XDQ205" s="174"/>
      <c r="XDR205" s="174"/>
      <c r="XDS205" s="174"/>
      <c r="XDT205" s="174"/>
      <c r="XDU205" s="174"/>
      <c r="XDV205" s="174"/>
      <c r="XDW205" s="174"/>
      <c r="XDX205" s="174"/>
      <c r="XDY205" s="174"/>
      <c r="XDZ205" s="174"/>
      <c r="XEA205" s="174"/>
      <c r="XEB205" s="174"/>
      <c r="XEC205" s="174"/>
      <c r="XED205" s="174"/>
      <c r="XEE205" s="174"/>
      <c r="XEF205" s="174"/>
      <c r="XEG205" s="174"/>
      <c r="XEH205" s="174"/>
      <c r="XEI205" s="174"/>
      <c r="XEJ205" s="174"/>
      <c r="XEK205" s="174"/>
      <c r="XEL205" s="174"/>
      <c r="XEM205" s="174"/>
      <c r="XEN205" s="174"/>
      <c r="XEO205" s="174"/>
      <c r="XEP205" s="174"/>
      <c r="XEQ205" s="174"/>
      <c r="XER205" s="174"/>
      <c r="XES205" s="174"/>
      <c r="XET205" s="174"/>
      <c r="XEU205" s="174"/>
      <c r="XEV205" s="174"/>
      <c r="XEW205" s="174"/>
      <c r="XEX205" s="174"/>
      <c r="XEY205" s="174"/>
      <c r="XEZ205" s="174"/>
      <c r="XFA205" s="174"/>
      <c r="XFB205" s="174"/>
      <c r="XFC205" s="174"/>
      <c r="XFD205" s="174"/>
    </row>
    <row r="206" spans="1:16384">
      <c r="C206" s="136"/>
      <c r="D206" s="136"/>
      <c r="E206" s="136"/>
      <c r="F206" s="136"/>
      <c r="G206" s="201"/>
      <c r="H206" s="201"/>
      <c r="I206" s="201"/>
      <c r="J206" s="136"/>
      <c r="K206" s="201"/>
      <c r="L206" s="201"/>
      <c r="M206" s="136"/>
      <c r="N206" s="201"/>
      <c r="O206" s="201"/>
      <c r="P206" s="136"/>
      <c r="Q206" s="1030"/>
      <c r="R206" s="1030"/>
      <c r="S206" s="136"/>
      <c r="T206" s="1030"/>
      <c r="U206" s="1030"/>
      <c r="V206" s="136"/>
      <c r="W206" s="1030"/>
      <c r="X206" s="1030"/>
      <c r="Y206" s="136"/>
      <c r="Z206" s="1030"/>
      <c r="AA206" s="1030"/>
      <c r="AB206" s="136"/>
      <c r="AC206" s="1030"/>
      <c r="AD206" s="1030"/>
      <c r="AE206" s="136"/>
      <c r="AF206" s="1030"/>
      <c r="AG206" s="1030"/>
      <c r="AH206" s="136"/>
      <c r="AI206" s="1030"/>
      <c r="AJ206" s="1030"/>
      <c r="AK206" s="136"/>
      <c r="AL206" s="1030"/>
      <c r="AM206" s="1030"/>
      <c r="AN206" s="136"/>
      <c r="AO206" s="1030"/>
      <c r="AP206" s="1030"/>
      <c r="AQ206" s="136"/>
      <c r="AR206" s="1030"/>
      <c r="AS206" s="1030"/>
      <c r="AT206" s="136"/>
      <c r="AU206" s="1030"/>
      <c r="AV206" s="1030"/>
      <c r="AW206" s="136"/>
      <c r="AX206" s="1030"/>
      <c r="AY206" s="1030"/>
      <c r="AZ206" s="136"/>
      <c r="BA206" s="1030"/>
      <c r="BB206" s="1030"/>
      <c r="BC206" s="136"/>
      <c r="BD206" s="1030"/>
      <c r="BE206" s="1030"/>
      <c r="BF206" s="136"/>
      <c r="BG206" s="1030"/>
      <c r="BH206" s="1030"/>
      <c r="BI206" s="136"/>
      <c r="BJ206" s="1030"/>
      <c r="BK206" s="1030"/>
      <c r="BL206" s="136"/>
      <c r="BM206" s="1030"/>
      <c r="BN206" s="1030"/>
      <c r="BO206" s="136"/>
      <c r="BP206" s="136"/>
      <c r="BQ206" s="136"/>
      <c r="BR206" s="136"/>
      <c r="BS206" s="136"/>
      <c r="BT206" s="136"/>
      <c r="BU206" s="136"/>
      <c r="BV206" s="136"/>
    </row>
    <row r="207" spans="1:16384" hidden="1">
      <c r="A207" s="183" t="s">
        <v>796</v>
      </c>
      <c r="C207" s="136" t="s">
        <v>792</v>
      </c>
      <c r="J207">
        <f>J5</f>
        <v>0</v>
      </c>
      <c r="K207">
        <f>M5</f>
        <v>1</v>
      </c>
      <c r="L207">
        <f>P5</f>
        <v>2</v>
      </c>
      <c r="M207">
        <f>S5</f>
        <v>3</v>
      </c>
      <c r="N207">
        <f>V5</f>
        <v>4</v>
      </c>
      <c r="O207">
        <f>Y5</f>
        <v>5</v>
      </c>
      <c r="P207">
        <f>AB5</f>
        <v>6</v>
      </c>
      <c r="Q207">
        <f>AE5</f>
        <v>7</v>
      </c>
      <c r="R207">
        <f>AH5</f>
        <v>8</v>
      </c>
      <c r="S207">
        <f>AK5</f>
        <v>9</v>
      </c>
      <c r="T207">
        <f>AN5</f>
        <v>10</v>
      </c>
      <c r="U207">
        <f>AQ5</f>
        <v>11</v>
      </c>
      <c r="V207">
        <f>AT5</f>
        <v>12</v>
      </c>
      <c r="W207">
        <f>AW5</f>
        <v>13</v>
      </c>
      <c r="X207">
        <f>AZ5</f>
        <v>14</v>
      </c>
      <c r="Y207">
        <f>BC5</f>
        <v>15</v>
      </c>
      <c r="Z207">
        <f>BF5</f>
        <v>16</v>
      </c>
      <c r="AA207">
        <f>BI5</f>
        <v>17</v>
      </c>
      <c r="AB207">
        <f>BL5</f>
        <v>18</v>
      </c>
      <c r="AC207">
        <f>BO5</f>
        <v>19</v>
      </c>
      <c r="AE207" s="96"/>
      <c r="AH207" s="96"/>
      <c r="AK207" s="96"/>
    </row>
    <row r="208" spans="1:16384" hidden="1">
      <c r="A208" s="183" t="s">
        <v>796</v>
      </c>
      <c r="C208" s="136" t="s">
        <v>791</v>
      </c>
      <c r="D208" s="136"/>
      <c r="E208" s="136"/>
      <c r="F208" s="136"/>
      <c r="G208" s="201"/>
      <c r="H208" s="201"/>
      <c r="I208" s="201"/>
      <c r="J208" s="1089">
        <f>IF(J192&gt;=0,ROUND(J192,0),0)</f>
        <v>0</v>
      </c>
      <c r="K208" s="1089">
        <f>IF(M192&gt;=0,ROUND(M192,0),0)</f>
        <v>0</v>
      </c>
      <c r="L208" s="1089">
        <f>IF(P192&gt;=0,ROUND(P192,0),0)</f>
        <v>0</v>
      </c>
      <c r="M208" s="1089">
        <f>IF(S192&gt;=0,ROUND(S192,0),0)</f>
        <v>0</v>
      </c>
      <c r="N208" s="1089">
        <f>IF(V192&gt;=0,ROUND(V192,0),0)</f>
        <v>0</v>
      </c>
      <c r="O208" s="1089">
        <f>IF(Y192&gt;=0,ROUND(Y192,0),0)</f>
        <v>0</v>
      </c>
      <c r="P208" s="1089">
        <f>IF(AB192&gt;=0,ROUND(AB192,0),0)</f>
        <v>0</v>
      </c>
      <c r="Q208" s="1089">
        <f>IF(AE192&gt;=0,ROUND(AE192,0),0)</f>
        <v>0</v>
      </c>
      <c r="R208" s="1089">
        <f>IF(AH192&gt;=0,ROUND(AH192,0),0)</f>
        <v>0</v>
      </c>
      <c r="S208" s="1089">
        <f>IF(AK192&gt;=0,ROUND(AK192,0),0)</f>
        <v>0</v>
      </c>
      <c r="T208" s="1089">
        <f>IF(AN192&gt;=0,ROUND(AN192,0),0)</f>
        <v>0</v>
      </c>
      <c r="U208" s="1089">
        <f>IF(AQ192&gt;=0,ROUND(AQ192,0),0)</f>
        <v>0</v>
      </c>
      <c r="V208" s="1089">
        <f>IF(AT192&gt;=0,ROUND(AT192,0),0)</f>
        <v>0</v>
      </c>
      <c r="W208" s="1089">
        <f>IF(AW192&gt;=0,ROUND(AW192,0),0)</f>
        <v>0</v>
      </c>
      <c r="X208" s="1089">
        <f>IF(AZ192&gt;=0,ROUND(AZ192,0),0)</f>
        <v>0</v>
      </c>
      <c r="Y208" s="1089">
        <f>IF(BC192&gt;=0,ROUND(BC192,0),0)</f>
        <v>0</v>
      </c>
      <c r="Z208" s="1089">
        <f>IF(BF192&gt;=0,ROUND(BF192,0),0)</f>
        <v>0</v>
      </c>
      <c r="AA208" s="1089">
        <f>IF(BI192&gt;=0,ROUND(BI192,0),0)</f>
        <v>0</v>
      </c>
      <c r="AB208" s="1089">
        <f>IF(BL192&gt;=0,ROUND(BL192,0),0)</f>
        <v>0</v>
      </c>
      <c r="AC208" s="1089">
        <f>IF(BO192&gt;=0,ROUND(BO192,0),0)</f>
        <v>0</v>
      </c>
      <c r="AE208" s="1030"/>
      <c r="AF208" s="1030"/>
      <c r="AH208" s="1030"/>
      <c r="AI208" s="1030"/>
      <c r="AK208" s="1030"/>
      <c r="AL208" s="1030"/>
      <c r="BP208" s="136"/>
      <c r="BQ208" s="136"/>
      <c r="BR208" s="136"/>
      <c r="BS208" s="136"/>
      <c r="BT208" s="136"/>
      <c r="BU208" s="136"/>
      <c r="BV208" s="136"/>
    </row>
    <row r="209" spans="12:40" hidden="1"/>
    <row r="210" spans="12:40" hidden="1">
      <c r="L210" s="681" t="s">
        <v>910</v>
      </c>
      <c r="M210" s="38">
        <f>K121+L121</f>
        <v>0</v>
      </c>
      <c r="P210" s="38">
        <f>N121+O121</f>
        <v>0</v>
      </c>
      <c r="S210" s="38">
        <f>Q121+R121</f>
        <v>0</v>
      </c>
      <c r="V210" s="38">
        <f>T121+U121</f>
        <v>0</v>
      </c>
      <c r="Y210" s="38">
        <f>W121+X121</f>
        <v>0</v>
      </c>
      <c r="AB210" s="38">
        <f>Z121+AA121</f>
        <v>0</v>
      </c>
      <c r="AE210" s="38">
        <f>AC121+AD121</f>
        <v>0</v>
      </c>
      <c r="AH210" s="38">
        <f>AF121+AG121</f>
        <v>0</v>
      </c>
      <c r="AK210" s="38">
        <f>AI121+AJ121</f>
        <v>0</v>
      </c>
      <c r="AN210" s="38"/>
    </row>
    <row r="211" spans="12:40" hidden="1">
      <c r="L211" s="681" t="s">
        <v>909</v>
      </c>
      <c r="M211" t="e">
        <f>M210/M132</f>
        <v>#VALUE!</v>
      </c>
      <c r="P211" t="e">
        <f>P210/P132</f>
        <v>#VALUE!</v>
      </c>
      <c r="S211" t="e">
        <f>S210/S132</f>
        <v>#VALUE!</v>
      </c>
      <c r="V211" t="e">
        <f>V210/V132</f>
        <v>#VALUE!</v>
      </c>
      <c r="Y211" t="e">
        <f>Y210/Y132</f>
        <v>#VALUE!</v>
      </c>
      <c r="AB211" t="e">
        <f>AB210/AB132</f>
        <v>#VALUE!</v>
      </c>
      <c r="AE211" t="e">
        <f>AE210/AE132</f>
        <v>#VALUE!</v>
      </c>
      <c r="AH211" t="e">
        <f>AH210/AH132</f>
        <v>#VALUE!</v>
      </c>
      <c r="AK211" t="e">
        <f>AK210/AK132</f>
        <v>#VALUE!</v>
      </c>
    </row>
    <row r="212" spans="12:40"/>
  </sheetData>
  <sheetProtection algorithmName="SHA-512" hashValue="pxl+WvcIwpGxgpn9vmxe2TuvO+XYRpcsM3jt9OoY1QXtEJFapcZuv2yCZNLe0RMctLFuCBbsTtJ4RG/JKFkxlg==" saltValue="8CCbJPIesNC6Wfc+zzqikA==" spinCount="100000" sheet="1" objects="1" scenarios="1"/>
  <customSheetViews>
    <customSheetView guid="{B92ED4D4-4566-4043-8B76-FD708F820076}" scale="60" printArea="1" hiddenRows="1" hiddenColumns="1" view="pageBreakPreview" topLeftCell="A2">
      <selection activeCell="D9" sqref="D9"/>
      <colBreaks count="6" manualBreakCount="6">
        <brk id="13" min="1" max="174" man="1"/>
        <brk id="22" min="1" max="174" man="1"/>
        <brk id="31" min="1" max="174" man="1"/>
        <brk id="40" min="1" max="174" man="1"/>
        <brk id="49" min="1" max="174" man="1"/>
        <brk id="58" min="1" max="174" man="1"/>
      </colBreaks>
      <pageMargins left="0.7" right="0.7" top="0.75" bottom="0.75" header="0.3" footer="0.3"/>
      <pageSetup paperSize="5" scale="40" fitToWidth="2" orientation="portrait" r:id="rId1"/>
    </customSheetView>
    <customSheetView guid="{332023D0-60C3-4A29-9DCC-CDA10E0C090D}" scale="60" printArea="1" hiddenRows="1" hiddenColumns="1" view="pageBreakPreview" topLeftCell="A2">
      <pane xSplit="3" ySplit="8" topLeftCell="D10" activePane="bottomRight" state="frozen"/>
      <selection pane="bottomRight" activeCell="A20" sqref="A20"/>
      <colBreaks count="1" manualBreakCount="1">
        <brk id="36" min="1" max="174" man="1"/>
      </colBreaks>
      <pageMargins left="0.7" right="0.7" top="0.75" bottom="0.75" header="0.3" footer="0.3"/>
      <pageSetup paperSize="5" scale="40" fitToWidth="2" orientation="portrait" r:id="rId2"/>
    </customSheetView>
  </customSheetViews>
  <mergeCells count="10966">
    <mergeCell ref="M139:M140"/>
    <mergeCell ref="P139:P140"/>
    <mergeCell ref="S139:S140"/>
    <mergeCell ref="V139:V140"/>
    <mergeCell ref="Y139:Y140"/>
    <mergeCell ref="AB139:AB140"/>
    <mergeCell ref="AE139:AE140"/>
    <mergeCell ref="AH139:AH140"/>
    <mergeCell ref="AK139:AK140"/>
    <mergeCell ref="AN139:AN140"/>
    <mergeCell ref="AQ139:AQ140"/>
    <mergeCell ref="AT139:AT140"/>
    <mergeCell ref="AW139:AW140"/>
    <mergeCell ref="AZ139:AZ140"/>
    <mergeCell ref="XEP7:XER7"/>
    <mergeCell ref="XES7:XEU7"/>
    <mergeCell ref="XEV7:XEX7"/>
    <mergeCell ref="XEY7:XFA7"/>
    <mergeCell ref="XFB7:XFD7"/>
    <mergeCell ref="XEA7:XEC7"/>
    <mergeCell ref="XED7:XEF7"/>
    <mergeCell ref="XEG7:XEI7"/>
    <mergeCell ref="XEJ7:XEL7"/>
    <mergeCell ref="XEM7:XEO7"/>
    <mergeCell ref="XDL7:XDN7"/>
    <mergeCell ref="XDO7:XDQ7"/>
    <mergeCell ref="XDR7:XDT7"/>
    <mergeCell ref="XDU7:XDW7"/>
    <mergeCell ref="XDX7:XDZ7"/>
    <mergeCell ref="XCW7:XCY7"/>
    <mergeCell ref="XCZ7:XDB7"/>
    <mergeCell ref="XDC7:XDE7"/>
    <mergeCell ref="XDF7:XDH7"/>
    <mergeCell ref="XDI7:XDK7"/>
    <mergeCell ref="XCH7:XCJ7"/>
    <mergeCell ref="XCK7:XCM7"/>
    <mergeCell ref="XCN7:XCP7"/>
    <mergeCell ref="XCQ7:XCS7"/>
    <mergeCell ref="XCT7:XCV7"/>
    <mergeCell ref="XBS7:XBU7"/>
    <mergeCell ref="XBV7:XBX7"/>
    <mergeCell ref="XBY7:XCA7"/>
    <mergeCell ref="XCB7:XCD7"/>
    <mergeCell ref="XCE7:XCG7"/>
    <mergeCell ref="XBD7:XBF7"/>
    <mergeCell ref="XBG7:XBI7"/>
    <mergeCell ref="XBJ7:XBL7"/>
    <mergeCell ref="XBM7:XBO7"/>
    <mergeCell ref="XBP7:XBR7"/>
    <mergeCell ref="XAO7:XAQ7"/>
    <mergeCell ref="XAR7:XAT7"/>
    <mergeCell ref="XAU7:XAW7"/>
    <mergeCell ref="XAX7:XAZ7"/>
    <mergeCell ref="XBA7:XBC7"/>
    <mergeCell ref="WZZ7:XAB7"/>
    <mergeCell ref="XAC7:XAE7"/>
    <mergeCell ref="XAF7:XAH7"/>
    <mergeCell ref="XAI7:XAK7"/>
    <mergeCell ref="XAL7:XAN7"/>
    <mergeCell ref="WZK7:WZM7"/>
    <mergeCell ref="WZN7:WZP7"/>
    <mergeCell ref="WZQ7:WZS7"/>
    <mergeCell ref="WZT7:WZV7"/>
    <mergeCell ref="WZW7:WZY7"/>
    <mergeCell ref="WYV7:WYX7"/>
    <mergeCell ref="WYY7:WZA7"/>
    <mergeCell ref="WZB7:WZD7"/>
    <mergeCell ref="WZE7:WZG7"/>
    <mergeCell ref="WZH7:WZJ7"/>
    <mergeCell ref="WYG7:WYI7"/>
    <mergeCell ref="WYJ7:WYL7"/>
    <mergeCell ref="WYM7:WYO7"/>
    <mergeCell ref="WYP7:WYR7"/>
    <mergeCell ref="WYS7:WYU7"/>
    <mergeCell ref="WXR7:WXT7"/>
    <mergeCell ref="WXU7:WXW7"/>
    <mergeCell ref="WXX7:WXZ7"/>
    <mergeCell ref="WYA7:WYC7"/>
    <mergeCell ref="WYD7:WYF7"/>
    <mergeCell ref="WXC7:WXE7"/>
    <mergeCell ref="WXF7:WXH7"/>
    <mergeCell ref="WXI7:WXK7"/>
    <mergeCell ref="WXL7:WXN7"/>
    <mergeCell ref="WXO7:WXQ7"/>
    <mergeCell ref="WWN7:WWP7"/>
    <mergeCell ref="WWQ7:WWS7"/>
    <mergeCell ref="WWT7:WWV7"/>
    <mergeCell ref="WWW7:WWY7"/>
    <mergeCell ref="WWZ7:WXB7"/>
    <mergeCell ref="WVY7:WWA7"/>
    <mergeCell ref="WWB7:WWD7"/>
    <mergeCell ref="WWE7:WWG7"/>
    <mergeCell ref="WWH7:WWJ7"/>
    <mergeCell ref="WWK7:WWM7"/>
    <mergeCell ref="WVJ7:WVL7"/>
    <mergeCell ref="WVM7:WVO7"/>
    <mergeCell ref="WVP7:WVR7"/>
    <mergeCell ref="WVS7:WVU7"/>
    <mergeCell ref="WVV7:WVX7"/>
    <mergeCell ref="WUU7:WUW7"/>
    <mergeCell ref="WUX7:WUZ7"/>
    <mergeCell ref="WVA7:WVC7"/>
    <mergeCell ref="WVD7:WVF7"/>
    <mergeCell ref="WVG7:WVI7"/>
    <mergeCell ref="WUF7:WUH7"/>
    <mergeCell ref="WUI7:WUK7"/>
    <mergeCell ref="WUL7:WUN7"/>
    <mergeCell ref="WUO7:WUQ7"/>
    <mergeCell ref="WUR7:WUT7"/>
    <mergeCell ref="WTQ7:WTS7"/>
    <mergeCell ref="WTT7:WTV7"/>
    <mergeCell ref="WTW7:WTY7"/>
    <mergeCell ref="WTZ7:WUB7"/>
    <mergeCell ref="WUC7:WUE7"/>
    <mergeCell ref="WTB7:WTD7"/>
    <mergeCell ref="WTE7:WTG7"/>
    <mergeCell ref="WTH7:WTJ7"/>
    <mergeCell ref="WTK7:WTM7"/>
    <mergeCell ref="WTN7:WTP7"/>
    <mergeCell ref="WSM7:WSO7"/>
    <mergeCell ref="WSP7:WSR7"/>
    <mergeCell ref="WSS7:WSU7"/>
    <mergeCell ref="WSV7:WSX7"/>
    <mergeCell ref="WSY7:WTA7"/>
    <mergeCell ref="WRX7:WRZ7"/>
    <mergeCell ref="WSA7:WSC7"/>
    <mergeCell ref="WSD7:WSF7"/>
    <mergeCell ref="WSG7:WSI7"/>
    <mergeCell ref="WSJ7:WSL7"/>
    <mergeCell ref="WRI7:WRK7"/>
    <mergeCell ref="WRL7:WRN7"/>
    <mergeCell ref="WRO7:WRQ7"/>
    <mergeCell ref="WRR7:WRT7"/>
    <mergeCell ref="WRU7:WRW7"/>
    <mergeCell ref="WQT7:WQV7"/>
    <mergeCell ref="WQW7:WQY7"/>
    <mergeCell ref="WQZ7:WRB7"/>
    <mergeCell ref="WRC7:WRE7"/>
    <mergeCell ref="WRF7:WRH7"/>
    <mergeCell ref="WQE7:WQG7"/>
    <mergeCell ref="WQH7:WQJ7"/>
    <mergeCell ref="WQK7:WQM7"/>
    <mergeCell ref="WQN7:WQP7"/>
    <mergeCell ref="WQQ7:WQS7"/>
    <mergeCell ref="WPP7:WPR7"/>
    <mergeCell ref="WPS7:WPU7"/>
    <mergeCell ref="WPV7:WPX7"/>
    <mergeCell ref="WPY7:WQA7"/>
    <mergeCell ref="WQB7:WQD7"/>
    <mergeCell ref="WPA7:WPC7"/>
    <mergeCell ref="WPD7:WPF7"/>
    <mergeCell ref="WPG7:WPI7"/>
    <mergeCell ref="WPJ7:WPL7"/>
    <mergeCell ref="WPM7:WPO7"/>
    <mergeCell ref="WOL7:WON7"/>
    <mergeCell ref="WOO7:WOQ7"/>
    <mergeCell ref="WOR7:WOT7"/>
    <mergeCell ref="WOU7:WOW7"/>
    <mergeCell ref="WOX7:WOZ7"/>
    <mergeCell ref="WNW7:WNY7"/>
    <mergeCell ref="WNZ7:WOB7"/>
    <mergeCell ref="WOC7:WOE7"/>
    <mergeCell ref="WOF7:WOH7"/>
    <mergeCell ref="WOI7:WOK7"/>
    <mergeCell ref="WNH7:WNJ7"/>
    <mergeCell ref="WNK7:WNM7"/>
    <mergeCell ref="WNN7:WNP7"/>
    <mergeCell ref="WNQ7:WNS7"/>
    <mergeCell ref="WNT7:WNV7"/>
    <mergeCell ref="WMS7:WMU7"/>
    <mergeCell ref="WMV7:WMX7"/>
    <mergeCell ref="WMY7:WNA7"/>
    <mergeCell ref="WNB7:WND7"/>
    <mergeCell ref="WNE7:WNG7"/>
    <mergeCell ref="WMD7:WMF7"/>
    <mergeCell ref="WMG7:WMI7"/>
    <mergeCell ref="WMJ7:WML7"/>
    <mergeCell ref="WMM7:WMO7"/>
    <mergeCell ref="WMP7:WMR7"/>
    <mergeCell ref="WLO7:WLQ7"/>
    <mergeCell ref="WLR7:WLT7"/>
    <mergeCell ref="WLU7:WLW7"/>
    <mergeCell ref="WLX7:WLZ7"/>
    <mergeCell ref="WMA7:WMC7"/>
    <mergeCell ref="WKZ7:WLB7"/>
    <mergeCell ref="WLC7:WLE7"/>
    <mergeCell ref="WLF7:WLH7"/>
    <mergeCell ref="WLI7:WLK7"/>
    <mergeCell ref="WLL7:WLN7"/>
    <mergeCell ref="WKK7:WKM7"/>
    <mergeCell ref="WKN7:WKP7"/>
    <mergeCell ref="WKQ7:WKS7"/>
    <mergeCell ref="WKT7:WKV7"/>
    <mergeCell ref="WKW7:WKY7"/>
    <mergeCell ref="WJV7:WJX7"/>
    <mergeCell ref="WJY7:WKA7"/>
    <mergeCell ref="WKB7:WKD7"/>
    <mergeCell ref="WKE7:WKG7"/>
    <mergeCell ref="WKH7:WKJ7"/>
    <mergeCell ref="WJG7:WJI7"/>
    <mergeCell ref="WJJ7:WJL7"/>
    <mergeCell ref="WJM7:WJO7"/>
    <mergeCell ref="WJP7:WJR7"/>
    <mergeCell ref="WJS7:WJU7"/>
    <mergeCell ref="WIR7:WIT7"/>
    <mergeCell ref="WIU7:WIW7"/>
    <mergeCell ref="WIX7:WIZ7"/>
    <mergeCell ref="WJA7:WJC7"/>
    <mergeCell ref="WJD7:WJF7"/>
    <mergeCell ref="WIC7:WIE7"/>
    <mergeCell ref="WIF7:WIH7"/>
    <mergeCell ref="WII7:WIK7"/>
    <mergeCell ref="WIL7:WIN7"/>
    <mergeCell ref="WIO7:WIQ7"/>
    <mergeCell ref="WHN7:WHP7"/>
    <mergeCell ref="WHQ7:WHS7"/>
    <mergeCell ref="WHT7:WHV7"/>
    <mergeCell ref="WHW7:WHY7"/>
    <mergeCell ref="WHZ7:WIB7"/>
    <mergeCell ref="WGY7:WHA7"/>
    <mergeCell ref="WHB7:WHD7"/>
    <mergeCell ref="WHE7:WHG7"/>
    <mergeCell ref="WHH7:WHJ7"/>
    <mergeCell ref="WHK7:WHM7"/>
    <mergeCell ref="WGJ7:WGL7"/>
    <mergeCell ref="WGM7:WGO7"/>
    <mergeCell ref="WGP7:WGR7"/>
    <mergeCell ref="WGS7:WGU7"/>
    <mergeCell ref="WGV7:WGX7"/>
    <mergeCell ref="WFU7:WFW7"/>
    <mergeCell ref="WFX7:WFZ7"/>
    <mergeCell ref="WGA7:WGC7"/>
    <mergeCell ref="WGD7:WGF7"/>
    <mergeCell ref="WGG7:WGI7"/>
    <mergeCell ref="WFF7:WFH7"/>
    <mergeCell ref="WFI7:WFK7"/>
    <mergeCell ref="WFL7:WFN7"/>
    <mergeCell ref="WFO7:WFQ7"/>
    <mergeCell ref="WFR7:WFT7"/>
    <mergeCell ref="WEQ7:WES7"/>
    <mergeCell ref="WET7:WEV7"/>
    <mergeCell ref="WEW7:WEY7"/>
    <mergeCell ref="WEZ7:WFB7"/>
    <mergeCell ref="WFC7:WFE7"/>
    <mergeCell ref="WEB7:WED7"/>
    <mergeCell ref="WEE7:WEG7"/>
    <mergeCell ref="WEH7:WEJ7"/>
    <mergeCell ref="WEK7:WEM7"/>
    <mergeCell ref="WEN7:WEP7"/>
    <mergeCell ref="WDM7:WDO7"/>
    <mergeCell ref="WDP7:WDR7"/>
    <mergeCell ref="WDS7:WDU7"/>
    <mergeCell ref="WDV7:WDX7"/>
    <mergeCell ref="WDY7:WEA7"/>
    <mergeCell ref="WCX7:WCZ7"/>
    <mergeCell ref="WDA7:WDC7"/>
    <mergeCell ref="WDD7:WDF7"/>
    <mergeCell ref="WDG7:WDI7"/>
    <mergeCell ref="WDJ7:WDL7"/>
    <mergeCell ref="WCI7:WCK7"/>
    <mergeCell ref="WCL7:WCN7"/>
    <mergeCell ref="WCO7:WCQ7"/>
    <mergeCell ref="WCR7:WCT7"/>
    <mergeCell ref="WCU7:WCW7"/>
    <mergeCell ref="WBT7:WBV7"/>
    <mergeCell ref="WBW7:WBY7"/>
    <mergeCell ref="WBZ7:WCB7"/>
    <mergeCell ref="WCC7:WCE7"/>
    <mergeCell ref="WCF7:WCH7"/>
    <mergeCell ref="WBE7:WBG7"/>
    <mergeCell ref="WBH7:WBJ7"/>
    <mergeCell ref="WBK7:WBM7"/>
    <mergeCell ref="WBN7:WBP7"/>
    <mergeCell ref="WBQ7:WBS7"/>
    <mergeCell ref="WAP7:WAR7"/>
    <mergeCell ref="WAS7:WAU7"/>
    <mergeCell ref="WAV7:WAX7"/>
    <mergeCell ref="WAY7:WBA7"/>
    <mergeCell ref="WBB7:WBD7"/>
    <mergeCell ref="WAA7:WAC7"/>
    <mergeCell ref="WAD7:WAF7"/>
    <mergeCell ref="WAG7:WAI7"/>
    <mergeCell ref="WAJ7:WAL7"/>
    <mergeCell ref="WAM7:WAO7"/>
    <mergeCell ref="VZL7:VZN7"/>
    <mergeCell ref="VZO7:VZQ7"/>
    <mergeCell ref="VZR7:VZT7"/>
    <mergeCell ref="VZU7:VZW7"/>
    <mergeCell ref="VZX7:VZZ7"/>
    <mergeCell ref="VYW7:VYY7"/>
    <mergeCell ref="VYZ7:VZB7"/>
    <mergeCell ref="VZC7:VZE7"/>
    <mergeCell ref="VZF7:VZH7"/>
    <mergeCell ref="VZI7:VZK7"/>
    <mergeCell ref="VYH7:VYJ7"/>
    <mergeCell ref="VYK7:VYM7"/>
    <mergeCell ref="VYN7:VYP7"/>
    <mergeCell ref="VYQ7:VYS7"/>
    <mergeCell ref="VYT7:VYV7"/>
    <mergeCell ref="VXS7:VXU7"/>
    <mergeCell ref="VXV7:VXX7"/>
    <mergeCell ref="VXY7:VYA7"/>
    <mergeCell ref="VYB7:VYD7"/>
    <mergeCell ref="VYE7:VYG7"/>
    <mergeCell ref="VXD7:VXF7"/>
    <mergeCell ref="VXG7:VXI7"/>
    <mergeCell ref="VXJ7:VXL7"/>
    <mergeCell ref="VXM7:VXO7"/>
    <mergeCell ref="VXP7:VXR7"/>
    <mergeCell ref="VWO7:VWQ7"/>
    <mergeCell ref="VWR7:VWT7"/>
    <mergeCell ref="VWU7:VWW7"/>
    <mergeCell ref="VWX7:VWZ7"/>
    <mergeCell ref="VXA7:VXC7"/>
    <mergeCell ref="VVZ7:VWB7"/>
    <mergeCell ref="VWC7:VWE7"/>
    <mergeCell ref="VWF7:VWH7"/>
    <mergeCell ref="VWI7:VWK7"/>
    <mergeCell ref="VWL7:VWN7"/>
    <mergeCell ref="VVK7:VVM7"/>
    <mergeCell ref="VVN7:VVP7"/>
    <mergeCell ref="VVQ7:VVS7"/>
    <mergeCell ref="VVT7:VVV7"/>
    <mergeCell ref="VVW7:VVY7"/>
    <mergeCell ref="VUV7:VUX7"/>
    <mergeCell ref="VUY7:VVA7"/>
    <mergeCell ref="VVB7:VVD7"/>
    <mergeCell ref="VVE7:VVG7"/>
    <mergeCell ref="VVH7:VVJ7"/>
    <mergeCell ref="VUG7:VUI7"/>
    <mergeCell ref="VUJ7:VUL7"/>
    <mergeCell ref="VUM7:VUO7"/>
    <mergeCell ref="VUP7:VUR7"/>
    <mergeCell ref="VUS7:VUU7"/>
    <mergeCell ref="VTR7:VTT7"/>
    <mergeCell ref="VTU7:VTW7"/>
    <mergeCell ref="VTX7:VTZ7"/>
    <mergeCell ref="VUA7:VUC7"/>
    <mergeCell ref="VUD7:VUF7"/>
    <mergeCell ref="VTC7:VTE7"/>
    <mergeCell ref="VTF7:VTH7"/>
    <mergeCell ref="VTI7:VTK7"/>
    <mergeCell ref="VTL7:VTN7"/>
    <mergeCell ref="VTO7:VTQ7"/>
    <mergeCell ref="VSN7:VSP7"/>
    <mergeCell ref="VSQ7:VSS7"/>
    <mergeCell ref="VST7:VSV7"/>
    <mergeCell ref="VSW7:VSY7"/>
    <mergeCell ref="VSZ7:VTB7"/>
    <mergeCell ref="VRY7:VSA7"/>
    <mergeCell ref="VSB7:VSD7"/>
    <mergeCell ref="VSE7:VSG7"/>
    <mergeCell ref="VSH7:VSJ7"/>
    <mergeCell ref="VSK7:VSM7"/>
    <mergeCell ref="VRJ7:VRL7"/>
    <mergeCell ref="VRM7:VRO7"/>
    <mergeCell ref="VRP7:VRR7"/>
    <mergeCell ref="VRS7:VRU7"/>
    <mergeCell ref="VRV7:VRX7"/>
    <mergeCell ref="VQU7:VQW7"/>
    <mergeCell ref="VQX7:VQZ7"/>
    <mergeCell ref="VRA7:VRC7"/>
    <mergeCell ref="VRD7:VRF7"/>
    <mergeCell ref="VRG7:VRI7"/>
    <mergeCell ref="VQF7:VQH7"/>
    <mergeCell ref="VQI7:VQK7"/>
    <mergeCell ref="VQL7:VQN7"/>
    <mergeCell ref="VQO7:VQQ7"/>
    <mergeCell ref="VQR7:VQT7"/>
    <mergeCell ref="VPQ7:VPS7"/>
    <mergeCell ref="VPT7:VPV7"/>
    <mergeCell ref="VPW7:VPY7"/>
    <mergeCell ref="VPZ7:VQB7"/>
    <mergeCell ref="VQC7:VQE7"/>
    <mergeCell ref="VPB7:VPD7"/>
    <mergeCell ref="VPE7:VPG7"/>
    <mergeCell ref="VPH7:VPJ7"/>
    <mergeCell ref="VPK7:VPM7"/>
    <mergeCell ref="VPN7:VPP7"/>
    <mergeCell ref="VOM7:VOO7"/>
    <mergeCell ref="VOP7:VOR7"/>
    <mergeCell ref="VOS7:VOU7"/>
    <mergeCell ref="VOV7:VOX7"/>
    <mergeCell ref="VOY7:VPA7"/>
    <mergeCell ref="VNX7:VNZ7"/>
    <mergeCell ref="VOA7:VOC7"/>
    <mergeCell ref="VOD7:VOF7"/>
    <mergeCell ref="VOG7:VOI7"/>
    <mergeCell ref="VOJ7:VOL7"/>
    <mergeCell ref="VNI7:VNK7"/>
    <mergeCell ref="VNL7:VNN7"/>
    <mergeCell ref="VNO7:VNQ7"/>
    <mergeCell ref="VNR7:VNT7"/>
    <mergeCell ref="VNU7:VNW7"/>
    <mergeCell ref="VMT7:VMV7"/>
    <mergeCell ref="VMW7:VMY7"/>
    <mergeCell ref="VMZ7:VNB7"/>
    <mergeCell ref="VNC7:VNE7"/>
    <mergeCell ref="VNF7:VNH7"/>
    <mergeCell ref="VME7:VMG7"/>
    <mergeCell ref="VMH7:VMJ7"/>
    <mergeCell ref="VMK7:VMM7"/>
    <mergeCell ref="VMN7:VMP7"/>
    <mergeCell ref="VMQ7:VMS7"/>
    <mergeCell ref="VLP7:VLR7"/>
    <mergeCell ref="VLS7:VLU7"/>
    <mergeCell ref="VLV7:VLX7"/>
    <mergeCell ref="VLY7:VMA7"/>
    <mergeCell ref="VMB7:VMD7"/>
    <mergeCell ref="VLA7:VLC7"/>
    <mergeCell ref="VLD7:VLF7"/>
    <mergeCell ref="VLG7:VLI7"/>
    <mergeCell ref="VLJ7:VLL7"/>
    <mergeCell ref="VLM7:VLO7"/>
    <mergeCell ref="VKL7:VKN7"/>
    <mergeCell ref="VKO7:VKQ7"/>
    <mergeCell ref="VKR7:VKT7"/>
    <mergeCell ref="VKU7:VKW7"/>
    <mergeCell ref="VKX7:VKZ7"/>
    <mergeCell ref="VJW7:VJY7"/>
    <mergeCell ref="VJZ7:VKB7"/>
    <mergeCell ref="VKC7:VKE7"/>
    <mergeCell ref="VKF7:VKH7"/>
    <mergeCell ref="VKI7:VKK7"/>
    <mergeCell ref="VJH7:VJJ7"/>
    <mergeCell ref="VJK7:VJM7"/>
    <mergeCell ref="VJN7:VJP7"/>
    <mergeCell ref="VJQ7:VJS7"/>
    <mergeCell ref="VJT7:VJV7"/>
    <mergeCell ref="VIS7:VIU7"/>
    <mergeCell ref="VIV7:VIX7"/>
    <mergeCell ref="VIY7:VJA7"/>
    <mergeCell ref="VJB7:VJD7"/>
    <mergeCell ref="VJE7:VJG7"/>
    <mergeCell ref="VID7:VIF7"/>
    <mergeCell ref="VIG7:VII7"/>
    <mergeCell ref="VIJ7:VIL7"/>
    <mergeCell ref="VIM7:VIO7"/>
    <mergeCell ref="VIP7:VIR7"/>
    <mergeCell ref="VHO7:VHQ7"/>
    <mergeCell ref="VHR7:VHT7"/>
    <mergeCell ref="VHU7:VHW7"/>
    <mergeCell ref="VHX7:VHZ7"/>
    <mergeCell ref="VIA7:VIC7"/>
    <mergeCell ref="VGZ7:VHB7"/>
    <mergeCell ref="VHC7:VHE7"/>
    <mergeCell ref="VHF7:VHH7"/>
    <mergeCell ref="VHI7:VHK7"/>
    <mergeCell ref="VHL7:VHN7"/>
    <mergeCell ref="VGK7:VGM7"/>
    <mergeCell ref="VGN7:VGP7"/>
    <mergeCell ref="VGQ7:VGS7"/>
    <mergeCell ref="VGT7:VGV7"/>
    <mergeCell ref="VGW7:VGY7"/>
    <mergeCell ref="VFV7:VFX7"/>
    <mergeCell ref="VFY7:VGA7"/>
    <mergeCell ref="VGB7:VGD7"/>
    <mergeCell ref="VGE7:VGG7"/>
    <mergeCell ref="VGH7:VGJ7"/>
    <mergeCell ref="VFG7:VFI7"/>
    <mergeCell ref="VFJ7:VFL7"/>
    <mergeCell ref="VFM7:VFO7"/>
    <mergeCell ref="VFP7:VFR7"/>
    <mergeCell ref="VFS7:VFU7"/>
    <mergeCell ref="VER7:VET7"/>
    <mergeCell ref="VEU7:VEW7"/>
    <mergeCell ref="VEX7:VEZ7"/>
    <mergeCell ref="VFA7:VFC7"/>
    <mergeCell ref="VFD7:VFF7"/>
    <mergeCell ref="VEC7:VEE7"/>
    <mergeCell ref="VEF7:VEH7"/>
    <mergeCell ref="VEI7:VEK7"/>
    <mergeCell ref="VEL7:VEN7"/>
    <mergeCell ref="VEO7:VEQ7"/>
    <mergeCell ref="VDN7:VDP7"/>
    <mergeCell ref="VDQ7:VDS7"/>
    <mergeCell ref="VDT7:VDV7"/>
    <mergeCell ref="VDW7:VDY7"/>
    <mergeCell ref="VDZ7:VEB7"/>
    <mergeCell ref="VCY7:VDA7"/>
    <mergeCell ref="VDB7:VDD7"/>
    <mergeCell ref="VDE7:VDG7"/>
    <mergeCell ref="VDH7:VDJ7"/>
    <mergeCell ref="VDK7:VDM7"/>
    <mergeCell ref="VCJ7:VCL7"/>
    <mergeCell ref="VCM7:VCO7"/>
    <mergeCell ref="VCP7:VCR7"/>
    <mergeCell ref="VCS7:VCU7"/>
    <mergeCell ref="VCV7:VCX7"/>
    <mergeCell ref="VBU7:VBW7"/>
    <mergeCell ref="VBX7:VBZ7"/>
    <mergeCell ref="VCA7:VCC7"/>
    <mergeCell ref="VCD7:VCF7"/>
    <mergeCell ref="VCG7:VCI7"/>
    <mergeCell ref="VBF7:VBH7"/>
    <mergeCell ref="VBI7:VBK7"/>
    <mergeCell ref="VBL7:VBN7"/>
    <mergeCell ref="VBO7:VBQ7"/>
    <mergeCell ref="VBR7:VBT7"/>
    <mergeCell ref="VAQ7:VAS7"/>
    <mergeCell ref="VAT7:VAV7"/>
    <mergeCell ref="VAW7:VAY7"/>
    <mergeCell ref="VAZ7:VBB7"/>
    <mergeCell ref="VBC7:VBE7"/>
    <mergeCell ref="VAB7:VAD7"/>
    <mergeCell ref="VAE7:VAG7"/>
    <mergeCell ref="VAH7:VAJ7"/>
    <mergeCell ref="VAK7:VAM7"/>
    <mergeCell ref="VAN7:VAP7"/>
    <mergeCell ref="UZM7:UZO7"/>
    <mergeCell ref="UZP7:UZR7"/>
    <mergeCell ref="UZS7:UZU7"/>
    <mergeCell ref="UZV7:UZX7"/>
    <mergeCell ref="UZY7:VAA7"/>
    <mergeCell ref="UYX7:UYZ7"/>
    <mergeCell ref="UZA7:UZC7"/>
    <mergeCell ref="UZD7:UZF7"/>
    <mergeCell ref="UZG7:UZI7"/>
    <mergeCell ref="UZJ7:UZL7"/>
    <mergeCell ref="UYI7:UYK7"/>
    <mergeCell ref="UYL7:UYN7"/>
    <mergeCell ref="UYO7:UYQ7"/>
    <mergeCell ref="UYR7:UYT7"/>
    <mergeCell ref="UYU7:UYW7"/>
    <mergeCell ref="UXT7:UXV7"/>
    <mergeCell ref="UXW7:UXY7"/>
    <mergeCell ref="UXZ7:UYB7"/>
    <mergeCell ref="UYC7:UYE7"/>
    <mergeCell ref="UYF7:UYH7"/>
    <mergeCell ref="UXE7:UXG7"/>
    <mergeCell ref="UXH7:UXJ7"/>
    <mergeCell ref="UXK7:UXM7"/>
    <mergeCell ref="UXN7:UXP7"/>
    <mergeCell ref="UXQ7:UXS7"/>
    <mergeCell ref="UWP7:UWR7"/>
    <mergeCell ref="UWS7:UWU7"/>
    <mergeCell ref="UWV7:UWX7"/>
    <mergeCell ref="UWY7:UXA7"/>
    <mergeCell ref="UXB7:UXD7"/>
    <mergeCell ref="UWA7:UWC7"/>
    <mergeCell ref="UWD7:UWF7"/>
    <mergeCell ref="UWG7:UWI7"/>
    <mergeCell ref="UWJ7:UWL7"/>
    <mergeCell ref="UWM7:UWO7"/>
    <mergeCell ref="UVL7:UVN7"/>
    <mergeCell ref="UVO7:UVQ7"/>
    <mergeCell ref="UVR7:UVT7"/>
    <mergeCell ref="UVU7:UVW7"/>
    <mergeCell ref="UVX7:UVZ7"/>
    <mergeCell ref="UUW7:UUY7"/>
    <mergeCell ref="UUZ7:UVB7"/>
    <mergeCell ref="UVC7:UVE7"/>
    <mergeCell ref="UVF7:UVH7"/>
    <mergeCell ref="UVI7:UVK7"/>
    <mergeCell ref="UUH7:UUJ7"/>
    <mergeCell ref="UUK7:UUM7"/>
    <mergeCell ref="UUN7:UUP7"/>
    <mergeCell ref="UUQ7:UUS7"/>
    <mergeCell ref="UUT7:UUV7"/>
    <mergeCell ref="UTS7:UTU7"/>
    <mergeCell ref="UTV7:UTX7"/>
    <mergeCell ref="UTY7:UUA7"/>
    <mergeCell ref="UUB7:UUD7"/>
    <mergeCell ref="UUE7:UUG7"/>
    <mergeCell ref="UTD7:UTF7"/>
    <mergeCell ref="UTG7:UTI7"/>
    <mergeCell ref="UTJ7:UTL7"/>
    <mergeCell ref="UTM7:UTO7"/>
    <mergeCell ref="UTP7:UTR7"/>
    <mergeCell ref="USO7:USQ7"/>
    <mergeCell ref="USR7:UST7"/>
    <mergeCell ref="USU7:USW7"/>
    <mergeCell ref="USX7:USZ7"/>
    <mergeCell ref="UTA7:UTC7"/>
    <mergeCell ref="URZ7:USB7"/>
    <mergeCell ref="USC7:USE7"/>
    <mergeCell ref="USF7:USH7"/>
    <mergeCell ref="USI7:USK7"/>
    <mergeCell ref="USL7:USN7"/>
    <mergeCell ref="URK7:URM7"/>
    <mergeCell ref="URN7:URP7"/>
    <mergeCell ref="URQ7:URS7"/>
    <mergeCell ref="URT7:URV7"/>
    <mergeCell ref="URW7:URY7"/>
    <mergeCell ref="UQV7:UQX7"/>
    <mergeCell ref="UQY7:URA7"/>
    <mergeCell ref="URB7:URD7"/>
    <mergeCell ref="URE7:URG7"/>
    <mergeCell ref="URH7:URJ7"/>
    <mergeCell ref="UQG7:UQI7"/>
    <mergeCell ref="UQJ7:UQL7"/>
    <mergeCell ref="UQM7:UQO7"/>
    <mergeCell ref="UQP7:UQR7"/>
    <mergeCell ref="UQS7:UQU7"/>
    <mergeCell ref="UPR7:UPT7"/>
    <mergeCell ref="UPU7:UPW7"/>
    <mergeCell ref="UPX7:UPZ7"/>
    <mergeCell ref="UQA7:UQC7"/>
    <mergeCell ref="UQD7:UQF7"/>
    <mergeCell ref="UPC7:UPE7"/>
    <mergeCell ref="UPF7:UPH7"/>
    <mergeCell ref="UPI7:UPK7"/>
    <mergeCell ref="UPL7:UPN7"/>
    <mergeCell ref="UPO7:UPQ7"/>
    <mergeCell ref="UON7:UOP7"/>
    <mergeCell ref="UOQ7:UOS7"/>
    <mergeCell ref="UOT7:UOV7"/>
    <mergeCell ref="UOW7:UOY7"/>
    <mergeCell ref="UOZ7:UPB7"/>
    <mergeCell ref="UNY7:UOA7"/>
    <mergeCell ref="UOB7:UOD7"/>
    <mergeCell ref="UOE7:UOG7"/>
    <mergeCell ref="UOH7:UOJ7"/>
    <mergeCell ref="UOK7:UOM7"/>
    <mergeCell ref="UNJ7:UNL7"/>
    <mergeCell ref="UNM7:UNO7"/>
    <mergeCell ref="UNP7:UNR7"/>
    <mergeCell ref="UNS7:UNU7"/>
    <mergeCell ref="UNV7:UNX7"/>
    <mergeCell ref="UMU7:UMW7"/>
    <mergeCell ref="UMX7:UMZ7"/>
    <mergeCell ref="UNA7:UNC7"/>
    <mergeCell ref="UND7:UNF7"/>
    <mergeCell ref="UNG7:UNI7"/>
    <mergeCell ref="UMF7:UMH7"/>
    <mergeCell ref="UMI7:UMK7"/>
    <mergeCell ref="UML7:UMN7"/>
    <mergeCell ref="UMO7:UMQ7"/>
    <mergeCell ref="UMR7:UMT7"/>
    <mergeCell ref="ULQ7:ULS7"/>
    <mergeCell ref="ULT7:ULV7"/>
    <mergeCell ref="ULW7:ULY7"/>
    <mergeCell ref="ULZ7:UMB7"/>
    <mergeCell ref="UMC7:UME7"/>
    <mergeCell ref="ULB7:ULD7"/>
    <mergeCell ref="ULE7:ULG7"/>
    <mergeCell ref="ULH7:ULJ7"/>
    <mergeCell ref="ULK7:ULM7"/>
    <mergeCell ref="ULN7:ULP7"/>
    <mergeCell ref="UKM7:UKO7"/>
    <mergeCell ref="UKP7:UKR7"/>
    <mergeCell ref="UKS7:UKU7"/>
    <mergeCell ref="UKV7:UKX7"/>
    <mergeCell ref="UKY7:ULA7"/>
    <mergeCell ref="UJX7:UJZ7"/>
    <mergeCell ref="UKA7:UKC7"/>
    <mergeCell ref="UKD7:UKF7"/>
    <mergeCell ref="UKG7:UKI7"/>
    <mergeCell ref="UKJ7:UKL7"/>
    <mergeCell ref="UJI7:UJK7"/>
    <mergeCell ref="UJL7:UJN7"/>
    <mergeCell ref="UJO7:UJQ7"/>
    <mergeCell ref="UJR7:UJT7"/>
    <mergeCell ref="UJU7:UJW7"/>
    <mergeCell ref="UIT7:UIV7"/>
    <mergeCell ref="UIW7:UIY7"/>
    <mergeCell ref="UIZ7:UJB7"/>
    <mergeCell ref="UJC7:UJE7"/>
    <mergeCell ref="UJF7:UJH7"/>
    <mergeCell ref="UIE7:UIG7"/>
    <mergeCell ref="UIH7:UIJ7"/>
    <mergeCell ref="UIK7:UIM7"/>
    <mergeCell ref="UIN7:UIP7"/>
    <mergeCell ref="UIQ7:UIS7"/>
    <mergeCell ref="UHP7:UHR7"/>
    <mergeCell ref="UHS7:UHU7"/>
    <mergeCell ref="UHV7:UHX7"/>
    <mergeCell ref="UHY7:UIA7"/>
    <mergeCell ref="UIB7:UID7"/>
    <mergeCell ref="UHA7:UHC7"/>
    <mergeCell ref="UHD7:UHF7"/>
    <mergeCell ref="UHG7:UHI7"/>
    <mergeCell ref="UHJ7:UHL7"/>
    <mergeCell ref="UHM7:UHO7"/>
    <mergeCell ref="UGL7:UGN7"/>
    <mergeCell ref="UGO7:UGQ7"/>
    <mergeCell ref="UGR7:UGT7"/>
    <mergeCell ref="UGU7:UGW7"/>
    <mergeCell ref="UGX7:UGZ7"/>
    <mergeCell ref="UFW7:UFY7"/>
    <mergeCell ref="UFZ7:UGB7"/>
    <mergeCell ref="UGC7:UGE7"/>
    <mergeCell ref="UGF7:UGH7"/>
    <mergeCell ref="UGI7:UGK7"/>
    <mergeCell ref="UFH7:UFJ7"/>
    <mergeCell ref="UFK7:UFM7"/>
    <mergeCell ref="UFN7:UFP7"/>
    <mergeCell ref="UFQ7:UFS7"/>
    <mergeCell ref="UFT7:UFV7"/>
    <mergeCell ref="UES7:UEU7"/>
    <mergeCell ref="UEV7:UEX7"/>
    <mergeCell ref="UEY7:UFA7"/>
    <mergeCell ref="UFB7:UFD7"/>
    <mergeCell ref="UFE7:UFG7"/>
    <mergeCell ref="UED7:UEF7"/>
    <mergeCell ref="UEG7:UEI7"/>
    <mergeCell ref="UEJ7:UEL7"/>
    <mergeCell ref="UEM7:UEO7"/>
    <mergeCell ref="UEP7:UER7"/>
    <mergeCell ref="UDO7:UDQ7"/>
    <mergeCell ref="UDR7:UDT7"/>
    <mergeCell ref="UDU7:UDW7"/>
    <mergeCell ref="UDX7:UDZ7"/>
    <mergeCell ref="UEA7:UEC7"/>
    <mergeCell ref="UCZ7:UDB7"/>
    <mergeCell ref="UDC7:UDE7"/>
    <mergeCell ref="UDF7:UDH7"/>
    <mergeCell ref="UDI7:UDK7"/>
    <mergeCell ref="UDL7:UDN7"/>
    <mergeCell ref="UCK7:UCM7"/>
    <mergeCell ref="UCN7:UCP7"/>
    <mergeCell ref="UCQ7:UCS7"/>
    <mergeCell ref="UCT7:UCV7"/>
    <mergeCell ref="UCW7:UCY7"/>
    <mergeCell ref="UBV7:UBX7"/>
    <mergeCell ref="UBY7:UCA7"/>
    <mergeCell ref="UCB7:UCD7"/>
    <mergeCell ref="UCE7:UCG7"/>
    <mergeCell ref="UCH7:UCJ7"/>
    <mergeCell ref="UBG7:UBI7"/>
    <mergeCell ref="UBJ7:UBL7"/>
    <mergeCell ref="UBM7:UBO7"/>
    <mergeCell ref="UBP7:UBR7"/>
    <mergeCell ref="UBS7:UBU7"/>
    <mergeCell ref="UAR7:UAT7"/>
    <mergeCell ref="UAU7:UAW7"/>
    <mergeCell ref="UAX7:UAZ7"/>
    <mergeCell ref="UBA7:UBC7"/>
    <mergeCell ref="UBD7:UBF7"/>
    <mergeCell ref="UAC7:UAE7"/>
    <mergeCell ref="UAF7:UAH7"/>
    <mergeCell ref="UAI7:UAK7"/>
    <mergeCell ref="UAL7:UAN7"/>
    <mergeCell ref="UAO7:UAQ7"/>
    <mergeCell ref="TZN7:TZP7"/>
    <mergeCell ref="TZQ7:TZS7"/>
    <mergeCell ref="TZT7:TZV7"/>
    <mergeCell ref="TZW7:TZY7"/>
    <mergeCell ref="TZZ7:UAB7"/>
    <mergeCell ref="TYY7:TZA7"/>
    <mergeCell ref="TZB7:TZD7"/>
    <mergeCell ref="TZE7:TZG7"/>
    <mergeCell ref="TZH7:TZJ7"/>
    <mergeCell ref="TZK7:TZM7"/>
    <mergeCell ref="TYJ7:TYL7"/>
    <mergeCell ref="TYM7:TYO7"/>
    <mergeCell ref="TYP7:TYR7"/>
    <mergeCell ref="TYS7:TYU7"/>
    <mergeCell ref="TYV7:TYX7"/>
    <mergeCell ref="TXU7:TXW7"/>
    <mergeCell ref="TXX7:TXZ7"/>
    <mergeCell ref="TYA7:TYC7"/>
    <mergeCell ref="TYD7:TYF7"/>
    <mergeCell ref="TYG7:TYI7"/>
    <mergeCell ref="TXF7:TXH7"/>
    <mergeCell ref="TXI7:TXK7"/>
    <mergeCell ref="TXL7:TXN7"/>
    <mergeCell ref="TXO7:TXQ7"/>
    <mergeCell ref="TXR7:TXT7"/>
    <mergeCell ref="TWQ7:TWS7"/>
    <mergeCell ref="TWT7:TWV7"/>
    <mergeCell ref="TWW7:TWY7"/>
    <mergeCell ref="TWZ7:TXB7"/>
    <mergeCell ref="TXC7:TXE7"/>
    <mergeCell ref="TWB7:TWD7"/>
    <mergeCell ref="TWE7:TWG7"/>
    <mergeCell ref="TWH7:TWJ7"/>
    <mergeCell ref="TWK7:TWM7"/>
    <mergeCell ref="TWN7:TWP7"/>
    <mergeCell ref="TVM7:TVO7"/>
    <mergeCell ref="TVP7:TVR7"/>
    <mergeCell ref="TVS7:TVU7"/>
    <mergeCell ref="TVV7:TVX7"/>
    <mergeCell ref="TVY7:TWA7"/>
    <mergeCell ref="TUX7:TUZ7"/>
    <mergeCell ref="TVA7:TVC7"/>
    <mergeCell ref="TVD7:TVF7"/>
    <mergeCell ref="TVG7:TVI7"/>
    <mergeCell ref="TVJ7:TVL7"/>
    <mergeCell ref="TUI7:TUK7"/>
    <mergeCell ref="TUL7:TUN7"/>
    <mergeCell ref="TUO7:TUQ7"/>
    <mergeCell ref="TUR7:TUT7"/>
    <mergeCell ref="TUU7:TUW7"/>
    <mergeCell ref="TTT7:TTV7"/>
    <mergeCell ref="TTW7:TTY7"/>
    <mergeCell ref="TTZ7:TUB7"/>
    <mergeCell ref="TUC7:TUE7"/>
    <mergeCell ref="TUF7:TUH7"/>
    <mergeCell ref="TTE7:TTG7"/>
    <mergeCell ref="TTH7:TTJ7"/>
    <mergeCell ref="TTK7:TTM7"/>
    <mergeCell ref="TTN7:TTP7"/>
    <mergeCell ref="TTQ7:TTS7"/>
    <mergeCell ref="TSP7:TSR7"/>
    <mergeCell ref="TSS7:TSU7"/>
    <mergeCell ref="TSV7:TSX7"/>
    <mergeCell ref="TSY7:TTA7"/>
    <mergeCell ref="TTB7:TTD7"/>
    <mergeCell ref="TSA7:TSC7"/>
    <mergeCell ref="TSD7:TSF7"/>
    <mergeCell ref="TSG7:TSI7"/>
    <mergeCell ref="TSJ7:TSL7"/>
    <mergeCell ref="TSM7:TSO7"/>
    <mergeCell ref="TRL7:TRN7"/>
    <mergeCell ref="TRO7:TRQ7"/>
    <mergeCell ref="TRR7:TRT7"/>
    <mergeCell ref="TRU7:TRW7"/>
    <mergeCell ref="TRX7:TRZ7"/>
    <mergeCell ref="TQW7:TQY7"/>
    <mergeCell ref="TQZ7:TRB7"/>
    <mergeCell ref="TRC7:TRE7"/>
    <mergeCell ref="TRF7:TRH7"/>
    <mergeCell ref="TRI7:TRK7"/>
    <mergeCell ref="TQH7:TQJ7"/>
    <mergeCell ref="TQK7:TQM7"/>
    <mergeCell ref="TQN7:TQP7"/>
    <mergeCell ref="TQQ7:TQS7"/>
    <mergeCell ref="TQT7:TQV7"/>
    <mergeCell ref="TPS7:TPU7"/>
    <mergeCell ref="TPV7:TPX7"/>
    <mergeCell ref="TPY7:TQA7"/>
    <mergeCell ref="TQB7:TQD7"/>
    <mergeCell ref="TQE7:TQG7"/>
    <mergeCell ref="TPD7:TPF7"/>
    <mergeCell ref="TPG7:TPI7"/>
    <mergeCell ref="TPJ7:TPL7"/>
    <mergeCell ref="TPM7:TPO7"/>
    <mergeCell ref="TPP7:TPR7"/>
    <mergeCell ref="TOO7:TOQ7"/>
    <mergeCell ref="TOR7:TOT7"/>
    <mergeCell ref="TOU7:TOW7"/>
    <mergeCell ref="TOX7:TOZ7"/>
    <mergeCell ref="TPA7:TPC7"/>
    <mergeCell ref="TNZ7:TOB7"/>
    <mergeCell ref="TOC7:TOE7"/>
    <mergeCell ref="TOF7:TOH7"/>
    <mergeCell ref="TOI7:TOK7"/>
    <mergeCell ref="TOL7:TON7"/>
    <mergeCell ref="TNK7:TNM7"/>
    <mergeCell ref="TNN7:TNP7"/>
    <mergeCell ref="TNQ7:TNS7"/>
    <mergeCell ref="TNT7:TNV7"/>
    <mergeCell ref="TNW7:TNY7"/>
    <mergeCell ref="TMV7:TMX7"/>
    <mergeCell ref="TMY7:TNA7"/>
    <mergeCell ref="TNB7:TND7"/>
    <mergeCell ref="TNE7:TNG7"/>
    <mergeCell ref="TNH7:TNJ7"/>
    <mergeCell ref="TMG7:TMI7"/>
    <mergeCell ref="TMJ7:TML7"/>
    <mergeCell ref="TMM7:TMO7"/>
    <mergeCell ref="TMP7:TMR7"/>
    <mergeCell ref="TMS7:TMU7"/>
    <mergeCell ref="TLR7:TLT7"/>
    <mergeCell ref="TLU7:TLW7"/>
    <mergeCell ref="TLX7:TLZ7"/>
    <mergeCell ref="TMA7:TMC7"/>
    <mergeCell ref="TMD7:TMF7"/>
    <mergeCell ref="TLC7:TLE7"/>
    <mergeCell ref="TLF7:TLH7"/>
    <mergeCell ref="TLI7:TLK7"/>
    <mergeCell ref="TLL7:TLN7"/>
    <mergeCell ref="TLO7:TLQ7"/>
    <mergeCell ref="TKN7:TKP7"/>
    <mergeCell ref="TKQ7:TKS7"/>
    <mergeCell ref="TKT7:TKV7"/>
    <mergeCell ref="TKW7:TKY7"/>
    <mergeCell ref="TKZ7:TLB7"/>
    <mergeCell ref="TJY7:TKA7"/>
    <mergeCell ref="TKB7:TKD7"/>
    <mergeCell ref="TKE7:TKG7"/>
    <mergeCell ref="TKH7:TKJ7"/>
    <mergeCell ref="TKK7:TKM7"/>
    <mergeCell ref="TJJ7:TJL7"/>
    <mergeCell ref="TJM7:TJO7"/>
    <mergeCell ref="TJP7:TJR7"/>
    <mergeCell ref="TJS7:TJU7"/>
    <mergeCell ref="TJV7:TJX7"/>
    <mergeCell ref="TIU7:TIW7"/>
    <mergeCell ref="TIX7:TIZ7"/>
    <mergeCell ref="TJA7:TJC7"/>
    <mergeCell ref="TJD7:TJF7"/>
    <mergeCell ref="TJG7:TJI7"/>
    <mergeCell ref="TIF7:TIH7"/>
    <mergeCell ref="TII7:TIK7"/>
    <mergeCell ref="TIL7:TIN7"/>
    <mergeCell ref="TIO7:TIQ7"/>
    <mergeCell ref="TIR7:TIT7"/>
    <mergeCell ref="THQ7:THS7"/>
    <mergeCell ref="THT7:THV7"/>
    <mergeCell ref="THW7:THY7"/>
    <mergeCell ref="THZ7:TIB7"/>
    <mergeCell ref="TIC7:TIE7"/>
    <mergeCell ref="THB7:THD7"/>
    <mergeCell ref="THE7:THG7"/>
    <mergeCell ref="THH7:THJ7"/>
    <mergeCell ref="THK7:THM7"/>
    <mergeCell ref="THN7:THP7"/>
    <mergeCell ref="TGM7:TGO7"/>
    <mergeCell ref="TGP7:TGR7"/>
    <mergeCell ref="TGS7:TGU7"/>
    <mergeCell ref="TGV7:TGX7"/>
    <mergeCell ref="TGY7:THA7"/>
    <mergeCell ref="TFX7:TFZ7"/>
    <mergeCell ref="TGA7:TGC7"/>
    <mergeCell ref="TGD7:TGF7"/>
    <mergeCell ref="TGG7:TGI7"/>
    <mergeCell ref="TGJ7:TGL7"/>
    <mergeCell ref="TFI7:TFK7"/>
    <mergeCell ref="TFL7:TFN7"/>
    <mergeCell ref="TFO7:TFQ7"/>
    <mergeCell ref="TFR7:TFT7"/>
    <mergeCell ref="TFU7:TFW7"/>
    <mergeCell ref="TET7:TEV7"/>
    <mergeCell ref="TEW7:TEY7"/>
    <mergeCell ref="TEZ7:TFB7"/>
    <mergeCell ref="TFC7:TFE7"/>
    <mergeCell ref="TFF7:TFH7"/>
    <mergeCell ref="TEE7:TEG7"/>
    <mergeCell ref="TEH7:TEJ7"/>
    <mergeCell ref="TEK7:TEM7"/>
    <mergeCell ref="TEN7:TEP7"/>
    <mergeCell ref="TEQ7:TES7"/>
    <mergeCell ref="TDP7:TDR7"/>
    <mergeCell ref="TDS7:TDU7"/>
    <mergeCell ref="TDV7:TDX7"/>
    <mergeCell ref="TDY7:TEA7"/>
    <mergeCell ref="TEB7:TED7"/>
    <mergeCell ref="TDA7:TDC7"/>
    <mergeCell ref="TDD7:TDF7"/>
    <mergeCell ref="TDG7:TDI7"/>
    <mergeCell ref="TDJ7:TDL7"/>
    <mergeCell ref="TDM7:TDO7"/>
    <mergeCell ref="TCL7:TCN7"/>
    <mergeCell ref="TCO7:TCQ7"/>
    <mergeCell ref="TCR7:TCT7"/>
    <mergeCell ref="TCU7:TCW7"/>
    <mergeCell ref="TCX7:TCZ7"/>
    <mergeCell ref="TBW7:TBY7"/>
    <mergeCell ref="TBZ7:TCB7"/>
    <mergeCell ref="TCC7:TCE7"/>
    <mergeCell ref="TCF7:TCH7"/>
    <mergeCell ref="TCI7:TCK7"/>
    <mergeCell ref="TBH7:TBJ7"/>
    <mergeCell ref="TBK7:TBM7"/>
    <mergeCell ref="TBN7:TBP7"/>
    <mergeCell ref="TBQ7:TBS7"/>
    <mergeCell ref="TBT7:TBV7"/>
    <mergeCell ref="TAS7:TAU7"/>
    <mergeCell ref="TAV7:TAX7"/>
    <mergeCell ref="TAY7:TBA7"/>
    <mergeCell ref="TBB7:TBD7"/>
    <mergeCell ref="TBE7:TBG7"/>
    <mergeCell ref="TAD7:TAF7"/>
    <mergeCell ref="TAG7:TAI7"/>
    <mergeCell ref="TAJ7:TAL7"/>
    <mergeCell ref="TAM7:TAO7"/>
    <mergeCell ref="TAP7:TAR7"/>
    <mergeCell ref="SZO7:SZQ7"/>
    <mergeCell ref="SZR7:SZT7"/>
    <mergeCell ref="SZU7:SZW7"/>
    <mergeCell ref="SZX7:SZZ7"/>
    <mergeCell ref="TAA7:TAC7"/>
    <mergeCell ref="SYZ7:SZB7"/>
    <mergeCell ref="SZC7:SZE7"/>
    <mergeCell ref="SZF7:SZH7"/>
    <mergeCell ref="SZI7:SZK7"/>
    <mergeCell ref="SZL7:SZN7"/>
    <mergeCell ref="SYK7:SYM7"/>
    <mergeCell ref="SYN7:SYP7"/>
    <mergeCell ref="SYQ7:SYS7"/>
    <mergeCell ref="SYT7:SYV7"/>
    <mergeCell ref="SYW7:SYY7"/>
    <mergeCell ref="SXV7:SXX7"/>
    <mergeCell ref="SXY7:SYA7"/>
    <mergeCell ref="SYB7:SYD7"/>
    <mergeCell ref="SYE7:SYG7"/>
    <mergeCell ref="SYH7:SYJ7"/>
    <mergeCell ref="SXG7:SXI7"/>
    <mergeCell ref="SXJ7:SXL7"/>
    <mergeCell ref="SXM7:SXO7"/>
    <mergeCell ref="SXP7:SXR7"/>
    <mergeCell ref="SXS7:SXU7"/>
    <mergeCell ref="SWR7:SWT7"/>
    <mergeCell ref="SWU7:SWW7"/>
    <mergeCell ref="SWX7:SWZ7"/>
    <mergeCell ref="SXA7:SXC7"/>
    <mergeCell ref="SXD7:SXF7"/>
    <mergeCell ref="SWC7:SWE7"/>
    <mergeCell ref="SWF7:SWH7"/>
    <mergeCell ref="SWI7:SWK7"/>
    <mergeCell ref="SWL7:SWN7"/>
    <mergeCell ref="SWO7:SWQ7"/>
    <mergeCell ref="SVN7:SVP7"/>
    <mergeCell ref="SVQ7:SVS7"/>
    <mergeCell ref="SVT7:SVV7"/>
    <mergeCell ref="SVW7:SVY7"/>
    <mergeCell ref="SVZ7:SWB7"/>
    <mergeCell ref="SUY7:SVA7"/>
    <mergeCell ref="SVB7:SVD7"/>
    <mergeCell ref="SVE7:SVG7"/>
    <mergeCell ref="SVH7:SVJ7"/>
    <mergeCell ref="SVK7:SVM7"/>
    <mergeCell ref="SUJ7:SUL7"/>
    <mergeCell ref="SUM7:SUO7"/>
    <mergeCell ref="SUP7:SUR7"/>
    <mergeCell ref="SUS7:SUU7"/>
    <mergeCell ref="SUV7:SUX7"/>
    <mergeCell ref="STU7:STW7"/>
    <mergeCell ref="STX7:STZ7"/>
    <mergeCell ref="SUA7:SUC7"/>
    <mergeCell ref="SUD7:SUF7"/>
    <mergeCell ref="SUG7:SUI7"/>
    <mergeCell ref="STF7:STH7"/>
    <mergeCell ref="STI7:STK7"/>
    <mergeCell ref="STL7:STN7"/>
    <mergeCell ref="STO7:STQ7"/>
    <mergeCell ref="STR7:STT7"/>
    <mergeCell ref="SSQ7:SSS7"/>
    <mergeCell ref="SST7:SSV7"/>
    <mergeCell ref="SSW7:SSY7"/>
    <mergeCell ref="SSZ7:STB7"/>
    <mergeCell ref="STC7:STE7"/>
    <mergeCell ref="SSB7:SSD7"/>
    <mergeCell ref="SSE7:SSG7"/>
    <mergeCell ref="SSH7:SSJ7"/>
    <mergeCell ref="SSK7:SSM7"/>
    <mergeCell ref="SSN7:SSP7"/>
    <mergeCell ref="SRM7:SRO7"/>
    <mergeCell ref="SRP7:SRR7"/>
    <mergeCell ref="SRS7:SRU7"/>
    <mergeCell ref="SRV7:SRX7"/>
    <mergeCell ref="SRY7:SSA7"/>
    <mergeCell ref="SQX7:SQZ7"/>
    <mergeCell ref="SRA7:SRC7"/>
    <mergeCell ref="SRD7:SRF7"/>
    <mergeCell ref="SRG7:SRI7"/>
    <mergeCell ref="SRJ7:SRL7"/>
    <mergeCell ref="SQI7:SQK7"/>
    <mergeCell ref="SQL7:SQN7"/>
    <mergeCell ref="SQO7:SQQ7"/>
    <mergeCell ref="SQR7:SQT7"/>
    <mergeCell ref="SQU7:SQW7"/>
    <mergeCell ref="SPT7:SPV7"/>
    <mergeCell ref="SPW7:SPY7"/>
    <mergeCell ref="SPZ7:SQB7"/>
    <mergeCell ref="SQC7:SQE7"/>
    <mergeCell ref="SQF7:SQH7"/>
    <mergeCell ref="SPE7:SPG7"/>
    <mergeCell ref="SPH7:SPJ7"/>
    <mergeCell ref="SPK7:SPM7"/>
    <mergeCell ref="SPN7:SPP7"/>
    <mergeCell ref="SPQ7:SPS7"/>
    <mergeCell ref="SOP7:SOR7"/>
    <mergeCell ref="SOS7:SOU7"/>
    <mergeCell ref="SOV7:SOX7"/>
    <mergeCell ref="SOY7:SPA7"/>
    <mergeCell ref="SPB7:SPD7"/>
    <mergeCell ref="SOA7:SOC7"/>
    <mergeCell ref="SOD7:SOF7"/>
    <mergeCell ref="SOG7:SOI7"/>
    <mergeCell ref="SOJ7:SOL7"/>
    <mergeCell ref="SOM7:SOO7"/>
    <mergeCell ref="SNL7:SNN7"/>
    <mergeCell ref="SNO7:SNQ7"/>
    <mergeCell ref="SNR7:SNT7"/>
    <mergeCell ref="SNU7:SNW7"/>
    <mergeCell ref="SNX7:SNZ7"/>
    <mergeCell ref="SMW7:SMY7"/>
    <mergeCell ref="SMZ7:SNB7"/>
    <mergeCell ref="SNC7:SNE7"/>
    <mergeCell ref="SNF7:SNH7"/>
    <mergeCell ref="SNI7:SNK7"/>
    <mergeCell ref="SMH7:SMJ7"/>
    <mergeCell ref="SMK7:SMM7"/>
    <mergeCell ref="SMN7:SMP7"/>
    <mergeCell ref="SMQ7:SMS7"/>
    <mergeCell ref="SMT7:SMV7"/>
    <mergeCell ref="SLS7:SLU7"/>
    <mergeCell ref="SLV7:SLX7"/>
    <mergeCell ref="SLY7:SMA7"/>
    <mergeCell ref="SMB7:SMD7"/>
    <mergeCell ref="SME7:SMG7"/>
    <mergeCell ref="SLD7:SLF7"/>
    <mergeCell ref="SLG7:SLI7"/>
    <mergeCell ref="SLJ7:SLL7"/>
    <mergeCell ref="SLM7:SLO7"/>
    <mergeCell ref="SLP7:SLR7"/>
    <mergeCell ref="SKO7:SKQ7"/>
    <mergeCell ref="SKR7:SKT7"/>
    <mergeCell ref="SKU7:SKW7"/>
    <mergeCell ref="SKX7:SKZ7"/>
    <mergeCell ref="SLA7:SLC7"/>
    <mergeCell ref="SJZ7:SKB7"/>
    <mergeCell ref="SKC7:SKE7"/>
    <mergeCell ref="SKF7:SKH7"/>
    <mergeCell ref="SKI7:SKK7"/>
    <mergeCell ref="SKL7:SKN7"/>
    <mergeCell ref="SJK7:SJM7"/>
    <mergeCell ref="SJN7:SJP7"/>
    <mergeCell ref="SJQ7:SJS7"/>
    <mergeCell ref="SJT7:SJV7"/>
    <mergeCell ref="SJW7:SJY7"/>
    <mergeCell ref="SIV7:SIX7"/>
    <mergeCell ref="SIY7:SJA7"/>
    <mergeCell ref="SJB7:SJD7"/>
    <mergeCell ref="SJE7:SJG7"/>
    <mergeCell ref="SJH7:SJJ7"/>
    <mergeCell ref="SIG7:SII7"/>
    <mergeCell ref="SIJ7:SIL7"/>
    <mergeCell ref="SIM7:SIO7"/>
    <mergeCell ref="SIP7:SIR7"/>
    <mergeCell ref="SIS7:SIU7"/>
    <mergeCell ref="SHR7:SHT7"/>
    <mergeCell ref="SHU7:SHW7"/>
    <mergeCell ref="SHX7:SHZ7"/>
    <mergeCell ref="SIA7:SIC7"/>
    <mergeCell ref="SID7:SIF7"/>
    <mergeCell ref="SHC7:SHE7"/>
    <mergeCell ref="SHF7:SHH7"/>
    <mergeCell ref="SHI7:SHK7"/>
    <mergeCell ref="SHL7:SHN7"/>
    <mergeCell ref="SHO7:SHQ7"/>
    <mergeCell ref="SGN7:SGP7"/>
    <mergeCell ref="SGQ7:SGS7"/>
    <mergeCell ref="SGT7:SGV7"/>
    <mergeCell ref="SGW7:SGY7"/>
    <mergeCell ref="SGZ7:SHB7"/>
    <mergeCell ref="SFY7:SGA7"/>
    <mergeCell ref="SGB7:SGD7"/>
    <mergeCell ref="SGE7:SGG7"/>
    <mergeCell ref="SGH7:SGJ7"/>
    <mergeCell ref="SGK7:SGM7"/>
    <mergeCell ref="SFJ7:SFL7"/>
    <mergeCell ref="SFM7:SFO7"/>
    <mergeCell ref="SFP7:SFR7"/>
    <mergeCell ref="SFS7:SFU7"/>
    <mergeCell ref="SFV7:SFX7"/>
    <mergeCell ref="SEU7:SEW7"/>
    <mergeCell ref="SEX7:SEZ7"/>
    <mergeCell ref="SFA7:SFC7"/>
    <mergeCell ref="SFD7:SFF7"/>
    <mergeCell ref="SFG7:SFI7"/>
    <mergeCell ref="SEF7:SEH7"/>
    <mergeCell ref="SEI7:SEK7"/>
    <mergeCell ref="SEL7:SEN7"/>
    <mergeCell ref="SEO7:SEQ7"/>
    <mergeCell ref="SER7:SET7"/>
    <mergeCell ref="SDQ7:SDS7"/>
    <mergeCell ref="SDT7:SDV7"/>
    <mergeCell ref="SDW7:SDY7"/>
    <mergeCell ref="SDZ7:SEB7"/>
    <mergeCell ref="SEC7:SEE7"/>
    <mergeCell ref="SDB7:SDD7"/>
    <mergeCell ref="SDE7:SDG7"/>
    <mergeCell ref="SDH7:SDJ7"/>
    <mergeCell ref="SDK7:SDM7"/>
    <mergeCell ref="SDN7:SDP7"/>
    <mergeCell ref="SCM7:SCO7"/>
    <mergeCell ref="SCP7:SCR7"/>
    <mergeCell ref="SCS7:SCU7"/>
    <mergeCell ref="SCV7:SCX7"/>
    <mergeCell ref="SCY7:SDA7"/>
    <mergeCell ref="SBX7:SBZ7"/>
    <mergeCell ref="SCA7:SCC7"/>
    <mergeCell ref="SCD7:SCF7"/>
    <mergeCell ref="SCG7:SCI7"/>
    <mergeCell ref="SCJ7:SCL7"/>
    <mergeCell ref="SBI7:SBK7"/>
    <mergeCell ref="SBL7:SBN7"/>
    <mergeCell ref="SBO7:SBQ7"/>
    <mergeCell ref="SBR7:SBT7"/>
    <mergeCell ref="SBU7:SBW7"/>
    <mergeCell ref="SAT7:SAV7"/>
    <mergeCell ref="SAW7:SAY7"/>
    <mergeCell ref="SAZ7:SBB7"/>
    <mergeCell ref="SBC7:SBE7"/>
    <mergeCell ref="SBF7:SBH7"/>
    <mergeCell ref="SAE7:SAG7"/>
    <mergeCell ref="SAH7:SAJ7"/>
    <mergeCell ref="SAK7:SAM7"/>
    <mergeCell ref="SAN7:SAP7"/>
    <mergeCell ref="SAQ7:SAS7"/>
    <mergeCell ref="RZP7:RZR7"/>
    <mergeCell ref="RZS7:RZU7"/>
    <mergeCell ref="RZV7:RZX7"/>
    <mergeCell ref="RZY7:SAA7"/>
    <mergeCell ref="SAB7:SAD7"/>
    <mergeCell ref="RZA7:RZC7"/>
    <mergeCell ref="RZD7:RZF7"/>
    <mergeCell ref="RZG7:RZI7"/>
    <mergeCell ref="RZJ7:RZL7"/>
    <mergeCell ref="RZM7:RZO7"/>
    <mergeCell ref="RYL7:RYN7"/>
    <mergeCell ref="RYO7:RYQ7"/>
    <mergeCell ref="RYR7:RYT7"/>
    <mergeCell ref="RYU7:RYW7"/>
    <mergeCell ref="RYX7:RYZ7"/>
    <mergeCell ref="RXW7:RXY7"/>
    <mergeCell ref="RXZ7:RYB7"/>
    <mergeCell ref="RYC7:RYE7"/>
    <mergeCell ref="RYF7:RYH7"/>
    <mergeCell ref="RYI7:RYK7"/>
    <mergeCell ref="RXH7:RXJ7"/>
    <mergeCell ref="RXK7:RXM7"/>
    <mergeCell ref="RXN7:RXP7"/>
    <mergeCell ref="RXQ7:RXS7"/>
    <mergeCell ref="RXT7:RXV7"/>
    <mergeCell ref="RWS7:RWU7"/>
    <mergeCell ref="RWV7:RWX7"/>
    <mergeCell ref="RWY7:RXA7"/>
    <mergeCell ref="RXB7:RXD7"/>
    <mergeCell ref="RXE7:RXG7"/>
    <mergeCell ref="RWD7:RWF7"/>
    <mergeCell ref="RWG7:RWI7"/>
    <mergeCell ref="RWJ7:RWL7"/>
    <mergeCell ref="RWM7:RWO7"/>
    <mergeCell ref="RWP7:RWR7"/>
    <mergeCell ref="RVO7:RVQ7"/>
    <mergeCell ref="RVR7:RVT7"/>
    <mergeCell ref="RVU7:RVW7"/>
    <mergeCell ref="RVX7:RVZ7"/>
    <mergeCell ref="RWA7:RWC7"/>
    <mergeCell ref="RUZ7:RVB7"/>
    <mergeCell ref="RVC7:RVE7"/>
    <mergeCell ref="RVF7:RVH7"/>
    <mergeCell ref="RVI7:RVK7"/>
    <mergeCell ref="RVL7:RVN7"/>
    <mergeCell ref="RUK7:RUM7"/>
    <mergeCell ref="RUN7:RUP7"/>
    <mergeCell ref="RUQ7:RUS7"/>
    <mergeCell ref="RUT7:RUV7"/>
    <mergeCell ref="RUW7:RUY7"/>
    <mergeCell ref="RTV7:RTX7"/>
    <mergeCell ref="RTY7:RUA7"/>
    <mergeCell ref="RUB7:RUD7"/>
    <mergeCell ref="RUE7:RUG7"/>
    <mergeCell ref="RUH7:RUJ7"/>
    <mergeCell ref="RTG7:RTI7"/>
    <mergeCell ref="RTJ7:RTL7"/>
    <mergeCell ref="RTM7:RTO7"/>
    <mergeCell ref="RTP7:RTR7"/>
    <mergeCell ref="RTS7:RTU7"/>
    <mergeCell ref="RSR7:RST7"/>
    <mergeCell ref="RSU7:RSW7"/>
    <mergeCell ref="RSX7:RSZ7"/>
    <mergeCell ref="RTA7:RTC7"/>
    <mergeCell ref="RTD7:RTF7"/>
    <mergeCell ref="RSC7:RSE7"/>
    <mergeCell ref="RSF7:RSH7"/>
    <mergeCell ref="RSI7:RSK7"/>
    <mergeCell ref="RSL7:RSN7"/>
    <mergeCell ref="RSO7:RSQ7"/>
    <mergeCell ref="RRN7:RRP7"/>
    <mergeCell ref="RRQ7:RRS7"/>
    <mergeCell ref="RRT7:RRV7"/>
    <mergeCell ref="RRW7:RRY7"/>
    <mergeCell ref="RRZ7:RSB7"/>
    <mergeCell ref="RQY7:RRA7"/>
    <mergeCell ref="RRB7:RRD7"/>
    <mergeCell ref="RRE7:RRG7"/>
    <mergeCell ref="RRH7:RRJ7"/>
    <mergeCell ref="RRK7:RRM7"/>
    <mergeCell ref="RQJ7:RQL7"/>
    <mergeCell ref="RQM7:RQO7"/>
    <mergeCell ref="RQP7:RQR7"/>
    <mergeCell ref="RQS7:RQU7"/>
    <mergeCell ref="RQV7:RQX7"/>
    <mergeCell ref="RPU7:RPW7"/>
    <mergeCell ref="RPX7:RPZ7"/>
    <mergeCell ref="RQA7:RQC7"/>
    <mergeCell ref="RQD7:RQF7"/>
    <mergeCell ref="RQG7:RQI7"/>
    <mergeCell ref="RPF7:RPH7"/>
    <mergeCell ref="RPI7:RPK7"/>
    <mergeCell ref="RPL7:RPN7"/>
    <mergeCell ref="RPO7:RPQ7"/>
    <mergeCell ref="RPR7:RPT7"/>
    <mergeCell ref="ROQ7:ROS7"/>
    <mergeCell ref="ROT7:ROV7"/>
    <mergeCell ref="ROW7:ROY7"/>
    <mergeCell ref="ROZ7:RPB7"/>
    <mergeCell ref="RPC7:RPE7"/>
    <mergeCell ref="ROB7:ROD7"/>
    <mergeCell ref="ROE7:ROG7"/>
    <mergeCell ref="ROH7:ROJ7"/>
    <mergeCell ref="ROK7:ROM7"/>
    <mergeCell ref="RON7:ROP7"/>
    <mergeCell ref="RNM7:RNO7"/>
    <mergeCell ref="RNP7:RNR7"/>
    <mergeCell ref="RNS7:RNU7"/>
    <mergeCell ref="RNV7:RNX7"/>
    <mergeCell ref="RNY7:ROA7"/>
    <mergeCell ref="RMX7:RMZ7"/>
    <mergeCell ref="RNA7:RNC7"/>
    <mergeCell ref="RND7:RNF7"/>
    <mergeCell ref="RNG7:RNI7"/>
    <mergeCell ref="RNJ7:RNL7"/>
    <mergeCell ref="RMI7:RMK7"/>
    <mergeCell ref="RML7:RMN7"/>
    <mergeCell ref="RMO7:RMQ7"/>
    <mergeCell ref="RMR7:RMT7"/>
    <mergeCell ref="RMU7:RMW7"/>
    <mergeCell ref="RLT7:RLV7"/>
    <mergeCell ref="RLW7:RLY7"/>
    <mergeCell ref="RLZ7:RMB7"/>
    <mergeCell ref="RMC7:RME7"/>
    <mergeCell ref="RMF7:RMH7"/>
    <mergeCell ref="RLE7:RLG7"/>
    <mergeCell ref="RLH7:RLJ7"/>
    <mergeCell ref="RLK7:RLM7"/>
    <mergeCell ref="RLN7:RLP7"/>
    <mergeCell ref="RLQ7:RLS7"/>
    <mergeCell ref="RKP7:RKR7"/>
    <mergeCell ref="RKS7:RKU7"/>
    <mergeCell ref="RKV7:RKX7"/>
    <mergeCell ref="RKY7:RLA7"/>
    <mergeCell ref="RLB7:RLD7"/>
    <mergeCell ref="RKA7:RKC7"/>
    <mergeCell ref="RKD7:RKF7"/>
    <mergeCell ref="RKG7:RKI7"/>
    <mergeCell ref="RKJ7:RKL7"/>
    <mergeCell ref="RKM7:RKO7"/>
    <mergeCell ref="RJL7:RJN7"/>
    <mergeCell ref="RJO7:RJQ7"/>
    <mergeCell ref="RJR7:RJT7"/>
    <mergeCell ref="RJU7:RJW7"/>
    <mergeCell ref="RJX7:RJZ7"/>
    <mergeCell ref="RIW7:RIY7"/>
    <mergeCell ref="RIZ7:RJB7"/>
    <mergeCell ref="RJC7:RJE7"/>
    <mergeCell ref="RJF7:RJH7"/>
    <mergeCell ref="RJI7:RJK7"/>
    <mergeCell ref="RIH7:RIJ7"/>
    <mergeCell ref="RIK7:RIM7"/>
    <mergeCell ref="RIN7:RIP7"/>
    <mergeCell ref="RIQ7:RIS7"/>
    <mergeCell ref="RIT7:RIV7"/>
    <mergeCell ref="RHS7:RHU7"/>
    <mergeCell ref="RHV7:RHX7"/>
    <mergeCell ref="RHY7:RIA7"/>
    <mergeCell ref="RIB7:RID7"/>
    <mergeCell ref="RIE7:RIG7"/>
    <mergeCell ref="RHD7:RHF7"/>
    <mergeCell ref="RHG7:RHI7"/>
    <mergeCell ref="RHJ7:RHL7"/>
    <mergeCell ref="RHM7:RHO7"/>
    <mergeCell ref="RHP7:RHR7"/>
    <mergeCell ref="RGO7:RGQ7"/>
    <mergeCell ref="RGR7:RGT7"/>
    <mergeCell ref="RGU7:RGW7"/>
    <mergeCell ref="RGX7:RGZ7"/>
    <mergeCell ref="RHA7:RHC7"/>
    <mergeCell ref="RFZ7:RGB7"/>
    <mergeCell ref="RGC7:RGE7"/>
    <mergeCell ref="RGF7:RGH7"/>
    <mergeCell ref="RGI7:RGK7"/>
    <mergeCell ref="RGL7:RGN7"/>
    <mergeCell ref="RFK7:RFM7"/>
    <mergeCell ref="RFN7:RFP7"/>
    <mergeCell ref="RFQ7:RFS7"/>
    <mergeCell ref="RFT7:RFV7"/>
    <mergeCell ref="RFW7:RFY7"/>
    <mergeCell ref="REV7:REX7"/>
    <mergeCell ref="REY7:RFA7"/>
    <mergeCell ref="RFB7:RFD7"/>
    <mergeCell ref="RFE7:RFG7"/>
    <mergeCell ref="RFH7:RFJ7"/>
    <mergeCell ref="REG7:REI7"/>
    <mergeCell ref="REJ7:REL7"/>
    <mergeCell ref="REM7:REO7"/>
    <mergeCell ref="REP7:RER7"/>
    <mergeCell ref="RES7:REU7"/>
    <mergeCell ref="RDR7:RDT7"/>
    <mergeCell ref="RDU7:RDW7"/>
    <mergeCell ref="RDX7:RDZ7"/>
    <mergeCell ref="REA7:REC7"/>
    <mergeCell ref="RED7:REF7"/>
    <mergeCell ref="RDC7:RDE7"/>
    <mergeCell ref="RDF7:RDH7"/>
    <mergeCell ref="RDI7:RDK7"/>
    <mergeCell ref="RDL7:RDN7"/>
    <mergeCell ref="RDO7:RDQ7"/>
    <mergeCell ref="RCN7:RCP7"/>
    <mergeCell ref="RCQ7:RCS7"/>
    <mergeCell ref="RCT7:RCV7"/>
    <mergeCell ref="RCW7:RCY7"/>
    <mergeCell ref="RCZ7:RDB7"/>
    <mergeCell ref="RBY7:RCA7"/>
    <mergeCell ref="RCB7:RCD7"/>
    <mergeCell ref="RCE7:RCG7"/>
    <mergeCell ref="RCH7:RCJ7"/>
    <mergeCell ref="RCK7:RCM7"/>
    <mergeCell ref="RBJ7:RBL7"/>
    <mergeCell ref="RBM7:RBO7"/>
    <mergeCell ref="RBP7:RBR7"/>
    <mergeCell ref="RBS7:RBU7"/>
    <mergeCell ref="RBV7:RBX7"/>
    <mergeCell ref="RAU7:RAW7"/>
    <mergeCell ref="RAX7:RAZ7"/>
    <mergeCell ref="RBA7:RBC7"/>
    <mergeCell ref="RBD7:RBF7"/>
    <mergeCell ref="RBG7:RBI7"/>
    <mergeCell ref="RAF7:RAH7"/>
    <mergeCell ref="RAI7:RAK7"/>
    <mergeCell ref="RAL7:RAN7"/>
    <mergeCell ref="RAO7:RAQ7"/>
    <mergeCell ref="RAR7:RAT7"/>
    <mergeCell ref="QZQ7:QZS7"/>
    <mergeCell ref="QZT7:QZV7"/>
    <mergeCell ref="QZW7:QZY7"/>
    <mergeCell ref="QZZ7:RAB7"/>
    <mergeCell ref="RAC7:RAE7"/>
    <mergeCell ref="QZB7:QZD7"/>
    <mergeCell ref="QZE7:QZG7"/>
    <mergeCell ref="QZH7:QZJ7"/>
    <mergeCell ref="QZK7:QZM7"/>
    <mergeCell ref="QZN7:QZP7"/>
    <mergeCell ref="QYM7:QYO7"/>
    <mergeCell ref="QYP7:QYR7"/>
    <mergeCell ref="QYS7:QYU7"/>
    <mergeCell ref="QYV7:QYX7"/>
    <mergeCell ref="QYY7:QZA7"/>
    <mergeCell ref="QXX7:QXZ7"/>
    <mergeCell ref="QYA7:QYC7"/>
    <mergeCell ref="QYD7:QYF7"/>
    <mergeCell ref="QYG7:QYI7"/>
    <mergeCell ref="QYJ7:QYL7"/>
    <mergeCell ref="QXI7:QXK7"/>
    <mergeCell ref="QXL7:QXN7"/>
    <mergeCell ref="QXO7:QXQ7"/>
    <mergeCell ref="QXR7:QXT7"/>
    <mergeCell ref="QXU7:QXW7"/>
    <mergeCell ref="QWT7:QWV7"/>
    <mergeCell ref="QWW7:QWY7"/>
    <mergeCell ref="QWZ7:QXB7"/>
    <mergeCell ref="QXC7:QXE7"/>
    <mergeCell ref="QXF7:QXH7"/>
    <mergeCell ref="QWE7:QWG7"/>
    <mergeCell ref="QWH7:QWJ7"/>
    <mergeCell ref="QWK7:QWM7"/>
    <mergeCell ref="QWN7:QWP7"/>
    <mergeCell ref="QWQ7:QWS7"/>
    <mergeCell ref="QVP7:QVR7"/>
    <mergeCell ref="QVS7:QVU7"/>
    <mergeCell ref="QVV7:QVX7"/>
    <mergeCell ref="QVY7:QWA7"/>
    <mergeCell ref="QWB7:QWD7"/>
    <mergeCell ref="QVA7:QVC7"/>
    <mergeCell ref="QVD7:QVF7"/>
    <mergeCell ref="QVG7:QVI7"/>
    <mergeCell ref="QVJ7:QVL7"/>
    <mergeCell ref="QVM7:QVO7"/>
    <mergeCell ref="QUL7:QUN7"/>
    <mergeCell ref="QUO7:QUQ7"/>
    <mergeCell ref="QUR7:QUT7"/>
    <mergeCell ref="QUU7:QUW7"/>
    <mergeCell ref="QUX7:QUZ7"/>
    <mergeCell ref="QTW7:QTY7"/>
    <mergeCell ref="QTZ7:QUB7"/>
    <mergeCell ref="QUC7:QUE7"/>
    <mergeCell ref="QUF7:QUH7"/>
    <mergeCell ref="QUI7:QUK7"/>
    <mergeCell ref="QTH7:QTJ7"/>
    <mergeCell ref="QTK7:QTM7"/>
    <mergeCell ref="QTN7:QTP7"/>
    <mergeCell ref="QTQ7:QTS7"/>
    <mergeCell ref="QTT7:QTV7"/>
    <mergeCell ref="QSS7:QSU7"/>
    <mergeCell ref="QSV7:QSX7"/>
    <mergeCell ref="QSY7:QTA7"/>
    <mergeCell ref="QTB7:QTD7"/>
    <mergeCell ref="QTE7:QTG7"/>
    <mergeCell ref="QSD7:QSF7"/>
    <mergeCell ref="QSG7:QSI7"/>
    <mergeCell ref="QSJ7:QSL7"/>
    <mergeCell ref="QSM7:QSO7"/>
    <mergeCell ref="QSP7:QSR7"/>
    <mergeCell ref="QRO7:QRQ7"/>
    <mergeCell ref="QRR7:QRT7"/>
    <mergeCell ref="QRU7:QRW7"/>
    <mergeCell ref="QRX7:QRZ7"/>
    <mergeCell ref="QSA7:QSC7"/>
    <mergeCell ref="QQZ7:QRB7"/>
    <mergeCell ref="QRC7:QRE7"/>
    <mergeCell ref="QRF7:QRH7"/>
    <mergeCell ref="QRI7:QRK7"/>
    <mergeCell ref="QRL7:QRN7"/>
    <mergeCell ref="QQK7:QQM7"/>
    <mergeCell ref="QQN7:QQP7"/>
    <mergeCell ref="QQQ7:QQS7"/>
    <mergeCell ref="QQT7:QQV7"/>
    <mergeCell ref="QQW7:QQY7"/>
    <mergeCell ref="QPV7:QPX7"/>
    <mergeCell ref="QPY7:QQA7"/>
    <mergeCell ref="QQB7:QQD7"/>
    <mergeCell ref="QQE7:QQG7"/>
    <mergeCell ref="QQH7:QQJ7"/>
    <mergeCell ref="QPG7:QPI7"/>
    <mergeCell ref="QPJ7:QPL7"/>
    <mergeCell ref="QPM7:QPO7"/>
    <mergeCell ref="QPP7:QPR7"/>
    <mergeCell ref="QPS7:QPU7"/>
    <mergeCell ref="QOR7:QOT7"/>
    <mergeCell ref="QOU7:QOW7"/>
    <mergeCell ref="QOX7:QOZ7"/>
    <mergeCell ref="QPA7:QPC7"/>
    <mergeCell ref="QPD7:QPF7"/>
    <mergeCell ref="QOC7:QOE7"/>
    <mergeCell ref="QOF7:QOH7"/>
    <mergeCell ref="QOI7:QOK7"/>
    <mergeCell ref="QOL7:QON7"/>
    <mergeCell ref="QOO7:QOQ7"/>
    <mergeCell ref="QNN7:QNP7"/>
    <mergeCell ref="QNQ7:QNS7"/>
    <mergeCell ref="QNT7:QNV7"/>
    <mergeCell ref="QNW7:QNY7"/>
    <mergeCell ref="QNZ7:QOB7"/>
    <mergeCell ref="QMY7:QNA7"/>
    <mergeCell ref="QNB7:QND7"/>
    <mergeCell ref="QNE7:QNG7"/>
    <mergeCell ref="QNH7:QNJ7"/>
    <mergeCell ref="QNK7:QNM7"/>
    <mergeCell ref="QMJ7:QML7"/>
    <mergeCell ref="QMM7:QMO7"/>
    <mergeCell ref="QMP7:QMR7"/>
    <mergeCell ref="QMS7:QMU7"/>
    <mergeCell ref="QMV7:QMX7"/>
    <mergeCell ref="QLU7:QLW7"/>
    <mergeCell ref="QLX7:QLZ7"/>
    <mergeCell ref="QMA7:QMC7"/>
    <mergeCell ref="QMD7:QMF7"/>
    <mergeCell ref="QMG7:QMI7"/>
    <mergeCell ref="QLF7:QLH7"/>
    <mergeCell ref="QLI7:QLK7"/>
    <mergeCell ref="QLL7:QLN7"/>
    <mergeCell ref="QLO7:QLQ7"/>
    <mergeCell ref="QLR7:QLT7"/>
    <mergeCell ref="QKQ7:QKS7"/>
    <mergeCell ref="QKT7:QKV7"/>
    <mergeCell ref="QKW7:QKY7"/>
    <mergeCell ref="QKZ7:QLB7"/>
    <mergeCell ref="QLC7:QLE7"/>
    <mergeCell ref="QKB7:QKD7"/>
    <mergeCell ref="QKE7:QKG7"/>
    <mergeCell ref="QKH7:QKJ7"/>
    <mergeCell ref="QKK7:QKM7"/>
    <mergeCell ref="QKN7:QKP7"/>
    <mergeCell ref="QJM7:QJO7"/>
    <mergeCell ref="QJP7:QJR7"/>
    <mergeCell ref="QJS7:QJU7"/>
    <mergeCell ref="QJV7:QJX7"/>
    <mergeCell ref="QJY7:QKA7"/>
    <mergeCell ref="QIX7:QIZ7"/>
    <mergeCell ref="QJA7:QJC7"/>
    <mergeCell ref="QJD7:QJF7"/>
    <mergeCell ref="QJG7:QJI7"/>
    <mergeCell ref="QJJ7:QJL7"/>
    <mergeCell ref="QII7:QIK7"/>
    <mergeCell ref="QIL7:QIN7"/>
    <mergeCell ref="QIO7:QIQ7"/>
    <mergeCell ref="QIR7:QIT7"/>
    <mergeCell ref="QIU7:QIW7"/>
    <mergeCell ref="QHT7:QHV7"/>
    <mergeCell ref="QHW7:QHY7"/>
    <mergeCell ref="QHZ7:QIB7"/>
    <mergeCell ref="QIC7:QIE7"/>
    <mergeCell ref="QIF7:QIH7"/>
    <mergeCell ref="QHE7:QHG7"/>
    <mergeCell ref="QHH7:QHJ7"/>
    <mergeCell ref="QHK7:QHM7"/>
    <mergeCell ref="QHN7:QHP7"/>
    <mergeCell ref="QHQ7:QHS7"/>
    <mergeCell ref="QGP7:QGR7"/>
    <mergeCell ref="QGS7:QGU7"/>
    <mergeCell ref="QGV7:QGX7"/>
    <mergeCell ref="QGY7:QHA7"/>
    <mergeCell ref="QHB7:QHD7"/>
    <mergeCell ref="QGA7:QGC7"/>
    <mergeCell ref="QGD7:QGF7"/>
    <mergeCell ref="QGG7:QGI7"/>
    <mergeCell ref="QGJ7:QGL7"/>
    <mergeCell ref="QGM7:QGO7"/>
    <mergeCell ref="QFL7:QFN7"/>
    <mergeCell ref="QFO7:QFQ7"/>
    <mergeCell ref="QFR7:QFT7"/>
    <mergeCell ref="QFU7:QFW7"/>
    <mergeCell ref="QFX7:QFZ7"/>
    <mergeCell ref="QEW7:QEY7"/>
    <mergeCell ref="QEZ7:QFB7"/>
    <mergeCell ref="QFC7:QFE7"/>
    <mergeCell ref="QFF7:QFH7"/>
    <mergeCell ref="QFI7:QFK7"/>
    <mergeCell ref="QEH7:QEJ7"/>
    <mergeCell ref="QEK7:QEM7"/>
    <mergeCell ref="QEN7:QEP7"/>
    <mergeCell ref="QEQ7:QES7"/>
    <mergeCell ref="QET7:QEV7"/>
    <mergeCell ref="QDS7:QDU7"/>
    <mergeCell ref="QDV7:QDX7"/>
    <mergeCell ref="QDY7:QEA7"/>
    <mergeCell ref="QEB7:QED7"/>
    <mergeCell ref="QEE7:QEG7"/>
    <mergeCell ref="QDD7:QDF7"/>
    <mergeCell ref="QDG7:QDI7"/>
    <mergeCell ref="QDJ7:QDL7"/>
    <mergeCell ref="QDM7:QDO7"/>
    <mergeCell ref="QDP7:QDR7"/>
    <mergeCell ref="QCO7:QCQ7"/>
    <mergeCell ref="QCR7:QCT7"/>
    <mergeCell ref="QCU7:QCW7"/>
    <mergeCell ref="QCX7:QCZ7"/>
    <mergeCell ref="QDA7:QDC7"/>
    <mergeCell ref="QBZ7:QCB7"/>
    <mergeCell ref="QCC7:QCE7"/>
    <mergeCell ref="QCF7:QCH7"/>
    <mergeCell ref="QCI7:QCK7"/>
    <mergeCell ref="QCL7:QCN7"/>
    <mergeCell ref="QBK7:QBM7"/>
    <mergeCell ref="QBN7:QBP7"/>
    <mergeCell ref="QBQ7:QBS7"/>
    <mergeCell ref="QBT7:QBV7"/>
    <mergeCell ref="QBW7:QBY7"/>
    <mergeCell ref="QAV7:QAX7"/>
    <mergeCell ref="QAY7:QBA7"/>
    <mergeCell ref="QBB7:QBD7"/>
    <mergeCell ref="QBE7:QBG7"/>
    <mergeCell ref="QBH7:QBJ7"/>
    <mergeCell ref="QAG7:QAI7"/>
    <mergeCell ref="QAJ7:QAL7"/>
    <mergeCell ref="QAM7:QAO7"/>
    <mergeCell ref="QAP7:QAR7"/>
    <mergeCell ref="QAS7:QAU7"/>
    <mergeCell ref="PZR7:PZT7"/>
    <mergeCell ref="PZU7:PZW7"/>
    <mergeCell ref="PZX7:PZZ7"/>
    <mergeCell ref="QAA7:QAC7"/>
    <mergeCell ref="QAD7:QAF7"/>
    <mergeCell ref="PZC7:PZE7"/>
    <mergeCell ref="PZF7:PZH7"/>
    <mergeCell ref="PZI7:PZK7"/>
    <mergeCell ref="PZL7:PZN7"/>
    <mergeCell ref="PZO7:PZQ7"/>
    <mergeCell ref="PYN7:PYP7"/>
    <mergeCell ref="PYQ7:PYS7"/>
    <mergeCell ref="PYT7:PYV7"/>
    <mergeCell ref="PYW7:PYY7"/>
    <mergeCell ref="PYZ7:PZB7"/>
    <mergeCell ref="PXY7:PYA7"/>
    <mergeCell ref="PYB7:PYD7"/>
    <mergeCell ref="PYE7:PYG7"/>
    <mergeCell ref="PYH7:PYJ7"/>
    <mergeCell ref="PYK7:PYM7"/>
    <mergeCell ref="PXJ7:PXL7"/>
    <mergeCell ref="PXM7:PXO7"/>
    <mergeCell ref="PXP7:PXR7"/>
    <mergeCell ref="PXS7:PXU7"/>
    <mergeCell ref="PXV7:PXX7"/>
    <mergeCell ref="PWU7:PWW7"/>
    <mergeCell ref="PWX7:PWZ7"/>
    <mergeCell ref="PXA7:PXC7"/>
    <mergeCell ref="PXD7:PXF7"/>
    <mergeCell ref="PXG7:PXI7"/>
    <mergeCell ref="PWF7:PWH7"/>
    <mergeCell ref="PWI7:PWK7"/>
    <mergeCell ref="PWL7:PWN7"/>
    <mergeCell ref="PWO7:PWQ7"/>
    <mergeCell ref="PWR7:PWT7"/>
    <mergeCell ref="PVQ7:PVS7"/>
    <mergeCell ref="PVT7:PVV7"/>
    <mergeCell ref="PVW7:PVY7"/>
    <mergeCell ref="PVZ7:PWB7"/>
    <mergeCell ref="PWC7:PWE7"/>
    <mergeCell ref="PVB7:PVD7"/>
    <mergeCell ref="PVE7:PVG7"/>
    <mergeCell ref="PVH7:PVJ7"/>
    <mergeCell ref="PVK7:PVM7"/>
    <mergeCell ref="PVN7:PVP7"/>
    <mergeCell ref="PUM7:PUO7"/>
    <mergeCell ref="PUP7:PUR7"/>
    <mergeCell ref="PUS7:PUU7"/>
    <mergeCell ref="PUV7:PUX7"/>
    <mergeCell ref="PUY7:PVA7"/>
    <mergeCell ref="PTX7:PTZ7"/>
    <mergeCell ref="PUA7:PUC7"/>
    <mergeCell ref="PUD7:PUF7"/>
    <mergeCell ref="PUG7:PUI7"/>
    <mergeCell ref="PUJ7:PUL7"/>
    <mergeCell ref="PTI7:PTK7"/>
    <mergeCell ref="PTL7:PTN7"/>
    <mergeCell ref="PTO7:PTQ7"/>
    <mergeCell ref="PTR7:PTT7"/>
    <mergeCell ref="PTU7:PTW7"/>
    <mergeCell ref="PST7:PSV7"/>
    <mergeCell ref="PSW7:PSY7"/>
    <mergeCell ref="PSZ7:PTB7"/>
    <mergeCell ref="PTC7:PTE7"/>
    <mergeCell ref="PTF7:PTH7"/>
    <mergeCell ref="PSE7:PSG7"/>
    <mergeCell ref="PSH7:PSJ7"/>
    <mergeCell ref="PSK7:PSM7"/>
    <mergeCell ref="PSN7:PSP7"/>
    <mergeCell ref="PSQ7:PSS7"/>
    <mergeCell ref="PRP7:PRR7"/>
    <mergeCell ref="PRS7:PRU7"/>
    <mergeCell ref="PRV7:PRX7"/>
    <mergeCell ref="PRY7:PSA7"/>
    <mergeCell ref="PSB7:PSD7"/>
    <mergeCell ref="PRA7:PRC7"/>
    <mergeCell ref="PRD7:PRF7"/>
    <mergeCell ref="PRG7:PRI7"/>
    <mergeCell ref="PRJ7:PRL7"/>
    <mergeCell ref="PRM7:PRO7"/>
    <mergeCell ref="PQL7:PQN7"/>
    <mergeCell ref="PQO7:PQQ7"/>
    <mergeCell ref="PQR7:PQT7"/>
    <mergeCell ref="PQU7:PQW7"/>
    <mergeCell ref="PQX7:PQZ7"/>
    <mergeCell ref="PPW7:PPY7"/>
    <mergeCell ref="PPZ7:PQB7"/>
    <mergeCell ref="PQC7:PQE7"/>
    <mergeCell ref="PQF7:PQH7"/>
    <mergeCell ref="PQI7:PQK7"/>
    <mergeCell ref="PPH7:PPJ7"/>
    <mergeCell ref="PPK7:PPM7"/>
    <mergeCell ref="PPN7:PPP7"/>
    <mergeCell ref="PPQ7:PPS7"/>
    <mergeCell ref="PPT7:PPV7"/>
    <mergeCell ref="POS7:POU7"/>
    <mergeCell ref="POV7:POX7"/>
    <mergeCell ref="POY7:PPA7"/>
    <mergeCell ref="PPB7:PPD7"/>
    <mergeCell ref="PPE7:PPG7"/>
    <mergeCell ref="POD7:POF7"/>
    <mergeCell ref="POG7:POI7"/>
    <mergeCell ref="POJ7:POL7"/>
    <mergeCell ref="POM7:POO7"/>
    <mergeCell ref="POP7:POR7"/>
    <mergeCell ref="PNO7:PNQ7"/>
    <mergeCell ref="PNR7:PNT7"/>
    <mergeCell ref="PNU7:PNW7"/>
    <mergeCell ref="PNX7:PNZ7"/>
    <mergeCell ref="POA7:POC7"/>
    <mergeCell ref="PMZ7:PNB7"/>
    <mergeCell ref="PNC7:PNE7"/>
    <mergeCell ref="PNF7:PNH7"/>
    <mergeCell ref="PNI7:PNK7"/>
    <mergeCell ref="PNL7:PNN7"/>
    <mergeCell ref="PMK7:PMM7"/>
    <mergeCell ref="PMN7:PMP7"/>
    <mergeCell ref="PMQ7:PMS7"/>
    <mergeCell ref="PMT7:PMV7"/>
    <mergeCell ref="PMW7:PMY7"/>
    <mergeCell ref="PLV7:PLX7"/>
    <mergeCell ref="PLY7:PMA7"/>
    <mergeCell ref="PMB7:PMD7"/>
    <mergeCell ref="PME7:PMG7"/>
    <mergeCell ref="PMH7:PMJ7"/>
    <mergeCell ref="PLG7:PLI7"/>
    <mergeCell ref="PLJ7:PLL7"/>
    <mergeCell ref="PLM7:PLO7"/>
    <mergeCell ref="PLP7:PLR7"/>
    <mergeCell ref="PLS7:PLU7"/>
    <mergeCell ref="PKR7:PKT7"/>
    <mergeCell ref="PKU7:PKW7"/>
    <mergeCell ref="PKX7:PKZ7"/>
    <mergeCell ref="PLA7:PLC7"/>
    <mergeCell ref="PLD7:PLF7"/>
    <mergeCell ref="PKC7:PKE7"/>
    <mergeCell ref="PKF7:PKH7"/>
    <mergeCell ref="PKI7:PKK7"/>
    <mergeCell ref="PKL7:PKN7"/>
    <mergeCell ref="PKO7:PKQ7"/>
    <mergeCell ref="PJN7:PJP7"/>
    <mergeCell ref="PJQ7:PJS7"/>
    <mergeCell ref="PJT7:PJV7"/>
    <mergeCell ref="PJW7:PJY7"/>
    <mergeCell ref="PJZ7:PKB7"/>
    <mergeCell ref="PIY7:PJA7"/>
    <mergeCell ref="PJB7:PJD7"/>
    <mergeCell ref="PJE7:PJG7"/>
    <mergeCell ref="PJH7:PJJ7"/>
    <mergeCell ref="PJK7:PJM7"/>
    <mergeCell ref="PIJ7:PIL7"/>
    <mergeCell ref="PIM7:PIO7"/>
    <mergeCell ref="PIP7:PIR7"/>
    <mergeCell ref="PIS7:PIU7"/>
    <mergeCell ref="PIV7:PIX7"/>
    <mergeCell ref="PHU7:PHW7"/>
    <mergeCell ref="PHX7:PHZ7"/>
    <mergeCell ref="PIA7:PIC7"/>
    <mergeCell ref="PID7:PIF7"/>
    <mergeCell ref="PIG7:PII7"/>
    <mergeCell ref="PHF7:PHH7"/>
    <mergeCell ref="PHI7:PHK7"/>
    <mergeCell ref="PHL7:PHN7"/>
    <mergeCell ref="PHO7:PHQ7"/>
    <mergeCell ref="PHR7:PHT7"/>
    <mergeCell ref="PGQ7:PGS7"/>
    <mergeCell ref="PGT7:PGV7"/>
    <mergeCell ref="PGW7:PGY7"/>
    <mergeCell ref="PGZ7:PHB7"/>
    <mergeCell ref="PHC7:PHE7"/>
    <mergeCell ref="PGB7:PGD7"/>
    <mergeCell ref="PGE7:PGG7"/>
    <mergeCell ref="PGH7:PGJ7"/>
    <mergeCell ref="PGK7:PGM7"/>
    <mergeCell ref="PGN7:PGP7"/>
    <mergeCell ref="PFM7:PFO7"/>
    <mergeCell ref="PFP7:PFR7"/>
    <mergeCell ref="PFS7:PFU7"/>
    <mergeCell ref="PFV7:PFX7"/>
    <mergeCell ref="PFY7:PGA7"/>
    <mergeCell ref="PEX7:PEZ7"/>
    <mergeCell ref="PFA7:PFC7"/>
    <mergeCell ref="PFD7:PFF7"/>
    <mergeCell ref="PFG7:PFI7"/>
    <mergeCell ref="PFJ7:PFL7"/>
    <mergeCell ref="PEI7:PEK7"/>
    <mergeCell ref="PEL7:PEN7"/>
    <mergeCell ref="PEO7:PEQ7"/>
    <mergeCell ref="PER7:PET7"/>
    <mergeCell ref="PEU7:PEW7"/>
    <mergeCell ref="PDT7:PDV7"/>
    <mergeCell ref="PDW7:PDY7"/>
    <mergeCell ref="PDZ7:PEB7"/>
    <mergeCell ref="PEC7:PEE7"/>
    <mergeCell ref="PEF7:PEH7"/>
    <mergeCell ref="PDE7:PDG7"/>
    <mergeCell ref="PDH7:PDJ7"/>
    <mergeCell ref="PDK7:PDM7"/>
    <mergeCell ref="PDN7:PDP7"/>
    <mergeCell ref="PDQ7:PDS7"/>
    <mergeCell ref="PCP7:PCR7"/>
    <mergeCell ref="PCS7:PCU7"/>
    <mergeCell ref="PCV7:PCX7"/>
    <mergeCell ref="PCY7:PDA7"/>
    <mergeCell ref="PDB7:PDD7"/>
    <mergeCell ref="PCA7:PCC7"/>
    <mergeCell ref="PCD7:PCF7"/>
    <mergeCell ref="PCG7:PCI7"/>
    <mergeCell ref="PCJ7:PCL7"/>
    <mergeCell ref="PCM7:PCO7"/>
    <mergeCell ref="PBL7:PBN7"/>
    <mergeCell ref="PBO7:PBQ7"/>
    <mergeCell ref="PBR7:PBT7"/>
    <mergeCell ref="PBU7:PBW7"/>
    <mergeCell ref="PBX7:PBZ7"/>
    <mergeCell ref="PAW7:PAY7"/>
    <mergeCell ref="PAZ7:PBB7"/>
    <mergeCell ref="PBC7:PBE7"/>
    <mergeCell ref="PBF7:PBH7"/>
    <mergeCell ref="PBI7:PBK7"/>
    <mergeCell ref="PAH7:PAJ7"/>
    <mergeCell ref="PAK7:PAM7"/>
    <mergeCell ref="PAN7:PAP7"/>
    <mergeCell ref="PAQ7:PAS7"/>
    <mergeCell ref="PAT7:PAV7"/>
    <mergeCell ref="OZS7:OZU7"/>
    <mergeCell ref="OZV7:OZX7"/>
    <mergeCell ref="OZY7:PAA7"/>
    <mergeCell ref="PAB7:PAD7"/>
    <mergeCell ref="PAE7:PAG7"/>
    <mergeCell ref="OZD7:OZF7"/>
    <mergeCell ref="OZG7:OZI7"/>
    <mergeCell ref="OZJ7:OZL7"/>
    <mergeCell ref="OZM7:OZO7"/>
    <mergeCell ref="OZP7:OZR7"/>
    <mergeCell ref="OYO7:OYQ7"/>
    <mergeCell ref="OYR7:OYT7"/>
    <mergeCell ref="OYU7:OYW7"/>
    <mergeCell ref="OYX7:OYZ7"/>
    <mergeCell ref="OZA7:OZC7"/>
    <mergeCell ref="OXZ7:OYB7"/>
    <mergeCell ref="OYC7:OYE7"/>
    <mergeCell ref="OYF7:OYH7"/>
    <mergeCell ref="OYI7:OYK7"/>
    <mergeCell ref="OYL7:OYN7"/>
    <mergeCell ref="OXK7:OXM7"/>
    <mergeCell ref="OXN7:OXP7"/>
    <mergeCell ref="OXQ7:OXS7"/>
    <mergeCell ref="OXT7:OXV7"/>
    <mergeCell ref="OXW7:OXY7"/>
    <mergeCell ref="OWV7:OWX7"/>
    <mergeCell ref="OWY7:OXA7"/>
    <mergeCell ref="OXB7:OXD7"/>
    <mergeCell ref="OXE7:OXG7"/>
    <mergeCell ref="OXH7:OXJ7"/>
    <mergeCell ref="OWG7:OWI7"/>
    <mergeCell ref="OWJ7:OWL7"/>
    <mergeCell ref="OWM7:OWO7"/>
    <mergeCell ref="OWP7:OWR7"/>
    <mergeCell ref="OWS7:OWU7"/>
    <mergeCell ref="OVR7:OVT7"/>
    <mergeCell ref="OVU7:OVW7"/>
    <mergeCell ref="OVX7:OVZ7"/>
    <mergeCell ref="OWA7:OWC7"/>
    <mergeCell ref="OWD7:OWF7"/>
    <mergeCell ref="OVC7:OVE7"/>
    <mergeCell ref="OVF7:OVH7"/>
    <mergeCell ref="OVI7:OVK7"/>
    <mergeCell ref="OVL7:OVN7"/>
    <mergeCell ref="OVO7:OVQ7"/>
    <mergeCell ref="OUN7:OUP7"/>
    <mergeCell ref="OUQ7:OUS7"/>
    <mergeCell ref="OUT7:OUV7"/>
    <mergeCell ref="OUW7:OUY7"/>
    <mergeCell ref="OUZ7:OVB7"/>
    <mergeCell ref="OTY7:OUA7"/>
    <mergeCell ref="OUB7:OUD7"/>
    <mergeCell ref="OUE7:OUG7"/>
    <mergeCell ref="OUH7:OUJ7"/>
    <mergeCell ref="OUK7:OUM7"/>
    <mergeCell ref="OTJ7:OTL7"/>
    <mergeCell ref="OTM7:OTO7"/>
    <mergeCell ref="OTP7:OTR7"/>
    <mergeCell ref="OTS7:OTU7"/>
    <mergeCell ref="OTV7:OTX7"/>
    <mergeCell ref="OSU7:OSW7"/>
    <mergeCell ref="OSX7:OSZ7"/>
    <mergeCell ref="OTA7:OTC7"/>
    <mergeCell ref="OTD7:OTF7"/>
    <mergeCell ref="OTG7:OTI7"/>
    <mergeCell ref="OSF7:OSH7"/>
    <mergeCell ref="OSI7:OSK7"/>
    <mergeCell ref="OSL7:OSN7"/>
    <mergeCell ref="OSO7:OSQ7"/>
    <mergeCell ref="OSR7:OST7"/>
    <mergeCell ref="ORQ7:ORS7"/>
    <mergeCell ref="ORT7:ORV7"/>
    <mergeCell ref="ORW7:ORY7"/>
    <mergeCell ref="ORZ7:OSB7"/>
    <mergeCell ref="OSC7:OSE7"/>
    <mergeCell ref="ORB7:ORD7"/>
    <mergeCell ref="ORE7:ORG7"/>
    <mergeCell ref="ORH7:ORJ7"/>
    <mergeCell ref="ORK7:ORM7"/>
    <mergeCell ref="ORN7:ORP7"/>
    <mergeCell ref="OQM7:OQO7"/>
    <mergeCell ref="OQP7:OQR7"/>
    <mergeCell ref="OQS7:OQU7"/>
    <mergeCell ref="OQV7:OQX7"/>
    <mergeCell ref="OQY7:ORA7"/>
    <mergeCell ref="OPX7:OPZ7"/>
    <mergeCell ref="OQA7:OQC7"/>
    <mergeCell ref="OQD7:OQF7"/>
    <mergeCell ref="OQG7:OQI7"/>
    <mergeCell ref="OQJ7:OQL7"/>
    <mergeCell ref="OPI7:OPK7"/>
    <mergeCell ref="OPL7:OPN7"/>
    <mergeCell ref="OPO7:OPQ7"/>
    <mergeCell ref="OPR7:OPT7"/>
    <mergeCell ref="OPU7:OPW7"/>
    <mergeCell ref="OOT7:OOV7"/>
    <mergeCell ref="OOW7:OOY7"/>
    <mergeCell ref="OOZ7:OPB7"/>
    <mergeCell ref="OPC7:OPE7"/>
    <mergeCell ref="OPF7:OPH7"/>
    <mergeCell ref="OOE7:OOG7"/>
    <mergeCell ref="OOH7:OOJ7"/>
    <mergeCell ref="OOK7:OOM7"/>
    <mergeCell ref="OON7:OOP7"/>
    <mergeCell ref="OOQ7:OOS7"/>
    <mergeCell ref="ONP7:ONR7"/>
    <mergeCell ref="ONS7:ONU7"/>
    <mergeCell ref="ONV7:ONX7"/>
    <mergeCell ref="ONY7:OOA7"/>
    <mergeCell ref="OOB7:OOD7"/>
    <mergeCell ref="ONA7:ONC7"/>
    <mergeCell ref="OND7:ONF7"/>
    <mergeCell ref="ONG7:ONI7"/>
    <mergeCell ref="ONJ7:ONL7"/>
    <mergeCell ref="ONM7:ONO7"/>
    <mergeCell ref="OML7:OMN7"/>
    <mergeCell ref="OMO7:OMQ7"/>
    <mergeCell ref="OMR7:OMT7"/>
    <mergeCell ref="OMU7:OMW7"/>
    <mergeCell ref="OMX7:OMZ7"/>
    <mergeCell ref="OLW7:OLY7"/>
    <mergeCell ref="OLZ7:OMB7"/>
    <mergeCell ref="OMC7:OME7"/>
    <mergeCell ref="OMF7:OMH7"/>
    <mergeCell ref="OMI7:OMK7"/>
    <mergeCell ref="OLH7:OLJ7"/>
    <mergeCell ref="OLK7:OLM7"/>
    <mergeCell ref="OLN7:OLP7"/>
    <mergeCell ref="OLQ7:OLS7"/>
    <mergeCell ref="OLT7:OLV7"/>
    <mergeCell ref="OKS7:OKU7"/>
    <mergeCell ref="OKV7:OKX7"/>
    <mergeCell ref="OKY7:OLA7"/>
    <mergeCell ref="OLB7:OLD7"/>
    <mergeCell ref="OLE7:OLG7"/>
    <mergeCell ref="OKD7:OKF7"/>
    <mergeCell ref="OKG7:OKI7"/>
    <mergeCell ref="OKJ7:OKL7"/>
    <mergeCell ref="OKM7:OKO7"/>
    <mergeCell ref="OKP7:OKR7"/>
    <mergeCell ref="OJO7:OJQ7"/>
    <mergeCell ref="OJR7:OJT7"/>
    <mergeCell ref="OJU7:OJW7"/>
    <mergeCell ref="OJX7:OJZ7"/>
    <mergeCell ref="OKA7:OKC7"/>
    <mergeCell ref="OIZ7:OJB7"/>
    <mergeCell ref="OJC7:OJE7"/>
    <mergeCell ref="OJF7:OJH7"/>
    <mergeCell ref="OJI7:OJK7"/>
    <mergeCell ref="OJL7:OJN7"/>
    <mergeCell ref="OIK7:OIM7"/>
    <mergeCell ref="OIN7:OIP7"/>
    <mergeCell ref="OIQ7:OIS7"/>
    <mergeCell ref="OIT7:OIV7"/>
    <mergeCell ref="OIW7:OIY7"/>
    <mergeCell ref="OHV7:OHX7"/>
    <mergeCell ref="OHY7:OIA7"/>
    <mergeCell ref="OIB7:OID7"/>
    <mergeCell ref="OIE7:OIG7"/>
    <mergeCell ref="OIH7:OIJ7"/>
    <mergeCell ref="OHG7:OHI7"/>
    <mergeCell ref="OHJ7:OHL7"/>
    <mergeCell ref="OHM7:OHO7"/>
    <mergeCell ref="OHP7:OHR7"/>
    <mergeCell ref="OHS7:OHU7"/>
    <mergeCell ref="OGR7:OGT7"/>
    <mergeCell ref="OGU7:OGW7"/>
    <mergeCell ref="OGX7:OGZ7"/>
    <mergeCell ref="OHA7:OHC7"/>
    <mergeCell ref="OHD7:OHF7"/>
    <mergeCell ref="OGC7:OGE7"/>
    <mergeCell ref="OGF7:OGH7"/>
    <mergeCell ref="OGI7:OGK7"/>
    <mergeCell ref="OGL7:OGN7"/>
    <mergeCell ref="OGO7:OGQ7"/>
    <mergeCell ref="OFN7:OFP7"/>
    <mergeCell ref="OFQ7:OFS7"/>
    <mergeCell ref="OFT7:OFV7"/>
    <mergeCell ref="OFW7:OFY7"/>
    <mergeCell ref="OFZ7:OGB7"/>
    <mergeCell ref="OEY7:OFA7"/>
    <mergeCell ref="OFB7:OFD7"/>
    <mergeCell ref="OFE7:OFG7"/>
    <mergeCell ref="OFH7:OFJ7"/>
    <mergeCell ref="OFK7:OFM7"/>
    <mergeCell ref="OEJ7:OEL7"/>
    <mergeCell ref="OEM7:OEO7"/>
    <mergeCell ref="OEP7:OER7"/>
    <mergeCell ref="OES7:OEU7"/>
    <mergeCell ref="OEV7:OEX7"/>
    <mergeCell ref="ODU7:ODW7"/>
    <mergeCell ref="ODX7:ODZ7"/>
    <mergeCell ref="OEA7:OEC7"/>
    <mergeCell ref="OED7:OEF7"/>
    <mergeCell ref="OEG7:OEI7"/>
    <mergeCell ref="ODF7:ODH7"/>
    <mergeCell ref="ODI7:ODK7"/>
    <mergeCell ref="ODL7:ODN7"/>
    <mergeCell ref="ODO7:ODQ7"/>
    <mergeCell ref="ODR7:ODT7"/>
    <mergeCell ref="OCQ7:OCS7"/>
    <mergeCell ref="OCT7:OCV7"/>
    <mergeCell ref="OCW7:OCY7"/>
    <mergeCell ref="OCZ7:ODB7"/>
    <mergeCell ref="ODC7:ODE7"/>
    <mergeCell ref="OCB7:OCD7"/>
    <mergeCell ref="OCE7:OCG7"/>
    <mergeCell ref="OCH7:OCJ7"/>
    <mergeCell ref="OCK7:OCM7"/>
    <mergeCell ref="OCN7:OCP7"/>
    <mergeCell ref="OBM7:OBO7"/>
    <mergeCell ref="OBP7:OBR7"/>
    <mergeCell ref="OBS7:OBU7"/>
    <mergeCell ref="OBV7:OBX7"/>
    <mergeCell ref="OBY7:OCA7"/>
    <mergeCell ref="OAX7:OAZ7"/>
    <mergeCell ref="OBA7:OBC7"/>
    <mergeCell ref="OBD7:OBF7"/>
    <mergeCell ref="OBG7:OBI7"/>
    <mergeCell ref="OBJ7:OBL7"/>
    <mergeCell ref="OAI7:OAK7"/>
    <mergeCell ref="OAL7:OAN7"/>
    <mergeCell ref="OAO7:OAQ7"/>
    <mergeCell ref="OAR7:OAT7"/>
    <mergeCell ref="OAU7:OAW7"/>
    <mergeCell ref="NZT7:NZV7"/>
    <mergeCell ref="NZW7:NZY7"/>
    <mergeCell ref="NZZ7:OAB7"/>
    <mergeCell ref="OAC7:OAE7"/>
    <mergeCell ref="OAF7:OAH7"/>
    <mergeCell ref="NZE7:NZG7"/>
    <mergeCell ref="NZH7:NZJ7"/>
    <mergeCell ref="NZK7:NZM7"/>
    <mergeCell ref="NZN7:NZP7"/>
    <mergeCell ref="NZQ7:NZS7"/>
    <mergeCell ref="NYP7:NYR7"/>
    <mergeCell ref="NYS7:NYU7"/>
    <mergeCell ref="NYV7:NYX7"/>
    <mergeCell ref="NYY7:NZA7"/>
    <mergeCell ref="NZB7:NZD7"/>
    <mergeCell ref="NYA7:NYC7"/>
    <mergeCell ref="NYD7:NYF7"/>
    <mergeCell ref="NYG7:NYI7"/>
    <mergeCell ref="NYJ7:NYL7"/>
    <mergeCell ref="NYM7:NYO7"/>
    <mergeCell ref="NXL7:NXN7"/>
    <mergeCell ref="NXO7:NXQ7"/>
    <mergeCell ref="NXR7:NXT7"/>
    <mergeCell ref="NXU7:NXW7"/>
    <mergeCell ref="NXX7:NXZ7"/>
    <mergeCell ref="NWW7:NWY7"/>
    <mergeCell ref="NWZ7:NXB7"/>
    <mergeCell ref="NXC7:NXE7"/>
    <mergeCell ref="NXF7:NXH7"/>
    <mergeCell ref="NXI7:NXK7"/>
    <mergeCell ref="NWH7:NWJ7"/>
    <mergeCell ref="NWK7:NWM7"/>
    <mergeCell ref="NWN7:NWP7"/>
    <mergeCell ref="NWQ7:NWS7"/>
    <mergeCell ref="NWT7:NWV7"/>
    <mergeCell ref="NVS7:NVU7"/>
    <mergeCell ref="NVV7:NVX7"/>
    <mergeCell ref="NVY7:NWA7"/>
    <mergeCell ref="NWB7:NWD7"/>
    <mergeCell ref="NWE7:NWG7"/>
    <mergeCell ref="NVD7:NVF7"/>
    <mergeCell ref="NVG7:NVI7"/>
    <mergeCell ref="NVJ7:NVL7"/>
    <mergeCell ref="NVM7:NVO7"/>
    <mergeCell ref="NVP7:NVR7"/>
    <mergeCell ref="NUO7:NUQ7"/>
    <mergeCell ref="NUR7:NUT7"/>
    <mergeCell ref="NUU7:NUW7"/>
    <mergeCell ref="NUX7:NUZ7"/>
    <mergeCell ref="NVA7:NVC7"/>
    <mergeCell ref="NTZ7:NUB7"/>
    <mergeCell ref="NUC7:NUE7"/>
    <mergeCell ref="NUF7:NUH7"/>
    <mergeCell ref="NUI7:NUK7"/>
    <mergeCell ref="NUL7:NUN7"/>
    <mergeCell ref="NTK7:NTM7"/>
    <mergeCell ref="NTN7:NTP7"/>
    <mergeCell ref="NTQ7:NTS7"/>
    <mergeCell ref="NTT7:NTV7"/>
    <mergeCell ref="NTW7:NTY7"/>
    <mergeCell ref="NSV7:NSX7"/>
    <mergeCell ref="NSY7:NTA7"/>
    <mergeCell ref="NTB7:NTD7"/>
    <mergeCell ref="NTE7:NTG7"/>
    <mergeCell ref="NTH7:NTJ7"/>
    <mergeCell ref="NSG7:NSI7"/>
    <mergeCell ref="NSJ7:NSL7"/>
    <mergeCell ref="NSM7:NSO7"/>
    <mergeCell ref="NSP7:NSR7"/>
    <mergeCell ref="NSS7:NSU7"/>
    <mergeCell ref="NRR7:NRT7"/>
    <mergeCell ref="NRU7:NRW7"/>
    <mergeCell ref="NRX7:NRZ7"/>
    <mergeCell ref="NSA7:NSC7"/>
    <mergeCell ref="NSD7:NSF7"/>
    <mergeCell ref="NRC7:NRE7"/>
    <mergeCell ref="NRF7:NRH7"/>
    <mergeCell ref="NRI7:NRK7"/>
    <mergeCell ref="NRL7:NRN7"/>
    <mergeCell ref="NRO7:NRQ7"/>
    <mergeCell ref="NQN7:NQP7"/>
    <mergeCell ref="NQQ7:NQS7"/>
    <mergeCell ref="NQT7:NQV7"/>
    <mergeCell ref="NQW7:NQY7"/>
    <mergeCell ref="NQZ7:NRB7"/>
    <mergeCell ref="NPY7:NQA7"/>
    <mergeCell ref="NQB7:NQD7"/>
    <mergeCell ref="NQE7:NQG7"/>
    <mergeCell ref="NQH7:NQJ7"/>
    <mergeCell ref="NQK7:NQM7"/>
    <mergeCell ref="NPJ7:NPL7"/>
    <mergeCell ref="NPM7:NPO7"/>
    <mergeCell ref="NPP7:NPR7"/>
    <mergeCell ref="NPS7:NPU7"/>
    <mergeCell ref="NPV7:NPX7"/>
    <mergeCell ref="NOU7:NOW7"/>
    <mergeCell ref="NOX7:NOZ7"/>
    <mergeCell ref="NPA7:NPC7"/>
    <mergeCell ref="NPD7:NPF7"/>
    <mergeCell ref="NPG7:NPI7"/>
    <mergeCell ref="NOF7:NOH7"/>
    <mergeCell ref="NOI7:NOK7"/>
    <mergeCell ref="NOL7:NON7"/>
    <mergeCell ref="NOO7:NOQ7"/>
    <mergeCell ref="NOR7:NOT7"/>
    <mergeCell ref="NNQ7:NNS7"/>
    <mergeCell ref="NNT7:NNV7"/>
    <mergeCell ref="NNW7:NNY7"/>
    <mergeCell ref="NNZ7:NOB7"/>
    <mergeCell ref="NOC7:NOE7"/>
    <mergeCell ref="NNB7:NND7"/>
    <mergeCell ref="NNE7:NNG7"/>
    <mergeCell ref="NNH7:NNJ7"/>
    <mergeCell ref="NNK7:NNM7"/>
    <mergeCell ref="NNN7:NNP7"/>
    <mergeCell ref="NMM7:NMO7"/>
    <mergeCell ref="NMP7:NMR7"/>
    <mergeCell ref="NMS7:NMU7"/>
    <mergeCell ref="NMV7:NMX7"/>
    <mergeCell ref="NMY7:NNA7"/>
    <mergeCell ref="NLX7:NLZ7"/>
    <mergeCell ref="NMA7:NMC7"/>
    <mergeCell ref="NMD7:NMF7"/>
    <mergeCell ref="NMG7:NMI7"/>
    <mergeCell ref="NMJ7:NML7"/>
    <mergeCell ref="NLI7:NLK7"/>
    <mergeCell ref="NLL7:NLN7"/>
    <mergeCell ref="NLO7:NLQ7"/>
    <mergeCell ref="NLR7:NLT7"/>
    <mergeCell ref="NLU7:NLW7"/>
    <mergeCell ref="NKT7:NKV7"/>
    <mergeCell ref="NKW7:NKY7"/>
    <mergeCell ref="NKZ7:NLB7"/>
    <mergeCell ref="NLC7:NLE7"/>
    <mergeCell ref="NLF7:NLH7"/>
    <mergeCell ref="NKE7:NKG7"/>
    <mergeCell ref="NKH7:NKJ7"/>
    <mergeCell ref="NKK7:NKM7"/>
    <mergeCell ref="NKN7:NKP7"/>
    <mergeCell ref="NKQ7:NKS7"/>
    <mergeCell ref="NJP7:NJR7"/>
    <mergeCell ref="NJS7:NJU7"/>
    <mergeCell ref="NJV7:NJX7"/>
    <mergeCell ref="NJY7:NKA7"/>
    <mergeCell ref="NKB7:NKD7"/>
    <mergeCell ref="NJA7:NJC7"/>
    <mergeCell ref="NJD7:NJF7"/>
    <mergeCell ref="NJG7:NJI7"/>
    <mergeCell ref="NJJ7:NJL7"/>
    <mergeCell ref="NJM7:NJO7"/>
    <mergeCell ref="NIL7:NIN7"/>
    <mergeCell ref="NIO7:NIQ7"/>
    <mergeCell ref="NIR7:NIT7"/>
    <mergeCell ref="NIU7:NIW7"/>
    <mergeCell ref="NIX7:NIZ7"/>
    <mergeCell ref="NHW7:NHY7"/>
    <mergeCell ref="NHZ7:NIB7"/>
    <mergeCell ref="NIC7:NIE7"/>
    <mergeCell ref="NIF7:NIH7"/>
    <mergeCell ref="NII7:NIK7"/>
    <mergeCell ref="NHH7:NHJ7"/>
    <mergeCell ref="NHK7:NHM7"/>
    <mergeCell ref="NHN7:NHP7"/>
    <mergeCell ref="NHQ7:NHS7"/>
    <mergeCell ref="NHT7:NHV7"/>
    <mergeCell ref="NGS7:NGU7"/>
    <mergeCell ref="NGV7:NGX7"/>
    <mergeCell ref="NGY7:NHA7"/>
    <mergeCell ref="NHB7:NHD7"/>
    <mergeCell ref="NHE7:NHG7"/>
    <mergeCell ref="NGD7:NGF7"/>
    <mergeCell ref="NGG7:NGI7"/>
    <mergeCell ref="NGJ7:NGL7"/>
    <mergeCell ref="NGM7:NGO7"/>
    <mergeCell ref="NGP7:NGR7"/>
    <mergeCell ref="NFO7:NFQ7"/>
    <mergeCell ref="NFR7:NFT7"/>
    <mergeCell ref="NFU7:NFW7"/>
    <mergeCell ref="NFX7:NFZ7"/>
    <mergeCell ref="NGA7:NGC7"/>
    <mergeCell ref="NEZ7:NFB7"/>
    <mergeCell ref="NFC7:NFE7"/>
    <mergeCell ref="NFF7:NFH7"/>
    <mergeCell ref="NFI7:NFK7"/>
    <mergeCell ref="NFL7:NFN7"/>
    <mergeCell ref="NEK7:NEM7"/>
    <mergeCell ref="NEN7:NEP7"/>
    <mergeCell ref="NEQ7:NES7"/>
    <mergeCell ref="NET7:NEV7"/>
    <mergeCell ref="NEW7:NEY7"/>
    <mergeCell ref="NDV7:NDX7"/>
    <mergeCell ref="NDY7:NEA7"/>
    <mergeCell ref="NEB7:NED7"/>
    <mergeCell ref="NEE7:NEG7"/>
    <mergeCell ref="NEH7:NEJ7"/>
    <mergeCell ref="NDG7:NDI7"/>
    <mergeCell ref="NDJ7:NDL7"/>
    <mergeCell ref="NDM7:NDO7"/>
    <mergeCell ref="NDP7:NDR7"/>
    <mergeCell ref="NDS7:NDU7"/>
    <mergeCell ref="NCR7:NCT7"/>
    <mergeCell ref="NCU7:NCW7"/>
    <mergeCell ref="NCX7:NCZ7"/>
    <mergeCell ref="NDA7:NDC7"/>
    <mergeCell ref="NDD7:NDF7"/>
    <mergeCell ref="NCC7:NCE7"/>
    <mergeCell ref="NCF7:NCH7"/>
    <mergeCell ref="NCI7:NCK7"/>
    <mergeCell ref="NCL7:NCN7"/>
    <mergeCell ref="NCO7:NCQ7"/>
    <mergeCell ref="NBN7:NBP7"/>
    <mergeCell ref="NBQ7:NBS7"/>
    <mergeCell ref="NBT7:NBV7"/>
    <mergeCell ref="NBW7:NBY7"/>
    <mergeCell ref="NBZ7:NCB7"/>
    <mergeCell ref="NAY7:NBA7"/>
    <mergeCell ref="NBB7:NBD7"/>
    <mergeCell ref="NBE7:NBG7"/>
    <mergeCell ref="NBH7:NBJ7"/>
    <mergeCell ref="NBK7:NBM7"/>
    <mergeCell ref="NAJ7:NAL7"/>
    <mergeCell ref="NAM7:NAO7"/>
    <mergeCell ref="NAP7:NAR7"/>
    <mergeCell ref="NAS7:NAU7"/>
    <mergeCell ref="NAV7:NAX7"/>
    <mergeCell ref="MZU7:MZW7"/>
    <mergeCell ref="MZX7:MZZ7"/>
    <mergeCell ref="NAA7:NAC7"/>
    <mergeCell ref="NAD7:NAF7"/>
    <mergeCell ref="NAG7:NAI7"/>
    <mergeCell ref="MZF7:MZH7"/>
    <mergeCell ref="MZI7:MZK7"/>
    <mergeCell ref="MZL7:MZN7"/>
    <mergeCell ref="MZO7:MZQ7"/>
    <mergeCell ref="MZR7:MZT7"/>
    <mergeCell ref="MYQ7:MYS7"/>
    <mergeCell ref="MYT7:MYV7"/>
    <mergeCell ref="MYW7:MYY7"/>
    <mergeCell ref="MYZ7:MZB7"/>
    <mergeCell ref="MZC7:MZE7"/>
    <mergeCell ref="MYB7:MYD7"/>
    <mergeCell ref="MYE7:MYG7"/>
    <mergeCell ref="MYH7:MYJ7"/>
    <mergeCell ref="MYK7:MYM7"/>
    <mergeCell ref="MYN7:MYP7"/>
    <mergeCell ref="MXM7:MXO7"/>
    <mergeCell ref="MXP7:MXR7"/>
    <mergeCell ref="MXS7:MXU7"/>
    <mergeCell ref="MXV7:MXX7"/>
    <mergeCell ref="MXY7:MYA7"/>
    <mergeCell ref="MWX7:MWZ7"/>
    <mergeCell ref="MXA7:MXC7"/>
    <mergeCell ref="MXD7:MXF7"/>
    <mergeCell ref="MXG7:MXI7"/>
    <mergeCell ref="MXJ7:MXL7"/>
    <mergeCell ref="MWI7:MWK7"/>
    <mergeCell ref="MWL7:MWN7"/>
    <mergeCell ref="MWO7:MWQ7"/>
    <mergeCell ref="MWR7:MWT7"/>
    <mergeCell ref="MWU7:MWW7"/>
    <mergeCell ref="MVT7:MVV7"/>
    <mergeCell ref="MVW7:MVY7"/>
    <mergeCell ref="MVZ7:MWB7"/>
    <mergeCell ref="MWC7:MWE7"/>
    <mergeCell ref="MWF7:MWH7"/>
    <mergeCell ref="MVE7:MVG7"/>
    <mergeCell ref="MVH7:MVJ7"/>
    <mergeCell ref="MVK7:MVM7"/>
    <mergeCell ref="MVN7:MVP7"/>
    <mergeCell ref="MVQ7:MVS7"/>
    <mergeCell ref="MUP7:MUR7"/>
    <mergeCell ref="MUS7:MUU7"/>
    <mergeCell ref="MUV7:MUX7"/>
    <mergeCell ref="MUY7:MVA7"/>
    <mergeCell ref="MVB7:MVD7"/>
    <mergeCell ref="MUA7:MUC7"/>
    <mergeCell ref="MUD7:MUF7"/>
    <mergeCell ref="MUG7:MUI7"/>
    <mergeCell ref="MUJ7:MUL7"/>
    <mergeCell ref="MUM7:MUO7"/>
    <mergeCell ref="MTL7:MTN7"/>
    <mergeCell ref="MTO7:MTQ7"/>
    <mergeCell ref="MTR7:MTT7"/>
    <mergeCell ref="MTU7:MTW7"/>
    <mergeCell ref="MTX7:MTZ7"/>
    <mergeCell ref="MSW7:MSY7"/>
    <mergeCell ref="MSZ7:MTB7"/>
    <mergeCell ref="MTC7:MTE7"/>
    <mergeCell ref="MTF7:MTH7"/>
    <mergeCell ref="MTI7:MTK7"/>
    <mergeCell ref="MSH7:MSJ7"/>
    <mergeCell ref="MSK7:MSM7"/>
    <mergeCell ref="MSN7:MSP7"/>
    <mergeCell ref="MSQ7:MSS7"/>
    <mergeCell ref="MST7:MSV7"/>
    <mergeCell ref="MRS7:MRU7"/>
    <mergeCell ref="MRV7:MRX7"/>
    <mergeCell ref="MRY7:MSA7"/>
    <mergeCell ref="MSB7:MSD7"/>
    <mergeCell ref="MSE7:MSG7"/>
    <mergeCell ref="MRD7:MRF7"/>
    <mergeCell ref="MRG7:MRI7"/>
    <mergeCell ref="MRJ7:MRL7"/>
    <mergeCell ref="MRM7:MRO7"/>
    <mergeCell ref="MRP7:MRR7"/>
    <mergeCell ref="MQO7:MQQ7"/>
    <mergeCell ref="MQR7:MQT7"/>
    <mergeCell ref="MQU7:MQW7"/>
    <mergeCell ref="MQX7:MQZ7"/>
    <mergeCell ref="MRA7:MRC7"/>
    <mergeCell ref="MPZ7:MQB7"/>
    <mergeCell ref="MQC7:MQE7"/>
    <mergeCell ref="MQF7:MQH7"/>
    <mergeCell ref="MQI7:MQK7"/>
    <mergeCell ref="MQL7:MQN7"/>
    <mergeCell ref="MPK7:MPM7"/>
    <mergeCell ref="MPN7:MPP7"/>
    <mergeCell ref="MPQ7:MPS7"/>
    <mergeCell ref="MPT7:MPV7"/>
    <mergeCell ref="MPW7:MPY7"/>
    <mergeCell ref="MOV7:MOX7"/>
    <mergeCell ref="MOY7:MPA7"/>
    <mergeCell ref="MPB7:MPD7"/>
    <mergeCell ref="MPE7:MPG7"/>
    <mergeCell ref="MPH7:MPJ7"/>
    <mergeCell ref="MOG7:MOI7"/>
    <mergeCell ref="MOJ7:MOL7"/>
    <mergeCell ref="MOM7:MOO7"/>
    <mergeCell ref="MOP7:MOR7"/>
    <mergeCell ref="MOS7:MOU7"/>
    <mergeCell ref="MNR7:MNT7"/>
    <mergeCell ref="MNU7:MNW7"/>
    <mergeCell ref="MNX7:MNZ7"/>
    <mergeCell ref="MOA7:MOC7"/>
    <mergeCell ref="MOD7:MOF7"/>
    <mergeCell ref="MNC7:MNE7"/>
    <mergeCell ref="MNF7:MNH7"/>
    <mergeCell ref="MNI7:MNK7"/>
    <mergeCell ref="MNL7:MNN7"/>
    <mergeCell ref="MNO7:MNQ7"/>
    <mergeCell ref="MMN7:MMP7"/>
    <mergeCell ref="MMQ7:MMS7"/>
    <mergeCell ref="MMT7:MMV7"/>
    <mergeCell ref="MMW7:MMY7"/>
    <mergeCell ref="MMZ7:MNB7"/>
    <mergeCell ref="MLY7:MMA7"/>
    <mergeCell ref="MMB7:MMD7"/>
    <mergeCell ref="MME7:MMG7"/>
    <mergeCell ref="MMH7:MMJ7"/>
    <mergeCell ref="MMK7:MMM7"/>
    <mergeCell ref="MLJ7:MLL7"/>
    <mergeCell ref="MLM7:MLO7"/>
    <mergeCell ref="MLP7:MLR7"/>
    <mergeCell ref="MLS7:MLU7"/>
    <mergeCell ref="MLV7:MLX7"/>
    <mergeCell ref="MKU7:MKW7"/>
    <mergeCell ref="MKX7:MKZ7"/>
    <mergeCell ref="MLA7:MLC7"/>
    <mergeCell ref="MLD7:MLF7"/>
    <mergeCell ref="MLG7:MLI7"/>
    <mergeCell ref="MKF7:MKH7"/>
    <mergeCell ref="MKI7:MKK7"/>
    <mergeCell ref="MKL7:MKN7"/>
    <mergeCell ref="MKO7:MKQ7"/>
    <mergeCell ref="MKR7:MKT7"/>
    <mergeCell ref="MJQ7:MJS7"/>
    <mergeCell ref="MJT7:MJV7"/>
    <mergeCell ref="MJW7:MJY7"/>
    <mergeCell ref="MJZ7:MKB7"/>
    <mergeCell ref="MKC7:MKE7"/>
    <mergeCell ref="MJB7:MJD7"/>
    <mergeCell ref="MJE7:MJG7"/>
    <mergeCell ref="MJH7:MJJ7"/>
    <mergeCell ref="MJK7:MJM7"/>
    <mergeCell ref="MJN7:MJP7"/>
    <mergeCell ref="MIM7:MIO7"/>
    <mergeCell ref="MIP7:MIR7"/>
    <mergeCell ref="MIS7:MIU7"/>
    <mergeCell ref="MIV7:MIX7"/>
    <mergeCell ref="MIY7:MJA7"/>
    <mergeCell ref="MHX7:MHZ7"/>
    <mergeCell ref="MIA7:MIC7"/>
    <mergeCell ref="MID7:MIF7"/>
    <mergeCell ref="MIG7:MII7"/>
    <mergeCell ref="MIJ7:MIL7"/>
    <mergeCell ref="MHI7:MHK7"/>
    <mergeCell ref="MHL7:MHN7"/>
    <mergeCell ref="MHO7:MHQ7"/>
    <mergeCell ref="MHR7:MHT7"/>
    <mergeCell ref="MHU7:MHW7"/>
    <mergeCell ref="MGT7:MGV7"/>
    <mergeCell ref="MGW7:MGY7"/>
    <mergeCell ref="MGZ7:MHB7"/>
    <mergeCell ref="MHC7:MHE7"/>
    <mergeCell ref="MHF7:MHH7"/>
    <mergeCell ref="MGE7:MGG7"/>
    <mergeCell ref="MGH7:MGJ7"/>
    <mergeCell ref="MGK7:MGM7"/>
    <mergeCell ref="MGN7:MGP7"/>
    <mergeCell ref="MGQ7:MGS7"/>
    <mergeCell ref="MFP7:MFR7"/>
    <mergeCell ref="MFS7:MFU7"/>
    <mergeCell ref="MFV7:MFX7"/>
    <mergeCell ref="MFY7:MGA7"/>
    <mergeCell ref="MGB7:MGD7"/>
    <mergeCell ref="MFA7:MFC7"/>
    <mergeCell ref="MFD7:MFF7"/>
    <mergeCell ref="MFG7:MFI7"/>
    <mergeCell ref="MFJ7:MFL7"/>
    <mergeCell ref="MFM7:MFO7"/>
    <mergeCell ref="MEL7:MEN7"/>
    <mergeCell ref="MEO7:MEQ7"/>
    <mergeCell ref="MER7:MET7"/>
    <mergeCell ref="MEU7:MEW7"/>
    <mergeCell ref="MEX7:MEZ7"/>
    <mergeCell ref="MDW7:MDY7"/>
    <mergeCell ref="MDZ7:MEB7"/>
    <mergeCell ref="MEC7:MEE7"/>
    <mergeCell ref="MEF7:MEH7"/>
    <mergeCell ref="MEI7:MEK7"/>
    <mergeCell ref="MDH7:MDJ7"/>
    <mergeCell ref="MDK7:MDM7"/>
    <mergeCell ref="MDN7:MDP7"/>
    <mergeCell ref="MDQ7:MDS7"/>
    <mergeCell ref="MDT7:MDV7"/>
    <mergeCell ref="MCS7:MCU7"/>
    <mergeCell ref="MCV7:MCX7"/>
    <mergeCell ref="MCY7:MDA7"/>
    <mergeCell ref="MDB7:MDD7"/>
    <mergeCell ref="MDE7:MDG7"/>
    <mergeCell ref="MCD7:MCF7"/>
    <mergeCell ref="MCG7:MCI7"/>
    <mergeCell ref="MCJ7:MCL7"/>
    <mergeCell ref="MCM7:MCO7"/>
    <mergeCell ref="MCP7:MCR7"/>
    <mergeCell ref="MBO7:MBQ7"/>
    <mergeCell ref="MBR7:MBT7"/>
    <mergeCell ref="MBU7:MBW7"/>
    <mergeCell ref="MBX7:MBZ7"/>
    <mergeCell ref="MCA7:MCC7"/>
    <mergeCell ref="MAZ7:MBB7"/>
    <mergeCell ref="MBC7:MBE7"/>
    <mergeCell ref="MBF7:MBH7"/>
    <mergeCell ref="MBI7:MBK7"/>
    <mergeCell ref="MBL7:MBN7"/>
    <mergeCell ref="MAK7:MAM7"/>
    <mergeCell ref="MAN7:MAP7"/>
    <mergeCell ref="MAQ7:MAS7"/>
    <mergeCell ref="MAT7:MAV7"/>
    <mergeCell ref="MAW7:MAY7"/>
    <mergeCell ref="LZV7:LZX7"/>
    <mergeCell ref="LZY7:MAA7"/>
    <mergeCell ref="MAB7:MAD7"/>
    <mergeCell ref="MAE7:MAG7"/>
    <mergeCell ref="MAH7:MAJ7"/>
    <mergeCell ref="LZG7:LZI7"/>
    <mergeCell ref="LZJ7:LZL7"/>
    <mergeCell ref="LZM7:LZO7"/>
    <mergeCell ref="LZP7:LZR7"/>
    <mergeCell ref="LZS7:LZU7"/>
    <mergeCell ref="LYR7:LYT7"/>
    <mergeCell ref="LYU7:LYW7"/>
    <mergeCell ref="LYX7:LYZ7"/>
    <mergeCell ref="LZA7:LZC7"/>
    <mergeCell ref="LZD7:LZF7"/>
    <mergeCell ref="LYC7:LYE7"/>
    <mergeCell ref="LYF7:LYH7"/>
    <mergeCell ref="LYI7:LYK7"/>
    <mergeCell ref="LYL7:LYN7"/>
    <mergeCell ref="LYO7:LYQ7"/>
    <mergeCell ref="LXN7:LXP7"/>
    <mergeCell ref="LXQ7:LXS7"/>
    <mergeCell ref="LXT7:LXV7"/>
    <mergeCell ref="LXW7:LXY7"/>
    <mergeCell ref="LXZ7:LYB7"/>
    <mergeCell ref="LWY7:LXA7"/>
    <mergeCell ref="LXB7:LXD7"/>
    <mergeCell ref="LXE7:LXG7"/>
    <mergeCell ref="LXH7:LXJ7"/>
    <mergeCell ref="LXK7:LXM7"/>
    <mergeCell ref="LWJ7:LWL7"/>
    <mergeCell ref="LWM7:LWO7"/>
    <mergeCell ref="LWP7:LWR7"/>
    <mergeCell ref="LWS7:LWU7"/>
    <mergeCell ref="LWV7:LWX7"/>
    <mergeCell ref="LVU7:LVW7"/>
    <mergeCell ref="LVX7:LVZ7"/>
    <mergeCell ref="LWA7:LWC7"/>
    <mergeCell ref="LWD7:LWF7"/>
    <mergeCell ref="LWG7:LWI7"/>
    <mergeCell ref="LVF7:LVH7"/>
    <mergeCell ref="LVI7:LVK7"/>
    <mergeCell ref="LVL7:LVN7"/>
    <mergeCell ref="LVO7:LVQ7"/>
    <mergeCell ref="LVR7:LVT7"/>
    <mergeCell ref="LUQ7:LUS7"/>
    <mergeCell ref="LUT7:LUV7"/>
    <mergeCell ref="LUW7:LUY7"/>
    <mergeCell ref="LUZ7:LVB7"/>
    <mergeCell ref="LVC7:LVE7"/>
    <mergeCell ref="LUB7:LUD7"/>
    <mergeCell ref="LUE7:LUG7"/>
    <mergeCell ref="LUH7:LUJ7"/>
    <mergeCell ref="LUK7:LUM7"/>
    <mergeCell ref="LUN7:LUP7"/>
    <mergeCell ref="LTM7:LTO7"/>
    <mergeCell ref="LTP7:LTR7"/>
    <mergeCell ref="LTS7:LTU7"/>
    <mergeCell ref="LTV7:LTX7"/>
    <mergeCell ref="LTY7:LUA7"/>
    <mergeCell ref="LSX7:LSZ7"/>
    <mergeCell ref="LTA7:LTC7"/>
    <mergeCell ref="LTD7:LTF7"/>
    <mergeCell ref="LTG7:LTI7"/>
    <mergeCell ref="LTJ7:LTL7"/>
    <mergeCell ref="LSI7:LSK7"/>
    <mergeCell ref="LSL7:LSN7"/>
    <mergeCell ref="LSO7:LSQ7"/>
    <mergeCell ref="LSR7:LST7"/>
    <mergeCell ref="LSU7:LSW7"/>
    <mergeCell ref="LRT7:LRV7"/>
    <mergeCell ref="LRW7:LRY7"/>
    <mergeCell ref="LRZ7:LSB7"/>
    <mergeCell ref="LSC7:LSE7"/>
    <mergeCell ref="LSF7:LSH7"/>
    <mergeCell ref="LRE7:LRG7"/>
    <mergeCell ref="LRH7:LRJ7"/>
    <mergeCell ref="LRK7:LRM7"/>
    <mergeCell ref="LRN7:LRP7"/>
    <mergeCell ref="LRQ7:LRS7"/>
    <mergeCell ref="LQP7:LQR7"/>
    <mergeCell ref="LQS7:LQU7"/>
    <mergeCell ref="LQV7:LQX7"/>
    <mergeCell ref="LQY7:LRA7"/>
    <mergeCell ref="LRB7:LRD7"/>
    <mergeCell ref="LQA7:LQC7"/>
    <mergeCell ref="LQD7:LQF7"/>
    <mergeCell ref="LQG7:LQI7"/>
    <mergeCell ref="LQJ7:LQL7"/>
    <mergeCell ref="LQM7:LQO7"/>
    <mergeCell ref="LPL7:LPN7"/>
    <mergeCell ref="LPO7:LPQ7"/>
    <mergeCell ref="LPR7:LPT7"/>
    <mergeCell ref="LPU7:LPW7"/>
    <mergeCell ref="LPX7:LPZ7"/>
    <mergeCell ref="LOW7:LOY7"/>
    <mergeCell ref="LOZ7:LPB7"/>
    <mergeCell ref="LPC7:LPE7"/>
    <mergeCell ref="LPF7:LPH7"/>
    <mergeCell ref="LPI7:LPK7"/>
    <mergeCell ref="LOH7:LOJ7"/>
    <mergeCell ref="LOK7:LOM7"/>
    <mergeCell ref="LON7:LOP7"/>
    <mergeCell ref="LOQ7:LOS7"/>
    <mergeCell ref="LOT7:LOV7"/>
    <mergeCell ref="LNS7:LNU7"/>
    <mergeCell ref="LNV7:LNX7"/>
    <mergeCell ref="LNY7:LOA7"/>
    <mergeCell ref="LOB7:LOD7"/>
    <mergeCell ref="LOE7:LOG7"/>
    <mergeCell ref="LND7:LNF7"/>
    <mergeCell ref="LNG7:LNI7"/>
    <mergeCell ref="LNJ7:LNL7"/>
    <mergeCell ref="LNM7:LNO7"/>
    <mergeCell ref="LNP7:LNR7"/>
    <mergeCell ref="LMO7:LMQ7"/>
    <mergeCell ref="LMR7:LMT7"/>
    <mergeCell ref="LMU7:LMW7"/>
    <mergeCell ref="LMX7:LMZ7"/>
    <mergeCell ref="LNA7:LNC7"/>
    <mergeCell ref="LLZ7:LMB7"/>
    <mergeCell ref="LMC7:LME7"/>
    <mergeCell ref="LMF7:LMH7"/>
    <mergeCell ref="LMI7:LMK7"/>
    <mergeCell ref="LML7:LMN7"/>
    <mergeCell ref="LLK7:LLM7"/>
    <mergeCell ref="LLN7:LLP7"/>
    <mergeCell ref="LLQ7:LLS7"/>
    <mergeCell ref="LLT7:LLV7"/>
    <mergeCell ref="LLW7:LLY7"/>
    <mergeCell ref="LKV7:LKX7"/>
    <mergeCell ref="LKY7:LLA7"/>
    <mergeCell ref="LLB7:LLD7"/>
    <mergeCell ref="LLE7:LLG7"/>
    <mergeCell ref="LLH7:LLJ7"/>
    <mergeCell ref="LKG7:LKI7"/>
    <mergeCell ref="LKJ7:LKL7"/>
    <mergeCell ref="LKM7:LKO7"/>
    <mergeCell ref="LKP7:LKR7"/>
    <mergeCell ref="LKS7:LKU7"/>
    <mergeCell ref="LJR7:LJT7"/>
    <mergeCell ref="LJU7:LJW7"/>
    <mergeCell ref="LJX7:LJZ7"/>
    <mergeCell ref="LKA7:LKC7"/>
    <mergeCell ref="LKD7:LKF7"/>
    <mergeCell ref="LJC7:LJE7"/>
    <mergeCell ref="LJF7:LJH7"/>
    <mergeCell ref="LJI7:LJK7"/>
    <mergeCell ref="LJL7:LJN7"/>
    <mergeCell ref="LJO7:LJQ7"/>
    <mergeCell ref="LIN7:LIP7"/>
    <mergeCell ref="LIQ7:LIS7"/>
    <mergeCell ref="LIT7:LIV7"/>
    <mergeCell ref="LIW7:LIY7"/>
    <mergeCell ref="LIZ7:LJB7"/>
    <mergeCell ref="LHY7:LIA7"/>
    <mergeCell ref="LIB7:LID7"/>
    <mergeCell ref="LIE7:LIG7"/>
    <mergeCell ref="LIH7:LIJ7"/>
    <mergeCell ref="LIK7:LIM7"/>
    <mergeCell ref="LHJ7:LHL7"/>
    <mergeCell ref="LHM7:LHO7"/>
    <mergeCell ref="LHP7:LHR7"/>
    <mergeCell ref="LHS7:LHU7"/>
    <mergeCell ref="LHV7:LHX7"/>
    <mergeCell ref="LGU7:LGW7"/>
    <mergeCell ref="LGX7:LGZ7"/>
    <mergeCell ref="LHA7:LHC7"/>
    <mergeCell ref="LHD7:LHF7"/>
    <mergeCell ref="LHG7:LHI7"/>
    <mergeCell ref="LGF7:LGH7"/>
    <mergeCell ref="LGI7:LGK7"/>
    <mergeCell ref="LGL7:LGN7"/>
    <mergeCell ref="LGO7:LGQ7"/>
    <mergeCell ref="LGR7:LGT7"/>
    <mergeCell ref="LFQ7:LFS7"/>
    <mergeCell ref="LFT7:LFV7"/>
    <mergeCell ref="LFW7:LFY7"/>
    <mergeCell ref="LFZ7:LGB7"/>
    <mergeCell ref="LGC7:LGE7"/>
    <mergeCell ref="LFB7:LFD7"/>
    <mergeCell ref="LFE7:LFG7"/>
    <mergeCell ref="LFH7:LFJ7"/>
    <mergeCell ref="LFK7:LFM7"/>
    <mergeCell ref="LFN7:LFP7"/>
    <mergeCell ref="LEM7:LEO7"/>
    <mergeCell ref="LEP7:LER7"/>
    <mergeCell ref="LES7:LEU7"/>
    <mergeCell ref="LEV7:LEX7"/>
    <mergeCell ref="LEY7:LFA7"/>
    <mergeCell ref="LDX7:LDZ7"/>
    <mergeCell ref="LEA7:LEC7"/>
    <mergeCell ref="LED7:LEF7"/>
    <mergeCell ref="LEG7:LEI7"/>
    <mergeCell ref="LEJ7:LEL7"/>
    <mergeCell ref="LDI7:LDK7"/>
    <mergeCell ref="LDL7:LDN7"/>
    <mergeCell ref="LDO7:LDQ7"/>
    <mergeCell ref="LDR7:LDT7"/>
    <mergeCell ref="LDU7:LDW7"/>
    <mergeCell ref="LCT7:LCV7"/>
    <mergeCell ref="LCW7:LCY7"/>
    <mergeCell ref="LCZ7:LDB7"/>
    <mergeCell ref="LDC7:LDE7"/>
    <mergeCell ref="LDF7:LDH7"/>
    <mergeCell ref="LCE7:LCG7"/>
    <mergeCell ref="LCH7:LCJ7"/>
    <mergeCell ref="LCK7:LCM7"/>
    <mergeCell ref="LCN7:LCP7"/>
    <mergeCell ref="LCQ7:LCS7"/>
    <mergeCell ref="LBP7:LBR7"/>
    <mergeCell ref="LBS7:LBU7"/>
    <mergeCell ref="LBV7:LBX7"/>
    <mergeCell ref="LBY7:LCA7"/>
    <mergeCell ref="LCB7:LCD7"/>
    <mergeCell ref="LBA7:LBC7"/>
    <mergeCell ref="LBD7:LBF7"/>
    <mergeCell ref="LBG7:LBI7"/>
    <mergeCell ref="LBJ7:LBL7"/>
    <mergeCell ref="LBM7:LBO7"/>
    <mergeCell ref="LAL7:LAN7"/>
    <mergeCell ref="LAO7:LAQ7"/>
    <mergeCell ref="LAR7:LAT7"/>
    <mergeCell ref="LAU7:LAW7"/>
    <mergeCell ref="LAX7:LAZ7"/>
    <mergeCell ref="KZW7:KZY7"/>
    <mergeCell ref="KZZ7:LAB7"/>
    <mergeCell ref="LAC7:LAE7"/>
    <mergeCell ref="LAF7:LAH7"/>
    <mergeCell ref="LAI7:LAK7"/>
    <mergeCell ref="KZH7:KZJ7"/>
    <mergeCell ref="KZK7:KZM7"/>
    <mergeCell ref="KZN7:KZP7"/>
    <mergeCell ref="KZQ7:KZS7"/>
    <mergeCell ref="KZT7:KZV7"/>
    <mergeCell ref="KYS7:KYU7"/>
    <mergeCell ref="KYV7:KYX7"/>
    <mergeCell ref="KYY7:KZA7"/>
    <mergeCell ref="KZB7:KZD7"/>
    <mergeCell ref="KZE7:KZG7"/>
    <mergeCell ref="KYD7:KYF7"/>
    <mergeCell ref="KYG7:KYI7"/>
    <mergeCell ref="KYJ7:KYL7"/>
    <mergeCell ref="KYM7:KYO7"/>
    <mergeCell ref="KYP7:KYR7"/>
    <mergeCell ref="KXO7:KXQ7"/>
    <mergeCell ref="KXR7:KXT7"/>
    <mergeCell ref="KXU7:KXW7"/>
    <mergeCell ref="KXX7:KXZ7"/>
    <mergeCell ref="KYA7:KYC7"/>
    <mergeCell ref="KWZ7:KXB7"/>
    <mergeCell ref="KXC7:KXE7"/>
    <mergeCell ref="KXF7:KXH7"/>
    <mergeCell ref="KXI7:KXK7"/>
    <mergeCell ref="KXL7:KXN7"/>
    <mergeCell ref="KWK7:KWM7"/>
    <mergeCell ref="KWN7:KWP7"/>
    <mergeCell ref="KWQ7:KWS7"/>
    <mergeCell ref="KWT7:KWV7"/>
    <mergeCell ref="KWW7:KWY7"/>
    <mergeCell ref="KVV7:KVX7"/>
    <mergeCell ref="KVY7:KWA7"/>
    <mergeCell ref="KWB7:KWD7"/>
    <mergeCell ref="KWE7:KWG7"/>
    <mergeCell ref="KWH7:KWJ7"/>
    <mergeCell ref="KVG7:KVI7"/>
    <mergeCell ref="KVJ7:KVL7"/>
    <mergeCell ref="KVM7:KVO7"/>
    <mergeCell ref="KVP7:KVR7"/>
    <mergeCell ref="KVS7:KVU7"/>
    <mergeCell ref="KUR7:KUT7"/>
    <mergeCell ref="KUU7:KUW7"/>
    <mergeCell ref="KUX7:KUZ7"/>
    <mergeCell ref="KVA7:KVC7"/>
    <mergeCell ref="KVD7:KVF7"/>
    <mergeCell ref="KUC7:KUE7"/>
    <mergeCell ref="KUF7:KUH7"/>
    <mergeCell ref="KUI7:KUK7"/>
    <mergeCell ref="KUL7:KUN7"/>
    <mergeCell ref="KUO7:KUQ7"/>
    <mergeCell ref="KTN7:KTP7"/>
    <mergeCell ref="KTQ7:KTS7"/>
    <mergeCell ref="KTT7:KTV7"/>
    <mergeCell ref="KTW7:KTY7"/>
    <mergeCell ref="KTZ7:KUB7"/>
    <mergeCell ref="KSY7:KTA7"/>
    <mergeCell ref="KTB7:KTD7"/>
    <mergeCell ref="KTE7:KTG7"/>
    <mergeCell ref="KTH7:KTJ7"/>
    <mergeCell ref="KTK7:KTM7"/>
    <mergeCell ref="KSJ7:KSL7"/>
    <mergeCell ref="KSM7:KSO7"/>
    <mergeCell ref="KSP7:KSR7"/>
    <mergeCell ref="KSS7:KSU7"/>
    <mergeCell ref="KSV7:KSX7"/>
    <mergeCell ref="KRU7:KRW7"/>
    <mergeCell ref="KRX7:KRZ7"/>
    <mergeCell ref="KSA7:KSC7"/>
    <mergeCell ref="KSD7:KSF7"/>
    <mergeCell ref="KSG7:KSI7"/>
    <mergeCell ref="KRF7:KRH7"/>
    <mergeCell ref="KRI7:KRK7"/>
    <mergeCell ref="KRL7:KRN7"/>
    <mergeCell ref="KRO7:KRQ7"/>
    <mergeCell ref="KRR7:KRT7"/>
    <mergeCell ref="KQQ7:KQS7"/>
    <mergeCell ref="KQT7:KQV7"/>
    <mergeCell ref="KQW7:KQY7"/>
    <mergeCell ref="KQZ7:KRB7"/>
    <mergeCell ref="KRC7:KRE7"/>
    <mergeCell ref="KQB7:KQD7"/>
    <mergeCell ref="KQE7:KQG7"/>
    <mergeCell ref="KQH7:KQJ7"/>
    <mergeCell ref="KQK7:KQM7"/>
    <mergeCell ref="KQN7:KQP7"/>
    <mergeCell ref="KPM7:KPO7"/>
    <mergeCell ref="KPP7:KPR7"/>
    <mergeCell ref="KPS7:KPU7"/>
    <mergeCell ref="KPV7:KPX7"/>
    <mergeCell ref="KPY7:KQA7"/>
    <mergeCell ref="KOX7:KOZ7"/>
    <mergeCell ref="KPA7:KPC7"/>
    <mergeCell ref="KPD7:KPF7"/>
    <mergeCell ref="KPG7:KPI7"/>
    <mergeCell ref="KPJ7:KPL7"/>
    <mergeCell ref="KOI7:KOK7"/>
    <mergeCell ref="KOL7:KON7"/>
    <mergeCell ref="KOO7:KOQ7"/>
    <mergeCell ref="KOR7:KOT7"/>
    <mergeCell ref="KOU7:KOW7"/>
    <mergeCell ref="KNT7:KNV7"/>
    <mergeCell ref="KNW7:KNY7"/>
    <mergeCell ref="KNZ7:KOB7"/>
    <mergeCell ref="KOC7:KOE7"/>
    <mergeCell ref="KOF7:KOH7"/>
    <mergeCell ref="KNE7:KNG7"/>
    <mergeCell ref="KNH7:KNJ7"/>
    <mergeCell ref="KNK7:KNM7"/>
    <mergeCell ref="KNN7:KNP7"/>
    <mergeCell ref="KNQ7:KNS7"/>
    <mergeCell ref="KMP7:KMR7"/>
    <mergeCell ref="KMS7:KMU7"/>
    <mergeCell ref="KMV7:KMX7"/>
    <mergeCell ref="KMY7:KNA7"/>
    <mergeCell ref="KNB7:KND7"/>
    <mergeCell ref="KMA7:KMC7"/>
    <mergeCell ref="KMD7:KMF7"/>
    <mergeCell ref="KMG7:KMI7"/>
    <mergeCell ref="KMJ7:KML7"/>
    <mergeCell ref="KMM7:KMO7"/>
    <mergeCell ref="KLL7:KLN7"/>
    <mergeCell ref="KLO7:KLQ7"/>
    <mergeCell ref="KLR7:KLT7"/>
    <mergeCell ref="KLU7:KLW7"/>
    <mergeCell ref="KLX7:KLZ7"/>
    <mergeCell ref="KKW7:KKY7"/>
    <mergeCell ref="KKZ7:KLB7"/>
    <mergeCell ref="KLC7:KLE7"/>
    <mergeCell ref="KLF7:KLH7"/>
    <mergeCell ref="KLI7:KLK7"/>
    <mergeCell ref="KKH7:KKJ7"/>
    <mergeCell ref="KKK7:KKM7"/>
    <mergeCell ref="KKN7:KKP7"/>
    <mergeCell ref="KKQ7:KKS7"/>
    <mergeCell ref="KKT7:KKV7"/>
    <mergeCell ref="KJS7:KJU7"/>
    <mergeCell ref="KJV7:KJX7"/>
    <mergeCell ref="KJY7:KKA7"/>
    <mergeCell ref="KKB7:KKD7"/>
    <mergeCell ref="KKE7:KKG7"/>
    <mergeCell ref="KJD7:KJF7"/>
    <mergeCell ref="KJG7:KJI7"/>
    <mergeCell ref="KJJ7:KJL7"/>
    <mergeCell ref="KJM7:KJO7"/>
    <mergeCell ref="KJP7:KJR7"/>
    <mergeCell ref="KIO7:KIQ7"/>
    <mergeCell ref="KIR7:KIT7"/>
    <mergeCell ref="KIU7:KIW7"/>
    <mergeCell ref="KIX7:KIZ7"/>
    <mergeCell ref="KJA7:KJC7"/>
    <mergeCell ref="KHZ7:KIB7"/>
    <mergeCell ref="KIC7:KIE7"/>
    <mergeCell ref="KIF7:KIH7"/>
    <mergeCell ref="KII7:KIK7"/>
    <mergeCell ref="KIL7:KIN7"/>
    <mergeCell ref="KHK7:KHM7"/>
    <mergeCell ref="KHN7:KHP7"/>
    <mergeCell ref="KHQ7:KHS7"/>
    <mergeCell ref="KHT7:KHV7"/>
    <mergeCell ref="KHW7:KHY7"/>
    <mergeCell ref="KGV7:KGX7"/>
    <mergeCell ref="KGY7:KHA7"/>
    <mergeCell ref="KHB7:KHD7"/>
    <mergeCell ref="KHE7:KHG7"/>
    <mergeCell ref="KHH7:KHJ7"/>
    <mergeCell ref="KGG7:KGI7"/>
    <mergeCell ref="KGJ7:KGL7"/>
    <mergeCell ref="KGM7:KGO7"/>
    <mergeCell ref="KGP7:KGR7"/>
    <mergeCell ref="KGS7:KGU7"/>
    <mergeCell ref="KFR7:KFT7"/>
    <mergeCell ref="KFU7:KFW7"/>
    <mergeCell ref="KFX7:KFZ7"/>
    <mergeCell ref="KGA7:KGC7"/>
    <mergeCell ref="KGD7:KGF7"/>
    <mergeCell ref="KFC7:KFE7"/>
    <mergeCell ref="KFF7:KFH7"/>
    <mergeCell ref="KFI7:KFK7"/>
    <mergeCell ref="KFL7:KFN7"/>
    <mergeCell ref="KFO7:KFQ7"/>
    <mergeCell ref="KEN7:KEP7"/>
    <mergeCell ref="KEQ7:KES7"/>
    <mergeCell ref="KET7:KEV7"/>
    <mergeCell ref="KEW7:KEY7"/>
    <mergeCell ref="KEZ7:KFB7"/>
    <mergeCell ref="KDY7:KEA7"/>
    <mergeCell ref="KEB7:KED7"/>
    <mergeCell ref="KEE7:KEG7"/>
    <mergeCell ref="KEH7:KEJ7"/>
    <mergeCell ref="KEK7:KEM7"/>
    <mergeCell ref="KDJ7:KDL7"/>
    <mergeCell ref="KDM7:KDO7"/>
    <mergeCell ref="KDP7:KDR7"/>
    <mergeCell ref="KDS7:KDU7"/>
    <mergeCell ref="KDV7:KDX7"/>
    <mergeCell ref="KCU7:KCW7"/>
    <mergeCell ref="KCX7:KCZ7"/>
    <mergeCell ref="KDA7:KDC7"/>
    <mergeCell ref="KDD7:KDF7"/>
    <mergeCell ref="KDG7:KDI7"/>
    <mergeCell ref="KCF7:KCH7"/>
    <mergeCell ref="KCI7:KCK7"/>
    <mergeCell ref="KCL7:KCN7"/>
    <mergeCell ref="KCO7:KCQ7"/>
    <mergeCell ref="KCR7:KCT7"/>
    <mergeCell ref="KBQ7:KBS7"/>
    <mergeCell ref="KBT7:KBV7"/>
    <mergeCell ref="KBW7:KBY7"/>
    <mergeCell ref="KBZ7:KCB7"/>
    <mergeCell ref="KCC7:KCE7"/>
    <mergeCell ref="KBB7:KBD7"/>
    <mergeCell ref="KBE7:KBG7"/>
    <mergeCell ref="KBH7:KBJ7"/>
    <mergeCell ref="KBK7:KBM7"/>
    <mergeCell ref="KBN7:KBP7"/>
    <mergeCell ref="KAM7:KAO7"/>
    <mergeCell ref="KAP7:KAR7"/>
    <mergeCell ref="KAS7:KAU7"/>
    <mergeCell ref="KAV7:KAX7"/>
    <mergeCell ref="KAY7:KBA7"/>
    <mergeCell ref="JZX7:JZZ7"/>
    <mergeCell ref="KAA7:KAC7"/>
    <mergeCell ref="KAD7:KAF7"/>
    <mergeCell ref="KAG7:KAI7"/>
    <mergeCell ref="KAJ7:KAL7"/>
    <mergeCell ref="JZI7:JZK7"/>
    <mergeCell ref="JZL7:JZN7"/>
    <mergeCell ref="JZO7:JZQ7"/>
    <mergeCell ref="JZR7:JZT7"/>
    <mergeCell ref="JZU7:JZW7"/>
    <mergeCell ref="JYT7:JYV7"/>
    <mergeCell ref="JYW7:JYY7"/>
    <mergeCell ref="JYZ7:JZB7"/>
    <mergeCell ref="JZC7:JZE7"/>
    <mergeCell ref="JZF7:JZH7"/>
    <mergeCell ref="JYE7:JYG7"/>
    <mergeCell ref="JYH7:JYJ7"/>
    <mergeCell ref="JYK7:JYM7"/>
    <mergeCell ref="JYN7:JYP7"/>
    <mergeCell ref="JYQ7:JYS7"/>
    <mergeCell ref="JXP7:JXR7"/>
    <mergeCell ref="JXS7:JXU7"/>
    <mergeCell ref="JXV7:JXX7"/>
    <mergeCell ref="JXY7:JYA7"/>
    <mergeCell ref="JYB7:JYD7"/>
    <mergeCell ref="JXA7:JXC7"/>
    <mergeCell ref="JXD7:JXF7"/>
    <mergeCell ref="JXG7:JXI7"/>
    <mergeCell ref="JXJ7:JXL7"/>
    <mergeCell ref="JXM7:JXO7"/>
    <mergeCell ref="JWL7:JWN7"/>
    <mergeCell ref="JWO7:JWQ7"/>
    <mergeCell ref="JWR7:JWT7"/>
    <mergeCell ref="JWU7:JWW7"/>
    <mergeCell ref="JWX7:JWZ7"/>
    <mergeCell ref="JVW7:JVY7"/>
    <mergeCell ref="JVZ7:JWB7"/>
    <mergeCell ref="JWC7:JWE7"/>
    <mergeCell ref="JWF7:JWH7"/>
    <mergeCell ref="JWI7:JWK7"/>
    <mergeCell ref="JVH7:JVJ7"/>
    <mergeCell ref="JVK7:JVM7"/>
    <mergeCell ref="JVN7:JVP7"/>
    <mergeCell ref="JVQ7:JVS7"/>
    <mergeCell ref="JVT7:JVV7"/>
    <mergeCell ref="JUS7:JUU7"/>
    <mergeCell ref="JUV7:JUX7"/>
    <mergeCell ref="JUY7:JVA7"/>
    <mergeCell ref="JVB7:JVD7"/>
    <mergeCell ref="JVE7:JVG7"/>
    <mergeCell ref="JUD7:JUF7"/>
    <mergeCell ref="JUG7:JUI7"/>
    <mergeCell ref="JUJ7:JUL7"/>
    <mergeCell ref="JUM7:JUO7"/>
    <mergeCell ref="JUP7:JUR7"/>
    <mergeCell ref="JTO7:JTQ7"/>
    <mergeCell ref="JTR7:JTT7"/>
    <mergeCell ref="JTU7:JTW7"/>
    <mergeCell ref="JTX7:JTZ7"/>
    <mergeCell ref="JUA7:JUC7"/>
    <mergeCell ref="JSZ7:JTB7"/>
    <mergeCell ref="JTC7:JTE7"/>
    <mergeCell ref="JTF7:JTH7"/>
    <mergeCell ref="JTI7:JTK7"/>
    <mergeCell ref="JTL7:JTN7"/>
    <mergeCell ref="JSK7:JSM7"/>
    <mergeCell ref="JSN7:JSP7"/>
    <mergeCell ref="JSQ7:JSS7"/>
    <mergeCell ref="JST7:JSV7"/>
    <mergeCell ref="JSW7:JSY7"/>
    <mergeCell ref="JRV7:JRX7"/>
    <mergeCell ref="JRY7:JSA7"/>
    <mergeCell ref="JSB7:JSD7"/>
    <mergeCell ref="JSE7:JSG7"/>
    <mergeCell ref="JSH7:JSJ7"/>
    <mergeCell ref="JRG7:JRI7"/>
    <mergeCell ref="JRJ7:JRL7"/>
    <mergeCell ref="JRM7:JRO7"/>
    <mergeCell ref="JRP7:JRR7"/>
    <mergeCell ref="JRS7:JRU7"/>
    <mergeCell ref="JQR7:JQT7"/>
    <mergeCell ref="JQU7:JQW7"/>
    <mergeCell ref="JQX7:JQZ7"/>
    <mergeCell ref="JRA7:JRC7"/>
    <mergeCell ref="JRD7:JRF7"/>
    <mergeCell ref="JQC7:JQE7"/>
    <mergeCell ref="JQF7:JQH7"/>
    <mergeCell ref="JQI7:JQK7"/>
    <mergeCell ref="JQL7:JQN7"/>
    <mergeCell ref="JQO7:JQQ7"/>
    <mergeCell ref="JPN7:JPP7"/>
    <mergeCell ref="JPQ7:JPS7"/>
    <mergeCell ref="JPT7:JPV7"/>
    <mergeCell ref="JPW7:JPY7"/>
    <mergeCell ref="JPZ7:JQB7"/>
    <mergeCell ref="JOY7:JPA7"/>
    <mergeCell ref="JPB7:JPD7"/>
    <mergeCell ref="JPE7:JPG7"/>
    <mergeCell ref="JPH7:JPJ7"/>
    <mergeCell ref="JPK7:JPM7"/>
    <mergeCell ref="JOJ7:JOL7"/>
    <mergeCell ref="JOM7:JOO7"/>
    <mergeCell ref="JOP7:JOR7"/>
    <mergeCell ref="JOS7:JOU7"/>
    <mergeCell ref="JOV7:JOX7"/>
    <mergeCell ref="JNU7:JNW7"/>
    <mergeCell ref="JNX7:JNZ7"/>
    <mergeCell ref="JOA7:JOC7"/>
    <mergeCell ref="JOD7:JOF7"/>
    <mergeCell ref="JOG7:JOI7"/>
    <mergeCell ref="JNF7:JNH7"/>
    <mergeCell ref="JNI7:JNK7"/>
    <mergeCell ref="JNL7:JNN7"/>
    <mergeCell ref="JNO7:JNQ7"/>
    <mergeCell ref="JNR7:JNT7"/>
    <mergeCell ref="JMQ7:JMS7"/>
    <mergeCell ref="JMT7:JMV7"/>
    <mergeCell ref="JMW7:JMY7"/>
    <mergeCell ref="JMZ7:JNB7"/>
    <mergeCell ref="JNC7:JNE7"/>
    <mergeCell ref="JMB7:JMD7"/>
    <mergeCell ref="JME7:JMG7"/>
    <mergeCell ref="JMH7:JMJ7"/>
    <mergeCell ref="JMK7:JMM7"/>
    <mergeCell ref="JMN7:JMP7"/>
    <mergeCell ref="JLM7:JLO7"/>
    <mergeCell ref="JLP7:JLR7"/>
    <mergeCell ref="JLS7:JLU7"/>
    <mergeCell ref="JLV7:JLX7"/>
    <mergeCell ref="JLY7:JMA7"/>
    <mergeCell ref="JKX7:JKZ7"/>
    <mergeCell ref="JLA7:JLC7"/>
    <mergeCell ref="JLD7:JLF7"/>
    <mergeCell ref="JLG7:JLI7"/>
    <mergeCell ref="JLJ7:JLL7"/>
    <mergeCell ref="JKI7:JKK7"/>
    <mergeCell ref="JKL7:JKN7"/>
    <mergeCell ref="JKO7:JKQ7"/>
    <mergeCell ref="JKR7:JKT7"/>
    <mergeCell ref="JKU7:JKW7"/>
    <mergeCell ref="JJT7:JJV7"/>
    <mergeCell ref="JJW7:JJY7"/>
    <mergeCell ref="JJZ7:JKB7"/>
    <mergeCell ref="JKC7:JKE7"/>
    <mergeCell ref="JKF7:JKH7"/>
    <mergeCell ref="JJE7:JJG7"/>
    <mergeCell ref="JJH7:JJJ7"/>
    <mergeCell ref="JJK7:JJM7"/>
    <mergeCell ref="JJN7:JJP7"/>
    <mergeCell ref="JJQ7:JJS7"/>
    <mergeCell ref="JIP7:JIR7"/>
    <mergeCell ref="JIS7:JIU7"/>
    <mergeCell ref="JIV7:JIX7"/>
    <mergeCell ref="JIY7:JJA7"/>
    <mergeCell ref="JJB7:JJD7"/>
    <mergeCell ref="JIA7:JIC7"/>
    <mergeCell ref="JID7:JIF7"/>
    <mergeCell ref="JIG7:JII7"/>
    <mergeCell ref="JIJ7:JIL7"/>
    <mergeCell ref="JIM7:JIO7"/>
    <mergeCell ref="JHL7:JHN7"/>
    <mergeCell ref="JHO7:JHQ7"/>
    <mergeCell ref="JHR7:JHT7"/>
    <mergeCell ref="JHU7:JHW7"/>
    <mergeCell ref="JHX7:JHZ7"/>
    <mergeCell ref="JGW7:JGY7"/>
    <mergeCell ref="JGZ7:JHB7"/>
    <mergeCell ref="JHC7:JHE7"/>
    <mergeCell ref="JHF7:JHH7"/>
    <mergeCell ref="JHI7:JHK7"/>
    <mergeCell ref="JGH7:JGJ7"/>
    <mergeCell ref="JGK7:JGM7"/>
    <mergeCell ref="JGN7:JGP7"/>
    <mergeCell ref="JGQ7:JGS7"/>
    <mergeCell ref="JGT7:JGV7"/>
    <mergeCell ref="JFS7:JFU7"/>
    <mergeCell ref="JFV7:JFX7"/>
    <mergeCell ref="JFY7:JGA7"/>
    <mergeCell ref="JGB7:JGD7"/>
    <mergeCell ref="JGE7:JGG7"/>
    <mergeCell ref="JFD7:JFF7"/>
    <mergeCell ref="JFG7:JFI7"/>
    <mergeCell ref="JFJ7:JFL7"/>
    <mergeCell ref="JFM7:JFO7"/>
    <mergeCell ref="JFP7:JFR7"/>
    <mergeCell ref="JEO7:JEQ7"/>
    <mergeCell ref="JER7:JET7"/>
    <mergeCell ref="JEU7:JEW7"/>
    <mergeCell ref="JEX7:JEZ7"/>
    <mergeCell ref="JFA7:JFC7"/>
    <mergeCell ref="JDZ7:JEB7"/>
    <mergeCell ref="JEC7:JEE7"/>
    <mergeCell ref="JEF7:JEH7"/>
    <mergeCell ref="JEI7:JEK7"/>
    <mergeCell ref="JEL7:JEN7"/>
    <mergeCell ref="JDK7:JDM7"/>
    <mergeCell ref="JDN7:JDP7"/>
    <mergeCell ref="JDQ7:JDS7"/>
    <mergeCell ref="JDT7:JDV7"/>
    <mergeCell ref="JDW7:JDY7"/>
    <mergeCell ref="JCV7:JCX7"/>
    <mergeCell ref="JCY7:JDA7"/>
    <mergeCell ref="JDB7:JDD7"/>
    <mergeCell ref="JDE7:JDG7"/>
    <mergeCell ref="JDH7:JDJ7"/>
    <mergeCell ref="JCG7:JCI7"/>
    <mergeCell ref="JCJ7:JCL7"/>
    <mergeCell ref="JCM7:JCO7"/>
    <mergeCell ref="JCP7:JCR7"/>
    <mergeCell ref="JCS7:JCU7"/>
    <mergeCell ref="JBR7:JBT7"/>
    <mergeCell ref="JBU7:JBW7"/>
    <mergeCell ref="JBX7:JBZ7"/>
    <mergeCell ref="JCA7:JCC7"/>
    <mergeCell ref="JCD7:JCF7"/>
    <mergeCell ref="JBC7:JBE7"/>
    <mergeCell ref="JBF7:JBH7"/>
    <mergeCell ref="JBI7:JBK7"/>
    <mergeCell ref="JBL7:JBN7"/>
    <mergeCell ref="JBO7:JBQ7"/>
    <mergeCell ref="JAN7:JAP7"/>
    <mergeCell ref="JAQ7:JAS7"/>
    <mergeCell ref="JAT7:JAV7"/>
    <mergeCell ref="JAW7:JAY7"/>
    <mergeCell ref="JAZ7:JBB7"/>
    <mergeCell ref="IZY7:JAA7"/>
    <mergeCell ref="JAB7:JAD7"/>
    <mergeCell ref="JAE7:JAG7"/>
    <mergeCell ref="JAH7:JAJ7"/>
    <mergeCell ref="JAK7:JAM7"/>
    <mergeCell ref="IZJ7:IZL7"/>
    <mergeCell ref="IZM7:IZO7"/>
    <mergeCell ref="IZP7:IZR7"/>
    <mergeCell ref="IZS7:IZU7"/>
    <mergeCell ref="IZV7:IZX7"/>
    <mergeCell ref="IYU7:IYW7"/>
    <mergeCell ref="IYX7:IYZ7"/>
    <mergeCell ref="IZA7:IZC7"/>
    <mergeCell ref="IZD7:IZF7"/>
    <mergeCell ref="IZG7:IZI7"/>
    <mergeCell ref="IYF7:IYH7"/>
    <mergeCell ref="IYI7:IYK7"/>
    <mergeCell ref="IYL7:IYN7"/>
    <mergeCell ref="IYO7:IYQ7"/>
    <mergeCell ref="IYR7:IYT7"/>
    <mergeCell ref="IXQ7:IXS7"/>
    <mergeCell ref="IXT7:IXV7"/>
    <mergeCell ref="IXW7:IXY7"/>
    <mergeCell ref="IXZ7:IYB7"/>
    <mergeCell ref="IYC7:IYE7"/>
    <mergeCell ref="IXB7:IXD7"/>
    <mergeCell ref="IXE7:IXG7"/>
    <mergeCell ref="IXH7:IXJ7"/>
    <mergeCell ref="IXK7:IXM7"/>
    <mergeCell ref="IXN7:IXP7"/>
    <mergeCell ref="IWM7:IWO7"/>
    <mergeCell ref="IWP7:IWR7"/>
    <mergeCell ref="IWS7:IWU7"/>
    <mergeCell ref="IWV7:IWX7"/>
    <mergeCell ref="IWY7:IXA7"/>
    <mergeCell ref="IVX7:IVZ7"/>
    <mergeCell ref="IWA7:IWC7"/>
    <mergeCell ref="IWD7:IWF7"/>
    <mergeCell ref="IWG7:IWI7"/>
    <mergeCell ref="IWJ7:IWL7"/>
    <mergeCell ref="IVI7:IVK7"/>
    <mergeCell ref="IVL7:IVN7"/>
    <mergeCell ref="IVO7:IVQ7"/>
    <mergeCell ref="IVR7:IVT7"/>
    <mergeCell ref="IVU7:IVW7"/>
    <mergeCell ref="IUT7:IUV7"/>
    <mergeCell ref="IUW7:IUY7"/>
    <mergeCell ref="IUZ7:IVB7"/>
    <mergeCell ref="IVC7:IVE7"/>
    <mergeCell ref="IVF7:IVH7"/>
    <mergeCell ref="IUE7:IUG7"/>
    <mergeCell ref="IUH7:IUJ7"/>
    <mergeCell ref="IUK7:IUM7"/>
    <mergeCell ref="IUN7:IUP7"/>
    <mergeCell ref="IUQ7:IUS7"/>
    <mergeCell ref="ITP7:ITR7"/>
    <mergeCell ref="ITS7:ITU7"/>
    <mergeCell ref="ITV7:ITX7"/>
    <mergeCell ref="ITY7:IUA7"/>
    <mergeCell ref="IUB7:IUD7"/>
    <mergeCell ref="ITA7:ITC7"/>
    <mergeCell ref="ITD7:ITF7"/>
    <mergeCell ref="ITG7:ITI7"/>
    <mergeCell ref="ITJ7:ITL7"/>
    <mergeCell ref="ITM7:ITO7"/>
    <mergeCell ref="ISL7:ISN7"/>
    <mergeCell ref="ISO7:ISQ7"/>
    <mergeCell ref="ISR7:IST7"/>
    <mergeCell ref="ISU7:ISW7"/>
    <mergeCell ref="ISX7:ISZ7"/>
    <mergeCell ref="IRW7:IRY7"/>
    <mergeCell ref="IRZ7:ISB7"/>
    <mergeCell ref="ISC7:ISE7"/>
    <mergeCell ref="ISF7:ISH7"/>
    <mergeCell ref="ISI7:ISK7"/>
    <mergeCell ref="IRH7:IRJ7"/>
    <mergeCell ref="IRK7:IRM7"/>
    <mergeCell ref="IRN7:IRP7"/>
    <mergeCell ref="IRQ7:IRS7"/>
    <mergeCell ref="IRT7:IRV7"/>
    <mergeCell ref="IQS7:IQU7"/>
    <mergeCell ref="IQV7:IQX7"/>
    <mergeCell ref="IQY7:IRA7"/>
    <mergeCell ref="IRB7:IRD7"/>
    <mergeCell ref="IRE7:IRG7"/>
    <mergeCell ref="IQD7:IQF7"/>
    <mergeCell ref="IQG7:IQI7"/>
    <mergeCell ref="IQJ7:IQL7"/>
    <mergeCell ref="IQM7:IQO7"/>
    <mergeCell ref="IQP7:IQR7"/>
    <mergeCell ref="IPO7:IPQ7"/>
    <mergeCell ref="IPR7:IPT7"/>
    <mergeCell ref="IPU7:IPW7"/>
    <mergeCell ref="IPX7:IPZ7"/>
    <mergeCell ref="IQA7:IQC7"/>
    <mergeCell ref="IOZ7:IPB7"/>
    <mergeCell ref="IPC7:IPE7"/>
    <mergeCell ref="IPF7:IPH7"/>
    <mergeCell ref="IPI7:IPK7"/>
    <mergeCell ref="IPL7:IPN7"/>
    <mergeCell ref="IOK7:IOM7"/>
    <mergeCell ref="ION7:IOP7"/>
    <mergeCell ref="IOQ7:IOS7"/>
    <mergeCell ref="IOT7:IOV7"/>
    <mergeCell ref="IOW7:IOY7"/>
    <mergeCell ref="INV7:INX7"/>
    <mergeCell ref="INY7:IOA7"/>
    <mergeCell ref="IOB7:IOD7"/>
    <mergeCell ref="IOE7:IOG7"/>
    <mergeCell ref="IOH7:IOJ7"/>
    <mergeCell ref="ING7:INI7"/>
    <mergeCell ref="INJ7:INL7"/>
    <mergeCell ref="INM7:INO7"/>
    <mergeCell ref="INP7:INR7"/>
    <mergeCell ref="INS7:INU7"/>
    <mergeCell ref="IMR7:IMT7"/>
    <mergeCell ref="IMU7:IMW7"/>
    <mergeCell ref="IMX7:IMZ7"/>
    <mergeCell ref="INA7:INC7"/>
    <mergeCell ref="IND7:INF7"/>
    <mergeCell ref="IMC7:IME7"/>
    <mergeCell ref="IMF7:IMH7"/>
    <mergeCell ref="IMI7:IMK7"/>
    <mergeCell ref="IML7:IMN7"/>
    <mergeCell ref="IMO7:IMQ7"/>
    <mergeCell ref="ILN7:ILP7"/>
    <mergeCell ref="ILQ7:ILS7"/>
    <mergeCell ref="ILT7:ILV7"/>
    <mergeCell ref="ILW7:ILY7"/>
    <mergeCell ref="ILZ7:IMB7"/>
    <mergeCell ref="IKY7:ILA7"/>
    <mergeCell ref="ILB7:ILD7"/>
    <mergeCell ref="ILE7:ILG7"/>
    <mergeCell ref="ILH7:ILJ7"/>
    <mergeCell ref="ILK7:ILM7"/>
    <mergeCell ref="IKJ7:IKL7"/>
    <mergeCell ref="IKM7:IKO7"/>
    <mergeCell ref="IKP7:IKR7"/>
    <mergeCell ref="IKS7:IKU7"/>
    <mergeCell ref="IKV7:IKX7"/>
    <mergeCell ref="IJU7:IJW7"/>
    <mergeCell ref="IJX7:IJZ7"/>
    <mergeCell ref="IKA7:IKC7"/>
    <mergeCell ref="IKD7:IKF7"/>
    <mergeCell ref="IKG7:IKI7"/>
    <mergeCell ref="IJF7:IJH7"/>
    <mergeCell ref="IJI7:IJK7"/>
    <mergeCell ref="IJL7:IJN7"/>
    <mergeCell ref="IJO7:IJQ7"/>
    <mergeCell ref="IJR7:IJT7"/>
    <mergeCell ref="IIQ7:IIS7"/>
    <mergeCell ref="IIT7:IIV7"/>
    <mergeCell ref="IIW7:IIY7"/>
    <mergeCell ref="IIZ7:IJB7"/>
    <mergeCell ref="IJC7:IJE7"/>
    <mergeCell ref="IIB7:IID7"/>
    <mergeCell ref="IIE7:IIG7"/>
    <mergeCell ref="IIH7:IIJ7"/>
    <mergeCell ref="IIK7:IIM7"/>
    <mergeCell ref="IIN7:IIP7"/>
    <mergeCell ref="IHM7:IHO7"/>
    <mergeCell ref="IHP7:IHR7"/>
    <mergeCell ref="IHS7:IHU7"/>
    <mergeCell ref="IHV7:IHX7"/>
    <mergeCell ref="IHY7:IIA7"/>
    <mergeCell ref="IGX7:IGZ7"/>
    <mergeCell ref="IHA7:IHC7"/>
    <mergeCell ref="IHD7:IHF7"/>
    <mergeCell ref="IHG7:IHI7"/>
    <mergeCell ref="IHJ7:IHL7"/>
    <mergeCell ref="IGI7:IGK7"/>
    <mergeCell ref="IGL7:IGN7"/>
    <mergeCell ref="IGO7:IGQ7"/>
    <mergeCell ref="IGR7:IGT7"/>
    <mergeCell ref="IGU7:IGW7"/>
    <mergeCell ref="IFT7:IFV7"/>
    <mergeCell ref="IFW7:IFY7"/>
    <mergeCell ref="IFZ7:IGB7"/>
    <mergeCell ref="IGC7:IGE7"/>
    <mergeCell ref="IGF7:IGH7"/>
    <mergeCell ref="IFE7:IFG7"/>
    <mergeCell ref="IFH7:IFJ7"/>
    <mergeCell ref="IFK7:IFM7"/>
    <mergeCell ref="IFN7:IFP7"/>
    <mergeCell ref="IFQ7:IFS7"/>
    <mergeCell ref="IEP7:IER7"/>
    <mergeCell ref="IES7:IEU7"/>
    <mergeCell ref="IEV7:IEX7"/>
    <mergeCell ref="IEY7:IFA7"/>
    <mergeCell ref="IFB7:IFD7"/>
    <mergeCell ref="IEA7:IEC7"/>
    <mergeCell ref="IED7:IEF7"/>
    <mergeCell ref="IEG7:IEI7"/>
    <mergeCell ref="IEJ7:IEL7"/>
    <mergeCell ref="IEM7:IEO7"/>
    <mergeCell ref="IDL7:IDN7"/>
    <mergeCell ref="IDO7:IDQ7"/>
    <mergeCell ref="IDR7:IDT7"/>
    <mergeCell ref="IDU7:IDW7"/>
    <mergeCell ref="IDX7:IDZ7"/>
    <mergeCell ref="ICW7:ICY7"/>
    <mergeCell ref="ICZ7:IDB7"/>
    <mergeCell ref="IDC7:IDE7"/>
    <mergeCell ref="IDF7:IDH7"/>
    <mergeCell ref="IDI7:IDK7"/>
    <mergeCell ref="ICH7:ICJ7"/>
    <mergeCell ref="ICK7:ICM7"/>
    <mergeCell ref="ICN7:ICP7"/>
    <mergeCell ref="ICQ7:ICS7"/>
    <mergeCell ref="ICT7:ICV7"/>
    <mergeCell ref="IBS7:IBU7"/>
    <mergeCell ref="IBV7:IBX7"/>
    <mergeCell ref="IBY7:ICA7"/>
    <mergeCell ref="ICB7:ICD7"/>
    <mergeCell ref="ICE7:ICG7"/>
    <mergeCell ref="IBD7:IBF7"/>
    <mergeCell ref="IBG7:IBI7"/>
    <mergeCell ref="IBJ7:IBL7"/>
    <mergeCell ref="IBM7:IBO7"/>
    <mergeCell ref="IBP7:IBR7"/>
    <mergeCell ref="IAO7:IAQ7"/>
    <mergeCell ref="IAR7:IAT7"/>
    <mergeCell ref="IAU7:IAW7"/>
    <mergeCell ref="IAX7:IAZ7"/>
    <mergeCell ref="IBA7:IBC7"/>
    <mergeCell ref="HZZ7:IAB7"/>
    <mergeCell ref="IAC7:IAE7"/>
    <mergeCell ref="IAF7:IAH7"/>
    <mergeCell ref="IAI7:IAK7"/>
    <mergeCell ref="IAL7:IAN7"/>
    <mergeCell ref="HZK7:HZM7"/>
    <mergeCell ref="HZN7:HZP7"/>
    <mergeCell ref="HZQ7:HZS7"/>
    <mergeCell ref="HZT7:HZV7"/>
    <mergeCell ref="HZW7:HZY7"/>
    <mergeCell ref="HYV7:HYX7"/>
    <mergeCell ref="HYY7:HZA7"/>
    <mergeCell ref="HZB7:HZD7"/>
    <mergeCell ref="HZE7:HZG7"/>
    <mergeCell ref="HZH7:HZJ7"/>
    <mergeCell ref="HYG7:HYI7"/>
    <mergeCell ref="HYJ7:HYL7"/>
    <mergeCell ref="HYM7:HYO7"/>
    <mergeCell ref="HYP7:HYR7"/>
    <mergeCell ref="HYS7:HYU7"/>
    <mergeCell ref="HXR7:HXT7"/>
    <mergeCell ref="HXU7:HXW7"/>
    <mergeCell ref="HXX7:HXZ7"/>
    <mergeCell ref="HYA7:HYC7"/>
    <mergeCell ref="HYD7:HYF7"/>
    <mergeCell ref="HXC7:HXE7"/>
    <mergeCell ref="HXF7:HXH7"/>
    <mergeCell ref="HXI7:HXK7"/>
    <mergeCell ref="HXL7:HXN7"/>
    <mergeCell ref="HXO7:HXQ7"/>
    <mergeCell ref="HWN7:HWP7"/>
    <mergeCell ref="HWQ7:HWS7"/>
    <mergeCell ref="HWT7:HWV7"/>
    <mergeCell ref="HWW7:HWY7"/>
    <mergeCell ref="HWZ7:HXB7"/>
    <mergeCell ref="HVY7:HWA7"/>
    <mergeCell ref="HWB7:HWD7"/>
    <mergeCell ref="HWE7:HWG7"/>
    <mergeCell ref="HWH7:HWJ7"/>
    <mergeCell ref="HWK7:HWM7"/>
    <mergeCell ref="HVJ7:HVL7"/>
    <mergeCell ref="HVM7:HVO7"/>
    <mergeCell ref="HVP7:HVR7"/>
    <mergeCell ref="HVS7:HVU7"/>
    <mergeCell ref="HVV7:HVX7"/>
    <mergeCell ref="HUU7:HUW7"/>
    <mergeCell ref="HUX7:HUZ7"/>
    <mergeCell ref="HVA7:HVC7"/>
    <mergeCell ref="HVD7:HVF7"/>
    <mergeCell ref="HVG7:HVI7"/>
    <mergeCell ref="HUF7:HUH7"/>
    <mergeCell ref="HUI7:HUK7"/>
    <mergeCell ref="HUL7:HUN7"/>
    <mergeCell ref="HUO7:HUQ7"/>
    <mergeCell ref="HUR7:HUT7"/>
    <mergeCell ref="HTQ7:HTS7"/>
    <mergeCell ref="HTT7:HTV7"/>
    <mergeCell ref="HTW7:HTY7"/>
    <mergeCell ref="HTZ7:HUB7"/>
    <mergeCell ref="HUC7:HUE7"/>
    <mergeCell ref="HTB7:HTD7"/>
    <mergeCell ref="HTE7:HTG7"/>
    <mergeCell ref="HTH7:HTJ7"/>
    <mergeCell ref="HTK7:HTM7"/>
    <mergeCell ref="HTN7:HTP7"/>
    <mergeCell ref="HSM7:HSO7"/>
    <mergeCell ref="HSP7:HSR7"/>
    <mergeCell ref="HSS7:HSU7"/>
    <mergeCell ref="HSV7:HSX7"/>
    <mergeCell ref="HSY7:HTA7"/>
    <mergeCell ref="HRX7:HRZ7"/>
    <mergeCell ref="HSA7:HSC7"/>
    <mergeCell ref="HSD7:HSF7"/>
    <mergeCell ref="HSG7:HSI7"/>
    <mergeCell ref="HSJ7:HSL7"/>
    <mergeCell ref="HRI7:HRK7"/>
    <mergeCell ref="HRL7:HRN7"/>
    <mergeCell ref="HRO7:HRQ7"/>
    <mergeCell ref="HRR7:HRT7"/>
    <mergeCell ref="HRU7:HRW7"/>
    <mergeCell ref="HQT7:HQV7"/>
    <mergeCell ref="HQW7:HQY7"/>
    <mergeCell ref="HQZ7:HRB7"/>
    <mergeCell ref="HRC7:HRE7"/>
    <mergeCell ref="HRF7:HRH7"/>
    <mergeCell ref="HQE7:HQG7"/>
    <mergeCell ref="HQH7:HQJ7"/>
    <mergeCell ref="HQK7:HQM7"/>
    <mergeCell ref="HQN7:HQP7"/>
    <mergeCell ref="HQQ7:HQS7"/>
    <mergeCell ref="HPP7:HPR7"/>
    <mergeCell ref="HPS7:HPU7"/>
    <mergeCell ref="HPV7:HPX7"/>
    <mergeCell ref="HPY7:HQA7"/>
    <mergeCell ref="HQB7:HQD7"/>
    <mergeCell ref="HPA7:HPC7"/>
    <mergeCell ref="HPD7:HPF7"/>
    <mergeCell ref="HPG7:HPI7"/>
    <mergeCell ref="HPJ7:HPL7"/>
    <mergeCell ref="HPM7:HPO7"/>
    <mergeCell ref="HOL7:HON7"/>
    <mergeCell ref="HOO7:HOQ7"/>
    <mergeCell ref="HOR7:HOT7"/>
    <mergeCell ref="HOU7:HOW7"/>
    <mergeCell ref="HOX7:HOZ7"/>
    <mergeCell ref="HNW7:HNY7"/>
    <mergeCell ref="HNZ7:HOB7"/>
    <mergeCell ref="HOC7:HOE7"/>
    <mergeCell ref="HOF7:HOH7"/>
    <mergeCell ref="HOI7:HOK7"/>
    <mergeCell ref="HNH7:HNJ7"/>
    <mergeCell ref="HNK7:HNM7"/>
    <mergeCell ref="HNN7:HNP7"/>
    <mergeCell ref="HNQ7:HNS7"/>
    <mergeCell ref="HNT7:HNV7"/>
    <mergeCell ref="HMS7:HMU7"/>
    <mergeCell ref="HMV7:HMX7"/>
    <mergeCell ref="HMY7:HNA7"/>
    <mergeCell ref="HNB7:HND7"/>
    <mergeCell ref="HNE7:HNG7"/>
    <mergeCell ref="HMD7:HMF7"/>
    <mergeCell ref="HMG7:HMI7"/>
    <mergeCell ref="HMJ7:HML7"/>
    <mergeCell ref="HMM7:HMO7"/>
    <mergeCell ref="HMP7:HMR7"/>
    <mergeCell ref="HLO7:HLQ7"/>
    <mergeCell ref="HLR7:HLT7"/>
    <mergeCell ref="HLU7:HLW7"/>
    <mergeCell ref="HLX7:HLZ7"/>
    <mergeCell ref="HMA7:HMC7"/>
    <mergeCell ref="HKZ7:HLB7"/>
    <mergeCell ref="HLC7:HLE7"/>
    <mergeCell ref="HLF7:HLH7"/>
    <mergeCell ref="HLI7:HLK7"/>
    <mergeCell ref="HLL7:HLN7"/>
    <mergeCell ref="HKK7:HKM7"/>
    <mergeCell ref="HKN7:HKP7"/>
    <mergeCell ref="HKQ7:HKS7"/>
    <mergeCell ref="HKT7:HKV7"/>
    <mergeCell ref="HKW7:HKY7"/>
    <mergeCell ref="HJV7:HJX7"/>
    <mergeCell ref="HJY7:HKA7"/>
    <mergeCell ref="HKB7:HKD7"/>
    <mergeCell ref="HKE7:HKG7"/>
    <mergeCell ref="HKH7:HKJ7"/>
    <mergeCell ref="HJG7:HJI7"/>
    <mergeCell ref="HJJ7:HJL7"/>
    <mergeCell ref="HJM7:HJO7"/>
    <mergeCell ref="HJP7:HJR7"/>
    <mergeCell ref="HJS7:HJU7"/>
    <mergeCell ref="HIR7:HIT7"/>
    <mergeCell ref="HIU7:HIW7"/>
    <mergeCell ref="HIX7:HIZ7"/>
    <mergeCell ref="HJA7:HJC7"/>
    <mergeCell ref="HJD7:HJF7"/>
    <mergeCell ref="HIC7:HIE7"/>
    <mergeCell ref="HIF7:HIH7"/>
    <mergeCell ref="HII7:HIK7"/>
    <mergeCell ref="HIL7:HIN7"/>
    <mergeCell ref="HIO7:HIQ7"/>
    <mergeCell ref="HHN7:HHP7"/>
    <mergeCell ref="HHQ7:HHS7"/>
    <mergeCell ref="HHT7:HHV7"/>
    <mergeCell ref="HHW7:HHY7"/>
    <mergeCell ref="HHZ7:HIB7"/>
    <mergeCell ref="HGY7:HHA7"/>
    <mergeCell ref="HHB7:HHD7"/>
    <mergeCell ref="HHE7:HHG7"/>
    <mergeCell ref="HHH7:HHJ7"/>
    <mergeCell ref="HHK7:HHM7"/>
    <mergeCell ref="HGJ7:HGL7"/>
    <mergeCell ref="HGM7:HGO7"/>
    <mergeCell ref="HGP7:HGR7"/>
    <mergeCell ref="HGS7:HGU7"/>
    <mergeCell ref="HGV7:HGX7"/>
    <mergeCell ref="HFU7:HFW7"/>
    <mergeCell ref="HFX7:HFZ7"/>
    <mergeCell ref="HGA7:HGC7"/>
    <mergeCell ref="HGD7:HGF7"/>
    <mergeCell ref="HGG7:HGI7"/>
    <mergeCell ref="HFF7:HFH7"/>
    <mergeCell ref="HFI7:HFK7"/>
    <mergeCell ref="HFL7:HFN7"/>
    <mergeCell ref="HFO7:HFQ7"/>
    <mergeCell ref="HFR7:HFT7"/>
    <mergeCell ref="HEQ7:HES7"/>
    <mergeCell ref="HET7:HEV7"/>
    <mergeCell ref="HEW7:HEY7"/>
    <mergeCell ref="HEZ7:HFB7"/>
    <mergeCell ref="HFC7:HFE7"/>
    <mergeCell ref="HEB7:HED7"/>
    <mergeCell ref="HEE7:HEG7"/>
    <mergeCell ref="HEH7:HEJ7"/>
    <mergeCell ref="HEK7:HEM7"/>
    <mergeCell ref="HEN7:HEP7"/>
    <mergeCell ref="HDM7:HDO7"/>
    <mergeCell ref="HDP7:HDR7"/>
    <mergeCell ref="HDS7:HDU7"/>
    <mergeCell ref="HDV7:HDX7"/>
    <mergeCell ref="HDY7:HEA7"/>
    <mergeCell ref="HCX7:HCZ7"/>
    <mergeCell ref="HDA7:HDC7"/>
    <mergeCell ref="HDD7:HDF7"/>
    <mergeCell ref="HDG7:HDI7"/>
    <mergeCell ref="HDJ7:HDL7"/>
    <mergeCell ref="HCI7:HCK7"/>
    <mergeCell ref="HCL7:HCN7"/>
    <mergeCell ref="HCO7:HCQ7"/>
    <mergeCell ref="HCR7:HCT7"/>
    <mergeCell ref="HCU7:HCW7"/>
    <mergeCell ref="HBT7:HBV7"/>
    <mergeCell ref="HBW7:HBY7"/>
    <mergeCell ref="HBZ7:HCB7"/>
    <mergeCell ref="HCC7:HCE7"/>
    <mergeCell ref="HCF7:HCH7"/>
    <mergeCell ref="HBE7:HBG7"/>
    <mergeCell ref="HBH7:HBJ7"/>
    <mergeCell ref="HBK7:HBM7"/>
    <mergeCell ref="HBN7:HBP7"/>
    <mergeCell ref="HBQ7:HBS7"/>
    <mergeCell ref="HAP7:HAR7"/>
    <mergeCell ref="HAS7:HAU7"/>
    <mergeCell ref="HAV7:HAX7"/>
    <mergeCell ref="HAY7:HBA7"/>
    <mergeCell ref="HBB7:HBD7"/>
    <mergeCell ref="HAA7:HAC7"/>
    <mergeCell ref="HAD7:HAF7"/>
    <mergeCell ref="HAG7:HAI7"/>
    <mergeCell ref="HAJ7:HAL7"/>
    <mergeCell ref="HAM7:HAO7"/>
    <mergeCell ref="GZL7:GZN7"/>
    <mergeCell ref="GZO7:GZQ7"/>
    <mergeCell ref="GZR7:GZT7"/>
    <mergeCell ref="GZU7:GZW7"/>
    <mergeCell ref="GZX7:GZZ7"/>
    <mergeCell ref="GYW7:GYY7"/>
    <mergeCell ref="GYZ7:GZB7"/>
    <mergeCell ref="GZC7:GZE7"/>
    <mergeCell ref="GZF7:GZH7"/>
    <mergeCell ref="GZI7:GZK7"/>
    <mergeCell ref="GYH7:GYJ7"/>
    <mergeCell ref="GYK7:GYM7"/>
    <mergeCell ref="GYN7:GYP7"/>
    <mergeCell ref="GYQ7:GYS7"/>
    <mergeCell ref="GYT7:GYV7"/>
    <mergeCell ref="GXS7:GXU7"/>
    <mergeCell ref="GXV7:GXX7"/>
    <mergeCell ref="GXY7:GYA7"/>
    <mergeCell ref="GYB7:GYD7"/>
    <mergeCell ref="GYE7:GYG7"/>
    <mergeCell ref="GXD7:GXF7"/>
    <mergeCell ref="GXG7:GXI7"/>
    <mergeCell ref="GXJ7:GXL7"/>
    <mergeCell ref="GXM7:GXO7"/>
    <mergeCell ref="GXP7:GXR7"/>
    <mergeCell ref="GWO7:GWQ7"/>
    <mergeCell ref="GWR7:GWT7"/>
    <mergeCell ref="GWU7:GWW7"/>
    <mergeCell ref="GWX7:GWZ7"/>
    <mergeCell ref="GXA7:GXC7"/>
    <mergeCell ref="GVZ7:GWB7"/>
    <mergeCell ref="GWC7:GWE7"/>
    <mergeCell ref="GWF7:GWH7"/>
    <mergeCell ref="GWI7:GWK7"/>
    <mergeCell ref="GWL7:GWN7"/>
    <mergeCell ref="GVK7:GVM7"/>
    <mergeCell ref="GVN7:GVP7"/>
    <mergeCell ref="GVQ7:GVS7"/>
    <mergeCell ref="GVT7:GVV7"/>
    <mergeCell ref="GVW7:GVY7"/>
    <mergeCell ref="GUV7:GUX7"/>
    <mergeCell ref="GUY7:GVA7"/>
    <mergeCell ref="GVB7:GVD7"/>
    <mergeCell ref="GVE7:GVG7"/>
    <mergeCell ref="GVH7:GVJ7"/>
    <mergeCell ref="GUG7:GUI7"/>
    <mergeCell ref="GUJ7:GUL7"/>
    <mergeCell ref="GUM7:GUO7"/>
    <mergeCell ref="GUP7:GUR7"/>
    <mergeCell ref="GUS7:GUU7"/>
    <mergeCell ref="GTR7:GTT7"/>
    <mergeCell ref="GTU7:GTW7"/>
    <mergeCell ref="GTX7:GTZ7"/>
    <mergeCell ref="GUA7:GUC7"/>
    <mergeCell ref="GUD7:GUF7"/>
    <mergeCell ref="GTC7:GTE7"/>
    <mergeCell ref="GTF7:GTH7"/>
    <mergeCell ref="GTI7:GTK7"/>
    <mergeCell ref="GTL7:GTN7"/>
    <mergeCell ref="GTO7:GTQ7"/>
    <mergeCell ref="GSN7:GSP7"/>
    <mergeCell ref="GSQ7:GSS7"/>
    <mergeCell ref="GST7:GSV7"/>
    <mergeCell ref="GSW7:GSY7"/>
    <mergeCell ref="GSZ7:GTB7"/>
    <mergeCell ref="GRY7:GSA7"/>
    <mergeCell ref="GSB7:GSD7"/>
    <mergeCell ref="GSE7:GSG7"/>
    <mergeCell ref="GSH7:GSJ7"/>
    <mergeCell ref="GSK7:GSM7"/>
    <mergeCell ref="GRJ7:GRL7"/>
    <mergeCell ref="GRM7:GRO7"/>
    <mergeCell ref="GRP7:GRR7"/>
    <mergeCell ref="GRS7:GRU7"/>
    <mergeCell ref="GRV7:GRX7"/>
    <mergeCell ref="GQU7:GQW7"/>
    <mergeCell ref="GQX7:GQZ7"/>
    <mergeCell ref="GRA7:GRC7"/>
    <mergeCell ref="GRD7:GRF7"/>
    <mergeCell ref="GRG7:GRI7"/>
    <mergeCell ref="GQF7:GQH7"/>
    <mergeCell ref="GQI7:GQK7"/>
    <mergeCell ref="GQL7:GQN7"/>
    <mergeCell ref="GQO7:GQQ7"/>
    <mergeCell ref="GQR7:GQT7"/>
    <mergeCell ref="GPQ7:GPS7"/>
    <mergeCell ref="GPT7:GPV7"/>
    <mergeCell ref="GPW7:GPY7"/>
    <mergeCell ref="GPZ7:GQB7"/>
    <mergeCell ref="GQC7:GQE7"/>
    <mergeCell ref="GPB7:GPD7"/>
    <mergeCell ref="GPE7:GPG7"/>
    <mergeCell ref="GPH7:GPJ7"/>
    <mergeCell ref="GPK7:GPM7"/>
    <mergeCell ref="GPN7:GPP7"/>
    <mergeCell ref="GOM7:GOO7"/>
    <mergeCell ref="GOP7:GOR7"/>
    <mergeCell ref="GOS7:GOU7"/>
    <mergeCell ref="GOV7:GOX7"/>
    <mergeCell ref="GOY7:GPA7"/>
    <mergeCell ref="GNX7:GNZ7"/>
    <mergeCell ref="GOA7:GOC7"/>
    <mergeCell ref="GOD7:GOF7"/>
    <mergeCell ref="GOG7:GOI7"/>
    <mergeCell ref="GOJ7:GOL7"/>
    <mergeCell ref="GNI7:GNK7"/>
    <mergeCell ref="GNL7:GNN7"/>
    <mergeCell ref="GNO7:GNQ7"/>
    <mergeCell ref="GNR7:GNT7"/>
    <mergeCell ref="GNU7:GNW7"/>
    <mergeCell ref="GMT7:GMV7"/>
    <mergeCell ref="GMW7:GMY7"/>
    <mergeCell ref="GMZ7:GNB7"/>
    <mergeCell ref="GNC7:GNE7"/>
    <mergeCell ref="GNF7:GNH7"/>
    <mergeCell ref="GME7:GMG7"/>
    <mergeCell ref="GMH7:GMJ7"/>
    <mergeCell ref="GMK7:GMM7"/>
    <mergeCell ref="GMN7:GMP7"/>
    <mergeCell ref="GMQ7:GMS7"/>
    <mergeCell ref="GLP7:GLR7"/>
    <mergeCell ref="GLS7:GLU7"/>
    <mergeCell ref="GLV7:GLX7"/>
    <mergeCell ref="GLY7:GMA7"/>
    <mergeCell ref="GMB7:GMD7"/>
    <mergeCell ref="GLA7:GLC7"/>
    <mergeCell ref="GLD7:GLF7"/>
    <mergeCell ref="GLG7:GLI7"/>
    <mergeCell ref="GLJ7:GLL7"/>
    <mergeCell ref="GLM7:GLO7"/>
    <mergeCell ref="GKL7:GKN7"/>
    <mergeCell ref="GKO7:GKQ7"/>
    <mergeCell ref="GKR7:GKT7"/>
    <mergeCell ref="GKU7:GKW7"/>
    <mergeCell ref="GKX7:GKZ7"/>
    <mergeCell ref="GJW7:GJY7"/>
    <mergeCell ref="GJZ7:GKB7"/>
    <mergeCell ref="GKC7:GKE7"/>
    <mergeCell ref="GKF7:GKH7"/>
    <mergeCell ref="GKI7:GKK7"/>
    <mergeCell ref="GJH7:GJJ7"/>
    <mergeCell ref="GJK7:GJM7"/>
    <mergeCell ref="GJN7:GJP7"/>
    <mergeCell ref="GJQ7:GJS7"/>
    <mergeCell ref="GJT7:GJV7"/>
    <mergeCell ref="GIS7:GIU7"/>
    <mergeCell ref="GIV7:GIX7"/>
    <mergeCell ref="GIY7:GJA7"/>
    <mergeCell ref="GJB7:GJD7"/>
    <mergeCell ref="GJE7:GJG7"/>
    <mergeCell ref="GID7:GIF7"/>
    <mergeCell ref="GIG7:GII7"/>
    <mergeCell ref="GIJ7:GIL7"/>
    <mergeCell ref="GIM7:GIO7"/>
    <mergeCell ref="GIP7:GIR7"/>
    <mergeCell ref="GHO7:GHQ7"/>
    <mergeCell ref="GHR7:GHT7"/>
    <mergeCell ref="GHU7:GHW7"/>
    <mergeCell ref="GHX7:GHZ7"/>
    <mergeCell ref="GIA7:GIC7"/>
    <mergeCell ref="GGZ7:GHB7"/>
    <mergeCell ref="GHC7:GHE7"/>
    <mergeCell ref="GHF7:GHH7"/>
    <mergeCell ref="GHI7:GHK7"/>
    <mergeCell ref="GHL7:GHN7"/>
    <mergeCell ref="GGK7:GGM7"/>
    <mergeCell ref="GGN7:GGP7"/>
    <mergeCell ref="GGQ7:GGS7"/>
    <mergeCell ref="GGT7:GGV7"/>
    <mergeCell ref="GGW7:GGY7"/>
    <mergeCell ref="GFV7:GFX7"/>
    <mergeCell ref="GFY7:GGA7"/>
    <mergeCell ref="GGB7:GGD7"/>
    <mergeCell ref="GGE7:GGG7"/>
    <mergeCell ref="GGH7:GGJ7"/>
    <mergeCell ref="GFG7:GFI7"/>
    <mergeCell ref="GFJ7:GFL7"/>
    <mergeCell ref="GFM7:GFO7"/>
    <mergeCell ref="GFP7:GFR7"/>
    <mergeCell ref="GFS7:GFU7"/>
    <mergeCell ref="GER7:GET7"/>
    <mergeCell ref="GEU7:GEW7"/>
    <mergeCell ref="GEX7:GEZ7"/>
    <mergeCell ref="GFA7:GFC7"/>
    <mergeCell ref="GFD7:GFF7"/>
    <mergeCell ref="GEC7:GEE7"/>
    <mergeCell ref="GEF7:GEH7"/>
    <mergeCell ref="GEI7:GEK7"/>
    <mergeCell ref="GEL7:GEN7"/>
    <mergeCell ref="GEO7:GEQ7"/>
    <mergeCell ref="GDN7:GDP7"/>
    <mergeCell ref="GDQ7:GDS7"/>
    <mergeCell ref="GDT7:GDV7"/>
    <mergeCell ref="GDW7:GDY7"/>
    <mergeCell ref="GDZ7:GEB7"/>
    <mergeCell ref="GCY7:GDA7"/>
    <mergeCell ref="GDB7:GDD7"/>
    <mergeCell ref="GDE7:GDG7"/>
    <mergeCell ref="GDH7:GDJ7"/>
    <mergeCell ref="GDK7:GDM7"/>
    <mergeCell ref="GCJ7:GCL7"/>
    <mergeCell ref="GCM7:GCO7"/>
    <mergeCell ref="GCP7:GCR7"/>
    <mergeCell ref="GCS7:GCU7"/>
    <mergeCell ref="GCV7:GCX7"/>
    <mergeCell ref="GBU7:GBW7"/>
    <mergeCell ref="GBX7:GBZ7"/>
    <mergeCell ref="GCA7:GCC7"/>
    <mergeCell ref="GCD7:GCF7"/>
    <mergeCell ref="GCG7:GCI7"/>
    <mergeCell ref="GBF7:GBH7"/>
    <mergeCell ref="GBI7:GBK7"/>
    <mergeCell ref="GBL7:GBN7"/>
    <mergeCell ref="GBO7:GBQ7"/>
    <mergeCell ref="GBR7:GBT7"/>
    <mergeCell ref="GAQ7:GAS7"/>
    <mergeCell ref="GAT7:GAV7"/>
    <mergeCell ref="GAW7:GAY7"/>
    <mergeCell ref="GAZ7:GBB7"/>
    <mergeCell ref="GBC7:GBE7"/>
    <mergeCell ref="GAB7:GAD7"/>
    <mergeCell ref="GAE7:GAG7"/>
    <mergeCell ref="GAH7:GAJ7"/>
    <mergeCell ref="GAK7:GAM7"/>
    <mergeCell ref="GAN7:GAP7"/>
    <mergeCell ref="FZM7:FZO7"/>
    <mergeCell ref="FZP7:FZR7"/>
    <mergeCell ref="FZS7:FZU7"/>
    <mergeCell ref="FZV7:FZX7"/>
    <mergeCell ref="FZY7:GAA7"/>
    <mergeCell ref="FYX7:FYZ7"/>
    <mergeCell ref="FZA7:FZC7"/>
    <mergeCell ref="FZD7:FZF7"/>
    <mergeCell ref="FZG7:FZI7"/>
    <mergeCell ref="FZJ7:FZL7"/>
    <mergeCell ref="FYI7:FYK7"/>
    <mergeCell ref="FYL7:FYN7"/>
    <mergeCell ref="FYO7:FYQ7"/>
    <mergeCell ref="FYR7:FYT7"/>
    <mergeCell ref="FYU7:FYW7"/>
    <mergeCell ref="FXT7:FXV7"/>
    <mergeCell ref="FXW7:FXY7"/>
    <mergeCell ref="FXZ7:FYB7"/>
    <mergeCell ref="FYC7:FYE7"/>
    <mergeCell ref="FYF7:FYH7"/>
    <mergeCell ref="FXE7:FXG7"/>
    <mergeCell ref="FXH7:FXJ7"/>
    <mergeCell ref="FXK7:FXM7"/>
    <mergeCell ref="FXN7:FXP7"/>
    <mergeCell ref="FXQ7:FXS7"/>
    <mergeCell ref="FWP7:FWR7"/>
    <mergeCell ref="FWS7:FWU7"/>
    <mergeCell ref="FWV7:FWX7"/>
    <mergeCell ref="FWY7:FXA7"/>
    <mergeCell ref="FXB7:FXD7"/>
    <mergeCell ref="FWA7:FWC7"/>
    <mergeCell ref="FWD7:FWF7"/>
    <mergeCell ref="FWG7:FWI7"/>
    <mergeCell ref="FWJ7:FWL7"/>
    <mergeCell ref="FWM7:FWO7"/>
    <mergeCell ref="FVL7:FVN7"/>
    <mergeCell ref="FVO7:FVQ7"/>
    <mergeCell ref="FVR7:FVT7"/>
    <mergeCell ref="FVU7:FVW7"/>
    <mergeCell ref="FVX7:FVZ7"/>
    <mergeCell ref="FUW7:FUY7"/>
    <mergeCell ref="FUZ7:FVB7"/>
    <mergeCell ref="FVC7:FVE7"/>
    <mergeCell ref="FVF7:FVH7"/>
    <mergeCell ref="FVI7:FVK7"/>
    <mergeCell ref="FUH7:FUJ7"/>
    <mergeCell ref="FUK7:FUM7"/>
    <mergeCell ref="FUN7:FUP7"/>
    <mergeCell ref="FUQ7:FUS7"/>
    <mergeCell ref="FUT7:FUV7"/>
    <mergeCell ref="FTS7:FTU7"/>
    <mergeCell ref="FTV7:FTX7"/>
    <mergeCell ref="FTY7:FUA7"/>
    <mergeCell ref="FUB7:FUD7"/>
    <mergeCell ref="FUE7:FUG7"/>
    <mergeCell ref="FTD7:FTF7"/>
    <mergeCell ref="FTG7:FTI7"/>
    <mergeCell ref="FTJ7:FTL7"/>
    <mergeCell ref="FTM7:FTO7"/>
    <mergeCell ref="FTP7:FTR7"/>
    <mergeCell ref="FSO7:FSQ7"/>
    <mergeCell ref="FSR7:FST7"/>
    <mergeCell ref="FSU7:FSW7"/>
    <mergeCell ref="FSX7:FSZ7"/>
    <mergeCell ref="FTA7:FTC7"/>
    <mergeCell ref="FRZ7:FSB7"/>
    <mergeCell ref="FSC7:FSE7"/>
    <mergeCell ref="FSF7:FSH7"/>
    <mergeCell ref="FSI7:FSK7"/>
    <mergeCell ref="FSL7:FSN7"/>
    <mergeCell ref="FRK7:FRM7"/>
    <mergeCell ref="FRN7:FRP7"/>
    <mergeCell ref="FRQ7:FRS7"/>
    <mergeCell ref="FRT7:FRV7"/>
    <mergeCell ref="FRW7:FRY7"/>
    <mergeCell ref="FQV7:FQX7"/>
    <mergeCell ref="FQY7:FRA7"/>
    <mergeCell ref="FRB7:FRD7"/>
    <mergeCell ref="FRE7:FRG7"/>
    <mergeCell ref="FRH7:FRJ7"/>
    <mergeCell ref="FQG7:FQI7"/>
    <mergeCell ref="FQJ7:FQL7"/>
    <mergeCell ref="FQM7:FQO7"/>
    <mergeCell ref="FQP7:FQR7"/>
    <mergeCell ref="FQS7:FQU7"/>
    <mergeCell ref="FPR7:FPT7"/>
    <mergeCell ref="FPU7:FPW7"/>
    <mergeCell ref="FPX7:FPZ7"/>
    <mergeCell ref="FQA7:FQC7"/>
    <mergeCell ref="FQD7:FQF7"/>
    <mergeCell ref="FPC7:FPE7"/>
    <mergeCell ref="FPF7:FPH7"/>
    <mergeCell ref="FPI7:FPK7"/>
    <mergeCell ref="FPL7:FPN7"/>
    <mergeCell ref="FPO7:FPQ7"/>
    <mergeCell ref="FON7:FOP7"/>
    <mergeCell ref="FOQ7:FOS7"/>
    <mergeCell ref="FOT7:FOV7"/>
    <mergeCell ref="FOW7:FOY7"/>
    <mergeCell ref="FOZ7:FPB7"/>
    <mergeCell ref="FNY7:FOA7"/>
    <mergeCell ref="FOB7:FOD7"/>
    <mergeCell ref="FOE7:FOG7"/>
    <mergeCell ref="FOH7:FOJ7"/>
    <mergeCell ref="FOK7:FOM7"/>
    <mergeCell ref="FNJ7:FNL7"/>
    <mergeCell ref="FNM7:FNO7"/>
    <mergeCell ref="FNP7:FNR7"/>
    <mergeCell ref="FNS7:FNU7"/>
    <mergeCell ref="FNV7:FNX7"/>
    <mergeCell ref="FMU7:FMW7"/>
    <mergeCell ref="FMX7:FMZ7"/>
    <mergeCell ref="FNA7:FNC7"/>
    <mergeCell ref="FND7:FNF7"/>
    <mergeCell ref="FNG7:FNI7"/>
    <mergeCell ref="FMF7:FMH7"/>
    <mergeCell ref="FMI7:FMK7"/>
    <mergeCell ref="FML7:FMN7"/>
    <mergeCell ref="FMO7:FMQ7"/>
    <mergeCell ref="FMR7:FMT7"/>
    <mergeCell ref="FLQ7:FLS7"/>
    <mergeCell ref="FLT7:FLV7"/>
    <mergeCell ref="FLW7:FLY7"/>
    <mergeCell ref="FLZ7:FMB7"/>
    <mergeCell ref="FMC7:FME7"/>
    <mergeCell ref="FLB7:FLD7"/>
    <mergeCell ref="FLE7:FLG7"/>
    <mergeCell ref="FLH7:FLJ7"/>
    <mergeCell ref="FLK7:FLM7"/>
    <mergeCell ref="FLN7:FLP7"/>
    <mergeCell ref="FKM7:FKO7"/>
    <mergeCell ref="FKP7:FKR7"/>
    <mergeCell ref="FKS7:FKU7"/>
    <mergeCell ref="FKV7:FKX7"/>
    <mergeCell ref="FKY7:FLA7"/>
    <mergeCell ref="FJX7:FJZ7"/>
    <mergeCell ref="FKA7:FKC7"/>
    <mergeCell ref="FKD7:FKF7"/>
    <mergeCell ref="FKG7:FKI7"/>
    <mergeCell ref="FKJ7:FKL7"/>
    <mergeCell ref="FJI7:FJK7"/>
    <mergeCell ref="FJL7:FJN7"/>
    <mergeCell ref="FJO7:FJQ7"/>
    <mergeCell ref="FJR7:FJT7"/>
    <mergeCell ref="FJU7:FJW7"/>
    <mergeCell ref="FIT7:FIV7"/>
    <mergeCell ref="FIW7:FIY7"/>
    <mergeCell ref="FIZ7:FJB7"/>
    <mergeCell ref="FJC7:FJE7"/>
    <mergeCell ref="FJF7:FJH7"/>
    <mergeCell ref="FIE7:FIG7"/>
    <mergeCell ref="FIH7:FIJ7"/>
    <mergeCell ref="FIK7:FIM7"/>
    <mergeCell ref="FIN7:FIP7"/>
    <mergeCell ref="FIQ7:FIS7"/>
    <mergeCell ref="FHP7:FHR7"/>
    <mergeCell ref="FHS7:FHU7"/>
    <mergeCell ref="FHV7:FHX7"/>
    <mergeCell ref="FHY7:FIA7"/>
    <mergeCell ref="FIB7:FID7"/>
    <mergeCell ref="FHA7:FHC7"/>
    <mergeCell ref="FHD7:FHF7"/>
    <mergeCell ref="FHG7:FHI7"/>
    <mergeCell ref="FHJ7:FHL7"/>
    <mergeCell ref="FHM7:FHO7"/>
    <mergeCell ref="FGL7:FGN7"/>
    <mergeCell ref="FGO7:FGQ7"/>
    <mergeCell ref="FGR7:FGT7"/>
    <mergeCell ref="FGU7:FGW7"/>
    <mergeCell ref="FGX7:FGZ7"/>
    <mergeCell ref="FFW7:FFY7"/>
    <mergeCell ref="FFZ7:FGB7"/>
    <mergeCell ref="FGC7:FGE7"/>
    <mergeCell ref="FGF7:FGH7"/>
    <mergeCell ref="FGI7:FGK7"/>
    <mergeCell ref="FFH7:FFJ7"/>
    <mergeCell ref="FFK7:FFM7"/>
    <mergeCell ref="FFN7:FFP7"/>
    <mergeCell ref="FFQ7:FFS7"/>
    <mergeCell ref="FFT7:FFV7"/>
    <mergeCell ref="FES7:FEU7"/>
    <mergeCell ref="FEV7:FEX7"/>
    <mergeCell ref="FEY7:FFA7"/>
    <mergeCell ref="FFB7:FFD7"/>
    <mergeCell ref="FFE7:FFG7"/>
    <mergeCell ref="FED7:FEF7"/>
    <mergeCell ref="FEG7:FEI7"/>
    <mergeCell ref="FEJ7:FEL7"/>
    <mergeCell ref="FEM7:FEO7"/>
    <mergeCell ref="FEP7:FER7"/>
    <mergeCell ref="FDO7:FDQ7"/>
    <mergeCell ref="FDR7:FDT7"/>
    <mergeCell ref="FDU7:FDW7"/>
    <mergeCell ref="FDX7:FDZ7"/>
    <mergeCell ref="FEA7:FEC7"/>
    <mergeCell ref="FCZ7:FDB7"/>
    <mergeCell ref="FDC7:FDE7"/>
    <mergeCell ref="FDF7:FDH7"/>
    <mergeCell ref="FDI7:FDK7"/>
    <mergeCell ref="FDL7:FDN7"/>
    <mergeCell ref="FCK7:FCM7"/>
    <mergeCell ref="FCN7:FCP7"/>
    <mergeCell ref="FCQ7:FCS7"/>
    <mergeCell ref="FCT7:FCV7"/>
    <mergeCell ref="FCW7:FCY7"/>
    <mergeCell ref="FBV7:FBX7"/>
    <mergeCell ref="FBY7:FCA7"/>
    <mergeCell ref="FCB7:FCD7"/>
    <mergeCell ref="FCE7:FCG7"/>
    <mergeCell ref="FCH7:FCJ7"/>
    <mergeCell ref="FBG7:FBI7"/>
    <mergeCell ref="FBJ7:FBL7"/>
    <mergeCell ref="FBM7:FBO7"/>
    <mergeCell ref="FBP7:FBR7"/>
    <mergeCell ref="FBS7:FBU7"/>
    <mergeCell ref="FAR7:FAT7"/>
    <mergeCell ref="FAU7:FAW7"/>
    <mergeCell ref="FAX7:FAZ7"/>
    <mergeCell ref="FBA7:FBC7"/>
    <mergeCell ref="FBD7:FBF7"/>
    <mergeCell ref="FAC7:FAE7"/>
    <mergeCell ref="FAF7:FAH7"/>
    <mergeCell ref="FAI7:FAK7"/>
    <mergeCell ref="FAL7:FAN7"/>
    <mergeCell ref="FAO7:FAQ7"/>
    <mergeCell ref="EZN7:EZP7"/>
    <mergeCell ref="EZQ7:EZS7"/>
    <mergeCell ref="EZT7:EZV7"/>
    <mergeCell ref="EZW7:EZY7"/>
    <mergeCell ref="EZZ7:FAB7"/>
    <mergeCell ref="EYY7:EZA7"/>
    <mergeCell ref="EZB7:EZD7"/>
    <mergeCell ref="EZE7:EZG7"/>
    <mergeCell ref="EZH7:EZJ7"/>
    <mergeCell ref="EZK7:EZM7"/>
    <mergeCell ref="EYJ7:EYL7"/>
    <mergeCell ref="EYM7:EYO7"/>
    <mergeCell ref="EYP7:EYR7"/>
    <mergeCell ref="EYS7:EYU7"/>
    <mergeCell ref="EYV7:EYX7"/>
    <mergeCell ref="EXU7:EXW7"/>
    <mergeCell ref="EXX7:EXZ7"/>
    <mergeCell ref="EYA7:EYC7"/>
    <mergeCell ref="EYD7:EYF7"/>
    <mergeCell ref="EYG7:EYI7"/>
    <mergeCell ref="EXF7:EXH7"/>
    <mergeCell ref="EXI7:EXK7"/>
    <mergeCell ref="EXL7:EXN7"/>
    <mergeCell ref="EXO7:EXQ7"/>
    <mergeCell ref="EXR7:EXT7"/>
    <mergeCell ref="EWQ7:EWS7"/>
    <mergeCell ref="EWT7:EWV7"/>
    <mergeCell ref="EWW7:EWY7"/>
    <mergeCell ref="EWZ7:EXB7"/>
    <mergeCell ref="EXC7:EXE7"/>
    <mergeCell ref="EWB7:EWD7"/>
    <mergeCell ref="EWE7:EWG7"/>
    <mergeCell ref="EWH7:EWJ7"/>
    <mergeCell ref="EWK7:EWM7"/>
    <mergeCell ref="EWN7:EWP7"/>
    <mergeCell ref="EVM7:EVO7"/>
    <mergeCell ref="EVP7:EVR7"/>
    <mergeCell ref="EVS7:EVU7"/>
    <mergeCell ref="EVV7:EVX7"/>
    <mergeCell ref="EVY7:EWA7"/>
    <mergeCell ref="EUX7:EUZ7"/>
    <mergeCell ref="EVA7:EVC7"/>
    <mergeCell ref="EVD7:EVF7"/>
    <mergeCell ref="EVG7:EVI7"/>
    <mergeCell ref="EVJ7:EVL7"/>
    <mergeCell ref="EUI7:EUK7"/>
    <mergeCell ref="EUL7:EUN7"/>
    <mergeCell ref="EUO7:EUQ7"/>
    <mergeCell ref="EUR7:EUT7"/>
    <mergeCell ref="EUU7:EUW7"/>
    <mergeCell ref="ETT7:ETV7"/>
    <mergeCell ref="ETW7:ETY7"/>
    <mergeCell ref="ETZ7:EUB7"/>
    <mergeCell ref="EUC7:EUE7"/>
    <mergeCell ref="EUF7:EUH7"/>
    <mergeCell ref="ETE7:ETG7"/>
    <mergeCell ref="ETH7:ETJ7"/>
    <mergeCell ref="ETK7:ETM7"/>
    <mergeCell ref="ETN7:ETP7"/>
    <mergeCell ref="ETQ7:ETS7"/>
    <mergeCell ref="ESP7:ESR7"/>
    <mergeCell ref="ESS7:ESU7"/>
    <mergeCell ref="ESV7:ESX7"/>
    <mergeCell ref="ESY7:ETA7"/>
    <mergeCell ref="ETB7:ETD7"/>
    <mergeCell ref="ESA7:ESC7"/>
    <mergeCell ref="ESD7:ESF7"/>
    <mergeCell ref="ESG7:ESI7"/>
    <mergeCell ref="ESJ7:ESL7"/>
    <mergeCell ref="ESM7:ESO7"/>
    <mergeCell ref="ERL7:ERN7"/>
    <mergeCell ref="ERO7:ERQ7"/>
    <mergeCell ref="ERR7:ERT7"/>
    <mergeCell ref="ERU7:ERW7"/>
    <mergeCell ref="ERX7:ERZ7"/>
    <mergeCell ref="EQW7:EQY7"/>
    <mergeCell ref="EQZ7:ERB7"/>
    <mergeCell ref="ERC7:ERE7"/>
    <mergeCell ref="ERF7:ERH7"/>
    <mergeCell ref="ERI7:ERK7"/>
    <mergeCell ref="EQH7:EQJ7"/>
    <mergeCell ref="EQK7:EQM7"/>
    <mergeCell ref="EQN7:EQP7"/>
    <mergeCell ref="EQQ7:EQS7"/>
    <mergeCell ref="EQT7:EQV7"/>
    <mergeCell ref="EPS7:EPU7"/>
    <mergeCell ref="EPV7:EPX7"/>
    <mergeCell ref="EPY7:EQA7"/>
    <mergeCell ref="EQB7:EQD7"/>
    <mergeCell ref="EQE7:EQG7"/>
    <mergeCell ref="EPD7:EPF7"/>
    <mergeCell ref="EPG7:EPI7"/>
    <mergeCell ref="EPJ7:EPL7"/>
    <mergeCell ref="EPM7:EPO7"/>
    <mergeCell ref="EPP7:EPR7"/>
    <mergeCell ref="EOO7:EOQ7"/>
    <mergeCell ref="EOR7:EOT7"/>
    <mergeCell ref="EOU7:EOW7"/>
    <mergeCell ref="EOX7:EOZ7"/>
    <mergeCell ref="EPA7:EPC7"/>
    <mergeCell ref="ENZ7:EOB7"/>
    <mergeCell ref="EOC7:EOE7"/>
    <mergeCell ref="EOF7:EOH7"/>
    <mergeCell ref="EOI7:EOK7"/>
    <mergeCell ref="EOL7:EON7"/>
    <mergeCell ref="ENK7:ENM7"/>
    <mergeCell ref="ENN7:ENP7"/>
    <mergeCell ref="ENQ7:ENS7"/>
    <mergeCell ref="ENT7:ENV7"/>
    <mergeCell ref="ENW7:ENY7"/>
    <mergeCell ref="EMV7:EMX7"/>
    <mergeCell ref="EMY7:ENA7"/>
    <mergeCell ref="ENB7:END7"/>
    <mergeCell ref="ENE7:ENG7"/>
    <mergeCell ref="ENH7:ENJ7"/>
    <mergeCell ref="EMG7:EMI7"/>
    <mergeCell ref="EMJ7:EML7"/>
    <mergeCell ref="EMM7:EMO7"/>
    <mergeCell ref="EMP7:EMR7"/>
    <mergeCell ref="EMS7:EMU7"/>
    <mergeCell ref="ELR7:ELT7"/>
    <mergeCell ref="ELU7:ELW7"/>
    <mergeCell ref="ELX7:ELZ7"/>
    <mergeCell ref="EMA7:EMC7"/>
    <mergeCell ref="EMD7:EMF7"/>
    <mergeCell ref="ELC7:ELE7"/>
    <mergeCell ref="ELF7:ELH7"/>
    <mergeCell ref="ELI7:ELK7"/>
    <mergeCell ref="ELL7:ELN7"/>
    <mergeCell ref="ELO7:ELQ7"/>
    <mergeCell ref="EKN7:EKP7"/>
    <mergeCell ref="EKQ7:EKS7"/>
    <mergeCell ref="EKT7:EKV7"/>
    <mergeCell ref="EKW7:EKY7"/>
    <mergeCell ref="EKZ7:ELB7"/>
    <mergeCell ref="EJY7:EKA7"/>
    <mergeCell ref="EKB7:EKD7"/>
    <mergeCell ref="EKE7:EKG7"/>
    <mergeCell ref="EKH7:EKJ7"/>
    <mergeCell ref="EKK7:EKM7"/>
    <mergeCell ref="EJJ7:EJL7"/>
    <mergeCell ref="EJM7:EJO7"/>
    <mergeCell ref="EJP7:EJR7"/>
    <mergeCell ref="EJS7:EJU7"/>
    <mergeCell ref="EJV7:EJX7"/>
    <mergeCell ref="EIU7:EIW7"/>
    <mergeCell ref="EIX7:EIZ7"/>
    <mergeCell ref="EJA7:EJC7"/>
    <mergeCell ref="EJD7:EJF7"/>
    <mergeCell ref="EJG7:EJI7"/>
    <mergeCell ref="EIF7:EIH7"/>
    <mergeCell ref="EII7:EIK7"/>
    <mergeCell ref="EIL7:EIN7"/>
    <mergeCell ref="EIO7:EIQ7"/>
    <mergeCell ref="EIR7:EIT7"/>
    <mergeCell ref="EHQ7:EHS7"/>
    <mergeCell ref="EHT7:EHV7"/>
    <mergeCell ref="EHW7:EHY7"/>
    <mergeCell ref="EHZ7:EIB7"/>
    <mergeCell ref="EIC7:EIE7"/>
    <mergeCell ref="EHB7:EHD7"/>
    <mergeCell ref="EHE7:EHG7"/>
    <mergeCell ref="EHH7:EHJ7"/>
    <mergeCell ref="EHK7:EHM7"/>
    <mergeCell ref="EHN7:EHP7"/>
    <mergeCell ref="EGM7:EGO7"/>
    <mergeCell ref="EGP7:EGR7"/>
    <mergeCell ref="EGS7:EGU7"/>
    <mergeCell ref="EGV7:EGX7"/>
    <mergeCell ref="EGY7:EHA7"/>
    <mergeCell ref="EFX7:EFZ7"/>
    <mergeCell ref="EGA7:EGC7"/>
    <mergeCell ref="EGD7:EGF7"/>
    <mergeCell ref="EGG7:EGI7"/>
    <mergeCell ref="EGJ7:EGL7"/>
    <mergeCell ref="EFI7:EFK7"/>
    <mergeCell ref="EFL7:EFN7"/>
    <mergeCell ref="EFO7:EFQ7"/>
    <mergeCell ref="EFR7:EFT7"/>
    <mergeCell ref="EFU7:EFW7"/>
    <mergeCell ref="EET7:EEV7"/>
    <mergeCell ref="EEW7:EEY7"/>
    <mergeCell ref="EEZ7:EFB7"/>
    <mergeCell ref="EFC7:EFE7"/>
    <mergeCell ref="EFF7:EFH7"/>
    <mergeCell ref="EEE7:EEG7"/>
    <mergeCell ref="EEH7:EEJ7"/>
    <mergeCell ref="EEK7:EEM7"/>
    <mergeCell ref="EEN7:EEP7"/>
    <mergeCell ref="EEQ7:EES7"/>
    <mergeCell ref="EDP7:EDR7"/>
    <mergeCell ref="EDS7:EDU7"/>
    <mergeCell ref="EDV7:EDX7"/>
    <mergeCell ref="EDY7:EEA7"/>
    <mergeCell ref="EEB7:EED7"/>
    <mergeCell ref="EDA7:EDC7"/>
    <mergeCell ref="EDD7:EDF7"/>
    <mergeCell ref="EDG7:EDI7"/>
    <mergeCell ref="EDJ7:EDL7"/>
    <mergeCell ref="EDM7:EDO7"/>
    <mergeCell ref="ECL7:ECN7"/>
    <mergeCell ref="ECO7:ECQ7"/>
    <mergeCell ref="ECR7:ECT7"/>
    <mergeCell ref="ECU7:ECW7"/>
    <mergeCell ref="ECX7:ECZ7"/>
    <mergeCell ref="EBW7:EBY7"/>
    <mergeCell ref="EBZ7:ECB7"/>
    <mergeCell ref="ECC7:ECE7"/>
    <mergeCell ref="ECF7:ECH7"/>
    <mergeCell ref="ECI7:ECK7"/>
    <mergeCell ref="EBH7:EBJ7"/>
    <mergeCell ref="EBK7:EBM7"/>
    <mergeCell ref="EBN7:EBP7"/>
    <mergeCell ref="EBQ7:EBS7"/>
    <mergeCell ref="EBT7:EBV7"/>
    <mergeCell ref="EAS7:EAU7"/>
    <mergeCell ref="EAV7:EAX7"/>
    <mergeCell ref="EAY7:EBA7"/>
    <mergeCell ref="EBB7:EBD7"/>
    <mergeCell ref="EBE7:EBG7"/>
    <mergeCell ref="EAD7:EAF7"/>
    <mergeCell ref="EAG7:EAI7"/>
    <mergeCell ref="EAJ7:EAL7"/>
    <mergeCell ref="EAM7:EAO7"/>
    <mergeCell ref="EAP7:EAR7"/>
    <mergeCell ref="DZO7:DZQ7"/>
    <mergeCell ref="DZR7:DZT7"/>
    <mergeCell ref="DZU7:DZW7"/>
    <mergeCell ref="DZX7:DZZ7"/>
    <mergeCell ref="EAA7:EAC7"/>
    <mergeCell ref="DYZ7:DZB7"/>
    <mergeCell ref="DZC7:DZE7"/>
    <mergeCell ref="DZF7:DZH7"/>
    <mergeCell ref="DZI7:DZK7"/>
    <mergeCell ref="DZL7:DZN7"/>
    <mergeCell ref="DYK7:DYM7"/>
    <mergeCell ref="DYN7:DYP7"/>
    <mergeCell ref="DYQ7:DYS7"/>
    <mergeCell ref="DYT7:DYV7"/>
    <mergeCell ref="DYW7:DYY7"/>
    <mergeCell ref="DXV7:DXX7"/>
    <mergeCell ref="DXY7:DYA7"/>
    <mergeCell ref="DYB7:DYD7"/>
    <mergeCell ref="DYE7:DYG7"/>
    <mergeCell ref="DYH7:DYJ7"/>
    <mergeCell ref="DXG7:DXI7"/>
    <mergeCell ref="DXJ7:DXL7"/>
    <mergeCell ref="DXM7:DXO7"/>
    <mergeCell ref="DXP7:DXR7"/>
    <mergeCell ref="DXS7:DXU7"/>
    <mergeCell ref="DWR7:DWT7"/>
    <mergeCell ref="DWU7:DWW7"/>
    <mergeCell ref="DWX7:DWZ7"/>
    <mergeCell ref="DXA7:DXC7"/>
    <mergeCell ref="DXD7:DXF7"/>
    <mergeCell ref="DWC7:DWE7"/>
    <mergeCell ref="DWF7:DWH7"/>
    <mergeCell ref="DWI7:DWK7"/>
    <mergeCell ref="DWL7:DWN7"/>
    <mergeCell ref="DWO7:DWQ7"/>
    <mergeCell ref="DVN7:DVP7"/>
    <mergeCell ref="DVQ7:DVS7"/>
    <mergeCell ref="DVT7:DVV7"/>
    <mergeCell ref="DVW7:DVY7"/>
    <mergeCell ref="DVZ7:DWB7"/>
    <mergeCell ref="DUY7:DVA7"/>
    <mergeCell ref="DVB7:DVD7"/>
    <mergeCell ref="DVE7:DVG7"/>
    <mergeCell ref="DVH7:DVJ7"/>
    <mergeCell ref="DVK7:DVM7"/>
    <mergeCell ref="DUJ7:DUL7"/>
    <mergeCell ref="DUM7:DUO7"/>
    <mergeCell ref="DUP7:DUR7"/>
    <mergeCell ref="DUS7:DUU7"/>
    <mergeCell ref="DUV7:DUX7"/>
    <mergeCell ref="DTU7:DTW7"/>
    <mergeCell ref="DTX7:DTZ7"/>
    <mergeCell ref="DUA7:DUC7"/>
    <mergeCell ref="DUD7:DUF7"/>
    <mergeCell ref="DUG7:DUI7"/>
    <mergeCell ref="DTF7:DTH7"/>
    <mergeCell ref="DTI7:DTK7"/>
    <mergeCell ref="DTL7:DTN7"/>
    <mergeCell ref="DTO7:DTQ7"/>
    <mergeCell ref="DTR7:DTT7"/>
    <mergeCell ref="DSQ7:DSS7"/>
    <mergeCell ref="DST7:DSV7"/>
    <mergeCell ref="DSW7:DSY7"/>
    <mergeCell ref="DSZ7:DTB7"/>
    <mergeCell ref="DTC7:DTE7"/>
    <mergeCell ref="DSB7:DSD7"/>
    <mergeCell ref="DSE7:DSG7"/>
    <mergeCell ref="DSH7:DSJ7"/>
    <mergeCell ref="DSK7:DSM7"/>
    <mergeCell ref="DSN7:DSP7"/>
    <mergeCell ref="DRM7:DRO7"/>
    <mergeCell ref="DRP7:DRR7"/>
    <mergeCell ref="DRS7:DRU7"/>
    <mergeCell ref="DRV7:DRX7"/>
    <mergeCell ref="DRY7:DSA7"/>
    <mergeCell ref="DQX7:DQZ7"/>
    <mergeCell ref="DRA7:DRC7"/>
    <mergeCell ref="DRD7:DRF7"/>
    <mergeCell ref="DRG7:DRI7"/>
    <mergeCell ref="DRJ7:DRL7"/>
    <mergeCell ref="DQI7:DQK7"/>
    <mergeCell ref="DQL7:DQN7"/>
    <mergeCell ref="DQO7:DQQ7"/>
    <mergeCell ref="DQR7:DQT7"/>
    <mergeCell ref="DQU7:DQW7"/>
    <mergeCell ref="DPT7:DPV7"/>
    <mergeCell ref="DPW7:DPY7"/>
    <mergeCell ref="DPZ7:DQB7"/>
    <mergeCell ref="DQC7:DQE7"/>
    <mergeCell ref="DQF7:DQH7"/>
    <mergeCell ref="DPE7:DPG7"/>
    <mergeCell ref="DPH7:DPJ7"/>
    <mergeCell ref="DPK7:DPM7"/>
    <mergeCell ref="DPN7:DPP7"/>
    <mergeCell ref="DPQ7:DPS7"/>
    <mergeCell ref="DOP7:DOR7"/>
    <mergeCell ref="DOS7:DOU7"/>
    <mergeCell ref="DOV7:DOX7"/>
    <mergeCell ref="DOY7:DPA7"/>
    <mergeCell ref="DPB7:DPD7"/>
    <mergeCell ref="DOA7:DOC7"/>
    <mergeCell ref="DOD7:DOF7"/>
    <mergeCell ref="DOG7:DOI7"/>
    <mergeCell ref="DOJ7:DOL7"/>
    <mergeCell ref="DOM7:DOO7"/>
    <mergeCell ref="DNL7:DNN7"/>
    <mergeCell ref="DNO7:DNQ7"/>
    <mergeCell ref="DNR7:DNT7"/>
    <mergeCell ref="DNU7:DNW7"/>
    <mergeCell ref="DNX7:DNZ7"/>
    <mergeCell ref="DMW7:DMY7"/>
    <mergeCell ref="DMZ7:DNB7"/>
    <mergeCell ref="DNC7:DNE7"/>
    <mergeCell ref="DNF7:DNH7"/>
    <mergeCell ref="DNI7:DNK7"/>
    <mergeCell ref="DMH7:DMJ7"/>
    <mergeCell ref="DMK7:DMM7"/>
    <mergeCell ref="DMN7:DMP7"/>
    <mergeCell ref="DMQ7:DMS7"/>
    <mergeCell ref="DMT7:DMV7"/>
    <mergeCell ref="DLS7:DLU7"/>
    <mergeCell ref="DLV7:DLX7"/>
    <mergeCell ref="DLY7:DMA7"/>
    <mergeCell ref="DMB7:DMD7"/>
    <mergeCell ref="DME7:DMG7"/>
    <mergeCell ref="DLD7:DLF7"/>
    <mergeCell ref="DLG7:DLI7"/>
    <mergeCell ref="DLJ7:DLL7"/>
    <mergeCell ref="DLM7:DLO7"/>
    <mergeCell ref="DLP7:DLR7"/>
    <mergeCell ref="DKO7:DKQ7"/>
    <mergeCell ref="DKR7:DKT7"/>
    <mergeCell ref="DKU7:DKW7"/>
    <mergeCell ref="DKX7:DKZ7"/>
    <mergeCell ref="DLA7:DLC7"/>
    <mergeCell ref="DJZ7:DKB7"/>
    <mergeCell ref="DKC7:DKE7"/>
    <mergeCell ref="DKF7:DKH7"/>
    <mergeCell ref="DKI7:DKK7"/>
    <mergeCell ref="DKL7:DKN7"/>
    <mergeCell ref="DJK7:DJM7"/>
    <mergeCell ref="DJN7:DJP7"/>
    <mergeCell ref="DJQ7:DJS7"/>
    <mergeCell ref="DJT7:DJV7"/>
    <mergeCell ref="DJW7:DJY7"/>
    <mergeCell ref="DIV7:DIX7"/>
    <mergeCell ref="DIY7:DJA7"/>
    <mergeCell ref="DJB7:DJD7"/>
    <mergeCell ref="DJE7:DJG7"/>
    <mergeCell ref="DJH7:DJJ7"/>
    <mergeCell ref="DIG7:DII7"/>
    <mergeCell ref="DIJ7:DIL7"/>
    <mergeCell ref="DIM7:DIO7"/>
    <mergeCell ref="DIP7:DIR7"/>
    <mergeCell ref="DIS7:DIU7"/>
    <mergeCell ref="DHR7:DHT7"/>
    <mergeCell ref="DHU7:DHW7"/>
    <mergeCell ref="DHX7:DHZ7"/>
    <mergeCell ref="DIA7:DIC7"/>
    <mergeCell ref="DID7:DIF7"/>
    <mergeCell ref="DHC7:DHE7"/>
    <mergeCell ref="DHF7:DHH7"/>
    <mergeCell ref="DHI7:DHK7"/>
    <mergeCell ref="DHL7:DHN7"/>
    <mergeCell ref="DHO7:DHQ7"/>
    <mergeCell ref="DGN7:DGP7"/>
    <mergeCell ref="DGQ7:DGS7"/>
    <mergeCell ref="DGT7:DGV7"/>
    <mergeCell ref="DGW7:DGY7"/>
    <mergeCell ref="DGZ7:DHB7"/>
    <mergeCell ref="DFY7:DGA7"/>
    <mergeCell ref="DGB7:DGD7"/>
    <mergeCell ref="DGE7:DGG7"/>
    <mergeCell ref="DGH7:DGJ7"/>
    <mergeCell ref="DGK7:DGM7"/>
    <mergeCell ref="DFJ7:DFL7"/>
    <mergeCell ref="DFM7:DFO7"/>
    <mergeCell ref="DFP7:DFR7"/>
    <mergeCell ref="DFS7:DFU7"/>
    <mergeCell ref="DFV7:DFX7"/>
    <mergeCell ref="DEU7:DEW7"/>
    <mergeCell ref="DEX7:DEZ7"/>
    <mergeCell ref="DFA7:DFC7"/>
    <mergeCell ref="DFD7:DFF7"/>
    <mergeCell ref="DFG7:DFI7"/>
    <mergeCell ref="DEF7:DEH7"/>
    <mergeCell ref="DEI7:DEK7"/>
    <mergeCell ref="DEL7:DEN7"/>
    <mergeCell ref="DEO7:DEQ7"/>
    <mergeCell ref="DER7:DET7"/>
    <mergeCell ref="DDQ7:DDS7"/>
    <mergeCell ref="DDT7:DDV7"/>
    <mergeCell ref="DDW7:DDY7"/>
    <mergeCell ref="DDZ7:DEB7"/>
    <mergeCell ref="DEC7:DEE7"/>
    <mergeCell ref="DDB7:DDD7"/>
    <mergeCell ref="DDE7:DDG7"/>
    <mergeCell ref="DDH7:DDJ7"/>
    <mergeCell ref="DDK7:DDM7"/>
    <mergeCell ref="DDN7:DDP7"/>
    <mergeCell ref="DCM7:DCO7"/>
    <mergeCell ref="DCP7:DCR7"/>
    <mergeCell ref="DCS7:DCU7"/>
    <mergeCell ref="DCV7:DCX7"/>
    <mergeCell ref="DCY7:DDA7"/>
    <mergeCell ref="DBX7:DBZ7"/>
    <mergeCell ref="DCA7:DCC7"/>
    <mergeCell ref="DCD7:DCF7"/>
    <mergeCell ref="DCG7:DCI7"/>
    <mergeCell ref="DCJ7:DCL7"/>
    <mergeCell ref="DBI7:DBK7"/>
    <mergeCell ref="DBL7:DBN7"/>
    <mergeCell ref="DBO7:DBQ7"/>
    <mergeCell ref="DBR7:DBT7"/>
    <mergeCell ref="DBU7:DBW7"/>
    <mergeCell ref="DAT7:DAV7"/>
    <mergeCell ref="DAW7:DAY7"/>
    <mergeCell ref="DAZ7:DBB7"/>
    <mergeCell ref="DBC7:DBE7"/>
    <mergeCell ref="DBF7:DBH7"/>
    <mergeCell ref="DAE7:DAG7"/>
    <mergeCell ref="DAH7:DAJ7"/>
    <mergeCell ref="DAK7:DAM7"/>
    <mergeCell ref="DAN7:DAP7"/>
    <mergeCell ref="DAQ7:DAS7"/>
    <mergeCell ref="CZP7:CZR7"/>
    <mergeCell ref="CZS7:CZU7"/>
    <mergeCell ref="CZV7:CZX7"/>
    <mergeCell ref="CZY7:DAA7"/>
    <mergeCell ref="DAB7:DAD7"/>
    <mergeCell ref="CZA7:CZC7"/>
    <mergeCell ref="CZD7:CZF7"/>
    <mergeCell ref="CZG7:CZI7"/>
    <mergeCell ref="CZJ7:CZL7"/>
    <mergeCell ref="CZM7:CZO7"/>
    <mergeCell ref="CYL7:CYN7"/>
    <mergeCell ref="CYO7:CYQ7"/>
    <mergeCell ref="CYR7:CYT7"/>
    <mergeCell ref="CYU7:CYW7"/>
    <mergeCell ref="CYX7:CYZ7"/>
    <mergeCell ref="CXW7:CXY7"/>
    <mergeCell ref="CXZ7:CYB7"/>
    <mergeCell ref="CYC7:CYE7"/>
    <mergeCell ref="CYF7:CYH7"/>
    <mergeCell ref="CYI7:CYK7"/>
    <mergeCell ref="CXH7:CXJ7"/>
    <mergeCell ref="CXK7:CXM7"/>
    <mergeCell ref="CXN7:CXP7"/>
    <mergeCell ref="CXQ7:CXS7"/>
    <mergeCell ref="CXT7:CXV7"/>
    <mergeCell ref="CWS7:CWU7"/>
    <mergeCell ref="CWV7:CWX7"/>
    <mergeCell ref="CWY7:CXA7"/>
    <mergeCell ref="CXB7:CXD7"/>
    <mergeCell ref="CXE7:CXG7"/>
    <mergeCell ref="CWD7:CWF7"/>
    <mergeCell ref="CWG7:CWI7"/>
    <mergeCell ref="CWJ7:CWL7"/>
    <mergeCell ref="CWM7:CWO7"/>
    <mergeCell ref="CWP7:CWR7"/>
    <mergeCell ref="CVO7:CVQ7"/>
    <mergeCell ref="CVR7:CVT7"/>
    <mergeCell ref="CVU7:CVW7"/>
    <mergeCell ref="CVX7:CVZ7"/>
    <mergeCell ref="CWA7:CWC7"/>
    <mergeCell ref="CUZ7:CVB7"/>
    <mergeCell ref="CVC7:CVE7"/>
    <mergeCell ref="CVF7:CVH7"/>
    <mergeCell ref="CVI7:CVK7"/>
    <mergeCell ref="CVL7:CVN7"/>
    <mergeCell ref="CUK7:CUM7"/>
    <mergeCell ref="CUN7:CUP7"/>
    <mergeCell ref="CUQ7:CUS7"/>
    <mergeCell ref="CUT7:CUV7"/>
    <mergeCell ref="CUW7:CUY7"/>
    <mergeCell ref="CTV7:CTX7"/>
    <mergeCell ref="CTY7:CUA7"/>
    <mergeCell ref="CUB7:CUD7"/>
    <mergeCell ref="CUE7:CUG7"/>
    <mergeCell ref="CUH7:CUJ7"/>
    <mergeCell ref="CTG7:CTI7"/>
    <mergeCell ref="CTJ7:CTL7"/>
    <mergeCell ref="CTM7:CTO7"/>
    <mergeCell ref="CTP7:CTR7"/>
    <mergeCell ref="CTS7:CTU7"/>
    <mergeCell ref="CSR7:CST7"/>
    <mergeCell ref="CSU7:CSW7"/>
    <mergeCell ref="CSX7:CSZ7"/>
    <mergeCell ref="CTA7:CTC7"/>
    <mergeCell ref="CTD7:CTF7"/>
    <mergeCell ref="CSC7:CSE7"/>
    <mergeCell ref="CSF7:CSH7"/>
    <mergeCell ref="CSI7:CSK7"/>
    <mergeCell ref="CSL7:CSN7"/>
    <mergeCell ref="CSO7:CSQ7"/>
    <mergeCell ref="CRN7:CRP7"/>
    <mergeCell ref="CRQ7:CRS7"/>
    <mergeCell ref="CRT7:CRV7"/>
    <mergeCell ref="CRW7:CRY7"/>
    <mergeCell ref="CRZ7:CSB7"/>
    <mergeCell ref="CQY7:CRA7"/>
    <mergeCell ref="CRB7:CRD7"/>
    <mergeCell ref="CRE7:CRG7"/>
    <mergeCell ref="CRH7:CRJ7"/>
    <mergeCell ref="CRK7:CRM7"/>
    <mergeCell ref="CQJ7:CQL7"/>
    <mergeCell ref="CQM7:CQO7"/>
    <mergeCell ref="CQP7:CQR7"/>
    <mergeCell ref="CQS7:CQU7"/>
    <mergeCell ref="CQV7:CQX7"/>
    <mergeCell ref="CPU7:CPW7"/>
    <mergeCell ref="CPX7:CPZ7"/>
    <mergeCell ref="CQA7:CQC7"/>
    <mergeCell ref="CQD7:CQF7"/>
    <mergeCell ref="CQG7:CQI7"/>
    <mergeCell ref="CPF7:CPH7"/>
    <mergeCell ref="CPI7:CPK7"/>
    <mergeCell ref="CPL7:CPN7"/>
    <mergeCell ref="CPO7:CPQ7"/>
    <mergeCell ref="CPR7:CPT7"/>
    <mergeCell ref="COQ7:COS7"/>
    <mergeCell ref="COT7:COV7"/>
    <mergeCell ref="COW7:COY7"/>
    <mergeCell ref="COZ7:CPB7"/>
    <mergeCell ref="CPC7:CPE7"/>
    <mergeCell ref="COB7:COD7"/>
    <mergeCell ref="COE7:COG7"/>
    <mergeCell ref="COH7:COJ7"/>
    <mergeCell ref="COK7:COM7"/>
    <mergeCell ref="CON7:COP7"/>
    <mergeCell ref="CNM7:CNO7"/>
    <mergeCell ref="CNP7:CNR7"/>
    <mergeCell ref="CNS7:CNU7"/>
    <mergeCell ref="CNV7:CNX7"/>
    <mergeCell ref="CNY7:COA7"/>
    <mergeCell ref="CMX7:CMZ7"/>
    <mergeCell ref="CNA7:CNC7"/>
    <mergeCell ref="CND7:CNF7"/>
    <mergeCell ref="CNG7:CNI7"/>
    <mergeCell ref="CNJ7:CNL7"/>
    <mergeCell ref="CMI7:CMK7"/>
    <mergeCell ref="CML7:CMN7"/>
    <mergeCell ref="CMO7:CMQ7"/>
    <mergeCell ref="CMR7:CMT7"/>
    <mergeCell ref="CMU7:CMW7"/>
    <mergeCell ref="CLT7:CLV7"/>
    <mergeCell ref="CLW7:CLY7"/>
    <mergeCell ref="CLZ7:CMB7"/>
    <mergeCell ref="CMC7:CME7"/>
    <mergeCell ref="CMF7:CMH7"/>
    <mergeCell ref="CLE7:CLG7"/>
    <mergeCell ref="CLH7:CLJ7"/>
    <mergeCell ref="CLK7:CLM7"/>
    <mergeCell ref="CLN7:CLP7"/>
    <mergeCell ref="CLQ7:CLS7"/>
    <mergeCell ref="CKP7:CKR7"/>
    <mergeCell ref="CKS7:CKU7"/>
    <mergeCell ref="CKV7:CKX7"/>
    <mergeCell ref="CKY7:CLA7"/>
    <mergeCell ref="CLB7:CLD7"/>
    <mergeCell ref="CKA7:CKC7"/>
    <mergeCell ref="CKD7:CKF7"/>
    <mergeCell ref="CKG7:CKI7"/>
    <mergeCell ref="CKJ7:CKL7"/>
    <mergeCell ref="CKM7:CKO7"/>
    <mergeCell ref="CJL7:CJN7"/>
    <mergeCell ref="CJO7:CJQ7"/>
    <mergeCell ref="CJR7:CJT7"/>
    <mergeCell ref="CJU7:CJW7"/>
    <mergeCell ref="CJX7:CJZ7"/>
    <mergeCell ref="CIW7:CIY7"/>
    <mergeCell ref="CIZ7:CJB7"/>
    <mergeCell ref="CJC7:CJE7"/>
    <mergeCell ref="CJF7:CJH7"/>
    <mergeCell ref="CJI7:CJK7"/>
    <mergeCell ref="CIH7:CIJ7"/>
    <mergeCell ref="CIK7:CIM7"/>
    <mergeCell ref="CIN7:CIP7"/>
    <mergeCell ref="CIQ7:CIS7"/>
    <mergeCell ref="CIT7:CIV7"/>
    <mergeCell ref="CHS7:CHU7"/>
    <mergeCell ref="CHV7:CHX7"/>
    <mergeCell ref="CHY7:CIA7"/>
    <mergeCell ref="CIB7:CID7"/>
    <mergeCell ref="CIE7:CIG7"/>
    <mergeCell ref="CHD7:CHF7"/>
    <mergeCell ref="CHG7:CHI7"/>
    <mergeCell ref="CHJ7:CHL7"/>
    <mergeCell ref="CHM7:CHO7"/>
    <mergeCell ref="CHP7:CHR7"/>
    <mergeCell ref="CGO7:CGQ7"/>
    <mergeCell ref="CGR7:CGT7"/>
    <mergeCell ref="CGU7:CGW7"/>
    <mergeCell ref="CGX7:CGZ7"/>
    <mergeCell ref="CHA7:CHC7"/>
    <mergeCell ref="CFZ7:CGB7"/>
    <mergeCell ref="CGC7:CGE7"/>
    <mergeCell ref="CGF7:CGH7"/>
    <mergeCell ref="CGI7:CGK7"/>
    <mergeCell ref="CGL7:CGN7"/>
    <mergeCell ref="CFK7:CFM7"/>
    <mergeCell ref="CFN7:CFP7"/>
    <mergeCell ref="CFQ7:CFS7"/>
    <mergeCell ref="CFT7:CFV7"/>
    <mergeCell ref="CFW7:CFY7"/>
    <mergeCell ref="CEV7:CEX7"/>
    <mergeCell ref="CEY7:CFA7"/>
    <mergeCell ref="CFB7:CFD7"/>
    <mergeCell ref="CFE7:CFG7"/>
    <mergeCell ref="CFH7:CFJ7"/>
    <mergeCell ref="CEG7:CEI7"/>
    <mergeCell ref="CEJ7:CEL7"/>
    <mergeCell ref="CEM7:CEO7"/>
    <mergeCell ref="CEP7:CER7"/>
    <mergeCell ref="CES7:CEU7"/>
    <mergeCell ref="CDR7:CDT7"/>
    <mergeCell ref="CDU7:CDW7"/>
    <mergeCell ref="CDX7:CDZ7"/>
    <mergeCell ref="CEA7:CEC7"/>
    <mergeCell ref="CED7:CEF7"/>
    <mergeCell ref="CDC7:CDE7"/>
    <mergeCell ref="CDF7:CDH7"/>
    <mergeCell ref="CDI7:CDK7"/>
    <mergeCell ref="CDL7:CDN7"/>
    <mergeCell ref="CDO7:CDQ7"/>
    <mergeCell ref="CCN7:CCP7"/>
    <mergeCell ref="CCQ7:CCS7"/>
    <mergeCell ref="CCT7:CCV7"/>
    <mergeCell ref="CCW7:CCY7"/>
    <mergeCell ref="CCZ7:CDB7"/>
    <mergeCell ref="CBY7:CCA7"/>
    <mergeCell ref="CCB7:CCD7"/>
    <mergeCell ref="CCE7:CCG7"/>
    <mergeCell ref="CCH7:CCJ7"/>
    <mergeCell ref="CCK7:CCM7"/>
    <mergeCell ref="CBJ7:CBL7"/>
    <mergeCell ref="CBM7:CBO7"/>
    <mergeCell ref="CBP7:CBR7"/>
    <mergeCell ref="CBS7:CBU7"/>
    <mergeCell ref="CBV7:CBX7"/>
    <mergeCell ref="CAU7:CAW7"/>
    <mergeCell ref="CAX7:CAZ7"/>
    <mergeCell ref="CBA7:CBC7"/>
    <mergeCell ref="CBD7:CBF7"/>
    <mergeCell ref="CBG7:CBI7"/>
    <mergeCell ref="CAF7:CAH7"/>
    <mergeCell ref="CAI7:CAK7"/>
    <mergeCell ref="CAL7:CAN7"/>
    <mergeCell ref="CAO7:CAQ7"/>
    <mergeCell ref="CAR7:CAT7"/>
    <mergeCell ref="BZQ7:BZS7"/>
    <mergeCell ref="BZT7:BZV7"/>
    <mergeCell ref="BZW7:BZY7"/>
    <mergeCell ref="BZZ7:CAB7"/>
    <mergeCell ref="CAC7:CAE7"/>
    <mergeCell ref="BZB7:BZD7"/>
    <mergeCell ref="BZE7:BZG7"/>
    <mergeCell ref="BZH7:BZJ7"/>
    <mergeCell ref="BZK7:BZM7"/>
    <mergeCell ref="BZN7:BZP7"/>
    <mergeCell ref="BYM7:BYO7"/>
    <mergeCell ref="BYP7:BYR7"/>
    <mergeCell ref="BYS7:BYU7"/>
    <mergeCell ref="BYV7:BYX7"/>
    <mergeCell ref="BYY7:BZA7"/>
    <mergeCell ref="BXX7:BXZ7"/>
    <mergeCell ref="BYA7:BYC7"/>
    <mergeCell ref="BYD7:BYF7"/>
    <mergeCell ref="BYG7:BYI7"/>
    <mergeCell ref="BYJ7:BYL7"/>
    <mergeCell ref="BXI7:BXK7"/>
    <mergeCell ref="BXL7:BXN7"/>
    <mergeCell ref="BXO7:BXQ7"/>
    <mergeCell ref="BXR7:BXT7"/>
    <mergeCell ref="BXU7:BXW7"/>
    <mergeCell ref="BWT7:BWV7"/>
    <mergeCell ref="BWW7:BWY7"/>
    <mergeCell ref="BWZ7:BXB7"/>
    <mergeCell ref="BXC7:BXE7"/>
    <mergeCell ref="BXF7:BXH7"/>
    <mergeCell ref="BWE7:BWG7"/>
    <mergeCell ref="BWH7:BWJ7"/>
    <mergeCell ref="BWK7:BWM7"/>
    <mergeCell ref="BWN7:BWP7"/>
    <mergeCell ref="BWQ7:BWS7"/>
    <mergeCell ref="BVP7:BVR7"/>
    <mergeCell ref="BVS7:BVU7"/>
    <mergeCell ref="BVV7:BVX7"/>
    <mergeCell ref="BVY7:BWA7"/>
    <mergeCell ref="BWB7:BWD7"/>
    <mergeCell ref="BVA7:BVC7"/>
    <mergeCell ref="BVD7:BVF7"/>
    <mergeCell ref="BVG7:BVI7"/>
    <mergeCell ref="BVJ7:BVL7"/>
    <mergeCell ref="BVM7:BVO7"/>
    <mergeCell ref="BUL7:BUN7"/>
    <mergeCell ref="BUO7:BUQ7"/>
    <mergeCell ref="BUR7:BUT7"/>
    <mergeCell ref="BUU7:BUW7"/>
    <mergeCell ref="BUX7:BUZ7"/>
    <mergeCell ref="BTW7:BTY7"/>
    <mergeCell ref="BTZ7:BUB7"/>
    <mergeCell ref="BUC7:BUE7"/>
    <mergeCell ref="BUF7:BUH7"/>
    <mergeCell ref="BUI7:BUK7"/>
    <mergeCell ref="BTH7:BTJ7"/>
    <mergeCell ref="BTK7:BTM7"/>
    <mergeCell ref="BTN7:BTP7"/>
    <mergeCell ref="BTQ7:BTS7"/>
    <mergeCell ref="BTT7:BTV7"/>
    <mergeCell ref="BSS7:BSU7"/>
    <mergeCell ref="BSV7:BSX7"/>
    <mergeCell ref="BSY7:BTA7"/>
    <mergeCell ref="BTB7:BTD7"/>
    <mergeCell ref="BTE7:BTG7"/>
    <mergeCell ref="BSD7:BSF7"/>
    <mergeCell ref="BSG7:BSI7"/>
    <mergeCell ref="BSJ7:BSL7"/>
    <mergeCell ref="BSM7:BSO7"/>
    <mergeCell ref="BSP7:BSR7"/>
    <mergeCell ref="BRO7:BRQ7"/>
    <mergeCell ref="BRR7:BRT7"/>
    <mergeCell ref="BRU7:BRW7"/>
    <mergeCell ref="BRX7:BRZ7"/>
    <mergeCell ref="BSA7:BSC7"/>
    <mergeCell ref="BQZ7:BRB7"/>
    <mergeCell ref="BRC7:BRE7"/>
    <mergeCell ref="BRF7:BRH7"/>
    <mergeCell ref="BRI7:BRK7"/>
    <mergeCell ref="BRL7:BRN7"/>
    <mergeCell ref="BQK7:BQM7"/>
    <mergeCell ref="BQN7:BQP7"/>
    <mergeCell ref="BQQ7:BQS7"/>
    <mergeCell ref="BQT7:BQV7"/>
    <mergeCell ref="BQW7:BQY7"/>
    <mergeCell ref="BPV7:BPX7"/>
    <mergeCell ref="BPY7:BQA7"/>
    <mergeCell ref="BQB7:BQD7"/>
    <mergeCell ref="BQE7:BQG7"/>
    <mergeCell ref="BQH7:BQJ7"/>
    <mergeCell ref="BPG7:BPI7"/>
    <mergeCell ref="BPJ7:BPL7"/>
    <mergeCell ref="BPM7:BPO7"/>
    <mergeCell ref="BPP7:BPR7"/>
    <mergeCell ref="BPS7:BPU7"/>
    <mergeCell ref="BOR7:BOT7"/>
    <mergeCell ref="BOU7:BOW7"/>
    <mergeCell ref="BOX7:BOZ7"/>
    <mergeCell ref="BPA7:BPC7"/>
    <mergeCell ref="BPD7:BPF7"/>
    <mergeCell ref="BOC7:BOE7"/>
    <mergeCell ref="BOF7:BOH7"/>
    <mergeCell ref="BOI7:BOK7"/>
    <mergeCell ref="BOL7:BON7"/>
    <mergeCell ref="BOO7:BOQ7"/>
    <mergeCell ref="BNN7:BNP7"/>
    <mergeCell ref="BNQ7:BNS7"/>
    <mergeCell ref="BNT7:BNV7"/>
    <mergeCell ref="BNW7:BNY7"/>
    <mergeCell ref="BNZ7:BOB7"/>
    <mergeCell ref="BMY7:BNA7"/>
    <mergeCell ref="BNB7:BND7"/>
    <mergeCell ref="BNE7:BNG7"/>
    <mergeCell ref="BNH7:BNJ7"/>
    <mergeCell ref="BNK7:BNM7"/>
    <mergeCell ref="BMJ7:BML7"/>
    <mergeCell ref="BMM7:BMO7"/>
    <mergeCell ref="BMP7:BMR7"/>
    <mergeCell ref="BMS7:BMU7"/>
    <mergeCell ref="BMV7:BMX7"/>
    <mergeCell ref="BLU7:BLW7"/>
    <mergeCell ref="BLX7:BLZ7"/>
    <mergeCell ref="BMA7:BMC7"/>
    <mergeCell ref="BMD7:BMF7"/>
    <mergeCell ref="BMG7:BMI7"/>
    <mergeCell ref="BLF7:BLH7"/>
    <mergeCell ref="BLI7:BLK7"/>
    <mergeCell ref="BLL7:BLN7"/>
    <mergeCell ref="BLO7:BLQ7"/>
    <mergeCell ref="BLR7:BLT7"/>
    <mergeCell ref="BKQ7:BKS7"/>
    <mergeCell ref="BKT7:BKV7"/>
    <mergeCell ref="BKW7:BKY7"/>
    <mergeCell ref="BKZ7:BLB7"/>
    <mergeCell ref="BLC7:BLE7"/>
    <mergeCell ref="BKB7:BKD7"/>
    <mergeCell ref="BKE7:BKG7"/>
    <mergeCell ref="BKH7:BKJ7"/>
    <mergeCell ref="BKK7:BKM7"/>
    <mergeCell ref="BKN7:BKP7"/>
    <mergeCell ref="BJM7:BJO7"/>
    <mergeCell ref="BJP7:BJR7"/>
    <mergeCell ref="BJS7:BJU7"/>
    <mergeCell ref="BJV7:BJX7"/>
    <mergeCell ref="BJY7:BKA7"/>
    <mergeCell ref="BIX7:BIZ7"/>
    <mergeCell ref="BJA7:BJC7"/>
    <mergeCell ref="BJD7:BJF7"/>
    <mergeCell ref="BJG7:BJI7"/>
    <mergeCell ref="BJJ7:BJL7"/>
    <mergeCell ref="BII7:BIK7"/>
    <mergeCell ref="BIL7:BIN7"/>
    <mergeCell ref="BIO7:BIQ7"/>
    <mergeCell ref="BIR7:BIT7"/>
    <mergeCell ref="BIU7:BIW7"/>
    <mergeCell ref="BHT7:BHV7"/>
    <mergeCell ref="BHW7:BHY7"/>
    <mergeCell ref="BHZ7:BIB7"/>
    <mergeCell ref="BIC7:BIE7"/>
    <mergeCell ref="BIF7:BIH7"/>
    <mergeCell ref="BHE7:BHG7"/>
    <mergeCell ref="BHH7:BHJ7"/>
    <mergeCell ref="BHK7:BHM7"/>
    <mergeCell ref="BHN7:BHP7"/>
    <mergeCell ref="BHQ7:BHS7"/>
    <mergeCell ref="BGP7:BGR7"/>
    <mergeCell ref="BGS7:BGU7"/>
    <mergeCell ref="BGV7:BGX7"/>
    <mergeCell ref="BGY7:BHA7"/>
    <mergeCell ref="BHB7:BHD7"/>
    <mergeCell ref="BGA7:BGC7"/>
    <mergeCell ref="BGD7:BGF7"/>
    <mergeCell ref="BGG7:BGI7"/>
    <mergeCell ref="BGJ7:BGL7"/>
    <mergeCell ref="BGM7:BGO7"/>
    <mergeCell ref="BFL7:BFN7"/>
    <mergeCell ref="BFO7:BFQ7"/>
    <mergeCell ref="BFR7:BFT7"/>
    <mergeCell ref="BFU7:BFW7"/>
    <mergeCell ref="BFX7:BFZ7"/>
    <mergeCell ref="BEW7:BEY7"/>
    <mergeCell ref="BEZ7:BFB7"/>
    <mergeCell ref="BFC7:BFE7"/>
    <mergeCell ref="BFF7:BFH7"/>
    <mergeCell ref="BFI7:BFK7"/>
    <mergeCell ref="BEH7:BEJ7"/>
    <mergeCell ref="BEK7:BEM7"/>
    <mergeCell ref="BEN7:BEP7"/>
    <mergeCell ref="BEQ7:BES7"/>
    <mergeCell ref="BET7:BEV7"/>
    <mergeCell ref="BDS7:BDU7"/>
    <mergeCell ref="BDV7:BDX7"/>
    <mergeCell ref="BDY7:BEA7"/>
    <mergeCell ref="BEB7:BED7"/>
    <mergeCell ref="BEE7:BEG7"/>
    <mergeCell ref="BDD7:BDF7"/>
    <mergeCell ref="BDG7:BDI7"/>
    <mergeCell ref="BDJ7:BDL7"/>
    <mergeCell ref="BDM7:BDO7"/>
    <mergeCell ref="BDP7:BDR7"/>
    <mergeCell ref="BCO7:BCQ7"/>
    <mergeCell ref="BCR7:BCT7"/>
    <mergeCell ref="BCU7:BCW7"/>
    <mergeCell ref="BCX7:BCZ7"/>
    <mergeCell ref="BDA7:BDC7"/>
    <mergeCell ref="BBZ7:BCB7"/>
    <mergeCell ref="BCC7:BCE7"/>
    <mergeCell ref="BCF7:BCH7"/>
    <mergeCell ref="BCI7:BCK7"/>
    <mergeCell ref="BCL7:BCN7"/>
    <mergeCell ref="BBK7:BBM7"/>
    <mergeCell ref="BBN7:BBP7"/>
    <mergeCell ref="BBQ7:BBS7"/>
    <mergeCell ref="BBT7:BBV7"/>
    <mergeCell ref="BBW7:BBY7"/>
    <mergeCell ref="BAV7:BAX7"/>
    <mergeCell ref="BAY7:BBA7"/>
    <mergeCell ref="BBB7:BBD7"/>
    <mergeCell ref="BBE7:BBG7"/>
    <mergeCell ref="BBH7:BBJ7"/>
    <mergeCell ref="BAG7:BAI7"/>
    <mergeCell ref="BAJ7:BAL7"/>
    <mergeCell ref="BAM7:BAO7"/>
    <mergeCell ref="BAP7:BAR7"/>
    <mergeCell ref="BAS7:BAU7"/>
    <mergeCell ref="AZR7:AZT7"/>
    <mergeCell ref="AZU7:AZW7"/>
    <mergeCell ref="AZX7:AZZ7"/>
    <mergeCell ref="BAA7:BAC7"/>
    <mergeCell ref="BAD7:BAF7"/>
    <mergeCell ref="AZC7:AZE7"/>
    <mergeCell ref="AZF7:AZH7"/>
    <mergeCell ref="AZI7:AZK7"/>
    <mergeCell ref="AZL7:AZN7"/>
    <mergeCell ref="AZO7:AZQ7"/>
    <mergeCell ref="AYN7:AYP7"/>
    <mergeCell ref="AYQ7:AYS7"/>
    <mergeCell ref="AYT7:AYV7"/>
    <mergeCell ref="AYW7:AYY7"/>
    <mergeCell ref="AYZ7:AZB7"/>
    <mergeCell ref="AXY7:AYA7"/>
    <mergeCell ref="AYB7:AYD7"/>
    <mergeCell ref="AYE7:AYG7"/>
    <mergeCell ref="AYH7:AYJ7"/>
    <mergeCell ref="AYK7:AYM7"/>
    <mergeCell ref="AXJ7:AXL7"/>
    <mergeCell ref="AXM7:AXO7"/>
    <mergeCell ref="AXP7:AXR7"/>
    <mergeCell ref="AXS7:AXU7"/>
    <mergeCell ref="AXV7:AXX7"/>
    <mergeCell ref="AWU7:AWW7"/>
    <mergeCell ref="AWX7:AWZ7"/>
    <mergeCell ref="AXA7:AXC7"/>
    <mergeCell ref="AXD7:AXF7"/>
    <mergeCell ref="AXG7:AXI7"/>
    <mergeCell ref="AWF7:AWH7"/>
    <mergeCell ref="AWI7:AWK7"/>
    <mergeCell ref="AWL7:AWN7"/>
    <mergeCell ref="AWO7:AWQ7"/>
    <mergeCell ref="AWR7:AWT7"/>
    <mergeCell ref="AVQ7:AVS7"/>
    <mergeCell ref="AVT7:AVV7"/>
    <mergeCell ref="AVW7:AVY7"/>
    <mergeCell ref="AVZ7:AWB7"/>
    <mergeCell ref="AWC7:AWE7"/>
    <mergeCell ref="AVB7:AVD7"/>
    <mergeCell ref="AVE7:AVG7"/>
    <mergeCell ref="AVH7:AVJ7"/>
    <mergeCell ref="AVK7:AVM7"/>
    <mergeCell ref="AVN7:AVP7"/>
    <mergeCell ref="AUM7:AUO7"/>
    <mergeCell ref="AUP7:AUR7"/>
    <mergeCell ref="AUS7:AUU7"/>
    <mergeCell ref="AUV7:AUX7"/>
    <mergeCell ref="AUY7:AVA7"/>
    <mergeCell ref="ATX7:ATZ7"/>
    <mergeCell ref="AUA7:AUC7"/>
    <mergeCell ref="AUD7:AUF7"/>
    <mergeCell ref="AUG7:AUI7"/>
    <mergeCell ref="AUJ7:AUL7"/>
    <mergeCell ref="ATI7:ATK7"/>
    <mergeCell ref="ATL7:ATN7"/>
    <mergeCell ref="ATO7:ATQ7"/>
    <mergeCell ref="ATR7:ATT7"/>
    <mergeCell ref="ATU7:ATW7"/>
    <mergeCell ref="AST7:ASV7"/>
    <mergeCell ref="ASW7:ASY7"/>
    <mergeCell ref="ASZ7:ATB7"/>
    <mergeCell ref="ATC7:ATE7"/>
    <mergeCell ref="ATF7:ATH7"/>
    <mergeCell ref="ASE7:ASG7"/>
    <mergeCell ref="ASH7:ASJ7"/>
    <mergeCell ref="ASK7:ASM7"/>
    <mergeCell ref="ASN7:ASP7"/>
    <mergeCell ref="ASQ7:ASS7"/>
    <mergeCell ref="ARP7:ARR7"/>
    <mergeCell ref="ARS7:ARU7"/>
    <mergeCell ref="ARV7:ARX7"/>
    <mergeCell ref="ARY7:ASA7"/>
    <mergeCell ref="ASB7:ASD7"/>
    <mergeCell ref="ARA7:ARC7"/>
    <mergeCell ref="ARD7:ARF7"/>
    <mergeCell ref="ARG7:ARI7"/>
    <mergeCell ref="ARJ7:ARL7"/>
    <mergeCell ref="ARM7:ARO7"/>
    <mergeCell ref="AQL7:AQN7"/>
    <mergeCell ref="AQO7:AQQ7"/>
    <mergeCell ref="AQR7:AQT7"/>
    <mergeCell ref="AQU7:AQW7"/>
    <mergeCell ref="AQX7:AQZ7"/>
    <mergeCell ref="APW7:APY7"/>
    <mergeCell ref="APZ7:AQB7"/>
    <mergeCell ref="AQC7:AQE7"/>
    <mergeCell ref="AQF7:AQH7"/>
    <mergeCell ref="AQI7:AQK7"/>
    <mergeCell ref="APH7:APJ7"/>
    <mergeCell ref="APK7:APM7"/>
    <mergeCell ref="APN7:APP7"/>
    <mergeCell ref="APQ7:APS7"/>
    <mergeCell ref="APT7:APV7"/>
    <mergeCell ref="AOS7:AOU7"/>
    <mergeCell ref="AOV7:AOX7"/>
    <mergeCell ref="AOY7:APA7"/>
    <mergeCell ref="APB7:APD7"/>
    <mergeCell ref="APE7:APG7"/>
    <mergeCell ref="AOD7:AOF7"/>
    <mergeCell ref="AOG7:AOI7"/>
    <mergeCell ref="AOJ7:AOL7"/>
    <mergeCell ref="AOM7:AOO7"/>
    <mergeCell ref="AOP7:AOR7"/>
    <mergeCell ref="ANO7:ANQ7"/>
    <mergeCell ref="ANR7:ANT7"/>
    <mergeCell ref="ANU7:ANW7"/>
    <mergeCell ref="ANX7:ANZ7"/>
    <mergeCell ref="AOA7:AOC7"/>
    <mergeCell ref="AMZ7:ANB7"/>
    <mergeCell ref="ANC7:ANE7"/>
    <mergeCell ref="ANF7:ANH7"/>
    <mergeCell ref="ANI7:ANK7"/>
    <mergeCell ref="ANL7:ANN7"/>
    <mergeCell ref="AMK7:AMM7"/>
    <mergeCell ref="AMN7:AMP7"/>
    <mergeCell ref="AMQ7:AMS7"/>
    <mergeCell ref="AMT7:AMV7"/>
    <mergeCell ref="AMW7:AMY7"/>
    <mergeCell ref="ALV7:ALX7"/>
    <mergeCell ref="ALY7:AMA7"/>
    <mergeCell ref="AMB7:AMD7"/>
    <mergeCell ref="AME7:AMG7"/>
    <mergeCell ref="AMH7:AMJ7"/>
    <mergeCell ref="ALG7:ALI7"/>
    <mergeCell ref="ALJ7:ALL7"/>
    <mergeCell ref="ALM7:ALO7"/>
    <mergeCell ref="ALP7:ALR7"/>
    <mergeCell ref="ALS7:ALU7"/>
    <mergeCell ref="AKR7:AKT7"/>
    <mergeCell ref="AKU7:AKW7"/>
    <mergeCell ref="AKX7:AKZ7"/>
    <mergeCell ref="ALA7:ALC7"/>
    <mergeCell ref="ALD7:ALF7"/>
    <mergeCell ref="AKC7:AKE7"/>
    <mergeCell ref="AKF7:AKH7"/>
    <mergeCell ref="AKI7:AKK7"/>
    <mergeCell ref="AKL7:AKN7"/>
    <mergeCell ref="AKO7:AKQ7"/>
    <mergeCell ref="AJN7:AJP7"/>
    <mergeCell ref="AJQ7:AJS7"/>
    <mergeCell ref="AJT7:AJV7"/>
    <mergeCell ref="AJW7:AJY7"/>
    <mergeCell ref="AJZ7:AKB7"/>
    <mergeCell ref="AIY7:AJA7"/>
    <mergeCell ref="AJB7:AJD7"/>
    <mergeCell ref="AJE7:AJG7"/>
    <mergeCell ref="AJH7:AJJ7"/>
    <mergeCell ref="AJK7:AJM7"/>
    <mergeCell ref="AIJ7:AIL7"/>
    <mergeCell ref="AIM7:AIO7"/>
    <mergeCell ref="AIP7:AIR7"/>
    <mergeCell ref="AIS7:AIU7"/>
    <mergeCell ref="AIV7:AIX7"/>
    <mergeCell ref="AHU7:AHW7"/>
    <mergeCell ref="AHX7:AHZ7"/>
    <mergeCell ref="AIA7:AIC7"/>
    <mergeCell ref="AID7:AIF7"/>
    <mergeCell ref="AIG7:AII7"/>
    <mergeCell ref="AHF7:AHH7"/>
    <mergeCell ref="AHI7:AHK7"/>
    <mergeCell ref="AHL7:AHN7"/>
    <mergeCell ref="AHO7:AHQ7"/>
    <mergeCell ref="AHR7:AHT7"/>
    <mergeCell ref="AGQ7:AGS7"/>
    <mergeCell ref="AGT7:AGV7"/>
    <mergeCell ref="AGW7:AGY7"/>
    <mergeCell ref="AGZ7:AHB7"/>
    <mergeCell ref="AHC7:AHE7"/>
    <mergeCell ref="AGB7:AGD7"/>
    <mergeCell ref="AGE7:AGG7"/>
    <mergeCell ref="AGH7:AGJ7"/>
    <mergeCell ref="AGK7:AGM7"/>
    <mergeCell ref="AGN7:AGP7"/>
    <mergeCell ref="AFM7:AFO7"/>
    <mergeCell ref="AFP7:AFR7"/>
    <mergeCell ref="AFS7:AFU7"/>
    <mergeCell ref="AFV7:AFX7"/>
    <mergeCell ref="AFY7:AGA7"/>
    <mergeCell ref="AEX7:AEZ7"/>
    <mergeCell ref="AFA7:AFC7"/>
    <mergeCell ref="AFD7:AFF7"/>
    <mergeCell ref="AFG7:AFI7"/>
    <mergeCell ref="AFJ7:AFL7"/>
    <mergeCell ref="AEI7:AEK7"/>
    <mergeCell ref="AEL7:AEN7"/>
    <mergeCell ref="AEO7:AEQ7"/>
    <mergeCell ref="AER7:AET7"/>
    <mergeCell ref="AEU7:AEW7"/>
    <mergeCell ref="ADT7:ADV7"/>
    <mergeCell ref="ADW7:ADY7"/>
    <mergeCell ref="ADZ7:AEB7"/>
    <mergeCell ref="AEC7:AEE7"/>
    <mergeCell ref="AEF7:AEH7"/>
    <mergeCell ref="ADE7:ADG7"/>
    <mergeCell ref="ADH7:ADJ7"/>
    <mergeCell ref="ADK7:ADM7"/>
    <mergeCell ref="ADN7:ADP7"/>
    <mergeCell ref="ADQ7:ADS7"/>
    <mergeCell ref="ACP7:ACR7"/>
    <mergeCell ref="ACS7:ACU7"/>
    <mergeCell ref="ACV7:ACX7"/>
    <mergeCell ref="ACY7:ADA7"/>
    <mergeCell ref="ADB7:ADD7"/>
    <mergeCell ref="ACA7:ACC7"/>
    <mergeCell ref="ACD7:ACF7"/>
    <mergeCell ref="ACG7:ACI7"/>
    <mergeCell ref="ACJ7:ACL7"/>
    <mergeCell ref="ACM7:ACO7"/>
    <mergeCell ref="ABL7:ABN7"/>
    <mergeCell ref="ABO7:ABQ7"/>
    <mergeCell ref="ABR7:ABT7"/>
    <mergeCell ref="ABU7:ABW7"/>
    <mergeCell ref="ABX7:ABZ7"/>
    <mergeCell ref="AAW7:AAY7"/>
    <mergeCell ref="AAZ7:ABB7"/>
    <mergeCell ref="ABC7:ABE7"/>
    <mergeCell ref="ABF7:ABH7"/>
    <mergeCell ref="ABI7:ABK7"/>
    <mergeCell ref="AAH7:AAJ7"/>
    <mergeCell ref="AAK7:AAM7"/>
    <mergeCell ref="AAN7:AAP7"/>
    <mergeCell ref="AAQ7:AAS7"/>
    <mergeCell ref="AAT7:AAV7"/>
    <mergeCell ref="ZS7:ZU7"/>
    <mergeCell ref="ZV7:ZX7"/>
    <mergeCell ref="ZY7:AAA7"/>
    <mergeCell ref="AAB7:AAD7"/>
    <mergeCell ref="AAE7:AAG7"/>
    <mergeCell ref="ZD7:ZF7"/>
    <mergeCell ref="ZG7:ZI7"/>
    <mergeCell ref="ZJ7:ZL7"/>
    <mergeCell ref="ZM7:ZO7"/>
    <mergeCell ref="ZP7:ZR7"/>
    <mergeCell ref="YO7:YQ7"/>
    <mergeCell ref="YR7:YT7"/>
    <mergeCell ref="YU7:YW7"/>
    <mergeCell ref="YX7:YZ7"/>
    <mergeCell ref="ZA7:ZC7"/>
    <mergeCell ref="XZ7:YB7"/>
    <mergeCell ref="YC7:YE7"/>
    <mergeCell ref="YF7:YH7"/>
    <mergeCell ref="YI7:YK7"/>
    <mergeCell ref="YL7:YN7"/>
    <mergeCell ref="XK7:XM7"/>
    <mergeCell ref="XN7:XP7"/>
    <mergeCell ref="XQ7:XS7"/>
    <mergeCell ref="XT7:XV7"/>
    <mergeCell ref="XW7:XY7"/>
    <mergeCell ref="WV7:WX7"/>
    <mergeCell ref="WY7:XA7"/>
    <mergeCell ref="XB7:XD7"/>
    <mergeCell ref="XE7:XG7"/>
    <mergeCell ref="XH7:XJ7"/>
    <mergeCell ref="WG7:WI7"/>
    <mergeCell ref="WJ7:WL7"/>
    <mergeCell ref="WM7:WO7"/>
    <mergeCell ref="WP7:WR7"/>
    <mergeCell ref="WS7:WU7"/>
    <mergeCell ref="VR7:VT7"/>
    <mergeCell ref="VU7:VW7"/>
    <mergeCell ref="VX7:VZ7"/>
    <mergeCell ref="WA7:WC7"/>
    <mergeCell ref="WD7:WF7"/>
    <mergeCell ref="VC7:VE7"/>
    <mergeCell ref="VF7:VH7"/>
    <mergeCell ref="VI7:VK7"/>
    <mergeCell ref="VL7:VN7"/>
    <mergeCell ref="VO7:VQ7"/>
    <mergeCell ref="UN7:UP7"/>
    <mergeCell ref="UQ7:US7"/>
    <mergeCell ref="UT7:UV7"/>
    <mergeCell ref="UW7:UY7"/>
    <mergeCell ref="UZ7:VB7"/>
    <mergeCell ref="TY7:UA7"/>
    <mergeCell ref="UB7:UD7"/>
    <mergeCell ref="UE7:UG7"/>
    <mergeCell ref="UH7:UJ7"/>
    <mergeCell ref="UK7:UM7"/>
    <mergeCell ref="TJ7:TL7"/>
    <mergeCell ref="TM7:TO7"/>
    <mergeCell ref="TP7:TR7"/>
    <mergeCell ref="TS7:TU7"/>
    <mergeCell ref="TV7:TX7"/>
    <mergeCell ref="SU7:SW7"/>
    <mergeCell ref="SX7:SZ7"/>
    <mergeCell ref="TA7:TC7"/>
    <mergeCell ref="TD7:TF7"/>
    <mergeCell ref="TG7:TI7"/>
    <mergeCell ref="SF7:SH7"/>
    <mergeCell ref="SI7:SK7"/>
    <mergeCell ref="SL7:SN7"/>
    <mergeCell ref="SO7:SQ7"/>
    <mergeCell ref="SR7:ST7"/>
    <mergeCell ref="RQ7:RS7"/>
    <mergeCell ref="RT7:RV7"/>
    <mergeCell ref="RW7:RY7"/>
    <mergeCell ref="RZ7:SB7"/>
    <mergeCell ref="SC7:SE7"/>
    <mergeCell ref="RB7:RD7"/>
    <mergeCell ref="RE7:RG7"/>
    <mergeCell ref="RH7:RJ7"/>
    <mergeCell ref="RK7:RM7"/>
    <mergeCell ref="RN7:RP7"/>
    <mergeCell ref="QM7:QO7"/>
    <mergeCell ref="QP7:QR7"/>
    <mergeCell ref="QS7:QU7"/>
    <mergeCell ref="QV7:QX7"/>
    <mergeCell ref="QY7:RA7"/>
    <mergeCell ref="PX7:PZ7"/>
    <mergeCell ref="QA7:QC7"/>
    <mergeCell ref="QD7:QF7"/>
    <mergeCell ref="QG7:QI7"/>
    <mergeCell ref="QJ7:QL7"/>
    <mergeCell ref="PI7:PK7"/>
    <mergeCell ref="PL7:PN7"/>
    <mergeCell ref="PO7:PQ7"/>
    <mergeCell ref="PR7:PT7"/>
    <mergeCell ref="PU7:PW7"/>
    <mergeCell ref="OT7:OV7"/>
    <mergeCell ref="OW7:OY7"/>
    <mergeCell ref="OZ7:PB7"/>
    <mergeCell ref="PC7:PE7"/>
    <mergeCell ref="PF7:PH7"/>
    <mergeCell ref="OE7:OG7"/>
    <mergeCell ref="OH7:OJ7"/>
    <mergeCell ref="OK7:OM7"/>
    <mergeCell ref="ON7:OP7"/>
    <mergeCell ref="OQ7:OS7"/>
    <mergeCell ref="NP7:NR7"/>
    <mergeCell ref="NS7:NU7"/>
    <mergeCell ref="NV7:NX7"/>
    <mergeCell ref="NY7:OA7"/>
    <mergeCell ref="OB7:OD7"/>
    <mergeCell ref="MO7:MQ7"/>
    <mergeCell ref="MR7:MT7"/>
    <mergeCell ref="MU7:MW7"/>
    <mergeCell ref="MX7:MZ7"/>
    <mergeCell ref="LW7:LY7"/>
    <mergeCell ref="LZ7:MB7"/>
    <mergeCell ref="MC7:ME7"/>
    <mergeCell ref="MF7:MH7"/>
    <mergeCell ref="MI7:MK7"/>
    <mergeCell ref="LH7:LJ7"/>
    <mergeCell ref="LK7:LM7"/>
    <mergeCell ref="LN7:LP7"/>
    <mergeCell ref="LQ7:LS7"/>
    <mergeCell ref="LT7:LV7"/>
    <mergeCell ref="DI7:DK7"/>
    <mergeCell ref="DL7:DN7"/>
    <mergeCell ref="DO7:DQ7"/>
    <mergeCell ref="DR7:DT7"/>
    <mergeCell ref="KS7:KU7"/>
    <mergeCell ref="KV7:KX7"/>
    <mergeCell ref="KY7:LA7"/>
    <mergeCell ref="LB7:LD7"/>
    <mergeCell ref="LE7:LG7"/>
    <mergeCell ref="KD7:KF7"/>
    <mergeCell ref="KG7:KI7"/>
    <mergeCell ref="KJ7:KL7"/>
    <mergeCell ref="KM7:KO7"/>
    <mergeCell ref="KP7:KR7"/>
    <mergeCell ref="JO7:JQ7"/>
    <mergeCell ref="JR7:JT7"/>
    <mergeCell ref="JU7:JW7"/>
    <mergeCell ref="JX7:JZ7"/>
    <mergeCell ref="KA7:KC7"/>
    <mergeCell ref="IZ7:JB7"/>
    <mergeCell ref="JC7:JE7"/>
    <mergeCell ref="JF7:JH7"/>
    <mergeCell ref="JI7:JK7"/>
    <mergeCell ref="JL7:JN7"/>
    <mergeCell ref="IK7:IM7"/>
    <mergeCell ref="IN7:IP7"/>
    <mergeCell ref="IQ7:IS7"/>
    <mergeCell ref="IT7:IV7"/>
    <mergeCell ref="IW7:IY7"/>
    <mergeCell ref="HV7:HX7"/>
    <mergeCell ref="HY7:IA7"/>
    <mergeCell ref="IB7:ID7"/>
    <mergeCell ref="IE7:IG7"/>
    <mergeCell ref="IH7:IJ7"/>
    <mergeCell ref="HG7:HI7"/>
    <mergeCell ref="HJ7:HL7"/>
    <mergeCell ref="HM7:HO7"/>
    <mergeCell ref="HP7:HR7"/>
    <mergeCell ref="HS7:HU7"/>
    <mergeCell ref="EJ7:EL7"/>
    <mergeCell ref="EM7:EO7"/>
    <mergeCell ref="EP7:ER7"/>
    <mergeCell ref="ES7:EU7"/>
    <mergeCell ref="EV7:EX7"/>
    <mergeCell ref="FB7:FD7"/>
    <mergeCell ref="FE7:FG7"/>
    <mergeCell ref="FH7:FJ7"/>
    <mergeCell ref="FK7:FM7"/>
    <mergeCell ref="XES6:XEU6"/>
    <mergeCell ref="XEV6:XEX6"/>
    <mergeCell ref="XEY6:XFA6"/>
    <mergeCell ref="XFB6:XFD6"/>
    <mergeCell ref="N7:P7"/>
    <mergeCell ref="Q7:S7"/>
    <mergeCell ref="T7:V7"/>
    <mergeCell ref="W7:Y7"/>
    <mergeCell ref="Z7:AB7"/>
    <mergeCell ref="AC7:AE7"/>
    <mergeCell ref="AF7:AH7"/>
    <mergeCell ref="AI7:AK7"/>
    <mergeCell ref="AL7:AN7"/>
    <mergeCell ref="AO7:AQ7"/>
    <mergeCell ref="AR7:AT7"/>
    <mergeCell ref="AU7:AW7"/>
    <mergeCell ref="XED6:XEF6"/>
    <mergeCell ref="XEG6:XEI6"/>
    <mergeCell ref="XEJ6:XEL6"/>
    <mergeCell ref="XEM6:XEO6"/>
    <mergeCell ref="XEP6:XER6"/>
    <mergeCell ref="XDO6:XDQ6"/>
    <mergeCell ref="XDR6:XDT6"/>
    <mergeCell ref="XDU6:XDW6"/>
    <mergeCell ref="XDX6:XDZ6"/>
    <mergeCell ref="XEA6:XEC6"/>
    <mergeCell ref="XCZ6:XDB6"/>
    <mergeCell ref="XDC6:XDE6"/>
    <mergeCell ref="XDF6:XDH6"/>
    <mergeCell ref="XDI6:XDK6"/>
    <mergeCell ref="XDL6:XDN6"/>
    <mergeCell ref="XCK6:XCM6"/>
    <mergeCell ref="XCN6:XCP6"/>
    <mergeCell ref="XCQ6:XCS6"/>
    <mergeCell ref="XCT6:XCV6"/>
    <mergeCell ref="XCW6:XCY6"/>
    <mergeCell ref="XBV6:XBX6"/>
    <mergeCell ref="XBY6:XCA6"/>
    <mergeCell ref="XCB6:XCD6"/>
    <mergeCell ref="XCE6:XCG6"/>
    <mergeCell ref="XCH6:XCJ6"/>
    <mergeCell ref="XBG6:XBI6"/>
    <mergeCell ref="XBJ6:XBL6"/>
    <mergeCell ref="XBM6:XBO6"/>
    <mergeCell ref="GR7:GT7"/>
    <mergeCell ref="GU7:GW7"/>
    <mergeCell ref="GX7:GZ7"/>
    <mergeCell ref="HA7:HC7"/>
    <mergeCell ref="HD7:HF7"/>
    <mergeCell ref="GC7:GE7"/>
    <mergeCell ref="GF7:GH7"/>
    <mergeCell ref="GI7:GK7"/>
    <mergeCell ref="GL7:GN7"/>
    <mergeCell ref="GO7:GQ7"/>
    <mergeCell ref="FN7:FP7"/>
    <mergeCell ref="FQ7:FS7"/>
    <mergeCell ref="FT7:FV7"/>
    <mergeCell ref="FW7:FY7"/>
    <mergeCell ref="FZ7:GB7"/>
    <mergeCell ref="NA7:NC7"/>
    <mergeCell ref="ND7:NF7"/>
    <mergeCell ref="NG7:NI7"/>
    <mergeCell ref="NJ7:NL7"/>
    <mergeCell ref="NM7:NO7"/>
    <mergeCell ref="XBP6:XBR6"/>
    <mergeCell ref="XBS6:XBU6"/>
    <mergeCell ref="XAR6:XAT6"/>
    <mergeCell ref="XAU6:XAW6"/>
    <mergeCell ref="XAX6:XAZ6"/>
    <mergeCell ref="XBA6:XBC6"/>
    <mergeCell ref="XBD6:XBF6"/>
    <mergeCell ref="XAC6:XAE6"/>
    <mergeCell ref="XAF6:XAH6"/>
    <mergeCell ref="XAI6:XAK6"/>
    <mergeCell ref="XAL6:XAN6"/>
    <mergeCell ref="XAO6:XAQ6"/>
    <mergeCell ref="WZN6:WZP6"/>
    <mergeCell ref="WZQ6:WZS6"/>
    <mergeCell ref="WZT6:WZV6"/>
    <mergeCell ref="WZW6:WZY6"/>
    <mergeCell ref="WZZ6:XAB6"/>
    <mergeCell ref="WYY6:WZA6"/>
    <mergeCell ref="WZB6:WZD6"/>
    <mergeCell ref="WZE6:WZG6"/>
    <mergeCell ref="WZH6:WZJ6"/>
    <mergeCell ref="WZK6:WZM6"/>
    <mergeCell ref="WYJ6:WYL6"/>
    <mergeCell ref="WYM6:WYO6"/>
    <mergeCell ref="WYP6:WYR6"/>
    <mergeCell ref="WYS6:WYU6"/>
    <mergeCell ref="WYV6:WYX6"/>
    <mergeCell ref="WXU6:WXW6"/>
    <mergeCell ref="WXX6:WXZ6"/>
    <mergeCell ref="WYA6:WYC6"/>
    <mergeCell ref="WYD6:WYF6"/>
    <mergeCell ref="WYG6:WYI6"/>
    <mergeCell ref="WXF6:WXH6"/>
    <mergeCell ref="WXI6:WXK6"/>
    <mergeCell ref="WXL6:WXN6"/>
    <mergeCell ref="WXO6:WXQ6"/>
    <mergeCell ref="WXR6:WXT6"/>
    <mergeCell ref="WWQ6:WWS6"/>
    <mergeCell ref="WWT6:WWV6"/>
    <mergeCell ref="WWW6:WWY6"/>
    <mergeCell ref="WWZ6:WXB6"/>
    <mergeCell ref="WXC6:WXE6"/>
    <mergeCell ref="WWB6:WWD6"/>
    <mergeCell ref="WWE6:WWG6"/>
    <mergeCell ref="WWH6:WWJ6"/>
    <mergeCell ref="WWK6:WWM6"/>
    <mergeCell ref="WWN6:WWP6"/>
    <mergeCell ref="WVM6:WVO6"/>
    <mergeCell ref="WVP6:WVR6"/>
    <mergeCell ref="WVS6:WVU6"/>
    <mergeCell ref="WVV6:WVX6"/>
    <mergeCell ref="WVY6:WWA6"/>
    <mergeCell ref="WUX6:WUZ6"/>
    <mergeCell ref="WVA6:WVC6"/>
    <mergeCell ref="WVD6:WVF6"/>
    <mergeCell ref="WVG6:WVI6"/>
    <mergeCell ref="WVJ6:WVL6"/>
    <mergeCell ref="WUI6:WUK6"/>
    <mergeCell ref="WUL6:WUN6"/>
    <mergeCell ref="ML7:MN7"/>
    <mergeCell ref="WUO6:WUQ6"/>
    <mergeCell ref="WUR6:WUT6"/>
    <mergeCell ref="WUU6:WUW6"/>
    <mergeCell ref="WTT6:WTV6"/>
    <mergeCell ref="WTW6:WTY6"/>
    <mergeCell ref="WTZ6:WUB6"/>
    <mergeCell ref="WUC6:WUE6"/>
    <mergeCell ref="WUF6:WUH6"/>
    <mergeCell ref="WTE6:WTG6"/>
    <mergeCell ref="WTH6:WTJ6"/>
    <mergeCell ref="WTK6:WTM6"/>
    <mergeCell ref="WTN6:WTP6"/>
    <mergeCell ref="WTQ6:WTS6"/>
    <mergeCell ref="WSP6:WSR6"/>
    <mergeCell ref="WSS6:WSU6"/>
    <mergeCell ref="WSV6:WSX6"/>
    <mergeCell ref="WSY6:WTA6"/>
    <mergeCell ref="WTB6:WTD6"/>
    <mergeCell ref="WSA6:WSC6"/>
    <mergeCell ref="WSD6:WSF6"/>
    <mergeCell ref="WSG6:WSI6"/>
    <mergeCell ref="WSJ6:WSL6"/>
    <mergeCell ref="WSM6:WSO6"/>
    <mergeCell ref="WRL6:WRN6"/>
    <mergeCell ref="WRO6:WRQ6"/>
    <mergeCell ref="WRR6:WRT6"/>
    <mergeCell ref="WRU6:WRW6"/>
    <mergeCell ref="WRX6:WRZ6"/>
    <mergeCell ref="WQW6:WQY6"/>
    <mergeCell ref="WQZ6:WRB6"/>
    <mergeCell ref="WRC6:WRE6"/>
    <mergeCell ref="WRF6:WRH6"/>
    <mergeCell ref="WRI6:WRK6"/>
    <mergeCell ref="WQH6:WQJ6"/>
    <mergeCell ref="WQK6:WQM6"/>
    <mergeCell ref="WQN6:WQP6"/>
    <mergeCell ref="WQQ6:WQS6"/>
    <mergeCell ref="WQT6:WQV6"/>
    <mergeCell ref="WPS6:WPU6"/>
    <mergeCell ref="WPV6:WPX6"/>
    <mergeCell ref="WPY6:WQA6"/>
    <mergeCell ref="WQB6:WQD6"/>
    <mergeCell ref="WQE6:WQG6"/>
    <mergeCell ref="WPD6:WPF6"/>
    <mergeCell ref="WPG6:WPI6"/>
    <mergeCell ref="WPJ6:WPL6"/>
    <mergeCell ref="WPM6:WPO6"/>
    <mergeCell ref="WPP6:WPR6"/>
    <mergeCell ref="WOO6:WOQ6"/>
    <mergeCell ref="WOR6:WOT6"/>
    <mergeCell ref="WOU6:WOW6"/>
    <mergeCell ref="WOX6:WOZ6"/>
    <mergeCell ref="WPA6:WPC6"/>
    <mergeCell ref="WNZ6:WOB6"/>
    <mergeCell ref="WOC6:WOE6"/>
    <mergeCell ref="WOF6:WOH6"/>
    <mergeCell ref="WOI6:WOK6"/>
    <mergeCell ref="WOL6:WON6"/>
    <mergeCell ref="WNK6:WNM6"/>
    <mergeCell ref="WNN6:WNP6"/>
    <mergeCell ref="WNQ6:WNS6"/>
    <mergeCell ref="WNT6:WNV6"/>
    <mergeCell ref="WNW6:WNY6"/>
    <mergeCell ref="WMV6:WMX6"/>
    <mergeCell ref="WMY6:WNA6"/>
    <mergeCell ref="WNB6:WND6"/>
    <mergeCell ref="WNE6:WNG6"/>
    <mergeCell ref="WNH6:WNJ6"/>
    <mergeCell ref="WMG6:WMI6"/>
    <mergeCell ref="WMJ6:WML6"/>
    <mergeCell ref="WMM6:WMO6"/>
    <mergeCell ref="WMP6:WMR6"/>
    <mergeCell ref="WMS6:WMU6"/>
    <mergeCell ref="WLR6:WLT6"/>
    <mergeCell ref="WLU6:WLW6"/>
    <mergeCell ref="WLX6:WLZ6"/>
    <mergeCell ref="WMA6:WMC6"/>
    <mergeCell ref="WMD6:WMF6"/>
    <mergeCell ref="WLC6:WLE6"/>
    <mergeCell ref="WLF6:WLH6"/>
    <mergeCell ref="WLI6:WLK6"/>
    <mergeCell ref="WLL6:WLN6"/>
    <mergeCell ref="WLO6:WLQ6"/>
    <mergeCell ref="WKN6:WKP6"/>
    <mergeCell ref="WKQ6:WKS6"/>
    <mergeCell ref="WKT6:WKV6"/>
    <mergeCell ref="WKW6:WKY6"/>
    <mergeCell ref="WKZ6:WLB6"/>
    <mergeCell ref="WJY6:WKA6"/>
    <mergeCell ref="WKB6:WKD6"/>
    <mergeCell ref="WKE6:WKG6"/>
    <mergeCell ref="WKH6:WKJ6"/>
    <mergeCell ref="WKK6:WKM6"/>
    <mergeCell ref="WJJ6:WJL6"/>
    <mergeCell ref="WJM6:WJO6"/>
    <mergeCell ref="WJP6:WJR6"/>
    <mergeCell ref="WJS6:WJU6"/>
    <mergeCell ref="WJV6:WJX6"/>
    <mergeCell ref="WIU6:WIW6"/>
    <mergeCell ref="WIX6:WIZ6"/>
    <mergeCell ref="WJA6:WJC6"/>
    <mergeCell ref="WJD6:WJF6"/>
    <mergeCell ref="WJG6:WJI6"/>
    <mergeCell ref="WIF6:WIH6"/>
    <mergeCell ref="WII6:WIK6"/>
    <mergeCell ref="WIL6:WIN6"/>
    <mergeCell ref="WIO6:WIQ6"/>
    <mergeCell ref="WIR6:WIT6"/>
    <mergeCell ref="WHQ6:WHS6"/>
    <mergeCell ref="WHT6:WHV6"/>
    <mergeCell ref="WHW6:WHY6"/>
    <mergeCell ref="WHZ6:WIB6"/>
    <mergeCell ref="WIC6:WIE6"/>
    <mergeCell ref="WHB6:WHD6"/>
    <mergeCell ref="WHE6:WHG6"/>
    <mergeCell ref="WHH6:WHJ6"/>
    <mergeCell ref="WHK6:WHM6"/>
    <mergeCell ref="WHN6:WHP6"/>
    <mergeCell ref="WGM6:WGO6"/>
    <mergeCell ref="WGP6:WGR6"/>
    <mergeCell ref="WGS6:WGU6"/>
    <mergeCell ref="WGV6:WGX6"/>
    <mergeCell ref="WGY6:WHA6"/>
    <mergeCell ref="WFX6:WFZ6"/>
    <mergeCell ref="WGA6:WGC6"/>
    <mergeCell ref="WGD6:WGF6"/>
    <mergeCell ref="WGG6:WGI6"/>
    <mergeCell ref="WGJ6:WGL6"/>
    <mergeCell ref="WFI6:WFK6"/>
    <mergeCell ref="WFL6:WFN6"/>
    <mergeCell ref="WFO6:WFQ6"/>
    <mergeCell ref="WFR6:WFT6"/>
    <mergeCell ref="WFU6:WFW6"/>
    <mergeCell ref="WET6:WEV6"/>
    <mergeCell ref="WEW6:WEY6"/>
    <mergeCell ref="WEZ6:WFB6"/>
    <mergeCell ref="WFC6:WFE6"/>
    <mergeCell ref="WFF6:WFH6"/>
    <mergeCell ref="WEE6:WEG6"/>
    <mergeCell ref="WEH6:WEJ6"/>
    <mergeCell ref="WEK6:WEM6"/>
    <mergeCell ref="WEN6:WEP6"/>
    <mergeCell ref="WEQ6:WES6"/>
    <mergeCell ref="WDP6:WDR6"/>
    <mergeCell ref="WDS6:WDU6"/>
    <mergeCell ref="WDV6:WDX6"/>
    <mergeCell ref="WDY6:WEA6"/>
    <mergeCell ref="WEB6:WED6"/>
    <mergeCell ref="WDA6:WDC6"/>
    <mergeCell ref="WDD6:WDF6"/>
    <mergeCell ref="WDG6:WDI6"/>
    <mergeCell ref="WDJ6:WDL6"/>
    <mergeCell ref="WDM6:WDO6"/>
    <mergeCell ref="WCL6:WCN6"/>
    <mergeCell ref="WCO6:WCQ6"/>
    <mergeCell ref="WCR6:WCT6"/>
    <mergeCell ref="WCU6:WCW6"/>
    <mergeCell ref="WCX6:WCZ6"/>
    <mergeCell ref="WBW6:WBY6"/>
    <mergeCell ref="WBZ6:WCB6"/>
    <mergeCell ref="WCC6:WCE6"/>
    <mergeCell ref="WCF6:WCH6"/>
    <mergeCell ref="WCI6:WCK6"/>
    <mergeCell ref="WBH6:WBJ6"/>
    <mergeCell ref="WBK6:WBM6"/>
    <mergeCell ref="WBN6:WBP6"/>
    <mergeCell ref="WBQ6:WBS6"/>
    <mergeCell ref="WBT6:WBV6"/>
    <mergeCell ref="WAS6:WAU6"/>
    <mergeCell ref="WAV6:WAX6"/>
    <mergeCell ref="WAY6:WBA6"/>
    <mergeCell ref="WBB6:WBD6"/>
    <mergeCell ref="WBE6:WBG6"/>
    <mergeCell ref="WAD6:WAF6"/>
    <mergeCell ref="WAG6:WAI6"/>
    <mergeCell ref="WAJ6:WAL6"/>
    <mergeCell ref="WAM6:WAO6"/>
    <mergeCell ref="WAP6:WAR6"/>
    <mergeCell ref="VZO6:VZQ6"/>
    <mergeCell ref="VZR6:VZT6"/>
    <mergeCell ref="VZU6:VZW6"/>
    <mergeCell ref="VZX6:VZZ6"/>
    <mergeCell ref="WAA6:WAC6"/>
    <mergeCell ref="VYZ6:VZB6"/>
    <mergeCell ref="VZC6:VZE6"/>
    <mergeCell ref="VZF6:VZH6"/>
    <mergeCell ref="VZI6:VZK6"/>
    <mergeCell ref="VZL6:VZN6"/>
    <mergeCell ref="VYK6:VYM6"/>
    <mergeCell ref="VYN6:VYP6"/>
    <mergeCell ref="VYQ6:VYS6"/>
    <mergeCell ref="VYT6:VYV6"/>
    <mergeCell ref="VYW6:VYY6"/>
    <mergeCell ref="VXV6:VXX6"/>
    <mergeCell ref="VXY6:VYA6"/>
    <mergeCell ref="VYB6:VYD6"/>
    <mergeCell ref="VYE6:VYG6"/>
    <mergeCell ref="VYH6:VYJ6"/>
    <mergeCell ref="VXG6:VXI6"/>
    <mergeCell ref="VXJ6:VXL6"/>
    <mergeCell ref="VXM6:VXO6"/>
    <mergeCell ref="VXP6:VXR6"/>
    <mergeCell ref="VXS6:VXU6"/>
    <mergeCell ref="VWR6:VWT6"/>
    <mergeCell ref="VWU6:VWW6"/>
    <mergeCell ref="VWX6:VWZ6"/>
    <mergeCell ref="VXA6:VXC6"/>
    <mergeCell ref="VXD6:VXF6"/>
    <mergeCell ref="VWC6:VWE6"/>
    <mergeCell ref="VWF6:VWH6"/>
    <mergeCell ref="VWI6:VWK6"/>
    <mergeCell ref="VWL6:VWN6"/>
    <mergeCell ref="VWO6:VWQ6"/>
    <mergeCell ref="VVN6:VVP6"/>
    <mergeCell ref="VVQ6:VVS6"/>
    <mergeCell ref="VVT6:VVV6"/>
    <mergeCell ref="VVW6:VVY6"/>
    <mergeCell ref="VVZ6:VWB6"/>
    <mergeCell ref="VUY6:VVA6"/>
    <mergeCell ref="VVB6:VVD6"/>
    <mergeCell ref="VVE6:VVG6"/>
    <mergeCell ref="VVH6:VVJ6"/>
    <mergeCell ref="VVK6:VVM6"/>
    <mergeCell ref="VUJ6:VUL6"/>
    <mergeCell ref="VUM6:VUO6"/>
    <mergeCell ref="VUP6:VUR6"/>
    <mergeCell ref="VUS6:VUU6"/>
    <mergeCell ref="VUV6:VUX6"/>
    <mergeCell ref="VTU6:VTW6"/>
    <mergeCell ref="VTX6:VTZ6"/>
    <mergeCell ref="VUA6:VUC6"/>
    <mergeCell ref="VUD6:VUF6"/>
    <mergeCell ref="VUG6:VUI6"/>
    <mergeCell ref="VTF6:VTH6"/>
    <mergeCell ref="VTI6:VTK6"/>
    <mergeCell ref="VTL6:VTN6"/>
    <mergeCell ref="VTO6:VTQ6"/>
    <mergeCell ref="VTR6:VTT6"/>
    <mergeCell ref="VSQ6:VSS6"/>
    <mergeCell ref="VST6:VSV6"/>
    <mergeCell ref="VSW6:VSY6"/>
    <mergeCell ref="VSZ6:VTB6"/>
    <mergeCell ref="VTC6:VTE6"/>
    <mergeCell ref="VSB6:VSD6"/>
    <mergeCell ref="VSE6:VSG6"/>
    <mergeCell ref="VSH6:VSJ6"/>
    <mergeCell ref="VSK6:VSM6"/>
    <mergeCell ref="VSN6:VSP6"/>
    <mergeCell ref="VRM6:VRO6"/>
    <mergeCell ref="VRP6:VRR6"/>
    <mergeCell ref="VRS6:VRU6"/>
    <mergeCell ref="VRV6:VRX6"/>
    <mergeCell ref="VRY6:VSA6"/>
    <mergeCell ref="VQX6:VQZ6"/>
    <mergeCell ref="VRA6:VRC6"/>
    <mergeCell ref="VRD6:VRF6"/>
    <mergeCell ref="VRG6:VRI6"/>
    <mergeCell ref="VRJ6:VRL6"/>
    <mergeCell ref="VQI6:VQK6"/>
    <mergeCell ref="VQL6:VQN6"/>
    <mergeCell ref="VQO6:VQQ6"/>
    <mergeCell ref="VQR6:VQT6"/>
    <mergeCell ref="VQU6:VQW6"/>
    <mergeCell ref="VPT6:VPV6"/>
    <mergeCell ref="VPW6:VPY6"/>
    <mergeCell ref="VPZ6:VQB6"/>
    <mergeCell ref="VQC6:VQE6"/>
    <mergeCell ref="VQF6:VQH6"/>
    <mergeCell ref="VPE6:VPG6"/>
    <mergeCell ref="VPH6:VPJ6"/>
    <mergeCell ref="VPK6:VPM6"/>
    <mergeCell ref="VPN6:VPP6"/>
    <mergeCell ref="VPQ6:VPS6"/>
    <mergeCell ref="VOP6:VOR6"/>
    <mergeCell ref="VOS6:VOU6"/>
    <mergeCell ref="VOV6:VOX6"/>
    <mergeCell ref="VOY6:VPA6"/>
    <mergeCell ref="VPB6:VPD6"/>
    <mergeCell ref="VOA6:VOC6"/>
    <mergeCell ref="VOD6:VOF6"/>
    <mergeCell ref="VOG6:VOI6"/>
    <mergeCell ref="VOJ6:VOL6"/>
    <mergeCell ref="VOM6:VOO6"/>
    <mergeCell ref="VNL6:VNN6"/>
    <mergeCell ref="VNO6:VNQ6"/>
    <mergeCell ref="VNR6:VNT6"/>
    <mergeCell ref="VNU6:VNW6"/>
    <mergeCell ref="VNX6:VNZ6"/>
    <mergeCell ref="VMW6:VMY6"/>
    <mergeCell ref="VMZ6:VNB6"/>
    <mergeCell ref="VNC6:VNE6"/>
    <mergeCell ref="VNF6:VNH6"/>
    <mergeCell ref="VNI6:VNK6"/>
    <mergeCell ref="VMH6:VMJ6"/>
    <mergeCell ref="VMK6:VMM6"/>
    <mergeCell ref="VMN6:VMP6"/>
    <mergeCell ref="VMQ6:VMS6"/>
    <mergeCell ref="VMT6:VMV6"/>
    <mergeCell ref="VLS6:VLU6"/>
    <mergeCell ref="VLV6:VLX6"/>
    <mergeCell ref="VLY6:VMA6"/>
    <mergeCell ref="VMB6:VMD6"/>
    <mergeCell ref="VME6:VMG6"/>
    <mergeCell ref="VLD6:VLF6"/>
    <mergeCell ref="VLG6:VLI6"/>
    <mergeCell ref="VLJ6:VLL6"/>
    <mergeCell ref="VLM6:VLO6"/>
    <mergeCell ref="VLP6:VLR6"/>
    <mergeCell ref="VKO6:VKQ6"/>
    <mergeCell ref="VKR6:VKT6"/>
    <mergeCell ref="VKU6:VKW6"/>
    <mergeCell ref="VKX6:VKZ6"/>
    <mergeCell ref="VLA6:VLC6"/>
    <mergeCell ref="VJZ6:VKB6"/>
    <mergeCell ref="VKC6:VKE6"/>
    <mergeCell ref="VKF6:VKH6"/>
    <mergeCell ref="VKI6:VKK6"/>
    <mergeCell ref="VKL6:VKN6"/>
    <mergeCell ref="VJK6:VJM6"/>
    <mergeCell ref="VJN6:VJP6"/>
    <mergeCell ref="VJQ6:VJS6"/>
    <mergeCell ref="VJT6:VJV6"/>
    <mergeCell ref="VJW6:VJY6"/>
    <mergeCell ref="VIV6:VIX6"/>
    <mergeCell ref="VIY6:VJA6"/>
    <mergeCell ref="VJB6:VJD6"/>
    <mergeCell ref="VJE6:VJG6"/>
    <mergeCell ref="VJH6:VJJ6"/>
    <mergeCell ref="VIG6:VII6"/>
    <mergeCell ref="VIJ6:VIL6"/>
    <mergeCell ref="VIM6:VIO6"/>
    <mergeCell ref="VIP6:VIR6"/>
    <mergeCell ref="VIS6:VIU6"/>
    <mergeCell ref="VHR6:VHT6"/>
    <mergeCell ref="VHU6:VHW6"/>
    <mergeCell ref="VHX6:VHZ6"/>
    <mergeCell ref="VIA6:VIC6"/>
    <mergeCell ref="VID6:VIF6"/>
    <mergeCell ref="VHC6:VHE6"/>
    <mergeCell ref="VHF6:VHH6"/>
    <mergeCell ref="VHI6:VHK6"/>
    <mergeCell ref="VHL6:VHN6"/>
    <mergeCell ref="VHO6:VHQ6"/>
    <mergeCell ref="VGN6:VGP6"/>
    <mergeCell ref="VGQ6:VGS6"/>
    <mergeCell ref="VGT6:VGV6"/>
    <mergeCell ref="VGW6:VGY6"/>
    <mergeCell ref="VGZ6:VHB6"/>
    <mergeCell ref="VFY6:VGA6"/>
    <mergeCell ref="VGB6:VGD6"/>
    <mergeCell ref="VGE6:VGG6"/>
    <mergeCell ref="VGH6:VGJ6"/>
    <mergeCell ref="VGK6:VGM6"/>
    <mergeCell ref="VFJ6:VFL6"/>
    <mergeCell ref="VFM6:VFO6"/>
    <mergeCell ref="VFP6:VFR6"/>
    <mergeCell ref="VFS6:VFU6"/>
    <mergeCell ref="VFV6:VFX6"/>
    <mergeCell ref="VEU6:VEW6"/>
    <mergeCell ref="VEX6:VEZ6"/>
    <mergeCell ref="VFA6:VFC6"/>
    <mergeCell ref="VFD6:VFF6"/>
    <mergeCell ref="VFG6:VFI6"/>
    <mergeCell ref="VEF6:VEH6"/>
    <mergeCell ref="VEI6:VEK6"/>
    <mergeCell ref="VEL6:VEN6"/>
    <mergeCell ref="VEO6:VEQ6"/>
    <mergeCell ref="VER6:VET6"/>
    <mergeCell ref="VDQ6:VDS6"/>
    <mergeCell ref="VDT6:VDV6"/>
    <mergeCell ref="VDW6:VDY6"/>
    <mergeCell ref="VDZ6:VEB6"/>
    <mergeCell ref="VEC6:VEE6"/>
    <mergeCell ref="VDB6:VDD6"/>
    <mergeCell ref="VDE6:VDG6"/>
    <mergeCell ref="VDH6:VDJ6"/>
    <mergeCell ref="VDK6:VDM6"/>
    <mergeCell ref="VDN6:VDP6"/>
    <mergeCell ref="VCM6:VCO6"/>
    <mergeCell ref="VCP6:VCR6"/>
    <mergeCell ref="VCS6:VCU6"/>
    <mergeCell ref="VCV6:VCX6"/>
    <mergeCell ref="VCY6:VDA6"/>
    <mergeCell ref="VBX6:VBZ6"/>
    <mergeCell ref="VCA6:VCC6"/>
    <mergeCell ref="VCD6:VCF6"/>
    <mergeCell ref="VCG6:VCI6"/>
    <mergeCell ref="VCJ6:VCL6"/>
    <mergeCell ref="VBI6:VBK6"/>
    <mergeCell ref="VBL6:VBN6"/>
    <mergeCell ref="VBO6:VBQ6"/>
    <mergeCell ref="VBR6:VBT6"/>
    <mergeCell ref="VBU6:VBW6"/>
    <mergeCell ref="VAT6:VAV6"/>
    <mergeCell ref="VAW6:VAY6"/>
    <mergeCell ref="VAZ6:VBB6"/>
    <mergeCell ref="VBC6:VBE6"/>
    <mergeCell ref="VBF6:VBH6"/>
    <mergeCell ref="VAE6:VAG6"/>
    <mergeCell ref="VAH6:VAJ6"/>
    <mergeCell ref="VAK6:VAM6"/>
    <mergeCell ref="VAN6:VAP6"/>
    <mergeCell ref="VAQ6:VAS6"/>
    <mergeCell ref="UZP6:UZR6"/>
    <mergeCell ref="UZS6:UZU6"/>
    <mergeCell ref="UZV6:UZX6"/>
    <mergeCell ref="UZY6:VAA6"/>
    <mergeCell ref="VAB6:VAD6"/>
    <mergeCell ref="UZA6:UZC6"/>
    <mergeCell ref="UZD6:UZF6"/>
    <mergeCell ref="UZG6:UZI6"/>
    <mergeCell ref="UZJ6:UZL6"/>
    <mergeCell ref="UZM6:UZO6"/>
    <mergeCell ref="UYL6:UYN6"/>
    <mergeCell ref="UYO6:UYQ6"/>
    <mergeCell ref="UYR6:UYT6"/>
    <mergeCell ref="UYU6:UYW6"/>
    <mergeCell ref="UYX6:UYZ6"/>
    <mergeCell ref="UXW6:UXY6"/>
    <mergeCell ref="UXZ6:UYB6"/>
    <mergeCell ref="UYC6:UYE6"/>
    <mergeCell ref="UYF6:UYH6"/>
    <mergeCell ref="UYI6:UYK6"/>
    <mergeCell ref="UXH6:UXJ6"/>
    <mergeCell ref="UXK6:UXM6"/>
    <mergeCell ref="UXN6:UXP6"/>
    <mergeCell ref="UXQ6:UXS6"/>
    <mergeCell ref="UXT6:UXV6"/>
    <mergeCell ref="UWS6:UWU6"/>
    <mergeCell ref="UWV6:UWX6"/>
    <mergeCell ref="UWY6:UXA6"/>
    <mergeCell ref="UXB6:UXD6"/>
    <mergeCell ref="UXE6:UXG6"/>
    <mergeCell ref="UWD6:UWF6"/>
    <mergeCell ref="UWG6:UWI6"/>
    <mergeCell ref="UWJ6:UWL6"/>
    <mergeCell ref="UWM6:UWO6"/>
    <mergeCell ref="UWP6:UWR6"/>
    <mergeCell ref="UVO6:UVQ6"/>
    <mergeCell ref="UVR6:UVT6"/>
    <mergeCell ref="UVU6:UVW6"/>
    <mergeCell ref="UVX6:UVZ6"/>
    <mergeCell ref="UWA6:UWC6"/>
    <mergeCell ref="UUZ6:UVB6"/>
    <mergeCell ref="UVC6:UVE6"/>
    <mergeCell ref="UVF6:UVH6"/>
    <mergeCell ref="UVI6:UVK6"/>
    <mergeCell ref="UVL6:UVN6"/>
    <mergeCell ref="UUK6:UUM6"/>
    <mergeCell ref="UUN6:UUP6"/>
    <mergeCell ref="UUQ6:UUS6"/>
    <mergeCell ref="UUT6:UUV6"/>
    <mergeCell ref="UUW6:UUY6"/>
    <mergeCell ref="UTV6:UTX6"/>
    <mergeCell ref="UTY6:UUA6"/>
    <mergeCell ref="UUB6:UUD6"/>
    <mergeCell ref="UUE6:UUG6"/>
    <mergeCell ref="UUH6:UUJ6"/>
    <mergeCell ref="UTG6:UTI6"/>
    <mergeCell ref="UTJ6:UTL6"/>
    <mergeCell ref="UTM6:UTO6"/>
    <mergeCell ref="UTP6:UTR6"/>
    <mergeCell ref="UTS6:UTU6"/>
    <mergeCell ref="USR6:UST6"/>
    <mergeCell ref="USU6:USW6"/>
    <mergeCell ref="USX6:USZ6"/>
    <mergeCell ref="UTA6:UTC6"/>
    <mergeCell ref="UTD6:UTF6"/>
    <mergeCell ref="USC6:USE6"/>
    <mergeCell ref="USF6:USH6"/>
    <mergeCell ref="USI6:USK6"/>
    <mergeCell ref="USL6:USN6"/>
    <mergeCell ref="USO6:USQ6"/>
    <mergeCell ref="URN6:URP6"/>
    <mergeCell ref="URQ6:URS6"/>
    <mergeCell ref="URT6:URV6"/>
    <mergeCell ref="URW6:URY6"/>
    <mergeCell ref="URZ6:USB6"/>
    <mergeCell ref="UQY6:URA6"/>
    <mergeCell ref="URB6:URD6"/>
    <mergeCell ref="URE6:URG6"/>
    <mergeCell ref="URH6:URJ6"/>
    <mergeCell ref="URK6:URM6"/>
    <mergeCell ref="UQJ6:UQL6"/>
    <mergeCell ref="UQM6:UQO6"/>
    <mergeCell ref="UQP6:UQR6"/>
    <mergeCell ref="UQS6:UQU6"/>
    <mergeCell ref="UQV6:UQX6"/>
    <mergeCell ref="UPU6:UPW6"/>
    <mergeCell ref="UPX6:UPZ6"/>
    <mergeCell ref="UQA6:UQC6"/>
    <mergeCell ref="UQD6:UQF6"/>
    <mergeCell ref="UQG6:UQI6"/>
    <mergeCell ref="UPF6:UPH6"/>
    <mergeCell ref="UPI6:UPK6"/>
    <mergeCell ref="UPL6:UPN6"/>
    <mergeCell ref="UPO6:UPQ6"/>
    <mergeCell ref="UPR6:UPT6"/>
    <mergeCell ref="UOQ6:UOS6"/>
    <mergeCell ref="UOT6:UOV6"/>
    <mergeCell ref="UOW6:UOY6"/>
    <mergeCell ref="UOZ6:UPB6"/>
    <mergeCell ref="UPC6:UPE6"/>
    <mergeCell ref="UOB6:UOD6"/>
    <mergeCell ref="UOE6:UOG6"/>
    <mergeCell ref="UOH6:UOJ6"/>
    <mergeCell ref="UOK6:UOM6"/>
    <mergeCell ref="UON6:UOP6"/>
    <mergeCell ref="UNM6:UNO6"/>
    <mergeCell ref="UNP6:UNR6"/>
    <mergeCell ref="UNS6:UNU6"/>
    <mergeCell ref="UNV6:UNX6"/>
    <mergeCell ref="UNY6:UOA6"/>
    <mergeCell ref="UMX6:UMZ6"/>
    <mergeCell ref="UNA6:UNC6"/>
    <mergeCell ref="UND6:UNF6"/>
    <mergeCell ref="UNG6:UNI6"/>
    <mergeCell ref="UNJ6:UNL6"/>
    <mergeCell ref="UMI6:UMK6"/>
    <mergeCell ref="UML6:UMN6"/>
    <mergeCell ref="UMO6:UMQ6"/>
    <mergeCell ref="UMR6:UMT6"/>
    <mergeCell ref="UMU6:UMW6"/>
    <mergeCell ref="ULT6:ULV6"/>
    <mergeCell ref="ULW6:ULY6"/>
    <mergeCell ref="ULZ6:UMB6"/>
    <mergeCell ref="UMC6:UME6"/>
    <mergeCell ref="UMF6:UMH6"/>
    <mergeCell ref="ULE6:ULG6"/>
    <mergeCell ref="ULH6:ULJ6"/>
    <mergeCell ref="ULK6:ULM6"/>
    <mergeCell ref="ULN6:ULP6"/>
    <mergeCell ref="ULQ6:ULS6"/>
    <mergeCell ref="UKP6:UKR6"/>
    <mergeCell ref="UKS6:UKU6"/>
    <mergeCell ref="UKV6:UKX6"/>
    <mergeCell ref="UKY6:ULA6"/>
    <mergeCell ref="ULB6:ULD6"/>
    <mergeCell ref="UKA6:UKC6"/>
    <mergeCell ref="UKD6:UKF6"/>
    <mergeCell ref="UKG6:UKI6"/>
    <mergeCell ref="UKJ6:UKL6"/>
    <mergeCell ref="UKM6:UKO6"/>
    <mergeCell ref="UJL6:UJN6"/>
    <mergeCell ref="UJO6:UJQ6"/>
    <mergeCell ref="UJR6:UJT6"/>
    <mergeCell ref="UJU6:UJW6"/>
    <mergeCell ref="UJX6:UJZ6"/>
    <mergeCell ref="UIW6:UIY6"/>
    <mergeCell ref="UIZ6:UJB6"/>
    <mergeCell ref="UJC6:UJE6"/>
    <mergeCell ref="UJF6:UJH6"/>
    <mergeCell ref="UJI6:UJK6"/>
    <mergeCell ref="UIH6:UIJ6"/>
    <mergeCell ref="UIK6:UIM6"/>
    <mergeCell ref="UIN6:UIP6"/>
    <mergeCell ref="UIQ6:UIS6"/>
    <mergeCell ref="UIT6:UIV6"/>
    <mergeCell ref="UHS6:UHU6"/>
    <mergeCell ref="UHV6:UHX6"/>
    <mergeCell ref="UHY6:UIA6"/>
    <mergeCell ref="UIB6:UID6"/>
    <mergeCell ref="UIE6:UIG6"/>
    <mergeCell ref="UHD6:UHF6"/>
    <mergeCell ref="UHG6:UHI6"/>
    <mergeCell ref="UHJ6:UHL6"/>
    <mergeCell ref="UHM6:UHO6"/>
    <mergeCell ref="UHP6:UHR6"/>
    <mergeCell ref="UGO6:UGQ6"/>
    <mergeCell ref="UGR6:UGT6"/>
    <mergeCell ref="UGU6:UGW6"/>
    <mergeCell ref="UGX6:UGZ6"/>
    <mergeCell ref="UHA6:UHC6"/>
    <mergeCell ref="UFZ6:UGB6"/>
    <mergeCell ref="UGC6:UGE6"/>
    <mergeCell ref="UGF6:UGH6"/>
    <mergeCell ref="UGI6:UGK6"/>
    <mergeCell ref="UGL6:UGN6"/>
    <mergeCell ref="UFK6:UFM6"/>
    <mergeCell ref="UFN6:UFP6"/>
    <mergeCell ref="UFQ6:UFS6"/>
    <mergeCell ref="UFT6:UFV6"/>
    <mergeCell ref="UFW6:UFY6"/>
    <mergeCell ref="UEV6:UEX6"/>
    <mergeCell ref="UEY6:UFA6"/>
    <mergeCell ref="UFB6:UFD6"/>
    <mergeCell ref="UFE6:UFG6"/>
    <mergeCell ref="UFH6:UFJ6"/>
    <mergeCell ref="UEG6:UEI6"/>
    <mergeCell ref="UEJ6:UEL6"/>
    <mergeCell ref="UEM6:UEO6"/>
    <mergeCell ref="UEP6:UER6"/>
    <mergeCell ref="UES6:UEU6"/>
    <mergeCell ref="UDR6:UDT6"/>
    <mergeCell ref="UDU6:UDW6"/>
    <mergeCell ref="UDX6:UDZ6"/>
    <mergeCell ref="UEA6:UEC6"/>
    <mergeCell ref="UED6:UEF6"/>
    <mergeCell ref="UDC6:UDE6"/>
    <mergeCell ref="UDF6:UDH6"/>
    <mergeCell ref="UDI6:UDK6"/>
    <mergeCell ref="UDL6:UDN6"/>
    <mergeCell ref="UDO6:UDQ6"/>
    <mergeCell ref="UCN6:UCP6"/>
    <mergeCell ref="UCQ6:UCS6"/>
    <mergeCell ref="UCT6:UCV6"/>
    <mergeCell ref="UCW6:UCY6"/>
    <mergeCell ref="UCZ6:UDB6"/>
    <mergeCell ref="UBY6:UCA6"/>
    <mergeCell ref="UCB6:UCD6"/>
    <mergeCell ref="UCE6:UCG6"/>
    <mergeCell ref="UCH6:UCJ6"/>
    <mergeCell ref="UCK6:UCM6"/>
    <mergeCell ref="UBJ6:UBL6"/>
    <mergeCell ref="UBM6:UBO6"/>
    <mergeCell ref="UBP6:UBR6"/>
    <mergeCell ref="UBS6:UBU6"/>
    <mergeCell ref="UBV6:UBX6"/>
    <mergeCell ref="UAU6:UAW6"/>
    <mergeCell ref="UAX6:UAZ6"/>
    <mergeCell ref="UBA6:UBC6"/>
    <mergeCell ref="UBD6:UBF6"/>
    <mergeCell ref="UBG6:UBI6"/>
    <mergeCell ref="UAF6:UAH6"/>
    <mergeCell ref="UAI6:UAK6"/>
    <mergeCell ref="UAL6:UAN6"/>
    <mergeCell ref="UAO6:UAQ6"/>
    <mergeCell ref="UAR6:UAT6"/>
    <mergeCell ref="TZQ6:TZS6"/>
    <mergeCell ref="TZT6:TZV6"/>
    <mergeCell ref="TZW6:TZY6"/>
    <mergeCell ref="TZZ6:UAB6"/>
    <mergeCell ref="UAC6:UAE6"/>
    <mergeCell ref="TZB6:TZD6"/>
    <mergeCell ref="TZE6:TZG6"/>
    <mergeCell ref="TZH6:TZJ6"/>
    <mergeCell ref="TZK6:TZM6"/>
    <mergeCell ref="TZN6:TZP6"/>
    <mergeCell ref="TYM6:TYO6"/>
    <mergeCell ref="TYP6:TYR6"/>
    <mergeCell ref="TYS6:TYU6"/>
    <mergeCell ref="TYV6:TYX6"/>
    <mergeCell ref="TYY6:TZA6"/>
    <mergeCell ref="TXX6:TXZ6"/>
    <mergeCell ref="TYA6:TYC6"/>
    <mergeCell ref="TYD6:TYF6"/>
    <mergeCell ref="TYG6:TYI6"/>
    <mergeCell ref="TYJ6:TYL6"/>
    <mergeCell ref="TXI6:TXK6"/>
    <mergeCell ref="TXL6:TXN6"/>
    <mergeCell ref="TXO6:TXQ6"/>
    <mergeCell ref="TXR6:TXT6"/>
    <mergeCell ref="TXU6:TXW6"/>
    <mergeCell ref="TWT6:TWV6"/>
    <mergeCell ref="TWW6:TWY6"/>
    <mergeCell ref="TWZ6:TXB6"/>
    <mergeCell ref="TXC6:TXE6"/>
    <mergeCell ref="TXF6:TXH6"/>
    <mergeCell ref="TWE6:TWG6"/>
    <mergeCell ref="TWH6:TWJ6"/>
    <mergeCell ref="TWK6:TWM6"/>
    <mergeCell ref="TWN6:TWP6"/>
    <mergeCell ref="TWQ6:TWS6"/>
    <mergeCell ref="TVP6:TVR6"/>
    <mergeCell ref="TVS6:TVU6"/>
    <mergeCell ref="TVV6:TVX6"/>
    <mergeCell ref="TVY6:TWA6"/>
    <mergeCell ref="TWB6:TWD6"/>
    <mergeCell ref="TVA6:TVC6"/>
    <mergeCell ref="TVD6:TVF6"/>
    <mergeCell ref="TVG6:TVI6"/>
    <mergeCell ref="TVJ6:TVL6"/>
    <mergeCell ref="TVM6:TVO6"/>
    <mergeCell ref="TUL6:TUN6"/>
    <mergeCell ref="TUO6:TUQ6"/>
    <mergeCell ref="TUR6:TUT6"/>
    <mergeCell ref="TUU6:TUW6"/>
    <mergeCell ref="TUX6:TUZ6"/>
    <mergeCell ref="TTW6:TTY6"/>
    <mergeCell ref="TTZ6:TUB6"/>
    <mergeCell ref="TUC6:TUE6"/>
    <mergeCell ref="TUF6:TUH6"/>
    <mergeCell ref="TUI6:TUK6"/>
    <mergeCell ref="TTH6:TTJ6"/>
    <mergeCell ref="TTK6:TTM6"/>
    <mergeCell ref="TTN6:TTP6"/>
    <mergeCell ref="TTQ6:TTS6"/>
    <mergeCell ref="TTT6:TTV6"/>
    <mergeCell ref="TSS6:TSU6"/>
    <mergeCell ref="TSV6:TSX6"/>
    <mergeCell ref="TSY6:TTA6"/>
    <mergeCell ref="TTB6:TTD6"/>
    <mergeCell ref="TTE6:TTG6"/>
    <mergeCell ref="TSD6:TSF6"/>
    <mergeCell ref="TSG6:TSI6"/>
    <mergeCell ref="TSJ6:TSL6"/>
    <mergeCell ref="TSM6:TSO6"/>
    <mergeCell ref="TSP6:TSR6"/>
    <mergeCell ref="TRO6:TRQ6"/>
    <mergeCell ref="TRR6:TRT6"/>
    <mergeCell ref="TRU6:TRW6"/>
    <mergeCell ref="TRX6:TRZ6"/>
    <mergeCell ref="TSA6:TSC6"/>
    <mergeCell ref="TQZ6:TRB6"/>
    <mergeCell ref="TRC6:TRE6"/>
    <mergeCell ref="TRF6:TRH6"/>
    <mergeCell ref="TRI6:TRK6"/>
    <mergeCell ref="TRL6:TRN6"/>
    <mergeCell ref="TQK6:TQM6"/>
    <mergeCell ref="TQN6:TQP6"/>
    <mergeCell ref="TQQ6:TQS6"/>
    <mergeCell ref="TQT6:TQV6"/>
    <mergeCell ref="TQW6:TQY6"/>
    <mergeCell ref="TPV6:TPX6"/>
    <mergeCell ref="TPY6:TQA6"/>
    <mergeCell ref="TQB6:TQD6"/>
    <mergeCell ref="TQE6:TQG6"/>
    <mergeCell ref="TQH6:TQJ6"/>
    <mergeCell ref="TPG6:TPI6"/>
    <mergeCell ref="TPJ6:TPL6"/>
    <mergeCell ref="TPM6:TPO6"/>
    <mergeCell ref="TPP6:TPR6"/>
    <mergeCell ref="TPS6:TPU6"/>
    <mergeCell ref="TOR6:TOT6"/>
    <mergeCell ref="TOU6:TOW6"/>
    <mergeCell ref="TOX6:TOZ6"/>
    <mergeCell ref="TPA6:TPC6"/>
    <mergeCell ref="TPD6:TPF6"/>
    <mergeCell ref="TOC6:TOE6"/>
    <mergeCell ref="TOF6:TOH6"/>
    <mergeCell ref="TOI6:TOK6"/>
    <mergeCell ref="TOL6:TON6"/>
    <mergeCell ref="TOO6:TOQ6"/>
    <mergeCell ref="TNN6:TNP6"/>
    <mergeCell ref="TNQ6:TNS6"/>
    <mergeCell ref="TNT6:TNV6"/>
    <mergeCell ref="TNW6:TNY6"/>
    <mergeCell ref="TNZ6:TOB6"/>
    <mergeCell ref="TMY6:TNA6"/>
    <mergeCell ref="TNB6:TND6"/>
    <mergeCell ref="TNE6:TNG6"/>
    <mergeCell ref="TNH6:TNJ6"/>
    <mergeCell ref="TNK6:TNM6"/>
    <mergeCell ref="TMJ6:TML6"/>
    <mergeCell ref="TMM6:TMO6"/>
    <mergeCell ref="TMP6:TMR6"/>
    <mergeCell ref="TMS6:TMU6"/>
    <mergeCell ref="TMV6:TMX6"/>
    <mergeCell ref="TLU6:TLW6"/>
    <mergeCell ref="TLX6:TLZ6"/>
    <mergeCell ref="TMA6:TMC6"/>
    <mergeCell ref="TMD6:TMF6"/>
    <mergeCell ref="TMG6:TMI6"/>
    <mergeCell ref="TLF6:TLH6"/>
    <mergeCell ref="TLI6:TLK6"/>
    <mergeCell ref="TLL6:TLN6"/>
    <mergeCell ref="TLO6:TLQ6"/>
    <mergeCell ref="TLR6:TLT6"/>
    <mergeCell ref="TKQ6:TKS6"/>
    <mergeCell ref="TKT6:TKV6"/>
    <mergeCell ref="TKW6:TKY6"/>
    <mergeCell ref="TKZ6:TLB6"/>
    <mergeCell ref="TLC6:TLE6"/>
    <mergeCell ref="TKB6:TKD6"/>
    <mergeCell ref="TKE6:TKG6"/>
    <mergeCell ref="TKH6:TKJ6"/>
    <mergeCell ref="TKK6:TKM6"/>
    <mergeCell ref="TKN6:TKP6"/>
    <mergeCell ref="TJM6:TJO6"/>
    <mergeCell ref="TJP6:TJR6"/>
    <mergeCell ref="TJS6:TJU6"/>
    <mergeCell ref="TJV6:TJX6"/>
    <mergeCell ref="TJY6:TKA6"/>
    <mergeCell ref="TIX6:TIZ6"/>
    <mergeCell ref="TJA6:TJC6"/>
    <mergeCell ref="TJD6:TJF6"/>
    <mergeCell ref="TJG6:TJI6"/>
    <mergeCell ref="TJJ6:TJL6"/>
    <mergeCell ref="TII6:TIK6"/>
    <mergeCell ref="TIL6:TIN6"/>
    <mergeCell ref="TIO6:TIQ6"/>
    <mergeCell ref="TIR6:TIT6"/>
    <mergeCell ref="TIU6:TIW6"/>
    <mergeCell ref="THT6:THV6"/>
    <mergeCell ref="THW6:THY6"/>
    <mergeCell ref="THZ6:TIB6"/>
    <mergeCell ref="TIC6:TIE6"/>
    <mergeCell ref="TIF6:TIH6"/>
    <mergeCell ref="THE6:THG6"/>
    <mergeCell ref="THH6:THJ6"/>
    <mergeCell ref="THK6:THM6"/>
    <mergeCell ref="THN6:THP6"/>
    <mergeCell ref="THQ6:THS6"/>
    <mergeCell ref="TGP6:TGR6"/>
    <mergeCell ref="TGS6:TGU6"/>
    <mergeCell ref="TGV6:TGX6"/>
    <mergeCell ref="TGY6:THA6"/>
    <mergeCell ref="THB6:THD6"/>
    <mergeCell ref="TGA6:TGC6"/>
    <mergeCell ref="TGD6:TGF6"/>
    <mergeCell ref="TGG6:TGI6"/>
    <mergeCell ref="TGJ6:TGL6"/>
    <mergeCell ref="TGM6:TGO6"/>
    <mergeCell ref="TFL6:TFN6"/>
    <mergeCell ref="TFO6:TFQ6"/>
    <mergeCell ref="TFR6:TFT6"/>
    <mergeCell ref="TFU6:TFW6"/>
    <mergeCell ref="TFX6:TFZ6"/>
    <mergeCell ref="TEW6:TEY6"/>
    <mergeCell ref="TEZ6:TFB6"/>
    <mergeCell ref="TFC6:TFE6"/>
    <mergeCell ref="TFF6:TFH6"/>
    <mergeCell ref="TFI6:TFK6"/>
    <mergeCell ref="TEH6:TEJ6"/>
    <mergeCell ref="TEK6:TEM6"/>
    <mergeCell ref="TEN6:TEP6"/>
    <mergeCell ref="TEQ6:TES6"/>
    <mergeCell ref="TET6:TEV6"/>
    <mergeCell ref="TDS6:TDU6"/>
    <mergeCell ref="TDV6:TDX6"/>
    <mergeCell ref="TDY6:TEA6"/>
    <mergeCell ref="TEB6:TED6"/>
    <mergeCell ref="TEE6:TEG6"/>
    <mergeCell ref="TDD6:TDF6"/>
    <mergeCell ref="TDG6:TDI6"/>
    <mergeCell ref="TDJ6:TDL6"/>
    <mergeCell ref="TDM6:TDO6"/>
    <mergeCell ref="TDP6:TDR6"/>
    <mergeCell ref="TCO6:TCQ6"/>
    <mergeCell ref="TCR6:TCT6"/>
    <mergeCell ref="TCU6:TCW6"/>
    <mergeCell ref="TCX6:TCZ6"/>
    <mergeCell ref="TDA6:TDC6"/>
    <mergeCell ref="TBZ6:TCB6"/>
    <mergeCell ref="TCC6:TCE6"/>
    <mergeCell ref="TCF6:TCH6"/>
    <mergeCell ref="TCI6:TCK6"/>
    <mergeCell ref="TCL6:TCN6"/>
    <mergeCell ref="TBK6:TBM6"/>
    <mergeCell ref="TBN6:TBP6"/>
    <mergeCell ref="TBQ6:TBS6"/>
    <mergeCell ref="TBT6:TBV6"/>
    <mergeCell ref="TBW6:TBY6"/>
    <mergeCell ref="TAV6:TAX6"/>
    <mergeCell ref="TAY6:TBA6"/>
    <mergeCell ref="TBB6:TBD6"/>
    <mergeCell ref="TBE6:TBG6"/>
    <mergeCell ref="TBH6:TBJ6"/>
    <mergeCell ref="TAG6:TAI6"/>
    <mergeCell ref="TAJ6:TAL6"/>
    <mergeCell ref="TAM6:TAO6"/>
    <mergeCell ref="TAP6:TAR6"/>
    <mergeCell ref="TAS6:TAU6"/>
    <mergeCell ref="SZR6:SZT6"/>
    <mergeCell ref="SZU6:SZW6"/>
    <mergeCell ref="SZX6:SZZ6"/>
    <mergeCell ref="TAA6:TAC6"/>
    <mergeCell ref="TAD6:TAF6"/>
    <mergeCell ref="SZC6:SZE6"/>
    <mergeCell ref="SZF6:SZH6"/>
    <mergeCell ref="SZI6:SZK6"/>
    <mergeCell ref="SZL6:SZN6"/>
    <mergeCell ref="SZO6:SZQ6"/>
    <mergeCell ref="SYN6:SYP6"/>
    <mergeCell ref="SYQ6:SYS6"/>
    <mergeCell ref="SYT6:SYV6"/>
    <mergeCell ref="SYW6:SYY6"/>
    <mergeCell ref="SYZ6:SZB6"/>
    <mergeCell ref="SXY6:SYA6"/>
    <mergeCell ref="SYB6:SYD6"/>
    <mergeCell ref="SYE6:SYG6"/>
    <mergeCell ref="SYH6:SYJ6"/>
    <mergeCell ref="SYK6:SYM6"/>
    <mergeCell ref="SXJ6:SXL6"/>
    <mergeCell ref="SXM6:SXO6"/>
    <mergeCell ref="SXP6:SXR6"/>
    <mergeCell ref="SXS6:SXU6"/>
    <mergeCell ref="SXV6:SXX6"/>
    <mergeCell ref="SWU6:SWW6"/>
    <mergeCell ref="SWX6:SWZ6"/>
    <mergeCell ref="SXA6:SXC6"/>
    <mergeCell ref="SXD6:SXF6"/>
    <mergeCell ref="SXG6:SXI6"/>
    <mergeCell ref="SWF6:SWH6"/>
    <mergeCell ref="SWI6:SWK6"/>
    <mergeCell ref="SWL6:SWN6"/>
    <mergeCell ref="SWO6:SWQ6"/>
    <mergeCell ref="SWR6:SWT6"/>
    <mergeCell ref="SVQ6:SVS6"/>
    <mergeCell ref="SVT6:SVV6"/>
    <mergeCell ref="SVW6:SVY6"/>
    <mergeCell ref="SVZ6:SWB6"/>
    <mergeCell ref="SWC6:SWE6"/>
    <mergeCell ref="SVB6:SVD6"/>
    <mergeCell ref="SVE6:SVG6"/>
    <mergeCell ref="SVH6:SVJ6"/>
    <mergeCell ref="SVK6:SVM6"/>
    <mergeCell ref="SVN6:SVP6"/>
    <mergeCell ref="SUM6:SUO6"/>
    <mergeCell ref="SUP6:SUR6"/>
    <mergeCell ref="SUS6:SUU6"/>
    <mergeCell ref="SUV6:SUX6"/>
    <mergeCell ref="SUY6:SVA6"/>
    <mergeCell ref="STX6:STZ6"/>
    <mergeCell ref="SUA6:SUC6"/>
    <mergeCell ref="SUD6:SUF6"/>
    <mergeCell ref="SUG6:SUI6"/>
    <mergeCell ref="SUJ6:SUL6"/>
    <mergeCell ref="STI6:STK6"/>
    <mergeCell ref="STL6:STN6"/>
    <mergeCell ref="STO6:STQ6"/>
    <mergeCell ref="STR6:STT6"/>
    <mergeCell ref="STU6:STW6"/>
    <mergeCell ref="SST6:SSV6"/>
    <mergeCell ref="SSW6:SSY6"/>
    <mergeCell ref="SSZ6:STB6"/>
    <mergeCell ref="STC6:STE6"/>
    <mergeCell ref="STF6:STH6"/>
    <mergeCell ref="SSE6:SSG6"/>
    <mergeCell ref="SSH6:SSJ6"/>
    <mergeCell ref="SSK6:SSM6"/>
    <mergeCell ref="SSN6:SSP6"/>
    <mergeCell ref="SSQ6:SSS6"/>
    <mergeCell ref="SRP6:SRR6"/>
    <mergeCell ref="SRS6:SRU6"/>
    <mergeCell ref="SRV6:SRX6"/>
    <mergeCell ref="SRY6:SSA6"/>
    <mergeCell ref="SSB6:SSD6"/>
    <mergeCell ref="SRA6:SRC6"/>
    <mergeCell ref="SRD6:SRF6"/>
    <mergeCell ref="SRG6:SRI6"/>
    <mergeCell ref="SRJ6:SRL6"/>
    <mergeCell ref="SRM6:SRO6"/>
    <mergeCell ref="SQL6:SQN6"/>
    <mergeCell ref="SQO6:SQQ6"/>
    <mergeCell ref="SQR6:SQT6"/>
    <mergeCell ref="SQU6:SQW6"/>
    <mergeCell ref="SQX6:SQZ6"/>
    <mergeCell ref="SPW6:SPY6"/>
    <mergeCell ref="SPZ6:SQB6"/>
    <mergeCell ref="SQC6:SQE6"/>
    <mergeCell ref="SQF6:SQH6"/>
    <mergeCell ref="SQI6:SQK6"/>
    <mergeCell ref="SPH6:SPJ6"/>
    <mergeCell ref="SPK6:SPM6"/>
    <mergeCell ref="SPN6:SPP6"/>
    <mergeCell ref="SPQ6:SPS6"/>
    <mergeCell ref="SPT6:SPV6"/>
    <mergeCell ref="SOS6:SOU6"/>
    <mergeCell ref="SOV6:SOX6"/>
    <mergeCell ref="SOY6:SPA6"/>
    <mergeCell ref="SPB6:SPD6"/>
    <mergeCell ref="SPE6:SPG6"/>
    <mergeCell ref="SOD6:SOF6"/>
    <mergeCell ref="SOG6:SOI6"/>
    <mergeCell ref="SOJ6:SOL6"/>
    <mergeCell ref="SOM6:SOO6"/>
    <mergeCell ref="SOP6:SOR6"/>
    <mergeCell ref="SNO6:SNQ6"/>
    <mergeCell ref="SNR6:SNT6"/>
    <mergeCell ref="SNU6:SNW6"/>
    <mergeCell ref="SNX6:SNZ6"/>
    <mergeCell ref="SOA6:SOC6"/>
    <mergeCell ref="SMZ6:SNB6"/>
    <mergeCell ref="SNC6:SNE6"/>
    <mergeCell ref="SNF6:SNH6"/>
    <mergeCell ref="SNI6:SNK6"/>
    <mergeCell ref="SNL6:SNN6"/>
    <mergeCell ref="SMK6:SMM6"/>
    <mergeCell ref="SMN6:SMP6"/>
    <mergeCell ref="SMQ6:SMS6"/>
    <mergeCell ref="SMT6:SMV6"/>
    <mergeCell ref="SMW6:SMY6"/>
    <mergeCell ref="SLV6:SLX6"/>
    <mergeCell ref="SLY6:SMA6"/>
    <mergeCell ref="SMB6:SMD6"/>
    <mergeCell ref="SME6:SMG6"/>
    <mergeCell ref="SMH6:SMJ6"/>
    <mergeCell ref="SLG6:SLI6"/>
    <mergeCell ref="SLJ6:SLL6"/>
    <mergeCell ref="SLM6:SLO6"/>
    <mergeCell ref="SLP6:SLR6"/>
    <mergeCell ref="SLS6:SLU6"/>
    <mergeCell ref="SKR6:SKT6"/>
    <mergeCell ref="SKU6:SKW6"/>
    <mergeCell ref="SKX6:SKZ6"/>
    <mergeCell ref="SLA6:SLC6"/>
    <mergeCell ref="SLD6:SLF6"/>
    <mergeCell ref="SKC6:SKE6"/>
    <mergeCell ref="SKF6:SKH6"/>
    <mergeCell ref="SKI6:SKK6"/>
    <mergeCell ref="SKL6:SKN6"/>
    <mergeCell ref="SKO6:SKQ6"/>
    <mergeCell ref="SJN6:SJP6"/>
    <mergeCell ref="SJQ6:SJS6"/>
    <mergeCell ref="SJT6:SJV6"/>
    <mergeCell ref="SJW6:SJY6"/>
    <mergeCell ref="SJZ6:SKB6"/>
    <mergeCell ref="SIY6:SJA6"/>
    <mergeCell ref="SJB6:SJD6"/>
    <mergeCell ref="SJE6:SJG6"/>
    <mergeCell ref="SJH6:SJJ6"/>
    <mergeCell ref="SJK6:SJM6"/>
    <mergeCell ref="SIJ6:SIL6"/>
    <mergeCell ref="SIM6:SIO6"/>
    <mergeCell ref="SIP6:SIR6"/>
    <mergeCell ref="SIS6:SIU6"/>
    <mergeCell ref="SIV6:SIX6"/>
    <mergeCell ref="SHU6:SHW6"/>
    <mergeCell ref="SHX6:SHZ6"/>
    <mergeCell ref="SIA6:SIC6"/>
    <mergeCell ref="SID6:SIF6"/>
    <mergeCell ref="SIG6:SII6"/>
    <mergeCell ref="SHF6:SHH6"/>
    <mergeCell ref="SHI6:SHK6"/>
    <mergeCell ref="SHL6:SHN6"/>
    <mergeCell ref="SHO6:SHQ6"/>
    <mergeCell ref="SHR6:SHT6"/>
    <mergeCell ref="SGQ6:SGS6"/>
    <mergeCell ref="SGT6:SGV6"/>
    <mergeCell ref="SGW6:SGY6"/>
    <mergeCell ref="SGZ6:SHB6"/>
    <mergeCell ref="SHC6:SHE6"/>
    <mergeCell ref="SGB6:SGD6"/>
    <mergeCell ref="SGE6:SGG6"/>
    <mergeCell ref="SGH6:SGJ6"/>
    <mergeCell ref="SGK6:SGM6"/>
    <mergeCell ref="SGN6:SGP6"/>
    <mergeCell ref="SFM6:SFO6"/>
    <mergeCell ref="SFP6:SFR6"/>
    <mergeCell ref="SFS6:SFU6"/>
    <mergeCell ref="SFV6:SFX6"/>
    <mergeCell ref="SFY6:SGA6"/>
    <mergeCell ref="SEX6:SEZ6"/>
    <mergeCell ref="SFA6:SFC6"/>
    <mergeCell ref="SFD6:SFF6"/>
    <mergeCell ref="SFG6:SFI6"/>
    <mergeCell ref="SFJ6:SFL6"/>
    <mergeCell ref="SEI6:SEK6"/>
    <mergeCell ref="SEL6:SEN6"/>
    <mergeCell ref="SEO6:SEQ6"/>
    <mergeCell ref="SER6:SET6"/>
    <mergeCell ref="SEU6:SEW6"/>
    <mergeCell ref="SDT6:SDV6"/>
    <mergeCell ref="SDW6:SDY6"/>
    <mergeCell ref="SDZ6:SEB6"/>
    <mergeCell ref="SEC6:SEE6"/>
    <mergeCell ref="SEF6:SEH6"/>
    <mergeCell ref="SDE6:SDG6"/>
    <mergeCell ref="SDH6:SDJ6"/>
    <mergeCell ref="SDK6:SDM6"/>
    <mergeCell ref="SDN6:SDP6"/>
    <mergeCell ref="SDQ6:SDS6"/>
    <mergeCell ref="SCP6:SCR6"/>
    <mergeCell ref="SCS6:SCU6"/>
    <mergeCell ref="SCV6:SCX6"/>
    <mergeCell ref="SCY6:SDA6"/>
    <mergeCell ref="SDB6:SDD6"/>
    <mergeCell ref="SCA6:SCC6"/>
    <mergeCell ref="SCD6:SCF6"/>
    <mergeCell ref="SCG6:SCI6"/>
    <mergeCell ref="SCJ6:SCL6"/>
    <mergeCell ref="SCM6:SCO6"/>
    <mergeCell ref="SBL6:SBN6"/>
    <mergeCell ref="SBO6:SBQ6"/>
    <mergeCell ref="SBR6:SBT6"/>
    <mergeCell ref="SBU6:SBW6"/>
    <mergeCell ref="SBX6:SBZ6"/>
    <mergeCell ref="SAW6:SAY6"/>
    <mergeCell ref="SAZ6:SBB6"/>
    <mergeCell ref="SBC6:SBE6"/>
    <mergeCell ref="SBF6:SBH6"/>
    <mergeCell ref="SBI6:SBK6"/>
    <mergeCell ref="SAH6:SAJ6"/>
    <mergeCell ref="SAK6:SAM6"/>
    <mergeCell ref="SAN6:SAP6"/>
    <mergeCell ref="SAQ6:SAS6"/>
    <mergeCell ref="SAT6:SAV6"/>
    <mergeCell ref="RZS6:RZU6"/>
    <mergeCell ref="RZV6:RZX6"/>
    <mergeCell ref="RZY6:SAA6"/>
    <mergeCell ref="SAB6:SAD6"/>
    <mergeCell ref="SAE6:SAG6"/>
    <mergeCell ref="RZD6:RZF6"/>
    <mergeCell ref="RZG6:RZI6"/>
    <mergeCell ref="RZJ6:RZL6"/>
    <mergeCell ref="RZM6:RZO6"/>
    <mergeCell ref="RZP6:RZR6"/>
    <mergeCell ref="RYO6:RYQ6"/>
    <mergeCell ref="RYR6:RYT6"/>
    <mergeCell ref="RYU6:RYW6"/>
    <mergeCell ref="RYX6:RYZ6"/>
    <mergeCell ref="RZA6:RZC6"/>
    <mergeCell ref="RXZ6:RYB6"/>
    <mergeCell ref="RYC6:RYE6"/>
    <mergeCell ref="RYF6:RYH6"/>
    <mergeCell ref="RYI6:RYK6"/>
    <mergeCell ref="RYL6:RYN6"/>
    <mergeCell ref="RXK6:RXM6"/>
    <mergeCell ref="RXN6:RXP6"/>
    <mergeCell ref="RXQ6:RXS6"/>
    <mergeCell ref="RXT6:RXV6"/>
    <mergeCell ref="RXW6:RXY6"/>
    <mergeCell ref="RWV6:RWX6"/>
    <mergeCell ref="RWY6:RXA6"/>
    <mergeCell ref="RXB6:RXD6"/>
    <mergeCell ref="RXE6:RXG6"/>
    <mergeCell ref="RXH6:RXJ6"/>
    <mergeCell ref="RWG6:RWI6"/>
    <mergeCell ref="RWJ6:RWL6"/>
    <mergeCell ref="RWM6:RWO6"/>
    <mergeCell ref="RWP6:RWR6"/>
    <mergeCell ref="RWS6:RWU6"/>
    <mergeCell ref="RVR6:RVT6"/>
    <mergeCell ref="RVU6:RVW6"/>
    <mergeCell ref="RVX6:RVZ6"/>
    <mergeCell ref="RWA6:RWC6"/>
    <mergeCell ref="RWD6:RWF6"/>
    <mergeCell ref="RVC6:RVE6"/>
    <mergeCell ref="RVF6:RVH6"/>
    <mergeCell ref="RVI6:RVK6"/>
    <mergeCell ref="RVL6:RVN6"/>
    <mergeCell ref="RVO6:RVQ6"/>
    <mergeCell ref="RUN6:RUP6"/>
    <mergeCell ref="RUQ6:RUS6"/>
    <mergeCell ref="RUT6:RUV6"/>
    <mergeCell ref="RUW6:RUY6"/>
    <mergeCell ref="RUZ6:RVB6"/>
    <mergeCell ref="RTY6:RUA6"/>
    <mergeCell ref="RUB6:RUD6"/>
    <mergeCell ref="RUE6:RUG6"/>
    <mergeCell ref="RUH6:RUJ6"/>
    <mergeCell ref="RUK6:RUM6"/>
    <mergeCell ref="RTJ6:RTL6"/>
    <mergeCell ref="RTM6:RTO6"/>
    <mergeCell ref="RTP6:RTR6"/>
    <mergeCell ref="RTS6:RTU6"/>
    <mergeCell ref="RTV6:RTX6"/>
    <mergeCell ref="RSU6:RSW6"/>
    <mergeCell ref="RSX6:RSZ6"/>
    <mergeCell ref="RTA6:RTC6"/>
    <mergeCell ref="RTD6:RTF6"/>
    <mergeCell ref="RTG6:RTI6"/>
    <mergeCell ref="RSF6:RSH6"/>
    <mergeCell ref="RSI6:RSK6"/>
    <mergeCell ref="RSL6:RSN6"/>
    <mergeCell ref="RSO6:RSQ6"/>
    <mergeCell ref="RSR6:RST6"/>
    <mergeCell ref="RRQ6:RRS6"/>
    <mergeCell ref="RRT6:RRV6"/>
    <mergeCell ref="RRW6:RRY6"/>
    <mergeCell ref="RRZ6:RSB6"/>
    <mergeCell ref="RSC6:RSE6"/>
    <mergeCell ref="RRB6:RRD6"/>
    <mergeCell ref="RRE6:RRG6"/>
    <mergeCell ref="RRH6:RRJ6"/>
    <mergeCell ref="RRK6:RRM6"/>
    <mergeCell ref="RRN6:RRP6"/>
    <mergeCell ref="RQM6:RQO6"/>
    <mergeCell ref="RQP6:RQR6"/>
    <mergeCell ref="RQS6:RQU6"/>
    <mergeCell ref="RQV6:RQX6"/>
    <mergeCell ref="RQY6:RRA6"/>
    <mergeCell ref="RPX6:RPZ6"/>
    <mergeCell ref="RQA6:RQC6"/>
    <mergeCell ref="RQD6:RQF6"/>
    <mergeCell ref="RQG6:RQI6"/>
    <mergeCell ref="RQJ6:RQL6"/>
    <mergeCell ref="RPI6:RPK6"/>
    <mergeCell ref="RPL6:RPN6"/>
    <mergeCell ref="RPO6:RPQ6"/>
    <mergeCell ref="RPR6:RPT6"/>
    <mergeCell ref="RPU6:RPW6"/>
    <mergeCell ref="ROT6:ROV6"/>
    <mergeCell ref="ROW6:ROY6"/>
    <mergeCell ref="ROZ6:RPB6"/>
    <mergeCell ref="RPC6:RPE6"/>
    <mergeCell ref="RPF6:RPH6"/>
    <mergeCell ref="ROE6:ROG6"/>
    <mergeCell ref="ROH6:ROJ6"/>
    <mergeCell ref="ROK6:ROM6"/>
    <mergeCell ref="RON6:ROP6"/>
    <mergeCell ref="ROQ6:ROS6"/>
    <mergeCell ref="RNP6:RNR6"/>
    <mergeCell ref="RNS6:RNU6"/>
    <mergeCell ref="RNV6:RNX6"/>
    <mergeCell ref="RNY6:ROA6"/>
    <mergeCell ref="ROB6:ROD6"/>
    <mergeCell ref="RNA6:RNC6"/>
    <mergeCell ref="RND6:RNF6"/>
    <mergeCell ref="RNG6:RNI6"/>
    <mergeCell ref="RNJ6:RNL6"/>
    <mergeCell ref="RNM6:RNO6"/>
    <mergeCell ref="RML6:RMN6"/>
    <mergeCell ref="RMO6:RMQ6"/>
    <mergeCell ref="RMR6:RMT6"/>
    <mergeCell ref="RMU6:RMW6"/>
    <mergeCell ref="RMX6:RMZ6"/>
    <mergeCell ref="RLW6:RLY6"/>
    <mergeCell ref="RLZ6:RMB6"/>
    <mergeCell ref="RMC6:RME6"/>
    <mergeCell ref="RMF6:RMH6"/>
    <mergeCell ref="RMI6:RMK6"/>
    <mergeCell ref="RLH6:RLJ6"/>
    <mergeCell ref="RLK6:RLM6"/>
    <mergeCell ref="RLN6:RLP6"/>
    <mergeCell ref="RLQ6:RLS6"/>
    <mergeCell ref="RLT6:RLV6"/>
    <mergeCell ref="RKS6:RKU6"/>
    <mergeCell ref="RKV6:RKX6"/>
    <mergeCell ref="RKY6:RLA6"/>
    <mergeCell ref="RLB6:RLD6"/>
    <mergeCell ref="RLE6:RLG6"/>
    <mergeCell ref="RKD6:RKF6"/>
    <mergeCell ref="RKG6:RKI6"/>
    <mergeCell ref="RKJ6:RKL6"/>
    <mergeCell ref="RKM6:RKO6"/>
    <mergeCell ref="RKP6:RKR6"/>
    <mergeCell ref="RJO6:RJQ6"/>
    <mergeCell ref="RJR6:RJT6"/>
    <mergeCell ref="RJU6:RJW6"/>
    <mergeCell ref="RJX6:RJZ6"/>
    <mergeCell ref="RKA6:RKC6"/>
    <mergeCell ref="RIZ6:RJB6"/>
    <mergeCell ref="RJC6:RJE6"/>
    <mergeCell ref="RJF6:RJH6"/>
    <mergeCell ref="RJI6:RJK6"/>
    <mergeCell ref="RJL6:RJN6"/>
    <mergeCell ref="RIK6:RIM6"/>
    <mergeCell ref="RIN6:RIP6"/>
    <mergeCell ref="RIQ6:RIS6"/>
    <mergeCell ref="RIT6:RIV6"/>
    <mergeCell ref="RIW6:RIY6"/>
    <mergeCell ref="RHV6:RHX6"/>
    <mergeCell ref="RHY6:RIA6"/>
    <mergeCell ref="RIB6:RID6"/>
    <mergeCell ref="RIE6:RIG6"/>
    <mergeCell ref="RIH6:RIJ6"/>
    <mergeCell ref="RHG6:RHI6"/>
    <mergeCell ref="RHJ6:RHL6"/>
    <mergeCell ref="RHM6:RHO6"/>
    <mergeCell ref="RHP6:RHR6"/>
    <mergeCell ref="RHS6:RHU6"/>
    <mergeCell ref="RGR6:RGT6"/>
    <mergeCell ref="RGU6:RGW6"/>
    <mergeCell ref="RGX6:RGZ6"/>
    <mergeCell ref="RHA6:RHC6"/>
    <mergeCell ref="RHD6:RHF6"/>
    <mergeCell ref="RGC6:RGE6"/>
    <mergeCell ref="RGF6:RGH6"/>
    <mergeCell ref="RGI6:RGK6"/>
    <mergeCell ref="RGL6:RGN6"/>
    <mergeCell ref="RGO6:RGQ6"/>
    <mergeCell ref="RFN6:RFP6"/>
    <mergeCell ref="RFQ6:RFS6"/>
    <mergeCell ref="RFT6:RFV6"/>
    <mergeCell ref="RFW6:RFY6"/>
    <mergeCell ref="RFZ6:RGB6"/>
    <mergeCell ref="REY6:RFA6"/>
    <mergeCell ref="RFB6:RFD6"/>
    <mergeCell ref="RFE6:RFG6"/>
    <mergeCell ref="RFH6:RFJ6"/>
    <mergeCell ref="RFK6:RFM6"/>
    <mergeCell ref="REJ6:REL6"/>
    <mergeCell ref="REM6:REO6"/>
    <mergeCell ref="REP6:RER6"/>
    <mergeCell ref="RES6:REU6"/>
    <mergeCell ref="REV6:REX6"/>
    <mergeCell ref="RDU6:RDW6"/>
    <mergeCell ref="RDX6:RDZ6"/>
    <mergeCell ref="REA6:REC6"/>
    <mergeCell ref="RED6:REF6"/>
    <mergeCell ref="REG6:REI6"/>
    <mergeCell ref="RDF6:RDH6"/>
    <mergeCell ref="RDI6:RDK6"/>
    <mergeCell ref="RDL6:RDN6"/>
    <mergeCell ref="RDO6:RDQ6"/>
    <mergeCell ref="RDR6:RDT6"/>
    <mergeCell ref="RCQ6:RCS6"/>
    <mergeCell ref="RCT6:RCV6"/>
    <mergeCell ref="RCW6:RCY6"/>
    <mergeCell ref="RCZ6:RDB6"/>
    <mergeCell ref="RDC6:RDE6"/>
    <mergeCell ref="RCB6:RCD6"/>
    <mergeCell ref="RCE6:RCG6"/>
    <mergeCell ref="RCH6:RCJ6"/>
    <mergeCell ref="RCK6:RCM6"/>
    <mergeCell ref="RCN6:RCP6"/>
    <mergeCell ref="RBM6:RBO6"/>
    <mergeCell ref="RBP6:RBR6"/>
    <mergeCell ref="RBS6:RBU6"/>
    <mergeCell ref="RBV6:RBX6"/>
    <mergeCell ref="RBY6:RCA6"/>
    <mergeCell ref="RAX6:RAZ6"/>
    <mergeCell ref="RBA6:RBC6"/>
    <mergeCell ref="RBD6:RBF6"/>
    <mergeCell ref="RBG6:RBI6"/>
    <mergeCell ref="RBJ6:RBL6"/>
    <mergeCell ref="RAI6:RAK6"/>
    <mergeCell ref="RAL6:RAN6"/>
    <mergeCell ref="RAO6:RAQ6"/>
    <mergeCell ref="RAR6:RAT6"/>
    <mergeCell ref="RAU6:RAW6"/>
    <mergeCell ref="QZT6:QZV6"/>
    <mergeCell ref="QZW6:QZY6"/>
    <mergeCell ref="QZZ6:RAB6"/>
    <mergeCell ref="RAC6:RAE6"/>
    <mergeCell ref="RAF6:RAH6"/>
    <mergeCell ref="QZE6:QZG6"/>
    <mergeCell ref="QZH6:QZJ6"/>
    <mergeCell ref="QZK6:QZM6"/>
    <mergeCell ref="QZN6:QZP6"/>
    <mergeCell ref="QZQ6:QZS6"/>
    <mergeCell ref="QYP6:QYR6"/>
    <mergeCell ref="QYS6:QYU6"/>
    <mergeCell ref="QYV6:QYX6"/>
    <mergeCell ref="QYY6:QZA6"/>
    <mergeCell ref="QZB6:QZD6"/>
    <mergeCell ref="QYA6:QYC6"/>
    <mergeCell ref="QYD6:QYF6"/>
    <mergeCell ref="QYG6:QYI6"/>
    <mergeCell ref="QYJ6:QYL6"/>
    <mergeCell ref="QYM6:QYO6"/>
    <mergeCell ref="QXL6:QXN6"/>
    <mergeCell ref="QXO6:QXQ6"/>
    <mergeCell ref="QXR6:QXT6"/>
    <mergeCell ref="QXU6:QXW6"/>
    <mergeCell ref="QXX6:QXZ6"/>
    <mergeCell ref="QWW6:QWY6"/>
    <mergeCell ref="QWZ6:QXB6"/>
    <mergeCell ref="QXC6:QXE6"/>
    <mergeCell ref="QXF6:QXH6"/>
    <mergeCell ref="QXI6:QXK6"/>
    <mergeCell ref="QWH6:QWJ6"/>
    <mergeCell ref="QWK6:QWM6"/>
    <mergeCell ref="QWN6:QWP6"/>
    <mergeCell ref="QWQ6:QWS6"/>
    <mergeCell ref="QWT6:QWV6"/>
    <mergeCell ref="QVS6:QVU6"/>
    <mergeCell ref="QVV6:QVX6"/>
    <mergeCell ref="QVY6:QWA6"/>
    <mergeCell ref="QWB6:QWD6"/>
    <mergeCell ref="QWE6:QWG6"/>
    <mergeCell ref="QVD6:QVF6"/>
    <mergeCell ref="QVG6:QVI6"/>
    <mergeCell ref="QVJ6:QVL6"/>
    <mergeCell ref="QVM6:QVO6"/>
    <mergeCell ref="QVP6:QVR6"/>
    <mergeCell ref="QUO6:QUQ6"/>
    <mergeCell ref="QUR6:QUT6"/>
    <mergeCell ref="QUU6:QUW6"/>
    <mergeCell ref="QUX6:QUZ6"/>
    <mergeCell ref="QVA6:QVC6"/>
    <mergeCell ref="QTZ6:QUB6"/>
    <mergeCell ref="QUC6:QUE6"/>
    <mergeCell ref="QUF6:QUH6"/>
    <mergeCell ref="QUI6:QUK6"/>
    <mergeCell ref="QUL6:QUN6"/>
    <mergeCell ref="QTK6:QTM6"/>
    <mergeCell ref="QTN6:QTP6"/>
    <mergeCell ref="QTQ6:QTS6"/>
    <mergeCell ref="QTT6:QTV6"/>
    <mergeCell ref="QTW6:QTY6"/>
    <mergeCell ref="QSV6:QSX6"/>
    <mergeCell ref="QSY6:QTA6"/>
    <mergeCell ref="QTB6:QTD6"/>
    <mergeCell ref="QTE6:QTG6"/>
    <mergeCell ref="QTH6:QTJ6"/>
    <mergeCell ref="QSG6:QSI6"/>
    <mergeCell ref="QSJ6:QSL6"/>
    <mergeCell ref="QSM6:QSO6"/>
    <mergeCell ref="QSP6:QSR6"/>
    <mergeCell ref="QSS6:QSU6"/>
    <mergeCell ref="QRR6:QRT6"/>
    <mergeCell ref="QRU6:QRW6"/>
    <mergeCell ref="QRX6:QRZ6"/>
    <mergeCell ref="QSA6:QSC6"/>
    <mergeCell ref="QSD6:QSF6"/>
    <mergeCell ref="QRC6:QRE6"/>
    <mergeCell ref="QRF6:QRH6"/>
    <mergeCell ref="QRI6:QRK6"/>
    <mergeCell ref="QRL6:QRN6"/>
    <mergeCell ref="QRO6:QRQ6"/>
    <mergeCell ref="QQN6:QQP6"/>
    <mergeCell ref="QQQ6:QQS6"/>
    <mergeCell ref="QQT6:QQV6"/>
    <mergeCell ref="QQW6:QQY6"/>
    <mergeCell ref="QQZ6:QRB6"/>
    <mergeCell ref="QPY6:QQA6"/>
    <mergeCell ref="QQB6:QQD6"/>
    <mergeCell ref="QQE6:QQG6"/>
    <mergeCell ref="QQH6:QQJ6"/>
    <mergeCell ref="QQK6:QQM6"/>
    <mergeCell ref="QPJ6:QPL6"/>
    <mergeCell ref="QPM6:QPO6"/>
    <mergeCell ref="QPP6:QPR6"/>
    <mergeCell ref="QPS6:QPU6"/>
    <mergeCell ref="QPV6:QPX6"/>
    <mergeCell ref="QOU6:QOW6"/>
    <mergeCell ref="QOX6:QOZ6"/>
    <mergeCell ref="QPA6:QPC6"/>
    <mergeCell ref="QPD6:QPF6"/>
    <mergeCell ref="QPG6:QPI6"/>
    <mergeCell ref="QOF6:QOH6"/>
    <mergeCell ref="QOI6:QOK6"/>
    <mergeCell ref="QOL6:QON6"/>
    <mergeCell ref="QOO6:QOQ6"/>
    <mergeCell ref="QOR6:QOT6"/>
    <mergeCell ref="QNQ6:QNS6"/>
    <mergeCell ref="QNT6:QNV6"/>
    <mergeCell ref="QNW6:QNY6"/>
    <mergeCell ref="QNZ6:QOB6"/>
    <mergeCell ref="QOC6:QOE6"/>
    <mergeCell ref="QNB6:QND6"/>
    <mergeCell ref="QNE6:QNG6"/>
    <mergeCell ref="QNH6:QNJ6"/>
    <mergeCell ref="QNK6:QNM6"/>
    <mergeCell ref="QNN6:QNP6"/>
    <mergeCell ref="QMM6:QMO6"/>
    <mergeCell ref="QMP6:QMR6"/>
    <mergeCell ref="QMS6:QMU6"/>
    <mergeCell ref="QMV6:QMX6"/>
    <mergeCell ref="QMY6:QNA6"/>
    <mergeCell ref="QLX6:QLZ6"/>
    <mergeCell ref="QMA6:QMC6"/>
    <mergeCell ref="QMD6:QMF6"/>
    <mergeCell ref="QMG6:QMI6"/>
    <mergeCell ref="QMJ6:QML6"/>
    <mergeCell ref="QLI6:QLK6"/>
    <mergeCell ref="QLL6:QLN6"/>
    <mergeCell ref="QLO6:QLQ6"/>
    <mergeCell ref="QLR6:QLT6"/>
    <mergeCell ref="QLU6:QLW6"/>
    <mergeCell ref="QKT6:QKV6"/>
    <mergeCell ref="QKW6:QKY6"/>
    <mergeCell ref="QKZ6:QLB6"/>
    <mergeCell ref="QLC6:QLE6"/>
    <mergeCell ref="QLF6:QLH6"/>
    <mergeCell ref="QKE6:QKG6"/>
    <mergeCell ref="QKH6:QKJ6"/>
    <mergeCell ref="QKK6:QKM6"/>
    <mergeCell ref="QKN6:QKP6"/>
    <mergeCell ref="QKQ6:QKS6"/>
    <mergeCell ref="QJP6:QJR6"/>
    <mergeCell ref="QJS6:QJU6"/>
    <mergeCell ref="QJV6:QJX6"/>
    <mergeCell ref="QJY6:QKA6"/>
    <mergeCell ref="QKB6:QKD6"/>
    <mergeCell ref="QJA6:QJC6"/>
    <mergeCell ref="QJD6:QJF6"/>
    <mergeCell ref="QJG6:QJI6"/>
    <mergeCell ref="QJJ6:QJL6"/>
    <mergeCell ref="QJM6:QJO6"/>
    <mergeCell ref="QIL6:QIN6"/>
    <mergeCell ref="QIO6:QIQ6"/>
    <mergeCell ref="QIR6:QIT6"/>
    <mergeCell ref="QIU6:QIW6"/>
    <mergeCell ref="QIX6:QIZ6"/>
    <mergeCell ref="QHW6:QHY6"/>
    <mergeCell ref="QHZ6:QIB6"/>
    <mergeCell ref="QIC6:QIE6"/>
    <mergeCell ref="QIF6:QIH6"/>
    <mergeCell ref="QII6:QIK6"/>
    <mergeCell ref="QHH6:QHJ6"/>
    <mergeCell ref="QHK6:QHM6"/>
    <mergeCell ref="QHN6:QHP6"/>
    <mergeCell ref="QHQ6:QHS6"/>
    <mergeCell ref="QHT6:QHV6"/>
    <mergeCell ref="QGS6:QGU6"/>
    <mergeCell ref="QGV6:QGX6"/>
    <mergeCell ref="QGY6:QHA6"/>
    <mergeCell ref="QHB6:QHD6"/>
    <mergeCell ref="QHE6:QHG6"/>
    <mergeCell ref="QGD6:QGF6"/>
    <mergeCell ref="QGG6:QGI6"/>
    <mergeCell ref="QGJ6:QGL6"/>
    <mergeCell ref="QGM6:QGO6"/>
    <mergeCell ref="QGP6:QGR6"/>
    <mergeCell ref="QFO6:QFQ6"/>
    <mergeCell ref="QFR6:QFT6"/>
    <mergeCell ref="QFU6:QFW6"/>
    <mergeCell ref="QFX6:QFZ6"/>
    <mergeCell ref="QGA6:QGC6"/>
    <mergeCell ref="QEZ6:QFB6"/>
    <mergeCell ref="QFC6:QFE6"/>
    <mergeCell ref="QFF6:QFH6"/>
    <mergeCell ref="QFI6:QFK6"/>
    <mergeCell ref="QFL6:QFN6"/>
    <mergeCell ref="QEK6:QEM6"/>
    <mergeCell ref="QEN6:QEP6"/>
    <mergeCell ref="QEQ6:QES6"/>
    <mergeCell ref="QET6:QEV6"/>
    <mergeCell ref="QEW6:QEY6"/>
    <mergeCell ref="QDV6:QDX6"/>
    <mergeCell ref="QDY6:QEA6"/>
    <mergeCell ref="QEB6:QED6"/>
    <mergeCell ref="QEE6:QEG6"/>
    <mergeCell ref="QEH6:QEJ6"/>
    <mergeCell ref="QDG6:QDI6"/>
    <mergeCell ref="QDJ6:QDL6"/>
    <mergeCell ref="QDM6:QDO6"/>
    <mergeCell ref="QDP6:QDR6"/>
    <mergeCell ref="QDS6:QDU6"/>
    <mergeCell ref="QCR6:QCT6"/>
    <mergeCell ref="QCU6:QCW6"/>
    <mergeCell ref="QCX6:QCZ6"/>
    <mergeCell ref="QDA6:QDC6"/>
    <mergeCell ref="QDD6:QDF6"/>
    <mergeCell ref="QCC6:QCE6"/>
    <mergeCell ref="QCF6:QCH6"/>
    <mergeCell ref="QCI6:QCK6"/>
    <mergeCell ref="QCL6:QCN6"/>
    <mergeCell ref="QCO6:QCQ6"/>
    <mergeCell ref="QBN6:QBP6"/>
    <mergeCell ref="QBQ6:QBS6"/>
    <mergeCell ref="QBT6:QBV6"/>
    <mergeCell ref="QBW6:QBY6"/>
    <mergeCell ref="QBZ6:QCB6"/>
    <mergeCell ref="QAY6:QBA6"/>
    <mergeCell ref="QBB6:QBD6"/>
    <mergeCell ref="QBE6:QBG6"/>
    <mergeCell ref="QBH6:QBJ6"/>
    <mergeCell ref="QBK6:QBM6"/>
    <mergeCell ref="QAJ6:QAL6"/>
    <mergeCell ref="QAM6:QAO6"/>
    <mergeCell ref="QAP6:QAR6"/>
    <mergeCell ref="QAS6:QAU6"/>
    <mergeCell ref="QAV6:QAX6"/>
    <mergeCell ref="PZU6:PZW6"/>
    <mergeCell ref="PZX6:PZZ6"/>
    <mergeCell ref="QAA6:QAC6"/>
    <mergeCell ref="QAD6:QAF6"/>
    <mergeCell ref="QAG6:QAI6"/>
    <mergeCell ref="PZF6:PZH6"/>
    <mergeCell ref="PZI6:PZK6"/>
    <mergeCell ref="PZL6:PZN6"/>
    <mergeCell ref="PZO6:PZQ6"/>
    <mergeCell ref="PZR6:PZT6"/>
    <mergeCell ref="PYQ6:PYS6"/>
    <mergeCell ref="PYT6:PYV6"/>
    <mergeCell ref="PYW6:PYY6"/>
    <mergeCell ref="PYZ6:PZB6"/>
    <mergeCell ref="PZC6:PZE6"/>
    <mergeCell ref="PYB6:PYD6"/>
    <mergeCell ref="PYE6:PYG6"/>
    <mergeCell ref="PYH6:PYJ6"/>
    <mergeCell ref="PYK6:PYM6"/>
    <mergeCell ref="PYN6:PYP6"/>
    <mergeCell ref="PXM6:PXO6"/>
    <mergeCell ref="PXP6:PXR6"/>
    <mergeCell ref="PXS6:PXU6"/>
    <mergeCell ref="PXV6:PXX6"/>
    <mergeCell ref="PXY6:PYA6"/>
    <mergeCell ref="PWX6:PWZ6"/>
    <mergeCell ref="PXA6:PXC6"/>
    <mergeCell ref="PXD6:PXF6"/>
    <mergeCell ref="PXG6:PXI6"/>
    <mergeCell ref="PXJ6:PXL6"/>
    <mergeCell ref="PWI6:PWK6"/>
    <mergeCell ref="PWL6:PWN6"/>
    <mergeCell ref="PWO6:PWQ6"/>
    <mergeCell ref="PWR6:PWT6"/>
    <mergeCell ref="PWU6:PWW6"/>
    <mergeCell ref="PVT6:PVV6"/>
    <mergeCell ref="PVW6:PVY6"/>
    <mergeCell ref="PVZ6:PWB6"/>
    <mergeCell ref="PWC6:PWE6"/>
    <mergeCell ref="PWF6:PWH6"/>
    <mergeCell ref="PVE6:PVG6"/>
    <mergeCell ref="PVH6:PVJ6"/>
    <mergeCell ref="PVK6:PVM6"/>
    <mergeCell ref="PVN6:PVP6"/>
    <mergeCell ref="PVQ6:PVS6"/>
    <mergeCell ref="PUP6:PUR6"/>
    <mergeCell ref="PUS6:PUU6"/>
    <mergeCell ref="PUV6:PUX6"/>
    <mergeCell ref="PUY6:PVA6"/>
    <mergeCell ref="PVB6:PVD6"/>
    <mergeCell ref="PUA6:PUC6"/>
    <mergeCell ref="PUD6:PUF6"/>
    <mergeCell ref="PUG6:PUI6"/>
    <mergeCell ref="PUJ6:PUL6"/>
    <mergeCell ref="PUM6:PUO6"/>
    <mergeCell ref="PTL6:PTN6"/>
    <mergeCell ref="PTO6:PTQ6"/>
    <mergeCell ref="PTR6:PTT6"/>
    <mergeCell ref="PTU6:PTW6"/>
    <mergeCell ref="PTX6:PTZ6"/>
    <mergeCell ref="PSW6:PSY6"/>
    <mergeCell ref="PSZ6:PTB6"/>
    <mergeCell ref="PTC6:PTE6"/>
    <mergeCell ref="PTF6:PTH6"/>
    <mergeCell ref="PTI6:PTK6"/>
    <mergeCell ref="PSH6:PSJ6"/>
    <mergeCell ref="PSK6:PSM6"/>
    <mergeCell ref="PSN6:PSP6"/>
    <mergeCell ref="PSQ6:PSS6"/>
    <mergeCell ref="PST6:PSV6"/>
    <mergeCell ref="PRS6:PRU6"/>
    <mergeCell ref="PRV6:PRX6"/>
    <mergeCell ref="PRY6:PSA6"/>
    <mergeCell ref="PSB6:PSD6"/>
    <mergeCell ref="PSE6:PSG6"/>
    <mergeCell ref="PRD6:PRF6"/>
    <mergeCell ref="PRG6:PRI6"/>
    <mergeCell ref="PRJ6:PRL6"/>
    <mergeCell ref="PRM6:PRO6"/>
    <mergeCell ref="PRP6:PRR6"/>
    <mergeCell ref="PQO6:PQQ6"/>
    <mergeCell ref="PQR6:PQT6"/>
    <mergeCell ref="PQU6:PQW6"/>
    <mergeCell ref="PQX6:PQZ6"/>
    <mergeCell ref="PRA6:PRC6"/>
    <mergeCell ref="PPZ6:PQB6"/>
    <mergeCell ref="PQC6:PQE6"/>
    <mergeCell ref="PQF6:PQH6"/>
    <mergeCell ref="PQI6:PQK6"/>
    <mergeCell ref="PQL6:PQN6"/>
    <mergeCell ref="PPK6:PPM6"/>
    <mergeCell ref="PPN6:PPP6"/>
    <mergeCell ref="PPQ6:PPS6"/>
    <mergeCell ref="PPT6:PPV6"/>
    <mergeCell ref="PPW6:PPY6"/>
    <mergeCell ref="POV6:POX6"/>
    <mergeCell ref="POY6:PPA6"/>
    <mergeCell ref="PPB6:PPD6"/>
    <mergeCell ref="PPE6:PPG6"/>
    <mergeCell ref="PPH6:PPJ6"/>
    <mergeCell ref="POG6:POI6"/>
    <mergeCell ref="POJ6:POL6"/>
    <mergeCell ref="POM6:POO6"/>
    <mergeCell ref="POP6:POR6"/>
    <mergeCell ref="POS6:POU6"/>
    <mergeCell ref="PNR6:PNT6"/>
    <mergeCell ref="PNU6:PNW6"/>
    <mergeCell ref="PNX6:PNZ6"/>
    <mergeCell ref="POA6:POC6"/>
    <mergeCell ref="POD6:POF6"/>
    <mergeCell ref="PNC6:PNE6"/>
    <mergeCell ref="PNF6:PNH6"/>
    <mergeCell ref="PNI6:PNK6"/>
    <mergeCell ref="PNL6:PNN6"/>
    <mergeCell ref="PNO6:PNQ6"/>
    <mergeCell ref="PMN6:PMP6"/>
    <mergeCell ref="PMQ6:PMS6"/>
    <mergeCell ref="PMT6:PMV6"/>
    <mergeCell ref="PMW6:PMY6"/>
    <mergeCell ref="PMZ6:PNB6"/>
    <mergeCell ref="PLY6:PMA6"/>
    <mergeCell ref="PMB6:PMD6"/>
    <mergeCell ref="PME6:PMG6"/>
    <mergeCell ref="PMH6:PMJ6"/>
    <mergeCell ref="PMK6:PMM6"/>
    <mergeCell ref="PLJ6:PLL6"/>
    <mergeCell ref="PLM6:PLO6"/>
    <mergeCell ref="PLP6:PLR6"/>
    <mergeCell ref="PLS6:PLU6"/>
    <mergeCell ref="PLV6:PLX6"/>
    <mergeCell ref="PKU6:PKW6"/>
    <mergeCell ref="PKX6:PKZ6"/>
    <mergeCell ref="PLA6:PLC6"/>
    <mergeCell ref="PLD6:PLF6"/>
    <mergeCell ref="PLG6:PLI6"/>
    <mergeCell ref="PKF6:PKH6"/>
    <mergeCell ref="PKI6:PKK6"/>
    <mergeCell ref="PKL6:PKN6"/>
    <mergeCell ref="PKO6:PKQ6"/>
    <mergeCell ref="PKR6:PKT6"/>
    <mergeCell ref="PJQ6:PJS6"/>
    <mergeCell ref="PJT6:PJV6"/>
    <mergeCell ref="PJW6:PJY6"/>
    <mergeCell ref="PJZ6:PKB6"/>
    <mergeCell ref="PKC6:PKE6"/>
    <mergeCell ref="PJB6:PJD6"/>
    <mergeCell ref="PJE6:PJG6"/>
    <mergeCell ref="PJH6:PJJ6"/>
    <mergeCell ref="PJK6:PJM6"/>
    <mergeCell ref="PJN6:PJP6"/>
    <mergeCell ref="PIM6:PIO6"/>
    <mergeCell ref="PIP6:PIR6"/>
    <mergeCell ref="PIS6:PIU6"/>
    <mergeCell ref="PIV6:PIX6"/>
    <mergeCell ref="PIY6:PJA6"/>
    <mergeCell ref="PHX6:PHZ6"/>
    <mergeCell ref="PIA6:PIC6"/>
    <mergeCell ref="PID6:PIF6"/>
    <mergeCell ref="PIG6:PII6"/>
    <mergeCell ref="PIJ6:PIL6"/>
    <mergeCell ref="PHI6:PHK6"/>
    <mergeCell ref="PHL6:PHN6"/>
    <mergeCell ref="PHO6:PHQ6"/>
    <mergeCell ref="PHR6:PHT6"/>
    <mergeCell ref="PHU6:PHW6"/>
    <mergeCell ref="PGT6:PGV6"/>
    <mergeCell ref="PGW6:PGY6"/>
    <mergeCell ref="PGZ6:PHB6"/>
    <mergeCell ref="PHC6:PHE6"/>
    <mergeCell ref="PHF6:PHH6"/>
    <mergeCell ref="PGE6:PGG6"/>
    <mergeCell ref="PGH6:PGJ6"/>
    <mergeCell ref="PGK6:PGM6"/>
    <mergeCell ref="PGN6:PGP6"/>
    <mergeCell ref="PGQ6:PGS6"/>
    <mergeCell ref="PFP6:PFR6"/>
    <mergeCell ref="PFS6:PFU6"/>
    <mergeCell ref="PFV6:PFX6"/>
    <mergeCell ref="PFY6:PGA6"/>
    <mergeCell ref="PGB6:PGD6"/>
    <mergeCell ref="PFA6:PFC6"/>
    <mergeCell ref="PFD6:PFF6"/>
    <mergeCell ref="PFG6:PFI6"/>
    <mergeCell ref="PFJ6:PFL6"/>
    <mergeCell ref="PFM6:PFO6"/>
    <mergeCell ref="PEL6:PEN6"/>
    <mergeCell ref="PEO6:PEQ6"/>
    <mergeCell ref="PER6:PET6"/>
    <mergeCell ref="PEU6:PEW6"/>
    <mergeCell ref="PEX6:PEZ6"/>
    <mergeCell ref="PDW6:PDY6"/>
    <mergeCell ref="PDZ6:PEB6"/>
    <mergeCell ref="PEC6:PEE6"/>
    <mergeCell ref="PEF6:PEH6"/>
    <mergeCell ref="PEI6:PEK6"/>
    <mergeCell ref="PDH6:PDJ6"/>
    <mergeCell ref="PDK6:PDM6"/>
    <mergeCell ref="PDN6:PDP6"/>
    <mergeCell ref="PDQ6:PDS6"/>
    <mergeCell ref="PDT6:PDV6"/>
    <mergeCell ref="PCS6:PCU6"/>
    <mergeCell ref="PCV6:PCX6"/>
    <mergeCell ref="PCY6:PDA6"/>
    <mergeCell ref="PDB6:PDD6"/>
    <mergeCell ref="PDE6:PDG6"/>
    <mergeCell ref="PCD6:PCF6"/>
    <mergeCell ref="PCG6:PCI6"/>
    <mergeCell ref="PCJ6:PCL6"/>
    <mergeCell ref="PCM6:PCO6"/>
    <mergeCell ref="PCP6:PCR6"/>
    <mergeCell ref="PBO6:PBQ6"/>
    <mergeCell ref="PBR6:PBT6"/>
    <mergeCell ref="PBU6:PBW6"/>
    <mergeCell ref="PBX6:PBZ6"/>
    <mergeCell ref="PCA6:PCC6"/>
    <mergeCell ref="PAZ6:PBB6"/>
    <mergeCell ref="PBC6:PBE6"/>
    <mergeCell ref="PBF6:PBH6"/>
    <mergeCell ref="PBI6:PBK6"/>
    <mergeCell ref="PBL6:PBN6"/>
    <mergeCell ref="PAK6:PAM6"/>
    <mergeCell ref="PAN6:PAP6"/>
    <mergeCell ref="PAQ6:PAS6"/>
    <mergeCell ref="PAT6:PAV6"/>
    <mergeCell ref="PAW6:PAY6"/>
    <mergeCell ref="OZV6:OZX6"/>
    <mergeCell ref="OZY6:PAA6"/>
    <mergeCell ref="PAB6:PAD6"/>
    <mergeCell ref="PAE6:PAG6"/>
    <mergeCell ref="PAH6:PAJ6"/>
    <mergeCell ref="OZG6:OZI6"/>
    <mergeCell ref="OZJ6:OZL6"/>
    <mergeCell ref="OZM6:OZO6"/>
    <mergeCell ref="OZP6:OZR6"/>
    <mergeCell ref="OZS6:OZU6"/>
    <mergeCell ref="OYR6:OYT6"/>
    <mergeCell ref="OYU6:OYW6"/>
    <mergeCell ref="OYX6:OYZ6"/>
    <mergeCell ref="OZA6:OZC6"/>
    <mergeCell ref="OZD6:OZF6"/>
    <mergeCell ref="OYC6:OYE6"/>
    <mergeCell ref="OYF6:OYH6"/>
    <mergeCell ref="OYI6:OYK6"/>
    <mergeCell ref="OYL6:OYN6"/>
    <mergeCell ref="OYO6:OYQ6"/>
    <mergeCell ref="OXN6:OXP6"/>
    <mergeCell ref="OXQ6:OXS6"/>
    <mergeCell ref="OXT6:OXV6"/>
    <mergeCell ref="OXW6:OXY6"/>
    <mergeCell ref="OXZ6:OYB6"/>
    <mergeCell ref="OWY6:OXA6"/>
    <mergeCell ref="OXB6:OXD6"/>
    <mergeCell ref="OXE6:OXG6"/>
    <mergeCell ref="OXH6:OXJ6"/>
    <mergeCell ref="OXK6:OXM6"/>
    <mergeCell ref="OWJ6:OWL6"/>
    <mergeCell ref="OWM6:OWO6"/>
    <mergeCell ref="OWP6:OWR6"/>
    <mergeCell ref="OWS6:OWU6"/>
    <mergeCell ref="OWV6:OWX6"/>
    <mergeCell ref="OVU6:OVW6"/>
    <mergeCell ref="OVX6:OVZ6"/>
    <mergeCell ref="OWA6:OWC6"/>
    <mergeCell ref="OWD6:OWF6"/>
    <mergeCell ref="OWG6:OWI6"/>
    <mergeCell ref="OVF6:OVH6"/>
    <mergeCell ref="OVI6:OVK6"/>
    <mergeCell ref="OVL6:OVN6"/>
    <mergeCell ref="OVO6:OVQ6"/>
    <mergeCell ref="OVR6:OVT6"/>
    <mergeCell ref="OUQ6:OUS6"/>
    <mergeCell ref="OUT6:OUV6"/>
    <mergeCell ref="OUW6:OUY6"/>
    <mergeCell ref="OUZ6:OVB6"/>
    <mergeCell ref="OVC6:OVE6"/>
    <mergeCell ref="OUB6:OUD6"/>
    <mergeCell ref="OUE6:OUG6"/>
    <mergeCell ref="OUH6:OUJ6"/>
    <mergeCell ref="OUK6:OUM6"/>
    <mergeCell ref="OUN6:OUP6"/>
    <mergeCell ref="OTM6:OTO6"/>
    <mergeCell ref="OTP6:OTR6"/>
    <mergeCell ref="OTS6:OTU6"/>
    <mergeCell ref="OTV6:OTX6"/>
    <mergeCell ref="OTY6:OUA6"/>
    <mergeCell ref="OSX6:OSZ6"/>
    <mergeCell ref="OTA6:OTC6"/>
    <mergeCell ref="OTD6:OTF6"/>
    <mergeCell ref="OTG6:OTI6"/>
    <mergeCell ref="OTJ6:OTL6"/>
    <mergeCell ref="OSI6:OSK6"/>
    <mergeCell ref="OSL6:OSN6"/>
    <mergeCell ref="OSO6:OSQ6"/>
    <mergeCell ref="OSR6:OST6"/>
    <mergeCell ref="OSU6:OSW6"/>
    <mergeCell ref="ORT6:ORV6"/>
    <mergeCell ref="ORW6:ORY6"/>
    <mergeCell ref="ORZ6:OSB6"/>
    <mergeCell ref="OSC6:OSE6"/>
    <mergeCell ref="OSF6:OSH6"/>
    <mergeCell ref="ORE6:ORG6"/>
    <mergeCell ref="ORH6:ORJ6"/>
    <mergeCell ref="ORK6:ORM6"/>
    <mergeCell ref="ORN6:ORP6"/>
    <mergeCell ref="ORQ6:ORS6"/>
    <mergeCell ref="OQP6:OQR6"/>
    <mergeCell ref="OQS6:OQU6"/>
    <mergeCell ref="OQV6:OQX6"/>
    <mergeCell ref="OQY6:ORA6"/>
    <mergeCell ref="ORB6:ORD6"/>
    <mergeCell ref="OQA6:OQC6"/>
    <mergeCell ref="OQD6:OQF6"/>
    <mergeCell ref="OQG6:OQI6"/>
    <mergeCell ref="OQJ6:OQL6"/>
    <mergeCell ref="OQM6:OQO6"/>
    <mergeCell ref="OPL6:OPN6"/>
    <mergeCell ref="OPO6:OPQ6"/>
    <mergeCell ref="OPR6:OPT6"/>
    <mergeCell ref="OPU6:OPW6"/>
    <mergeCell ref="OPX6:OPZ6"/>
    <mergeCell ref="OOW6:OOY6"/>
    <mergeCell ref="OOZ6:OPB6"/>
    <mergeCell ref="OPC6:OPE6"/>
    <mergeCell ref="OPF6:OPH6"/>
    <mergeCell ref="OPI6:OPK6"/>
    <mergeCell ref="OOH6:OOJ6"/>
    <mergeCell ref="OOK6:OOM6"/>
    <mergeCell ref="OON6:OOP6"/>
    <mergeCell ref="OOQ6:OOS6"/>
    <mergeCell ref="OOT6:OOV6"/>
    <mergeCell ref="ONS6:ONU6"/>
    <mergeCell ref="ONV6:ONX6"/>
    <mergeCell ref="ONY6:OOA6"/>
    <mergeCell ref="OOB6:OOD6"/>
    <mergeCell ref="OOE6:OOG6"/>
    <mergeCell ref="OND6:ONF6"/>
    <mergeCell ref="ONG6:ONI6"/>
    <mergeCell ref="ONJ6:ONL6"/>
    <mergeCell ref="ONM6:ONO6"/>
    <mergeCell ref="ONP6:ONR6"/>
    <mergeCell ref="OMO6:OMQ6"/>
    <mergeCell ref="OMR6:OMT6"/>
    <mergeCell ref="OMU6:OMW6"/>
    <mergeCell ref="OMX6:OMZ6"/>
    <mergeCell ref="ONA6:ONC6"/>
    <mergeCell ref="OLZ6:OMB6"/>
    <mergeCell ref="OMC6:OME6"/>
    <mergeCell ref="OMF6:OMH6"/>
    <mergeCell ref="OMI6:OMK6"/>
    <mergeCell ref="OML6:OMN6"/>
    <mergeCell ref="OLK6:OLM6"/>
    <mergeCell ref="OLN6:OLP6"/>
    <mergeCell ref="OLQ6:OLS6"/>
    <mergeCell ref="OLT6:OLV6"/>
    <mergeCell ref="OLW6:OLY6"/>
    <mergeCell ref="OKV6:OKX6"/>
    <mergeCell ref="OKY6:OLA6"/>
    <mergeCell ref="OLB6:OLD6"/>
    <mergeCell ref="OLE6:OLG6"/>
    <mergeCell ref="OLH6:OLJ6"/>
    <mergeCell ref="OKG6:OKI6"/>
    <mergeCell ref="OKJ6:OKL6"/>
    <mergeCell ref="OKM6:OKO6"/>
    <mergeCell ref="OKP6:OKR6"/>
    <mergeCell ref="OKS6:OKU6"/>
    <mergeCell ref="OJR6:OJT6"/>
    <mergeCell ref="OJU6:OJW6"/>
    <mergeCell ref="OJX6:OJZ6"/>
    <mergeCell ref="OKA6:OKC6"/>
    <mergeCell ref="OKD6:OKF6"/>
    <mergeCell ref="OJC6:OJE6"/>
    <mergeCell ref="OJF6:OJH6"/>
    <mergeCell ref="OJI6:OJK6"/>
    <mergeCell ref="OJL6:OJN6"/>
    <mergeCell ref="OJO6:OJQ6"/>
    <mergeCell ref="OIN6:OIP6"/>
    <mergeCell ref="OIQ6:OIS6"/>
    <mergeCell ref="OIT6:OIV6"/>
    <mergeCell ref="OIW6:OIY6"/>
    <mergeCell ref="OIZ6:OJB6"/>
    <mergeCell ref="OHY6:OIA6"/>
    <mergeCell ref="OIB6:OID6"/>
    <mergeCell ref="OIE6:OIG6"/>
    <mergeCell ref="OIH6:OIJ6"/>
    <mergeCell ref="OIK6:OIM6"/>
    <mergeCell ref="OHJ6:OHL6"/>
    <mergeCell ref="OHM6:OHO6"/>
    <mergeCell ref="OHP6:OHR6"/>
    <mergeCell ref="OHS6:OHU6"/>
    <mergeCell ref="OHV6:OHX6"/>
    <mergeCell ref="OGU6:OGW6"/>
    <mergeCell ref="OGX6:OGZ6"/>
    <mergeCell ref="OHA6:OHC6"/>
    <mergeCell ref="OHD6:OHF6"/>
    <mergeCell ref="OHG6:OHI6"/>
    <mergeCell ref="OGF6:OGH6"/>
    <mergeCell ref="OGI6:OGK6"/>
    <mergeCell ref="OGL6:OGN6"/>
    <mergeCell ref="OGO6:OGQ6"/>
    <mergeCell ref="OGR6:OGT6"/>
    <mergeCell ref="OFQ6:OFS6"/>
    <mergeCell ref="OFT6:OFV6"/>
    <mergeCell ref="OFW6:OFY6"/>
    <mergeCell ref="OFZ6:OGB6"/>
    <mergeCell ref="OGC6:OGE6"/>
    <mergeCell ref="OFB6:OFD6"/>
    <mergeCell ref="OFE6:OFG6"/>
    <mergeCell ref="OFH6:OFJ6"/>
    <mergeCell ref="OFK6:OFM6"/>
    <mergeCell ref="OFN6:OFP6"/>
    <mergeCell ref="OEM6:OEO6"/>
    <mergeCell ref="OEP6:OER6"/>
    <mergeCell ref="OES6:OEU6"/>
    <mergeCell ref="OEV6:OEX6"/>
    <mergeCell ref="OEY6:OFA6"/>
    <mergeCell ref="ODX6:ODZ6"/>
    <mergeCell ref="OEA6:OEC6"/>
    <mergeCell ref="OED6:OEF6"/>
    <mergeCell ref="OEG6:OEI6"/>
    <mergeCell ref="OEJ6:OEL6"/>
    <mergeCell ref="ODI6:ODK6"/>
    <mergeCell ref="ODL6:ODN6"/>
    <mergeCell ref="ODO6:ODQ6"/>
    <mergeCell ref="ODR6:ODT6"/>
    <mergeCell ref="ODU6:ODW6"/>
    <mergeCell ref="OCT6:OCV6"/>
    <mergeCell ref="OCW6:OCY6"/>
    <mergeCell ref="OCZ6:ODB6"/>
    <mergeCell ref="ODC6:ODE6"/>
    <mergeCell ref="ODF6:ODH6"/>
    <mergeCell ref="OCE6:OCG6"/>
    <mergeCell ref="OCH6:OCJ6"/>
    <mergeCell ref="OCK6:OCM6"/>
    <mergeCell ref="OCN6:OCP6"/>
    <mergeCell ref="OCQ6:OCS6"/>
    <mergeCell ref="OBP6:OBR6"/>
    <mergeCell ref="OBS6:OBU6"/>
    <mergeCell ref="OBV6:OBX6"/>
    <mergeCell ref="OBY6:OCA6"/>
    <mergeCell ref="OCB6:OCD6"/>
    <mergeCell ref="OBA6:OBC6"/>
    <mergeCell ref="OBD6:OBF6"/>
    <mergeCell ref="OBG6:OBI6"/>
    <mergeCell ref="OBJ6:OBL6"/>
    <mergeCell ref="OBM6:OBO6"/>
    <mergeCell ref="OAL6:OAN6"/>
    <mergeCell ref="OAO6:OAQ6"/>
    <mergeCell ref="OAR6:OAT6"/>
    <mergeCell ref="OAU6:OAW6"/>
    <mergeCell ref="OAX6:OAZ6"/>
    <mergeCell ref="NZW6:NZY6"/>
    <mergeCell ref="NZZ6:OAB6"/>
    <mergeCell ref="OAC6:OAE6"/>
    <mergeCell ref="OAF6:OAH6"/>
    <mergeCell ref="OAI6:OAK6"/>
    <mergeCell ref="NZH6:NZJ6"/>
    <mergeCell ref="NZK6:NZM6"/>
    <mergeCell ref="NZN6:NZP6"/>
    <mergeCell ref="NZQ6:NZS6"/>
    <mergeCell ref="NZT6:NZV6"/>
    <mergeCell ref="NYS6:NYU6"/>
    <mergeCell ref="NYV6:NYX6"/>
    <mergeCell ref="NYY6:NZA6"/>
    <mergeCell ref="NZB6:NZD6"/>
    <mergeCell ref="NZE6:NZG6"/>
    <mergeCell ref="NYD6:NYF6"/>
    <mergeCell ref="NYG6:NYI6"/>
    <mergeCell ref="NYJ6:NYL6"/>
    <mergeCell ref="NYM6:NYO6"/>
    <mergeCell ref="NYP6:NYR6"/>
    <mergeCell ref="NXO6:NXQ6"/>
    <mergeCell ref="NXR6:NXT6"/>
    <mergeCell ref="NXU6:NXW6"/>
    <mergeCell ref="NXX6:NXZ6"/>
    <mergeCell ref="NYA6:NYC6"/>
    <mergeCell ref="NWZ6:NXB6"/>
    <mergeCell ref="NXC6:NXE6"/>
    <mergeCell ref="NXF6:NXH6"/>
    <mergeCell ref="NXI6:NXK6"/>
    <mergeCell ref="NXL6:NXN6"/>
    <mergeCell ref="NWK6:NWM6"/>
    <mergeCell ref="NWN6:NWP6"/>
    <mergeCell ref="NWQ6:NWS6"/>
    <mergeCell ref="NWT6:NWV6"/>
    <mergeCell ref="NWW6:NWY6"/>
    <mergeCell ref="NVV6:NVX6"/>
    <mergeCell ref="NVY6:NWA6"/>
    <mergeCell ref="NWB6:NWD6"/>
    <mergeCell ref="NWE6:NWG6"/>
    <mergeCell ref="NWH6:NWJ6"/>
    <mergeCell ref="NVG6:NVI6"/>
    <mergeCell ref="NVJ6:NVL6"/>
    <mergeCell ref="NVM6:NVO6"/>
    <mergeCell ref="NVP6:NVR6"/>
    <mergeCell ref="NVS6:NVU6"/>
    <mergeCell ref="NUR6:NUT6"/>
    <mergeCell ref="NUU6:NUW6"/>
    <mergeCell ref="NUX6:NUZ6"/>
    <mergeCell ref="NVA6:NVC6"/>
    <mergeCell ref="NVD6:NVF6"/>
    <mergeCell ref="NUC6:NUE6"/>
    <mergeCell ref="NUF6:NUH6"/>
    <mergeCell ref="NUI6:NUK6"/>
    <mergeCell ref="NUL6:NUN6"/>
    <mergeCell ref="NUO6:NUQ6"/>
    <mergeCell ref="NTN6:NTP6"/>
    <mergeCell ref="NTQ6:NTS6"/>
    <mergeCell ref="NTT6:NTV6"/>
    <mergeCell ref="NTW6:NTY6"/>
    <mergeCell ref="NTZ6:NUB6"/>
    <mergeCell ref="NSY6:NTA6"/>
    <mergeCell ref="NTB6:NTD6"/>
    <mergeCell ref="NTE6:NTG6"/>
    <mergeCell ref="NTH6:NTJ6"/>
    <mergeCell ref="NTK6:NTM6"/>
    <mergeCell ref="NSJ6:NSL6"/>
    <mergeCell ref="NSM6:NSO6"/>
    <mergeCell ref="NSP6:NSR6"/>
    <mergeCell ref="NSS6:NSU6"/>
    <mergeCell ref="NSV6:NSX6"/>
    <mergeCell ref="NRU6:NRW6"/>
    <mergeCell ref="NRX6:NRZ6"/>
    <mergeCell ref="NSA6:NSC6"/>
    <mergeCell ref="NSD6:NSF6"/>
    <mergeCell ref="NSG6:NSI6"/>
    <mergeCell ref="NRF6:NRH6"/>
    <mergeCell ref="NRI6:NRK6"/>
    <mergeCell ref="NRL6:NRN6"/>
    <mergeCell ref="NRO6:NRQ6"/>
    <mergeCell ref="NRR6:NRT6"/>
    <mergeCell ref="NQQ6:NQS6"/>
    <mergeCell ref="NQT6:NQV6"/>
    <mergeCell ref="NQW6:NQY6"/>
    <mergeCell ref="NQZ6:NRB6"/>
    <mergeCell ref="NRC6:NRE6"/>
    <mergeCell ref="NQB6:NQD6"/>
    <mergeCell ref="NQE6:NQG6"/>
    <mergeCell ref="NQH6:NQJ6"/>
    <mergeCell ref="NQK6:NQM6"/>
    <mergeCell ref="NQN6:NQP6"/>
    <mergeCell ref="NPM6:NPO6"/>
    <mergeCell ref="NPP6:NPR6"/>
    <mergeCell ref="NPS6:NPU6"/>
    <mergeCell ref="NPV6:NPX6"/>
    <mergeCell ref="NPY6:NQA6"/>
    <mergeCell ref="NOX6:NOZ6"/>
    <mergeCell ref="NPA6:NPC6"/>
    <mergeCell ref="NPD6:NPF6"/>
    <mergeCell ref="NPG6:NPI6"/>
    <mergeCell ref="NPJ6:NPL6"/>
    <mergeCell ref="NOI6:NOK6"/>
    <mergeCell ref="NOL6:NON6"/>
    <mergeCell ref="NOO6:NOQ6"/>
    <mergeCell ref="NOR6:NOT6"/>
    <mergeCell ref="NOU6:NOW6"/>
    <mergeCell ref="NNT6:NNV6"/>
    <mergeCell ref="NNW6:NNY6"/>
    <mergeCell ref="NNZ6:NOB6"/>
    <mergeCell ref="NOC6:NOE6"/>
    <mergeCell ref="NOF6:NOH6"/>
    <mergeCell ref="NNE6:NNG6"/>
    <mergeCell ref="NNH6:NNJ6"/>
    <mergeCell ref="NNK6:NNM6"/>
    <mergeCell ref="NNN6:NNP6"/>
    <mergeCell ref="NNQ6:NNS6"/>
    <mergeCell ref="NMP6:NMR6"/>
    <mergeCell ref="NMS6:NMU6"/>
    <mergeCell ref="NMV6:NMX6"/>
    <mergeCell ref="NMY6:NNA6"/>
    <mergeCell ref="NNB6:NND6"/>
    <mergeCell ref="NMA6:NMC6"/>
    <mergeCell ref="NMD6:NMF6"/>
    <mergeCell ref="NMG6:NMI6"/>
    <mergeCell ref="NMJ6:NML6"/>
    <mergeCell ref="NMM6:NMO6"/>
    <mergeCell ref="NLL6:NLN6"/>
    <mergeCell ref="NLO6:NLQ6"/>
    <mergeCell ref="NLR6:NLT6"/>
    <mergeCell ref="NLU6:NLW6"/>
    <mergeCell ref="NLX6:NLZ6"/>
    <mergeCell ref="NKW6:NKY6"/>
    <mergeCell ref="NKZ6:NLB6"/>
    <mergeCell ref="NLC6:NLE6"/>
    <mergeCell ref="NLF6:NLH6"/>
    <mergeCell ref="NLI6:NLK6"/>
    <mergeCell ref="NKH6:NKJ6"/>
    <mergeCell ref="NKK6:NKM6"/>
    <mergeCell ref="NKN6:NKP6"/>
    <mergeCell ref="NKQ6:NKS6"/>
    <mergeCell ref="NKT6:NKV6"/>
    <mergeCell ref="NJS6:NJU6"/>
    <mergeCell ref="NJV6:NJX6"/>
    <mergeCell ref="NJY6:NKA6"/>
    <mergeCell ref="NKB6:NKD6"/>
    <mergeCell ref="NKE6:NKG6"/>
    <mergeCell ref="NJD6:NJF6"/>
    <mergeCell ref="NJG6:NJI6"/>
    <mergeCell ref="NJJ6:NJL6"/>
    <mergeCell ref="NJM6:NJO6"/>
    <mergeCell ref="NJP6:NJR6"/>
    <mergeCell ref="NIO6:NIQ6"/>
    <mergeCell ref="NIR6:NIT6"/>
    <mergeCell ref="NIU6:NIW6"/>
    <mergeCell ref="NIX6:NIZ6"/>
    <mergeCell ref="NJA6:NJC6"/>
    <mergeCell ref="NHZ6:NIB6"/>
    <mergeCell ref="NIC6:NIE6"/>
    <mergeCell ref="NIF6:NIH6"/>
    <mergeCell ref="NII6:NIK6"/>
    <mergeCell ref="NIL6:NIN6"/>
    <mergeCell ref="NHK6:NHM6"/>
    <mergeCell ref="NHN6:NHP6"/>
    <mergeCell ref="NHQ6:NHS6"/>
    <mergeCell ref="NHT6:NHV6"/>
    <mergeCell ref="NHW6:NHY6"/>
    <mergeCell ref="NGV6:NGX6"/>
    <mergeCell ref="NGY6:NHA6"/>
    <mergeCell ref="NHB6:NHD6"/>
    <mergeCell ref="NHE6:NHG6"/>
    <mergeCell ref="NHH6:NHJ6"/>
    <mergeCell ref="NGG6:NGI6"/>
    <mergeCell ref="NGJ6:NGL6"/>
    <mergeCell ref="NGM6:NGO6"/>
    <mergeCell ref="NGP6:NGR6"/>
    <mergeCell ref="NGS6:NGU6"/>
    <mergeCell ref="NFR6:NFT6"/>
    <mergeCell ref="NFU6:NFW6"/>
    <mergeCell ref="NFX6:NFZ6"/>
    <mergeCell ref="NGA6:NGC6"/>
    <mergeCell ref="NGD6:NGF6"/>
    <mergeCell ref="NFC6:NFE6"/>
    <mergeCell ref="NFF6:NFH6"/>
    <mergeCell ref="NFI6:NFK6"/>
    <mergeCell ref="NFL6:NFN6"/>
    <mergeCell ref="NFO6:NFQ6"/>
    <mergeCell ref="NEN6:NEP6"/>
    <mergeCell ref="NEQ6:NES6"/>
    <mergeCell ref="NET6:NEV6"/>
    <mergeCell ref="NEW6:NEY6"/>
    <mergeCell ref="NEZ6:NFB6"/>
    <mergeCell ref="NDY6:NEA6"/>
    <mergeCell ref="NEB6:NED6"/>
    <mergeCell ref="NEE6:NEG6"/>
    <mergeCell ref="NEH6:NEJ6"/>
    <mergeCell ref="NEK6:NEM6"/>
    <mergeCell ref="NDJ6:NDL6"/>
    <mergeCell ref="NDM6:NDO6"/>
    <mergeCell ref="NDP6:NDR6"/>
    <mergeCell ref="NDS6:NDU6"/>
    <mergeCell ref="NDV6:NDX6"/>
    <mergeCell ref="NCU6:NCW6"/>
    <mergeCell ref="NCX6:NCZ6"/>
    <mergeCell ref="NDA6:NDC6"/>
    <mergeCell ref="NDD6:NDF6"/>
    <mergeCell ref="NDG6:NDI6"/>
    <mergeCell ref="NCF6:NCH6"/>
    <mergeCell ref="NCI6:NCK6"/>
    <mergeCell ref="NCL6:NCN6"/>
    <mergeCell ref="NCO6:NCQ6"/>
    <mergeCell ref="NCR6:NCT6"/>
    <mergeCell ref="NBQ6:NBS6"/>
    <mergeCell ref="NBT6:NBV6"/>
    <mergeCell ref="NBW6:NBY6"/>
    <mergeCell ref="NBZ6:NCB6"/>
    <mergeCell ref="NCC6:NCE6"/>
    <mergeCell ref="NBB6:NBD6"/>
    <mergeCell ref="NBE6:NBG6"/>
    <mergeCell ref="NBH6:NBJ6"/>
    <mergeCell ref="NBK6:NBM6"/>
    <mergeCell ref="NBN6:NBP6"/>
    <mergeCell ref="NAM6:NAO6"/>
    <mergeCell ref="NAP6:NAR6"/>
    <mergeCell ref="NAS6:NAU6"/>
    <mergeCell ref="NAV6:NAX6"/>
    <mergeCell ref="NAY6:NBA6"/>
    <mergeCell ref="MZX6:MZZ6"/>
    <mergeCell ref="NAA6:NAC6"/>
    <mergeCell ref="NAD6:NAF6"/>
    <mergeCell ref="NAG6:NAI6"/>
    <mergeCell ref="NAJ6:NAL6"/>
    <mergeCell ref="MZI6:MZK6"/>
    <mergeCell ref="MZL6:MZN6"/>
    <mergeCell ref="MZO6:MZQ6"/>
    <mergeCell ref="MZR6:MZT6"/>
    <mergeCell ref="MZU6:MZW6"/>
    <mergeCell ref="MYT6:MYV6"/>
    <mergeCell ref="MYW6:MYY6"/>
    <mergeCell ref="MYZ6:MZB6"/>
    <mergeCell ref="MZC6:MZE6"/>
    <mergeCell ref="MZF6:MZH6"/>
    <mergeCell ref="MYE6:MYG6"/>
    <mergeCell ref="MYH6:MYJ6"/>
    <mergeCell ref="MYK6:MYM6"/>
    <mergeCell ref="MYN6:MYP6"/>
    <mergeCell ref="MYQ6:MYS6"/>
    <mergeCell ref="MXP6:MXR6"/>
    <mergeCell ref="MXS6:MXU6"/>
    <mergeCell ref="MXV6:MXX6"/>
    <mergeCell ref="MXY6:MYA6"/>
    <mergeCell ref="MYB6:MYD6"/>
    <mergeCell ref="MXA6:MXC6"/>
    <mergeCell ref="MXD6:MXF6"/>
    <mergeCell ref="MXG6:MXI6"/>
    <mergeCell ref="MXJ6:MXL6"/>
    <mergeCell ref="MXM6:MXO6"/>
    <mergeCell ref="MWL6:MWN6"/>
    <mergeCell ref="MWO6:MWQ6"/>
    <mergeCell ref="MWR6:MWT6"/>
    <mergeCell ref="MWU6:MWW6"/>
    <mergeCell ref="MWX6:MWZ6"/>
    <mergeCell ref="MVW6:MVY6"/>
    <mergeCell ref="MVZ6:MWB6"/>
    <mergeCell ref="MWC6:MWE6"/>
    <mergeCell ref="MWF6:MWH6"/>
    <mergeCell ref="MWI6:MWK6"/>
    <mergeCell ref="MVH6:MVJ6"/>
    <mergeCell ref="MVK6:MVM6"/>
    <mergeCell ref="MVN6:MVP6"/>
    <mergeCell ref="MVQ6:MVS6"/>
    <mergeCell ref="MVT6:MVV6"/>
    <mergeCell ref="MUS6:MUU6"/>
    <mergeCell ref="MUV6:MUX6"/>
    <mergeCell ref="MUY6:MVA6"/>
    <mergeCell ref="MVB6:MVD6"/>
    <mergeCell ref="MVE6:MVG6"/>
    <mergeCell ref="MUD6:MUF6"/>
    <mergeCell ref="MUG6:MUI6"/>
    <mergeCell ref="MUJ6:MUL6"/>
    <mergeCell ref="MUM6:MUO6"/>
    <mergeCell ref="MUP6:MUR6"/>
    <mergeCell ref="MTO6:MTQ6"/>
    <mergeCell ref="MTR6:MTT6"/>
    <mergeCell ref="MTU6:MTW6"/>
    <mergeCell ref="MTX6:MTZ6"/>
    <mergeCell ref="MUA6:MUC6"/>
    <mergeCell ref="MSZ6:MTB6"/>
    <mergeCell ref="MTC6:MTE6"/>
    <mergeCell ref="MTF6:MTH6"/>
    <mergeCell ref="MTI6:MTK6"/>
    <mergeCell ref="MTL6:MTN6"/>
    <mergeCell ref="MSK6:MSM6"/>
    <mergeCell ref="MSN6:MSP6"/>
    <mergeCell ref="MSQ6:MSS6"/>
    <mergeCell ref="MST6:MSV6"/>
    <mergeCell ref="MSW6:MSY6"/>
    <mergeCell ref="MRV6:MRX6"/>
    <mergeCell ref="MRY6:MSA6"/>
    <mergeCell ref="MSB6:MSD6"/>
    <mergeCell ref="MSE6:MSG6"/>
    <mergeCell ref="MSH6:MSJ6"/>
    <mergeCell ref="MRG6:MRI6"/>
    <mergeCell ref="MRJ6:MRL6"/>
    <mergeCell ref="MRM6:MRO6"/>
    <mergeCell ref="MRP6:MRR6"/>
    <mergeCell ref="MRS6:MRU6"/>
    <mergeCell ref="MQR6:MQT6"/>
    <mergeCell ref="MQU6:MQW6"/>
    <mergeCell ref="MQX6:MQZ6"/>
    <mergeCell ref="MRA6:MRC6"/>
    <mergeCell ref="MRD6:MRF6"/>
    <mergeCell ref="MQC6:MQE6"/>
    <mergeCell ref="MQF6:MQH6"/>
    <mergeCell ref="MQI6:MQK6"/>
    <mergeCell ref="MQL6:MQN6"/>
    <mergeCell ref="MQO6:MQQ6"/>
    <mergeCell ref="MPN6:MPP6"/>
    <mergeCell ref="MPQ6:MPS6"/>
    <mergeCell ref="MPT6:MPV6"/>
    <mergeCell ref="MPW6:MPY6"/>
    <mergeCell ref="MPZ6:MQB6"/>
    <mergeCell ref="MOY6:MPA6"/>
    <mergeCell ref="MPB6:MPD6"/>
    <mergeCell ref="MPE6:MPG6"/>
    <mergeCell ref="MPH6:MPJ6"/>
    <mergeCell ref="MPK6:MPM6"/>
    <mergeCell ref="MOJ6:MOL6"/>
    <mergeCell ref="MOM6:MOO6"/>
    <mergeCell ref="MOP6:MOR6"/>
    <mergeCell ref="MOS6:MOU6"/>
    <mergeCell ref="MOV6:MOX6"/>
    <mergeCell ref="MNU6:MNW6"/>
    <mergeCell ref="MNX6:MNZ6"/>
    <mergeCell ref="MOA6:MOC6"/>
    <mergeCell ref="MOD6:MOF6"/>
    <mergeCell ref="MOG6:MOI6"/>
    <mergeCell ref="MNF6:MNH6"/>
    <mergeCell ref="MNI6:MNK6"/>
    <mergeCell ref="MNL6:MNN6"/>
    <mergeCell ref="MNO6:MNQ6"/>
    <mergeCell ref="MNR6:MNT6"/>
    <mergeCell ref="MMQ6:MMS6"/>
    <mergeCell ref="MMT6:MMV6"/>
    <mergeCell ref="MMW6:MMY6"/>
    <mergeCell ref="MMZ6:MNB6"/>
    <mergeCell ref="MNC6:MNE6"/>
    <mergeCell ref="MMB6:MMD6"/>
    <mergeCell ref="MME6:MMG6"/>
    <mergeCell ref="MMH6:MMJ6"/>
    <mergeCell ref="MMK6:MMM6"/>
    <mergeCell ref="MMN6:MMP6"/>
    <mergeCell ref="MLM6:MLO6"/>
    <mergeCell ref="MLP6:MLR6"/>
    <mergeCell ref="MLS6:MLU6"/>
    <mergeCell ref="MLV6:MLX6"/>
    <mergeCell ref="MLY6:MMA6"/>
    <mergeCell ref="MKX6:MKZ6"/>
    <mergeCell ref="MLA6:MLC6"/>
    <mergeCell ref="MLD6:MLF6"/>
    <mergeCell ref="MLG6:MLI6"/>
    <mergeCell ref="MLJ6:MLL6"/>
    <mergeCell ref="MKI6:MKK6"/>
    <mergeCell ref="MKL6:MKN6"/>
    <mergeCell ref="MKO6:MKQ6"/>
    <mergeCell ref="MKR6:MKT6"/>
    <mergeCell ref="MKU6:MKW6"/>
    <mergeCell ref="MJT6:MJV6"/>
    <mergeCell ref="MJW6:MJY6"/>
    <mergeCell ref="MJZ6:MKB6"/>
    <mergeCell ref="MKC6:MKE6"/>
    <mergeCell ref="MKF6:MKH6"/>
    <mergeCell ref="MJE6:MJG6"/>
    <mergeCell ref="MJH6:MJJ6"/>
    <mergeCell ref="MJK6:MJM6"/>
    <mergeCell ref="MJN6:MJP6"/>
    <mergeCell ref="MJQ6:MJS6"/>
    <mergeCell ref="MIP6:MIR6"/>
    <mergeCell ref="MIS6:MIU6"/>
    <mergeCell ref="MIV6:MIX6"/>
    <mergeCell ref="MIY6:MJA6"/>
    <mergeCell ref="MJB6:MJD6"/>
    <mergeCell ref="MIA6:MIC6"/>
    <mergeCell ref="MID6:MIF6"/>
    <mergeCell ref="MIG6:MII6"/>
    <mergeCell ref="MIJ6:MIL6"/>
    <mergeCell ref="MIM6:MIO6"/>
    <mergeCell ref="MHL6:MHN6"/>
    <mergeCell ref="MHO6:MHQ6"/>
    <mergeCell ref="MHR6:MHT6"/>
    <mergeCell ref="MHU6:MHW6"/>
    <mergeCell ref="MHX6:MHZ6"/>
    <mergeCell ref="MGW6:MGY6"/>
    <mergeCell ref="MGZ6:MHB6"/>
    <mergeCell ref="MHC6:MHE6"/>
    <mergeCell ref="MHF6:MHH6"/>
    <mergeCell ref="MHI6:MHK6"/>
    <mergeCell ref="MGH6:MGJ6"/>
    <mergeCell ref="MGK6:MGM6"/>
    <mergeCell ref="MGN6:MGP6"/>
    <mergeCell ref="MGQ6:MGS6"/>
    <mergeCell ref="MGT6:MGV6"/>
    <mergeCell ref="MFS6:MFU6"/>
    <mergeCell ref="MFV6:MFX6"/>
    <mergeCell ref="MFY6:MGA6"/>
    <mergeCell ref="MGB6:MGD6"/>
    <mergeCell ref="MGE6:MGG6"/>
    <mergeCell ref="MFD6:MFF6"/>
    <mergeCell ref="MFG6:MFI6"/>
    <mergeCell ref="MFJ6:MFL6"/>
    <mergeCell ref="MFM6:MFO6"/>
    <mergeCell ref="MFP6:MFR6"/>
    <mergeCell ref="MEO6:MEQ6"/>
    <mergeCell ref="MER6:MET6"/>
    <mergeCell ref="MEU6:MEW6"/>
    <mergeCell ref="MEX6:MEZ6"/>
    <mergeCell ref="MFA6:MFC6"/>
    <mergeCell ref="MDZ6:MEB6"/>
    <mergeCell ref="MEC6:MEE6"/>
    <mergeCell ref="MEF6:MEH6"/>
    <mergeCell ref="MEI6:MEK6"/>
    <mergeCell ref="MEL6:MEN6"/>
    <mergeCell ref="MDK6:MDM6"/>
    <mergeCell ref="MDN6:MDP6"/>
    <mergeCell ref="MDQ6:MDS6"/>
    <mergeCell ref="MDT6:MDV6"/>
    <mergeCell ref="MDW6:MDY6"/>
    <mergeCell ref="MCV6:MCX6"/>
    <mergeCell ref="MCY6:MDA6"/>
    <mergeCell ref="MDB6:MDD6"/>
    <mergeCell ref="MDE6:MDG6"/>
    <mergeCell ref="MDH6:MDJ6"/>
    <mergeCell ref="MCG6:MCI6"/>
    <mergeCell ref="MCJ6:MCL6"/>
    <mergeCell ref="MCM6:MCO6"/>
    <mergeCell ref="MCP6:MCR6"/>
    <mergeCell ref="MCS6:MCU6"/>
    <mergeCell ref="MBR6:MBT6"/>
    <mergeCell ref="MBU6:MBW6"/>
    <mergeCell ref="MBX6:MBZ6"/>
    <mergeCell ref="MCA6:MCC6"/>
    <mergeCell ref="MCD6:MCF6"/>
    <mergeCell ref="MBC6:MBE6"/>
    <mergeCell ref="MBF6:MBH6"/>
    <mergeCell ref="MBI6:MBK6"/>
    <mergeCell ref="MBL6:MBN6"/>
    <mergeCell ref="MBO6:MBQ6"/>
    <mergeCell ref="MAN6:MAP6"/>
    <mergeCell ref="MAQ6:MAS6"/>
    <mergeCell ref="MAT6:MAV6"/>
    <mergeCell ref="MAW6:MAY6"/>
    <mergeCell ref="MAZ6:MBB6"/>
    <mergeCell ref="LZY6:MAA6"/>
    <mergeCell ref="MAB6:MAD6"/>
    <mergeCell ref="MAE6:MAG6"/>
    <mergeCell ref="MAH6:MAJ6"/>
    <mergeCell ref="MAK6:MAM6"/>
    <mergeCell ref="LZJ6:LZL6"/>
    <mergeCell ref="LZM6:LZO6"/>
    <mergeCell ref="LZP6:LZR6"/>
    <mergeCell ref="LZS6:LZU6"/>
    <mergeCell ref="LZV6:LZX6"/>
    <mergeCell ref="LYU6:LYW6"/>
    <mergeCell ref="LYX6:LYZ6"/>
    <mergeCell ref="LZA6:LZC6"/>
    <mergeCell ref="LZD6:LZF6"/>
    <mergeCell ref="LZG6:LZI6"/>
    <mergeCell ref="LYF6:LYH6"/>
    <mergeCell ref="LYI6:LYK6"/>
    <mergeCell ref="LYL6:LYN6"/>
    <mergeCell ref="LYO6:LYQ6"/>
    <mergeCell ref="LYR6:LYT6"/>
    <mergeCell ref="LXQ6:LXS6"/>
    <mergeCell ref="LXT6:LXV6"/>
    <mergeCell ref="LXW6:LXY6"/>
    <mergeCell ref="LXZ6:LYB6"/>
    <mergeCell ref="LYC6:LYE6"/>
    <mergeCell ref="LXB6:LXD6"/>
    <mergeCell ref="LXE6:LXG6"/>
    <mergeCell ref="LXH6:LXJ6"/>
    <mergeCell ref="LXK6:LXM6"/>
    <mergeCell ref="LXN6:LXP6"/>
    <mergeCell ref="LWM6:LWO6"/>
    <mergeCell ref="LWP6:LWR6"/>
    <mergeCell ref="LWS6:LWU6"/>
    <mergeCell ref="LWV6:LWX6"/>
    <mergeCell ref="LWY6:LXA6"/>
    <mergeCell ref="LVX6:LVZ6"/>
    <mergeCell ref="LWA6:LWC6"/>
    <mergeCell ref="LWD6:LWF6"/>
    <mergeCell ref="LWG6:LWI6"/>
    <mergeCell ref="LWJ6:LWL6"/>
    <mergeCell ref="LVI6:LVK6"/>
    <mergeCell ref="LVL6:LVN6"/>
    <mergeCell ref="LVO6:LVQ6"/>
    <mergeCell ref="LVR6:LVT6"/>
    <mergeCell ref="LVU6:LVW6"/>
    <mergeCell ref="LUT6:LUV6"/>
    <mergeCell ref="LUW6:LUY6"/>
    <mergeCell ref="LUZ6:LVB6"/>
    <mergeCell ref="LVC6:LVE6"/>
    <mergeCell ref="LVF6:LVH6"/>
    <mergeCell ref="LUE6:LUG6"/>
    <mergeCell ref="LUH6:LUJ6"/>
    <mergeCell ref="LUK6:LUM6"/>
    <mergeCell ref="LUN6:LUP6"/>
    <mergeCell ref="LUQ6:LUS6"/>
    <mergeCell ref="LTP6:LTR6"/>
    <mergeCell ref="LTS6:LTU6"/>
    <mergeCell ref="LTV6:LTX6"/>
    <mergeCell ref="LTY6:LUA6"/>
    <mergeCell ref="LUB6:LUD6"/>
    <mergeCell ref="LTA6:LTC6"/>
    <mergeCell ref="LTD6:LTF6"/>
    <mergeCell ref="LTG6:LTI6"/>
    <mergeCell ref="LTJ6:LTL6"/>
    <mergeCell ref="LTM6:LTO6"/>
    <mergeCell ref="LSL6:LSN6"/>
    <mergeCell ref="LSO6:LSQ6"/>
    <mergeCell ref="LSR6:LST6"/>
    <mergeCell ref="LSU6:LSW6"/>
    <mergeCell ref="LSX6:LSZ6"/>
    <mergeCell ref="LRW6:LRY6"/>
    <mergeCell ref="LRZ6:LSB6"/>
    <mergeCell ref="LSC6:LSE6"/>
    <mergeCell ref="LSF6:LSH6"/>
    <mergeCell ref="LSI6:LSK6"/>
    <mergeCell ref="LRH6:LRJ6"/>
    <mergeCell ref="LRK6:LRM6"/>
    <mergeCell ref="LRN6:LRP6"/>
    <mergeCell ref="LRQ6:LRS6"/>
    <mergeCell ref="LRT6:LRV6"/>
    <mergeCell ref="LQS6:LQU6"/>
    <mergeCell ref="LQV6:LQX6"/>
    <mergeCell ref="LQY6:LRA6"/>
    <mergeCell ref="LRB6:LRD6"/>
    <mergeCell ref="LRE6:LRG6"/>
    <mergeCell ref="LQD6:LQF6"/>
    <mergeCell ref="LQG6:LQI6"/>
    <mergeCell ref="LQJ6:LQL6"/>
    <mergeCell ref="LQM6:LQO6"/>
    <mergeCell ref="LQP6:LQR6"/>
    <mergeCell ref="LPO6:LPQ6"/>
    <mergeCell ref="LPR6:LPT6"/>
    <mergeCell ref="LPU6:LPW6"/>
    <mergeCell ref="LPX6:LPZ6"/>
    <mergeCell ref="LQA6:LQC6"/>
    <mergeCell ref="LOZ6:LPB6"/>
    <mergeCell ref="LPC6:LPE6"/>
    <mergeCell ref="LPF6:LPH6"/>
    <mergeCell ref="LPI6:LPK6"/>
    <mergeCell ref="LPL6:LPN6"/>
    <mergeCell ref="LOK6:LOM6"/>
    <mergeCell ref="LON6:LOP6"/>
    <mergeCell ref="LOQ6:LOS6"/>
    <mergeCell ref="LOT6:LOV6"/>
    <mergeCell ref="LOW6:LOY6"/>
    <mergeCell ref="LNV6:LNX6"/>
    <mergeCell ref="LNY6:LOA6"/>
    <mergeCell ref="LOB6:LOD6"/>
    <mergeCell ref="LOE6:LOG6"/>
    <mergeCell ref="LOH6:LOJ6"/>
    <mergeCell ref="LNG6:LNI6"/>
    <mergeCell ref="LNJ6:LNL6"/>
    <mergeCell ref="LNM6:LNO6"/>
    <mergeCell ref="LNP6:LNR6"/>
    <mergeCell ref="LNS6:LNU6"/>
    <mergeCell ref="LMR6:LMT6"/>
    <mergeCell ref="LMU6:LMW6"/>
    <mergeCell ref="LMX6:LMZ6"/>
    <mergeCell ref="LNA6:LNC6"/>
    <mergeCell ref="LND6:LNF6"/>
    <mergeCell ref="LMC6:LME6"/>
    <mergeCell ref="LMF6:LMH6"/>
    <mergeCell ref="LMI6:LMK6"/>
    <mergeCell ref="LML6:LMN6"/>
    <mergeCell ref="LMO6:LMQ6"/>
    <mergeCell ref="LLN6:LLP6"/>
    <mergeCell ref="LLQ6:LLS6"/>
    <mergeCell ref="LLT6:LLV6"/>
    <mergeCell ref="LLW6:LLY6"/>
    <mergeCell ref="LLZ6:LMB6"/>
    <mergeCell ref="LKY6:LLA6"/>
    <mergeCell ref="LLB6:LLD6"/>
    <mergeCell ref="LLE6:LLG6"/>
    <mergeCell ref="LLH6:LLJ6"/>
    <mergeCell ref="LLK6:LLM6"/>
    <mergeCell ref="LKJ6:LKL6"/>
    <mergeCell ref="LKM6:LKO6"/>
    <mergeCell ref="LKP6:LKR6"/>
    <mergeCell ref="LKS6:LKU6"/>
    <mergeCell ref="LKV6:LKX6"/>
    <mergeCell ref="LJU6:LJW6"/>
    <mergeCell ref="LJX6:LJZ6"/>
    <mergeCell ref="LKA6:LKC6"/>
    <mergeCell ref="LKD6:LKF6"/>
    <mergeCell ref="LKG6:LKI6"/>
    <mergeCell ref="LJF6:LJH6"/>
    <mergeCell ref="LJI6:LJK6"/>
    <mergeCell ref="LJL6:LJN6"/>
    <mergeCell ref="LJO6:LJQ6"/>
    <mergeCell ref="LJR6:LJT6"/>
    <mergeCell ref="LIQ6:LIS6"/>
    <mergeCell ref="LIT6:LIV6"/>
    <mergeCell ref="LIW6:LIY6"/>
    <mergeCell ref="LIZ6:LJB6"/>
    <mergeCell ref="LJC6:LJE6"/>
    <mergeCell ref="LIB6:LID6"/>
    <mergeCell ref="LIE6:LIG6"/>
    <mergeCell ref="LIH6:LIJ6"/>
    <mergeCell ref="LIK6:LIM6"/>
    <mergeCell ref="LIN6:LIP6"/>
    <mergeCell ref="LHM6:LHO6"/>
    <mergeCell ref="LHP6:LHR6"/>
    <mergeCell ref="LHS6:LHU6"/>
    <mergeCell ref="LHV6:LHX6"/>
    <mergeCell ref="LHY6:LIA6"/>
    <mergeCell ref="LGX6:LGZ6"/>
    <mergeCell ref="LHA6:LHC6"/>
    <mergeCell ref="LHD6:LHF6"/>
    <mergeCell ref="LHG6:LHI6"/>
    <mergeCell ref="LHJ6:LHL6"/>
    <mergeCell ref="LGI6:LGK6"/>
    <mergeCell ref="LGL6:LGN6"/>
    <mergeCell ref="LGO6:LGQ6"/>
    <mergeCell ref="LGR6:LGT6"/>
    <mergeCell ref="LGU6:LGW6"/>
    <mergeCell ref="LFT6:LFV6"/>
    <mergeCell ref="LFW6:LFY6"/>
    <mergeCell ref="LFZ6:LGB6"/>
    <mergeCell ref="LGC6:LGE6"/>
    <mergeCell ref="LGF6:LGH6"/>
    <mergeCell ref="LFE6:LFG6"/>
    <mergeCell ref="LFH6:LFJ6"/>
    <mergeCell ref="LFK6:LFM6"/>
    <mergeCell ref="LFN6:LFP6"/>
    <mergeCell ref="LFQ6:LFS6"/>
    <mergeCell ref="LEP6:LER6"/>
    <mergeCell ref="LES6:LEU6"/>
    <mergeCell ref="LEV6:LEX6"/>
    <mergeCell ref="LEY6:LFA6"/>
    <mergeCell ref="LFB6:LFD6"/>
    <mergeCell ref="LEA6:LEC6"/>
    <mergeCell ref="LED6:LEF6"/>
    <mergeCell ref="LEG6:LEI6"/>
    <mergeCell ref="LEJ6:LEL6"/>
    <mergeCell ref="LEM6:LEO6"/>
    <mergeCell ref="LDL6:LDN6"/>
    <mergeCell ref="LDO6:LDQ6"/>
    <mergeCell ref="LDR6:LDT6"/>
    <mergeCell ref="LDU6:LDW6"/>
    <mergeCell ref="LDX6:LDZ6"/>
    <mergeCell ref="LCW6:LCY6"/>
    <mergeCell ref="LCZ6:LDB6"/>
    <mergeCell ref="LDC6:LDE6"/>
    <mergeCell ref="LDF6:LDH6"/>
    <mergeCell ref="LDI6:LDK6"/>
    <mergeCell ref="LCH6:LCJ6"/>
    <mergeCell ref="LCK6:LCM6"/>
    <mergeCell ref="LCN6:LCP6"/>
    <mergeCell ref="LCQ6:LCS6"/>
    <mergeCell ref="LCT6:LCV6"/>
    <mergeCell ref="LBS6:LBU6"/>
    <mergeCell ref="LBV6:LBX6"/>
    <mergeCell ref="LBY6:LCA6"/>
    <mergeCell ref="LCB6:LCD6"/>
    <mergeCell ref="LCE6:LCG6"/>
    <mergeCell ref="LBD6:LBF6"/>
    <mergeCell ref="LBG6:LBI6"/>
    <mergeCell ref="LBJ6:LBL6"/>
    <mergeCell ref="LBM6:LBO6"/>
    <mergeCell ref="LBP6:LBR6"/>
    <mergeCell ref="LAO6:LAQ6"/>
    <mergeCell ref="LAR6:LAT6"/>
    <mergeCell ref="LAU6:LAW6"/>
    <mergeCell ref="LAX6:LAZ6"/>
    <mergeCell ref="LBA6:LBC6"/>
    <mergeCell ref="KZZ6:LAB6"/>
    <mergeCell ref="LAC6:LAE6"/>
    <mergeCell ref="LAF6:LAH6"/>
    <mergeCell ref="LAI6:LAK6"/>
    <mergeCell ref="LAL6:LAN6"/>
    <mergeCell ref="KZK6:KZM6"/>
    <mergeCell ref="KZN6:KZP6"/>
    <mergeCell ref="KZQ6:KZS6"/>
    <mergeCell ref="KZT6:KZV6"/>
    <mergeCell ref="KZW6:KZY6"/>
    <mergeCell ref="KYV6:KYX6"/>
    <mergeCell ref="KYY6:KZA6"/>
    <mergeCell ref="KZB6:KZD6"/>
    <mergeCell ref="KZE6:KZG6"/>
    <mergeCell ref="KZH6:KZJ6"/>
    <mergeCell ref="KYG6:KYI6"/>
    <mergeCell ref="KYJ6:KYL6"/>
    <mergeCell ref="KYM6:KYO6"/>
    <mergeCell ref="KYP6:KYR6"/>
    <mergeCell ref="KYS6:KYU6"/>
    <mergeCell ref="KXR6:KXT6"/>
    <mergeCell ref="KXU6:KXW6"/>
    <mergeCell ref="KXX6:KXZ6"/>
    <mergeCell ref="KYA6:KYC6"/>
    <mergeCell ref="KYD6:KYF6"/>
    <mergeCell ref="KXC6:KXE6"/>
    <mergeCell ref="KXF6:KXH6"/>
    <mergeCell ref="KXI6:KXK6"/>
    <mergeCell ref="KXL6:KXN6"/>
    <mergeCell ref="KXO6:KXQ6"/>
    <mergeCell ref="KWN6:KWP6"/>
    <mergeCell ref="KWQ6:KWS6"/>
    <mergeCell ref="KWT6:KWV6"/>
    <mergeCell ref="KWW6:KWY6"/>
    <mergeCell ref="KWZ6:KXB6"/>
    <mergeCell ref="KVY6:KWA6"/>
    <mergeCell ref="KWB6:KWD6"/>
    <mergeCell ref="KWE6:KWG6"/>
    <mergeCell ref="KWH6:KWJ6"/>
    <mergeCell ref="KWK6:KWM6"/>
    <mergeCell ref="KVJ6:KVL6"/>
    <mergeCell ref="KVM6:KVO6"/>
    <mergeCell ref="KVP6:KVR6"/>
    <mergeCell ref="KVS6:KVU6"/>
    <mergeCell ref="KVV6:KVX6"/>
    <mergeCell ref="KUU6:KUW6"/>
    <mergeCell ref="KUX6:KUZ6"/>
    <mergeCell ref="KVA6:KVC6"/>
    <mergeCell ref="KVD6:KVF6"/>
    <mergeCell ref="KVG6:KVI6"/>
    <mergeCell ref="KUF6:KUH6"/>
    <mergeCell ref="KUI6:KUK6"/>
    <mergeCell ref="KUL6:KUN6"/>
    <mergeCell ref="KUO6:KUQ6"/>
    <mergeCell ref="KUR6:KUT6"/>
    <mergeCell ref="KTQ6:KTS6"/>
    <mergeCell ref="KTT6:KTV6"/>
    <mergeCell ref="KTW6:KTY6"/>
    <mergeCell ref="KTZ6:KUB6"/>
    <mergeCell ref="KUC6:KUE6"/>
    <mergeCell ref="KTB6:KTD6"/>
    <mergeCell ref="KTE6:KTG6"/>
    <mergeCell ref="KTH6:KTJ6"/>
    <mergeCell ref="KTK6:KTM6"/>
    <mergeCell ref="KTN6:KTP6"/>
    <mergeCell ref="KSM6:KSO6"/>
    <mergeCell ref="KSP6:KSR6"/>
    <mergeCell ref="KSS6:KSU6"/>
    <mergeCell ref="KSV6:KSX6"/>
    <mergeCell ref="KSY6:KTA6"/>
    <mergeCell ref="KRX6:KRZ6"/>
    <mergeCell ref="KSA6:KSC6"/>
    <mergeCell ref="KSD6:KSF6"/>
    <mergeCell ref="KSG6:KSI6"/>
    <mergeCell ref="KSJ6:KSL6"/>
    <mergeCell ref="KRI6:KRK6"/>
    <mergeCell ref="KRL6:KRN6"/>
    <mergeCell ref="KRO6:KRQ6"/>
    <mergeCell ref="KRR6:KRT6"/>
    <mergeCell ref="KRU6:KRW6"/>
    <mergeCell ref="KQT6:KQV6"/>
    <mergeCell ref="KQW6:KQY6"/>
    <mergeCell ref="KQZ6:KRB6"/>
    <mergeCell ref="KRC6:KRE6"/>
    <mergeCell ref="KRF6:KRH6"/>
    <mergeCell ref="KQE6:KQG6"/>
    <mergeCell ref="KQH6:KQJ6"/>
    <mergeCell ref="KQK6:KQM6"/>
    <mergeCell ref="KQN6:KQP6"/>
    <mergeCell ref="KQQ6:KQS6"/>
    <mergeCell ref="KPP6:KPR6"/>
    <mergeCell ref="KPS6:KPU6"/>
    <mergeCell ref="KPV6:KPX6"/>
    <mergeCell ref="KPY6:KQA6"/>
    <mergeCell ref="KQB6:KQD6"/>
    <mergeCell ref="KPA6:KPC6"/>
    <mergeCell ref="KPD6:KPF6"/>
    <mergeCell ref="KPG6:KPI6"/>
    <mergeCell ref="KPJ6:KPL6"/>
    <mergeCell ref="KPM6:KPO6"/>
    <mergeCell ref="KOL6:KON6"/>
    <mergeCell ref="KOO6:KOQ6"/>
    <mergeCell ref="KOR6:KOT6"/>
    <mergeCell ref="KOU6:KOW6"/>
    <mergeCell ref="KOX6:KOZ6"/>
    <mergeCell ref="KNW6:KNY6"/>
    <mergeCell ref="KNZ6:KOB6"/>
    <mergeCell ref="KOC6:KOE6"/>
    <mergeCell ref="KOF6:KOH6"/>
    <mergeCell ref="KOI6:KOK6"/>
    <mergeCell ref="KNH6:KNJ6"/>
    <mergeCell ref="KNK6:KNM6"/>
    <mergeCell ref="KNN6:KNP6"/>
    <mergeCell ref="KNQ6:KNS6"/>
    <mergeCell ref="KNT6:KNV6"/>
    <mergeCell ref="KMS6:KMU6"/>
    <mergeCell ref="KMV6:KMX6"/>
    <mergeCell ref="KMY6:KNA6"/>
    <mergeCell ref="KNB6:KND6"/>
    <mergeCell ref="KNE6:KNG6"/>
    <mergeCell ref="KMD6:KMF6"/>
    <mergeCell ref="KMG6:KMI6"/>
    <mergeCell ref="KMJ6:KML6"/>
    <mergeCell ref="KMM6:KMO6"/>
    <mergeCell ref="KMP6:KMR6"/>
    <mergeCell ref="KLO6:KLQ6"/>
    <mergeCell ref="KLR6:KLT6"/>
    <mergeCell ref="KLU6:KLW6"/>
    <mergeCell ref="KLX6:KLZ6"/>
    <mergeCell ref="KMA6:KMC6"/>
    <mergeCell ref="KKZ6:KLB6"/>
    <mergeCell ref="KLC6:KLE6"/>
    <mergeCell ref="KLF6:KLH6"/>
    <mergeCell ref="KLI6:KLK6"/>
    <mergeCell ref="KLL6:KLN6"/>
    <mergeCell ref="KKK6:KKM6"/>
    <mergeCell ref="KKN6:KKP6"/>
    <mergeCell ref="KKQ6:KKS6"/>
    <mergeCell ref="KKT6:KKV6"/>
    <mergeCell ref="KKW6:KKY6"/>
    <mergeCell ref="KJV6:KJX6"/>
    <mergeCell ref="KJY6:KKA6"/>
    <mergeCell ref="KKB6:KKD6"/>
    <mergeCell ref="KKE6:KKG6"/>
    <mergeCell ref="KKH6:KKJ6"/>
    <mergeCell ref="KJG6:KJI6"/>
    <mergeCell ref="KJJ6:KJL6"/>
    <mergeCell ref="KJM6:KJO6"/>
    <mergeCell ref="KJP6:KJR6"/>
    <mergeCell ref="KJS6:KJU6"/>
    <mergeCell ref="KIR6:KIT6"/>
    <mergeCell ref="KIU6:KIW6"/>
    <mergeCell ref="KIX6:KIZ6"/>
    <mergeCell ref="KJA6:KJC6"/>
    <mergeCell ref="KJD6:KJF6"/>
    <mergeCell ref="KIC6:KIE6"/>
    <mergeCell ref="KIF6:KIH6"/>
    <mergeCell ref="KII6:KIK6"/>
    <mergeCell ref="KIL6:KIN6"/>
    <mergeCell ref="KIO6:KIQ6"/>
    <mergeCell ref="KHN6:KHP6"/>
    <mergeCell ref="KHQ6:KHS6"/>
    <mergeCell ref="KHT6:KHV6"/>
    <mergeCell ref="KHW6:KHY6"/>
    <mergeCell ref="KHZ6:KIB6"/>
    <mergeCell ref="KGY6:KHA6"/>
    <mergeCell ref="KHB6:KHD6"/>
    <mergeCell ref="KHE6:KHG6"/>
    <mergeCell ref="KHH6:KHJ6"/>
    <mergeCell ref="KHK6:KHM6"/>
    <mergeCell ref="KGJ6:KGL6"/>
    <mergeCell ref="KGM6:KGO6"/>
    <mergeCell ref="KGP6:KGR6"/>
    <mergeCell ref="KGS6:KGU6"/>
    <mergeCell ref="KGV6:KGX6"/>
    <mergeCell ref="KFU6:KFW6"/>
    <mergeCell ref="KFX6:KFZ6"/>
    <mergeCell ref="KGA6:KGC6"/>
    <mergeCell ref="KGD6:KGF6"/>
    <mergeCell ref="KGG6:KGI6"/>
    <mergeCell ref="KFF6:KFH6"/>
    <mergeCell ref="KFI6:KFK6"/>
    <mergeCell ref="KFL6:KFN6"/>
    <mergeCell ref="KFO6:KFQ6"/>
    <mergeCell ref="KFR6:KFT6"/>
    <mergeCell ref="KEQ6:KES6"/>
    <mergeCell ref="KET6:KEV6"/>
    <mergeCell ref="KEW6:KEY6"/>
    <mergeCell ref="KEZ6:KFB6"/>
    <mergeCell ref="KFC6:KFE6"/>
    <mergeCell ref="KEB6:KED6"/>
    <mergeCell ref="KEE6:KEG6"/>
    <mergeCell ref="KEH6:KEJ6"/>
    <mergeCell ref="KEK6:KEM6"/>
    <mergeCell ref="KEN6:KEP6"/>
    <mergeCell ref="KDM6:KDO6"/>
    <mergeCell ref="KDP6:KDR6"/>
    <mergeCell ref="KDS6:KDU6"/>
    <mergeCell ref="KDV6:KDX6"/>
    <mergeCell ref="KDY6:KEA6"/>
    <mergeCell ref="KCX6:KCZ6"/>
    <mergeCell ref="KDA6:KDC6"/>
    <mergeCell ref="KDD6:KDF6"/>
    <mergeCell ref="KDG6:KDI6"/>
    <mergeCell ref="KDJ6:KDL6"/>
    <mergeCell ref="KCI6:KCK6"/>
    <mergeCell ref="KCL6:KCN6"/>
    <mergeCell ref="KCO6:KCQ6"/>
    <mergeCell ref="KCR6:KCT6"/>
    <mergeCell ref="KCU6:KCW6"/>
    <mergeCell ref="KBT6:KBV6"/>
    <mergeCell ref="KBW6:KBY6"/>
    <mergeCell ref="KBZ6:KCB6"/>
    <mergeCell ref="KCC6:KCE6"/>
    <mergeCell ref="KCF6:KCH6"/>
    <mergeCell ref="KBE6:KBG6"/>
    <mergeCell ref="KBH6:KBJ6"/>
    <mergeCell ref="KBK6:KBM6"/>
    <mergeCell ref="KBN6:KBP6"/>
    <mergeCell ref="KBQ6:KBS6"/>
    <mergeCell ref="KAP6:KAR6"/>
    <mergeCell ref="KAS6:KAU6"/>
    <mergeCell ref="KAV6:KAX6"/>
    <mergeCell ref="KAY6:KBA6"/>
    <mergeCell ref="KBB6:KBD6"/>
    <mergeCell ref="KAA6:KAC6"/>
    <mergeCell ref="KAD6:KAF6"/>
    <mergeCell ref="KAG6:KAI6"/>
    <mergeCell ref="KAJ6:KAL6"/>
    <mergeCell ref="KAM6:KAO6"/>
    <mergeCell ref="JZL6:JZN6"/>
    <mergeCell ref="JZO6:JZQ6"/>
    <mergeCell ref="JZR6:JZT6"/>
    <mergeCell ref="JZU6:JZW6"/>
    <mergeCell ref="JZX6:JZZ6"/>
    <mergeCell ref="JYW6:JYY6"/>
    <mergeCell ref="JYZ6:JZB6"/>
    <mergeCell ref="JZC6:JZE6"/>
    <mergeCell ref="JZF6:JZH6"/>
    <mergeCell ref="JZI6:JZK6"/>
    <mergeCell ref="JYH6:JYJ6"/>
    <mergeCell ref="JYK6:JYM6"/>
    <mergeCell ref="JYN6:JYP6"/>
    <mergeCell ref="JYQ6:JYS6"/>
    <mergeCell ref="JYT6:JYV6"/>
    <mergeCell ref="JXS6:JXU6"/>
    <mergeCell ref="JXV6:JXX6"/>
    <mergeCell ref="JXY6:JYA6"/>
    <mergeCell ref="JYB6:JYD6"/>
    <mergeCell ref="JYE6:JYG6"/>
    <mergeCell ref="JXD6:JXF6"/>
    <mergeCell ref="JXG6:JXI6"/>
    <mergeCell ref="JXJ6:JXL6"/>
    <mergeCell ref="JXM6:JXO6"/>
    <mergeCell ref="JXP6:JXR6"/>
    <mergeCell ref="JWO6:JWQ6"/>
    <mergeCell ref="JWR6:JWT6"/>
    <mergeCell ref="JWU6:JWW6"/>
    <mergeCell ref="JWX6:JWZ6"/>
    <mergeCell ref="JXA6:JXC6"/>
    <mergeCell ref="JVZ6:JWB6"/>
    <mergeCell ref="JWC6:JWE6"/>
    <mergeCell ref="JWF6:JWH6"/>
    <mergeCell ref="JWI6:JWK6"/>
    <mergeCell ref="JWL6:JWN6"/>
    <mergeCell ref="JVK6:JVM6"/>
    <mergeCell ref="JVN6:JVP6"/>
    <mergeCell ref="JVQ6:JVS6"/>
    <mergeCell ref="JVT6:JVV6"/>
    <mergeCell ref="JVW6:JVY6"/>
    <mergeCell ref="JUV6:JUX6"/>
    <mergeCell ref="JUY6:JVA6"/>
    <mergeCell ref="JVB6:JVD6"/>
    <mergeCell ref="JVE6:JVG6"/>
    <mergeCell ref="JVH6:JVJ6"/>
    <mergeCell ref="JUG6:JUI6"/>
    <mergeCell ref="JUJ6:JUL6"/>
    <mergeCell ref="JUM6:JUO6"/>
    <mergeCell ref="JUP6:JUR6"/>
    <mergeCell ref="JUS6:JUU6"/>
    <mergeCell ref="JTR6:JTT6"/>
    <mergeCell ref="JTU6:JTW6"/>
    <mergeCell ref="JTX6:JTZ6"/>
    <mergeCell ref="JUA6:JUC6"/>
    <mergeCell ref="JUD6:JUF6"/>
    <mergeCell ref="JTC6:JTE6"/>
    <mergeCell ref="JTF6:JTH6"/>
    <mergeCell ref="JTI6:JTK6"/>
    <mergeCell ref="JTL6:JTN6"/>
    <mergeCell ref="JTO6:JTQ6"/>
    <mergeCell ref="JSN6:JSP6"/>
    <mergeCell ref="JSQ6:JSS6"/>
    <mergeCell ref="JST6:JSV6"/>
    <mergeCell ref="JSW6:JSY6"/>
    <mergeCell ref="JSZ6:JTB6"/>
    <mergeCell ref="JRY6:JSA6"/>
    <mergeCell ref="JSB6:JSD6"/>
    <mergeCell ref="JSE6:JSG6"/>
    <mergeCell ref="JSH6:JSJ6"/>
    <mergeCell ref="JSK6:JSM6"/>
    <mergeCell ref="JRJ6:JRL6"/>
    <mergeCell ref="JRM6:JRO6"/>
    <mergeCell ref="JRP6:JRR6"/>
    <mergeCell ref="JRS6:JRU6"/>
    <mergeCell ref="JRV6:JRX6"/>
    <mergeCell ref="JQU6:JQW6"/>
    <mergeCell ref="JQX6:JQZ6"/>
    <mergeCell ref="JRA6:JRC6"/>
    <mergeCell ref="JRD6:JRF6"/>
    <mergeCell ref="JRG6:JRI6"/>
    <mergeCell ref="JQF6:JQH6"/>
    <mergeCell ref="JQI6:JQK6"/>
    <mergeCell ref="JQL6:JQN6"/>
    <mergeCell ref="JQO6:JQQ6"/>
    <mergeCell ref="JQR6:JQT6"/>
    <mergeCell ref="JPQ6:JPS6"/>
    <mergeCell ref="JPT6:JPV6"/>
    <mergeCell ref="JPW6:JPY6"/>
    <mergeCell ref="JPZ6:JQB6"/>
    <mergeCell ref="JQC6:JQE6"/>
    <mergeCell ref="JPB6:JPD6"/>
    <mergeCell ref="JPE6:JPG6"/>
    <mergeCell ref="JPH6:JPJ6"/>
    <mergeCell ref="JPK6:JPM6"/>
    <mergeCell ref="JPN6:JPP6"/>
    <mergeCell ref="JOM6:JOO6"/>
    <mergeCell ref="JOP6:JOR6"/>
    <mergeCell ref="JOS6:JOU6"/>
    <mergeCell ref="JOV6:JOX6"/>
    <mergeCell ref="JOY6:JPA6"/>
    <mergeCell ref="JNX6:JNZ6"/>
    <mergeCell ref="JOA6:JOC6"/>
    <mergeCell ref="JOD6:JOF6"/>
    <mergeCell ref="JOG6:JOI6"/>
    <mergeCell ref="JOJ6:JOL6"/>
    <mergeCell ref="JNI6:JNK6"/>
    <mergeCell ref="JNL6:JNN6"/>
    <mergeCell ref="JNO6:JNQ6"/>
    <mergeCell ref="JNR6:JNT6"/>
    <mergeCell ref="JNU6:JNW6"/>
    <mergeCell ref="JMT6:JMV6"/>
    <mergeCell ref="JMW6:JMY6"/>
    <mergeCell ref="JMZ6:JNB6"/>
    <mergeCell ref="JNC6:JNE6"/>
    <mergeCell ref="JNF6:JNH6"/>
    <mergeCell ref="JME6:JMG6"/>
    <mergeCell ref="JMH6:JMJ6"/>
    <mergeCell ref="JMK6:JMM6"/>
    <mergeCell ref="JMN6:JMP6"/>
    <mergeCell ref="JMQ6:JMS6"/>
    <mergeCell ref="JLP6:JLR6"/>
    <mergeCell ref="JLS6:JLU6"/>
    <mergeCell ref="JLV6:JLX6"/>
    <mergeCell ref="JLY6:JMA6"/>
    <mergeCell ref="JMB6:JMD6"/>
    <mergeCell ref="JLA6:JLC6"/>
    <mergeCell ref="JLD6:JLF6"/>
    <mergeCell ref="JLG6:JLI6"/>
    <mergeCell ref="JLJ6:JLL6"/>
    <mergeCell ref="JLM6:JLO6"/>
    <mergeCell ref="JKL6:JKN6"/>
    <mergeCell ref="JKO6:JKQ6"/>
    <mergeCell ref="JKR6:JKT6"/>
    <mergeCell ref="JKU6:JKW6"/>
    <mergeCell ref="JKX6:JKZ6"/>
    <mergeCell ref="JJW6:JJY6"/>
    <mergeCell ref="JJZ6:JKB6"/>
    <mergeCell ref="JKC6:JKE6"/>
    <mergeCell ref="JKF6:JKH6"/>
    <mergeCell ref="JKI6:JKK6"/>
    <mergeCell ref="JJH6:JJJ6"/>
    <mergeCell ref="JJK6:JJM6"/>
    <mergeCell ref="JJN6:JJP6"/>
    <mergeCell ref="JJQ6:JJS6"/>
    <mergeCell ref="JJT6:JJV6"/>
    <mergeCell ref="JIS6:JIU6"/>
    <mergeCell ref="JIV6:JIX6"/>
    <mergeCell ref="JIY6:JJA6"/>
    <mergeCell ref="JJB6:JJD6"/>
    <mergeCell ref="JJE6:JJG6"/>
    <mergeCell ref="JID6:JIF6"/>
    <mergeCell ref="JIG6:JII6"/>
    <mergeCell ref="JIJ6:JIL6"/>
    <mergeCell ref="JIM6:JIO6"/>
    <mergeCell ref="JIP6:JIR6"/>
    <mergeCell ref="JHO6:JHQ6"/>
    <mergeCell ref="JHR6:JHT6"/>
    <mergeCell ref="JHU6:JHW6"/>
    <mergeCell ref="JHX6:JHZ6"/>
    <mergeCell ref="JIA6:JIC6"/>
    <mergeCell ref="JGZ6:JHB6"/>
    <mergeCell ref="JHC6:JHE6"/>
    <mergeCell ref="JHF6:JHH6"/>
    <mergeCell ref="JHI6:JHK6"/>
    <mergeCell ref="JHL6:JHN6"/>
    <mergeCell ref="JGK6:JGM6"/>
    <mergeCell ref="JGN6:JGP6"/>
    <mergeCell ref="JGQ6:JGS6"/>
    <mergeCell ref="JGT6:JGV6"/>
    <mergeCell ref="JGW6:JGY6"/>
    <mergeCell ref="JFV6:JFX6"/>
    <mergeCell ref="JFY6:JGA6"/>
    <mergeCell ref="JGB6:JGD6"/>
    <mergeCell ref="JGE6:JGG6"/>
    <mergeCell ref="JGH6:JGJ6"/>
    <mergeCell ref="JFG6:JFI6"/>
    <mergeCell ref="JFJ6:JFL6"/>
    <mergeCell ref="JFM6:JFO6"/>
    <mergeCell ref="JFP6:JFR6"/>
    <mergeCell ref="JFS6:JFU6"/>
    <mergeCell ref="JER6:JET6"/>
    <mergeCell ref="JEU6:JEW6"/>
    <mergeCell ref="JEX6:JEZ6"/>
    <mergeCell ref="JFA6:JFC6"/>
    <mergeCell ref="JFD6:JFF6"/>
    <mergeCell ref="JEC6:JEE6"/>
    <mergeCell ref="JEF6:JEH6"/>
    <mergeCell ref="JEI6:JEK6"/>
    <mergeCell ref="JEL6:JEN6"/>
    <mergeCell ref="JEO6:JEQ6"/>
    <mergeCell ref="JDN6:JDP6"/>
    <mergeCell ref="JDQ6:JDS6"/>
    <mergeCell ref="JDT6:JDV6"/>
    <mergeCell ref="JDW6:JDY6"/>
    <mergeCell ref="JDZ6:JEB6"/>
    <mergeCell ref="JCY6:JDA6"/>
    <mergeCell ref="JDB6:JDD6"/>
    <mergeCell ref="JDE6:JDG6"/>
    <mergeCell ref="JDH6:JDJ6"/>
    <mergeCell ref="JDK6:JDM6"/>
    <mergeCell ref="JCJ6:JCL6"/>
    <mergeCell ref="JCM6:JCO6"/>
    <mergeCell ref="JCP6:JCR6"/>
    <mergeCell ref="JCS6:JCU6"/>
    <mergeCell ref="JCV6:JCX6"/>
    <mergeCell ref="JBU6:JBW6"/>
    <mergeCell ref="JBX6:JBZ6"/>
    <mergeCell ref="JCA6:JCC6"/>
    <mergeCell ref="JCD6:JCF6"/>
    <mergeCell ref="JCG6:JCI6"/>
    <mergeCell ref="JBF6:JBH6"/>
    <mergeCell ref="JBI6:JBK6"/>
    <mergeCell ref="JBL6:JBN6"/>
    <mergeCell ref="JBO6:JBQ6"/>
    <mergeCell ref="JBR6:JBT6"/>
    <mergeCell ref="JAQ6:JAS6"/>
    <mergeCell ref="JAT6:JAV6"/>
    <mergeCell ref="JAW6:JAY6"/>
    <mergeCell ref="JAZ6:JBB6"/>
    <mergeCell ref="JBC6:JBE6"/>
    <mergeCell ref="JAB6:JAD6"/>
    <mergeCell ref="JAE6:JAG6"/>
    <mergeCell ref="JAH6:JAJ6"/>
    <mergeCell ref="JAK6:JAM6"/>
    <mergeCell ref="JAN6:JAP6"/>
    <mergeCell ref="IZM6:IZO6"/>
    <mergeCell ref="IZP6:IZR6"/>
    <mergeCell ref="IZS6:IZU6"/>
    <mergeCell ref="IZV6:IZX6"/>
    <mergeCell ref="IZY6:JAA6"/>
    <mergeCell ref="IYX6:IYZ6"/>
    <mergeCell ref="IZA6:IZC6"/>
    <mergeCell ref="IZD6:IZF6"/>
    <mergeCell ref="IZG6:IZI6"/>
    <mergeCell ref="IZJ6:IZL6"/>
    <mergeCell ref="IYI6:IYK6"/>
    <mergeCell ref="IYL6:IYN6"/>
    <mergeCell ref="IYO6:IYQ6"/>
    <mergeCell ref="IYR6:IYT6"/>
    <mergeCell ref="IYU6:IYW6"/>
    <mergeCell ref="IXT6:IXV6"/>
    <mergeCell ref="IXW6:IXY6"/>
    <mergeCell ref="IXZ6:IYB6"/>
    <mergeCell ref="IYC6:IYE6"/>
    <mergeCell ref="IYF6:IYH6"/>
    <mergeCell ref="IXE6:IXG6"/>
    <mergeCell ref="IXH6:IXJ6"/>
    <mergeCell ref="IXK6:IXM6"/>
    <mergeCell ref="IXN6:IXP6"/>
    <mergeCell ref="IXQ6:IXS6"/>
    <mergeCell ref="IWP6:IWR6"/>
    <mergeCell ref="IWS6:IWU6"/>
    <mergeCell ref="IWV6:IWX6"/>
    <mergeCell ref="IWY6:IXA6"/>
    <mergeCell ref="IXB6:IXD6"/>
    <mergeCell ref="IWA6:IWC6"/>
    <mergeCell ref="IWD6:IWF6"/>
    <mergeCell ref="IWG6:IWI6"/>
    <mergeCell ref="IWJ6:IWL6"/>
    <mergeCell ref="IWM6:IWO6"/>
    <mergeCell ref="IVL6:IVN6"/>
    <mergeCell ref="IVO6:IVQ6"/>
    <mergeCell ref="IVR6:IVT6"/>
    <mergeCell ref="IVU6:IVW6"/>
    <mergeCell ref="IVX6:IVZ6"/>
    <mergeCell ref="IUW6:IUY6"/>
    <mergeCell ref="IUZ6:IVB6"/>
    <mergeCell ref="IVC6:IVE6"/>
    <mergeCell ref="IVF6:IVH6"/>
    <mergeCell ref="IVI6:IVK6"/>
    <mergeCell ref="IUH6:IUJ6"/>
    <mergeCell ref="IUK6:IUM6"/>
    <mergeCell ref="IUN6:IUP6"/>
    <mergeCell ref="IUQ6:IUS6"/>
    <mergeCell ref="IUT6:IUV6"/>
    <mergeCell ref="ITS6:ITU6"/>
    <mergeCell ref="ITV6:ITX6"/>
    <mergeCell ref="ITY6:IUA6"/>
    <mergeCell ref="IUB6:IUD6"/>
    <mergeCell ref="IUE6:IUG6"/>
    <mergeCell ref="ITD6:ITF6"/>
    <mergeCell ref="ITG6:ITI6"/>
    <mergeCell ref="ITJ6:ITL6"/>
    <mergeCell ref="ITM6:ITO6"/>
    <mergeCell ref="ITP6:ITR6"/>
    <mergeCell ref="ISO6:ISQ6"/>
    <mergeCell ref="ISR6:IST6"/>
    <mergeCell ref="ISU6:ISW6"/>
    <mergeCell ref="ISX6:ISZ6"/>
    <mergeCell ref="ITA6:ITC6"/>
    <mergeCell ref="IRZ6:ISB6"/>
    <mergeCell ref="ISC6:ISE6"/>
    <mergeCell ref="ISF6:ISH6"/>
    <mergeCell ref="ISI6:ISK6"/>
    <mergeCell ref="ISL6:ISN6"/>
    <mergeCell ref="IRK6:IRM6"/>
    <mergeCell ref="IRN6:IRP6"/>
    <mergeCell ref="IRQ6:IRS6"/>
    <mergeCell ref="IRT6:IRV6"/>
    <mergeCell ref="IRW6:IRY6"/>
    <mergeCell ref="IQV6:IQX6"/>
    <mergeCell ref="IQY6:IRA6"/>
    <mergeCell ref="IRB6:IRD6"/>
    <mergeCell ref="IRE6:IRG6"/>
    <mergeCell ref="IRH6:IRJ6"/>
    <mergeCell ref="IQG6:IQI6"/>
    <mergeCell ref="IQJ6:IQL6"/>
    <mergeCell ref="IQM6:IQO6"/>
    <mergeCell ref="IQP6:IQR6"/>
    <mergeCell ref="IQS6:IQU6"/>
    <mergeCell ref="IPR6:IPT6"/>
    <mergeCell ref="IPU6:IPW6"/>
    <mergeCell ref="IPX6:IPZ6"/>
    <mergeCell ref="IQA6:IQC6"/>
    <mergeCell ref="IQD6:IQF6"/>
    <mergeCell ref="IPC6:IPE6"/>
    <mergeCell ref="IPF6:IPH6"/>
    <mergeCell ref="IPI6:IPK6"/>
    <mergeCell ref="IPL6:IPN6"/>
    <mergeCell ref="IPO6:IPQ6"/>
    <mergeCell ref="ION6:IOP6"/>
    <mergeCell ref="IOQ6:IOS6"/>
    <mergeCell ref="IOT6:IOV6"/>
    <mergeCell ref="IOW6:IOY6"/>
    <mergeCell ref="IOZ6:IPB6"/>
    <mergeCell ref="INY6:IOA6"/>
    <mergeCell ref="IOB6:IOD6"/>
    <mergeCell ref="IOE6:IOG6"/>
    <mergeCell ref="IOH6:IOJ6"/>
    <mergeCell ref="IOK6:IOM6"/>
    <mergeCell ref="INJ6:INL6"/>
    <mergeCell ref="INM6:INO6"/>
    <mergeCell ref="INP6:INR6"/>
    <mergeCell ref="INS6:INU6"/>
    <mergeCell ref="INV6:INX6"/>
    <mergeCell ref="IMU6:IMW6"/>
    <mergeCell ref="IMX6:IMZ6"/>
    <mergeCell ref="INA6:INC6"/>
    <mergeCell ref="IND6:INF6"/>
    <mergeCell ref="ING6:INI6"/>
    <mergeCell ref="IMF6:IMH6"/>
    <mergeCell ref="IMI6:IMK6"/>
    <mergeCell ref="IML6:IMN6"/>
    <mergeCell ref="IMO6:IMQ6"/>
    <mergeCell ref="IMR6:IMT6"/>
    <mergeCell ref="ILQ6:ILS6"/>
    <mergeCell ref="ILT6:ILV6"/>
    <mergeCell ref="ILW6:ILY6"/>
    <mergeCell ref="ILZ6:IMB6"/>
    <mergeCell ref="IMC6:IME6"/>
    <mergeCell ref="ILB6:ILD6"/>
    <mergeCell ref="ILE6:ILG6"/>
    <mergeCell ref="ILH6:ILJ6"/>
    <mergeCell ref="ILK6:ILM6"/>
    <mergeCell ref="ILN6:ILP6"/>
    <mergeCell ref="IKM6:IKO6"/>
    <mergeCell ref="IKP6:IKR6"/>
    <mergeCell ref="IKS6:IKU6"/>
    <mergeCell ref="IKV6:IKX6"/>
    <mergeCell ref="IKY6:ILA6"/>
    <mergeCell ref="IJX6:IJZ6"/>
    <mergeCell ref="IKA6:IKC6"/>
    <mergeCell ref="IKD6:IKF6"/>
    <mergeCell ref="IKG6:IKI6"/>
    <mergeCell ref="IKJ6:IKL6"/>
    <mergeCell ref="IJI6:IJK6"/>
    <mergeCell ref="IJL6:IJN6"/>
    <mergeCell ref="IJO6:IJQ6"/>
    <mergeCell ref="IJR6:IJT6"/>
    <mergeCell ref="IJU6:IJW6"/>
    <mergeCell ref="IIT6:IIV6"/>
    <mergeCell ref="IIW6:IIY6"/>
    <mergeCell ref="IIZ6:IJB6"/>
    <mergeCell ref="IJC6:IJE6"/>
    <mergeCell ref="IJF6:IJH6"/>
    <mergeCell ref="IIE6:IIG6"/>
    <mergeCell ref="IIH6:IIJ6"/>
    <mergeCell ref="IIK6:IIM6"/>
    <mergeCell ref="IIN6:IIP6"/>
    <mergeCell ref="IIQ6:IIS6"/>
    <mergeCell ref="IHP6:IHR6"/>
    <mergeCell ref="IHS6:IHU6"/>
    <mergeCell ref="IHV6:IHX6"/>
    <mergeCell ref="IHY6:IIA6"/>
    <mergeCell ref="IIB6:IID6"/>
    <mergeCell ref="IHA6:IHC6"/>
    <mergeCell ref="IHD6:IHF6"/>
    <mergeCell ref="IHG6:IHI6"/>
    <mergeCell ref="IHJ6:IHL6"/>
    <mergeCell ref="IHM6:IHO6"/>
    <mergeCell ref="IGL6:IGN6"/>
    <mergeCell ref="IGO6:IGQ6"/>
    <mergeCell ref="IGR6:IGT6"/>
    <mergeCell ref="IGU6:IGW6"/>
    <mergeCell ref="IGX6:IGZ6"/>
    <mergeCell ref="IFW6:IFY6"/>
    <mergeCell ref="IFZ6:IGB6"/>
    <mergeCell ref="IGC6:IGE6"/>
    <mergeCell ref="IGF6:IGH6"/>
    <mergeCell ref="IGI6:IGK6"/>
    <mergeCell ref="IFH6:IFJ6"/>
    <mergeCell ref="IFK6:IFM6"/>
    <mergeCell ref="IFN6:IFP6"/>
    <mergeCell ref="IFQ6:IFS6"/>
    <mergeCell ref="IFT6:IFV6"/>
    <mergeCell ref="IES6:IEU6"/>
    <mergeCell ref="IEV6:IEX6"/>
    <mergeCell ref="IEY6:IFA6"/>
    <mergeCell ref="IFB6:IFD6"/>
    <mergeCell ref="IFE6:IFG6"/>
    <mergeCell ref="IED6:IEF6"/>
    <mergeCell ref="IEG6:IEI6"/>
    <mergeCell ref="IEJ6:IEL6"/>
    <mergeCell ref="IEM6:IEO6"/>
    <mergeCell ref="IEP6:IER6"/>
    <mergeCell ref="IDO6:IDQ6"/>
    <mergeCell ref="IDR6:IDT6"/>
    <mergeCell ref="IDU6:IDW6"/>
    <mergeCell ref="IDX6:IDZ6"/>
    <mergeCell ref="IEA6:IEC6"/>
    <mergeCell ref="ICZ6:IDB6"/>
    <mergeCell ref="IDC6:IDE6"/>
    <mergeCell ref="IDF6:IDH6"/>
    <mergeCell ref="IDI6:IDK6"/>
    <mergeCell ref="IDL6:IDN6"/>
    <mergeCell ref="ICK6:ICM6"/>
    <mergeCell ref="ICN6:ICP6"/>
    <mergeCell ref="ICQ6:ICS6"/>
    <mergeCell ref="ICT6:ICV6"/>
    <mergeCell ref="ICW6:ICY6"/>
    <mergeCell ref="IBV6:IBX6"/>
    <mergeCell ref="IBY6:ICA6"/>
    <mergeCell ref="ICB6:ICD6"/>
    <mergeCell ref="ICE6:ICG6"/>
    <mergeCell ref="ICH6:ICJ6"/>
    <mergeCell ref="IBG6:IBI6"/>
    <mergeCell ref="IBJ6:IBL6"/>
    <mergeCell ref="IBM6:IBO6"/>
    <mergeCell ref="IBP6:IBR6"/>
    <mergeCell ref="IBS6:IBU6"/>
    <mergeCell ref="IAR6:IAT6"/>
    <mergeCell ref="IAU6:IAW6"/>
    <mergeCell ref="IAX6:IAZ6"/>
    <mergeCell ref="IBA6:IBC6"/>
    <mergeCell ref="IBD6:IBF6"/>
    <mergeCell ref="IAC6:IAE6"/>
    <mergeCell ref="IAF6:IAH6"/>
    <mergeCell ref="IAI6:IAK6"/>
    <mergeCell ref="IAL6:IAN6"/>
    <mergeCell ref="IAO6:IAQ6"/>
    <mergeCell ref="HZN6:HZP6"/>
    <mergeCell ref="HZQ6:HZS6"/>
    <mergeCell ref="HZT6:HZV6"/>
    <mergeCell ref="HZW6:HZY6"/>
    <mergeCell ref="HZZ6:IAB6"/>
    <mergeCell ref="HYY6:HZA6"/>
    <mergeCell ref="HZB6:HZD6"/>
    <mergeCell ref="HZE6:HZG6"/>
    <mergeCell ref="HZH6:HZJ6"/>
    <mergeCell ref="HZK6:HZM6"/>
    <mergeCell ref="HYJ6:HYL6"/>
    <mergeCell ref="HYM6:HYO6"/>
    <mergeCell ref="HYP6:HYR6"/>
    <mergeCell ref="HYS6:HYU6"/>
    <mergeCell ref="HYV6:HYX6"/>
    <mergeCell ref="HXU6:HXW6"/>
    <mergeCell ref="HXX6:HXZ6"/>
    <mergeCell ref="HYA6:HYC6"/>
    <mergeCell ref="HYD6:HYF6"/>
    <mergeCell ref="HYG6:HYI6"/>
    <mergeCell ref="HXF6:HXH6"/>
    <mergeCell ref="HXI6:HXK6"/>
    <mergeCell ref="HXL6:HXN6"/>
    <mergeCell ref="HXO6:HXQ6"/>
    <mergeCell ref="HXR6:HXT6"/>
    <mergeCell ref="HWQ6:HWS6"/>
    <mergeCell ref="HWT6:HWV6"/>
    <mergeCell ref="HWW6:HWY6"/>
    <mergeCell ref="HWZ6:HXB6"/>
    <mergeCell ref="HXC6:HXE6"/>
    <mergeCell ref="HWB6:HWD6"/>
    <mergeCell ref="HWE6:HWG6"/>
    <mergeCell ref="HWH6:HWJ6"/>
    <mergeCell ref="HWK6:HWM6"/>
    <mergeCell ref="HWN6:HWP6"/>
    <mergeCell ref="HVM6:HVO6"/>
    <mergeCell ref="HVP6:HVR6"/>
    <mergeCell ref="HVS6:HVU6"/>
    <mergeCell ref="HVV6:HVX6"/>
    <mergeCell ref="HVY6:HWA6"/>
    <mergeCell ref="HUX6:HUZ6"/>
    <mergeCell ref="HVA6:HVC6"/>
    <mergeCell ref="HVD6:HVF6"/>
    <mergeCell ref="HVG6:HVI6"/>
    <mergeCell ref="HVJ6:HVL6"/>
    <mergeCell ref="HUI6:HUK6"/>
    <mergeCell ref="HUL6:HUN6"/>
    <mergeCell ref="HUO6:HUQ6"/>
    <mergeCell ref="HUR6:HUT6"/>
    <mergeCell ref="HUU6:HUW6"/>
    <mergeCell ref="HTT6:HTV6"/>
    <mergeCell ref="HTW6:HTY6"/>
    <mergeCell ref="HTZ6:HUB6"/>
    <mergeCell ref="HUC6:HUE6"/>
    <mergeCell ref="HUF6:HUH6"/>
    <mergeCell ref="HTE6:HTG6"/>
    <mergeCell ref="HTH6:HTJ6"/>
    <mergeCell ref="HTK6:HTM6"/>
    <mergeCell ref="HTN6:HTP6"/>
    <mergeCell ref="HTQ6:HTS6"/>
    <mergeCell ref="HSP6:HSR6"/>
    <mergeCell ref="HSS6:HSU6"/>
    <mergeCell ref="HSV6:HSX6"/>
    <mergeCell ref="HSY6:HTA6"/>
    <mergeCell ref="HTB6:HTD6"/>
    <mergeCell ref="HSA6:HSC6"/>
    <mergeCell ref="HSD6:HSF6"/>
    <mergeCell ref="HSG6:HSI6"/>
    <mergeCell ref="HSJ6:HSL6"/>
    <mergeCell ref="HSM6:HSO6"/>
    <mergeCell ref="HRL6:HRN6"/>
    <mergeCell ref="HRO6:HRQ6"/>
    <mergeCell ref="HRR6:HRT6"/>
    <mergeCell ref="HRU6:HRW6"/>
    <mergeCell ref="HRX6:HRZ6"/>
    <mergeCell ref="HQW6:HQY6"/>
    <mergeCell ref="HQZ6:HRB6"/>
    <mergeCell ref="HRC6:HRE6"/>
    <mergeCell ref="HRF6:HRH6"/>
    <mergeCell ref="HRI6:HRK6"/>
    <mergeCell ref="HQH6:HQJ6"/>
    <mergeCell ref="HQK6:HQM6"/>
    <mergeCell ref="HQN6:HQP6"/>
    <mergeCell ref="HQQ6:HQS6"/>
    <mergeCell ref="HQT6:HQV6"/>
    <mergeCell ref="HPS6:HPU6"/>
    <mergeCell ref="HPV6:HPX6"/>
    <mergeCell ref="HPY6:HQA6"/>
    <mergeCell ref="HQB6:HQD6"/>
    <mergeCell ref="HQE6:HQG6"/>
    <mergeCell ref="HPD6:HPF6"/>
    <mergeCell ref="HPG6:HPI6"/>
    <mergeCell ref="HPJ6:HPL6"/>
    <mergeCell ref="HPM6:HPO6"/>
    <mergeCell ref="HPP6:HPR6"/>
    <mergeCell ref="HOO6:HOQ6"/>
    <mergeCell ref="HOR6:HOT6"/>
    <mergeCell ref="HOU6:HOW6"/>
    <mergeCell ref="HOX6:HOZ6"/>
    <mergeCell ref="HPA6:HPC6"/>
    <mergeCell ref="HNZ6:HOB6"/>
    <mergeCell ref="HOC6:HOE6"/>
    <mergeCell ref="HOF6:HOH6"/>
    <mergeCell ref="HOI6:HOK6"/>
    <mergeCell ref="HOL6:HON6"/>
    <mergeCell ref="HNK6:HNM6"/>
    <mergeCell ref="HNN6:HNP6"/>
    <mergeCell ref="HNQ6:HNS6"/>
    <mergeCell ref="HNT6:HNV6"/>
    <mergeCell ref="HNW6:HNY6"/>
    <mergeCell ref="HMV6:HMX6"/>
    <mergeCell ref="HMY6:HNA6"/>
    <mergeCell ref="HNB6:HND6"/>
    <mergeCell ref="HNE6:HNG6"/>
    <mergeCell ref="HNH6:HNJ6"/>
    <mergeCell ref="HMG6:HMI6"/>
    <mergeCell ref="HMJ6:HML6"/>
    <mergeCell ref="HMM6:HMO6"/>
    <mergeCell ref="HMP6:HMR6"/>
    <mergeCell ref="HMS6:HMU6"/>
    <mergeCell ref="HLR6:HLT6"/>
    <mergeCell ref="HLU6:HLW6"/>
    <mergeCell ref="HLX6:HLZ6"/>
    <mergeCell ref="HMA6:HMC6"/>
    <mergeCell ref="HMD6:HMF6"/>
    <mergeCell ref="HLC6:HLE6"/>
    <mergeCell ref="HLF6:HLH6"/>
    <mergeCell ref="HLI6:HLK6"/>
    <mergeCell ref="HLL6:HLN6"/>
    <mergeCell ref="HLO6:HLQ6"/>
    <mergeCell ref="HKN6:HKP6"/>
    <mergeCell ref="HKQ6:HKS6"/>
    <mergeCell ref="HKT6:HKV6"/>
    <mergeCell ref="HKW6:HKY6"/>
    <mergeCell ref="HKZ6:HLB6"/>
    <mergeCell ref="HJY6:HKA6"/>
    <mergeCell ref="HKB6:HKD6"/>
    <mergeCell ref="HKE6:HKG6"/>
    <mergeCell ref="HKH6:HKJ6"/>
    <mergeCell ref="HKK6:HKM6"/>
    <mergeCell ref="HJJ6:HJL6"/>
    <mergeCell ref="HJM6:HJO6"/>
    <mergeCell ref="HJP6:HJR6"/>
    <mergeCell ref="HJS6:HJU6"/>
    <mergeCell ref="HJV6:HJX6"/>
    <mergeCell ref="HIU6:HIW6"/>
    <mergeCell ref="HIX6:HIZ6"/>
    <mergeCell ref="HJA6:HJC6"/>
    <mergeCell ref="HJD6:HJF6"/>
    <mergeCell ref="HJG6:HJI6"/>
    <mergeCell ref="HIF6:HIH6"/>
    <mergeCell ref="HII6:HIK6"/>
    <mergeCell ref="HIL6:HIN6"/>
    <mergeCell ref="HIO6:HIQ6"/>
    <mergeCell ref="HIR6:HIT6"/>
    <mergeCell ref="HHQ6:HHS6"/>
    <mergeCell ref="HHT6:HHV6"/>
    <mergeCell ref="HHW6:HHY6"/>
    <mergeCell ref="HHZ6:HIB6"/>
    <mergeCell ref="HIC6:HIE6"/>
    <mergeCell ref="HHB6:HHD6"/>
    <mergeCell ref="HHE6:HHG6"/>
    <mergeCell ref="HHH6:HHJ6"/>
    <mergeCell ref="HHK6:HHM6"/>
    <mergeCell ref="HHN6:HHP6"/>
    <mergeCell ref="HGM6:HGO6"/>
    <mergeCell ref="HGP6:HGR6"/>
    <mergeCell ref="HGS6:HGU6"/>
    <mergeCell ref="HGV6:HGX6"/>
    <mergeCell ref="HGY6:HHA6"/>
    <mergeCell ref="HFX6:HFZ6"/>
    <mergeCell ref="HGA6:HGC6"/>
    <mergeCell ref="HGD6:HGF6"/>
    <mergeCell ref="HGG6:HGI6"/>
    <mergeCell ref="HGJ6:HGL6"/>
    <mergeCell ref="HFI6:HFK6"/>
    <mergeCell ref="HFL6:HFN6"/>
    <mergeCell ref="HFO6:HFQ6"/>
    <mergeCell ref="HFR6:HFT6"/>
    <mergeCell ref="HFU6:HFW6"/>
    <mergeCell ref="HET6:HEV6"/>
    <mergeCell ref="HEW6:HEY6"/>
    <mergeCell ref="HEZ6:HFB6"/>
    <mergeCell ref="HFC6:HFE6"/>
    <mergeCell ref="HFF6:HFH6"/>
    <mergeCell ref="HEE6:HEG6"/>
    <mergeCell ref="HEH6:HEJ6"/>
    <mergeCell ref="HEK6:HEM6"/>
    <mergeCell ref="HEN6:HEP6"/>
    <mergeCell ref="HEQ6:HES6"/>
    <mergeCell ref="HDP6:HDR6"/>
    <mergeCell ref="HDS6:HDU6"/>
    <mergeCell ref="HDV6:HDX6"/>
    <mergeCell ref="HDY6:HEA6"/>
    <mergeCell ref="HEB6:HED6"/>
    <mergeCell ref="HDA6:HDC6"/>
    <mergeCell ref="HDD6:HDF6"/>
    <mergeCell ref="HDG6:HDI6"/>
    <mergeCell ref="HDJ6:HDL6"/>
    <mergeCell ref="HDM6:HDO6"/>
    <mergeCell ref="HCL6:HCN6"/>
    <mergeCell ref="HCO6:HCQ6"/>
    <mergeCell ref="HCR6:HCT6"/>
    <mergeCell ref="HCU6:HCW6"/>
    <mergeCell ref="HCX6:HCZ6"/>
    <mergeCell ref="HBW6:HBY6"/>
    <mergeCell ref="HBZ6:HCB6"/>
    <mergeCell ref="HCC6:HCE6"/>
    <mergeCell ref="HCF6:HCH6"/>
    <mergeCell ref="HCI6:HCK6"/>
    <mergeCell ref="HBH6:HBJ6"/>
    <mergeCell ref="HBK6:HBM6"/>
    <mergeCell ref="HBN6:HBP6"/>
    <mergeCell ref="HBQ6:HBS6"/>
    <mergeCell ref="HBT6:HBV6"/>
    <mergeCell ref="HAS6:HAU6"/>
    <mergeCell ref="HAV6:HAX6"/>
    <mergeCell ref="HAY6:HBA6"/>
    <mergeCell ref="HBB6:HBD6"/>
    <mergeCell ref="HBE6:HBG6"/>
    <mergeCell ref="HAD6:HAF6"/>
    <mergeCell ref="HAG6:HAI6"/>
    <mergeCell ref="HAJ6:HAL6"/>
    <mergeCell ref="HAM6:HAO6"/>
    <mergeCell ref="HAP6:HAR6"/>
    <mergeCell ref="GZO6:GZQ6"/>
    <mergeCell ref="GZR6:GZT6"/>
    <mergeCell ref="GZU6:GZW6"/>
    <mergeCell ref="GZX6:GZZ6"/>
    <mergeCell ref="HAA6:HAC6"/>
    <mergeCell ref="GYZ6:GZB6"/>
    <mergeCell ref="GZC6:GZE6"/>
    <mergeCell ref="GZF6:GZH6"/>
    <mergeCell ref="GZI6:GZK6"/>
    <mergeCell ref="GZL6:GZN6"/>
    <mergeCell ref="GYK6:GYM6"/>
    <mergeCell ref="GYN6:GYP6"/>
    <mergeCell ref="GYQ6:GYS6"/>
    <mergeCell ref="GYT6:GYV6"/>
    <mergeCell ref="GYW6:GYY6"/>
    <mergeCell ref="GXV6:GXX6"/>
    <mergeCell ref="GXY6:GYA6"/>
    <mergeCell ref="GYB6:GYD6"/>
    <mergeCell ref="GYE6:GYG6"/>
    <mergeCell ref="GYH6:GYJ6"/>
    <mergeCell ref="GXG6:GXI6"/>
    <mergeCell ref="GXJ6:GXL6"/>
    <mergeCell ref="GXM6:GXO6"/>
    <mergeCell ref="GXP6:GXR6"/>
    <mergeCell ref="GXS6:GXU6"/>
    <mergeCell ref="GWR6:GWT6"/>
    <mergeCell ref="GWU6:GWW6"/>
    <mergeCell ref="GWX6:GWZ6"/>
    <mergeCell ref="GXA6:GXC6"/>
    <mergeCell ref="GXD6:GXF6"/>
    <mergeCell ref="GWC6:GWE6"/>
    <mergeCell ref="GWF6:GWH6"/>
    <mergeCell ref="GWI6:GWK6"/>
    <mergeCell ref="GWL6:GWN6"/>
    <mergeCell ref="GWO6:GWQ6"/>
    <mergeCell ref="GVN6:GVP6"/>
    <mergeCell ref="GVQ6:GVS6"/>
    <mergeCell ref="GVT6:GVV6"/>
    <mergeCell ref="GVW6:GVY6"/>
    <mergeCell ref="GVZ6:GWB6"/>
    <mergeCell ref="GUY6:GVA6"/>
    <mergeCell ref="GVB6:GVD6"/>
    <mergeCell ref="GVE6:GVG6"/>
    <mergeCell ref="GVH6:GVJ6"/>
    <mergeCell ref="GVK6:GVM6"/>
    <mergeCell ref="GUJ6:GUL6"/>
    <mergeCell ref="GUM6:GUO6"/>
    <mergeCell ref="GUP6:GUR6"/>
    <mergeCell ref="GUS6:GUU6"/>
    <mergeCell ref="GUV6:GUX6"/>
    <mergeCell ref="GTU6:GTW6"/>
    <mergeCell ref="GTX6:GTZ6"/>
    <mergeCell ref="GUA6:GUC6"/>
    <mergeCell ref="GUD6:GUF6"/>
    <mergeCell ref="GUG6:GUI6"/>
    <mergeCell ref="GTF6:GTH6"/>
    <mergeCell ref="GTI6:GTK6"/>
    <mergeCell ref="GTL6:GTN6"/>
    <mergeCell ref="GTO6:GTQ6"/>
    <mergeCell ref="GTR6:GTT6"/>
    <mergeCell ref="GSQ6:GSS6"/>
    <mergeCell ref="GST6:GSV6"/>
    <mergeCell ref="GSW6:GSY6"/>
    <mergeCell ref="GSZ6:GTB6"/>
    <mergeCell ref="GTC6:GTE6"/>
    <mergeCell ref="GSB6:GSD6"/>
    <mergeCell ref="GSE6:GSG6"/>
    <mergeCell ref="GSH6:GSJ6"/>
    <mergeCell ref="GSK6:GSM6"/>
    <mergeCell ref="GSN6:GSP6"/>
    <mergeCell ref="GRM6:GRO6"/>
    <mergeCell ref="GRP6:GRR6"/>
    <mergeCell ref="GRS6:GRU6"/>
    <mergeCell ref="GRV6:GRX6"/>
    <mergeCell ref="GRY6:GSA6"/>
    <mergeCell ref="GQX6:GQZ6"/>
    <mergeCell ref="GRA6:GRC6"/>
    <mergeCell ref="GRD6:GRF6"/>
    <mergeCell ref="GRG6:GRI6"/>
    <mergeCell ref="GRJ6:GRL6"/>
    <mergeCell ref="GQI6:GQK6"/>
    <mergeCell ref="GQL6:GQN6"/>
    <mergeCell ref="GQO6:GQQ6"/>
    <mergeCell ref="GQR6:GQT6"/>
    <mergeCell ref="GQU6:GQW6"/>
    <mergeCell ref="GPT6:GPV6"/>
    <mergeCell ref="GPW6:GPY6"/>
    <mergeCell ref="GPZ6:GQB6"/>
    <mergeCell ref="GQC6:GQE6"/>
    <mergeCell ref="GQF6:GQH6"/>
    <mergeCell ref="GPE6:GPG6"/>
    <mergeCell ref="GPH6:GPJ6"/>
    <mergeCell ref="GPK6:GPM6"/>
    <mergeCell ref="GPN6:GPP6"/>
    <mergeCell ref="GPQ6:GPS6"/>
    <mergeCell ref="GOP6:GOR6"/>
    <mergeCell ref="GOS6:GOU6"/>
    <mergeCell ref="GOV6:GOX6"/>
    <mergeCell ref="GOY6:GPA6"/>
    <mergeCell ref="GPB6:GPD6"/>
    <mergeCell ref="GOA6:GOC6"/>
    <mergeCell ref="GOD6:GOF6"/>
    <mergeCell ref="GOG6:GOI6"/>
    <mergeCell ref="GOJ6:GOL6"/>
    <mergeCell ref="GOM6:GOO6"/>
    <mergeCell ref="GNL6:GNN6"/>
    <mergeCell ref="GNO6:GNQ6"/>
    <mergeCell ref="GNR6:GNT6"/>
    <mergeCell ref="GNU6:GNW6"/>
    <mergeCell ref="GNX6:GNZ6"/>
    <mergeCell ref="GMW6:GMY6"/>
    <mergeCell ref="GMZ6:GNB6"/>
    <mergeCell ref="GNC6:GNE6"/>
    <mergeCell ref="GNF6:GNH6"/>
    <mergeCell ref="GNI6:GNK6"/>
    <mergeCell ref="GMH6:GMJ6"/>
    <mergeCell ref="GMK6:GMM6"/>
    <mergeCell ref="GMN6:GMP6"/>
    <mergeCell ref="GMQ6:GMS6"/>
    <mergeCell ref="GMT6:GMV6"/>
    <mergeCell ref="GLS6:GLU6"/>
    <mergeCell ref="GLV6:GLX6"/>
    <mergeCell ref="GLY6:GMA6"/>
    <mergeCell ref="GMB6:GMD6"/>
    <mergeCell ref="GME6:GMG6"/>
    <mergeCell ref="GLD6:GLF6"/>
    <mergeCell ref="GLG6:GLI6"/>
    <mergeCell ref="GLJ6:GLL6"/>
    <mergeCell ref="GLM6:GLO6"/>
    <mergeCell ref="GLP6:GLR6"/>
    <mergeCell ref="GKO6:GKQ6"/>
    <mergeCell ref="GKR6:GKT6"/>
    <mergeCell ref="GKU6:GKW6"/>
    <mergeCell ref="GKX6:GKZ6"/>
    <mergeCell ref="GLA6:GLC6"/>
    <mergeCell ref="GJZ6:GKB6"/>
    <mergeCell ref="GKC6:GKE6"/>
    <mergeCell ref="GKF6:GKH6"/>
    <mergeCell ref="GKI6:GKK6"/>
    <mergeCell ref="GKL6:GKN6"/>
    <mergeCell ref="GJK6:GJM6"/>
    <mergeCell ref="GJN6:GJP6"/>
    <mergeCell ref="GJQ6:GJS6"/>
    <mergeCell ref="GJT6:GJV6"/>
    <mergeCell ref="GJW6:GJY6"/>
    <mergeCell ref="GIV6:GIX6"/>
    <mergeCell ref="GIY6:GJA6"/>
    <mergeCell ref="GJB6:GJD6"/>
    <mergeCell ref="GJE6:GJG6"/>
    <mergeCell ref="GJH6:GJJ6"/>
    <mergeCell ref="GIG6:GII6"/>
    <mergeCell ref="GIJ6:GIL6"/>
    <mergeCell ref="GIM6:GIO6"/>
    <mergeCell ref="GIP6:GIR6"/>
    <mergeCell ref="GIS6:GIU6"/>
    <mergeCell ref="GHR6:GHT6"/>
    <mergeCell ref="GHU6:GHW6"/>
    <mergeCell ref="GHX6:GHZ6"/>
    <mergeCell ref="GIA6:GIC6"/>
    <mergeCell ref="GID6:GIF6"/>
    <mergeCell ref="GHC6:GHE6"/>
    <mergeCell ref="GHF6:GHH6"/>
    <mergeCell ref="GHI6:GHK6"/>
    <mergeCell ref="GHL6:GHN6"/>
    <mergeCell ref="GHO6:GHQ6"/>
    <mergeCell ref="GGN6:GGP6"/>
    <mergeCell ref="GGQ6:GGS6"/>
    <mergeCell ref="GGT6:GGV6"/>
    <mergeCell ref="GGW6:GGY6"/>
    <mergeCell ref="GGZ6:GHB6"/>
    <mergeCell ref="GFY6:GGA6"/>
    <mergeCell ref="GGB6:GGD6"/>
    <mergeCell ref="GGE6:GGG6"/>
    <mergeCell ref="GGH6:GGJ6"/>
    <mergeCell ref="GGK6:GGM6"/>
    <mergeCell ref="GFJ6:GFL6"/>
    <mergeCell ref="GFM6:GFO6"/>
    <mergeCell ref="GFP6:GFR6"/>
    <mergeCell ref="GFS6:GFU6"/>
    <mergeCell ref="GFV6:GFX6"/>
    <mergeCell ref="GEU6:GEW6"/>
    <mergeCell ref="GEX6:GEZ6"/>
    <mergeCell ref="GFA6:GFC6"/>
    <mergeCell ref="GFD6:GFF6"/>
    <mergeCell ref="GFG6:GFI6"/>
    <mergeCell ref="GEF6:GEH6"/>
    <mergeCell ref="GEI6:GEK6"/>
    <mergeCell ref="GEL6:GEN6"/>
    <mergeCell ref="GEO6:GEQ6"/>
    <mergeCell ref="GER6:GET6"/>
    <mergeCell ref="GDQ6:GDS6"/>
    <mergeCell ref="GDT6:GDV6"/>
    <mergeCell ref="GDW6:GDY6"/>
    <mergeCell ref="GDZ6:GEB6"/>
    <mergeCell ref="GEC6:GEE6"/>
    <mergeCell ref="GDB6:GDD6"/>
    <mergeCell ref="GDE6:GDG6"/>
    <mergeCell ref="GDH6:GDJ6"/>
    <mergeCell ref="GDK6:GDM6"/>
    <mergeCell ref="GDN6:GDP6"/>
    <mergeCell ref="GCM6:GCO6"/>
    <mergeCell ref="GCP6:GCR6"/>
    <mergeCell ref="GCS6:GCU6"/>
    <mergeCell ref="GCV6:GCX6"/>
    <mergeCell ref="GCY6:GDA6"/>
    <mergeCell ref="GBX6:GBZ6"/>
    <mergeCell ref="GCA6:GCC6"/>
    <mergeCell ref="GCD6:GCF6"/>
    <mergeCell ref="GCG6:GCI6"/>
    <mergeCell ref="GCJ6:GCL6"/>
    <mergeCell ref="GBI6:GBK6"/>
    <mergeCell ref="GBL6:GBN6"/>
    <mergeCell ref="GBO6:GBQ6"/>
    <mergeCell ref="GBR6:GBT6"/>
    <mergeCell ref="GBU6:GBW6"/>
    <mergeCell ref="GAT6:GAV6"/>
    <mergeCell ref="GAW6:GAY6"/>
    <mergeCell ref="GAZ6:GBB6"/>
    <mergeCell ref="GBC6:GBE6"/>
    <mergeCell ref="GBF6:GBH6"/>
    <mergeCell ref="GAE6:GAG6"/>
    <mergeCell ref="GAH6:GAJ6"/>
    <mergeCell ref="GAK6:GAM6"/>
    <mergeCell ref="GAN6:GAP6"/>
    <mergeCell ref="GAQ6:GAS6"/>
    <mergeCell ref="FZP6:FZR6"/>
    <mergeCell ref="FZS6:FZU6"/>
    <mergeCell ref="FZV6:FZX6"/>
    <mergeCell ref="FZY6:GAA6"/>
    <mergeCell ref="GAB6:GAD6"/>
    <mergeCell ref="FZA6:FZC6"/>
    <mergeCell ref="FZD6:FZF6"/>
    <mergeCell ref="FZG6:FZI6"/>
    <mergeCell ref="FZJ6:FZL6"/>
    <mergeCell ref="FZM6:FZO6"/>
    <mergeCell ref="FYL6:FYN6"/>
    <mergeCell ref="FYO6:FYQ6"/>
    <mergeCell ref="FYR6:FYT6"/>
    <mergeCell ref="FYU6:FYW6"/>
    <mergeCell ref="FYX6:FYZ6"/>
    <mergeCell ref="FXW6:FXY6"/>
    <mergeCell ref="FXZ6:FYB6"/>
    <mergeCell ref="FYC6:FYE6"/>
    <mergeCell ref="FYF6:FYH6"/>
    <mergeCell ref="FYI6:FYK6"/>
    <mergeCell ref="FXH6:FXJ6"/>
    <mergeCell ref="FXK6:FXM6"/>
    <mergeCell ref="FXN6:FXP6"/>
    <mergeCell ref="FXQ6:FXS6"/>
    <mergeCell ref="FXT6:FXV6"/>
    <mergeCell ref="FWS6:FWU6"/>
    <mergeCell ref="FWV6:FWX6"/>
    <mergeCell ref="FWY6:FXA6"/>
    <mergeCell ref="FXB6:FXD6"/>
    <mergeCell ref="FXE6:FXG6"/>
    <mergeCell ref="FWD6:FWF6"/>
    <mergeCell ref="FWG6:FWI6"/>
    <mergeCell ref="FWJ6:FWL6"/>
    <mergeCell ref="FWM6:FWO6"/>
    <mergeCell ref="FWP6:FWR6"/>
    <mergeCell ref="FVO6:FVQ6"/>
    <mergeCell ref="FVR6:FVT6"/>
    <mergeCell ref="FVU6:FVW6"/>
    <mergeCell ref="FVX6:FVZ6"/>
    <mergeCell ref="FWA6:FWC6"/>
    <mergeCell ref="FUZ6:FVB6"/>
    <mergeCell ref="FVC6:FVE6"/>
    <mergeCell ref="FVF6:FVH6"/>
    <mergeCell ref="FVI6:FVK6"/>
    <mergeCell ref="FVL6:FVN6"/>
    <mergeCell ref="FUK6:FUM6"/>
    <mergeCell ref="FUN6:FUP6"/>
    <mergeCell ref="FUQ6:FUS6"/>
    <mergeCell ref="FUT6:FUV6"/>
    <mergeCell ref="FUW6:FUY6"/>
    <mergeCell ref="FTV6:FTX6"/>
    <mergeCell ref="FTY6:FUA6"/>
    <mergeCell ref="FUB6:FUD6"/>
    <mergeCell ref="FUE6:FUG6"/>
    <mergeCell ref="FUH6:FUJ6"/>
    <mergeCell ref="FTG6:FTI6"/>
    <mergeCell ref="FTJ6:FTL6"/>
    <mergeCell ref="FTM6:FTO6"/>
    <mergeCell ref="FTP6:FTR6"/>
    <mergeCell ref="FTS6:FTU6"/>
    <mergeCell ref="FSR6:FST6"/>
    <mergeCell ref="FSU6:FSW6"/>
    <mergeCell ref="FSX6:FSZ6"/>
    <mergeCell ref="FTA6:FTC6"/>
    <mergeCell ref="FTD6:FTF6"/>
    <mergeCell ref="FSC6:FSE6"/>
    <mergeCell ref="FSF6:FSH6"/>
    <mergeCell ref="FSI6:FSK6"/>
    <mergeCell ref="FSL6:FSN6"/>
    <mergeCell ref="FSO6:FSQ6"/>
    <mergeCell ref="FRN6:FRP6"/>
    <mergeCell ref="FRQ6:FRS6"/>
    <mergeCell ref="FRT6:FRV6"/>
    <mergeCell ref="FRW6:FRY6"/>
    <mergeCell ref="FRZ6:FSB6"/>
    <mergeCell ref="FQY6:FRA6"/>
    <mergeCell ref="FRB6:FRD6"/>
    <mergeCell ref="FRE6:FRG6"/>
    <mergeCell ref="FRH6:FRJ6"/>
    <mergeCell ref="FRK6:FRM6"/>
    <mergeCell ref="FQJ6:FQL6"/>
    <mergeCell ref="FQM6:FQO6"/>
    <mergeCell ref="FQP6:FQR6"/>
    <mergeCell ref="FQS6:FQU6"/>
    <mergeCell ref="FQV6:FQX6"/>
    <mergeCell ref="FPU6:FPW6"/>
    <mergeCell ref="FPX6:FPZ6"/>
    <mergeCell ref="FQA6:FQC6"/>
    <mergeCell ref="FQD6:FQF6"/>
    <mergeCell ref="FQG6:FQI6"/>
    <mergeCell ref="FPF6:FPH6"/>
    <mergeCell ref="FPI6:FPK6"/>
    <mergeCell ref="FPL6:FPN6"/>
    <mergeCell ref="FPO6:FPQ6"/>
    <mergeCell ref="FPR6:FPT6"/>
    <mergeCell ref="FOQ6:FOS6"/>
    <mergeCell ref="FOT6:FOV6"/>
    <mergeCell ref="FOW6:FOY6"/>
    <mergeCell ref="FOZ6:FPB6"/>
    <mergeCell ref="FPC6:FPE6"/>
    <mergeCell ref="FOB6:FOD6"/>
    <mergeCell ref="FOE6:FOG6"/>
    <mergeCell ref="FOH6:FOJ6"/>
    <mergeCell ref="FOK6:FOM6"/>
    <mergeCell ref="FON6:FOP6"/>
    <mergeCell ref="FNM6:FNO6"/>
    <mergeCell ref="FNP6:FNR6"/>
    <mergeCell ref="FNS6:FNU6"/>
    <mergeCell ref="FNV6:FNX6"/>
    <mergeCell ref="FNY6:FOA6"/>
    <mergeCell ref="FMX6:FMZ6"/>
    <mergeCell ref="FNA6:FNC6"/>
    <mergeCell ref="FND6:FNF6"/>
    <mergeCell ref="FNG6:FNI6"/>
    <mergeCell ref="FNJ6:FNL6"/>
    <mergeCell ref="FMI6:FMK6"/>
    <mergeCell ref="FML6:FMN6"/>
    <mergeCell ref="FMO6:FMQ6"/>
    <mergeCell ref="FMR6:FMT6"/>
    <mergeCell ref="FMU6:FMW6"/>
    <mergeCell ref="FLT6:FLV6"/>
    <mergeCell ref="FLW6:FLY6"/>
    <mergeCell ref="FLZ6:FMB6"/>
    <mergeCell ref="FMC6:FME6"/>
    <mergeCell ref="FMF6:FMH6"/>
    <mergeCell ref="FLE6:FLG6"/>
    <mergeCell ref="FLH6:FLJ6"/>
    <mergeCell ref="FLK6:FLM6"/>
    <mergeCell ref="FLN6:FLP6"/>
    <mergeCell ref="FLQ6:FLS6"/>
    <mergeCell ref="FKP6:FKR6"/>
    <mergeCell ref="FKS6:FKU6"/>
    <mergeCell ref="FKV6:FKX6"/>
    <mergeCell ref="FKY6:FLA6"/>
    <mergeCell ref="FLB6:FLD6"/>
    <mergeCell ref="FKA6:FKC6"/>
    <mergeCell ref="FKD6:FKF6"/>
    <mergeCell ref="FKG6:FKI6"/>
    <mergeCell ref="FKJ6:FKL6"/>
    <mergeCell ref="FKM6:FKO6"/>
    <mergeCell ref="FJL6:FJN6"/>
    <mergeCell ref="FJO6:FJQ6"/>
    <mergeCell ref="FJR6:FJT6"/>
    <mergeCell ref="FJU6:FJW6"/>
    <mergeCell ref="FJX6:FJZ6"/>
    <mergeCell ref="FIW6:FIY6"/>
    <mergeCell ref="FIZ6:FJB6"/>
    <mergeCell ref="FJC6:FJE6"/>
    <mergeCell ref="FJF6:FJH6"/>
    <mergeCell ref="FJI6:FJK6"/>
    <mergeCell ref="FIH6:FIJ6"/>
    <mergeCell ref="FIK6:FIM6"/>
    <mergeCell ref="FIN6:FIP6"/>
    <mergeCell ref="FIQ6:FIS6"/>
    <mergeCell ref="FIT6:FIV6"/>
    <mergeCell ref="FHS6:FHU6"/>
    <mergeCell ref="FHV6:FHX6"/>
    <mergeCell ref="FHY6:FIA6"/>
    <mergeCell ref="FIB6:FID6"/>
    <mergeCell ref="FIE6:FIG6"/>
    <mergeCell ref="FHD6:FHF6"/>
    <mergeCell ref="FHG6:FHI6"/>
    <mergeCell ref="FHJ6:FHL6"/>
    <mergeCell ref="FHM6:FHO6"/>
    <mergeCell ref="FHP6:FHR6"/>
    <mergeCell ref="FGO6:FGQ6"/>
    <mergeCell ref="FGR6:FGT6"/>
    <mergeCell ref="FGU6:FGW6"/>
    <mergeCell ref="FGX6:FGZ6"/>
    <mergeCell ref="FHA6:FHC6"/>
    <mergeCell ref="FFZ6:FGB6"/>
    <mergeCell ref="FGC6:FGE6"/>
    <mergeCell ref="FGF6:FGH6"/>
    <mergeCell ref="FGI6:FGK6"/>
    <mergeCell ref="FGL6:FGN6"/>
    <mergeCell ref="FFK6:FFM6"/>
    <mergeCell ref="FFN6:FFP6"/>
    <mergeCell ref="FFQ6:FFS6"/>
    <mergeCell ref="FFT6:FFV6"/>
    <mergeCell ref="FFW6:FFY6"/>
    <mergeCell ref="FEV6:FEX6"/>
    <mergeCell ref="FEY6:FFA6"/>
    <mergeCell ref="FFB6:FFD6"/>
    <mergeCell ref="FFE6:FFG6"/>
    <mergeCell ref="FFH6:FFJ6"/>
    <mergeCell ref="FEG6:FEI6"/>
    <mergeCell ref="FEJ6:FEL6"/>
    <mergeCell ref="FEM6:FEO6"/>
    <mergeCell ref="FEP6:FER6"/>
    <mergeCell ref="FES6:FEU6"/>
    <mergeCell ref="FDR6:FDT6"/>
    <mergeCell ref="FDU6:FDW6"/>
    <mergeCell ref="FDX6:FDZ6"/>
    <mergeCell ref="FEA6:FEC6"/>
    <mergeCell ref="FED6:FEF6"/>
    <mergeCell ref="FDC6:FDE6"/>
    <mergeCell ref="FDF6:FDH6"/>
    <mergeCell ref="FDI6:FDK6"/>
    <mergeCell ref="FDL6:FDN6"/>
    <mergeCell ref="FDO6:FDQ6"/>
    <mergeCell ref="FCN6:FCP6"/>
    <mergeCell ref="FCQ6:FCS6"/>
    <mergeCell ref="FCT6:FCV6"/>
    <mergeCell ref="FCW6:FCY6"/>
    <mergeCell ref="FCZ6:FDB6"/>
    <mergeCell ref="FBY6:FCA6"/>
    <mergeCell ref="FCB6:FCD6"/>
    <mergeCell ref="FCE6:FCG6"/>
    <mergeCell ref="FCH6:FCJ6"/>
    <mergeCell ref="FCK6:FCM6"/>
    <mergeCell ref="FBJ6:FBL6"/>
    <mergeCell ref="FBM6:FBO6"/>
    <mergeCell ref="FBP6:FBR6"/>
    <mergeCell ref="FBS6:FBU6"/>
    <mergeCell ref="FBV6:FBX6"/>
    <mergeCell ref="FAU6:FAW6"/>
    <mergeCell ref="FAX6:FAZ6"/>
    <mergeCell ref="FBA6:FBC6"/>
    <mergeCell ref="FBD6:FBF6"/>
    <mergeCell ref="FBG6:FBI6"/>
    <mergeCell ref="FAF6:FAH6"/>
    <mergeCell ref="FAI6:FAK6"/>
    <mergeCell ref="FAL6:FAN6"/>
    <mergeCell ref="FAO6:FAQ6"/>
    <mergeCell ref="FAR6:FAT6"/>
    <mergeCell ref="EZQ6:EZS6"/>
    <mergeCell ref="EZT6:EZV6"/>
    <mergeCell ref="EZW6:EZY6"/>
    <mergeCell ref="EZZ6:FAB6"/>
    <mergeCell ref="FAC6:FAE6"/>
    <mergeCell ref="EZB6:EZD6"/>
    <mergeCell ref="EZE6:EZG6"/>
    <mergeCell ref="EZH6:EZJ6"/>
    <mergeCell ref="EZK6:EZM6"/>
    <mergeCell ref="EZN6:EZP6"/>
    <mergeCell ref="EYM6:EYO6"/>
    <mergeCell ref="EYP6:EYR6"/>
    <mergeCell ref="EYS6:EYU6"/>
    <mergeCell ref="EYV6:EYX6"/>
    <mergeCell ref="EYY6:EZA6"/>
    <mergeCell ref="EXX6:EXZ6"/>
    <mergeCell ref="EYA6:EYC6"/>
    <mergeCell ref="EYD6:EYF6"/>
    <mergeCell ref="EYG6:EYI6"/>
    <mergeCell ref="EYJ6:EYL6"/>
    <mergeCell ref="EXI6:EXK6"/>
    <mergeCell ref="EXL6:EXN6"/>
    <mergeCell ref="EXO6:EXQ6"/>
    <mergeCell ref="EXR6:EXT6"/>
    <mergeCell ref="EXU6:EXW6"/>
    <mergeCell ref="EWT6:EWV6"/>
    <mergeCell ref="EWW6:EWY6"/>
    <mergeCell ref="EWZ6:EXB6"/>
    <mergeCell ref="EXC6:EXE6"/>
    <mergeCell ref="EXF6:EXH6"/>
    <mergeCell ref="EWE6:EWG6"/>
    <mergeCell ref="EWH6:EWJ6"/>
    <mergeCell ref="EWK6:EWM6"/>
    <mergeCell ref="EWN6:EWP6"/>
    <mergeCell ref="EWQ6:EWS6"/>
    <mergeCell ref="EVP6:EVR6"/>
    <mergeCell ref="EVS6:EVU6"/>
    <mergeCell ref="EVV6:EVX6"/>
    <mergeCell ref="EVY6:EWA6"/>
    <mergeCell ref="EWB6:EWD6"/>
    <mergeCell ref="EVA6:EVC6"/>
    <mergeCell ref="EVD6:EVF6"/>
    <mergeCell ref="EVG6:EVI6"/>
    <mergeCell ref="EVJ6:EVL6"/>
    <mergeCell ref="EVM6:EVO6"/>
    <mergeCell ref="EUL6:EUN6"/>
    <mergeCell ref="EUO6:EUQ6"/>
    <mergeCell ref="EUR6:EUT6"/>
    <mergeCell ref="EUU6:EUW6"/>
    <mergeCell ref="EUX6:EUZ6"/>
    <mergeCell ref="ETW6:ETY6"/>
    <mergeCell ref="ETZ6:EUB6"/>
    <mergeCell ref="EUC6:EUE6"/>
    <mergeCell ref="EUF6:EUH6"/>
    <mergeCell ref="EUI6:EUK6"/>
    <mergeCell ref="ETH6:ETJ6"/>
    <mergeCell ref="ETK6:ETM6"/>
    <mergeCell ref="ETN6:ETP6"/>
    <mergeCell ref="ETQ6:ETS6"/>
    <mergeCell ref="ETT6:ETV6"/>
    <mergeCell ref="ESS6:ESU6"/>
    <mergeCell ref="ESV6:ESX6"/>
    <mergeCell ref="ESY6:ETA6"/>
    <mergeCell ref="ETB6:ETD6"/>
    <mergeCell ref="ETE6:ETG6"/>
    <mergeCell ref="ESD6:ESF6"/>
    <mergeCell ref="ESG6:ESI6"/>
    <mergeCell ref="ESJ6:ESL6"/>
    <mergeCell ref="ESM6:ESO6"/>
    <mergeCell ref="ESP6:ESR6"/>
    <mergeCell ref="ERO6:ERQ6"/>
    <mergeCell ref="ERR6:ERT6"/>
    <mergeCell ref="ERU6:ERW6"/>
    <mergeCell ref="ERX6:ERZ6"/>
    <mergeCell ref="ESA6:ESC6"/>
    <mergeCell ref="EQZ6:ERB6"/>
    <mergeCell ref="ERC6:ERE6"/>
    <mergeCell ref="ERF6:ERH6"/>
    <mergeCell ref="ERI6:ERK6"/>
    <mergeCell ref="ERL6:ERN6"/>
    <mergeCell ref="EQK6:EQM6"/>
    <mergeCell ref="EQN6:EQP6"/>
    <mergeCell ref="EQQ6:EQS6"/>
    <mergeCell ref="EQT6:EQV6"/>
    <mergeCell ref="EQW6:EQY6"/>
    <mergeCell ref="EPV6:EPX6"/>
    <mergeCell ref="EPY6:EQA6"/>
    <mergeCell ref="EQB6:EQD6"/>
    <mergeCell ref="EQE6:EQG6"/>
    <mergeCell ref="EQH6:EQJ6"/>
    <mergeCell ref="EPG6:EPI6"/>
    <mergeCell ref="EPJ6:EPL6"/>
    <mergeCell ref="EPM6:EPO6"/>
    <mergeCell ref="EPP6:EPR6"/>
    <mergeCell ref="EPS6:EPU6"/>
    <mergeCell ref="EOR6:EOT6"/>
    <mergeCell ref="EOU6:EOW6"/>
    <mergeCell ref="EOX6:EOZ6"/>
    <mergeCell ref="EPA6:EPC6"/>
    <mergeCell ref="EPD6:EPF6"/>
    <mergeCell ref="EOC6:EOE6"/>
    <mergeCell ref="EOF6:EOH6"/>
    <mergeCell ref="EOI6:EOK6"/>
    <mergeCell ref="EOL6:EON6"/>
    <mergeCell ref="EOO6:EOQ6"/>
    <mergeCell ref="ENN6:ENP6"/>
    <mergeCell ref="ENQ6:ENS6"/>
    <mergeCell ref="ENT6:ENV6"/>
    <mergeCell ref="ENW6:ENY6"/>
    <mergeCell ref="ENZ6:EOB6"/>
    <mergeCell ref="EMY6:ENA6"/>
    <mergeCell ref="ENB6:END6"/>
    <mergeCell ref="ENE6:ENG6"/>
    <mergeCell ref="ENH6:ENJ6"/>
    <mergeCell ref="ENK6:ENM6"/>
    <mergeCell ref="EMJ6:EML6"/>
    <mergeCell ref="EMM6:EMO6"/>
    <mergeCell ref="EMP6:EMR6"/>
    <mergeCell ref="EMS6:EMU6"/>
    <mergeCell ref="EMV6:EMX6"/>
    <mergeCell ref="ELU6:ELW6"/>
    <mergeCell ref="ELX6:ELZ6"/>
    <mergeCell ref="EMA6:EMC6"/>
    <mergeCell ref="EMD6:EMF6"/>
    <mergeCell ref="EMG6:EMI6"/>
    <mergeCell ref="ELF6:ELH6"/>
    <mergeCell ref="ELI6:ELK6"/>
    <mergeCell ref="ELL6:ELN6"/>
    <mergeCell ref="ELO6:ELQ6"/>
    <mergeCell ref="ELR6:ELT6"/>
    <mergeCell ref="EKQ6:EKS6"/>
    <mergeCell ref="EKT6:EKV6"/>
    <mergeCell ref="EKW6:EKY6"/>
    <mergeCell ref="EKZ6:ELB6"/>
    <mergeCell ref="ELC6:ELE6"/>
    <mergeCell ref="EKB6:EKD6"/>
    <mergeCell ref="EKE6:EKG6"/>
    <mergeCell ref="EKH6:EKJ6"/>
    <mergeCell ref="EKK6:EKM6"/>
    <mergeCell ref="EKN6:EKP6"/>
    <mergeCell ref="EJM6:EJO6"/>
    <mergeCell ref="EJP6:EJR6"/>
    <mergeCell ref="EJS6:EJU6"/>
    <mergeCell ref="EJV6:EJX6"/>
    <mergeCell ref="EJY6:EKA6"/>
    <mergeCell ref="EIX6:EIZ6"/>
    <mergeCell ref="EJA6:EJC6"/>
    <mergeCell ref="EJD6:EJF6"/>
    <mergeCell ref="EJG6:EJI6"/>
    <mergeCell ref="EJJ6:EJL6"/>
    <mergeCell ref="EII6:EIK6"/>
    <mergeCell ref="EIL6:EIN6"/>
    <mergeCell ref="EIO6:EIQ6"/>
    <mergeCell ref="EIR6:EIT6"/>
    <mergeCell ref="EIU6:EIW6"/>
    <mergeCell ref="EHT6:EHV6"/>
    <mergeCell ref="EHW6:EHY6"/>
    <mergeCell ref="EHZ6:EIB6"/>
    <mergeCell ref="EIC6:EIE6"/>
    <mergeCell ref="EIF6:EIH6"/>
    <mergeCell ref="EHE6:EHG6"/>
    <mergeCell ref="EHH6:EHJ6"/>
    <mergeCell ref="EHK6:EHM6"/>
    <mergeCell ref="EHN6:EHP6"/>
    <mergeCell ref="EHQ6:EHS6"/>
    <mergeCell ref="EGP6:EGR6"/>
    <mergeCell ref="EGS6:EGU6"/>
    <mergeCell ref="EGV6:EGX6"/>
    <mergeCell ref="EGY6:EHA6"/>
    <mergeCell ref="EHB6:EHD6"/>
    <mergeCell ref="EGA6:EGC6"/>
    <mergeCell ref="EGD6:EGF6"/>
    <mergeCell ref="EGG6:EGI6"/>
    <mergeCell ref="EGJ6:EGL6"/>
    <mergeCell ref="EGM6:EGO6"/>
    <mergeCell ref="EFL6:EFN6"/>
    <mergeCell ref="EFO6:EFQ6"/>
    <mergeCell ref="EFR6:EFT6"/>
    <mergeCell ref="EFU6:EFW6"/>
    <mergeCell ref="EFX6:EFZ6"/>
    <mergeCell ref="EEW6:EEY6"/>
    <mergeCell ref="EEZ6:EFB6"/>
    <mergeCell ref="EFC6:EFE6"/>
    <mergeCell ref="EFF6:EFH6"/>
    <mergeCell ref="EFI6:EFK6"/>
    <mergeCell ref="EEH6:EEJ6"/>
    <mergeCell ref="EEK6:EEM6"/>
    <mergeCell ref="EEN6:EEP6"/>
    <mergeCell ref="EEQ6:EES6"/>
    <mergeCell ref="EET6:EEV6"/>
    <mergeCell ref="EDS6:EDU6"/>
    <mergeCell ref="EDV6:EDX6"/>
    <mergeCell ref="EDY6:EEA6"/>
    <mergeCell ref="EEB6:EED6"/>
    <mergeCell ref="EEE6:EEG6"/>
    <mergeCell ref="EDD6:EDF6"/>
    <mergeCell ref="EDG6:EDI6"/>
    <mergeCell ref="EDJ6:EDL6"/>
    <mergeCell ref="EDM6:EDO6"/>
    <mergeCell ref="EDP6:EDR6"/>
    <mergeCell ref="ECO6:ECQ6"/>
    <mergeCell ref="ECR6:ECT6"/>
    <mergeCell ref="ECU6:ECW6"/>
    <mergeCell ref="ECX6:ECZ6"/>
    <mergeCell ref="EDA6:EDC6"/>
    <mergeCell ref="EBZ6:ECB6"/>
    <mergeCell ref="ECC6:ECE6"/>
    <mergeCell ref="ECF6:ECH6"/>
    <mergeCell ref="ECI6:ECK6"/>
    <mergeCell ref="ECL6:ECN6"/>
    <mergeCell ref="EBK6:EBM6"/>
    <mergeCell ref="EBN6:EBP6"/>
    <mergeCell ref="EBQ6:EBS6"/>
    <mergeCell ref="EBT6:EBV6"/>
    <mergeCell ref="EBW6:EBY6"/>
    <mergeCell ref="EAV6:EAX6"/>
    <mergeCell ref="EAY6:EBA6"/>
    <mergeCell ref="EBB6:EBD6"/>
    <mergeCell ref="EBE6:EBG6"/>
    <mergeCell ref="EBH6:EBJ6"/>
    <mergeCell ref="EAG6:EAI6"/>
    <mergeCell ref="EAJ6:EAL6"/>
    <mergeCell ref="EAM6:EAO6"/>
    <mergeCell ref="EAP6:EAR6"/>
    <mergeCell ref="EAS6:EAU6"/>
    <mergeCell ref="DZR6:DZT6"/>
    <mergeCell ref="DZU6:DZW6"/>
    <mergeCell ref="DZX6:DZZ6"/>
    <mergeCell ref="EAA6:EAC6"/>
    <mergeCell ref="EAD6:EAF6"/>
    <mergeCell ref="DZC6:DZE6"/>
    <mergeCell ref="DZF6:DZH6"/>
    <mergeCell ref="DZI6:DZK6"/>
    <mergeCell ref="DZL6:DZN6"/>
    <mergeCell ref="DZO6:DZQ6"/>
    <mergeCell ref="DYN6:DYP6"/>
    <mergeCell ref="DYQ6:DYS6"/>
    <mergeCell ref="DYT6:DYV6"/>
    <mergeCell ref="DYW6:DYY6"/>
    <mergeCell ref="DYZ6:DZB6"/>
    <mergeCell ref="DXY6:DYA6"/>
    <mergeCell ref="DYB6:DYD6"/>
    <mergeCell ref="DYE6:DYG6"/>
    <mergeCell ref="DYH6:DYJ6"/>
    <mergeCell ref="DYK6:DYM6"/>
    <mergeCell ref="DXJ6:DXL6"/>
    <mergeCell ref="DXM6:DXO6"/>
    <mergeCell ref="DXP6:DXR6"/>
    <mergeCell ref="DXS6:DXU6"/>
    <mergeCell ref="DXV6:DXX6"/>
    <mergeCell ref="DWU6:DWW6"/>
    <mergeCell ref="DWX6:DWZ6"/>
    <mergeCell ref="DXA6:DXC6"/>
    <mergeCell ref="DXD6:DXF6"/>
    <mergeCell ref="DXG6:DXI6"/>
    <mergeCell ref="DWF6:DWH6"/>
    <mergeCell ref="DWI6:DWK6"/>
    <mergeCell ref="DWL6:DWN6"/>
    <mergeCell ref="DWO6:DWQ6"/>
    <mergeCell ref="DWR6:DWT6"/>
    <mergeCell ref="DVQ6:DVS6"/>
    <mergeCell ref="DVT6:DVV6"/>
    <mergeCell ref="DVW6:DVY6"/>
    <mergeCell ref="DVZ6:DWB6"/>
    <mergeCell ref="DWC6:DWE6"/>
    <mergeCell ref="DVB6:DVD6"/>
    <mergeCell ref="DVE6:DVG6"/>
    <mergeCell ref="DVH6:DVJ6"/>
    <mergeCell ref="DVK6:DVM6"/>
    <mergeCell ref="DVN6:DVP6"/>
    <mergeCell ref="DUM6:DUO6"/>
    <mergeCell ref="DUP6:DUR6"/>
    <mergeCell ref="DUS6:DUU6"/>
    <mergeCell ref="DUV6:DUX6"/>
    <mergeCell ref="DUY6:DVA6"/>
    <mergeCell ref="DTX6:DTZ6"/>
    <mergeCell ref="DUA6:DUC6"/>
    <mergeCell ref="DUD6:DUF6"/>
    <mergeCell ref="DUG6:DUI6"/>
    <mergeCell ref="DUJ6:DUL6"/>
    <mergeCell ref="DTI6:DTK6"/>
    <mergeCell ref="DTL6:DTN6"/>
    <mergeCell ref="DTO6:DTQ6"/>
    <mergeCell ref="DTR6:DTT6"/>
    <mergeCell ref="DTU6:DTW6"/>
    <mergeCell ref="DST6:DSV6"/>
    <mergeCell ref="DSW6:DSY6"/>
    <mergeCell ref="DSZ6:DTB6"/>
    <mergeCell ref="DTC6:DTE6"/>
    <mergeCell ref="DTF6:DTH6"/>
    <mergeCell ref="DSE6:DSG6"/>
    <mergeCell ref="DSH6:DSJ6"/>
    <mergeCell ref="DSK6:DSM6"/>
    <mergeCell ref="DSN6:DSP6"/>
    <mergeCell ref="DSQ6:DSS6"/>
    <mergeCell ref="DRP6:DRR6"/>
    <mergeCell ref="DRS6:DRU6"/>
    <mergeCell ref="DRV6:DRX6"/>
    <mergeCell ref="DRY6:DSA6"/>
    <mergeCell ref="DSB6:DSD6"/>
    <mergeCell ref="DRA6:DRC6"/>
    <mergeCell ref="DRD6:DRF6"/>
    <mergeCell ref="DRG6:DRI6"/>
    <mergeCell ref="DRJ6:DRL6"/>
    <mergeCell ref="DRM6:DRO6"/>
    <mergeCell ref="DQL6:DQN6"/>
    <mergeCell ref="DQO6:DQQ6"/>
    <mergeCell ref="DQR6:DQT6"/>
    <mergeCell ref="DQU6:DQW6"/>
    <mergeCell ref="DQX6:DQZ6"/>
    <mergeCell ref="DPW6:DPY6"/>
    <mergeCell ref="DPZ6:DQB6"/>
    <mergeCell ref="DQC6:DQE6"/>
    <mergeCell ref="DQF6:DQH6"/>
    <mergeCell ref="DQI6:DQK6"/>
    <mergeCell ref="DPH6:DPJ6"/>
    <mergeCell ref="DPK6:DPM6"/>
    <mergeCell ref="DPN6:DPP6"/>
    <mergeCell ref="DPQ6:DPS6"/>
    <mergeCell ref="DPT6:DPV6"/>
    <mergeCell ref="DOS6:DOU6"/>
    <mergeCell ref="DOV6:DOX6"/>
    <mergeCell ref="DOY6:DPA6"/>
    <mergeCell ref="DPB6:DPD6"/>
    <mergeCell ref="DPE6:DPG6"/>
    <mergeCell ref="DOD6:DOF6"/>
    <mergeCell ref="DOG6:DOI6"/>
    <mergeCell ref="DOJ6:DOL6"/>
    <mergeCell ref="DOM6:DOO6"/>
    <mergeCell ref="DOP6:DOR6"/>
    <mergeCell ref="DNO6:DNQ6"/>
    <mergeCell ref="DNR6:DNT6"/>
    <mergeCell ref="DNU6:DNW6"/>
    <mergeCell ref="DNX6:DNZ6"/>
    <mergeCell ref="DOA6:DOC6"/>
    <mergeCell ref="DMZ6:DNB6"/>
    <mergeCell ref="DNC6:DNE6"/>
    <mergeCell ref="DNF6:DNH6"/>
    <mergeCell ref="DNI6:DNK6"/>
    <mergeCell ref="DNL6:DNN6"/>
    <mergeCell ref="DMK6:DMM6"/>
    <mergeCell ref="DMN6:DMP6"/>
    <mergeCell ref="DMQ6:DMS6"/>
    <mergeCell ref="DMT6:DMV6"/>
    <mergeCell ref="DMW6:DMY6"/>
    <mergeCell ref="DLV6:DLX6"/>
    <mergeCell ref="DLY6:DMA6"/>
    <mergeCell ref="DMB6:DMD6"/>
    <mergeCell ref="DME6:DMG6"/>
    <mergeCell ref="DMH6:DMJ6"/>
    <mergeCell ref="DLG6:DLI6"/>
    <mergeCell ref="DLJ6:DLL6"/>
    <mergeCell ref="DLM6:DLO6"/>
    <mergeCell ref="DLP6:DLR6"/>
    <mergeCell ref="DLS6:DLU6"/>
    <mergeCell ref="DKR6:DKT6"/>
    <mergeCell ref="DKU6:DKW6"/>
    <mergeCell ref="DKX6:DKZ6"/>
    <mergeCell ref="DLA6:DLC6"/>
    <mergeCell ref="DLD6:DLF6"/>
    <mergeCell ref="DKC6:DKE6"/>
    <mergeCell ref="DKF6:DKH6"/>
    <mergeCell ref="DKI6:DKK6"/>
    <mergeCell ref="DKL6:DKN6"/>
    <mergeCell ref="DKO6:DKQ6"/>
    <mergeCell ref="DJN6:DJP6"/>
    <mergeCell ref="DJQ6:DJS6"/>
    <mergeCell ref="DJT6:DJV6"/>
    <mergeCell ref="DJW6:DJY6"/>
    <mergeCell ref="DJZ6:DKB6"/>
    <mergeCell ref="DIY6:DJA6"/>
    <mergeCell ref="DJB6:DJD6"/>
    <mergeCell ref="DJE6:DJG6"/>
    <mergeCell ref="DJH6:DJJ6"/>
    <mergeCell ref="DJK6:DJM6"/>
    <mergeCell ref="DIJ6:DIL6"/>
    <mergeCell ref="DIM6:DIO6"/>
    <mergeCell ref="DIP6:DIR6"/>
    <mergeCell ref="DIS6:DIU6"/>
    <mergeCell ref="DIV6:DIX6"/>
    <mergeCell ref="DHU6:DHW6"/>
    <mergeCell ref="DHX6:DHZ6"/>
    <mergeCell ref="DIA6:DIC6"/>
    <mergeCell ref="DID6:DIF6"/>
    <mergeCell ref="DIG6:DII6"/>
    <mergeCell ref="DHF6:DHH6"/>
    <mergeCell ref="DHI6:DHK6"/>
    <mergeCell ref="DHL6:DHN6"/>
    <mergeCell ref="DHO6:DHQ6"/>
    <mergeCell ref="DHR6:DHT6"/>
    <mergeCell ref="DGQ6:DGS6"/>
    <mergeCell ref="DGT6:DGV6"/>
    <mergeCell ref="DGW6:DGY6"/>
    <mergeCell ref="DGZ6:DHB6"/>
    <mergeCell ref="DHC6:DHE6"/>
    <mergeCell ref="DGB6:DGD6"/>
    <mergeCell ref="DGE6:DGG6"/>
    <mergeCell ref="DGH6:DGJ6"/>
    <mergeCell ref="DGK6:DGM6"/>
    <mergeCell ref="DGN6:DGP6"/>
    <mergeCell ref="DFM6:DFO6"/>
    <mergeCell ref="DFP6:DFR6"/>
    <mergeCell ref="DFS6:DFU6"/>
    <mergeCell ref="DFV6:DFX6"/>
    <mergeCell ref="DFY6:DGA6"/>
    <mergeCell ref="DEX6:DEZ6"/>
    <mergeCell ref="DFA6:DFC6"/>
    <mergeCell ref="DFD6:DFF6"/>
    <mergeCell ref="DFG6:DFI6"/>
    <mergeCell ref="DFJ6:DFL6"/>
    <mergeCell ref="DEI6:DEK6"/>
    <mergeCell ref="DEL6:DEN6"/>
    <mergeCell ref="DEO6:DEQ6"/>
    <mergeCell ref="DER6:DET6"/>
    <mergeCell ref="DEU6:DEW6"/>
    <mergeCell ref="DDT6:DDV6"/>
    <mergeCell ref="DDW6:DDY6"/>
    <mergeCell ref="DDZ6:DEB6"/>
    <mergeCell ref="DEC6:DEE6"/>
    <mergeCell ref="DEF6:DEH6"/>
    <mergeCell ref="DDE6:DDG6"/>
    <mergeCell ref="DDH6:DDJ6"/>
    <mergeCell ref="DDK6:DDM6"/>
    <mergeCell ref="DDN6:DDP6"/>
    <mergeCell ref="DDQ6:DDS6"/>
    <mergeCell ref="DCP6:DCR6"/>
    <mergeCell ref="DCS6:DCU6"/>
    <mergeCell ref="DCV6:DCX6"/>
    <mergeCell ref="DCY6:DDA6"/>
    <mergeCell ref="DDB6:DDD6"/>
    <mergeCell ref="DCA6:DCC6"/>
    <mergeCell ref="DCD6:DCF6"/>
    <mergeCell ref="DCG6:DCI6"/>
    <mergeCell ref="DCJ6:DCL6"/>
    <mergeCell ref="DCM6:DCO6"/>
    <mergeCell ref="DBL6:DBN6"/>
    <mergeCell ref="DBO6:DBQ6"/>
    <mergeCell ref="DBR6:DBT6"/>
    <mergeCell ref="DBU6:DBW6"/>
    <mergeCell ref="DBX6:DBZ6"/>
    <mergeCell ref="DAW6:DAY6"/>
    <mergeCell ref="DAZ6:DBB6"/>
    <mergeCell ref="DBC6:DBE6"/>
    <mergeCell ref="DBF6:DBH6"/>
    <mergeCell ref="DBI6:DBK6"/>
    <mergeCell ref="DAH6:DAJ6"/>
    <mergeCell ref="DAK6:DAM6"/>
    <mergeCell ref="DAN6:DAP6"/>
    <mergeCell ref="DAQ6:DAS6"/>
    <mergeCell ref="DAT6:DAV6"/>
    <mergeCell ref="CZS6:CZU6"/>
    <mergeCell ref="CZV6:CZX6"/>
    <mergeCell ref="CZY6:DAA6"/>
    <mergeCell ref="DAB6:DAD6"/>
    <mergeCell ref="DAE6:DAG6"/>
    <mergeCell ref="CZD6:CZF6"/>
    <mergeCell ref="CZG6:CZI6"/>
    <mergeCell ref="CZJ6:CZL6"/>
    <mergeCell ref="CZM6:CZO6"/>
    <mergeCell ref="CZP6:CZR6"/>
    <mergeCell ref="CYO6:CYQ6"/>
    <mergeCell ref="CYR6:CYT6"/>
    <mergeCell ref="CYU6:CYW6"/>
    <mergeCell ref="CYX6:CYZ6"/>
    <mergeCell ref="CZA6:CZC6"/>
    <mergeCell ref="CXZ6:CYB6"/>
    <mergeCell ref="CYC6:CYE6"/>
    <mergeCell ref="CYF6:CYH6"/>
    <mergeCell ref="CYI6:CYK6"/>
    <mergeCell ref="CYL6:CYN6"/>
    <mergeCell ref="CXK6:CXM6"/>
    <mergeCell ref="CXN6:CXP6"/>
    <mergeCell ref="CXQ6:CXS6"/>
    <mergeCell ref="CXT6:CXV6"/>
    <mergeCell ref="CXW6:CXY6"/>
    <mergeCell ref="CWV6:CWX6"/>
    <mergeCell ref="CWY6:CXA6"/>
    <mergeCell ref="CXB6:CXD6"/>
    <mergeCell ref="CXE6:CXG6"/>
    <mergeCell ref="CXH6:CXJ6"/>
    <mergeCell ref="CWG6:CWI6"/>
    <mergeCell ref="CWJ6:CWL6"/>
    <mergeCell ref="CWM6:CWO6"/>
    <mergeCell ref="CWP6:CWR6"/>
    <mergeCell ref="CWS6:CWU6"/>
    <mergeCell ref="CVR6:CVT6"/>
    <mergeCell ref="CVU6:CVW6"/>
    <mergeCell ref="CVX6:CVZ6"/>
    <mergeCell ref="CWA6:CWC6"/>
    <mergeCell ref="CWD6:CWF6"/>
    <mergeCell ref="CVC6:CVE6"/>
    <mergeCell ref="CVF6:CVH6"/>
    <mergeCell ref="CVI6:CVK6"/>
    <mergeCell ref="CVL6:CVN6"/>
    <mergeCell ref="CVO6:CVQ6"/>
    <mergeCell ref="CUN6:CUP6"/>
    <mergeCell ref="CUQ6:CUS6"/>
    <mergeCell ref="CUT6:CUV6"/>
    <mergeCell ref="CUW6:CUY6"/>
    <mergeCell ref="CUZ6:CVB6"/>
    <mergeCell ref="CTY6:CUA6"/>
    <mergeCell ref="CUB6:CUD6"/>
    <mergeCell ref="CUE6:CUG6"/>
    <mergeCell ref="CUH6:CUJ6"/>
    <mergeCell ref="CUK6:CUM6"/>
    <mergeCell ref="CTJ6:CTL6"/>
    <mergeCell ref="CTM6:CTO6"/>
    <mergeCell ref="CTP6:CTR6"/>
    <mergeCell ref="CTS6:CTU6"/>
    <mergeCell ref="CTV6:CTX6"/>
    <mergeCell ref="CSU6:CSW6"/>
    <mergeCell ref="CSX6:CSZ6"/>
    <mergeCell ref="CTA6:CTC6"/>
    <mergeCell ref="CTD6:CTF6"/>
    <mergeCell ref="CTG6:CTI6"/>
    <mergeCell ref="CSF6:CSH6"/>
    <mergeCell ref="CSI6:CSK6"/>
    <mergeCell ref="CSL6:CSN6"/>
    <mergeCell ref="CSO6:CSQ6"/>
    <mergeCell ref="CSR6:CST6"/>
    <mergeCell ref="CRQ6:CRS6"/>
    <mergeCell ref="CRT6:CRV6"/>
    <mergeCell ref="CRW6:CRY6"/>
    <mergeCell ref="CRZ6:CSB6"/>
    <mergeCell ref="CSC6:CSE6"/>
    <mergeCell ref="CRB6:CRD6"/>
    <mergeCell ref="CRE6:CRG6"/>
    <mergeCell ref="CRH6:CRJ6"/>
    <mergeCell ref="CRK6:CRM6"/>
    <mergeCell ref="CRN6:CRP6"/>
    <mergeCell ref="CQM6:CQO6"/>
    <mergeCell ref="CQP6:CQR6"/>
    <mergeCell ref="CQS6:CQU6"/>
    <mergeCell ref="CQV6:CQX6"/>
    <mergeCell ref="CQY6:CRA6"/>
    <mergeCell ref="CPX6:CPZ6"/>
    <mergeCell ref="CQA6:CQC6"/>
    <mergeCell ref="CQD6:CQF6"/>
    <mergeCell ref="CQG6:CQI6"/>
    <mergeCell ref="CQJ6:CQL6"/>
    <mergeCell ref="CPI6:CPK6"/>
    <mergeCell ref="CPL6:CPN6"/>
    <mergeCell ref="CPO6:CPQ6"/>
    <mergeCell ref="CPR6:CPT6"/>
    <mergeCell ref="CPU6:CPW6"/>
    <mergeCell ref="COT6:COV6"/>
    <mergeCell ref="COW6:COY6"/>
    <mergeCell ref="COZ6:CPB6"/>
    <mergeCell ref="CPC6:CPE6"/>
    <mergeCell ref="CPF6:CPH6"/>
    <mergeCell ref="COE6:COG6"/>
    <mergeCell ref="COH6:COJ6"/>
    <mergeCell ref="COK6:COM6"/>
    <mergeCell ref="CON6:COP6"/>
    <mergeCell ref="COQ6:COS6"/>
    <mergeCell ref="CNP6:CNR6"/>
    <mergeCell ref="CNS6:CNU6"/>
    <mergeCell ref="CNV6:CNX6"/>
    <mergeCell ref="CNY6:COA6"/>
    <mergeCell ref="COB6:COD6"/>
    <mergeCell ref="CNA6:CNC6"/>
    <mergeCell ref="CND6:CNF6"/>
    <mergeCell ref="CNG6:CNI6"/>
    <mergeCell ref="CNJ6:CNL6"/>
    <mergeCell ref="CNM6:CNO6"/>
    <mergeCell ref="CML6:CMN6"/>
    <mergeCell ref="CMO6:CMQ6"/>
    <mergeCell ref="CMR6:CMT6"/>
    <mergeCell ref="CMU6:CMW6"/>
    <mergeCell ref="CMX6:CMZ6"/>
    <mergeCell ref="CLW6:CLY6"/>
    <mergeCell ref="CLZ6:CMB6"/>
    <mergeCell ref="CMC6:CME6"/>
    <mergeCell ref="CMF6:CMH6"/>
    <mergeCell ref="CMI6:CMK6"/>
    <mergeCell ref="CLH6:CLJ6"/>
    <mergeCell ref="CLK6:CLM6"/>
    <mergeCell ref="CLN6:CLP6"/>
    <mergeCell ref="CLQ6:CLS6"/>
    <mergeCell ref="CLT6:CLV6"/>
    <mergeCell ref="CKS6:CKU6"/>
    <mergeCell ref="CKV6:CKX6"/>
    <mergeCell ref="CKY6:CLA6"/>
    <mergeCell ref="CLB6:CLD6"/>
    <mergeCell ref="CLE6:CLG6"/>
    <mergeCell ref="CKD6:CKF6"/>
    <mergeCell ref="CKG6:CKI6"/>
    <mergeCell ref="CKJ6:CKL6"/>
    <mergeCell ref="CKM6:CKO6"/>
    <mergeCell ref="CKP6:CKR6"/>
    <mergeCell ref="CJO6:CJQ6"/>
    <mergeCell ref="CJR6:CJT6"/>
    <mergeCell ref="CJU6:CJW6"/>
    <mergeCell ref="CJX6:CJZ6"/>
    <mergeCell ref="CKA6:CKC6"/>
    <mergeCell ref="CIZ6:CJB6"/>
    <mergeCell ref="CJC6:CJE6"/>
    <mergeCell ref="CJF6:CJH6"/>
    <mergeCell ref="CJI6:CJK6"/>
    <mergeCell ref="CJL6:CJN6"/>
    <mergeCell ref="CIK6:CIM6"/>
    <mergeCell ref="CIN6:CIP6"/>
    <mergeCell ref="CIQ6:CIS6"/>
    <mergeCell ref="CIT6:CIV6"/>
    <mergeCell ref="CIW6:CIY6"/>
    <mergeCell ref="CHV6:CHX6"/>
    <mergeCell ref="CHY6:CIA6"/>
    <mergeCell ref="CIB6:CID6"/>
    <mergeCell ref="CIE6:CIG6"/>
    <mergeCell ref="CIH6:CIJ6"/>
    <mergeCell ref="CHG6:CHI6"/>
    <mergeCell ref="CHJ6:CHL6"/>
    <mergeCell ref="CHM6:CHO6"/>
    <mergeCell ref="CHP6:CHR6"/>
    <mergeCell ref="CHS6:CHU6"/>
    <mergeCell ref="CGR6:CGT6"/>
    <mergeCell ref="CGU6:CGW6"/>
    <mergeCell ref="CGX6:CGZ6"/>
    <mergeCell ref="CHA6:CHC6"/>
    <mergeCell ref="CHD6:CHF6"/>
    <mergeCell ref="CGC6:CGE6"/>
    <mergeCell ref="CGF6:CGH6"/>
    <mergeCell ref="CGI6:CGK6"/>
    <mergeCell ref="CGL6:CGN6"/>
    <mergeCell ref="CGO6:CGQ6"/>
    <mergeCell ref="CFN6:CFP6"/>
    <mergeCell ref="CFQ6:CFS6"/>
    <mergeCell ref="CFT6:CFV6"/>
    <mergeCell ref="CFW6:CFY6"/>
    <mergeCell ref="CFZ6:CGB6"/>
    <mergeCell ref="CEY6:CFA6"/>
    <mergeCell ref="CFB6:CFD6"/>
    <mergeCell ref="CFE6:CFG6"/>
    <mergeCell ref="CFH6:CFJ6"/>
    <mergeCell ref="CFK6:CFM6"/>
    <mergeCell ref="CEJ6:CEL6"/>
    <mergeCell ref="CEM6:CEO6"/>
    <mergeCell ref="CEP6:CER6"/>
    <mergeCell ref="CES6:CEU6"/>
    <mergeCell ref="CEV6:CEX6"/>
    <mergeCell ref="CDU6:CDW6"/>
    <mergeCell ref="CDX6:CDZ6"/>
    <mergeCell ref="CEA6:CEC6"/>
    <mergeCell ref="CED6:CEF6"/>
    <mergeCell ref="CEG6:CEI6"/>
    <mergeCell ref="CDF6:CDH6"/>
    <mergeCell ref="CDI6:CDK6"/>
    <mergeCell ref="CDL6:CDN6"/>
    <mergeCell ref="CDO6:CDQ6"/>
    <mergeCell ref="CDR6:CDT6"/>
    <mergeCell ref="CCQ6:CCS6"/>
    <mergeCell ref="CCT6:CCV6"/>
    <mergeCell ref="CCW6:CCY6"/>
    <mergeCell ref="CCZ6:CDB6"/>
    <mergeCell ref="CDC6:CDE6"/>
    <mergeCell ref="CCB6:CCD6"/>
    <mergeCell ref="CCE6:CCG6"/>
    <mergeCell ref="CCH6:CCJ6"/>
    <mergeCell ref="CCK6:CCM6"/>
    <mergeCell ref="CCN6:CCP6"/>
    <mergeCell ref="CBM6:CBO6"/>
    <mergeCell ref="CBP6:CBR6"/>
    <mergeCell ref="CBS6:CBU6"/>
    <mergeCell ref="CBV6:CBX6"/>
    <mergeCell ref="CBY6:CCA6"/>
    <mergeCell ref="CAX6:CAZ6"/>
    <mergeCell ref="CBA6:CBC6"/>
    <mergeCell ref="CBD6:CBF6"/>
    <mergeCell ref="CBG6:CBI6"/>
    <mergeCell ref="CBJ6:CBL6"/>
    <mergeCell ref="CAI6:CAK6"/>
    <mergeCell ref="CAL6:CAN6"/>
    <mergeCell ref="CAO6:CAQ6"/>
    <mergeCell ref="CAR6:CAT6"/>
    <mergeCell ref="CAU6:CAW6"/>
    <mergeCell ref="BZT6:BZV6"/>
    <mergeCell ref="BZW6:BZY6"/>
    <mergeCell ref="BZZ6:CAB6"/>
    <mergeCell ref="CAC6:CAE6"/>
    <mergeCell ref="CAF6:CAH6"/>
    <mergeCell ref="BZE6:BZG6"/>
    <mergeCell ref="BZH6:BZJ6"/>
    <mergeCell ref="BZK6:BZM6"/>
    <mergeCell ref="BZN6:BZP6"/>
    <mergeCell ref="BZQ6:BZS6"/>
    <mergeCell ref="BYP6:BYR6"/>
    <mergeCell ref="BYS6:BYU6"/>
    <mergeCell ref="BYV6:BYX6"/>
    <mergeCell ref="BYY6:BZA6"/>
    <mergeCell ref="BZB6:BZD6"/>
    <mergeCell ref="BYA6:BYC6"/>
    <mergeCell ref="BYD6:BYF6"/>
    <mergeCell ref="BYG6:BYI6"/>
    <mergeCell ref="BYJ6:BYL6"/>
    <mergeCell ref="BYM6:BYO6"/>
    <mergeCell ref="BXL6:BXN6"/>
    <mergeCell ref="BXO6:BXQ6"/>
    <mergeCell ref="BXR6:BXT6"/>
    <mergeCell ref="BXU6:BXW6"/>
    <mergeCell ref="BXX6:BXZ6"/>
    <mergeCell ref="BWW6:BWY6"/>
    <mergeCell ref="BWZ6:BXB6"/>
    <mergeCell ref="BXC6:BXE6"/>
    <mergeCell ref="BXF6:BXH6"/>
    <mergeCell ref="BXI6:BXK6"/>
    <mergeCell ref="BWH6:BWJ6"/>
    <mergeCell ref="BWK6:BWM6"/>
    <mergeCell ref="BWN6:BWP6"/>
    <mergeCell ref="BWQ6:BWS6"/>
    <mergeCell ref="BWT6:BWV6"/>
    <mergeCell ref="BVS6:BVU6"/>
    <mergeCell ref="BVV6:BVX6"/>
    <mergeCell ref="BVY6:BWA6"/>
    <mergeCell ref="BWB6:BWD6"/>
    <mergeCell ref="BWE6:BWG6"/>
    <mergeCell ref="BVD6:BVF6"/>
    <mergeCell ref="BVG6:BVI6"/>
    <mergeCell ref="BVJ6:BVL6"/>
    <mergeCell ref="BVM6:BVO6"/>
    <mergeCell ref="BVP6:BVR6"/>
    <mergeCell ref="BUO6:BUQ6"/>
    <mergeCell ref="BUR6:BUT6"/>
    <mergeCell ref="BUU6:BUW6"/>
    <mergeCell ref="BUX6:BUZ6"/>
    <mergeCell ref="BVA6:BVC6"/>
    <mergeCell ref="BTZ6:BUB6"/>
    <mergeCell ref="BUC6:BUE6"/>
    <mergeCell ref="BUF6:BUH6"/>
    <mergeCell ref="BUI6:BUK6"/>
    <mergeCell ref="BUL6:BUN6"/>
    <mergeCell ref="BTK6:BTM6"/>
    <mergeCell ref="BTN6:BTP6"/>
    <mergeCell ref="BTQ6:BTS6"/>
    <mergeCell ref="BTT6:BTV6"/>
    <mergeCell ref="BTW6:BTY6"/>
    <mergeCell ref="BSV6:BSX6"/>
    <mergeCell ref="BSY6:BTA6"/>
    <mergeCell ref="BTB6:BTD6"/>
    <mergeCell ref="BTE6:BTG6"/>
    <mergeCell ref="BTH6:BTJ6"/>
    <mergeCell ref="BSG6:BSI6"/>
    <mergeCell ref="BSJ6:BSL6"/>
    <mergeCell ref="BSM6:BSO6"/>
    <mergeCell ref="BSP6:BSR6"/>
    <mergeCell ref="BSS6:BSU6"/>
    <mergeCell ref="BRR6:BRT6"/>
    <mergeCell ref="BRU6:BRW6"/>
    <mergeCell ref="BRX6:BRZ6"/>
    <mergeCell ref="BSA6:BSC6"/>
    <mergeCell ref="BSD6:BSF6"/>
    <mergeCell ref="BRC6:BRE6"/>
    <mergeCell ref="BRF6:BRH6"/>
    <mergeCell ref="BRI6:BRK6"/>
    <mergeCell ref="BRL6:BRN6"/>
    <mergeCell ref="BRO6:BRQ6"/>
    <mergeCell ref="BQN6:BQP6"/>
    <mergeCell ref="BQQ6:BQS6"/>
    <mergeCell ref="BQT6:BQV6"/>
    <mergeCell ref="BQW6:BQY6"/>
    <mergeCell ref="BQZ6:BRB6"/>
    <mergeCell ref="BPY6:BQA6"/>
    <mergeCell ref="BQB6:BQD6"/>
    <mergeCell ref="BQE6:BQG6"/>
    <mergeCell ref="BQH6:BQJ6"/>
    <mergeCell ref="BQK6:BQM6"/>
    <mergeCell ref="BPJ6:BPL6"/>
    <mergeCell ref="BPM6:BPO6"/>
    <mergeCell ref="BPP6:BPR6"/>
    <mergeCell ref="BPS6:BPU6"/>
    <mergeCell ref="BPV6:BPX6"/>
    <mergeCell ref="BOU6:BOW6"/>
    <mergeCell ref="BOX6:BOZ6"/>
    <mergeCell ref="BPA6:BPC6"/>
    <mergeCell ref="BPD6:BPF6"/>
    <mergeCell ref="BPG6:BPI6"/>
    <mergeCell ref="BOF6:BOH6"/>
    <mergeCell ref="BOI6:BOK6"/>
    <mergeCell ref="BOL6:BON6"/>
    <mergeCell ref="BOO6:BOQ6"/>
    <mergeCell ref="BOR6:BOT6"/>
    <mergeCell ref="BNQ6:BNS6"/>
    <mergeCell ref="BNT6:BNV6"/>
    <mergeCell ref="BNW6:BNY6"/>
    <mergeCell ref="BNZ6:BOB6"/>
    <mergeCell ref="BOC6:BOE6"/>
    <mergeCell ref="BNB6:BND6"/>
    <mergeCell ref="BNE6:BNG6"/>
    <mergeCell ref="BNH6:BNJ6"/>
    <mergeCell ref="BNK6:BNM6"/>
    <mergeCell ref="BNN6:BNP6"/>
    <mergeCell ref="BMM6:BMO6"/>
    <mergeCell ref="BMP6:BMR6"/>
    <mergeCell ref="BMS6:BMU6"/>
    <mergeCell ref="BMV6:BMX6"/>
    <mergeCell ref="BMY6:BNA6"/>
    <mergeCell ref="BLX6:BLZ6"/>
    <mergeCell ref="BMA6:BMC6"/>
    <mergeCell ref="BMD6:BMF6"/>
    <mergeCell ref="BMG6:BMI6"/>
    <mergeCell ref="BMJ6:BML6"/>
    <mergeCell ref="BLI6:BLK6"/>
    <mergeCell ref="BLL6:BLN6"/>
    <mergeCell ref="BLO6:BLQ6"/>
    <mergeCell ref="BLR6:BLT6"/>
    <mergeCell ref="BLU6:BLW6"/>
    <mergeCell ref="BKT6:BKV6"/>
    <mergeCell ref="BKW6:BKY6"/>
    <mergeCell ref="BKZ6:BLB6"/>
    <mergeCell ref="BLC6:BLE6"/>
    <mergeCell ref="BLF6:BLH6"/>
    <mergeCell ref="BKE6:BKG6"/>
    <mergeCell ref="BKH6:BKJ6"/>
    <mergeCell ref="BKK6:BKM6"/>
    <mergeCell ref="BKN6:BKP6"/>
    <mergeCell ref="BKQ6:BKS6"/>
    <mergeCell ref="BJP6:BJR6"/>
    <mergeCell ref="BJS6:BJU6"/>
    <mergeCell ref="BJV6:BJX6"/>
    <mergeCell ref="BJY6:BKA6"/>
    <mergeCell ref="BKB6:BKD6"/>
    <mergeCell ref="BJA6:BJC6"/>
    <mergeCell ref="BJD6:BJF6"/>
    <mergeCell ref="BJG6:BJI6"/>
    <mergeCell ref="BJJ6:BJL6"/>
    <mergeCell ref="BJM6:BJO6"/>
    <mergeCell ref="BIL6:BIN6"/>
    <mergeCell ref="BIO6:BIQ6"/>
    <mergeCell ref="BIR6:BIT6"/>
    <mergeCell ref="BIU6:BIW6"/>
    <mergeCell ref="BIX6:BIZ6"/>
    <mergeCell ref="BHW6:BHY6"/>
    <mergeCell ref="BHZ6:BIB6"/>
    <mergeCell ref="BIC6:BIE6"/>
    <mergeCell ref="BIF6:BIH6"/>
    <mergeCell ref="BII6:BIK6"/>
    <mergeCell ref="BHH6:BHJ6"/>
    <mergeCell ref="BHK6:BHM6"/>
    <mergeCell ref="BHN6:BHP6"/>
    <mergeCell ref="BHQ6:BHS6"/>
    <mergeCell ref="BHT6:BHV6"/>
    <mergeCell ref="BGS6:BGU6"/>
    <mergeCell ref="BGV6:BGX6"/>
    <mergeCell ref="BGY6:BHA6"/>
    <mergeCell ref="BHB6:BHD6"/>
    <mergeCell ref="BHE6:BHG6"/>
    <mergeCell ref="BGD6:BGF6"/>
    <mergeCell ref="BGG6:BGI6"/>
    <mergeCell ref="BGJ6:BGL6"/>
    <mergeCell ref="BGM6:BGO6"/>
    <mergeCell ref="BGP6:BGR6"/>
    <mergeCell ref="BFO6:BFQ6"/>
    <mergeCell ref="BFR6:BFT6"/>
    <mergeCell ref="BFU6:BFW6"/>
    <mergeCell ref="BFX6:BFZ6"/>
    <mergeCell ref="BGA6:BGC6"/>
    <mergeCell ref="BEZ6:BFB6"/>
    <mergeCell ref="BFC6:BFE6"/>
    <mergeCell ref="BFF6:BFH6"/>
    <mergeCell ref="BFI6:BFK6"/>
    <mergeCell ref="BFL6:BFN6"/>
    <mergeCell ref="BEK6:BEM6"/>
    <mergeCell ref="BEN6:BEP6"/>
    <mergeCell ref="BEQ6:BES6"/>
    <mergeCell ref="BET6:BEV6"/>
    <mergeCell ref="BEW6:BEY6"/>
    <mergeCell ref="BDV6:BDX6"/>
    <mergeCell ref="BDY6:BEA6"/>
    <mergeCell ref="BEB6:BED6"/>
    <mergeCell ref="BEE6:BEG6"/>
    <mergeCell ref="BEH6:BEJ6"/>
    <mergeCell ref="BDG6:BDI6"/>
    <mergeCell ref="BDJ6:BDL6"/>
    <mergeCell ref="BDM6:BDO6"/>
    <mergeCell ref="BDP6:BDR6"/>
    <mergeCell ref="BDS6:BDU6"/>
    <mergeCell ref="BCR6:BCT6"/>
    <mergeCell ref="BCU6:BCW6"/>
    <mergeCell ref="BCX6:BCZ6"/>
    <mergeCell ref="BDA6:BDC6"/>
    <mergeCell ref="BDD6:BDF6"/>
    <mergeCell ref="BCC6:BCE6"/>
    <mergeCell ref="BCF6:BCH6"/>
    <mergeCell ref="BCI6:BCK6"/>
    <mergeCell ref="BCL6:BCN6"/>
    <mergeCell ref="BCO6:BCQ6"/>
    <mergeCell ref="BBN6:BBP6"/>
    <mergeCell ref="BBQ6:BBS6"/>
    <mergeCell ref="BBT6:BBV6"/>
    <mergeCell ref="BBW6:BBY6"/>
    <mergeCell ref="BBZ6:BCB6"/>
    <mergeCell ref="BAY6:BBA6"/>
    <mergeCell ref="BBB6:BBD6"/>
    <mergeCell ref="BBE6:BBG6"/>
    <mergeCell ref="BBH6:BBJ6"/>
    <mergeCell ref="BBK6:BBM6"/>
    <mergeCell ref="BAJ6:BAL6"/>
    <mergeCell ref="BAM6:BAO6"/>
    <mergeCell ref="BAP6:BAR6"/>
    <mergeCell ref="BAS6:BAU6"/>
    <mergeCell ref="BAV6:BAX6"/>
    <mergeCell ref="AZU6:AZW6"/>
    <mergeCell ref="AZX6:AZZ6"/>
    <mergeCell ref="BAA6:BAC6"/>
    <mergeCell ref="BAD6:BAF6"/>
    <mergeCell ref="BAG6:BAI6"/>
    <mergeCell ref="AZF6:AZH6"/>
    <mergeCell ref="AZI6:AZK6"/>
    <mergeCell ref="AZL6:AZN6"/>
    <mergeCell ref="AZO6:AZQ6"/>
    <mergeCell ref="AZR6:AZT6"/>
    <mergeCell ref="AYQ6:AYS6"/>
    <mergeCell ref="AYT6:AYV6"/>
    <mergeCell ref="AYW6:AYY6"/>
    <mergeCell ref="AYZ6:AZB6"/>
    <mergeCell ref="AZC6:AZE6"/>
    <mergeCell ref="AYB6:AYD6"/>
    <mergeCell ref="AYE6:AYG6"/>
    <mergeCell ref="AYH6:AYJ6"/>
    <mergeCell ref="AYK6:AYM6"/>
    <mergeCell ref="AYN6:AYP6"/>
    <mergeCell ref="AXM6:AXO6"/>
    <mergeCell ref="AXP6:AXR6"/>
    <mergeCell ref="AXS6:AXU6"/>
    <mergeCell ref="AXV6:AXX6"/>
    <mergeCell ref="AXY6:AYA6"/>
    <mergeCell ref="AWX6:AWZ6"/>
    <mergeCell ref="AXA6:AXC6"/>
    <mergeCell ref="AXD6:AXF6"/>
    <mergeCell ref="AXG6:AXI6"/>
    <mergeCell ref="AXJ6:AXL6"/>
    <mergeCell ref="AWI6:AWK6"/>
    <mergeCell ref="AWL6:AWN6"/>
    <mergeCell ref="AWO6:AWQ6"/>
    <mergeCell ref="AWR6:AWT6"/>
    <mergeCell ref="AWU6:AWW6"/>
    <mergeCell ref="AVT6:AVV6"/>
    <mergeCell ref="AVW6:AVY6"/>
    <mergeCell ref="AVZ6:AWB6"/>
    <mergeCell ref="AWC6:AWE6"/>
    <mergeCell ref="AWF6:AWH6"/>
    <mergeCell ref="AVE6:AVG6"/>
    <mergeCell ref="AVH6:AVJ6"/>
    <mergeCell ref="AVK6:AVM6"/>
    <mergeCell ref="AVN6:AVP6"/>
    <mergeCell ref="AVQ6:AVS6"/>
    <mergeCell ref="AUP6:AUR6"/>
    <mergeCell ref="AUS6:AUU6"/>
    <mergeCell ref="AUV6:AUX6"/>
    <mergeCell ref="AUY6:AVA6"/>
    <mergeCell ref="AVB6:AVD6"/>
    <mergeCell ref="AUA6:AUC6"/>
    <mergeCell ref="AUD6:AUF6"/>
    <mergeCell ref="AUG6:AUI6"/>
    <mergeCell ref="AUJ6:AUL6"/>
    <mergeCell ref="AUM6:AUO6"/>
    <mergeCell ref="ATL6:ATN6"/>
    <mergeCell ref="ATO6:ATQ6"/>
    <mergeCell ref="ATR6:ATT6"/>
    <mergeCell ref="ATU6:ATW6"/>
    <mergeCell ref="ATX6:ATZ6"/>
    <mergeCell ref="ASW6:ASY6"/>
    <mergeCell ref="ASZ6:ATB6"/>
    <mergeCell ref="ATC6:ATE6"/>
    <mergeCell ref="ATF6:ATH6"/>
    <mergeCell ref="ATI6:ATK6"/>
    <mergeCell ref="ASH6:ASJ6"/>
    <mergeCell ref="ASK6:ASM6"/>
    <mergeCell ref="ASN6:ASP6"/>
    <mergeCell ref="ASQ6:ASS6"/>
    <mergeCell ref="AST6:ASV6"/>
    <mergeCell ref="ARS6:ARU6"/>
    <mergeCell ref="ARV6:ARX6"/>
    <mergeCell ref="ARY6:ASA6"/>
    <mergeCell ref="ASB6:ASD6"/>
    <mergeCell ref="ASE6:ASG6"/>
    <mergeCell ref="ARD6:ARF6"/>
    <mergeCell ref="ARG6:ARI6"/>
    <mergeCell ref="ARJ6:ARL6"/>
    <mergeCell ref="ARM6:ARO6"/>
    <mergeCell ref="ARP6:ARR6"/>
    <mergeCell ref="AQO6:AQQ6"/>
    <mergeCell ref="AQR6:AQT6"/>
    <mergeCell ref="AQU6:AQW6"/>
    <mergeCell ref="AQX6:AQZ6"/>
    <mergeCell ref="ARA6:ARC6"/>
    <mergeCell ref="APZ6:AQB6"/>
    <mergeCell ref="AQC6:AQE6"/>
    <mergeCell ref="AQF6:AQH6"/>
    <mergeCell ref="AQI6:AQK6"/>
    <mergeCell ref="AQL6:AQN6"/>
    <mergeCell ref="APK6:APM6"/>
    <mergeCell ref="APN6:APP6"/>
    <mergeCell ref="APQ6:APS6"/>
    <mergeCell ref="APT6:APV6"/>
    <mergeCell ref="APW6:APY6"/>
    <mergeCell ref="AOV6:AOX6"/>
    <mergeCell ref="AOY6:APA6"/>
    <mergeCell ref="APB6:APD6"/>
    <mergeCell ref="APE6:APG6"/>
    <mergeCell ref="APH6:APJ6"/>
    <mergeCell ref="AOG6:AOI6"/>
    <mergeCell ref="AOJ6:AOL6"/>
    <mergeCell ref="AOM6:AOO6"/>
    <mergeCell ref="AOP6:AOR6"/>
    <mergeCell ref="AOS6:AOU6"/>
    <mergeCell ref="ANR6:ANT6"/>
    <mergeCell ref="ANU6:ANW6"/>
    <mergeCell ref="ANX6:ANZ6"/>
    <mergeCell ref="AOA6:AOC6"/>
    <mergeCell ref="AOD6:AOF6"/>
    <mergeCell ref="ANC6:ANE6"/>
    <mergeCell ref="ANF6:ANH6"/>
    <mergeCell ref="ANI6:ANK6"/>
    <mergeCell ref="ANL6:ANN6"/>
    <mergeCell ref="ANO6:ANQ6"/>
    <mergeCell ref="AMN6:AMP6"/>
    <mergeCell ref="AMQ6:AMS6"/>
    <mergeCell ref="AMT6:AMV6"/>
    <mergeCell ref="AMW6:AMY6"/>
    <mergeCell ref="AMZ6:ANB6"/>
    <mergeCell ref="ALY6:AMA6"/>
    <mergeCell ref="AMB6:AMD6"/>
    <mergeCell ref="AME6:AMG6"/>
    <mergeCell ref="AMH6:AMJ6"/>
    <mergeCell ref="AMK6:AMM6"/>
    <mergeCell ref="ALJ6:ALL6"/>
    <mergeCell ref="ALM6:ALO6"/>
    <mergeCell ref="ALP6:ALR6"/>
    <mergeCell ref="ALS6:ALU6"/>
    <mergeCell ref="ALV6:ALX6"/>
    <mergeCell ref="AKU6:AKW6"/>
    <mergeCell ref="AKX6:AKZ6"/>
    <mergeCell ref="ALA6:ALC6"/>
    <mergeCell ref="ALD6:ALF6"/>
    <mergeCell ref="ALG6:ALI6"/>
    <mergeCell ref="AKF6:AKH6"/>
    <mergeCell ref="AKI6:AKK6"/>
    <mergeCell ref="AKL6:AKN6"/>
    <mergeCell ref="AKO6:AKQ6"/>
    <mergeCell ref="AKR6:AKT6"/>
    <mergeCell ref="AJQ6:AJS6"/>
    <mergeCell ref="AJT6:AJV6"/>
    <mergeCell ref="AJW6:AJY6"/>
    <mergeCell ref="AJZ6:AKB6"/>
    <mergeCell ref="AKC6:AKE6"/>
    <mergeCell ref="AJB6:AJD6"/>
    <mergeCell ref="AJE6:AJG6"/>
    <mergeCell ref="AJH6:AJJ6"/>
    <mergeCell ref="AJK6:AJM6"/>
    <mergeCell ref="AJN6:AJP6"/>
    <mergeCell ref="AIM6:AIO6"/>
    <mergeCell ref="AIP6:AIR6"/>
    <mergeCell ref="AIS6:AIU6"/>
    <mergeCell ref="AIV6:AIX6"/>
    <mergeCell ref="AIY6:AJA6"/>
    <mergeCell ref="AHX6:AHZ6"/>
    <mergeCell ref="AIA6:AIC6"/>
    <mergeCell ref="AID6:AIF6"/>
    <mergeCell ref="AIG6:AII6"/>
    <mergeCell ref="AIJ6:AIL6"/>
    <mergeCell ref="AHI6:AHK6"/>
    <mergeCell ref="AHL6:AHN6"/>
    <mergeCell ref="AHO6:AHQ6"/>
    <mergeCell ref="AHR6:AHT6"/>
    <mergeCell ref="AHU6:AHW6"/>
    <mergeCell ref="AGT6:AGV6"/>
    <mergeCell ref="AGW6:AGY6"/>
    <mergeCell ref="AGZ6:AHB6"/>
    <mergeCell ref="AHC6:AHE6"/>
    <mergeCell ref="AHF6:AHH6"/>
    <mergeCell ref="AGE6:AGG6"/>
    <mergeCell ref="AGH6:AGJ6"/>
    <mergeCell ref="AGK6:AGM6"/>
    <mergeCell ref="AGN6:AGP6"/>
    <mergeCell ref="AGQ6:AGS6"/>
    <mergeCell ref="AFP6:AFR6"/>
    <mergeCell ref="AFS6:AFU6"/>
    <mergeCell ref="AFV6:AFX6"/>
    <mergeCell ref="AFY6:AGA6"/>
    <mergeCell ref="AGB6:AGD6"/>
    <mergeCell ref="AFA6:AFC6"/>
    <mergeCell ref="AFD6:AFF6"/>
    <mergeCell ref="AFG6:AFI6"/>
    <mergeCell ref="AFJ6:AFL6"/>
    <mergeCell ref="AFM6:AFO6"/>
    <mergeCell ref="AEL6:AEN6"/>
    <mergeCell ref="AEO6:AEQ6"/>
    <mergeCell ref="AER6:AET6"/>
    <mergeCell ref="AEU6:AEW6"/>
    <mergeCell ref="AEX6:AEZ6"/>
    <mergeCell ref="ADW6:ADY6"/>
    <mergeCell ref="ADZ6:AEB6"/>
    <mergeCell ref="AEC6:AEE6"/>
    <mergeCell ref="AEF6:AEH6"/>
    <mergeCell ref="AEI6:AEK6"/>
    <mergeCell ref="ADH6:ADJ6"/>
    <mergeCell ref="ADK6:ADM6"/>
    <mergeCell ref="ADN6:ADP6"/>
    <mergeCell ref="ADQ6:ADS6"/>
    <mergeCell ref="ADT6:ADV6"/>
    <mergeCell ref="ACS6:ACU6"/>
    <mergeCell ref="ACV6:ACX6"/>
    <mergeCell ref="ACY6:ADA6"/>
    <mergeCell ref="ADB6:ADD6"/>
    <mergeCell ref="ADE6:ADG6"/>
    <mergeCell ref="ACD6:ACF6"/>
    <mergeCell ref="ACG6:ACI6"/>
    <mergeCell ref="ACJ6:ACL6"/>
    <mergeCell ref="ACM6:ACO6"/>
    <mergeCell ref="ACP6:ACR6"/>
    <mergeCell ref="ABO6:ABQ6"/>
    <mergeCell ref="ABR6:ABT6"/>
    <mergeCell ref="ABU6:ABW6"/>
    <mergeCell ref="ABX6:ABZ6"/>
    <mergeCell ref="ACA6:ACC6"/>
    <mergeCell ref="AAZ6:ABB6"/>
    <mergeCell ref="ABC6:ABE6"/>
    <mergeCell ref="ABF6:ABH6"/>
    <mergeCell ref="ABI6:ABK6"/>
    <mergeCell ref="ABL6:ABN6"/>
    <mergeCell ref="AAK6:AAM6"/>
    <mergeCell ref="AAN6:AAP6"/>
    <mergeCell ref="AAQ6:AAS6"/>
    <mergeCell ref="AAT6:AAV6"/>
    <mergeCell ref="AAW6:AAY6"/>
    <mergeCell ref="ZV6:ZX6"/>
    <mergeCell ref="ZY6:AAA6"/>
    <mergeCell ref="AAB6:AAD6"/>
    <mergeCell ref="AAE6:AAG6"/>
    <mergeCell ref="AAH6:AAJ6"/>
    <mergeCell ref="ZG6:ZI6"/>
    <mergeCell ref="ZJ6:ZL6"/>
    <mergeCell ref="ZM6:ZO6"/>
    <mergeCell ref="ZP6:ZR6"/>
    <mergeCell ref="ZS6:ZU6"/>
    <mergeCell ref="YR6:YT6"/>
    <mergeCell ref="YU6:YW6"/>
    <mergeCell ref="YX6:YZ6"/>
    <mergeCell ref="ZA6:ZC6"/>
    <mergeCell ref="ZD6:ZF6"/>
    <mergeCell ref="YC6:YE6"/>
    <mergeCell ref="YF6:YH6"/>
    <mergeCell ref="YI6:YK6"/>
    <mergeCell ref="YL6:YN6"/>
    <mergeCell ref="YO6:YQ6"/>
    <mergeCell ref="XN6:XP6"/>
    <mergeCell ref="XQ6:XS6"/>
    <mergeCell ref="XT6:XV6"/>
    <mergeCell ref="XW6:XY6"/>
    <mergeCell ref="XZ6:YB6"/>
    <mergeCell ref="WY6:XA6"/>
    <mergeCell ref="XB6:XD6"/>
    <mergeCell ref="XE6:XG6"/>
    <mergeCell ref="XH6:XJ6"/>
    <mergeCell ref="XK6:XM6"/>
    <mergeCell ref="WJ6:WL6"/>
    <mergeCell ref="WM6:WO6"/>
    <mergeCell ref="WP6:WR6"/>
    <mergeCell ref="WS6:WU6"/>
    <mergeCell ref="WV6:WX6"/>
    <mergeCell ref="VU6:VW6"/>
    <mergeCell ref="VX6:VZ6"/>
    <mergeCell ref="WA6:WC6"/>
    <mergeCell ref="WD6:WF6"/>
    <mergeCell ref="WG6:WI6"/>
    <mergeCell ref="VF6:VH6"/>
    <mergeCell ref="VI6:VK6"/>
    <mergeCell ref="VL6:VN6"/>
    <mergeCell ref="VO6:VQ6"/>
    <mergeCell ref="VR6:VT6"/>
    <mergeCell ref="UQ6:US6"/>
    <mergeCell ref="UT6:UV6"/>
    <mergeCell ref="UW6:UY6"/>
    <mergeCell ref="UZ6:VB6"/>
    <mergeCell ref="VC6:VE6"/>
    <mergeCell ref="UB6:UD6"/>
    <mergeCell ref="UE6:UG6"/>
    <mergeCell ref="UH6:UJ6"/>
    <mergeCell ref="UK6:UM6"/>
    <mergeCell ref="UN6:UP6"/>
    <mergeCell ref="TM6:TO6"/>
    <mergeCell ref="TP6:TR6"/>
    <mergeCell ref="TS6:TU6"/>
    <mergeCell ref="TV6:TX6"/>
    <mergeCell ref="TY6:UA6"/>
    <mergeCell ref="SX6:SZ6"/>
    <mergeCell ref="TA6:TC6"/>
    <mergeCell ref="TD6:TF6"/>
    <mergeCell ref="TG6:TI6"/>
    <mergeCell ref="TJ6:TL6"/>
    <mergeCell ref="SI6:SK6"/>
    <mergeCell ref="SL6:SN6"/>
    <mergeCell ref="SO6:SQ6"/>
    <mergeCell ref="SR6:ST6"/>
    <mergeCell ref="SU6:SW6"/>
    <mergeCell ref="RT6:RV6"/>
    <mergeCell ref="RW6:RY6"/>
    <mergeCell ref="RZ6:SB6"/>
    <mergeCell ref="SC6:SE6"/>
    <mergeCell ref="SF6:SH6"/>
    <mergeCell ref="RE6:RG6"/>
    <mergeCell ref="RH6:RJ6"/>
    <mergeCell ref="RK6:RM6"/>
    <mergeCell ref="RN6:RP6"/>
    <mergeCell ref="RQ6:RS6"/>
    <mergeCell ref="QP6:QR6"/>
    <mergeCell ref="QS6:QU6"/>
    <mergeCell ref="QV6:QX6"/>
    <mergeCell ref="QY6:RA6"/>
    <mergeCell ref="RB6:RD6"/>
    <mergeCell ref="QA6:QC6"/>
    <mergeCell ref="QD6:QF6"/>
    <mergeCell ref="QG6:QI6"/>
    <mergeCell ref="QJ6:QL6"/>
    <mergeCell ref="QM6:QO6"/>
    <mergeCell ref="PL6:PN6"/>
    <mergeCell ref="PO6:PQ6"/>
    <mergeCell ref="PR6:PT6"/>
    <mergeCell ref="PU6:PW6"/>
    <mergeCell ref="PX6:PZ6"/>
    <mergeCell ref="OW6:OY6"/>
    <mergeCell ref="OZ6:PB6"/>
    <mergeCell ref="PC6:PE6"/>
    <mergeCell ref="PF6:PH6"/>
    <mergeCell ref="PI6:PK6"/>
    <mergeCell ref="OH6:OJ6"/>
    <mergeCell ref="OK6:OM6"/>
    <mergeCell ref="ON6:OP6"/>
    <mergeCell ref="OQ6:OS6"/>
    <mergeCell ref="OT6:OV6"/>
    <mergeCell ref="NS6:NU6"/>
    <mergeCell ref="NV6:NX6"/>
    <mergeCell ref="NY6:OA6"/>
    <mergeCell ref="OB6:OD6"/>
    <mergeCell ref="OE6:OG6"/>
    <mergeCell ref="ND6:NF6"/>
    <mergeCell ref="NG6:NI6"/>
    <mergeCell ref="NJ6:NL6"/>
    <mergeCell ref="NM6:NO6"/>
    <mergeCell ref="NP6:NR6"/>
    <mergeCell ref="MO6:MQ6"/>
    <mergeCell ref="MR6:MT6"/>
    <mergeCell ref="MU6:MW6"/>
    <mergeCell ref="MX6:MZ6"/>
    <mergeCell ref="NA6:NC6"/>
    <mergeCell ref="LZ6:MB6"/>
    <mergeCell ref="MC6:ME6"/>
    <mergeCell ref="MF6:MH6"/>
    <mergeCell ref="MI6:MK6"/>
    <mergeCell ref="ML6:MN6"/>
    <mergeCell ref="CE6:CG6"/>
    <mergeCell ref="CH6:CJ6"/>
    <mergeCell ref="CK6:CM6"/>
    <mergeCell ref="CN6:CP6"/>
    <mergeCell ref="CQ6:CS6"/>
    <mergeCell ref="BP6:BR6"/>
    <mergeCell ref="BS6:BU6"/>
    <mergeCell ref="BV6:BX6"/>
    <mergeCell ref="BY6:CA6"/>
    <mergeCell ref="CB6:CD6"/>
    <mergeCell ref="LK6:LM6"/>
    <mergeCell ref="LN6:LP6"/>
    <mergeCell ref="LQ6:LS6"/>
    <mergeCell ref="LT6:LV6"/>
    <mergeCell ref="LW6:LY6"/>
    <mergeCell ref="KV6:KX6"/>
    <mergeCell ref="KY6:LA6"/>
    <mergeCell ref="LB6:LD6"/>
    <mergeCell ref="LE6:LG6"/>
    <mergeCell ref="LH6:LJ6"/>
    <mergeCell ref="KG6:KI6"/>
    <mergeCell ref="KJ6:KL6"/>
    <mergeCell ref="KM6:KO6"/>
    <mergeCell ref="KP6:KR6"/>
    <mergeCell ref="KS6:KU6"/>
    <mergeCell ref="JR6:JT6"/>
    <mergeCell ref="JU6:JW6"/>
    <mergeCell ref="JX6:JZ6"/>
    <mergeCell ref="KA6:KC6"/>
    <mergeCell ref="KD6:KF6"/>
    <mergeCell ref="JC6:JE6"/>
    <mergeCell ref="JF6:JH6"/>
    <mergeCell ref="JI6:JK6"/>
    <mergeCell ref="JL6:JN6"/>
    <mergeCell ref="JO6:JQ6"/>
    <mergeCell ref="IN6:IP6"/>
    <mergeCell ref="IQ6:IS6"/>
    <mergeCell ref="IT6:IV6"/>
    <mergeCell ref="IW6:IY6"/>
    <mergeCell ref="IZ6:JB6"/>
    <mergeCell ref="HY6:IA6"/>
    <mergeCell ref="IB6:ID6"/>
    <mergeCell ref="IE6:IG6"/>
    <mergeCell ref="IH6:IJ6"/>
    <mergeCell ref="IK6:IM6"/>
    <mergeCell ref="T6:V6"/>
    <mergeCell ref="W6:Y6"/>
    <mergeCell ref="Z6:AB6"/>
    <mergeCell ref="AC6:AE6"/>
    <mergeCell ref="AF6:AH6"/>
    <mergeCell ref="AI6:AK6"/>
    <mergeCell ref="CQ7:CS7"/>
    <mergeCell ref="CT7:CV7"/>
    <mergeCell ref="CW7:CY7"/>
    <mergeCell ref="CZ7:DB7"/>
    <mergeCell ref="HJ6:HL6"/>
    <mergeCell ref="HM6:HO6"/>
    <mergeCell ref="HP6:HR6"/>
    <mergeCell ref="HS6:HU6"/>
    <mergeCell ref="HV6:HX6"/>
    <mergeCell ref="GU6:GW6"/>
    <mergeCell ref="GX6:GZ6"/>
    <mergeCell ref="HA6:HC6"/>
    <mergeCell ref="HD6:HF6"/>
    <mergeCell ref="HG6:HI6"/>
    <mergeCell ref="GF6:GH6"/>
    <mergeCell ref="GI6:GK6"/>
    <mergeCell ref="GL6:GN6"/>
    <mergeCell ref="GO6:GQ6"/>
    <mergeCell ref="GR6:GT6"/>
    <mergeCell ref="FQ6:FS6"/>
    <mergeCell ref="FT6:FV6"/>
    <mergeCell ref="FW6:FY6"/>
    <mergeCell ref="FZ6:GB6"/>
    <mergeCell ref="GC6:GE6"/>
    <mergeCell ref="FB6:FD6"/>
    <mergeCell ref="FE6:FG6"/>
    <mergeCell ref="FH6:FJ6"/>
    <mergeCell ref="FK6:FM6"/>
    <mergeCell ref="FN6:FP6"/>
    <mergeCell ref="DC7:DE7"/>
    <mergeCell ref="CB7:CD7"/>
    <mergeCell ref="CE7:CG7"/>
    <mergeCell ref="CH7:CJ7"/>
    <mergeCell ref="CK7:CM7"/>
    <mergeCell ref="CN7:CP7"/>
    <mergeCell ref="BM7:BO7"/>
    <mergeCell ref="BP7:BR7"/>
    <mergeCell ref="BS7:BU7"/>
    <mergeCell ref="BV7:BX7"/>
    <mergeCell ref="BY7:CA7"/>
    <mergeCell ref="DF7:DH7"/>
    <mergeCell ref="EM6:EO6"/>
    <mergeCell ref="EP6:ER6"/>
    <mergeCell ref="ES6:EU6"/>
    <mergeCell ref="EV6:EX6"/>
    <mergeCell ref="EY6:FA6"/>
    <mergeCell ref="DX6:DZ6"/>
    <mergeCell ref="EA6:EC6"/>
    <mergeCell ref="ED6:EF6"/>
    <mergeCell ref="EG6:EI6"/>
    <mergeCell ref="EJ6:EL6"/>
    <mergeCell ref="DI6:DK6"/>
    <mergeCell ref="DL6:DN6"/>
    <mergeCell ref="DO6:DQ6"/>
    <mergeCell ref="DR6:DT6"/>
    <mergeCell ref="DU6:DW6"/>
    <mergeCell ref="DC6:DE6"/>
    <mergeCell ref="DF6:DH6"/>
    <mergeCell ref="AL6:AN6"/>
    <mergeCell ref="AO6:AQ6"/>
    <mergeCell ref="AR6:AT6"/>
    <mergeCell ref="AU6:AW6"/>
    <mergeCell ref="AX7:AZ7"/>
    <mergeCell ref="BA7:BC7"/>
    <mergeCell ref="BD7:BF7"/>
    <mergeCell ref="BG7:BI7"/>
    <mergeCell ref="BJ7:BL7"/>
    <mergeCell ref="AX6:AZ6"/>
    <mergeCell ref="BA6:BC6"/>
    <mergeCell ref="BD6:BF6"/>
    <mergeCell ref="BG6:BI6"/>
    <mergeCell ref="BJ6:BL6"/>
    <mergeCell ref="BM6:BO6"/>
    <mergeCell ref="EY7:FA7"/>
    <mergeCell ref="DU7:DW7"/>
    <mergeCell ref="DX7:DZ7"/>
    <mergeCell ref="EA7:EC7"/>
    <mergeCell ref="ED7:EF7"/>
    <mergeCell ref="EG7:EI7"/>
    <mergeCell ref="N126:O130"/>
    <mergeCell ref="Q126:R130"/>
    <mergeCell ref="T126:U130"/>
    <mergeCell ref="W126:X130"/>
    <mergeCell ref="Z126:AA130"/>
    <mergeCell ref="AC126:AD130"/>
    <mergeCell ref="AF126:AG130"/>
    <mergeCell ref="AI126:AJ130"/>
    <mergeCell ref="G24:G26"/>
    <mergeCell ref="J129:J131"/>
    <mergeCell ref="M129:M131"/>
    <mergeCell ref="P129:P131"/>
    <mergeCell ref="S129:S131"/>
    <mergeCell ref="V129:V131"/>
    <mergeCell ref="Y129:Y131"/>
    <mergeCell ref="AB129:AB131"/>
    <mergeCell ref="AE129:AE131"/>
    <mergeCell ref="AH129:AH131"/>
    <mergeCell ref="AK129:AK131"/>
    <mergeCell ref="AN129:AN131"/>
    <mergeCell ref="AQ129:AQ131"/>
    <mergeCell ref="AT129:AT131"/>
    <mergeCell ref="BL129:BL131"/>
    <mergeCell ref="BO129:BO131"/>
    <mergeCell ref="AW129:AW131"/>
    <mergeCell ref="AZ129:AZ131"/>
    <mergeCell ref="BC129:BC131"/>
    <mergeCell ref="BF129:BF131"/>
    <mergeCell ref="BI129:BI131"/>
    <mergeCell ref="CT6:CV6"/>
    <mergeCell ref="CW6:CY6"/>
    <mergeCell ref="CZ6:DB6"/>
    <mergeCell ref="AL126:AM130"/>
    <mergeCell ref="AO126:AP130"/>
    <mergeCell ref="AR126:AS130"/>
    <mergeCell ref="AU126:AV130"/>
    <mergeCell ref="AX126:AY130"/>
    <mergeCell ref="H6:J6"/>
    <mergeCell ref="H7:J7"/>
    <mergeCell ref="K6:M6"/>
    <mergeCell ref="K7:M7"/>
    <mergeCell ref="N6:P6"/>
    <mergeCell ref="Q6:S6"/>
  </mergeCells>
  <conditionalFormatting sqref="J23 M23 P23 S23 V23 Y23 AB23 AE23 AH23 AK23 AN23 AQ23 AT23 AW23 AZ23 BC23 BF23 BI23 BL23 BO23">
    <cfRule type="expression" dxfId="49" priority="105">
      <formula>"sum($E$16:$BJ$16)&lt;&gt;sum('20Yr-Details'!e16:bj16)"</formula>
    </cfRule>
  </conditionalFormatting>
  <conditionalFormatting sqref="J96 M96 P96 S96 V96 Y96 AB96 AE96 AH96 AK96 AN96 AQ96 AT96 AW96 AZ96 BC96 BF96 BI96 BL96 BO96">
    <cfRule type="cellIs" dxfId="48" priority="104" operator="lessThan">
      <formula>0</formula>
    </cfRule>
  </conditionalFormatting>
  <conditionalFormatting sqref="J113 M113 P113 S113 V113 Y113 AB113 AE113 AH113 AK113 AN113 AQ113 AT113 AW113 AZ113 BC113 BF113 BI113 BL113 BO113">
    <cfRule type="cellIs" dxfId="47" priority="103" operator="lessThan">
      <formula>1.1</formula>
    </cfRule>
  </conditionalFormatting>
  <conditionalFormatting sqref="H96:I96">
    <cfRule type="cellIs" dxfId="46" priority="101" operator="lessThan">
      <formula>0</formula>
    </cfRule>
  </conditionalFormatting>
  <conditionalFormatting sqref="K23:L23">
    <cfRule type="expression" dxfId="45" priority="99">
      <formula>"sum($E$16:$BJ$16)&lt;&gt;sum('20Yr-Details'!e16:bj16)"</formula>
    </cfRule>
  </conditionalFormatting>
  <conditionalFormatting sqref="K96:L96">
    <cfRule type="cellIs" dxfId="44" priority="98" operator="lessThan">
      <formula>0</formula>
    </cfRule>
  </conditionalFormatting>
  <conditionalFormatting sqref="N23:O23">
    <cfRule type="expression" dxfId="43" priority="37">
      <formula>"sum($E$16:$BJ$16)&lt;&gt;sum('20Yr-Details'!e16:bj16)"</formula>
    </cfRule>
  </conditionalFormatting>
  <conditionalFormatting sqref="Q23:R23">
    <cfRule type="expression" dxfId="42" priority="36">
      <formula>"sum($E$16:$BJ$16)&lt;&gt;sum('20Yr-Details'!e16:bj16)"</formula>
    </cfRule>
  </conditionalFormatting>
  <conditionalFormatting sqref="T23:U23">
    <cfRule type="expression" dxfId="41" priority="35">
      <formula>"sum($E$16:$BJ$16)&lt;&gt;sum('20Yr-Details'!e16:bj16)"</formula>
    </cfRule>
  </conditionalFormatting>
  <conditionalFormatting sqref="W23:X23">
    <cfRule type="expression" dxfId="40" priority="34">
      <formula>"sum($E$16:$BJ$16)&lt;&gt;sum('20Yr-Details'!e16:bj16)"</formula>
    </cfRule>
  </conditionalFormatting>
  <conditionalFormatting sqref="Z23:AA23">
    <cfRule type="expression" dxfId="39" priority="33">
      <formula>"sum($E$16:$BJ$16)&lt;&gt;sum('20Yr-Details'!e16:bj16)"</formula>
    </cfRule>
  </conditionalFormatting>
  <conditionalFormatting sqref="AC23:AD23">
    <cfRule type="expression" dxfId="38" priority="32">
      <formula>"sum($E$16:$BJ$16)&lt;&gt;sum('20Yr-Details'!e16:bj16)"</formula>
    </cfRule>
  </conditionalFormatting>
  <conditionalFormatting sqref="AF23:AG23">
    <cfRule type="expression" dxfId="37" priority="31">
      <formula>"sum($E$16:$BJ$16)&lt;&gt;sum('20Yr-Details'!e16:bj16)"</formula>
    </cfRule>
  </conditionalFormatting>
  <conditionalFormatting sqref="AI23:AJ23">
    <cfRule type="expression" dxfId="36" priority="30">
      <formula>"sum($E$16:$BJ$16)&lt;&gt;sum('20Yr-Details'!e16:bj16)"</formula>
    </cfRule>
  </conditionalFormatting>
  <conditionalFormatting sqref="AL23:AM23">
    <cfRule type="expression" dxfId="35" priority="29">
      <formula>"sum($E$16:$BJ$16)&lt;&gt;sum('20Yr-Details'!e16:bj16)"</formula>
    </cfRule>
  </conditionalFormatting>
  <conditionalFormatting sqref="AO23:AP23">
    <cfRule type="expression" dxfId="34" priority="28">
      <formula>"sum($E$16:$BJ$16)&lt;&gt;sum('20Yr-Details'!e16:bj16)"</formula>
    </cfRule>
  </conditionalFormatting>
  <conditionalFormatting sqref="AR23:AS23">
    <cfRule type="expression" dxfId="33" priority="27">
      <formula>"sum($E$16:$BJ$16)&lt;&gt;sum('20Yr-Details'!e16:bj16)"</formula>
    </cfRule>
  </conditionalFormatting>
  <conditionalFormatting sqref="AU23:AV23">
    <cfRule type="expression" dxfId="32" priority="26">
      <formula>"sum($E$16:$BJ$16)&lt;&gt;sum('20Yr-Details'!e16:bj16)"</formula>
    </cfRule>
  </conditionalFormatting>
  <conditionalFormatting sqref="AX23:AY23">
    <cfRule type="expression" dxfId="31" priority="25">
      <formula>"sum($E$16:$BJ$16)&lt;&gt;sum('20Yr-Details'!e16:bj16)"</formula>
    </cfRule>
  </conditionalFormatting>
  <conditionalFormatting sqref="BA23:BB23">
    <cfRule type="expression" dxfId="30" priority="24">
      <formula>"sum($E$16:$BJ$16)&lt;&gt;sum('20Yr-Details'!e16:bj16)"</formula>
    </cfRule>
  </conditionalFormatting>
  <conditionalFormatting sqref="BD23:BE23">
    <cfRule type="expression" dxfId="29" priority="23">
      <formula>"sum($E$16:$BJ$16)&lt;&gt;sum('20Yr-Details'!e16:bj16)"</formula>
    </cfRule>
  </conditionalFormatting>
  <conditionalFormatting sqref="BG23:BH23">
    <cfRule type="expression" dxfId="28" priority="22">
      <formula>"sum($E$16:$BJ$16)&lt;&gt;sum('20Yr-Details'!e16:bj16)"</formula>
    </cfRule>
  </conditionalFormatting>
  <conditionalFormatting sqref="BJ23:BK23">
    <cfRule type="expression" dxfId="27" priority="21">
      <formula>"sum($E$16:$BJ$16)&lt;&gt;sum('20Yr-Details'!e16:bj16)"</formula>
    </cfRule>
  </conditionalFormatting>
  <conditionalFormatting sqref="BM23:BN23">
    <cfRule type="expression" dxfId="26" priority="20">
      <formula>"sum($E$16:$BJ$16)&lt;&gt;sum('20Yr-Details'!e16:bj16)"</formula>
    </cfRule>
  </conditionalFormatting>
  <conditionalFormatting sqref="H23:I23">
    <cfRule type="expression" dxfId="25" priority="19">
      <formula>"sum($E$16:$BJ$16)&lt;&gt;sum('20Yr-Details'!e16:bj16)"</formula>
    </cfRule>
  </conditionalFormatting>
  <conditionalFormatting sqref="N96:O96">
    <cfRule type="cellIs" dxfId="24" priority="18" operator="lessThan">
      <formula>0</formula>
    </cfRule>
  </conditionalFormatting>
  <conditionalFormatting sqref="Q96:R96">
    <cfRule type="cellIs" dxfId="23" priority="17" operator="lessThan">
      <formula>0</formula>
    </cfRule>
  </conditionalFormatting>
  <conditionalFormatting sqref="T96:U96">
    <cfRule type="cellIs" dxfId="22" priority="16" operator="lessThan">
      <formula>0</formula>
    </cfRule>
  </conditionalFormatting>
  <conditionalFormatting sqref="W96:X96">
    <cfRule type="cellIs" dxfId="21" priority="15" operator="lessThan">
      <formula>0</formula>
    </cfRule>
  </conditionalFormatting>
  <conditionalFormatting sqref="Z96:AA96">
    <cfRule type="cellIs" dxfId="20" priority="14" operator="lessThan">
      <formula>0</formula>
    </cfRule>
  </conditionalFormatting>
  <conditionalFormatting sqref="AC96:AD96">
    <cfRule type="cellIs" dxfId="19" priority="13" operator="lessThan">
      <formula>0</formula>
    </cfRule>
  </conditionalFormatting>
  <conditionalFormatting sqref="AF96:AG96">
    <cfRule type="cellIs" dxfId="18" priority="12" operator="lessThan">
      <formula>0</formula>
    </cfRule>
  </conditionalFormatting>
  <conditionalFormatting sqref="AI96:AJ96">
    <cfRule type="cellIs" dxfId="17" priority="11" operator="lessThan">
      <formula>0</formula>
    </cfRule>
  </conditionalFormatting>
  <conditionalFormatting sqref="AL96:AM96">
    <cfRule type="cellIs" dxfId="16" priority="10" operator="lessThan">
      <formula>0</formula>
    </cfRule>
  </conditionalFormatting>
  <conditionalFormatting sqref="AO96:AP96">
    <cfRule type="cellIs" dxfId="15" priority="9" operator="lessThan">
      <formula>0</formula>
    </cfRule>
  </conditionalFormatting>
  <conditionalFormatting sqref="AR96:AS96">
    <cfRule type="cellIs" dxfId="14" priority="8" operator="lessThan">
      <formula>0</formula>
    </cfRule>
  </conditionalFormatting>
  <conditionalFormatting sqref="AU96:AV96">
    <cfRule type="cellIs" dxfId="13" priority="7" operator="lessThan">
      <formula>0</formula>
    </cfRule>
  </conditionalFormatting>
  <conditionalFormatting sqref="AX96:AY96">
    <cfRule type="cellIs" dxfId="12" priority="6" operator="lessThan">
      <formula>0</formula>
    </cfRule>
  </conditionalFormatting>
  <conditionalFormatting sqref="BA96:BB96">
    <cfRule type="cellIs" dxfId="11" priority="5" operator="lessThan">
      <formula>0</formula>
    </cfRule>
  </conditionalFormatting>
  <conditionalFormatting sqref="BD96:BE96">
    <cfRule type="cellIs" dxfId="10" priority="4" operator="lessThan">
      <formula>0</formula>
    </cfRule>
  </conditionalFormatting>
  <conditionalFormatting sqref="BG96:BH96">
    <cfRule type="cellIs" dxfId="9" priority="3" operator="lessThan">
      <formula>0</formula>
    </cfRule>
  </conditionalFormatting>
  <conditionalFormatting sqref="BJ96:BK96">
    <cfRule type="cellIs" dxfId="8" priority="2" operator="lessThan">
      <formula>0</formula>
    </cfRule>
  </conditionalFormatting>
  <conditionalFormatting sqref="BM96:BN96">
    <cfRule type="cellIs" dxfId="7" priority="1" operator="lessThan">
      <formula>0</formula>
    </cfRule>
  </conditionalFormatting>
  <dataValidations count="1">
    <dataValidation operator="lessThan" allowBlank="1" showInputMessage="1" sqref="M154 S154 BL154 P154 V154 Y154 AB154 AE154 AH154 AK154 AN154 AQ154 AT154 AW154 AZ154 BC154 BF154 BI154 BO154"/>
  </dataValidations>
  <pageMargins left="0.7" right="0.7" top="0.4" bottom="0.4" header="0.25" footer="0.25"/>
  <pageSetup paperSize="5" scale="40" fitToWidth="2" orientation="portrait" r:id="rId3"/>
  <headerFooter>
    <oddHeader>&amp;CMOHCD Proforma - 20 Year Cash Flow</oddHeader>
    <oddFooter>&amp;R&amp;P of &amp;N</oddFooter>
  </headerFooter>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XFD194"/>
  <sheetViews>
    <sheetView showGridLines="0" topLeftCell="A2" zoomScaleNormal="100" workbookViewId="0">
      <pane xSplit="7" ySplit="7" topLeftCell="H9" activePane="bottomRight" state="frozen"/>
      <selection activeCell="C4" sqref="C4"/>
      <selection pane="topRight" activeCell="H4" sqref="H4"/>
      <selection pane="bottomLeft" activeCell="C9" sqref="C9"/>
      <selection pane="bottomRight" activeCell="C2" sqref="C2"/>
    </sheetView>
  </sheetViews>
  <sheetFormatPr defaultColWidth="9.140625" defaultRowHeight="12" customHeight="1" zeroHeight="1" outlineLevelRow="1"/>
  <cols>
    <col min="1" max="2" width="9.140625" style="554" hidden="1" customWidth="1"/>
    <col min="3" max="3" width="72.42578125" style="554" customWidth="1"/>
    <col min="4" max="4" width="9.140625" style="554" hidden="1" customWidth="1"/>
    <col min="5" max="5" width="9.42578125" style="554" hidden="1" customWidth="1"/>
    <col min="6" max="6" width="8.85546875" style="554" customWidth="1"/>
    <col min="7" max="7" width="9.140625" style="554" hidden="1" customWidth="1"/>
    <col min="8" max="9" width="11.7109375" style="554" hidden="1" customWidth="1"/>
    <col min="10" max="10" width="10.7109375" style="554" customWidth="1"/>
    <col min="11" max="12" width="11.7109375" style="554" hidden="1" customWidth="1"/>
    <col min="13" max="13" width="10.7109375" style="554" customWidth="1"/>
    <col min="14" max="15" width="11.7109375" style="554" hidden="1" customWidth="1"/>
    <col min="16" max="16" width="10.7109375" style="554" customWidth="1"/>
    <col min="17" max="18" width="11.7109375" style="554" hidden="1" customWidth="1"/>
    <col min="19" max="19" width="10.7109375" style="554" customWidth="1"/>
    <col min="20" max="21" width="11.7109375" style="554" hidden="1" customWidth="1"/>
    <col min="22" max="22" width="10.7109375" style="554" customWidth="1"/>
    <col min="23" max="24" width="11.7109375" style="554" hidden="1" customWidth="1"/>
    <col min="25" max="25" width="10.7109375" style="554" customWidth="1"/>
    <col min="26" max="27" width="11.7109375" style="554" hidden="1" customWidth="1"/>
    <col min="28" max="28" width="10.7109375" style="554" customWidth="1"/>
    <col min="29" max="30" width="11.7109375" style="554" hidden="1" customWidth="1"/>
    <col min="31" max="31" width="10.7109375" style="554" customWidth="1"/>
    <col min="32" max="33" width="11.7109375" style="554" hidden="1" customWidth="1"/>
    <col min="34" max="34" width="10.7109375" style="554" customWidth="1"/>
    <col min="35" max="36" width="11.7109375" style="554" hidden="1" customWidth="1"/>
    <col min="37" max="37" width="10.7109375" style="554" customWidth="1"/>
    <col min="38" max="39" width="11.7109375" style="554" hidden="1" customWidth="1"/>
    <col min="40" max="40" width="10.7109375" style="554" customWidth="1"/>
    <col min="41" max="42" width="11.7109375" style="554" hidden="1" customWidth="1"/>
    <col min="43" max="43" width="10.7109375" style="554" customWidth="1"/>
    <col min="44" max="45" width="11.7109375" style="554" hidden="1" customWidth="1"/>
    <col min="46" max="46" width="10.7109375" style="554" customWidth="1"/>
    <col min="47" max="48" width="11.7109375" style="554" hidden="1" customWidth="1"/>
    <col min="49" max="49" width="10.7109375" style="554" customWidth="1"/>
    <col min="50" max="51" width="11.7109375" style="554" hidden="1" customWidth="1"/>
    <col min="52" max="52" width="10.7109375" style="554" customWidth="1"/>
    <col min="53" max="54" width="11.7109375" style="554" hidden="1" customWidth="1"/>
    <col min="55" max="55" width="10.7109375" style="554" customWidth="1"/>
    <col min="56" max="57" width="11.7109375" style="554" hidden="1" customWidth="1"/>
    <col min="58" max="58" width="10.7109375" style="554" customWidth="1"/>
    <col min="59" max="60" width="11.7109375" style="554" hidden="1" customWidth="1"/>
    <col min="61" max="61" width="10.7109375" style="554" customWidth="1"/>
    <col min="62" max="63" width="11.7109375" style="554" hidden="1" customWidth="1"/>
    <col min="64" max="64" width="10.7109375" style="554" customWidth="1"/>
    <col min="65" max="66" width="11.7109375" style="554" hidden="1" customWidth="1"/>
    <col min="67" max="67" width="10.7109375" style="554" customWidth="1"/>
    <col min="68" max="68" width="9.140625" style="554" customWidth="1"/>
    <col min="69" max="16384" width="9.140625" style="554"/>
  </cols>
  <sheetData>
    <row r="1" spans="1:16384" ht="12" hidden="1" customHeight="1">
      <c r="C1" s="830"/>
      <c r="D1" s="829"/>
      <c r="E1" s="829"/>
      <c r="F1" s="829"/>
      <c r="G1" s="831"/>
      <c r="H1" s="831"/>
      <c r="I1" s="831"/>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32"/>
      <c r="BM1" s="832"/>
      <c r="BN1" s="832"/>
      <c r="BO1" s="829"/>
    </row>
    <row r="2" spans="1:16384" ht="12" customHeight="1">
      <c r="C2" s="1178" t="str">
        <f>'6.1stYrOpBudget'!$H$4</f>
        <v/>
      </c>
      <c r="D2" s="829"/>
      <c r="E2" s="829"/>
      <c r="F2" s="1433" t="str">
        <f>'7a.20YrDetails'!C4</f>
        <v/>
      </c>
      <c r="G2" s="831"/>
      <c r="H2" s="831"/>
      <c r="I2" s="831"/>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32"/>
      <c r="BM2" s="832"/>
      <c r="BN2" s="832"/>
      <c r="BO2" s="829"/>
    </row>
    <row r="3" spans="1:16384" ht="15.75">
      <c r="C3" s="1744" t="str">
        <f>'6.1stYrOpBudget'!$A$5</f>
        <v>Total # Units:</v>
      </c>
      <c r="D3" s="829"/>
      <c r="E3" s="205"/>
      <c r="F3" s="1011">
        <f>'6.1stYrOpBudget'!$B$5</f>
        <v>0</v>
      </c>
      <c r="G3" s="831"/>
      <c r="H3" s="831"/>
      <c r="I3" s="831"/>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829"/>
      <c r="BA3" s="829"/>
      <c r="BB3" s="829"/>
      <c r="BC3" s="829"/>
      <c r="BD3" s="829"/>
      <c r="BE3" s="829"/>
      <c r="BF3" s="829"/>
      <c r="BG3" s="829"/>
      <c r="BH3" s="829"/>
      <c r="BI3" s="829"/>
      <c r="BJ3" s="829"/>
      <c r="BK3" s="829"/>
      <c r="BL3" s="832"/>
      <c r="BM3" s="832"/>
      <c r="BN3" s="832"/>
      <c r="BO3" s="829"/>
    </row>
    <row r="4" spans="1:16384" ht="15.75">
      <c r="C4" s="2141" t="str">
        <f>'6.1stYrOpBudget'!$H$4</f>
        <v/>
      </c>
      <c r="D4" s="2142"/>
      <c r="E4" s="2391" t="str">
        <f>'6.1stYrOpBudget'!D4</f>
        <v>LOSP Units</v>
      </c>
      <c r="F4" s="2391" t="str">
        <f>'6.1stYrOpBudget'!E4</f>
        <v>Non-LOSP Units</v>
      </c>
      <c r="G4" s="831"/>
      <c r="H4" s="831"/>
      <c r="I4" s="831"/>
      <c r="J4" s="978">
        <f>'7a.20YrDetails'!J4</f>
        <v>1</v>
      </c>
      <c r="K4" s="2144"/>
      <c r="L4" s="2144"/>
      <c r="M4" s="978">
        <f>'7a.20YrDetails'!M4</f>
        <v>2</v>
      </c>
      <c r="N4" s="2144"/>
      <c r="O4" s="2144"/>
      <c r="P4" s="978">
        <f>'7a.20YrDetails'!P4</f>
        <v>3</v>
      </c>
      <c r="Q4" s="2144"/>
      <c r="R4" s="2144"/>
      <c r="S4" s="978">
        <f>'7a.20YrDetails'!S4</f>
        <v>4</v>
      </c>
      <c r="T4" s="2144"/>
      <c r="U4" s="2144"/>
      <c r="V4" s="978">
        <f>'7a.20YrDetails'!V4</f>
        <v>5</v>
      </c>
      <c r="W4" s="2144"/>
      <c r="X4" s="2144"/>
      <c r="Y4" s="978">
        <f>'7a.20YrDetails'!Y4</f>
        <v>6</v>
      </c>
      <c r="Z4" s="2144"/>
      <c r="AA4" s="2144"/>
      <c r="AB4" s="978">
        <f>'7a.20YrDetails'!AB4</f>
        <v>7</v>
      </c>
      <c r="AC4" s="2144"/>
      <c r="AD4" s="2144"/>
      <c r="AE4" s="978">
        <f>'7a.20YrDetails'!AE4</f>
        <v>8</v>
      </c>
      <c r="AF4" s="2144"/>
      <c r="AG4" s="2144"/>
      <c r="AH4" s="978">
        <f>'7a.20YrDetails'!AH4</f>
        <v>9</v>
      </c>
      <c r="AI4" s="2144"/>
      <c r="AJ4" s="2144"/>
      <c r="AK4" s="978">
        <f>'7a.20YrDetails'!AK4</f>
        <v>10</v>
      </c>
      <c r="AL4" s="2144"/>
      <c r="AM4" s="2144"/>
      <c r="AN4" s="978">
        <f>'7a.20YrDetails'!AN4</f>
        <v>11</v>
      </c>
      <c r="AO4" s="2144"/>
      <c r="AP4" s="2144"/>
      <c r="AQ4" s="978">
        <f>'7a.20YrDetails'!AQ4</f>
        <v>12</v>
      </c>
      <c r="AR4" s="2144"/>
      <c r="AS4" s="2144"/>
      <c r="AT4" s="978">
        <f>'7a.20YrDetails'!AT4</f>
        <v>13</v>
      </c>
      <c r="AU4" s="2144"/>
      <c r="AV4" s="2144"/>
      <c r="AW4" s="978">
        <f>'7a.20YrDetails'!AW4</f>
        <v>14</v>
      </c>
      <c r="AX4" s="2144"/>
      <c r="AY4" s="2144"/>
      <c r="AZ4" s="978">
        <f>'7a.20YrDetails'!AZ4</f>
        <v>15</v>
      </c>
      <c r="BA4" s="2144"/>
      <c r="BB4" s="2144"/>
      <c r="BC4" s="978">
        <f>'7a.20YrDetails'!BC4</f>
        <v>16</v>
      </c>
      <c r="BD4" s="2144"/>
      <c r="BE4" s="2144"/>
      <c r="BF4" s="978">
        <f>'7a.20YrDetails'!BF4</f>
        <v>17</v>
      </c>
      <c r="BG4" s="2144"/>
      <c r="BH4" s="2144"/>
      <c r="BI4" s="978">
        <f>'7a.20YrDetails'!BI4</f>
        <v>18</v>
      </c>
      <c r="BJ4" s="2144"/>
      <c r="BK4" s="2144"/>
      <c r="BL4" s="978">
        <f>'7a.20YrDetails'!BL4</f>
        <v>19</v>
      </c>
      <c r="BM4" s="2144"/>
      <c r="BN4" s="2144"/>
      <c r="BO4" s="978">
        <f>'7a.20YrDetails'!BO4</f>
        <v>20</v>
      </c>
    </row>
    <row r="5" spans="1:16384" ht="39.75" customHeight="1">
      <c r="C5" s="2132" t="str">
        <f>'6.1stYrOpBudget'!$A$5</f>
        <v>Total # Units:</v>
      </c>
      <c r="D5" s="2133"/>
      <c r="E5" s="2392"/>
      <c r="F5" s="2392"/>
      <c r="G5" s="64"/>
      <c r="H5" s="64"/>
      <c r="I5" s="64"/>
      <c r="J5" s="2135">
        <f>'7a.20YrDetails'!J5</f>
        <v>0</v>
      </c>
      <c r="K5" s="2145"/>
      <c r="L5" s="2145"/>
      <c r="M5" s="2135">
        <f>'7a.20YrDetails'!M5</f>
        <v>1</v>
      </c>
      <c r="N5" s="2145"/>
      <c r="O5" s="2145"/>
      <c r="P5" s="2135">
        <f>'7a.20YrDetails'!P5</f>
        <v>2</v>
      </c>
      <c r="Q5" s="2145"/>
      <c r="R5" s="2145"/>
      <c r="S5" s="2135">
        <f>'7a.20YrDetails'!S5</f>
        <v>3</v>
      </c>
      <c r="T5" s="2145"/>
      <c r="U5" s="2145"/>
      <c r="V5" s="2135">
        <f>'7a.20YrDetails'!V5</f>
        <v>4</v>
      </c>
      <c r="W5" s="2145"/>
      <c r="X5" s="2145"/>
      <c r="Y5" s="2135">
        <f>'7a.20YrDetails'!Y5</f>
        <v>5</v>
      </c>
      <c r="Z5" s="2145"/>
      <c r="AA5" s="2145"/>
      <c r="AB5" s="2135">
        <f>'7a.20YrDetails'!AB5</f>
        <v>6</v>
      </c>
      <c r="AC5" s="2145"/>
      <c r="AD5" s="2145"/>
      <c r="AE5" s="2135">
        <f>'7a.20YrDetails'!AE5</f>
        <v>7</v>
      </c>
      <c r="AF5" s="2145"/>
      <c r="AG5" s="2145"/>
      <c r="AH5" s="2135">
        <f>'7a.20YrDetails'!AH5</f>
        <v>8</v>
      </c>
      <c r="AI5" s="2145"/>
      <c r="AJ5" s="2145"/>
      <c r="AK5" s="2135">
        <f>'7a.20YrDetails'!AK5</f>
        <v>9</v>
      </c>
      <c r="AL5" s="2145"/>
      <c r="AM5" s="2145"/>
      <c r="AN5" s="2135">
        <f>'7a.20YrDetails'!AN5</f>
        <v>10</v>
      </c>
      <c r="AO5" s="2145"/>
      <c r="AP5" s="2145"/>
      <c r="AQ5" s="2135">
        <f>'7a.20YrDetails'!AQ5</f>
        <v>11</v>
      </c>
      <c r="AR5" s="2145"/>
      <c r="AS5" s="2145"/>
      <c r="AT5" s="2135">
        <f>'7a.20YrDetails'!AT5</f>
        <v>12</v>
      </c>
      <c r="AU5" s="2145"/>
      <c r="AV5" s="2145"/>
      <c r="AW5" s="2135">
        <f>'7a.20YrDetails'!AW5</f>
        <v>13</v>
      </c>
      <c r="AX5" s="2145"/>
      <c r="AY5" s="2145"/>
      <c r="AZ5" s="2135">
        <f>'7a.20YrDetails'!AZ5</f>
        <v>14</v>
      </c>
      <c r="BA5" s="2145"/>
      <c r="BB5" s="2145"/>
      <c r="BC5" s="2135">
        <f>'7a.20YrDetails'!BC5</f>
        <v>15</v>
      </c>
      <c r="BD5" s="2145"/>
      <c r="BE5" s="2145"/>
      <c r="BF5" s="2135">
        <f>'7a.20YrDetails'!BF5</f>
        <v>16</v>
      </c>
      <c r="BG5" s="2145"/>
      <c r="BH5" s="2145"/>
      <c r="BI5" s="2135">
        <f>'7a.20YrDetails'!BI5</f>
        <v>17</v>
      </c>
      <c r="BJ5" s="2145"/>
      <c r="BK5" s="2145"/>
      <c r="BL5" s="2135">
        <f>'7a.20YrDetails'!BL5</f>
        <v>18</v>
      </c>
      <c r="BM5" s="2145"/>
      <c r="BN5" s="2145"/>
      <c r="BO5" s="2135">
        <f>'7a.20YrDetails'!BO5</f>
        <v>19</v>
      </c>
    </row>
    <row r="6" spans="1:16384" s="1182" customFormat="1" ht="15.75" hidden="1">
      <c r="A6" s="554"/>
      <c r="B6" s="554"/>
      <c r="C6" s="1040">
        <f>'6.1stYrOpBudget'!$B$5</f>
        <v>0</v>
      </c>
      <c r="D6" s="65"/>
      <c r="E6" s="1037">
        <f>'1.GeneralProjectInfo'!$E$58</f>
        <v>0</v>
      </c>
      <c r="F6" s="1038">
        <f>C6-E6</f>
        <v>0</v>
      </c>
      <c r="G6" s="51"/>
      <c r="H6" s="2381">
        <f>'7a.20YrDetails'!H6</f>
        <v>1</v>
      </c>
      <c r="I6" s="2382"/>
      <c r="J6" s="2372"/>
      <c r="K6" s="2370">
        <f>'7a.20YrDetails'!K6</f>
        <v>2</v>
      </c>
      <c r="L6" s="2371"/>
      <c r="M6" s="2372"/>
      <c r="N6" s="2370">
        <f>'7a.20YrDetails'!N6</f>
        <v>3</v>
      </c>
      <c r="O6" s="2371"/>
      <c r="P6" s="2372"/>
      <c r="Q6" s="2370">
        <f>'7a.20YrDetails'!Q6</f>
        <v>4</v>
      </c>
      <c r="R6" s="2371"/>
      <c r="S6" s="2372"/>
      <c r="T6" s="2370">
        <f>'7a.20YrDetails'!T6</f>
        <v>5</v>
      </c>
      <c r="U6" s="2371"/>
      <c r="V6" s="2372"/>
      <c r="W6" s="2370">
        <f>'7a.20YrDetails'!W6</f>
        <v>6</v>
      </c>
      <c r="X6" s="2371"/>
      <c r="Y6" s="2372"/>
      <c r="Z6" s="2370">
        <f>'7a.20YrDetails'!Z6</f>
        <v>7</v>
      </c>
      <c r="AA6" s="2371"/>
      <c r="AB6" s="2372"/>
      <c r="AC6" s="2370">
        <f>'7a.20YrDetails'!AC6</f>
        <v>8</v>
      </c>
      <c r="AD6" s="2371"/>
      <c r="AE6" s="2372"/>
      <c r="AF6" s="2370">
        <f>'7a.20YrDetails'!AF6</f>
        <v>9</v>
      </c>
      <c r="AG6" s="2371"/>
      <c r="AH6" s="2372"/>
      <c r="AI6" s="2370">
        <f>'7a.20YrDetails'!AI6</f>
        <v>10</v>
      </c>
      <c r="AJ6" s="2371"/>
      <c r="AK6" s="2372"/>
      <c r="AL6" s="2370">
        <f>'7a.20YrDetails'!AL6</f>
        <v>11</v>
      </c>
      <c r="AM6" s="2371"/>
      <c r="AN6" s="2372"/>
      <c r="AO6" s="2370">
        <f>'7a.20YrDetails'!AO6</f>
        <v>12</v>
      </c>
      <c r="AP6" s="2371"/>
      <c r="AQ6" s="2372"/>
      <c r="AR6" s="2370">
        <f>'7a.20YrDetails'!AR6</f>
        <v>13</v>
      </c>
      <c r="AS6" s="2371"/>
      <c r="AT6" s="2372"/>
      <c r="AU6" s="2370">
        <f>'7a.20YrDetails'!AU6</f>
        <v>14</v>
      </c>
      <c r="AV6" s="2371"/>
      <c r="AW6" s="2372"/>
      <c r="AX6" s="2370">
        <f>'7a.20YrDetails'!AX6</f>
        <v>15</v>
      </c>
      <c r="AY6" s="2371"/>
      <c r="AZ6" s="2372"/>
      <c r="BA6" s="2370">
        <f>'7a.20YrDetails'!BA6</f>
        <v>16</v>
      </c>
      <c r="BB6" s="2371"/>
      <c r="BC6" s="2372"/>
      <c r="BD6" s="2370">
        <f>'7a.20YrDetails'!BD6</f>
        <v>17</v>
      </c>
      <c r="BE6" s="2371"/>
      <c r="BF6" s="2372"/>
      <c r="BG6" s="2370">
        <f>'7a.20YrDetails'!BG6</f>
        <v>18</v>
      </c>
      <c r="BH6" s="2371"/>
      <c r="BI6" s="2372"/>
      <c r="BJ6" s="2370">
        <f>'7a.20YrDetails'!BJ6</f>
        <v>19</v>
      </c>
      <c r="BK6" s="2371"/>
      <c r="BL6" s="2372"/>
      <c r="BM6" s="2370">
        <f>'7a.20YrDetails'!BM6</f>
        <v>20</v>
      </c>
      <c r="BN6" s="2371"/>
      <c r="BO6" s="2372"/>
      <c r="BP6" s="1183"/>
      <c r="BQ6" s="1183"/>
      <c r="BR6" s="1183"/>
      <c r="BS6" s="1183"/>
      <c r="BT6" s="1183"/>
      <c r="BU6" s="1183"/>
      <c r="BV6" s="1183"/>
      <c r="BW6" s="1183"/>
      <c r="BX6" s="1183"/>
      <c r="BY6" s="1183"/>
      <c r="BZ6" s="1183"/>
      <c r="CA6" s="1183"/>
      <c r="CB6" s="1183"/>
      <c r="CC6" s="1183"/>
      <c r="CD6" s="1183"/>
      <c r="CE6" s="1183"/>
      <c r="CF6" s="1183"/>
      <c r="CG6" s="1183"/>
      <c r="CH6" s="1183"/>
      <c r="CI6" s="1183"/>
      <c r="CJ6" s="1183"/>
      <c r="CK6" s="1183"/>
      <c r="CL6" s="1183"/>
      <c r="CM6" s="1183"/>
      <c r="CN6" s="1183"/>
      <c r="CO6" s="1183"/>
      <c r="CP6" s="1183"/>
      <c r="CQ6" s="1183"/>
      <c r="CR6" s="1183"/>
      <c r="CS6" s="1183"/>
      <c r="CT6" s="1183"/>
      <c r="CU6" s="1183"/>
      <c r="CV6" s="1183"/>
      <c r="CW6" s="1183"/>
      <c r="CX6" s="1183"/>
      <c r="CY6" s="1183"/>
      <c r="CZ6" s="1183"/>
      <c r="DA6" s="1183"/>
      <c r="DB6" s="1183"/>
      <c r="DC6" s="1183"/>
      <c r="DD6" s="1183"/>
      <c r="DE6" s="1183"/>
      <c r="DF6" s="1183"/>
      <c r="DG6" s="1183"/>
      <c r="DH6" s="1183"/>
      <c r="DI6" s="1183"/>
      <c r="DJ6" s="1183"/>
      <c r="DK6" s="1183"/>
      <c r="DL6" s="1183"/>
      <c r="DM6" s="1183"/>
      <c r="DN6" s="1183"/>
      <c r="DO6" s="1183"/>
      <c r="DP6" s="1183"/>
      <c r="DQ6" s="1183"/>
      <c r="DR6" s="1183"/>
      <c r="DS6" s="1183"/>
      <c r="DT6" s="1183"/>
      <c r="DU6" s="1183"/>
      <c r="DV6" s="1183"/>
      <c r="DW6" s="1183"/>
      <c r="DX6" s="1183"/>
      <c r="DY6" s="1183"/>
      <c r="DZ6" s="1183"/>
      <c r="EA6" s="1183"/>
      <c r="EB6" s="1183"/>
      <c r="EC6" s="1183"/>
      <c r="ED6" s="1183"/>
      <c r="EE6" s="1183"/>
      <c r="EF6" s="1183"/>
      <c r="EG6" s="1183"/>
      <c r="EH6" s="1183"/>
      <c r="EI6" s="1183"/>
      <c r="EJ6" s="1183"/>
      <c r="EK6" s="1183"/>
      <c r="EL6" s="1183"/>
      <c r="EM6" s="1183"/>
      <c r="EN6" s="1183"/>
      <c r="EO6" s="1183"/>
      <c r="EP6" s="1183"/>
      <c r="EQ6" s="1183"/>
      <c r="ER6" s="1183"/>
      <c r="ES6" s="1183"/>
      <c r="ET6" s="1183"/>
      <c r="EU6" s="1183"/>
      <c r="EV6" s="1183"/>
      <c r="EW6" s="1183"/>
      <c r="EX6" s="1183"/>
      <c r="EY6" s="1183"/>
      <c r="EZ6" s="1183"/>
      <c r="FA6" s="1183"/>
      <c r="FB6" s="1183"/>
      <c r="FC6" s="1183"/>
      <c r="FD6" s="1183"/>
      <c r="FE6" s="1183"/>
      <c r="FF6" s="1183"/>
      <c r="FG6" s="1183"/>
      <c r="FH6" s="1183"/>
      <c r="FI6" s="1183"/>
      <c r="FJ6" s="1183"/>
      <c r="FK6" s="1183"/>
      <c r="FL6" s="1183"/>
      <c r="FM6" s="1183"/>
      <c r="FN6" s="1183"/>
      <c r="FO6" s="1183"/>
      <c r="FP6" s="1183"/>
      <c r="FQ6" s="1183"/>
      <c r="FR6" s="1183"/>
      <c r="FS6" s="1183"/>
      <c r="FT6" s="1183"/>
      <c r="FU6" s="1183"/>
      <c r="FV6" s="1183"/>
      <c r="FW6" s="1183"/>
      <c r="FX6" s="1183"/>
      <c r="FY6" s="1183"/>
      <c r="FZ6" s="1183"/>
      <c r="GA6" s="1183"/>
      <c r="GB6" s="1183"/>
      <c r="GC6" s="1183"/>
      <c r="GD6" s="1183"/>
      <c r="GE6" s="1183"/>
      <c r="GF6" s="1183"/>
      <c r="GG6" s="1183"/>
      <c r="GH6" s="1183"/>
      <c r="GI6" s="1183"/>
      <c r="GJ6" s="1183"/>
      <c r="GK6" s="1183"/>
      <c r="GL6" s="1183"/>
      <c r="GM6" s="1183"/>
      <c r="GN6" s="1183"/>
      <c r="GO6" s="1183"/>
      <c r="GP6" s="1183"/>
      <c r="GQ6" s="1183"/>
      <c r="GR6" s="1183"/>
      <c r="GS6" s="1183"/>
      <c r="GT6" s="1183"/>
      <c r="GU6" s="1183"/>
      <c r="GV6" s="1183"/>
      <c r="GW6" s="1183"/>
      <c r="GX6" s="1183"/>
      <c r="GY6" s="1183"/>
      <c r="GZ6" s="1183"/>
      <c r="HA6" s="1183"/>
      <c r="HB6" s="1183"/>
      <c r="HC6" s="1183"/>
      <c r="HD6" s="1183"/>
      <c r="HE6" s="1183"/>
      <c r="HF6" s="1183"/>
      <c r="HG6" s="1183"/>
      <c r="HH6" s="1183"/>
      <c r="HI6" s="1183"/>
      <c r="HJ6" s="1183"/>
      <c r="HK6" s="1183"/>
      <c r="HL6" s="1183"/>
      <c r="HM6" s="1183"/>
      <c r="HN6" s="1183"/>
      <c r="HO6" s="1183"/>
      <c r="HP6" s="1183"/>
      <c r="HQ6" s="1183"/>
      <c r="HR6" s="1183"/>
      <c r="HS6" s="1183"/>
      <c r="HT6" s="1183"/>
      <c r="HU6" s="1183"/>
      <c r="HV6" s="1183"/>
      <c r="HW6" s="1183"/>
      <c r="HX6" s="1183"/>
      <c r="HY6" s="1183"/>
      <c r="HZ6" s="1183"/>
      <c r="IA6" s="1183"/>
      <c r="IB6" s="1183"/>
      <c r="IC6" s="1183"/>
      <c r="ID6" s="1183"/>
      <c r="IE6" s="1183"/>
      <c r="IF6" s="1183"/>
      <c r="IG6" s="1183"/>
      <c r="IH6" s="1183"/>
      <c r="II6" s="1183"/>
      <c r="IJ6" s="1183"/>
      <c r="IK6" s="1183"/>
      <c r="IL6" s="1183"/>
      <c r="IM6" s="1183"/>
      <c r="IN6" s="1183"/>
      <c r="IO6" s="1183"/>
      <c r="IP6" s="1183"/>
      <c r="IQ6" s="1183"/>
      <c r="IR6" s="1183"/>
      <c r="IS6" s="1183"/>
      <c r="IT6" s="1183"/>
      <c r="IU6" s="1183"/>
      <c r="IV6" s="1183"/>
      <c r="IW6" s="1183"/>
      <c r="IX6" s="1183"/>
      <c r="IY6" s="1183"/>
      <c r="IZ6" s="1183"/>
      <c r="JA6" s="1183"/>
      <c r="JB6" s="1183"/>
      <c r="JC6" s="1183"/>
      <c r="JD6" s="1183"/>
      <c r="JE6" s="1183"/>
      <c r="JF6" s="1183"/>
      <c r="JG6" s="1183"/>
      <c r="JH6" s="1183"/>
      <c r="JI6" s="1183"/>
      <c r="JJ6" s="1183"/>
      <c r="JK6" s="1183"/>
      <c r="JL6" s="1183"/>
      <c r="JM6" s="1183"/>
      <c r="JN6" s="1183"/>
      <c r="JO6" s="1183"/>
      <c r="JP6" s="1183"/>
      <c r="JQ6" s="1183"/>
      <c r="JR6" s="1183"/>
      <c r="JS6" s="1183"/>
      <c r="JT6" s="1183"/>
      <c r="JU6" s="1183"/>
      <c r="JV6" s="1183"/>
      <c r="JW6" s="1183"/>
      <c r="JX6" s="1183"/>
      <c r="JY6" s="1183"/>
      <c r="JZ6" s="1183"/>
      <c r="KA6" s="1183"/>
      <c r="KB6" s="1183"/>
      <c r="KC6" s="1183"/>
      <c r="KD6" s="1183"/>
      <c r="KE6" s="1183"/>
      <c r="KF6" s="1183"/>
      <c r="KG6" s="1183"/>
      <c r="KH6" s="1183"/>
      <c r="KI6" s="1183"/>
      <c r="KJ6" s="1183"/>
      <c r="KK6" s="1183"/>
      <c r="KL6" s="1183"/>
      <c r="KM6" s="1183"/>
      <c r="KN6" s="1183"/>
      <c r="KO6" s="1183"/>
      <c r="KP6" s="1183"/>
      <c r="KQ6" s="1183"/>
      <c r="KR6" s="1183"/>
      <c r="KS6" s="1183"/>
      <c r="KT6" s="1183"/>
      <c r="KU6" s="1183"/>
      <c r="KV6" s="1183"/>
      <c r="KW6" s="1183"/>
      <c r="KX6" s="1183"/>
      <c r="KY6" s="1183"/>
      <c r="KZ6" s="1183"/>
      <c r="LA6" s="1183"/>
      <c r="LB6" s="1183"/>
      <c r="LC6" s="1183"/>
      <c r="LD6" s="1183"/>
      <c r="LE6" s="1183"/>
      <c r="LF6" s="1183"/>
      <c r="LG6" s="1183"/>
      <c r="LH6" s="1183"/>
      <c r="LI6" s="1183"/>
      <c r="LJ6" s="1183"/>
      <c r="LK6" s="1183"/>
      <c r="LL6" s="1183"/>
      <c r="LM6" s="1183"/>
      <c r="LN6" s="1183"/>
      <c r="LO6" s="1183"/>
      <c r="LP6" s="1183"/>
      <c r="LQ6" s="1183"/>
      <c r="LR6" s="1183"/>
      <c r="LS6" s="1183"/>
      <c r="LT6" s="1183"/>
      <c r="LU6" s="1183"/>
      <c r="LV6" s="1183"/>
      <c r="LW6" s="1183"/>
      <c r="LX6" s="1183"/>
      <c r="LY6" s="1183"/>
      <c r="LZ6" s="1183"/>
      <c r="MA6" s="1183"/>
      <c r="MB6" s="1183"/>
      <c r="MC6" s="1183"/>
      <c r="MD6" s="1183"/>
      <c r="ME6" s="1183"/>
      <c r="MF6" s="1183"/>
      <c r="MG6" s="1183"/>
      <c r="MH6" s="1183"/>
      <c r="MI6" s="1183"/>
      <c r="MJ6" s="1183"/>
      <c r="MK6" s="1183"/>
      <c r="ML6" s="1183"/>
      <c r="MM6" s="1183"/>
      <c r="MN6" s="1183"/>
      <c r="MO6" s="1183"/>
      <c r="MP6" s="1183"/>
      <c r="MQ6" s="1183"/>
      <c r="MR6" s="1183"/>
      <c r="MS6" s="1183"/>
      <c r="MT6" s="1183"/>
      <c r="MU6" s="1183"/>
      <c r="MV6" s="1183"/>
      <c r="MW6" s="1183"/>
      <c r="MX6" s="1183"/>
      <c r="MY6" s="1183"/>
      <c r="MZ6" s="1183"/>
      <c r="NA6" s="1183"/>
      <c r="NB6" s="1183"/>
      <c r="NC6" s="1183"/>
      <c r="ND6" s="1183"/>
      <c r="NE6" s="1183"/>
      <c r="NF6" s="1183"/>
      <c r="NG6" s="1183"/>
      <c r="NH6" s="1183"/>
      <c r="NI6" s="1183"/>
      <c r="NJ6" s="1183"/>
      <c r="NK6" s="1183"/>
      <c r="NL6" s="1183"/>
      <c r="NM6" s="1183"/>
      <c r="NN6" s="1183"/>
      <c r="NO6" s="1183"/>
      <c r="NP6" s="1183"/>
      <c r="NQ6" s="1183"/>
      <c r="NR6" s="1183"/>
      <c r="NS6" s="1183"/>
      <c r="NT6" s="1183"/>
      <c r="NU6" s="1183"/>
      <c r="NV6" s="1183"/>
      <c r="NW6" s="1183"/>
      <c r="NX6" s="1183"/>
      <c r="NY6" s="1183"/>
      <c r="NZ6" s="1183"/>
      <c r="OA6" s="1183"/>
      <c r="OB6" s="1183"/>
      <c r="OC6" s="1183"/>
      <c r="OD6" s="1183"/>
      <c r="OE6" s="1183"/>
      <c r="OF6" s="1183"/>
      <c r="OG6" s="1183"/>
      <c r="OH6" s="1183"/>
      <c r="OI6" s="1183"/>
      <c r="OJ6" s="1183"/>
      <c r="OK6" s="1183"/>
      <c r="OL6" s="1183"/>
      <c r="OM6" s="1183"/>
      <c r="ON6" s="1183"/>
      <c r="OO6" s="1183"/>
      <c r="OP6" s="1183"/>
      <c r="OQ6" s="1183"/>
      <c r="OR6" s="1183"/>
      <c r="OS6" s="1183"/>
      <c r="OT6" s="1183"/>
      <c r="OU6" s="1183"/>
      <c r="OV6" s="1183"/>
      <c r="OW6" s="1183"/>
      <c r="OX6" s="1183"/>
      <c r="OY6" s="1183"/>
      <c r="OZ6" s="1183"/>
      <c r="PA6" s="1183"/>
      <c r="PB6" s="1183"/>
      <c r="PC6" s="1183"/>
      <c r="PD6" s="1183"/>
      <c r="PE6" s="1183"/>
      <c r="PF6" s="1183"/>
      <c r="PG6" s="1183"/>
      <c r="PH6" s="1183"/>
      <c r="PI6" s="1183"/>
      <c r="PJ6" s="1183"/>
      <c r="PK6" s="1183"/>
      <c r="PL6" s="1183"/>
      <c r="PM6" s="1183"/>
      <c r="PN6" s="1183"/>
      <c r="PO6" s="1183"/>
      <c r="PP6" s="1183"/>
      <c r="PQ6" s="1183"/>
      <c r="PR6" s="1183"/>
      <c r="PS6" s="1183"/>
      <c r="PT6" s="1183"/>
      <c r="PU6" s="1183"/>
      <c r="PV6" s="1183"/>
      <c r="PW6" s="1183"/>
      <c r="PX6" s="1183"/>
      <c r="PY6" s="1183"/>
      <c r="PZ6" s="1183"/>
      <c r="QA6" s="1183"/>
      <c r="QB6" s="1183"/>
      <c r="QC6" s="1183"/>
      <c r="QD6" s="1183"/>
      <c r="QE6" s="1183"/>
      <c r="QF6" s="1183"/>
      <c r="QG6" s="1183"/>
      <c r="QH6" s="1183"/>
      <c r="QI6" s="1183"/>
      <c r="QJ6" s="1183"/>
      <c r="QK6" s="1183"/>
      <c r="QL6" s="1183"/>
      <c r="QM6" s="1183"/>
      <c r="QN6" s="1183"/>
      <c r="QO6" s="1183"/>
      <c r="QP6" s="1183"/>
      <c r="QQ6" s="1183"/>
      <c r="QR6" s="1183"/>
      <c r="QS6" s="1183"/>
      <c r="QT6" s="1183"/>
      <c r="QU6" s="1183"/>
      <c r="QV6" s="1183"/>
      <c r="QW6" s="1183"/>
      <c r="QX6" s="1183"/>
      <c r="QY6" s="1183"/>
      <c r="QZ6" s="1183"/>
      <c r="RA6" s="1183"/>
      <c r="RB6" s="1183"/>
      <c r="RC6" s="1183"/>
      <c r="RD6" s="1183"/>
      <c r="RE6" s="1183"/>
      <c r="RF6" s="1183"/>
      <c r="RG6" s="1183"/>
      <c r="RH6" s="1183"/>
      <c r="RI6" s="1183"/>
      <c r="RJ6" s="1183"/>
      <c r="RK6" s="1183"/>
      <c r="RL6" s="1183"/>
      <c r="RM6" s="1183"/>
      <c r="RN6" s="1183"/>
      <c r="RO6" s="1183"/>
      <c r="RP6" s="1183"/>
      <c r="RQ6" s="1183"/>
      <c r="RR6" s="1183"/>
      <c r="RS6" s="1183"/>
      <c r="RT6" s="1183"/>
      <c r="RU6" s="1183"/>
      <c r="RV6" s="1183"/>
      <c r="RW6" s="1183"/>
      <c r="RX6" s="1183"/>
      <c r="RY6" s="1183"/>
      <c r="RZ6" s="1183"/>
      <c r="SA6" s="1183"/>
      <c r="SB6" s="1183"/>
      <c r="SC6" s="1183"/>
      <c r="SD6" s="1183"/>
      <c r="SE6" s="1183"/>
      <c r="SF6" s="1183"/>
      <c r="SG6" s="1183"/>
      <c r="SH6" s="1183"/>
      <c r="SI6" s="1183"/>
      <c r="SJ6" s="1183"/>
      <c r="SK6" s="1183"/>
      <c r="SL6" s="1183"/>
      <c r="SM6" s="1183"/>
      <c r="SN6" s="1183"/>
      <c r="SO6" s="1183"/>
      <c r="SP6" s="1183"/>
      <c r="SQ6" s="1183"/>
      <c r="SR6" s="1183"/>
      <c r="SS6" s="1183"/>
      <c r="ST6" s="1183"/>
      <c r="SU6" s="1183"/>
      <c r="SV6" s="1183"/>
      <c r="SW6" s="1183"/>
      <c r="SX6" s="1183"/>
      <c r="SY6" s="1183"/>
      <c r="SZ6" s="1183"/>
      <c r="TA6" s="1183"/>
      <c r="TB6" s="1183"/>
      <c r="TC6" s="1183"/>
      <c r="TD6" s="1183"/>
      <c r="TE6" s="1183"/>
      <c r="TF6" s="1183"/>
      <c r="TG6" s="1183"/>
      <c r="TH6" s="1183"/>
      <c r="TI6" s="1183"/>
      <c r="TJ6" s="1183"/>
      <c r="TK6" s="1183"/>
      <c r="TL6" s="1183"/>
      <c r="TM6" s="1183"/>
      <c r="TN6" s="1183"/>
      <c r="TO6" s="1183"/>
      <c r="TP6" s="1183"/>
      <c r="TQ6" s="1183"/>
      <c r="TR6" s="1183"/>
      <c r="TS6" s="1183"/>
      <c r="TT6" s="1183"/>
      <c r="TU6" s="1183"/>
      <c r="TV6" s="1183"/>
      <c r="TW6" s="1183"/>
      <c r="TX6" s="1183"/>
      <c r="TY6" s="1183"/>
      <c r="TZ6" s="1183"/>
      <c r="UA6" s="1183"/>
      <c r="UB6" s="1183"/>
      <c r="UC6" s="1183"/>
      <c r="UD6" s="1183"/>
      <c r="UE6" s="1183"/>
      <c r="UF6" s="1183"/>
      <c r="UG6" s="1183"/>
      <c r="UH6" s="1183"/>
      <c r="UI6" s="1183"/>
      <c r="UJ6" s="1183"/>
      <c r="UK6" s="1183"/>
      <c r="UL6" s="1183"/>
      <c r="UM6" s="1183"/>
      <c r="UN6" s="1183"/>
      <c r="UO6" s="1183"/>
      <c r="UP6" s="1183"/>
      <c r="UQ6" s="1183"/>
      <c r="UR6" s="1183"/>
      <c r="US6" s="1183"/>
      <c r="UT6" s="1183"/>
      <c r="UU6" s="1183"/>
      <c r="UV6" s="1183"/>
      <c r="UW6" s="1183"/>
      <c r="UX6" s="1183"/>
      <c r="UY6" s="1183"/>
      <c r="UZ6" s="1183"/>
      <c r="VA6" s="1183"/>
      <c r="VB6" s="1183"/>
      <c r="VC6" s="1183"/>
      <c r="VD6" s="1183"/>
      <c r="VE6" s="1183"/>
      <c r="VF6" s="1183"/>
      <c r="VG6" s="1183"/>
      <c r="VH6" s="1183"/>
      <c r="VI6" s="1183"/>
      <c r="VJ6" s="1183"/>
      <c r="VK6" s="1183"/>
      <c r="VL6" s="1183"/>
      <c r="VM6" s="1183"/>
      <c r="VN6" s="1183"/>
      <c r="VO6" s="1183"/>
      <c r="VP6" s="1183"/>
      <c r="VQ6" s="1183"/>
      <c r="VR6" s="1183"/>
      <c r="VS6" s="1183"/>
      <c r="VT6" s="1183"/>
      <c r="VU6" s="1183"/>
      <c r="VV6" s="1183"/>
      <c r="VW6" s="1183"/>
      <c r="VX6" s="1183"/>
      <c r="VY6" s="1183"/>
      <c r="VZ6" s="1183"/>
      <c r="WA6" s="1183"/>
      <c r="WB6" s="1183"/>
      <c r="WC6" s="1183"/>
      <c r="WD6" s="1183"/>
      <c r="WE6" s="1183"/>
      <c r="WF6" s="1183"/>
      <c r="WG6" s="1183"/>
      <c r="WH6" s="1183"/>
      <c r="WI6" s="1183"/>
      <c r="WJ6" s="1183"/>
      <c r="WK6" s="1183"/>
      <c r="WL6" s="1183"/>
      <c r="WM6" s="1183"/>
      <c r="WN6" s="1183"/>
      <c r="WO6" s="1183"/>
      <c r="WP6" s="1183"/>
      <c r="WQ6" s="1183"/>
      <c r="WR6" s="1183"/>
      <c r="WS6" s="1183"/>
      <c r="WT6" s="1183"/>
      <c r="WU6" s="1183"/>
      <c r="WV6" s="1183"/>
      <c r="WW6" s="1183"/>
      <c r="WX6" s="1183"/>
      <c r="WY6" s="1183"/>
      <c r="WZ6" s="1183"/>
      <c r="XA6" s="1183"/>
      <c r="XB6" s="1183"/>
      <c r="XC6" s="1183"/>
      <c r="XD6" s="1183"/>
      <c r="XE6" s="1183"/>
      <c r="XF6" s="1183"/>
      <c r="XG6" s="1183"/>
      <c r="XH6" s="1183"/>
      <c r="XI6" s="1183"/>
      <c r="XJ6" s="1183"/>
      <c r="XK6" s="1183"/>
      <c r="XL6" s="1183"/>
      <c r="XM6" s="1183"/>
      <c r="XN6" s="1183"/>
      <c r="XO6" s="1183"/>
      <c r="XP6" s="1183"/>
      <c r="XQ6" s="1183"/>
      <c r="XR6" s="1183"/>
      <c r="XS6" s="1183"/>
      <c r="XT6" s="1183"/>
      <c r="XU6" s="1183"/>
      <c r="XV6" s="1183"/>
      <c r="XW6" s="1183"/>
      <c r="XX6" s="1183"/>
      <c r="XY6" s="1183"/>
      <c r="XZ6" s="1183"/>
      <c r="YA6" s="1183"/>
      <c r="YB6" s="1183"/>
      <c r="YC6" s="1183"/>
      <c r="YD6" s="1183"/>
      <c r="YE6" s="1183"/>
      <c r="YF6" s="1183"/>
      <c r="YG6" s="1183"/>
      <c r="YH6" s="1183"/>
      <c r="YI6" s="1183"/>
      <c r="YJ6" s="1183"/>
      <c r="YK6" s="1183"/>
      <c r="YL6" s="1183"/>
      <c r="YM6" s="1183"/>
      <c r="YN6" s="1183"/>
      <c r="YO6" s="1183"/>
      <c r="YP6" s="1183"/>
      <c r="YQ6" s="1183"/>
      <c r="YR6" s="1183"/>
      <c r="YS6" s="1183"/>
      <c r="YT6" s="1183"/>
      <c r="YU6" s="1183"/>
      <c r="YV6" s="1183"/>
      <c r="YW6" s="1183"/>
      <c r="YX6" s="1183"/>
      <c r="YY6" s="1183"/>
      <c r="YZ6" s="1183"/>
      <c r="ZA6" s="1183"/>
      <c r="ZB6" s="1183"/>
      <c r="ZC6" s="1183"/>
      <c r="ZD6" s="1183"/>
      <c r="ZE6" s="1183"/>
      <c r="ZF6" s="1183"/>
      <c r="ZG6" s="1183"/>
      <c r="ZH6" s="1183"/>
      <c r="ZI6" s="1183"/>
      <c r="ZJ6" s="1183"/>
      <c r="ZK6" s="1183"/>
      <c r="ZL6" s="1183"/>
      <c r="ZM6" s="1183"/>
      <c r="ZN6" s="1183"/>
      <c r="ZO6" s="1183"/>
      <c r="ZP6" s="1183"/>
      <c r="ZQ6" s="1183"/>
      <c r="ZR6" s="1183"/>
      <c r="ZS6" s="1183"/>
      <c r="ZT6" s="1183"/>
      <c r="ZU6" s="1183"/>
      <c r="ZV6" s="1183"/>
      <c r="ZW6" s="1183"/>
      <c r="ZX6" s="1183"/>
      <c r="ZY6" s="1183"/>
      <c r="ZZ6" s="1183"/>
      <c r="AAA6" s="1183"/>
      <c r="AAB6" s="1183"/>
      <c r="AAC6" s="1183"/>
      <c r="AAD6" s="1183"/>
      <c r="AAE6" s="1183"/>
      <c r="AAF6" s="1183"/>
      <c r="AAG6" s="1183"/>
      <c r="AAH6" s="1183"/>
      <c r="AAI6" s="1183"/>
      <c r="AAJ6" s="1183"/>
      <c r="AAK6" s="1183"/>
      <c r="AAL6" s="1183"/>
      <c r="AAM6" s="1183"/>
      <c r="AAN6" s="1183"/>
      <c r="AAO6" s="1183"/>
      <c r="AAP6" s="1183"/>
      <c r="AAQ6" s="1183"/>
      <c r="AAR6" s="1183"/>
      <c r="AAS6" s="1183"/>
      <c r="AAT6" s="1183"/>
      <c r="AAU6" s="1183"/>
      <c r="AAV6" s="1183"/>
      <c r="AAW6" s="1183"/>
      <c r="AAX6" s="1183"/>
      <c r="AAY6" s="1183"/>
      <c r="AAZ6" s="1183"/>
      <c r="ABA6" s="1183"/>
      <c r="ABB6" s="1183"/>
      <c r="ABC6" s="1183"/>
      <c r="ABD6" s="1183"/>
      <c r="ABE6" s="1183"/>
      <c r="ABF6" s="1183"/>
      <c r="ABG6" s="1183"/>
      <c r="ABH6" s="1183"/>
      <c r="ABI6" s="1183"/>
      <c r="ABJ6" s="1183"/>
      <c r="ABK6" s="1183"/>
      <c r="ABL6" s="1183"/>
      <c r="ABM6" s="1183"/>
      <c r="ABN6" s="1183"/>
      <c r="ABO6" s="1183"/>
      <c r="ABP6" s="1183"/>
      <c r="ABQ6" s="1183"/>
      <c r="ABR6" s="1183"/>
      <c r="ABS6" s="1183"/>
      <c r="ABT6" s="1183"/>
      <c r="ABU6" s="1183"/>
      <c r="ABV6" s="1183"/>
      <c r="ABW6" s="1183"/>
      <c r="ABX6" s="1183"/>
      <c r="ABY6" s="1183"/>
      <c r="ABZ6" s="1183"/>
      <c r="ACA6" s="1183"/>
      <c r="ACB6" s="1183"/>
      <c r="ACC6" s="1183"/>
      <c r="ACD6" s="1183"/>
      <c r="ACE6" s="1183"/>
      <c r="ACF6" s="1183"/>
      <c r="ACG6" s="1183"/>
      <c r="ACH6" s="1183"/>
      <c r="ACI6" s="1183"/>
      <c r="ACJ6" s="1183"/>
      <c r="ACK6" s="1183"/>
      <c r="ACL6" s="1183"/>
      <c r="ACM6" s="1183"/>
      <c r="ACN6" s="1183"/>
      <c r="ACO6" s="1183"/>
      <c r="ACP6" s="1183"/>
      <c r="ACQ6" s="1183"/>
      <c r="ACR6" s="1183"/>
      <c r="ACS6" s="1183"/>
      <c r="ACT6" s="1183"/>
      <c r="ACU6" s="1183"/>
      <c r="ACV6" s="1183"/>
      <c r="ACW6" s="1183"/>
      <c r="ACX6" s="1183"/>
      <c r="ACY6" s="1183"/>
      <c r="ACZ6" s="1183"/>
      <c r="ADA6" s="1183"/>
      <c r="ADB6" s="1183"/>
      <c r="ADC6" s="1183"/>
      <c r="ADD6" s="1183"/>
      <c r="ADE6" s="1183"/>
      <c r="ADF6" s="1183"/>
      <c r="ADG6" s="1183"/>
      <c r="ADH6" s="1183"/>
      <c r="ADI6" s="1183"/>
      <c r="ADJ6" s="1183"/>
      <c r="ADK6" s="1183"/>
      <c r="ADL6" s="1183"/>
      <c r="ADM6" s="1183"/>
      <c r="ADN6" s="1183"/>
      <c r="ADO6" s="1183"/>
      <c r="ADP6" s="1183"/>
      <c r="ADQ6" s="1183"/>
      <c r="ADR6" s="1183"/>
      <c r="ADS6" s="1183"/>
      <c r="ADT6" s="1183"/>
      <c r="ADU6" s="1183"/>
      <c r="ADV6" s="1183"/>
      <c r="ADW6" s="1183"/>
      <c r="ADX6" s="1183"/>
      <c r="ADY6" s="1183"/>
      <c r="ADZ6" s="1183"/>
      <c r="AEA6" s="1183"/>
      <c r="AEB6" s="1183"/>
      <c r="AEC6" s="1183"/>
      <c r="AED6" s="1183"/>
      <c r="AEE6" s="1183"/>
      <c r="AEF6" s="1183"/>
      <c r="AEG6" s="1183"/>
      <c r="AEH6" s="1183"/>
      <c r="AEI6" s="1183"/>
      <c r="AEJ6" s="1183"/>
      <c r="AEK6" s="1183"/>
      <c r="AEL6" s="1183"/>
      <c r="AEM6" s="1183"/>
      <c r="AEN6" s="1183"/>
      <c r="AEO6" s="1183"/>
      <c r="AEP6" s="1183"/>
      <c r="AEQ6" s="1183"/>
      <c r="AER6" s="1183"/>
      <c r="AES6" s="1183"/>
      <c r="AET6" s="1183"/>
      <c r="AEU6" s="1183"/>
      <c r="AEV6" s="1183"/>
      <c r="AEW6" s="1183"/>
      <c r="AEX6" s="1183"/>
      <c r="AEY6" s="1183"/>
      <c r="AEZ6" s="1183"/>
      <c r="AFA6" s="1183"/>
      <c r="AFB6" s="1183"/>
      <c r="AFC6" s="1183"/>
      <c r="AFD6" s="1183"/>
      <c r="AFE6" s="1183"/>
      <c r="AFF6" s="1183"/>
      <c r="AFG6" s="1183"/>
      <c r="AFH6" s="1183"/>
      <c r="AFI6" s="1183"/>
      <c r="AFJ6" s="1183"/>
      <c r="AFK6" s="1183"/>
      <c r="AFL6" s="1183"/>
      <c r="AFM6" s="1183"/>
      <c r="AFN6" s="1183"/>
      <c r="AFO6" s="1183"/>
      <c r="AFP6" s="1183"/>
      <c r="AFQ6" s="1183"/>
      <c r="AFR6" s="1183"/>
      <c r="AFS6" s="1183"/>
      <c r="AFT6" s="1183"/>
      <c r="AFU6" s="1183"/>
      <c r="AFV6" s="1183"/>
      <c r="AFW6" s="1183"/>
      <c r="AFX6" s="1183"/>
      <c r="AFY6" s="1183"/>
      <c r="AFZ6" s="1183"/>
      <c r="AGA6" s="1183"/>
      <c r="AGB6" s="1183"/>
      <c r="AGC6" s="1183"/>
      <c r="AGD6" s="1183"/>
      <c r="AGE6" s="1183"/>
      <c r="AGF6" s="1183"/>
      <c r="AGG6" s="1183"/>
      <c r="AGH6" s="1183"/>
      <c r="AGI6" s="1183"/>
      <c r="AGJ6" s="1183"/>
      <c r="AGK6" s="1183"/>
      <c r="AGL6" s="1183"/>
      <c r="AGM6" s="1183"/>
      <c r="AGN6" s="1183"/>
      <c r="AGO6" s="1183"/>
      <c r="AGP6" s="1183"/>
      <c r="AGQ6" s="1183"/>
      <c r="AGR6" s="1183"/>
      <c r="AGS6" s="1183"/>
      <c r="AGT6" s="1183"/>
      <c r="AGU6" s="1183"/>
      <c r="AGV6" s="1183"/>
      <c r="AGW6" s="1183"/>
      <c r="AGX6" s="1183"/>
      <c r="AGY6" s="1183"/>
      <c r="AGZ6" s="1183"/>
      <c r="AHA6" s="1183"/>
      <c r="AHB6" s="1183"/>
      <c r="AHC6" s="1183"/>
      <c r="AHD6" s="1183"/>
      <c r="AHE6" s="1183"/>
      <c r="AHF6" s="1183"/>
      <c r="AHG6" s="1183"/>
      <c r="AHH6" s="1183"/>
      <c r="AHI6" s="1183"/>
      <c r="AHJ6" s="1183"/>
      <c r="AHK6" s="1183"/>
      <c r="AHL6" s="1183"/>
      <c r="AHM6" s="1183"/>
      <c r="AHN6" s="1183"/>
      <c r="AHO6" s="1183"/>
      <c r="AHP6" s="1183"/>
      <c r="AHQ6" s="1183"/>
      <c r="AHR6" s="1183"/>
      <c r="AHS6" s="1183"/>
      <c r="AHT6" s="1183"/>
      <c r="AHU6" s="1183"/>
      <c r="AHV6" s="1183"/>
      <c r="AHW6" s="1183"/>
      <c r="AHX6" s="1183"/>
      <c r="AHY6" s="1183"/>
      <c r="AHZ6" s="1183"/>
      <c r="AIA6" s="1183"/>
      <c r="AIB6" s="1183"/>
      <c r="AIC6" s="1183"/>
      <c r="AID6" s="1183"/>
      <c r="AIE6" s="1183"/>
      <c r="AIF6" s="1183"/>
      <c r="AIG6" s="1183"/>
      <c r="AIH6" s="1183"/>
      <c r="AII6" s="1183"/>
      <c r="AIJ6" s="1183"/>
      <c r="AIK6" s="1183"/>
      <c r="AIL6" s="1183"/>
      <c r="AIM6" s="1183"/>
      <c r="AIN6" s="1183"/>
      <c r="AIO6" s="1183"/>
      <c r="AIP6" s="1183"/>
      <c r="AIQ6" s="1183"/>
      <c r="AIR6" s="1183"/>
      <c r="AIS6" s="1183"/>
      <c r="AIT6" s="1183"/>
      <c r="AIU6" s="1183"/>
      <c r="AIV6" s="1183"/>
      <c r="AIW6" s="1183"/>
      <c r="AIX6" s="1183"/>
      <c r="AIY6" s="1183"/>
      <c r="AIZ6" s="1183"/>
      <c r="AJA6" s="1183"/>
      <c r="AJB6" s="1183"/>
      <c r="AJC6" s="1183"/>
      <c r="AJD6" s="1183"/>
      <c r="AJE6" s="1183"/>
      <c r="AJF6" s="1183"/>
      <c r="AJG6" s="1183"/>
      <c r="AJH6" s="1183"/>
      <c r="AJI6" s="1183"/>
      <c r="AJJ6" s="1183"/>
      <c r="AJK6" s="1183"/>
      <c r="AJL6" s="1183"/>
      <c r="AJM6" s="1183"/>
      <c r="AJN6" s="1183"/>
      <c r="AJO6" s="1183"/>
      <c r="AJP6" s="1183"/>
      <c r="AJQ6" s="1183"/>
      <c r="AJR6" s="1183"/>
      <c r="AJS6" s="1183"/>
      <c r="AJT6" s="1183"/>
      <c r="AJU6" s="1183"/>
      <c r="AJV6" s="1183"/>
      <c r="AJW6" s="1183"/>
      <c r="AJX6" s="1183"/>
      <c r="AJY6" s="1183"/>
      <c r="AJZ6" s="1183"/>
      <c r="AKA6" s="1183"/>
      <c r="AKB6" s="1183"/>
      <c r="AKC6" s="1183"/>
      <c r="AKD6" s="1183"/>
      <c r="AKE6" s="1183"/>
      <c r="AKF6" s="1183"/>
      <c r="AKG6" s="1183"/>
      <c r="AKH6" s="1183"/>
      <c r="AKI6" s="1183"/>
      <c r="AKJ6" s="1183"/>
      <c r="AKK6" s="1183"/>
      <c r="AKL6" s="1183"/>
      <c r="AKM6" s="1183"/>
      <c r="AKN6" s="1183"/>
      <c r="AKO6" s="1183"/>
      <c r="AKP6" s="1183"/>
      <c r="AKQ6" s="1183"/>
      <c r="AKR6" s="1183"/>
      <c r="AKS6" s="1183"/>
      <c r="AKT6" s="1183"/>
      <c r="AKU6" s="1183"/>
      <c r="AKV6" s="1183"/>
      <c r="AKW6" s="1183"/>
      <c r="AKX6" s="1183"/>
      <c r="AKY6" s="1183"/>
      <c r="AKZ6" s="1183"/>
      <c r="ALA6" s="1183"/>
      <c r="ALB6" s="1183"/>
      <c r="ALC6" s="1183"/>
      <c r="ALD6" s="1183"/>
      <c r="ALE6" s="1183"/>
      <c r="ALF6" s="1183"/>
      <c r="ALG6" s="1183"/>
      <c r="ALH6" s="1183"/>
      <c r="ALI6" s="1183"/>
      <c r="ALJ6" s="1183"/>
      <c r="ALK6" s="1183"/>
      <c r="ALL6" s="1183"/>
      <c r="ALM6" s="1183"/>
      <c r="ALN6" s="1183"/>
      <c r="ALO6" s="1183"/>
      <c r="ALP6" s="1183"/>
      <c r="ALQ6" s="1183"/>
      <c r="ALR6" s="1183"/>
      <c r="ALS6" s="1183"/>
      <c r="ALT6" s="1183"/>
      <c r="ALU6" s="1183"/>
      <c r="ALV6" s="1183"/>
      <c r="ALW6" s="1183"/>
      <c r="ALX6" s="1183"/>
      <c r="ALY6" s="1183"/>
      <c r="ALZ6" s="1183"/>
      <c r="AMA6" s="1183"/>
      <c r="AMB6" s="1183"/>
      <c r="AMC6" s="1183"/>
      <c r="AMD6" s="1183"/>
      <c r="AME6" s="1183"/>
      <c r="AMF6" s="1183"/>
      <c r="AMG6" s="1183"/>
      <c r="AMH6" s="1183"/>
      <c r="AMI6" s="1183"/>
      <c r="AMJ6" s="1183"/>
      <c r="AMK6" s="1183"/>
      <c r="AML6" s="1183"/>
      <c r="AMM6" s="1183"/>
      <c r="AMN6" s="1183"/>
      <c r="AMO6" s="1183"/>
      <c r="AMP6" s="1183"/>
      <c r="AMQ6" s="1183"/>
      <c r="AMR6" s="1183"/>
      <c r="AMS6" s="1183"/>
      <c r="AMT6" s="1183"/>
      <c r="AMU6" s="1183"/>
      <c r="AMV6" s="1183"/>
      <c r="AMW6" s="1183"/>
      <c r="AMX6" s="1183"/>
      <c r="AMY6" s="1183"/>
      <c r="AMZ6" s="1183"/>
      <c r="ANA6" s="1183"/>
      <c r="ANB6" s="1183"/>
      <c r="ANC6" s="1183"/>
      <c r="AND6" s="1183"/>
      <c r="ANE6" s="1183"/>
      <c r="ANF6" s="1183"/>
      <c r="ANG6" s="1183"/>
      <c r="ANH6" s="1183"/>
      <c r="ANI6" s="1183"/>
      <c r="ANJ6" s="1183"/>
      <c r="ANK6" s="1183"/>
      <c r="ANL6" s="1183"/>
      <c r="ANM6" s="1183"/>
      <c r="ANN6" s="1183"/>
      <c r="ANO6" s="1183"/>
      <c r="ANP6" s="1183"/>
      <c r="ANQ6" s="1183"/>
      <c r="ANR6" s="1183"/>
      <c r="ANS6" s="1183"/>
      <c r="ANT6" s="1183"/>
      <c r="ANU6" s="1183"/>
      <c r="ANV6" s="1183"/>
      <c r="ANW6" s="1183"/>
      <c r="ANX6" s="1183"/>
      <c r="ANY6" s="1183"/>
      <c r="ANZ6" s="1183"/>
      <c r="AOA6" s="1183"/>
      <c r="AOB6" s="1183"/>
      <c r="AOC6" s="1183"/>
      <c r="AOD6" s="1183"/>
      <c r="AOE6" s="1183"/>
      <c r="AOF6" s="1183"/>
      <c r="AOG6" s="1183"/>
      <c r="AOH6" s="1183"/>
      <c r="AOI6" s="1183"/>
      <c r="AOJ6" s="1183"/>
      <c r="AOK6" s="1183"/>
      <c r="AOL6" s="1183"/>
      <c r="AOM6" s="1183"/>
      <c r="AON6" s="1183"/>
      <c r="AOO6" s="1183"/>
      <c r="AOP6" s="1183"/>
      <c r="AOQ6" s="1183"/>
      <c r="AOR6" s="1183"/>
      <c r="AOS6" s="1183"/>
      <c r="AOT6" s="1183"/>
      <c r="AOU6" s="1183"/>
      <c r="AOV6" s="1183"/>
      <c r="AOW6" s="1183"/>
      <c r="AOX6" s="1183"/>
      <c r="AOY6" s="1183"/>
      <c r="AOZ6" s="1183"/>
      <c r="APA6" s="1183"/>
      <c r="APB6" s="1183"/>
      <c r="APC6" s="1183"/>
      <c r="APD6" s="1183"/>
      <c r="APE6" s="1183"/>
      <c r="APF6" s="1183"/>
      <c r="APG6" s="1183"/>
      <c r="APH6" s="1183"/>
      <c r="API6" s="1183"/>
      <c r="APJ6" s="1183"/>
      <c r="APK6" s="1183"/>
      <c r="APL6" s="1183"/>
      <c r="APM6" s="1183"/>
      <c r="APN6" s="1183"/>
      <c r="APO6" s="1183"/>
      <c r="APP6" s="1183"/>
      <c r="APQ6" s="1183"/>
      <c r="APR6" s="1183"/>
      <c r="APS6" s="1183"/>
      <c r="APT6" s="1183"/>
      <c r="APU6" s="1183"/>
      <c r="APV6" s="1183"/>
      <c r="APW6" s="1183"/>
      <c r="APX6" s="1183"/>
      <c r="APY6" s="1183"/>
      <c r="APZ6" s="1183"/>
      <c r="AQA6" s="1183"/>
      <c r="AQB6" s="1183"/>
      <c r="AQC6" s="1183"/>
      <c r="AQD6" s="1183"/>
      <c r="AQE6" s="1183"/>
      <c r="AQF6" s="1183"/>
      <c r="AQG6" s="1183"/>
      <c r="AQH6" s="1183"/>
      <c r="AQI6" s="1183"/>
      <c r="AQJ6" s="1183"/>
      <c r="AQK6" s="1183"/>
      <c r="AQL6" s="1183"/>
      <c r="AQM6" s="1183"/>
      <c r="AQN6" s="1183"/>
      <c r="AQO6" s="1183"/>
      <c r="AQP6" s="1183"/>
      <c r="AQQ6" s="1183"/>
      <c r="AQR6" s="1183"/>
      <c r="AQS6" s="1183"/>
      <c r="AQT6" s="1183"/>
      <c r="AQU6" s="1183"/>
      <c r="AQV6" s="1183"/>
      <c r="AQW6" s="1183"/>
      <c r="AQX6" s="1183"/>
      <c r="AQY6" s="1183"/>
      <c r="AQZ6" s="1183"/>
      <c r="ARA6" s="1183"/>
      <c r="ARB6" s="1183"/>
      <c r="ARC6" s="1183"/>
      <c r="ARD6" s="1183"/>
      <c r="ARE6" s="1183"/>
      <c r="ARF6" s="1183"/>
      <c r="ARG6" s="1183"/>
      <c r="ARH6" s="1183"/>
      <c r="ARI6" s="1183"/>
      <c r="ARJ6" s="1183"/>
      <c r="ARK6" s="1183"/>
      <c r="ARL6" s="1183"/>
      <c r="ARM6" s="1183"/>
      <c r="ARN6" s="1183"/>
      <c r="ARO6" s="1183"/>
      <c r="ARP6" s="1183"/>
      <c r="ARQ6" s="1183"/>
      <c r="ARR6" s="1183"/>
      <c r="ARS6" s="1183"/>
      <c r="ART6" s="1183"/>
      <c r="ARU6" s="1183"/>
      <c r="ARV6" s="1183"/>
      <c r="ARW6" s="1183"/>
      <c r="ARX6" s="1183"/>
      <c r="ARY6" s="1183"/>
      <c r="ARZ6" s="1183"/>
      <c r="ASA6" s="1183"/>
      <c r="ASB6" s="1183"/>
      <c r="ASC6" s="1183"/>
      <c r="ASD6" s="1183"/>
      <c r="ASE6" s="1183"/>
      <c r="ASF6" s="1183"/>
      <c r="ASG6" s="1183"/>
      <c r="ASH6" s="1183"/>
      <c r="ASI6" s="1183"/>
      <c r="ASJ6" s="1183"/>
      <c r="ASK6" s="1183"/>
      <c r="ASL6" s="1183"/>
      <c r="ASM6" s="1183"/>
      <c r="ASN6" s="1183"/>
      <c r="ASO6" s="1183"/>
      <c r="ASP6" s="1183"/>
      <c r="ASQ6" s="1183"/>
      <c r="ASR6" s="1183"/>
      <c r="ASS6" s="1183"/>
      <c r="AST6" s="1183"/>
      <c r="ASU6" s="1183"/>
      <c r="ASV6" s="1183"/>
      <c r="ASW6" s="1183"/>
      <c r="ASX6" s="1183"/>
      <c r="ASY6" s="1183"/>
      <c r="ASZ6" s="1183"/>
      <c r="ATA6" s="1183"/>
      <c r="ATB6" s="1183"/>
      <c r="ATC6" s="1183"/>
      <c r="ATD6" s="1183"/>
      <c r="ATE6" s="1183"/>
      <c r="ATF6" s="1183"/>
      <c r="ATG6" s="1183"/>
      <c r="ATH6" s="1183"/>
      <c r="ATI6" s="1183"/>
      <c r="ATJ6" s="1183"/>
      <c r="ATK6" s="1183"/>
      <c r="ATL6" s="1183"/>
      <c r="ATM6" s="1183"/>
      <c r="ATN6" s="1183"/>
      <c r="ATO6" s="1183"/>
      <c r="ATP6" s="1183"/>
      <c r="ATQ6" s="1183"/>
      <c r="ATR6" s="1183"/>
      <c r="ATS6" s="1183"/>
      <c r="ATT6" s="1183"/>
      <c r="ATU6" s="1183"/>
      <c r="ATV6" s="1183"/>
      <c r="ATW6" s="1183"/>
      <c r="ATX6" s="1183"/>
      <c r="ATY6" s="1183"/>
      <c r="ATZ6" s="1183"/>
      <c r="AUA6" s="1183"/>
      <c r="AUB6" s="1183"/>
      <c r="AUC6" s="1183"/>
      <c r="AUD6" s="1183"/>
      <c r="AUE6" s="1183"/>
      <c r="AUF6" s="1183"/>
      <c r="AUG6" s="1183"/>
      <c r="AUH6" s="1183"/>
      <c r="AUI6" s="1183"/>
      <c r="AUJ6" s="1183"/>
      <c r="AUK6" s="1183"/>
      <c r="AUL6" s="1183"/>
      <c r="AUM6" s="1183"/>
      <c r="AUN6" s="1183"/>
      <c r="AUO6" s="1183"/>
      <c r="AUP6" s="1183"/>
      <c r="AUQ6" s="1183"/>
      <c r="AUR6" s="1183"/>
      <c r="AUS6" s="1183"/>
      <c r="AUT6" s="1183"/>
      <c r="AUU6" s="1183"/>
      <c r="AUV6" s="1183"/>
      <c r="AUW6" s="1183"/>
      <c r="AUX6" s="1183"/>
      <c r="AUY6" s="1183"/>
      <c r="AUZ6" s="1183"/>
      <c r="AVA6" s="1183"/>
      <c r="AVB6" s="1183"/>
      <c r="AVC6" s="1183"/>
      <c r="AVD6" s="1183"/>
      <c r="AVE6" s="1183"/>
      <c r="AVF6" s="1183"/>
      <c r="AVG6" s="1183"/>
      <c r="AVH6" s="1183"/>
      <c r="AVI6" s="1183"/>
      <c r="AVJ6" s="1183"/>
      <c r="AVK6" s="1183"/>
      <c r="AVL6" s="1183"/>
      <c r="AVM6" s="1183"/>
      <c r="AVN6" s="1183"/>
      <c r="AVO6" s="1183"/>
      <c r="AVP6" s="1183"/>
      <c r="AVQ6" s="1183"/>
      <c r="AVR6" s="1183"/>
      <c r="AVS6" s="1183"/>
      <c r="AVT6" s="1183"/>
      <c r="AVU6" s="1183"/>
      <c r="AVV6" s="1183"/>
      <c r="AVW6" s="1183"/>
      <c r="AVX6" s="1183"/>
      <c r="AVY6" s="1183"/>
      <c r="AVZ6" s="1183"/>
      <c r="AWA6" s="1183"/>
      <c r="AWB6" s="1183"/>
      <c r="AWC6" s="1183"/>
      <c r="AWD6" s="1183"/>
      <c r="AWE6" s="1183"/>
      <c r="AWF6" s="1183"/>
      <c r="AWG6" s="1183"/>
      <c r="AWH6" s="1183"/>
      <c r="AWI6" s="1183"/>
      <c r="AWJ6" s="1183"/>
      <c r="AWK6" s="1183"/>
      <c r="AWL6" s="1183"/>
      <c r="AWM6" s="1183"/>
      <c r="AWN6" s="1183"/>
      <c r="AWO6" s="1183"/>
      <c r="AWP6" s="1183"/>
      <c r="AWQ6" s="1183"/>
      <c r="AWR6" s="1183"/>
      <c r="AWS6" s="1183"/>
      <c r="AWT6" s="1183"/>
      <c r="AWU6" s="1183"/>
      <c r="AWV6" s="1183"/>
      <c r="AWW6" s="1183"/>
      <c r="AWX6" s="1183"/>
      <c r="AWY6" s="1183"/>
      <c r="AWZ6" s="1183"/>
      <c r="AXA6" s="1183"/>
      <c r="AXB6" s="1183"/>
      <c r="AXC6" s="1183"/>
      <c r="AXD6" s="1183"/>
      <c r="AXE6" s="1183"/>
      <c r="AXF6" s="1183"/>
      <c r="AXG6" s="1183"/>
      <c r="AXH6" s="1183"/>
      <c r="AXI6" s="1183"/>
      <c r="AXJ6" s="1183"/>
      <c r="AXK6" s="1183"/>
      <c r="AXL6" s="1183"/>
      <c r="AXM6" s="1183"/>
      <c r="AXN6" s="1183"/>
      <c r="AXO6" s="1183"/>
      <c r="AXP6" s="1183"/>
      <c r="AXQ6" s="1183"/>
      <c r="AXR6" s="1183"/>
      <c r="AXS6" s="1183"/>
      <c r="AXT6" s="1183"/>
      <c r="AXU6" s="1183"/>
      <c r="AXV6" s="1183"/>
      <c r="AXW6" s="1183"/>
      <c r="AXX6" s="1183"/>
      <c r="AXY6" s="1183"/>
      <c r="AXZ6" s="1183"/>
      <c r="AYA6" s="1183"/>
      <c r="AYB6" s="1183"/>
      <c r="AYC6" s="1183"/>
      <c r="AYD6" s="1183"/>
      <c r="AYE6" s="1183"/>
      <c r="AYF6" s="1183"/>
      <c r="AYG6" s="1183"/>
      <c r="AYH6" s="1183"/>
      <c r="AYI6" s="1183"/>
      <c r="AYJ6" s="1183"/>
      <c r="AYK6" s="1183"/>
      <c r="AYL6" s="1183"/>
      <c r="AYM6" s="1183"/>
      <c r="AYN6" s="1183"/>
      <c r="AYO6" s="1183"/>
      <c r="AYP6" s="1183"/>
      <c r="AYQ6" s="1183"/>
      <c r="AYR6" s="1183"/>
      <c r="AYS6" s="1183"/>
      <c r="AYT6" s="1183"/>
      <c r="AYU6" s="1183"/>
      <c r="AYV6" s="1183"/>
      <c r="AYW6" s="1183"/>
      <c r="AYX6" s="1183"/>
      <c r="AYY6" s="1183"/>
      <c r="AYZ6" s="1183"/>
      <c r="AZA6" s="1183"/>
      <c r="AZB6" s="1183"/>
      <c r="AZC6" s="1183"/>
      <c r="AZD6" s="1183"/>
      <c r="AZE6" s="1183"/>
      <c r="AZF6" s="1183"/>
      <c r="AZG6" s="1183"/>
      <c r="AZH6" s="1183"/>
      <c r="AZI6" s="1183"/>
      <c r="AZJ6" s="1183"/>
      <c r="AZK6" s="1183"/>
      <c r="AZL6" s="1183"/>
      <c r="AZM6" s="1183"/>
      <c r="AZN6" s="1183"/>
      <c r="AZO6" s="1183"/>
      <c r="AZP6" s="1183"/>
      <c r="AZQ6" s="1183"/>
      <c r="AZR6" s="1183"/>
      <c r="AZS6" s="1183"/>
      <c r="AZT6" s="1183"/>
      <c r="AZU6" s="1183"/>
      <c r="AZV6" s="1183"/>
      <c r="AZW6" s="1183"/>
      <c r="AZX6" s="1183"/>
      <c r="AZY6" s="1183"/>
      <c r="AZZ6" s="1183"/>
      <c r="BAA6" s="1183"/>
      <c r="BAB6" s="1183"/>
      <c r="BAC6" s="1183"/>
      <c r="BAD6" s="1183"/>
      <c r="BAE6" s="1183"/>
      <c r="BAF6" s="1183"/>
      <c r="BAG6" s="1183"/>
      <c r="BAH6" s="1183"/>
      <c r="BAI6" s="1183"/>
      <c r="BAJ6" s="1183"/>
      <c r="BAK6" s="1183"/>
      <c r="BAL6" s="1183"/>
      <c r="BAM6" s="1183"/>
      <c r="BAN6" s="1183"/>
      <c r="BAO6" s="1183"/>
      <c r="BAP6" s="1183"/>
      <c r="BAQ6" s="1183"/>
      <c r="BAR6" s="1183"/>
      <c r="BAS6" s="1183"/>
      <c r="BAT6" s="1183"/>
      <c r="BAU6" s="1183"/>
      <c r="BAV6" s="1183"/>
      <c r="BAW6" s="1183"/>
      <c r="BAX6" s="1183"/>
      <c r="BAY6" s="1183"/>
      <c r="BAZ6" s="1183"/>
      <c r="BBA6" s="1183"/>
      <c r="BBB6" s="1183"/>
      <c r="BBC6" s="1183"/>
      <c r="BBD6" s="1183"/>
      <c r="BBE6" s="1183"/>
      <c r="BBF6" s="1183"/>
      <c r="BBG6" s="1183"/>
      <c r="BBH6" s="1183"/>
      <c r="BBI6" s="1183"/>
      <c r="BBJ6" s="1183"/>
      <c r="BBK6" s="1183"/>
      <c r="BBL6" s="1183"/>
      <c r="BBM6" s="1183"/>
      <c r="BBN6" s="1183"/>
      <c r="BBO6" s="1183"/>
      <c r="BBP6" s="1183"/>
      <c r="BBQ6" s="1183"/>
      <c r="BBR6" s="1183"/>
      <c r="BBS6" s="1183"/>
      <c r="BBT6" s="1183"/>
      <c r="BBU6" s="1183"/>
      <c r="BBV6" s="1183"/>
      <c r="BBW6" s="1183"/>
      <c r="BBX6" s="1183"/>
      <c r="BBY6" s="1183"/>
      <c r="BBZ6" s="1183"/>
      <c r="BCA6" s="1183"/>
      <c r="BCB6" s="1183"/>
      <c r="BCC6" s="1183"/>
      <c r="BCD6" s="1183"/>
      <c r="BCE6" s="1183"/>
      <c r="BCF6" s="1183"/>
      <c r="BCG6" s="1183"/>
      <c r="BCH6" s="1183"/>
      <c r="BCI6" s="1183"/>
      <c r="BCJ6" s="1183"/>
      <c r="BCK6" s="1183"/>
      <c r="BCL6" s="1183"/>
      <c r="BCM6" s="1183"/>
      <c r="BCN6" s="1183"/>
      <c r="BCO6" s="1183"/>
      <c r="BCP6" s="1183"/>
      <c r="BCQ6" s="1183"/>
      <c r="BCR6" s="1183"/>
      <c r="BCS6" s="1183"/>
      <c r="BCT6" s="1183"/>
      <c r="BCU6" s="1183"/>
      <c r="BCV6" s="1183"/>
      <c r="BCW6" s="1183"/>
      <c r="BCX6" s="1183"/>
      <c r="BCY6" s="1183"/>
      <c r="BCZ6" s="1183"/>
      <c r="BDA6" s="1183"/>
      <c r="BDB6" s="1183"/>
      <c r="BDC6" s="1183"/>
      <c r="BDD6" s="1183"/>
      <c r="BDE6" s="1183"/>
      <c r="BDF6" s="1183"/>
      <c r="BDG6" s="1183"/>
      <c r="BDH6" s="1183"/>
      <c r="BDI6" s="1183"/>
      <c r="BDJ6" s="1183"/>
      <c r="BDK6" s="1183"/>
      <c r="BDL6" s="1183"/>
      <c r="BDM6" s="1183"/>
      <c r="BDN6" s="1183"/>
      <c r="BDO6" s="1183"/>
      <c r="BDP6" s="1183"/>
      <c r="BDQ6" s="1183"/>
      <c r="BDR6" s="1183"/>
      <c r="BDS6" s="1183"/>
      <c r="BDT6" s="1183"/>
      <c r="BDU6" s="1183"/>
      <c r="BDV6" s="1183"/>
      <c r="BDW6" s="1183"/>
      <c r="BDX6" s="1183"/>
      <c r="BDY6" s="1183"/>
      <c r="BDZ6" s="1183"/>
      <c r="BEA6" s="1183"/>
      <c r="BEB6" s="1183"/>
      <c r="BEC6" s="1183"/>
      <c r="BED6" s="1183"/>
      <c r="BEE6" s="1183"/>
      <c r="BEF6" s="1183"/>
      <c r="BEG6" s="1183"/>
      <c r="BEH6" s="1183"/>
      <c r="BEI6" s="1183"/>
      <c r="BEJ6" s="1183"/>
      <c r="BEK6" s="1183"/>
      <c r="BEL6" s="1183"/>
      <c r="BEM6" s="1183"/>
      <c r="BEN6" s="1183"/>
      <c r="BEO6" s="1183"/>
      <c r="BEP6" s="1183"/>
      <c r="BEQ6" s="1183"/>
      <c r="BER6" s="1183"/>
      <c r="BES6" s="1183"/>
      <c r="BET6" s="1183"/>
      <c r="BEU6" s="1183"/>
      <c r="BEV6" s="1183"/>
      <c r="BEW6" s="1183"/>
      <c r="BEX6" s="1183"/>
      <c r="BEY6" s="1183"/>
      <c r="BEZ6" s="1183"/>
      <c r="BFA6" s="1183"/>
      <c r="BFB6" s="1183"/>
      <c r="BFC6" s="1183"/>
      <c r="BFD6" s="1183"/>
      <c r="BFE6" s="1183"/>
      <c r="BFF6" s="1183"/>
      <c r="BFG6" s="1183"/>
      <c r="BFH6" s="1183"/>
      <c r="BFI6" s="1183"/>
      <c r="BFJ6" s="1183"/>
      <c r="BFK6" s="1183"/>
      <c r="BFL6" s="1183"/>
      <c r="BFM6" s="1183"/>
      <c r="BFN6" s="1183"/>
      <c r="BFO6" s="1183"/>
      <c r="BFP6" s="1183"/>
      <c r="BFQ6" s="1183"/>
      <c r="BFR6" s="1183"/>
      <c r="BFS6" s="1183"/>
      <c r="BFT6" s="1183"/>
      <c r="BFU6" s="1183"/>
      <c r="BFV6" s="1183"/>
      <c r="BFW6" s="1183"/>
      <c r="BFX6" s="1183"/>
      <c r="BFY6" s="1183"/>
      <c r="BFZ6" s="1183"/>
      <c r="BGA6" s="1183"/>
      <c r="BGB6" s="1183"/>
      <c r="BGC6" s="1183"/>
      <c r="BGD6" s="1183"/>
      <c r="BGE6" s="1183"/>
      <c r="BGF6" s="1183"/>
      <c r="BGG6" s="1183"/>
      <c r="BGH6" s="1183"/>
      <c r="BGI6" s="1183"/>
      <c r="BGJ6" s="1183"/>
      <c r="BGK6" s="1183"/>
      <c r="BGL6" s="1183"/>
      <c r="BGM6" s="1183"/>
      <c r="BGN6" s="1183"/>
      <c r="BGO6" s="1183"/>
      <c r="BGP6" s="1183"/>
      <c r="BGQ6" s="1183"/>
      <c r="BGR6" s="1183"/>
      <c r="BGS6" s="1183"/>
      <c r="BGT6" s="1183"/>
      <c r="BGU6" s="1183"/>
      <c r="BGV6" s="1183"/>
      <c r="BGW6" s="1183"/>
      <c r="BGX6" s="1183"/>
      <c r="BGY6" s="1183"/>
      <c r="BGZ6" s="1183"/>
      <c r="BHA6" s="1183"/>
      <c r="BHB6" s="1183"/>
      <c r="BHC6" s="1183"/>
      <c r="BHD6" s="1183"/>
      <c r="BHE6" s="1183"/>
      <c r="BHF6" s="1183"/>
      <c r="BHG6" s="1183"/>
      <c r="BHH6" s="1183"/>
      <c r="BHI6" s="1183"/>
      <c r="BHJ6" s="1183"/>
      <c r="BHK6" s="1183"/>
      <c r="BHL6" s="1183"/>
      <c r="BHM6" s="1183"/>
      <c r="BHN6" s="1183"/>
      <c r="BHO6" s="1183"/>
      <c r="BHP6" s="1183"/>
      <c r="BHQ6" s="1183"/>
      <c r="BHR6" s="1183"/>
      <c r="BHS6" s="1183"/>
      <c r="BHT6" s="1183"/>
      <c r="BHU6" s="1183"/>
      <c r="BHV6" s="1183"/>
      <c r="BHW6" s="1183"/>
      <c r="BHX6" s="1183"/>
      <c r="BHY6" s="1183"/>
      <c r="BHZ6" s="1183"/>
      <c r="BIA6" s="1183"/>
      <c r="BIB6" s="1183"/>
      <c r="BIC6" s="1183"/>
      <c r="BID6" s="1183"/>
      <c r="BIE6" s="1183"/>
      <c r="BIF6" s="1183"/>
      <c r="BIG6" s="1183"/>
      <c r="BIH6" s="1183"/>
      <c r="BII6" s="1183"/>
      <c r="BIJ6" s="1183"/>
      <c r="BIK6" s="1183"/>
      <c r="BIL6" s="1183"/>
      <c r="BIM6" s="1183"/>
      <c r="BIN6" s="1183"/>
      <c r="BIO6" s="1183"/>
      <c r="BIP6" s="1183"/>
      <c r="BIQ6" s="1183"/>
      <c r="BIR6" s="1183"/>
      <c r="BIS6" s="1183"/>
      <c r="BIT6" s="1183"/>
      <c r="BIU6" s="1183"/>
      <c r="BIV6" s="1183"/>
      <c r="BIW6" s="1183"/>
      <c r="BIX6" s="1183"/>
      <c r="BIY6" s="1183"/>
      <c r="BIZ6" s="1183"/>
      <c r="BJA6" s="1183"/>
      <c r="BJB6" s="1183"/>
      <c r="BJC6" s="1183"/>
      <c r="BJD6" s="1183"/>
      <c r="BJE6" s="1183"/>
      <c r="BJF6" s="1183"/>
      <c r="BJG6" s="1183"/>
      <c r="BJH6" s="1183"/>
      <c r="BJI6" s="1183"/>
      <c r="BJJ6" s="1183"/>
      <c r="BJK6" s="1183"/>
      <c r="BJL6" s="1183"/>
      <c r="BJM6" s="1183"/>
      <c r="BJN6" s="1183"/>
      <c r="BJO6" s="1183"/>
      <c r="BJP6" s="1183"/>
      <c r="BJQ6" s="1183"/>
      <c r="BJR6" s="1183"/>
      <c r="BJS6" s="1183"/>
      <c r="BJT6" s="1183"/>
      <c r="BJU6" s="1183"/>
      <c r="BJV6" s="1183"/>
      <c r="BJW6" s="1183"/>
      <c r="BJX6" s="1183"/>
      <c r="BJY6" s="1183"/>
      <c r="BJZ6" s="1183"/>
      <c r="BKA6" s="1183"/>
      <c r="BKB6" s="1183"/>
      <c r="BKC6" s="1183"/>
      <c r="BKD6" s="1183"/>
      <c r="BKE6" s="1183"/>
      <c r="BKF6" s="1183"/>
      <c r="BKG6" s="1183"/>
      <c r="BKH6" s="1183"/>
      <c r="BKI6" s="1183"/>
      <c r="BKJ6" s="1183"/>
      <c r="BKK6" s="1183"/>
      <c r="BKL6" s="1183"/>
      <c r="BKM6" s="1183"/>
      <c r="BKN6" s="1183"/>
      <c r="BKO6" s="1183"/>
      <c r="BKP6" s="1183"/>
      <c r="BKQ6" s="1183"/>
      <c r="BKR6" s="1183"/>
      <c r="BKS6" s="1183"/>
      <c r="BKT6" s="1183"/>
      <c r="BKU6" s="1183"/>
      <c r="BKV6" s="1183"/>
      <c r="BKW6" s="1183"/>
      <c r="BKX6" s="1183"/>
      <c r="BKY6" s="1183"/>
      <c r="BKZ6" s="1183"/>
      <c r="BLA6" s="1183"/>
      <c r="BLB6" s="1183"/>
      <c r="BLC6" s="1183"/>
      <c r="BLD6" s="1183"/>
      <c r="BLE6" s="1183"/>
      <c r="BLF6" s="1183"/>
      <c r="BLG6" s="1183"/>
      <c r="BLH6" s="1183"/>
      <c r="BLI6" s="1183"/>
      <c r="BLJ6" s="1183"/>
      <c r="BLK6" s="1183"/>
      <c r="BLL6" s="1183"/>
      <c r="BLM6" s="1183"/>
      <c r="BLN6" s="1183"/>
      <c r="BLO6" s="1183"/>
      <c r="BLP6" s="1183"/>
      <c r="BLQ6" s="1183"/>
      <c r="BLR6" s="1183"/>
      <c r="BLS6" s="1183"/>
      <c r="BLT6" s="1183"/>
      <c r="BLU6" s="1183"/>
      <c r="BLV6" s="1183"/>
      <c r="BLW6" s="1183"/>
      <c r="BLX6" s="1183"/>
      <c r="BLY6" s="1183"/>
      <c r="BLZ6" s="1183"/>
      <c r="BMA6" s="1183"/>
      <c r="BMB6" s="1183"/>
      <c r="BMC6" s="1183"/>
      <c r="BMD6" s="1183"/>
      <c r="BME6" s="1183"/>
      <c r="BMF6" s="1183"/>
      <c r="BMG6" s="1183"/>
      <c r="BMH6" s="1183"/>
      <c r="BMI6" s="1183"/>
      <c r="BMJ6" s="1183"/>
      <c r="BMK6" s="1183"/>
      <c r="BML6" s="1183"/>
      <c r="BMM6" s="1183"/>
      <c r="BMN6" s="1183"/>
      <c r="BMO6" s="1183"/>
      <c r="BMP6" s="1183"/>
      <c r="BMQ6" s="1183"/>
      <c r="BMR6" s="1183"/>
      <c r="BMS6" s="1183"/>
      <c r="BMT6" s="1183"/>
      <c r="BMU6" s="1183"/>
      <c r="BMV6" s="1183"/>
      <c r="BMW6" s="1183"/>
      <c r="BMX6" s="1183"/>
      <c r="BMY6" s="1183"/>
      <c r="BMZ6" s="1183"/>
      <c r="BNA6" s="1183"/>
      <c r="BNB6" s="1183"/>
      <c r="BNC6" s="1183"/>
      <c r="BND6" s="1183"/>
      <c r="BNE6" s="1183"/>
      <c r="BNF6" s="1183"/>
      <c r="BNG6" s="1183"/>
      <c r="BNH6" s="1183"/>
      <c r="BNI6" s="1183"/>
      <c r="BNJ6" s="1183"/>
      <c r="BNK6" s="1183"/>
      <c r="BNL6" s="1183"/>
      <c r="BNM6" s="1183"/>
      <c r="BNN6" s="1183"/>
      <c r="BNO6" s="1183"/>
      <c r="BNP6" s="1183"/>
      <c r="BNQ6" s="1183"/>
      <c r="BNR6" s="1183"/>
      <c r="BNS6" s="1183"/>
      <c r="BNT6" s="1183"/>
      <c r="BNU6" s="1183"/>
      <c r="BNV6" s="1183"/>
      <c r="BNW6" s="1183"/>
      <c r="BNX6" s="1183"/>
      <c r="BNY6" s="1183"/>
      <c r="BNZ6" s="1183"/>
      <c r="BOA6" s="1183"/>
      <c r="BOB6" s="1183"/>
      <c r="BOC6" s="1183"/>
      <c r="BOD6" s="1183"/>
      <c r="BOE6" s="1183"/>
      <c r="BOF6" s="1183"/>
      <c r="BOG6" s="1183"/>
      <c r="BOH6" s="1183"/>
      <c r="BOI6" s="1183"/>
      <c r="BOJ6" s="1183"/>
      <c r="BOK6" s="1183"/>
      <c r="BOL6" s="1183"/>
      <c r="BOM6" s="1183"/>
      <c r="BON6" s="1183"/>
      <c r="BOO6" s="1183"/>
      <c r="BOP6" s="1183"/>
      <c r="BOQ6" s="1183"/>
      <c r="BOR6" s="1183"/>
      <c r="BOS6" s="1183"/>
      <c r="BOT6" s="1183"/>
      <c r="BOU6" s="1183"/>
      <c r="BOV6" s="1183"/>
      <c r="BOW6" s="1183"/>
      <c r="BOX6" s="1183"/>
      <c r="BOY6" s="1183"/>
      <c r="BOZ6" s="1183"/>
      <c r="BPA6" s="1183"/>
      <c r="BPB6" s="1183"/>
      <c r="BPC6" s="1183"/>
      <c r="BPD6" s="1183"/>
      <c r="BPE6" s="1183"/>
      <c r="BPF6" s="1183"/>
      <c r="BPG6" s="1183"/>
      <c r="BPH6" s="1183"/>
      <c r="BPI6" s="1183"/>
      <c r="BPJ6" s="1183"/>
      <c r="BPK6" s="1183"/>
      <c r="BPL6" s="1183"/>
      <c r="BPM6" s="1183"/>
      <c r="BPN6" s="1183"/>
      <c r="BPO6" s="1183"/>
      <c r="BPP6" s="1183"/>
      <c r="BPQ6" s="1183"/>
      <c r="BPR6" s="1183"/>
      <c r="BPS6" s="1183"/>
      <c r="BPT6" s="1183"/>
      <c r="BPU6" s="1183"/>
      <c r="BPV6" s="1183"/>
      <c r="BPW6" s="1183"/>
      <c r="BPX6" s="1183"/>
      <c r="BPY6" s="1183"/>
      <c r="BPZ6" s="1183"/>
      <c r="BQA6" s="1183"/>
      <c r="BQB6" s="1183"/>
      <c r="BQC6" s="1183"/>
      <c r="BQD6" s="1183"/>
      <c r="BQE6" s="1183"/>
      <c r="BQF6" s="1183"/>
      <c r="BQG6" s="1183"/>
      <c r="BQH6" s="1183"/>
      <c r="BQI6" s="1183"/>
      <c r="BQJ6" s="1183"/>
      <c r="BQK6" s="1183"/>
      <c r="BQL6" s="1183"/>
      <c r="BQM6" s="1183"/>
      <c r="BQN6" s="1183"/>
      <c r="BQO6" s="1183"/>
      <c r="BQP6" s="1183"/>
      <c r="BQQ6" s="1183"/>
      <c r="BQR6" s="1183"/>
      <c r="BQS6" s="1183"/>
      <c r="BQT6" s="1183"/>
      <c r="BQU6" s="1183"/>
      <c r="BQV6" s="1183"/>
      <c r="BQW6" s="1183"/>
      <c r="BQX6" s="1183"/>
      <c r="BQY6" s="1183"/>
      <c r="BQZ6" s="1183"/>
      <c r="BRA6" s="1183"/>
      <c r="BRB6" s="1183"/>
      <c r="BRC6" s="1183"/>
      <c r="BRD6" s="1183"/>
      <c r="BRE6" s="1183"/>
      <c r="BRF6" s="1183"/>
      <c r="BRG6" s="1183"/>
      <c r="BRH6" s="1183"/>
      <c r="BRI6" s="1183"/>
      <c r="BRJ6" s="1183"/>
      <c r="BRK6" s="1183"/>
      <c r="BRL6" s="1183"/>
      <c r="BRM6" s="1183"/>
      <c r="BRN6" s="1183"/>
      <c r="BRO6" s="1183"/>
      <c r="BRP6" s="1183"/>
      <c r="BRQ6" s="1183"/>
      <c r="BRR6" s="1183"/>
      <c r="BRS6" s="1183"/>
      <c r="BRT6" s="1183"/>
      <c r="BRU6" s="1183"/>
      <c r="BRV6" s="1183"/>
      <c r="BRW6" s="1183"/>
      <c r="BRX6" s="1183"/>
      <c r="BRY6" s="1183"/>
      <c r="BRZ6" s="1183"/>
      <c r="BSA6" s="1183"/>
      <c r="BSB6" s="1183"/>
      <c r="BSC6" s="1183"/>
      <c r="BSD6" s="1183"/>
      <c r="BSE6" s="1183"/>
      <c r="BSF6" s="1183"/>
      <c r="BSG6" s="1183"/>
      <c r="BSH6" s="1183"/>
      <c r="BSI6" s="1183"/>
      <c r="BSJ6" s="1183"/>
      <c r="BSK6" s="1183"/>
      <c r="BSL6" s="1183"/>
      <c r="BSM6" s="1183"/>
      <c r="BSN6" s="1183"/>
      <c r="BSO6" s="1183"/>
      <c r="BSP6" s="1183"/>
      <c r="BSQ6" s="1183"/>
      <c r="BSR6" s="1183"/>
      <c r="BSS6" s="1183"/>
      <c r="BST6" s="1183"/>
      <c r="BSU6" s="1183"/>
      <c r="BSV6" s="1183"/>
      <c r="BSW6" s="1183"/>
      <c r="BSX6" s="1183"/>
      <c r="BSY6" s="1183"/>
      <c r="BSZ6" s="1183"/>
      <c r="BTA6" s="1183"/>
      <c r="BTB6" s="1183"/>
      <c r="BTC6" s="1183"/>
      <c r="BTD6" s="1183"/>
      <c r="BTE6" s="1183"/>
      <c r="BTF6" s="1183"/>
      <c r="BTG6" s="1183"/>
      <c r="BTH6" s="1183"/>
      <c r="BTI6" s="1183"/>
      <c r="BTJ6" s="1183"/>
      <c r="BTK6" s="1183"/>
      <c r="BTL6" s="1183"/>
      <c r="BTM6" s="1183"/>
      <c r="BTN6" s="1183"/>
      <c r="BTO6" s="1183"/>
      <c r="BTP6" s="1183"/>
      <c r="BTQ6" s="1183"/>
      <c r="BTR6" s="1183"/>
      <c r="BTS6" s="1183"/>
      <c r="BTT6" s="1183"/>
      <c r="BTU6" s="1183"/>
      <c r="BTV6" s="1183"/>
      <c r="BTW6" s="1183"/>
      <c r="BTX6" s="1183"/>
      <c r="BTY6" s="1183"/>
      <c r="BTZ6" s="1183"/>
      <c r="BUA6" s="1183"/>
      <c r="BUB6" s="1183"/>
      <c r="BUC6" s="1183"/>
      <c r="BUD6" s="1183"/>
      <c r="BUE6" s="1183"/>
      <c r="BUF6" s="1183"/>
      <c r="BUG6" s="1183"/>
      <c r="BUH6" s="1183"/>
      <c r="BUI6" s="1183"/>
      <c r="BUJ6" s="1183"/>
      <c r="BUK6" s="1183"/>
      <c r="BUL6" s="1183"/>
      <c r="BUM6" s="1183"/>
      <c r="BUN6" s="1183"/>
      <c r="BUO6" s="1183"/>
      <c r="BUP6" s="1183"/>
      <c r="BUQ6" s="1183"/>
      <c r="BUR6" s="1183"/>
      <c r="BUS6" s="1183"/>
      <c r="BUT6" s="1183"/>
      <c r="BUU6" s="1183"/>
      <c r="BUV6" s="1183"/>
      <c r="BUW6" s="1183"/>
      <c r="BUX6" s="1183"/>
      <c r="BUY6" s="1183"/>
      <c r="BUZ6" s="1183"/>
      <c r="BVA6" s="1183"/>
      <c r="BVB6" s="1183"/>
      <c r="BVC6" s="1183"/>
      <c r="BVD6" s="1183"/>
      <c r="BVE6" s="1183"/>
      <c r="BVF6" s="1183"/>
      <c r="BVG6" s="1183"/>
      <c r="BVH6" s="1183"/>
      <c r="BVI6" s="1183"/>
      <c r="BVJ6" s="1183"/>
      <c r="BVK6" s="1183"/>
      <c r="BVL6" s="1183"/>
      <c r="BVM6" s="1183"/>
      <c r="BVN6" s="1183"/>
      <c r="BVO6" s="1183"/>
      <c r="BVP6" s="1183"/>
      <c r="BVQ6" s="1183"/>
      <c r="BVR6" s="1183"/>
      <c r="BVS6" s="1183"/>
      <c r="BVT6" s="1183"/>
      <c r="BVU6" s="1183"/>
      <c r="BVV6" s="1183"/>
      <c r="BVW6" s="1183"/>
      <c r="BVX6" s="1183"/>
      <c r="BVY6" s="1183"/>
      <c r="BVZ6" s="1183"/>
      <c r="BWA6" s="1183"/>
      <c r="BWB6" s="1183"/>
      <c r="BWC6" s="1183"/>
      <c r="BWD6" s="1183"/>
      <c r="BWE6" s="1183"/>
      <c r="BWF6" s="1183"/>
      <c r="BWG6" s="1183"/>
      <c r="BWH6" s="1183"/>
      <c r="BWI6" s="1183"/>
      <c r="BWJ6" s="1183"/>
      <c r="BWK6" s="1183"/>
      <c r="BWL6" s="1183"/>
      <c r="BWM6" s="1183"/>
      <c r="BWN6" s="1183"/>
      <c r="BWO6" s="1183"/>
      <c r="BWP6" s="1183"/>
      <c r="BWQ6" s="1183"/>
      <c r="BWR6" s="1183"/>
      <c r="BWS6" s="1183"/>
      <c r="BWT6" s="1183"/>
      <c r="BWU6" s="1183"/>
      <c r="BWV6" s="1183"/>
      <c r="BWW6" s="1183"/>
      <c r="BWX6" s="1183"/>
      <c r="BWY6" s="1183"/>
      <c r="BWZ6" s="1183"/>
      <c r="BXA6" s="1183"/>
      <c r="BXB6" s="1183"/>
      <c r="BXC6" s="1183"/>
      <c r="BXD6" s="1183"/>
      <c r="BXE6" s="1183"/>
      <c r="BXF6" s="1183"/>
      <c r="BXG6" s="1183"/>
      <c r="BXH6" s="1183"/>
      <c r="BXI6" s="1183"/>
      <c r="BXJ6" s="1183"/>
      <c r="BXK6" s="1183"/>
      <c r="BXL6" s="1183"/>
      <c r="BXM6" s="1183"/>
      <c r="BXN6" s="1183"/>
      <c r="BXO6" s="1183"/>
      <c r="BXP6" s="1183"/>
      <c r="BXQ6" s="1183"/>
      <c r="BXR6" s="1183"/>
      <c r="BXS6" s="1183"/>
      <c r="BXT6" s="1183"/>
      <c r="BXU6" s="1183"/>
      <c r="BXV6" s="1183"/>
      <c r="BXW6" s="1183"/>
      <c r="BXX6" s="1183"/>
      <c r="BXY6" s="1183"/>
      <c r="BXZ6" s="1183"/>
      <c r="BYA6" s="1183"/>
      <c r="BYB6" s="1183"/>
      <c r="BYC6" s="1183"/>
      <c r="BYD6" s="1183"/>
      <c r="BYE6" s="1183"/>
      <c r="BYF6" s="1183"/>
      <c r="BYG6" s="1183"/>
      <c r="BYH6" s="1183"/>
      <c r="BYI6" s="1183"/>
      <c r="BYJ6" s="1183"/>
      <c r="BYK6" s="1183"/>
      <c r="BYL6" s="1183"/>
      <c r="BYM6" s="1183"/>
      <c r="BYN6" s="1183"/>
      <c r="BYO6" s="1183"/>
      <c r="BYP6" s="1183"/>
      <c r="BYQ6" s="1183"/>
      <c r="BYR6" s="1183"/>
      <c r="BYS6" s="1183"/>
      <c r="BYT6" s="1183"/>
      <c r="BYU6" s="1183"/>
      <c r="BYV6" s="1183"/>
      <c r="BYW6" s="1183"/>
      <c r="BYX6" s="1183"/>
      <c r="BYY6" s="1183"/>
      <c r="BYZ6" s="1183"/>
      <c r="BZA6" s="1183"/>
      <c r="BZB6" s="1183"/>
      <c r="BZC6" s="1183"/>
      <c r="BZD6" s="1183"/>
      <c r="BZE6" s="1183"/>
      <c r="BZF6" s="1183"/>
      <c r="BZG6" s="1183"/>
      <c r="BZH6" s="1183"/>
      <c r="BZI6" s="1183"/>
      <c r="BZJ6" s="1183"/>
      <c r="BZK6" s="1183"/>
      <c r="BZL6" s="1183"/>
      <c r="BZM6" s="1183"/>
      <c r="BZN6" s="1183"/>
      <c r="BZO6" s="1183"/>
      <c r="BZP6" s="1183"/>
      <c r="BZQ6" s="1183"/>
      <c r="BZR6" s="1183"/>
      <c r="BZS6" s="1183"/>
      <c r="BZT6" s="1183"/>
      <c r="BZU6" s="1183"/>
      <c r="BZV6" s="1183"/>
      <c r="BZW6" s="1183"/>
      <c r="BZX6" s="1183"/>
      <c r="BZY6" s="1183"/>
      <c r="BZZ6" s="1183"/>
      <c r="CAA6" s="1183"/>
      <c r="CAB6" s="1183"/>
      <c r="CAC6" s="1183"/>
      <c r="CAD6" s="1183"/>
      <c r="CAE6" s="1183"/>
      <c r="CAF6" s="1183"/>
      <c r="CAG6" s="1183"/>
      <c r="CAH6" s="1183"/>
      <c r="CAI6" s="1183"/>
      <c r="CAJ6" s="1183"/>
      <c r="CAK6" s="1183"/>
      <c r="CAL6" s="1183"/>
      <c r="CAM6" s="1183"/>
      <c r="CAN6" s="1183"/>
      <c r="CAO6" s="1183"/>
      <c r="CAP6" s="1183"/>
      <c r="CAQ6" s="1183"/>
      <c r="CAR6" s="1183"/>
      <c r="CAS6" s="1183"/>
      <c r="CAT6" s="1183"/>
      <c r="CAU6" s="1183"/>
      <c r="CAV6" s="1183"/>
      <c r="CAW6" s="1183"/>
      <c r="CAX6" s="1183"/>
      <c r="CAY6" s="1183"/>
      <c r="CAZ6" s="1183"/>
      <c r="CBA6" s="1183"/>
      <c r="CBB6" s="1183"/>
      <c r="CBC6" s="1183"/>
      <c r="CBD6" s="1183"/>
      <c r="CBE6" s="1183"/>
      <c r="CBF6" s="1183"/>
      <c r="CBG6" s="1183"/>
      <c r="CBH6" s="1183"/>
      <c r="CBI6" s="1183"/>
      <c r="CBJ6" s="1183"/>
      <c r="CBK6" s="1183"/>
      <c r="CBL6" s="1183"/>
      <c r="CBM6" s="1183"/>
      <c r="CBN6" s="1183"/>
      <c r="CBO6" s="1183"/>
      <c r="CBP6" s="1183"/>
      <c r="CBQ6" s="1183"/>
      <c r="CBR6" s="1183"/>
      <c r="CBS6" s="1183"/>
      <c r="CBT6" s="1183"/>
      <c r="CBU6" s="1183"/>
      <c r="CBV6" s="1183"/>
      <c r="CBW6" s="1183"/>
      <c r="CBX6" s="1183"/>
      <c r="CBY6" s="1183"/>
      <c r="CBZ6" s="1183"/>
      <c r="CCA6" s="1183"/>
      <c r="CCB6" s="1183"/>
      <c r="CCC6" s="1183"/>
      <c r="CCD6" s="1183"/>
      <c r="CCE6" s="1183"/>
      <c r="CCF6" s="1183"/>
      <c r="CCG6" s="1183"/>
      <c r="CCH6" s="1183"/>
      <c r="CCI6" s="1183"/>
      <c r="CCJ6" s="1183"/>
      <c r="CCK6" s="1183"/>
      <c r="CCL6" s="1183"/>
      <c r="CCM6" s="1183"/>
      <c r="CCN6" s="1183"/>
      <c r="CCO6" s="1183"/>
      <c r="CCP6" s="1183"/>
      <c r="CCQ6" s="1183"/>
      <c r="CCR6" s="1183"/>
      <c r="CCS6" s="1183"/>
      <c r="CCT6" s="1183"/>
      <c r="CCU6" s="1183"/>
      <c r="CCV6" s="1183"/>
      <c r="CCW6" s="1183"/>
      <c r="CCX6" s="1183"/>
      <c r="CCY6" s="1183"/>
      <c r="CCZ6" s="1183"/>
      <c r="CDA6" s="1183"/>
      <c r="CDB6" s="1183"/>
      <c r="CDC6" s="1183"/>
      <c r="CDD6" s="1183"/>
      <c r="CDE6" s="1183"/>
      <c r="CDF6" s="1183"/>
      <c r="CDG6" s="1183"/>
      <c r="CDH6" s="1183"/>
      <c r="CDI6" s="1183"/>
      <c r="CDJ6" s="1183"/>
      <c r="CDK6" s="1183"/>
      <c r="CDL6" s="1183"/>
      <c r="CDM6" s="1183"/>
      <c r="CDN6" s="1183"/>
      <c r="CDO6" s="1183"/>
      <c r="CDP6" s="1183"/>
      <c r="CDQ6" s="1183"/>
      <c r="CDR6" s="1183"/>
      <c r="CDS6" s="1183"/>
      <c r="CDT6" s="1183"/>
      <c r="CDU6" s="1183"/>
      <c r="CDV6" s="1183"/>
      <c r="CDW6" s="1183"/>
      <c r="CDX6" s="1183"/>
      <c r="CDY6" s="1183"/>
      <c r="CDZ6" s="1183"/>
      <c r="CEA6" s="1183"/>
      <c r="CEB6" s="1183"/>
      <c r="CEC6" s="1183"/>
      <c r="CED6" s="1183"/>
      <c r="CEE6" s="1183"/>
      <c r="CEF6" s="1183"/>
      <c r="CEG6" s="1183"/>
      <c r="CEH6" s="1183"/>
      <c r="CEI6" s="1183"/>
      <c r="CEJ6" s="1183"/>
      <c r="CEK6" s="1183"/>
      <c r="CEL6" s="1183"/>
      <c r="CEM6" s="1183"/>
      <c r="CEN6" s="1183"/>
      <c r="CEO6" s="1183"/>
      <c r="CEP6" s="1183"/>
      <c r="CEQ6" s="1183"/>
      <c r="CER6" s="1183"/>
      <c r="CES6" s="1183"/>
      <c r="CET6" s="1183"/>
      <c r="CEU6" s="1183"/>
      <c r="CEV6" s="1183"/>
      <c r="CEW6" s="1183"/>
      <c r="CEX6" s="1183"/>
      <c r="CEY6" s="1183"/>
      <c r="CEZ6" s="1183"/>
      <c r="CFA6" s="1183"/>
      <c r="CFB6" s="1183"/>
      <c r="CFC6" s="1183"/>
      <c r="CFD6" s="1183"/>
      <c r="CFE6" s="1183"/>
      <c r="CFF6" s="1183"/>
      <c r="CFG6" s="1183"/>
      <c r="CFH6" s="1183"/>
      <c r="CFI6" s="1183"/>
      <c r="CFJ6" s="1183"/>
      <c r="CFK6" s="1183"/>
      <c r="CFL6" s="1183"/>
      <c r="CFM6" s="1183"/>
      <c r="CFN6" s="1183"/>
      <c r="CFO6" s="1183"/>
      <c r="CFP6" s="1183"/>
      <c r="CFQ6" s="1183"/>
      <c r="CFR6" s="1183"/>
      <c r="CFS6" s="1183"/>
      <c r="CFT6" s="1183"/>
      <c r="CFU6" s="1183"/>
      <c r="CFV6" s="1183"/>
      <c r="CFW6" s="1183"/>
      <c r="CFX6" s="1183"/>
      <c r="CFY6" s="1183"/>
      <c r="CFZ6" s="1183"/>
      <c r="CGA6" s="1183"/>
      <c r="CGB6" s="1183"/>
      <c r="CGC6" s="1183"/>
      <c r="CGD6" s="1183"/>
      <c r="CGE6" s="1183"/>
      <c r="CGF6" s="1183"/>
      <c r="CGG6" s="1183"/>
      <c r="CGH6" s="1183"/>
      <c r="CGI6" s="1183"/>
      <c r="CGJ6" s="1183"/>
      <c r="CGK6" s="1183"/>
      <c r="CGL6" s="1183"/>
      <c r="CGM6" s="1183"/>
      <c r="CGN6" s="1183"/>
      <c r="CGO6" s="1183"/>
      <c r="CGP6" s="1183"/>
      <c r="CGQ6" s="1183"/>
      <c r="CGR6" s="1183"/>
      <c r="CGS6" s="1183"/>
      <c r="CGT6" s="1183"/>
      <c r="CGU6" s="1183"/>
      <c r="CGV6" s="1183"/>
      <c r="CGW6" s="1183"/>
      <c r="CGX6" s="1183"/>
      <c r="CGY6" s="1183"/>
      <c r="CGZ6" s="1183"/>
      <c r="CHA6" s="1183"/>
      <c r="CHB6" s="1183"/>
      <c r="CHC6" s="1183"/>
      <c r="CHD6" s="1183"/>
      <c r="CHE6" s="1183"/>
      <c r="CHF6" s="1183"/>
      <c r="CHG6" s="1183"/>
      <c r="CHH6" s="1183"/>
      <c r="CHI6" s="1183"/>
      <c r="CHJ6" s="1183"/>
      <c r="CHK6" s="1183"/>
      <c r="CHL6" s="1183"/>
      <c r="CHM6" s="1183"/>
      <c r="CHN6" s="1183"/>
      <c r="CHO6" s="1183"/>
      <c r="CHP6" s="1183"/>
      <c r="CHQ6" s="1183"/>
      <c r="CHR6" s="1183"/>
      <c r="CHS6" s="1183"/>
      <c r="CHT6" s="1183"/>
      <c r="CHU6" s="1183"/>
      <c r="CHV6" s="1183"/>
      <c r="CHW6" s="1183"/>
      <c r="CHX6" s="1183"/>
      <c r="CHY6" s="1183"/>
      <c r="CHZ6" s="1183"/>
      <c r="CIA6" s="1183"/>
      <c r="CIB6" s="1183"/>
      <c r="CIC6" s="1183"/>
      <c r="CID6" s="1183"/>
      <c r="CIE6" s="1183"/>
      <c r="CIF6" s="1183"/>
      <c r="CIG6" s="1183"/>
      <c r="CIH6" s="1183"/>
      <c r="CII6" s="1183"/>
      <c r="CIJ6" s="1183"/>
      <c r="CIK6" s="1183"/>
      <c r="CIL6" s="1183"/>
      <c r="CIM6" s="1183"/>
      <c r="CIN6" s="1183"/>
      <c r="CIO6" s="1183"/>
      <c r="CIP6" s="1183"/>
      <c r="CIQ6" s="1183"/>
      <c r="CIR6" s="1183"/>
      <c r="CIS6" s="1183"/>
      <c r="CIT6" s="1183"/>
      <c r="CIU6" s="1183"/>
      <c r="CIV6" s="1183"/>
      <c r="CIW6" s="1183"/>
      <c r="CIX6" s="1183"/>
      <c r="CIY6" s="1183"/>
      <c r="CIZ6" s="1183"/>
      <c r="CJA6" s="1183"/>
      <c r="CJB6" s="1183"/>
      <c r="CJC6" s="1183"/>
      <c r="CJD6" s="1183"/>
      <c r="CJE6" s="1183"/>
      <c r="CJF6" s="1183"/>
      <c r="CJG6" s="1183"/>
      <c r="CJH6" s="1183"/>
      <c r="CJI6" s="1183"/>
      <c r="CJJ6" s="1183"/>
      <c r="CJK6" s="1183"/>
      <c r="CJL6" s="1183"/>
      <c r="CJM6" s="1183"/>
      <c r="CJN6" s="1183"/>
      <c r="CJO6" s="1183"/>
      <c r="CJP6" s="1183"/>
      <c r="CJQ6" s="1183"/>
      <c r="CJR6" s="1183"/>
      <c r="CJS6" s="1183"/>
      <c r="CJT6" s="1183"/>
      <c r="CJU6" s="1183"/>
      <c r="CJV6" s="1183"/>
      <c r="CJW6" s="1183"/>
      <c r="CJX6" s="1183"/>
      <c r="CJY6" s="1183"/>
      <c r="CJZ6" s="1183"/>
      <c r="CKA6" s="1183"/>
      <c r="CKB6" s="1183"/>
      <c r="CKC6" s="1183"/>
      <c r="CKD6" s="1183"/>
      <c r="CKE6" s="1183"/>
      <c r="CKF6" s="1183"/>
      <c r="CKG6" s="1183"/>
      <c r="CKH6" s="1183"/>
      <c r="CKI6" s="1183"/>
      <c r="CKJ6" s="1183"/>
      <c r="CKK6" s="1183"/>
      <c r="CKL6" s="1183"/>
      <c r="CKM6" s="1183"/>
      <c r="CKN6" s="1183"/>
      <c r="CKO6" s="1183"/>
      <c r="CKP6" s="1183"/>
      <c r="CKQ6" s="1183"/>
      <c r="CKR6" s="1183"/>
      <c r="CKS6" s="1183"/>
      <c r="CKT6" s="1183"/>
      <c r="CKU6" s="1183"/>
      <c r="CKV6" s="1183"/>
      <c r="CKW6" s="1183"/>
      <c r="CKX6" s="1183"/>
      <c r="CKY6" s="1183"/>
      <c r="CKZ6" s="1183"/>
      <c r="CLA6" s="1183"/>
      <c r="CLB6" s="1183"/>
      <c r="CLC6" s="1183"/>
      <c r="CLD6" s="1183"/>
      <c r="CLE6" s="1183"/>
      <c r="CLF6" s="1183"/>
      <c r="CLG6" s="1183"/>
      <c r="CLH6" s="1183"/>
      <c r="CLI6" s="1183"/>
      <c r="CLJ6" s="1183"/>
      <c r="CLK6" s="1183"/>
      <c r="CLL6" s="1183"/>
      <c r="CLM6" s="1183"/>
      <c r="CLN6" s="1183"/>
      <c r="CLO6" s="1183"/>
      <c r="CLP6" s="1183"/>
      <c r="CLQ6" s="1183"/>
      <c r="CLR6" s="1183"/>
      <c r="CLS6" s="1183"/>
      <c r="CLT6" s="1183"/>
      <c r="CLU6" s="1183"/>
      <c r="CLV6" s="1183"/>
      <c r="CLW6" s="1183"/>
      <c r="CLX6" s="1183"/>
      <c r="CLY6" s="1183"/>
      <c r="CLZ6" s="1183"/>
      <c r="CMA6" s="1183"/>
      <c r="CMB6" s="1183"/>
      <c r="CMC6" s="1183"/>
      <c r="CMD6" s="1183"/>
      <c r="CME6" s="1183"/>
      <c r="CMF6" s="1183"/>
      <c r="CMG6" s="1183"/>
      <c r="CMH6" s="1183"/>
      <c r="CMI6" s="1183"/>
      <c r="CMJ6" s="1183"/>
      <c r="CMK6" s="1183"/>
      <c r="CML6" s="1183"/>
      <c r="CMM6" s="1183"/>
      <c r="CMN6" s="1183"/>
      <c r="CMO6" s="1183"/>
      <c r="CMP6" s="1183"/>
      <c r="CMQ6" s="1183"/>
      <c r="CMR6" s="1183"/>
      <c r="CMS6" s="1183"/>
      <c r="CMT6" s="1183"/>
      <c r="CMU6" s="1183"/>
      <c r="CMV6" s="1183"/>
      <c r="CMW6" s="1183"/>
      <c r="CMX6" s="1183"/>
      <c r="CMY6" s="1183"/>
      <c r="CMZ6" s="1183"/>
      <c r="CNA6" s="1183"/>
      <c r="CNB6" s="1183"/>
      <c r="CNC6" s="1183"/>
      <c r="CND6" s="1183"/>
      <c r="CNE6" s="1183"/>
      <c r="CNF6" s="1183"/>
      <c r="CNG6" s="1183"/>
      <c r="CNH6" s="1183"/>
      <c r="CNI6" s="1183"/>
      <c r="CNJ6" s="1183"/>
      <c r="CNK6" s="1183"/>
      <c r="CNL6" s="1183"/>
      <c r="CNM6" s="1183"/>
      <c r="CNN6" s="1183"/>
      <c r="CNO6" s="1183"/>
      <c r="CNP6" s="1183"/>
      <c r="CNQ6" s="1183"/>
      <c r="CNR6" s="1183"/>
      <c r="CNS6" s="1183"/>
      <c r="CNT6" s="1183"/>
      <c r="CNU6" s="1183"/>
      <c r="CNV6" s="1183"/>
      <c r="CNW6" s="1183"/>
      <c r="CNX6" s="1183"/>
      <c r="CNY6" s="1183"/>
      <c r="CNZ6" s="1183"/>
      <c r="COA6" s="1183"/>
      <c r="COB6" s="1183"/>
      <c r="COC6" s="1183"/>
      <c r="COD6" s="1183"/>
      <c r="COE6" s="1183"/>
      <c r="COF6" s="1183"/>
      <c r="COG6" s="1183"/>
      <c r="COH6" s="1183"/>
      <c r="COI6" s="1183"/>
      <c r="COJ6" s="1183"/>
      <c r="COK6" s="1183"/>
      <c r="COL6" s="1183"/>
      <c r="COM6" s="1183"/>
      <c r="CON6" s="1183"/>
      <c r="COO6" s="1183"/>
      <c r="COP6" s="1183"/>
      <c r="COQ6" s="1183"/>
      <c r="COR6" s="1183"/>
      <c r="COS6" s="1183"/>
      <c r="COT6" s="1183"/>
      <c r="COU6" s="1183"/>
      <c r="COV6" s="1183"/>
      <c r="COW6" s="1183"/>
      <c r="COX6" s="1183"/>
      <c r="COY6" s="1183"/>
      <c r="COZ6" s="1183"/>
      <c r="CPA6" s="1183"/>
      <c r="CPB6" s="1183"/>
      <c r="CPC6" s="1183"/>
      <c r="CPD6" s="1183"/>
      <c r="CPE6" s="1183"/>
      <c r="CPF6" s="1183"/>
      <c r="CPG6" s="1183"/>
      <c r="CPH6" s="1183"/>
      <c r="CPI6" s="1183"/>
      <c r="CPJ6" s="1183"/>
      <c r="CPK6" s="1183"/>
      <c r="CPL6" s="1183"/>
      <c r="CPM6" s="1183"/>
      <c r="CPN6" s="1183"/>
      <c r="CPO6" s="1183"/>
      <c r="CPP6" s="1183"/>
      <c r="CPQ6" s="1183"/>
      <c r="CPR6" s="1183"/>
      <c r="CPS6" s="1183"/>
      <c r="CPT6" s="1183"/>
      <c r="CPU6" s="1183"/>
      <c r="CPV6" s="1183"/>
      <c r="CPW6" s="1183"/>
      <c r="CPX6" s="1183"/>
      <c r="CPY6" s="1183"/>
      <c r="CPZ6" s="1183"/>
      <c r="CQA6" s="1183"/>
      <c r="CQB6" s="1183"/>
      <c r="CQC6" s="1183"/>
      <c r="CQD6" s="1183"/>
      <c r="CQE6" s="1183"/>
      <c r="CQF6" s="1183"/>
      <c r="CQG6" s="1183"/>
      <c r="CQH6" s="1183"/>
      <c r="CQI6" s="1183"/>
      <c r="CQJ6" s="1183"/>
      <c r="CQK6" s="1183"/>
      <c r="CQL6" s="1183"/>
      <c r="CQM6" s="1183"/>
      <c r="CQN6" s="1183"/>
      <c r="CQO6" s="1183"/>
      <c r="CQP6" s="1183"/>
      <c r="CQQ6" s="1183"/>
      <c r="CQR6" s="1183"/>
      <c r="CQS6" s="1183"/>
      <c r="CQT6" s="1183"/>
      <c r="CQU6" s="1183"/>
      <c r="CQV6" s="1183"/>
      <c r="CQW6" s="1183"/>
      <c r="CQX6" s="1183"/>
      <c r="CQY6" s="1183"/>
      <c r="CQZ6" s="1183"/>
      <c r="CRA6" s="1183"/>
      <c r="CRB6" s="1183"/>
      <c r="CRC6" s="1183"/>
      <c r="CRD6" s="1183"/>
      <c r="CRE6" s="1183"/>
      <c r="CRF6" s="1183"/>
      <c r="CRG6" s="1183"/>
      <c r="CRH6" s="1183"/>
      <c r="CRI6" s="1183"/>
      <c r="CRJ6" s="1183"/>
      <c r="CRK6" s="1183"/>
      <c r="CRL6" s="1183"/>
      <c r="CRM6" s="1183"/>
      <c r="CRN6" s="1183"/>
      <c r="CRO6" s="1183"/>
      <c r="CRP6" s="1183"/>
      <c r="CRQ6" s="1183"/>
      <c r="CRR6" s="1183"/>
      <c r="CRS6" s="1183"/>
      <c r="CRT6" s="1183"/>
      <c r="CRU6" s="1183"/>
      <c r="CRV6" s="1183"/>
      <c r="CRW6" s="1183"/>
      <c r="CRX6" s="1183"/>
      <c r="CRY6" s="1183"/>
      <c r="CRZ6" s="1183"/>
      <c r="CSA6" s="1183"/>
      <c r="CSB6" s="1183"/>
      <c r="CSC6" s="1183"/>
      <c r="CSD6" s="1183"/>
      <c r="CSE6" s="1183"/>
      <c r="CSF6" s="1183"/>
      <c r="CSG6" s="1183"/>
      <c r="CSH6" s="1183"/>
      <c r="CSI6" s="1183"/>
      <c r="CSJ6" s="1183"/>
      <c r="CSK6" s="1183"/>
      <c r="CSL6" s="1183"/>
      <c r="CSM6" s="1183"/>
      <c r="CSN6" s="1183"/>
      <c r="CSO6" s="1183"/>
      <c r="CSP6" s="1183"/>
      <c r="CSQ6" s="1183"/>
      <c r="CSR6" s="1183"/>
      <c r="CSS6" s="1183"/>
      <c r="CST6" s="1183"/>
      <c r="CSU6" s="1183"/>
      <c r="CSV6" s="1183"/>
      <c r="CSW6" s="1183"/>
      <c r="CSX6" s="1183"/>
      <c r="CSY6" s="1183"/>
      <c r="CSZ6" s="1183"/>
      <c r="CTA6" s="1183"/>
      <c r="CTB6" s="1183"/>
      <c r="CTC6" s="1183"/>
      <c r="CTD6" s="1183"/>
      <c r="CTE6" s="1183"/>
      <c r="CTF6" s="1183"/>
      <c r="CTG6" s="1183"/>
      <c r="CTH6" s="1183"/>
      <c r="CTI6" s="1183"/>
      <c r="CTJ6" s="1183"/>
      <c r="CTK6" s="1183"/>
      <c r="CTL6" s="1183"/>
      <c r="CTM6" s="1183"/>
      <c r="CTN6" s="1183"/>
      <c r="CTO6" s="1183"/>
      <c r="CTP6" s="1183"/>
      <c r="CTQ6" s="1183"/>
      <c r="CTR6" s="1183"/>
      <c r="CTS6" s="1183"/>
      <c r="CTT6" s="1183"/>
      <c r="CTU6" s="1183"/>
      <c r="CTV6" s="1183"/>
      <c r="CTW6" s="1183"/>
      <c r="CTX6" s="1183"/>
      <c r="CTY6" s="1183"/>
      <c r="CTZ6" s="1183"/>
      <c r="CUA6" s="1183"/>
      <c r="CUB6" s="1183"/>
      <c r="CUC6" s="1183"/>
      <c r="CUD6" s="1183"/>
      <c r="CUE6" s="1183"/>
      <c r="CUF6" s="1183"/>
      <c r="CUG6" s="1183"/>
      <c r="CUH6" s="1183"/>
      <c r="CUI6" s="1183"/>
      <c r="CUJ6" s="1183"/>
      <c r="CUK6" s="1183"/>
      <c r="CUL6" s="1183"/>
      <c r="CUM6" s="1183"/>
      <c r="CUN6" s="1183"/>
      <c r="CUO6" s="1183"/>
      <c r="CUP6" s="1183"/>
      <c r="CUQ6" s="1183"/>
      <c r="CUR6" s="1183"/>
      <c r="CUS6" s="1183"/>
      <c r="CUT6" s="1183"/>
      <c r="CUU6" s="1183"/>
      <c r="CUV6" s="1183"/>
      <c r="CUW6" s="1183"/>
      <c r="CUX6" s="1183"/>
      <c r="CUY6" s="1183"/>
      <c r="CUZ6" s="1183"/>
      <c r="CVA6" s="1183"/>
      <c r="CVB6" s="1183"/>
      <c r="CVC6" s="1183"/>
      <c r="CVD6" s="1183"/>
      <c r="CVE6" s="1183"/>
      <c r="CVF6" s="1183"/>
      <c r="CVG6" s="1183"/>
      <c r="CVH6" s="1183"/>
      <c r="CVI6" s="1183"/>
      <c r="CVJ6" s="1183"/>
      <c r="CVK6" s="1183"/>
      <c r="CVL6" s="1183"/>
      <c r="CVM6" s="1183"/>
      <c r="CVN6" s="1183"/>
      <c r="CVO6" s="1183"/>
      <c r="CVP6" s="1183"/>
      <c r="CVQ6" s="1183"/>
      <c r="CVR6" s="1183"/>
      <c r="CVS6" s="1183"/>
      <c r="CVT6" s="1183"/>
      <c r="CVU6" s="1183"/>
      <c r="CVV6" s="1183"/>
      <c r="CVW6" s="1183"/>
      <c r="CVX6" s="1183"/>
      <c r="CVY6" s="1183"/>
      <c r="CVZ6" s="1183"/>
      <c r="CWA6" s="1183"/>
      <c r="CWB6" s="1183"/>
      <c r="CWC6" s="1183"/>
      <c r="CWD6" s="1183"/>
      <c r="CWE6" s="1183"/>
      <c r="CWF6" s="1183"/>
      <c r="CWG6" s="1183"/>
      <c r="CWH6" s="1183"/>
      <c r="CWI6" s="1183"/>
      <c r="CWJ6" s="1183"/>
      <c r="CWK6" s="1183"/>
      <c r="CWL6" s="1183"/>
      <c r="CWM6" s="1183"/>
      <c r="CWN6" s="1183"/>
      <c r="CWO6" s="1183"/>
      <c r="CWP6" s="1183"/>
      <c r="CWQ6" s="1183"/>
      <c r="CWR6" s="1183"/>
      <c r="CWS6" s="1183"/>
      <c r="CWT6" s="1183"/>
      <c r="CWU6" s="1183"/>
      <c r="CWV6" s="1183"/>
      <c r="CWW6" s="1183"/>
      <c r="CWX6" s="1183"/>
      <c r="CWY6" s="1183"/>
      <c r="CWZ6" s="1183"/>
      <c r="CXA6" s="1183"/>
      <c r="CXB6" s="1183"/>
      <c r="CXC6" s="1183"/>
      <c r="CXD6" s="1183"/>
      <c r="CXE6" s="1183"/>
      <c r="CXF6" s="1183"/>
      <c r="CXG6" s="1183"/>
      <c r="CXH6" s="1183"/>
      <c r="CXI6" s="1183"/>
      <c r="CXJ6" s="1183"/>
      <c r="CXK6" s="1183"/>
      <c r="CXL6" s="1183"/>
      <c r="CXM6" s="1183"/>
      <c r="CXN6" s="1183"/>
      <c r="CXO6" s="1183"/>
      <c r="CXP6" s="1183"/>
      <c r="CXQ6" s="1183"/>
      <c r="CXR6" s="1183"/>
      <c r="CXS6" s="1183"/>
      <c r="CXT6" s="1183"/>
      <c r="CXU6" s="1183"/>
      <c r="CXV6" s="1183"/>
      <c r="CXW6" s="1183"/>
      <c r="CXX6" s="1183"/>
      <c r="CXY6" s="1183"/>
      <c r="CXZ6" s="1183"/>
      <c r="CYA6" s="1183"/>
      <c r="CYB6" s="1183"/>
      <c r="CYC6" s="1183"/>
      <c r="CYD6" s="1183"/>
      <c r="CYE6" s="1183"/>
      <c r="CYF6" s="1183"/>
      <c r="CYG6" s="1183"/>
      <c r="CYH6" s="1183"/>
      <c r="CYI6" s="1183"/>
      <c r="CYJ6" s="1183"/>
      <c r="CYK6" s="1183"/>
      <c r="CYL6" s="1183"/>
      <c r="CYM6" s="1183"/>
      <c r="CYN6" s="1183"/>
      <c r="CYO6" s="1183"/>
      <c r="CYP6" s="1183"/>
      <c r="CYQ6" s="1183"/>
      <c r="CYR6" s="1183"/>
      <c r="CYS6" s="1183"/>
      <c r="CYT6" s="1183"/>
      <c r="CYU6" s="1183"/>
      <c r="CYV6" s="1183"/>
      <c r="CYW6" s="1183"/>
      <c r="CYX6" s="1183"/>
      <c r="CYY6" s="1183"/>
      <c r="CYZ6" s="1183"/>
      <c r="CZA6" s="1183"/>
      <c r="CZB6" s="1183"/>
      <c r="CZC6" s="1183"/>
      <c r="CZD6" s="1183"/>
      <c r="CZE6" s="1183"/>
      <c r="CZF6" s="1183"/>
      <c r="CZG6" s="1183"/>
      <c r="CZH6" s="1183"/>
      <c r="CZI6" s="1183"/>
      <c r="CZJ6" s="1183"/>
      <c r="CZK6" s="1183"/>
      <c r="CZL6" s="1183"/>
      <c r="CZM6" s="1183"/>
      <c r="CZN6" s="1183"/>
      <c r="CZO6" s="1183"/>
      <c r="CZP6" s="1183"/>
      <c r="CZQ6" s="1183"/>
      <c r="CZR6" s="1183"/>
      <c r="CZS6" s="1183"/>
      <c r="CZT6" s="1183"/>
      <c r="CZU6" s="1183"/>
      <c r="CZV6" s="1183"/>
      <c r="CZW6" s="1183"/>
      <c r="CZX6" s="1183"/>
      <c r="CZY6" s="1183"/>
      <c r="CZZ6" s="1183"/>
      <c r="DAA6" s="1183"/>
      <c r="DAB6" s="1183"/>
      <c r="DAC6" s="1183"/>
      <c r="DAD6" s="1183"/>
      <c r="DAE6" s="1183"/>
      <c r="DAF6" s="1183"/>
      <c r="DAG6" s="1183"/>
      <c r="DAH6" s="1183"/>
      <c r="DAI6" s="1183"/>
      <c r="DAJ6" s="1183"/>
      <c r="DAK6" s="1183"/>
      <c r="DAL6" s="1183"/>
      <c r="DAM6" s="1183"/>
      <c r="DAN6" s="1183"/>
      <c r="DAO6" s="1183"/>
      <c r="DAP6" s="1183"/>
      <c r="DAQ6" s="1183"/>
      <c r="DAR6" s="1183"/>
      <c r="DAS6" s="1183"/>
      <c r="DAT6" s="1183"/>
      <c r="DAU6" s="1183"/>
      <c r="DAV6" s="1183"/>
      <c r="DAW6" s="1183"/>
      <c r="DAX6" s="1183"/>
      <c r="DAY6" s="1183"/>
      <c r="DAZ6" s="1183"/>
      <c r="DBA6" s="1183"/>
      <c r="DBB6" s="1183"/>
      <c r="DBC6" s="1183"/>
      <c r="DBD6" s="1183"/>
      <c r="DBE6" s="1183"/>
      <c r="DBF6" s="1183"/>
      <c r="DBG6" s="1183"/>
      <c r="DBH6" s="1183"/>
      <c r="DBI6" s="1183"/>
      <c r="DBJ6" s="1183"/>
      <c r="DBK6" s="1183"/>
      <c r="DBL6" s="1183"/>
      <c r="DBM6" s="1183"/>
      <c r="DBN6" s="1183"/>
      <c r="DBO6" s="1183"/>
      <c r="DBP6" s="1183"/>
      <c r="DBQ6" s="1183"/>
      <c r="DBR6" s="1183"/>
      <c r="DBS6" s="1183"/>
      <c r="DBT6" s="1183"/>
      <c r="DBU6" s="1183"/>
      <c r="DBV6" s="1183"/>
      <c r="DBW6" s="1183"/>
      <c r="DBX6" s="1183"/>
      <c r="DBY6" s="1183"/>
      <c r="DBZ6" s="1183"/>
      <c r="DCA6" s="1183"/>
      <c r="DCB6" s="1183"/>
      <c r="DCC6" s="1183"/>
      <c r="DCD6" s="1183"/>
      <c r="DCE6" s="1183"/>
      <c r="DCF6" s="1183"/>
      <c r="DCG6" s="1183"/>
      <c r="DCH6" s="1183"/>
      <c r="DCI6" s="1183"/>
      <c r="DCJ6" s="1183"/>
      <c r="DCK6" s="1183"/>
      <c r="DCL6" s="1183"/>
      <c r="DCM6" s="1183"/>
      <c r="DCN6" s="1183"/>
      <c r="DCO6" s="1183"/>
      <c r="DCP6" s="1183"/>
      <c r="DCQ6" s="1183"/>
      <c r="DCR6" s="1183"/>
      <c r="DCS6" s="1183"/>
      <c r="DCT6" s="1183"/>
      <c r="DCU6" s="1183"/>
      <c r="DCV6" s="1183"/>
      <c r="DCW6" s="1183"/>
      <c r="DCX6" s="1183"/>
      <c r="DCY6" s="1183"/>
      <c r="DCZ6" s="1183"/>
      <c r="DDA6" s="1183"/>
      <c r="DDB6" s="1183"/>
      <c r="DDC6" s="1183"/>
      <c r="DDD6" s="1183"/>
      <c r="DDE6" s="1183"/>
      <c r="DDF6" s="1183"/>
      <c r="DDG6" s="1183"/>
      <c r="DDH6" s="1183"/>
      <c r="DDI6" s="1183"/>
      <c r="DDJ6" s="1183"/>
      <c r="DDK6" s="1183"/>
      <c r="DDL6" s="1183"/>
      <c r="DDM6" s="1183"/>
      <c r="DDN6" s="1183"/>
      <c r="DDO6" s="1183"/>
      <c r="DDP6" s="1183"/>
      <c r="DDQ6" s="1183"/>
      <c r="DDR6" s="1183"/>
      <c r="DDS6" s="1183"/>
      <c r="DDT6" s="1183"/>
      <c r="DDU6" s="1183"/>
      <c r="DDV6" s="1183"/>
      <c r="DDW6" s="1183"/>
      <c r="DDX6" s="1183"/>
      <c r="DDY6" s="1183"/>
      <c r="DDZ6" s="1183"/>
      <c r="DEA6" s="1183"/>
      <c r="DEB6" s="1183"/>
      <c r="DEC6" s="1183"/>
      <c r="DED6" s="1183"/>
      <c r="DEE6" s="1183"/>
      <c r="DEF6" s="1183"/>
      <c r="DEG6" s="1183"/>
      <c r="DEH6" s="1183"/>
      <c r="DEI6" s="1183"/>
      <c r="DEJ6" s="1183"/>
      <c r="DEK6" s="1183"/>
      <c r="DEL6" s="1183"/>
      <c r="DEM6" s="1183"/>
      <c r="DEN6" s="1183"/>
      <c r="DEO6" s="1183"/>
      <c r="DEP6" s="1183"/>
      <c r="DEQ6" s="1183"/>
      <c r="DER6" s="1183"/>
      <c r="DES6" s="1183"/>
      <c r="DET6" s="1183"/>
      <c r="DEU6" s="1183"/>
      <c r="DEV6" s="1183"/>
      <c r="DEW6" s="1183"/>
      <c r="DEX6" s="1183"/>
      <c r="DEY6" s="1183"/>
      <c r="DEZ6" s="1183"/>
      <c r="DFA6" s="1183"/>
      <c r="DFB6" s="1183"/>
      <c r="DFC6" s="1183"/>
      <c r="DFD6" s="1183"/>
      <c r="DFE6" s="1183"/>
      <c r="DFF6" s="1183"/>
      <c r="DFG6" s="1183"/>
      <c r="DFH6" s="1183"/>
      <c r="DFI6" s="1183"/>
      <c r="DFJ6" s="1183"/>
      <c r="DFK6" s="1183"/>
      <c r="DFL6" s="1183"/>
      <c r="DFM6" s="1183"/>
      <c r="DFN6" s="1183"/>
      <c r="DFO6" s="1183"/>
      <c r="DFP6" s="1183"/>
      <c r="DFQ6" s="1183"/>
      <c r="DFR6" s="1183"/>
      <c r="DFS6" s="1183"/>
      <c r="DFT6" s="1183"/>
      <c r="DFU6" s="1183"/>
      <c r="DFV6" s="1183"/>
      <c r="DFW6" s="1183"/>
      <c r="DFX6" s="1183"/>
      <c r="DFY6" s="1183"/>
      <c r="DFZ6" s="1183"/>
      <c r="DGA6" s="1183"/>
      <c r="DGB6" s="1183"/>
      <c r="DGC6" s="1183"/>
      <c r="DGD6" s="1183"/>
      <c r="DGE6" s="1183"/>
      <c r="DGF6" s="1183"/>
      <c r="DGG6" s="1183"/>
      <c r="DGH6" s="1183"/>
      <c r="DGI6" s="1183"/>
      <c r="DGJ6" s="1183"/>
      <c r="DGK6" s="1183"/>
      <c r="DGL6" s="1183"/>
      <c r="DGM6" s="1183"/>
      <c r="DGN6" s="1183"/>
      <c r="DGO6" s="1183"/>
      <c r="DGP6" s="1183"/>
      <c r="DGQ6" s="1183"/>
      <c r="DGR6" s="1183"/>
      <c r="DGS6" s="1183"/>
      <c r="DGT6" s="1183"/>
      <c r="DGU6" s="1183"/>
      <c r="DGV6" s="1183"/>
      <c r="DGW6" s="1183"/>
      <c r="DGX6" s="1183"/>
      <c r="DGY6" s="1183"/>
      <c r="DGZ6" s="1183"/>
      <c r="DHA6" s="1183"/>
      <c r="DHB6" s="1183"/>
      <c r="DHC6" s="1183"/>
      <c r="DHD6" s="1183"/>
      <c r="DHE6" s="1183"/>
      <c r="DHF6" s="1183"/>
      <c r="DHG6" s="1183"/>
      <c r="DHH6" s="1183"/>
      <c r="DHI6" s="1183"/>
      <c r="DHJ6" s="1183"/>
      <c r="DHK6" s="1183"/>
      <c r="DHL6" s="1183"/>
      <c r="DHM6" s="1183"/>
      <c r="DHN6" s="1183"/>
      <c r="DHO6" s="1183"/>
      <c r="DHP6" s="1183"/>
      <c r="DHQ6" s="1183"/>
      <c r="DHR6" s="1183"/>
      <c r="DHS6" s="1183"/>
      <c r="DHT6" s="1183"/>
      <c r="DHU6" s="1183"/>
      <c r="DHV6" s="1183"/>
      <c r="DHW6" s="1183"/>
      <c r="DHX6" s="1183"/>
      <c r="DHY6" s="1183"/>
      <c r="DHZ6" s="1183"/>
      <c r="DIA6" s="1183"/>
      <c r="DIB6" s="1183"/>
      <c r="DIC6" s="1183"/>
      <c r="DID6" s="1183"/>
      <c r="DIE6" s="1183"/>
      <c r="DIF6" s="1183"/>
      <c r="DIG6" s="1183"/>
      <c r="DIH6" s="1183"/>
      <c r="DII6" s="1183"/>
      <c r="DIJ6" s="1183"/>
      <c r="DIK6" s="1183"/>
      <c r="DIL6" s="1183"/>
      <c r="DIM6" s="1183"/>
      <c r="DIN6" s="1183"/>
      <c r="DIO6" s="1183"/>
      <c r="DIP6" s="1183"/>
      <c r="DIQ6" s="1183"/>
      <c r="DIR6" s="1183"/>
      <c r="DIS6" s="1183"/>
      <c r="DIT6" s="1183"/>
      <c r="DIU6" s="1183"/>
      <c r="DIV6" s="1183"/>
      <c r="DIW6" s="1183"/>
      <c r="DIX6" s="1183"/>
      <c r="DIY6" s="1183"/>
      <c r="DIZ6" s="1183"/>
      <c r="DJA6" s="1183"/>
      <c r="DJB6" s="1183"/>
      <c r="DJC6" s="1183"/>
      <c r="DJD6" s="1183"/>
      <c r="DJE6" s="1183"/>
      <c r="DJF6" s="1183"/>
      <c r="DJG6" s="1183"/>
      <c r="DJH6" s="1183"/>
      <c r="DJI6" s="1183"/>
      <c r="DJJ6" s="1183"/>
      <c r="DJK6" s="1183"/>
      <c r="DJL6" s="1183"/>
      <c r="DJM6" s="1183"/>
      <c r="DJN6" s="1183"/>
      <c r="DJO6" s="1183"/>
      <c r="DJP6" s="1183"/>
      <c r="DJQ6" s="1183"/>
      <c r="DJR6" s="1183"/>
      <c r="DJS6" s="1183"/>
      <c r="DJT6" s="1183"/>
      <c r="DJU6" s="1183"/>
      <c r="DJV6" s="1183"/>
      <c r="DJW6" s="1183"/>
      <c r="DJX6" s="1183"/>
      <c r="DJY6" s="1183"/>
      <c r="DJZ6" s="1183"/>
      <c r="DKA6" s="1183"/>
      <c r="DKB6" s="1183"/>
      <c r="DKC6" s="1183"/>
      <c r="DKD6" s="1183"/>
      <c r="DKE6" s="1183"/>
      <c r="DKF6" s="1183"/>
      <c r="DKG6" s="1183"/>
      <c r="DKH6" s="1183"/>
      <c r="DKI6" s="1183"/>
      <c r="DKJ6" s="1183"/>
      <c r="DKK6" s="1183"/>
      <c r="DKL6" s="1183"/>
      <c r="DKM6" s="1183"/>
      <c r="DKN6" s="1183"/>
      <c r="DKO6" s="1183"/>
      <c r="DKP6" s="1183"/>
      <c r="DKQ6" s="1183"/>
      <c r="DKR6" s="1183"/>
      <c r="DKS6" s="1183"/>
      <c r="DKT6" s="1183"/>
      <c r="DKU6" s="1183"/>
      <c r="DKV6" s="1183"/>
      <c r="DKW6" s="1183"/>
      <c r="DKX6" s="1183"/>
      <c r="DKY6" s="1183"/>
      <c r="DKZ6" s="1183"/>
      <c r="DLA6" s="1183"/>
      <c r="DLB6" s="1183"/>
      <c r="DLC6" s="1183"/>
      <c r="DLD6" s="1183"/>
      <c r="DLE6" s="1183"/>
      <c r="DLF6" s="1183"/>
      <c r="DLG6" s="1183"/>
      <c r="DLH6" s="1183"/>
      <c r="DLI6" s="1183"/>
      <c r="DLJ6" s="1183"/>
      <c r="DLK6" s="1183"/>
      <c r="DLL6" s="1183"/>
      <c r="DLM6" s="1183"/>
      <c r="DLN6" s="1183"/>
      <c r="DLO6" s="1183"/>
      <c r="DLP6" s="1183"/>
      <c r="DLQ6" s="1183"/>
      <c r="DLR6" s="1183"/>
      <c r="DLS6" s="1183"/>
      <c r="DLT6" s="1183"/>
      <c r="DLU6" s="1183"/>
      <c r="DLV6" s="1183"/>
      <c r="DLW6" s="1183"/>
      <c r="DLX6" s="1183"/>
      <c r="DLY6" s="1183"/>
      <c r="DLZ6" s="1183"/>
      <c r="DMA6" s="1183"/>
      <c r="DMB6" s="1183"/>
      <c r="DMC6" s="1183"/>
      <c r="DMD6" s="1183"/>
      <c r="DME6" s="1183"/>
      <c r="DMF6" s="1183"/>
      <c r="DMG6" s="1183"/>
      <c r="DMH6" s="1183"/>
      <c r="DMI6" s="1183"/>
      <c r="DMJ6" s="1183"/>
      <c r="DMK6" s="1183"/>
      <c r="DML6" s="1183"/>
      <c r="DMM6" s="1183"/>
      <c r="DMN6" s="1183"/>
      <c r="DMO6" s="1183"/>
      <c r="DMP6" s="1183"/>
      <c r="DMQ6" s="1183"/>
      <c r="DMR6" s="1183"/>
      <c r="DMS6" s="1183"/>
      <c r="DMT6" s="1183"/>
      <c r="DMU6" s="1183"/>
      <c r="DMV6" s="1183"/>
      <c r="DMW6" s="1183"/>
      <c r="DMX6" s="1183"/>
      <c r="DMY6" s="1183"/>
      <c r="DMZ6" s="1183"/>
      <c r="DNA6" s="1183"/>
      <c r="DNB6" s="1183"/>
      <c r="DNC6" s="1183"/>
      <c r="DND6" s="1183"/>
      <c r="DNE6" s="1183"/>
      <c r="DNF6" s="1183"/>
      <c r="DNG6" s="1183"/>
      <c r="DNH6" s="1183"/>
      <c r="DNI6" s="1183"/>
      <c r="DNJ6" s="1183"/>
      <c r="DNK6" s="1183"/>
      <c r="DNL6" s="1183"/>
      <c r="DNM6" s="1183"/>
      <c r="DNN6" s="1183"/>
      <c r="DNO6" s="1183"/>
      <c r="DNP6" s="1183"/>
      <c r="DNQ6" s="1183"/>
      <c r="DNR6" s="1183"/>
      <c r="DNS6" s="1183"/>
      <c r="DNT6" s="1183"/>
      <c r="DNU6" s="1183"/>
      <c r="DNV6" s="1183"/>
      <c r="DNW6" s="1183"/>
      <c r="DNX6" s="1183"/>
      <c r="DNY6" s="1183"/>
      <c r="DNZ6" s="1183"/>
      <c r="DOA6" s="1183"/>
      <c r="DOB6" s="1183"/>
      <c r="DOC6" s="1183"/>
      <c r="DOD6" s="1183"/>
      <c r="DOE6" s="1183"/>
      <c r="DOF6" s="1183"/>
      <c r="DOG6" s="1183"/>
      <c r="DOH6" s="1183"/>
      <c r="DOI6" s="1183"/>
      <c r="DOJ6" s="1183"/>
      <c r="DOK6" s="1183"/>
      <c r="DOL6" s="1183"/>
      <c r="DOM6" s="1183"/>
      <c r="DON6" s="1183"/>
      <c r="DOO6" s="1183"/>
      <c r="DOP6" s="1183"/>
      <c r="DOQ6" s="1183"/>
      <c r="DOR6" s="1183"/>
      <c r="DOS6" s="1183"/>
      <c r="DOT6" s="1183"/>
      <c r="DOU6" s="1183"/>
      <c r="DOV6" s="1183"/>
      <c r="DOW6" s="1183"/>
      <c r="DOX6" s="1183"/>
      <c r="DOY6" s="1183"/>
      <c r="DOZ6" s="1183"/>
      <c r="DPA6" s="1183"/>
      <c r="DPB6" s="1183"/>
      <c r="DPC6" s="1183"/>
      <c r="DPD6" s="1183"/>
      <c r="DPE6" s="1183"/>
      <c r="DPF6" s="1183"/>
      <c r="DPG6" s="1183"/>
      <c r="DPH6" s="1183"/>
      <c r="DPI6" s="1183"/>
      <c r="DPJ6" s="1183"/>
      <c r="DPK6" s="1183"/>
      <c r="DPL6" s="1183"/>
      <c r="DPM6" s="1183"/>
      <c r="DPN6" s="1183"/>
      <c r="DPO6" s="1183"/>
      <c r="DPP6" s="1183"/>
      <c r="DPQ6" s="1183"/>
      <c r="DPR6" s="1183"/>
      <c r="DPS6" s="1183"/>
      <c r="DPT6" s="1183"/>
      <c r="DPU6" s="1183"/>
      <c r="DPV6" s="1183"/>
      <c r="DPW6" s="1183"/>
      <c r="DPX6" s="1183"/>
      <c r="DPY6" s="1183"/>
      <c r="DPZ6" s="1183"/>
      <c r="DQA6" s="1183"/>
      <c r="DQB6" s="1183"/>
      <c r="DQC6" s="1183"/>
      <c r="DQD6" s="1183"/>
      <c r="DQE6" s="1183"/>
      <c r="DQF6" s="1183"/>
      <c r="DQG6" s="1183"/>
      <c r="DQH6" s="1183"/>
      <c r="DQI6" s="1183"/>
      <c r="DQJ6" s="1183"/>
      <c r="DQK6" s="1183"/>
      <c r="DQL6" s="1183"/>
      <c r="DQM6" s="1183"/>
      <c r="DQN6" s="1183"/>
      <c r="DQO6" s="1183"/>
      <c r="DQP6" s="1183"/>
      <c r="DQQ6" s="1183"/>
      <c r="DQR6" s="1183"/>
      <c r="DQS6" s="1183"/>
      <c r="DQT6" s="1183"/>
      <c r="DQU6" s="1183"/>
      <c r="DQV6" s="1183"/>
      <c r="DQW6" s="1183"/>
      <c r="DQX6" s="1183"/>
      <c r="DQY6" s="1183"/>
      <c r="DQZ6" s="1183"/>
      <c r="DRA6" s="1183"/>
      <c r="DRB6" s="1183"/>
      <c r="DRC6" s="1183"/>
      <c r="DRD6" s="1183"/>
      <c r="DRE6" s="1183"/>
      <c r="DRF6" s="1183"/>
      <c r="DRG6" s="1183"/>
      <c r="DRH6" s="1183"/>
      <c r="DRI6" s="1183"/>
      <c r="DRJ6" s="1183"/>
      <c r="DRK6" s="1183"/>
      <c r="DRL6" s="1183"/>
      <c r="DRM6" s="1183"/>
      <c r="DRN6" s="1183"/>
      <c r="DRO6" s="1183"/>
      <c r="DRP6" s="1183"/>
      <c r="DRQ6" s="1183"/>
      <c r="DRR6" s="1183"/>
      <c r="DRS6" s="1183"/>
      <c r="DRT6" s="1183"/>
      <c r="DRU6" s="1183"/>
      <c r="DRV6" s="1183"/>
      <c r="DRW6" s="1183"/>
      <c r="DRX6" s="1183"/>
      <c r="DRY6" s="1183"/>
      <c r="DRZ6" s="1183"/>
      <c r="DSA6" s="1183"/>
      <c r="DSB6" s="1183"/>
      <c r="DSC6" s="1183"/>
      <c r="DSD6" s="1183"/>
      <c r="DSE6" s="1183"/>
      <c r="DSF6" s="1183"/>
      <c r="DSG6" s="1183"/>
      <c r="DSH6" s="1183"/>
      <c r="DSI6" s="1183"/>
      <c r="DSJ6" s="1183"/>
      <c r="DSK6" s="1183"/>
      <c r="DSL6" s="1183"/>
      <c r="DSM6" s="1183"/>
      <c r="DSN6" s="1183"/>
      <c r="DSO6" s="1183"/>
      <c r="DSP6" s="1183"/>
      <c r="DSQ6" s="1183"/>
      <c r="DSR6" s="1183"/>
      <c r="DSS6" s="1183"/>
      <c r="DST6" s="1183"/>
      <c r="DSU6" s="1183"/>
      <c r="DSV6" s="1183"/>
      <c r="DSW6" s="1183"/>
      <c r="DSX6" s="1183"/>
      <c r="DSY6" s="1183"/>
      <c r="DSZ6" s="1183"/>
      <c r="DTA6" s="1183"/>
      <c r="DTB6" s="1183"/>
      <c r="DTC6" s="1183"/>
      <c r="DTD6" s="1183"/>
      <c r="DTE6" s="1183"/>
      <c r="DTF6" s="1183"/>
      <c r="DTG6" s="1183"/>
      <c r="DTH6" s="1183"/>
      <c r="DTI6" s="1183"/>
      <c r="DTJ6" s="1183"/>
      <c r="DTK6" s="1183"/>
      <c r="DTL6" s="1183"/>
      <c r="DTM6" s="1183"/>
      <c r="DTN6" s="1183"/>
      <c r="DTO6" s="1183"/>
      <c r="DTP6" s="1183"/>
      <c r="DTQ6" s="1183"/>
      <c r="DTR6" s="1183"/>
      <c r="DTS6" s="1183"/>
      <c r="DTT6" s="1183"/>
      <c r="DTU6" s="1183"/>
      <c r="DTV6" s="1183"/>
      <c r="DTW6" s="1183"/>
      <c r="DTX6" s="1183"/>
      <c r="DTY6" s="1183"/>
      <c r="DTZ6" s="1183"/>
      <c r="DUA6" s="1183"/>
      <c r="DUB6" s="1183"/>
      <c r="DUC6" s="1183"/>
      <c r="DUD6" s="1183"/>
      <c r="DUE6" s="1183"/>
      <c r="DUF6" s="1183"/>
      <c r="DUG6" s="1183"/>
      <c r="DUH6" s="1183"/>
      <c r="DUI6" s="1183"/>
      <c r="DUJ6" s="1183"/>
      <c r="DUK6" s="1183"/>
      <c r="DUL6" s="1183"/>
      <c r="DUM6" s="1183"/>
      <c r="DUN6" s="1183"/>
      <c r="DUO6" s="1183"/>
      <c r="DUP6" s="1183"/>
      <c r="DUQ6" s="1183"/>
      <c r="DUR6" s="1183"/>
      <c r="DUS6" s="1183"/>
      <c r="DUT6" s="1183"/>
      <c r="DUU6" s="1183"/>
      <c r="DUV6" s="1183"/>
      <c r="DUW6" s="1183"/>
      <c r="DUX6" s="1183"/>
      <c r="DUY6" s="1183"/>
      <c r="DUZ6" s="1183"/>
      <c r="DVA6" s="1183"/>
      <c r="DVB6" s="1183"/>
      <c r="DVC6" s="1183"/>
      <c r="DVD6" s="1183"/>
      <c r="DVE6" s="1183"/>
      <c r="DVF6" s="1183"/>
      <c r="DVG6" s="1183"/>
      <c r="DVH6" s="1183"/>
      <c r="DVI6" s="1183"/>
      <c r="DVJ6" s="1183"/>
      <c r="DVK6" s="1183"/>
      <c r="DVL6" s="1183"/>
      <c r="DVM6" s="1183"/>
      <c r="DVN6" s="1183"/>
      <c r="DVO6" s="1183"/>
      <c r="DVP6" s="1183"/>
      <c r="DVQ6" s="1183"/>
      <c r="DVR6" s="1183"/>
      <c r="DVS6" s="1183"/>
      <c r="DVT6" s="1183"/>
      <c r="DVU6" s="1183"/>
      <c r="DVV6" s="1183"/>
      <c r="DVW6" s="1183"/>
      <c r="DVX6" s="1183"/>
      <c r="DVY6" s="1183"/>
      <c r="DVZ6" s="1183"/>
      <c r="DWA6" s="1183"/>
      <c r="DWB6" s="1183"/>
      <c r="DWC6" s="1183"/>
      <c r="DWD6" s="1183"/>
      <c r="DWE6" s="1183"/>
      <c r="DWF6" s="1183"/>
      <c r="DWG6" s="1183"/>
      <c r="DWH6" s="1183"/>
      <c r="DWI6" s="1183"/>
      <c r="DWJ6" s="1183"/>
      <c r="DWK6" s="1183"/>
      <c r="DWL6" s="1183"/>
      <c r="DWM6" s="1183"/>
      <c r="DWN6" s="1183"/>
      <c r="DWO6" s="1183"/>
      <c r="DWP6" s="1183"/>
      <c r="DWQ6" s="1183"/>
      <c r="DWR6" s="1183"/>
      <c r="DWS6" s="1183"/>
      <c r="DWT6" s="1183"/>
      <c r="DWU6" s="1183"/>
      <c r="DWV6" s="1183"/>
      <c r="DWW6" s="1183"/>
      <c r="DWX6" s="1183"/>
      <c r="DWY6" s="1183"/>
      <c r="DWZ6" s="1183"/>
      <c r="DXA6" s="1183"/>
      <c r="DXB6" s="1183"/>
      <c r="DXC6" s="1183"/>
      <c r="DXD6" s="1183"/>
      <c r="DXE6" s="1183"/>
      <c r="DXF6" s="1183"/>
      <c r="DXG6" s="1183"/>
      <c r="DXH6" s="1183"/>
      <c r="DXI6" s="1183"/>
      <c r="DXJ6" s="1183"/>
      <c r="DXK6" s="1183"/>
      <c r="DXL6" s="1183"/>
      <c r="DXM6" s="1183"/>
      <c r="DXN6" s="1183"/>
      <c r="DXO6" s="1183"/>
      <c r="DXP6" s="1183"/>
      <c r="DXQ6" s="1183"/>
      <c r="DXR6" s="1183"/>
      <c r="DXS6" s="1183"/>
      <c r="DXT6" s="1183"/>
      <c r="DXU6" s="1183"/>
      <c r="DXV6" s="1183"/>
      <c r="DXW6" s="1183"/>
      <c r="DXX6" s="1183"/>
      <c r="DXY6" s="1183"/>
      <c r="DXZ6" s="1183"/>
      <c r="DYA6" s="1183"/>
      <c r="DYB6" s="1183"/>
      <c r="DYC6" s="1183"/>
      <c r="DYD6" s="1183"/>
      <c r="DYE6" s="1183"/>
      <c r="DYF6" s="1183"/>
      <c r="DYG6" s="1183"/>
      <c r="DYH6" s="1183"/>
      <c r="DYI6" s="1183"/>
      <c r="DYJ6" s="1183"/>
      <c r="DYK6" s="1183"/>
      <c r="DYL6" s="1183"/>
      <c r="DYM6" s="1183"/>
      <c r="DYN6" s="1183"/>
      <c r="DYO6" s="1183"/>
      <c r="DYP6" s="1183"/>
      <c r="DYQ6" s="1183"/>
      <c r="DYR6" s="1183"/>
      <c r="DYS6" s="1183"/>
      <c r="DYT6" s="1183"/>
      <c r="DYU6" s="1183"/>
      <c r="DYV6" s="1183"/>
      <c r="DYW6" s="1183"/>
      <c r="DYX6" s="1183"/>
      <c r="DYY6" s="1183"/>
      <c r="DYZ6" s="1183"/>
      <c r="DZA6" s="1183"/>
      <c r="DZB6" s="1183"/>
      <c r="DZC6" s="1183"/>
      <c r="DZD6" s="1183"/>
      <c r="DZE6" s="1183"/>
      <c r="DZF6" s="1183"/>
      <c r="DZG6" s="1183"/>
      <c r="DZH6" s="1183"/>
      <c r="DZI6" s="1183"/>
      <c r="DZJ6" s="1183"/>
      <c r="DZK6" s="1183"/>
      <c r="DZL6" s="1183"/>
      <c r="DZM6" s="1183"/>
      <c r="DZN6" s="1183"/>
      <c r="DZO6" s="1183"/>
      <c r="DZP6" s="1183"/>
      <c r="DZQ6" s="1183"/>
      <c r="DZR6" s="1183"/>
      <c r="DZS6" s="1183"/>
      <c r="DZT6" s="1183"/>
      <c r="DZU6" s="1183"/>
      <c r="DZV6" s="1183"/>
      <c r="DZW6" s="1183"/>
      <c r="DZX6" s="1183"/>
      <c r="DZY6" s="1183"/>
      <c r="DZZ6" s="1183"/>
      <c r="EAA6" s="1183"/>
      <c r="EAB6" s="1183"/>
      <c r="EAC6" s="1183"/>
      <c r="EAD6" s="1183"/>
      <c r="EAE6" s="1183"/>
      <c r="EAF6" s="1183"/>
      <c r="EAG6" s="1183"/>
      <c r="EAH6" s="1183"/>
      <c r="EAI6" s="1183"/>
      <c r="EAJ6" s="1183"/>
      <c r="EAK6" s="1183"/>
      <c r="EAL6" s="1183"/>
      <c r="EAM6" s="1183"/>
      <c r="EAN6" s="1183"/>
      <c r="EAO6" s="1183"/>
      <c r="EAP6" s="1183"/>
      <c r="EAQ6" s="1183"/>
      <c r="EAR6" s="1183"/>
      <c r="EAS6" s="1183"/>
      <c r="EAT6" s="1183"/>
      <c r="EAU6" s="1183"/>
      <c r="EAV6" s="1183"/>
      <c r="EAW6" s="1183"/>
      <c r="EAX6" s="1183"/>
      <c r="EAY6" s="1183"/>
      <c r="EAZ6" s="1183"/>
      <c r="EBA6" s="1183"/>
      <c r="EBB6" s="1183"/>
      <c r="EBC6" s="1183"/>
      <c r="EBD6" s="1183"/>
      <c r="EBE6" s="1183"/>
      <c r="EBF6" s="1183"/>
      <c r="EBG6" s="1183"/>
      <c r="EBH6" s="1183"/>
      <c r="EBI6" s="1183"/>
      <c r="EBJ6" s="1183"/>
      <c r="EBK6" s="1183"/>
      <c r="EBL6" s="1183"/>
      <c r="EBM6" s="1183"/>
      <c r="EBN6" s="1183"/>
      <c r="EBO6" s="1183"/>
      <c r="EBP6" s="1183"/>
      <c r="EBQ6" s="1183"/>
      <c r="EBR6" s="1183"/>
      <c r="EBS6" s="1183"/>
      <c r="EBT6" s="1183"/>
      <c r="EBU6" s="1183"/>
      <c r="EBV6" s="1183"/>
      <c r="EBW6" s="1183"/>
      <c r="EBX6" s="1183"/>
      <c r="EBY6" s="1183"/>
      <c r="EBZ6" s="1183"/>
      <c r="ECA6" s="1183"/>
      <c r="ECB6" s="1183"/>
      <c r="ECC6" s="1183"/>
      <c r="ECD6" s="1183"/>
      <c r="ECE6" s="1183"/>
      <c r="ECF6" s="1183"/>
      <c r="ECG6" s="1183"/>
      <c r="ECH6" s="1183"/>
      <c r="ECI6" s="1183"/>
      <c r="ECJ6" s="1183"/>
      <c r="ECK6" s="1183"/>
      <c r="ECL6" s="1183"/>
      <c r="ECM6" s="1183"/>
      <c r="ECN6" s="1183"/>
      <c r="ECO6" s="1183"/>
      <c r="ECP6" s="1183"/>
      <c r="ECQ6" s="1183"/>
      <c r="ECR6" s="1183"/>
      <c r="ECS6" s="1183"/>
      <c r="ECT6" s="1183"/>
      <c r="ECU6" s="1183"/>
      <c r="ECV6" s="1183"/>
      <c r="ECW6" s="1183"/>
      <c r="ECX6" s="1183"/>
      <c r="ECY6" s="1183"/>
      <c r="ECZ6" s="1183"/>
      <c r="EDA6" s="1183"/>
      <c r="EDB6" s="1183"/>
      <c r="EDC6" s="1183"/>
      <c r="EDD6" s="1183"/>
      <c r="EDE6" s="1183"/>
      <c r="EDF6" s="1183"/>
      <c r="EDG6" s="1183"/>
      <c r="EDH6" s="1183"/>
      <c r="EDI6" s="1183"/>
      <c r="EDJ6" s="1183"/>
      <c r="EDK6" s="1183"/>
      <c r="EDL6" s="1183"/>
      <c r="EDM6" s="1183"/>
      <c r="EDN6" s="1183"/>
      <c r="EDO6" s="1183"/>
      <c r="EDP6" s="1183"/>
      <c r="EDQ6" s="1183"/>
      <c r="EDR6" s="1183"/>
      <c r="EDS6" s="1183"/>
      <c r="EDT6" s="1183"/>
      <c r="EDU6" s="1183"/>
      <c r="EDV6" s="1183"/>
      <c r="EDW6" s="1183"/>
      <c r="EDX6" s="1183"/>
      <c r="EDY6" s="1183"/>
      <c r="EDZ6" s="1183"/>
      <c r="EEA6" s="1183"/>
      <c r="EEB6" s="1183"/>
      <c r="EEC6" s="1183"/>
      <c r="EED6" s="1183"/>
      <c r="EEE6" s="1183"/>
      <c r="EEF6" s="1183"/>
      <c r="EEG6" s="1183"/>
      <c r="EEH6" s="1183"/>
      <c r="EEI6" s="1183"/>
      <c r="EEJ6" s="1183"/>
      <c r="EEK6" s="1183"/>
      <c r="EEL6" s="1183"/>
      <c r="EEM6" s="1183"/>
      <c r="EEN6" s="1183"/>
      <c r="EEO6" s="1183"/>
      <c r="EEP6" s="1183"/>
      <c r="EEQ6" s="1183"/>
      <c r="EER6" s="1183"/>
      <c r="EES6" s="1183"/>
      <c r="EET6" s="1183"/>
      <c r="EEU6" s="1183"/>
      <c r="EEV6" s="1183"/>
      <c r="EEW6" s="1183"/>
      <c r="EEX6" s="1183"/>
      <c r="EEY6" s="1183"/>
      <c r="EEZ6" s="1183"/>
      <c r="EFA6" s="1183"/>
      <c r="EFB6" s="1183"/>
      <c r="EFC6" s="1183"/>
      <c r="EFD6" s="1183"/>
      <c r="EFE6" s="1183"/>
      <c r="EFF6" s="1183"/>
      <c r="EFG6" s="1183"/>
      <c r="EFH6" s="1183"/>
      <c r="EFI6" s="1183"/>
      <c r="EFJ6" s="1183"/>
      <c r="EFK6" s="1183"/>
      <c r="EFL6" s="1183"/>
      <c r="EFM6" s="1183"/>
      <c r="EFN6" s="1183"/>
      <c r="EFO6" s="1183"/>
      <c r="EFP6" s="1183"/>
      <c r="EFQ6" s="1183"/>
      <c r="EFR6" s="1183"/>
      <c r="EFS6" s="1183"/>
      <c r="EFT6" s="1183"/>
      <c r="EFU6" s="1183"/>
      <c r="EFV6" s="1183"/>
      <c r="EFW6" s="1183"/>
      <c r="EFX6" s="1183"/>
      <c r="EFY6" s="1183"/>
      <c r="EFZ6" s="1183"/>
      <c r="EGA6" s="1183"/>
      <c r="EGB6" s="1183"/>
      <c r="EGC6" s="1183"/>
      <c r="EGD6" s="1183"/>
      <c r="EGE6" s="1183"/>
      <c r="EGF6" s="1183"/>
      <c r="EGG6" s="1183"/>
      <c r="EGH6" s="1183"/>
      <c r="EGI6" s="1183"/>
      <c r="EGJ6" s="1183"/>
      <c r="EGK6" s="1183"/>
      <c r="EGL6" s="1183"/>
      <c r="EGM6" s="1183"/>
      <c r="EGN6" s="1183"/>
      <c r="EGO6" s="1183"/>
      <c r="EGP6" s="1183"/>
      <c r="EGQ6" s="1183"/>
      <c r="EGR6" s="1183"/>
      <c r="EGS6" s="1183"/>
      <c r="EGT6" s="1183"/>
      <c r="EGU6" s="1183"/>
      <c r="EGV6" s="1183"/>
      <c r="EGW6" s="1183"/>
      <c r="EGX6" s="1183"/>
      <c r="EGY6" s="1183"/>
      <c r="EGZ6" s="1183"/>
      <c r="EHA6" s="1183"/>
      <c r="EHB6" s="1183"/>
      <c r="EHC6" s="1183"/>
      <c r="EHD6" s="1183"/>
      <c r="EHE6" s="1183"/>
      <c r="EHF6" s="1183"/>
      <c r="EHG6" s="1183"/>
      <c r="EHH6" s="1183"/>
      <c r="EHI6" s="1183"/>
      <c r="EHJ6" s="1183"/>
      <c r="EHK6" s="1183"/>
      <c r="EHL6" s="1183"/>
      <c r="EHM6" s="1183"/>
      <c r="EHN6" s="1183"/>
      <c r="EHO6" s="1183"/>
      <c r="EHP6" s="1183"/>
      <c r="EHQ6" s="1183"/>
      <c r="EHR6" s="1183"/>
      <c r="EHS6" s="1183"/>
      <c r="EHT6" s="1183"/>
      <c r="EHU6" s="1183"/>
      <c r="EHV6" s="1183"/>
      <c r="EHW6" s="1183"/>
      <c r="EHX6" s="1183"/>
      <c r="EHY6" s="1183"/>
      <c r="EHZ6" s="1183"/>
      <c r="EIA6" s="1183"/>
      <c r="EIB6" s="1183"/>
      <c r="EIC6" s="1183"/>
      <c r="EID6" s="1183"/>
      <c r="EIE6" s="1183"/>
      <c r="EIF6" s="1183"/>
      <c r="EIG6" s="1183"/>
      <c r="EIH6" s="1183"/>
      <c r="EII6" s="1183"/>
      <c r="EIJ6" s="1183"/>
      <c r="EIK6" s="1183"/>
      <c r="EIL6" s="1183"/>
      <c r="EIM6" s="1183"/>
      <c r="EIN6" s="1183"/>
      <c r="EIO6" s="1183"/>
      <c r="EIP6" s="1183"/>
      <c r="EIQ6" s="1183"/>
      <c r="EIR6" s="1183"/>
      <c r="EIS6" s="1183"/>
      <c r="EIT6" s="1183"/>
      <c r="EIU6" s="1183"/>
      <c r="EIV6" s="1183"/>
      <c r="EIW6" s="1183"/>
      <c r="EIX6" s="1183"/>
      <c r="EIY6" s="1183"/>
      <c r="EIZ6" s="1183"/>
      <c r="EJA6" s="1183"/>
      <c r="EJB6" s="1183"/>
      <c r="EJC6" s="1183"/>
      <c r="EJD6" s="1183"/>
      <c r="EJE6" s="1183"/>
      <c r="EJF6" s="1183"/>
      <c r="EJG6" s="1183"/>
      <c r="EJH6" s="1183"/>
      <c r="EJI6" s="1183"/>
      <c r="EJJ6" s="1183"/>
      <c r="EJK6" s="1183"/>
      <c r="EJL6" s="1183"/>
      <c r="EJM6" s="1183"/>
      <c r="EJN6" s="1183"/>
      <c r="EJO6" s="1183"/>
      <c r="EJP6" s="1183"/>
      <c r="EJQ6" s="1183"/>
      <c r="EJR6" s="1183"/>
      <c r="EJS6" s="1183"/>
      <c r="EJT6" s="1183"/>
      <c r="EJU6" s="1183"/>
      <c r="EJV6" s="1183"/>
      <c r="EJW6" s="1183"/>
      <c r="EJX6" s="1183"/>
      <c r="EJY6" s="1183"/>
      <c r="EJZ6" s="1183"/>
      <c r="EKA6" s="1183"/>
      <c r="EKB6" s="1183"/>
      <c r="EKC6" s="1183"/>
      <c r="EKD6" s="1183"/>
      <c r="EKE6" s="1183"/>
      <c r="EKF6" s="1183"/>
      <c r="EKG6" s="1183"/>
      <c r="EKH6" s="1183"/>
      <c r="EKI6" s="1183"/>
      <c r="EKJ6" s="1183"/>
      <c r="EKK6" s="1183"/>
      <c r="EKL6" s="1183"/>
      <c r="EKM6" s="1183"/>
      <c r="EKN6" s="1183"/>
      <c r="EKO6" s="1183"/>
      <c r="EKP6" s="1183"/>
      <c r="EKQ6" s="1183"/>
      <c r="EKR6" s="1183"/>
      <c r="EKS6" s="1183"/>
      <c r="EKT6" s="1183"/>
      <c r="EKU6" s="1183"/>
      <c r="EKV6" s="1183"/>
      <c r="EKW6" s="1183"/>
      <c r="EKX6" s="1183"/>
      <c r="EKY6" s="1183"/>
      <c r="EKZ6" s="1183"/>
      <c r="ELA6" s="1183"/>
      <c r="ELB6" s="1183"/>
      <c r="ELC6" s="1183"/>
      <c r="ELD6" s="1183"/>
      <c r="ELE6" s="1183"/>
      <c r="ELF6" s="1183"/>
      <c r="ELG6" s="1183"/>
      <c r="ELH6" s="1183"/>
      <c r="ELI6" s="1183"/>
      <c r="ELJ6" s="1183"/>
      <c r="ELK6" s="1183"/>
      <c r="ELL6" s="1183"/>
      <c r="ELM6" s="1183"/>
      <c r="ELN6" s="1183"/>
      <c r="ELO6" s="1183"/>
      <c r="ELP6" s="1183"/>
      <c r="ELQ6" s="1183"/>
      <c r="ELR6" s="1183"/>
      <c r="ELS6" s="1183"/>
      <c r="ELT6" s="1183"/>
      <c r="ELU6" s="1183"/>
      <c r="ELV6" s="1183"/>
      <c r="ELW6" s="1183"/>
      <c r="ELX6" s="1183"/>
      <c r="ELY6" s="1183"/>
      <c r="ELZ6" s="1183"/>
      <c r="EMA6" s="1183"/>
      <c r="EMB6" s="1183"/>
      <c r="EMC6" s="1183"/>
      <c r="EMD6" s="1183"/>
      <c r="EME6" s="1183"/>
      <c r="EMF6" s="1183"/>
      <c r="EMG6" s="1183"/>
      <c r="EMH6" s="1183"/>
      <c r="EMI6" s="1183"/>
      <c r="EMJ6" s="1183"/>
      <c r="EMK6" s="1183"/>
      <c r="EML6" s="1183"/>
      <c r="EMM6" s="1183"/>
      <c r="EMN6" s="1183"/>
      <c r="EMO6" s="1183"/>
      <c r="EMP6" s="1183"/>
      <c r="EMQ6" s="1183"/>
      <c r="EMR6" s="1183"/>
      <c r="EMS6" s="1183"/>
      <c r="EMT6" s="1183"/>
      <c r="EMU6" s="1183"/>
      <c r="EMV6" s="1183"/>
      <c r="EMW6" s="1183"/>
      <c r="EMX6" s="1183"/>
      <c r="EMY6" s="1183"/>
      <c r="EMZ6" s="1183"/>
      <c r="ENA6" s="1183"/>
      <c r="ENB6" s="1183"/>
      <c r="ENC6" s="1183"/>
      <c r="END6" s="1183"/>
      <c r="ENE6" s="1183"/>
      <c r="ENF6" s="1183"/>
      <c r="ENG6" s="1183"/>
      <c r="ENH6" s="1183"/>
      <c r="ENI6" s="1183"/>
      <c r="ENJ6" s="1183"/>
      <c r="ENK6" s="1183"/>
      <c r="ENL6" s="1183"/>
      <c r="ENM6" s="1183"/>
      <c r="ENN6" s="1183"/>
      <c r="ENO6" s="1183"/>
      <c r="ENP6" s="1183"/>
      <c r="ENQ6" s="1183"/>
      <c r="ENR6" s="1183"/>
      <c r="ENS6" s="1183"/>
      <c r="ENT6" s="1183"/>
      <c r="ENU6" s="1183"/>
      <c r="ENV6" s="1183"/>
      <c r="ENW6" s="1183"/>
      <c r="ENX6" s="1183"/>
      <c r="ENY6" s="1183"/>
      <c r="ENZ6" s="1183"/>
      <c r="EOA6" s="1183"/>
      <c r="EOB6" s="1183"/>
      <c r="EOC6" s="1183"/>
      <c r="EOD6" s="1183"/>
      <c r="EOE6" s="1183"/>
      <c r="EOF6" s="1183"/>
      <c r="EOG6" s="1183"/>
      <c r="EOH6" s="1183"/>
      <c r="EOI6" s="1183"/>
      <c r="EOJ6" s="1183"/>
      <c r="EOK6" s="1183"/>
      <c r="EOL6" s="1183"/>
      <c r="EOM6" s="1183"/>
      <c r="EON6" s="1183"/>
      <c r="EOO6" s="1183"/>
      <c r="EOP6" s="1183"/>
      <c r="EOQ6" s="1183"/>
      <c r="EOR6" s="1183"/>
      <c r="EOS6" s="1183"/>
      <c r="EOT6" s="1183"/>
      <c r="EOU6" s="1183"/>
      <c r="EOV6" s="1183"/>
      <c r="EOW6" s="1183"/>
      <c r="EOX6" s="1183"/>
      <c r="EOY6" s="1183"/>
      <c r="EOZ6" s="1183"/>
      <c r="EPA6" s="1183"/>
      <c r="EPB6" s="1183"/>
      <c r="EPC6" s="1183"/>
      <c r="EPD6" s="1183"/>
      <c r="EPE6" s="1183"/>
      <c r="EPF6" s="1183"/>
      <c r="EPG6" s="1183"/>
      <c r="EPH6" s="1183"/>
      <c r="EPI6" s="1183"/>
      <c r="EPJ6" s="1183"/>
      <c r="EPK6" s="1183"/>
      <c r="EPL6" s="1183"/>
      <c r="EPM6" s="1183"/>
      <c r="EPN6" s="1183"/>
      <c r="EPO6" s="1183"/>
      <c r="EPP6" s="1183"/>
      <c r="EPQ6" s="1183"/>
      <c r="EPR6" s="1183"/>
      <c r="EPS6" s="1183"/>
      <c r="EPT6" s="1183"/>
      <c r="EPU6" s="1183"/>
      <c r="EPV6" s="1183"/>
      <c r="EPW6" s="1183"/>
      <c r="EPX6" s="1183"/>
      <c r="EPY6" s="1183"/>
      <c r="EPZ6" s="1183"/>
      <c r="EQA6" s="1183"/>
      <c r="EQB6" s="1183"/>
      <c r="EQC6" s="1183"/>
      <c r="EQD6" s="1183"/>
      <c r="EQE6" s="1183"/>
      <c r="EQF6" s="1183"/>
      <c r="EQG6" s="1183"/>
      <c r="EQH6" s="1183"/>
      <c r="EQI6" s="1183"/>
      <c r="EQJ6" s="1183"/>
      <c r="EQK6" s="1183"/>
      <c r="EQL6" s="1183"/>
      <c r="EQM6" s="1183"/>
      <c r="EQN6" s="1183"/>
      <c r="EQO6" s="1183"/>
      <c r="EQP6" s="1183"/>
      <c r="EQQ6" s="1183"/>
      <c r="EQR6" s="1183"/>
      <c r="EQS6" s="1183"/>
      <c r="EQT6" s="1183"/>
      <c r="EQU6" s="1183"/>
      <c r="EQV6" s="1183"/>
      <c r="EQW6" s="1183"/>
      <c r="EQX6" s="1183"/>
      <c r="EQY6" s="1183"/>
      <c r="EQZ6" s="1183"/>
      <c r="ERA6" s="1183"/>
      <c r="ERB6" s="1183"/>
      <c r="ERC6" s="1183"/>
      <c r="ERD6" s="1183"/>
      <c r="ERE6" s="1183"/>
      <c r="ERF6" s="1183"/>
      <c r="ERG6" s="1183"/>
      <c r="ERH6" s="1183"/>
      <c r="ERI6" s="1183"/>
      <c r="ERJ6" s="1183"/>
      <c r="ERK6" s="1183"/>
      <c r="ERL6" s="1183"/>
      <c r="ERM6" s="1183"/>
      <c r="ERN6" s="1183"/>
      <c r="ERO6" s="1183"/>
      <c r="ERP6" s="1183"/>
      <c r="ERQ6" s="1183"/>
      <c r="ERR6" s="1183"/>
      <c r="ERS6" s="1183"/>
      <c r="ERT6" s="1183"/>
      <c r="ERU6" s="1183"/>
      <c r="ERV6" s="1183"/>
      <c r="ERW6" s="1183"/>
      <c r="ERX6" s="1183"/>
      <c r="ERY6" s="1183"/>
      <c r="ERZ6" s="1183"/>
      <c r="ESA6" s="1183"/>
      <c r="ESB6" s="1183"/>
      <c r="ESC6" s="1183"/>
      <c r="ESD6" s="1183"/>
      <c r="ESE6" s="1183"/>
      <c r="ESF6" s="1183"/>
      <c r="ESG6" s="1183"/>
      <c r="ESH6" s="1183"/>
      <c r="ESI6" s="1183"/>
      <c r="ESJ6" s="1183"/>
      <c r="ESK6" s="1183"/>
      <c r="ESL6" s="1183"/>
      <c r="ESM6" s="1183"/>
      <c r="ESN6" s="1183"/>
      <c r="ESO6" s="1183"/>
      <c r="ESP6" s="1183"/>
      <c r="ESQ6" s="1183"/>
      <c r="ESR6" s="1183"/>
      <c r="ESS6" s="1183"/>
      <c r="EST6" s="1183"/>
      <c r="ESU6" s="1183"/>
      <c r="ESV6" s="1183"/>
      <c r="ESW6" s="1183"/>
      <c r="ESX6" s="1183"/>
      <c r="ESY6" s="1183"/>
      <c r="ESZ6" s="1183"/>
      <c r="ETA6" s="1183"/>
      <c r="ETB6" s="1183"/>
      <c r="ETC6" s="1183"/>
      <c r="ETD6" s="1183"/>
      <c r="ETE6" s="1183"/>
      <c r="ETF6" s="1183"/>
      <c r="ETG6" s="1183"/>
      <c r="ETH6" s="1183"/>
      <c r="ETI6" s="1183"/>
      <c r="ETJ6" s="1183"/>
      <c r="ETK6" s="1183"/>
      <c r="ETL6" s="1183"/>
      <c r="ETM6" s="1183"/>
      <c r="ETN6" s="1183"/>
      <c r="ETO6" s="1183"/>
      <c r="ETP6" s="1183"/>
      <c r="ETQ6" s="1183"/>
      <c r="ETR6" s="1183"/>
      <c r="ETS6" s="1183"/>
      <c r="ETT6" s="1183"/>
      <c r="ETU6" s="1183"/>
      <c r="ETV6" s="1183"/>
      <c r="ETW6" s="1183"/>
      <c r="ETX6" s="1183"/>
      <c r="ETY6" s="1183"/>
      <c r="ETZ6" s="1183"/>
      <c r="EUA6" s="1183"/>
      <c r="EUB6" s="1183"/>
      <c r="EUC6" s="1183"/>
      <c r="EUD6" s="1183"/>
      <c r="EUE6" s="1183"/>
      <c r="EUF6" s="1183"/>
      <c r="EUG6" s="1183"/>
      <c r="EUH6" s="1183"/>
      <c r="EUI6" s="1183"/>
      <c r="EUJ6" s="1183"/>
      <c r="EUK6" s="1183"/>
      <c r="EUL6" s="1183"/>
      <c r="EUM6" s="1183"/>
      <c r="EUN6" s="1183"/>
      <c r="EUO6" s="1183"/>
      <c r="EUP6" s="1183"/>
      <c r="EUQ6" s="1183"/>
      <c r="EUR6" s="1183"/>
      <c r="EUS6" s="1183"/>
      <c r="EUT6" s="1183"/>
      <c r="EUU6" s="1183"/>
      <c r="EUV6" s="1183"/>
      <c r="EUW6" s="1183"/>
      <c r="EUX6" s="1183"/>
      <c r="EUY6" s="1183"/>
      <c r="EUZ6" s="1183"/>
      <c r="EVA6" s="1183"/>
      <c r="EVB6" s="1183"/>
      <c r="EVC6" s="1183"/>
      <c r="EVD6" s="1183"/>
      <c r="EVE6" s="1183"/>
      <c r="EVF6" s="1183"/>
      <c r="EVG6" s="1183"/>
      <c r="EVH6" s="1183"/>
      <c r="EVI6" s="1183"/>
      <c r="EVJ6" s="1183"/>
      <c r="EVK6" s="1183"/>
      <c r="EVL6" s="1183"/>
      <c r="EVM6" s="1183"/>
      <c r="EVN6" s="1183"/>
      <c r="EVO6" s="1183"/>
      <c r="EVP6" s="1183"/>
      <c r="EVQ6" s="1183"/>
      <c r="EVR6" s="1183"/>
      <c r="EVS6" s="1183"/>
      <c r="EVT6" s="1183"/>
      <c r="EVU6" s="1183"/>
      <c r="EVV6" s="1183"/>
      <c r="EVW6" s="1183"/>
      <c r="EVX6" s="1183"/>
      <c r="EVY6" s="1183"/>
      <c r="EVZ6" s="1183"/>
      <c r="EWA6" s="1183"/>
      <c r="EWB6" s="1183"/>
      <c r="EWC6" s="1183"/>
      <c r="EWD6" s="1183"/>
      <c r="EWE6" s="1183"/>
      <c r="EWF6" s="1183"/>
      <c r="EWG6" s="1183"/>
      <c r="EWH6" s="1183"/>
      <c r="EWI6" s="1183"/>
      <c r="EWJ6" s="1183"/>
      <c r="EWK6" s="1183"/>
      <c r="EWL6" s="1183"/>
      <c r="EWM6" s="1183"/>
      <c r="EWN6" s="1183"/>
      <c r="EWO6" s="1183"/>
      <c r="EWP6" s="1183"/>
      <c r="EWQ6" s="1183"/>
      <c r="EWR6" s="1183"/>
      <c r="EWS6" s="1183"/>
      <c r="EWT6" s="1183"/>
      <c r="EWU6" s="1183"/>
      <c r="EWV6" s="1183"/>
      <c r="EWW6" s="1183"/>
      <c r="EWX6" s="1183"/>
      <c r="EWY6" s="1183"/>
      <c r="EWZ6" s="1183"/>
      <c r="EXA6" s="1183"/>
      <c r="EXB6" s="1183"/>
      <c r="EXC6" s="1183"/>
      <c r="EXD6" s="1183"/>
      <c r="EXE6" s="1183"/>
      <c r="EXF6" s="1183"/>
      <c r="EXG6" s="1183"/>
      <c r="EXH6" s="1183"/>
      <c r="EXI6" s="1183"/>
      <c r="EXJ6" s="1183"/>
      <c r="EXK6" s="1183"/>
      <c r="EXL6" s="1183"/>
      <c r="EXM6" s="1183"/>
      <c r="EXN6" s="1183"/>
      <c r="EXO6" s="1183"/>
      <c r="EXP6" s="1183"/>
      <c r="EXQ6" s="1183"/>
      <c r="EXR6" s="1183"/>
      <c r="EXS6" s="1183"/>
      <c r="EXT6" s="1183"/>
      <c r="EXU6" s="1183"/>
      <c r="EXV6" s="1183"/>
      <c r="EXW6" s="1183"/>
      <c r="EXX6" s="1183"/>
      <c r="EXY6" s="1183"/>
      <c r="EXZ6" s="1183"/>
      <c r="EYA6" s="1183"/>
      <c r="EYB6" s="1183"/>
      <c r="EYC6" s="1183"/>
      <c r="EYD6" s="1183"/>
      <c r="EYE6" s="1183"/>
      <c r="EYF6" s="1183"/>
      <c r="EYG6" s="1183"/>
      <c r="EYH6" s="1183"/>
      <c r="EYI6" s="1183"/>
      <c r="EYJ6" s="1183"/>
      <c r="EYK6" s="1183"/>
      <c r="EYL6" s="1183"/>
      <c r="EYM6" s="1183"/>
      <c r="EYN6" s="1183"/>
      <c r="EYO6" s="1183"/>
      <c r="EYP6" s="1183"/>
      <c r="EYQ6" s="1183"/>
      <c r="EYR6" s="1183"/>
      <c r="EYS6" s="1183"/>
      <c r="EYT6" s="1183"/>
      <c r="EYU6" s="1183"/>
      <c r="EYV6" s="1183"/>
      <c r="EYW6" s="1183"/>
      <c r="EYX6" s="1183"/>
      <c r="EYY6" s="1183"/>
      <c r="EYZ6" s="1183"/>
      <c r="EZA6" s="1183"/>
      <c r="EZB6" s="1183"/>
      <c r="EZC6" s="1183"/>
      <c r="EZD6" s="1183"/>
      <c r="EZE6" s="1183"/>
      <c r="EZF6" s="1183"/>
      <c r="EZG6" s="1183"/>
      <c r="EZH6" s="1183"/>
      <c r="EZI6" s="1183"/>
      <c r="EZJ6" s="1183"/>
      <c r="EZK6" s="1183"/>
      <c r="EZL6" s="1183"/>
      <c r="EZM6" s="1183"/>
      <c r="EZN6" s="1183"/>
      <c r="EZO6" s="1183"/>
      <c r="EZP6" s="1183"/>
      <c r="EZQ6" s="1183"/>
      <c r="EZR6" s="1183"/>
      <c r="EZS6" s="1183"/>
      <c r="EZT6" s="1183"/>
      <c r="EZU6" s="1183"/>
      <c r="EZV6" s="1183"/>
      <c r="EZW6" s="1183"/>
      <c r="EZX6" s="1183"/>
      <c r="EZY6" s="1183"/>
      <c r="EZZ6" s="1183"/>
      <c r="FAA6" s="1183"/>
      <c r="FAB6" s="1183"/>
      <c r="FAC6" s="1183"/>
      <c r="FAD6" s="1183"/>
      <c r="FAE6" s="1183"/>
      <c r="FAF6" s="1183"/>
      <c r="FAG6" s="1183"/>
      <c r="FAH6" s="1183"/>
      <c r="FAI6" s="1183"/>
      <c r="FAJ6" s="1183"/>
      <c r="FAK6" s="1183"/>
      <c r="FAL6" s="1183"/>
      <c r="FAM6" s="1183"/>
      <c r="FAN6" s="1183"/>
      <c r="FAO6" s="1183"/>
      <c r="FAP6" s="1183"/>
      <c r="FAQ6" s="1183"/>
      <c r="FAR6" s="1183"/>
      <c r="FAS6" s="1183"/>
      <c r="FAT6" s="1183"/>
      <c r="FAU6" s="1183"/>
      <c r="FAV6" s="1183"/>
      <c r="FAW6" s="1183"/>
      <c r="FAX6" s="1183"/>
      <c r="FAY6" s="1183"/>
      <c r="FAZ6" s="1183"/>
      <c r="FBA6" s="1183"/>
      <c r="FBB6" s="1183"/>
      <c r="FBC6" s="1183"/>
      <c r="FBD6" s="1183"/>
      <c r="FBE6" s="1183"/>
      <c r="FBF6" s="1183"/>
      <c r="FBG6" s="1183"/>
      <c r="FBH6" s="1183"/>
      <c r="FBI6" s="1183"/>
      <c r="FBJ6" s="1183"/>
      <c r="FBK6" s="1183"/>
      <c r="FBL6" s="1183"/>
      <c r="FBM6" s="1183"/>
      <c r="FBN6" s="1183"/>
      <c r="FBO6" s="1183"/>
      <c r="FBP6" s="1183"/>
      <c r="FBQ6" s="1183"/>
      <c r="FBR6" s="1183"/>
      <c r="FBS6" s="1183"/>
      <c r="FBT6" s="1183"/>
      <c r="FBU6" s="1183"/>
      <c r="FBV6" s="1183"/>
      <c r="FBW6" s="1183"/>
      <c r="FBX6" s="1183"/>
      <c r="FBY6" s="1183"/>
      <c r="FBZ6" s="1183"/>
      <c r="FCA6" s="1183"/>
      <c r="FCB6" s="1183"/>
      <c r="FCC6" s="1183"/>
      <c r="FCD6" s="1183"/>
      <c r="FCE6" s="1183"/>
      <c r="FCF6" s="1183"/>
      <c r="FCG6" s="1183"/>
      <c r="FCH6" s="1183"/>
      <c r="FCI6" s="1183"/>
      <c r="FCJ6" s="1183"/>
      <c r="FCK6" s="1183"/>
      <c r="FCL6" s="1183"/>
      <c r="FCM6" s="1183"/>
      <c r="FCN6" s="1183"/>
      <c r="FCO6" s="1183"/>
      <c r="FCP6" s="1183"/>
      <c r="FCQ6" s="1183"/>
      <c r="FCR6" s="1183"/>
      <c r="FCS6" s="1183"/>
      <c r="FCT6" s="1183"/>
      <c r="FCU6" s="1183"/>
      <c r="FCV6" s="1183"/>
      <c r="FCW6" s="1183"/>
      <c r="FCX6" s="1183"/>
      <c r="FCY6" s="1183"/>
      <c r="FCZ6" s="1183"/>
      <c r="FDA6" s="1183"/>
      <c r="FDB6" s="1183"/>
      <c r="FDC6" s="1183"/>
      <c r="FDD6" s="1183"/>
      <c r="FDE6" s="1183"/>
      <c r="FDF6" s="1183"/>
      <c r="FDG6" s="1183"/>
      <c r="FDH6" s="1183"/>
      <c r="FDI6" s="1183"/>
      <c r="FDJ6" s="1183"/>
      <c r="FDK6" s="1183"/>
      <c r="FDL6" s="1183"/>
      <c r="FDM6" s="1183"/>
      <c r="FDN6" s="1183"/>
      <c r="FDO6" s="1183"/>
      <c r="FDP6" s="1183"/>
      <c r="FDQ6" s="1183"/>
      <c r="FDR6" s="1183"/>
      <c r="FDS6" s="1183"/>
      <c r="FDT6" s="1183"/>
      <c r="FDU6" s="1183"/>
      <c r="FDV6" s="1183"/>
      <c r="FDW6" s="1183"/>
      <c r="FDX6" s="1183"/>
      <c r="FDY6" s="1183"/>
      <c r="FDZ6" s="1183"/>
      <c r="FEA6" s="1183"/>
      <c r="FEB6" s="1183"/>
      <c r="FEC6" s="1183"/>
      <c r="FED6" s="1183"/>
      <c r="FEE6" s="1183"/>
      <c r="FEF6" s="1183"/>
      <c r="FEG6" s="1183"/>
      <c r="FEH6" s="1183"/>
      <c r="FEI6" s="1183"/>
      <c r="FEJ6" s="1183"/>
      <c r="FEK6" s="1183"/>
      <c r="FEL6" s="1183"/>
      <c r="FEM6" s="1183"/>
      <c r="FEN6" s="1183"/>
      <c r="FEO6" s="1183"/>
      <c r="FEP6" s="1183"/>
      <c r="FEQ6" s="1183"/>
      <c r="FER6" s="1183"/>
      <c r="FES6" s="1183"/>
      <c r="FET6" s="1183"/>
      <c r="FEU6" s="1183"/>
      <c r="FEV6" s="1183"/>
      <c r="FEW6" s="1183"/>
      <c r="FEX6" s="1183"/>
      <c r="FEY6" s="1183"/>
      <c r="FEZ6" s="1183"/>
      <c r="FFA6" s="1183"/>
      <c r="FFB6" s="1183"/>
      <c r="FFC6" s="1183"/>
      <c r="FFD6" s="1183"/>
      <c r="FFE6" s="1183"/>
      <c r="FFF6" s="1183"/>
      <c r="FFG6" s="1183"/>
      <c r="FFH6" s="1183"/>
      <c r="FFI6" s="1183"/>
      <c r="FFJ6" s="1183"/>
      <c r="FFK6" s="1183"/>
      <c r="FFL6" s="1183"/>
      <c r="FFM6" s="1183"/>
      <c r="FFN6" s="1183"/>
      <c r="FFO6" s="1183"/>
      <c r="FFP6" s="1183"/>
      <c r="FFQ6" s="1183"/>
      <c r="FFR6" s="1183"/>
      <c r="FFS6" s="1183"/>
      <c r="FFT6" s="1183"/>
      <c r="FFU6" s="1183"/>
      <c r="FFV6" s="1183"/>
      <c r="FFW6" s="1183"/>
      <c r="FFX6" s="1183"/>
      <c r="FFY6" s="1183"/>
      <c r="FFZ6" s="1183"/>
      <c r="FGA6" s="1183"/>
      <c r="FGB6" s="1183"/>
      <c r="FGC6" s="1183"/>
      <c r="FGD6" s="1183"/>
      <c r="FGE6" s="1183"/>
      <c r="FGF6" s="1183"/>
      <c r="FGG6" s="1183"/>
      <c r="FGH6" s="1183"/>
      <c r="FGI6" s="1183"/>
      <c r="FGJ6" s="1183"/>
      <c r="FGK6" s="1183"/>
      <c r="FGL6" s="1183"/>
      <c r="FGM6" s="1183"/>
      <c r="FGN6" s="1183"/>
      <c r="FGO6" s="1183"/>
      <c r="FGP6" s="1183"/>
      <c r="FGQ6" s="1183"/>
      <c r="FGR6" s="1183"/>
      <c r="FGS6" s="1183"/>
      <c r="FGT6" s="1183"/>
      <c r="FGU6" s="1183"/>
      <c r="FGV6" s="1183"/>
      <c r="FGW6" s="1183"/>
      <c r="FGX6" s="1183"/>
      <c r="FGY6" s="1183"/>
      <c r="FGZ6" s="1183"/>
      <c r="FHA6" s="1183"/>
      <c r="FHB6" s="1183"/>
      <c r="FHC6" s="1183"/>
      <c r="FHD6" s="1183"/>
      <c r="FHE6" s="1183"/>
      <c r="FHF6" s="1183"/>
      <c r="FHG6" s="1183"/>
      <c r="FHH6" s="1183"/>
      <c r="FHI6" s="1183"/>
      <c r="FHJ6" s="1183"/>
      <c r="FHK6" s="1183"/>
      <c r="FHL6" s="1183"/>
      <c r="FHM6" s="1183"/>
      <c r="FHN6" s="1183"/>
      <c r="FHO6" s="1183"/>
      <c r="FHP6" s="1183"/>
      <c r="FHQ6" s="1183"/>
      <c r="FHR6" s="1183"/>
      <c r="FHS6" s="1183"/>
      <c r="FHT6" s="1183"/>
      <c r="FHU6" s="1183"/>
      <c r="FHV6" s="1183"/>
      <c r="FHW6" s="1183"/>
      <c r="FHX6" s="1183"/>
      <c r="FHY6" s="1183"/>
      <c r="FHZ6" s="1183"/>
      <c r="FIA6" s="1183"/>
      <c r="FIB6" s="1183"/>
      <c r="FIC6" s="1183"/>
      <c r="FID6" s="1183"/>
      <c r="FIE6" s="1183"/>
      <c r="FIF6" s="1183"/>
      <c r="FIG6" s="1183"/>
      <c r="FIH6" s="1183"/>
      <c r="FII6" s="1183"/>
      <c r="FIJ6" s="1183"/>
      <c r="FIK6" s="1183"/>
      <c r="FIL6" s="1183"/>
      <c r="FIM6" s="1183"/>
      <c r="FIN6" s="1183"/>
      <c r="FIO6" s="1183"/>
      <c r="FIP6" s="1183"/>
      <c r="FIQ6" s="1183"/>
      <c r="FIR6" s="1183"/>
      <c r="FIS6" s="1183"/>
      <c r="FIT6" s="1183"/>
      <c r="FIU6" s="1183"/>
      <c r="FIV6" s="1183"/>
      <c r="FIW6" s="1183"/>
      <c r="FIX6" s="1183"/>
      <c r="FIY6" s="1183"/>
      <c r="FIZ6" s="1183"/>
      <c r="FJA6" s="1183"/>
      <c r="FJB6" s="1183"/>
      <c r="FJC6" s="1183"/>
      <c r="FJD6" s="1183"/>
      <c r="FJE6" s="1183"/>
      <c r="FJF6" s="1183"/>
      <c r="FJG6" s="1183"/>
      <c r="FJH6" s="1183"/>
      <c r="FJI6" s="1183"/>
      <c r="FJJ6" s="1183"/>
      <c r="FJK6" s="1183"/>
      <c r="FJL6" s="1183"/>
      <c r="FJM6" s="1183"/>
      <c r="FJN6" s="1183"/>
      <c r="FJO6" s="1183"/>
      <c r="FJP6" s="1183"/>
      <c r="FJQ6" s="1183"/>
      <c r="FJR6" s="1183"/>
      <c r="FJS6" s="1183"/>
      <c r="FJT6" s="1183"/>
      <c r="FJU6" s="1183"/>
      <c r="FJV6" s="1183"/>
      <c r="FJW6" s="1183"/>
      <c r="FJX6" s="1183"/>
      <c r="FJY6" s="1183"/>
      <c r="FJZ6" s="1183"/>
      <c r="FKA6" s="1183"/>
      <c r="FKB6" s="1183"/>
      <c r="FKC6" s="1183"/>
      <c r="FKD6" s="1183"/>
      <c r="FKE6" s="1183"/>
      <c r="FKF6" s="1183"/>
      <c r="FKG6" s="1183"/>
      <c r="FKH6" s="1183"/>
      <c r="FKI6" s="1183"/>
      <c r="FKJ6" s="1183"/>
      <c r="FKK6" s="1183"/>
      <c r="FKL6" s="1183"/>
      <c r="FKM6" s="1183"/>
      <c r="FKN6" s="1183"/>
      <c r="FKO6" s="1183"/>
      <c r="FKP6" s="1183"/>
      <c r="FKQ6" s="1183"/>
      <c r="FKR6" s="1183"/>
      <c r="FKS6" s="1183"/>
      <c r="FKT6" s="1183"/>
      <c r="FKU6" s="1183"/>
      <c r="FKV6" s="1183"/>
      <c r="FKW6" s="1183"/>
      <c r="FKX6" s="1183"/>
      <c r="FKY6" s="1183"/>
      <c r="FKZ6" s="1183"/>
      <c r="FLA6" s="1183"/>
      <c r="FLB6" s="1183"/>
      <c r="FLC6" s="1183"/>
      <c r="FLD6" s="1183"/>
      <c r="FLE6" s="1183"/>
      <c r="FLF6" s="1183"/>
      <c r="FLG6" s="1183"/>
      <c r="FLH6" s="1183"/>
      <c r="FLI6" s="1183"/>
      <c r="FLJ6" s="1183"/>
      <c r="FLK6" s="1183"/>
      <c r="FLL6" s="1183"/>
      <c r="FLM6" s="1183"/>
      <c r="FLN6" s="1183"/>
      <c r="FLO6" s="1183"/>
      <c r="FLP6" s="1183"/>
      <c r="FLQ6" s="1183"/>
      <c r="FLR6" s="1183"/>
      <c r="FLS6" s="1183"/>
      <c r="FLT6" s="1183"/>
      <c r="FLU6" s="1183"/>
      <c r="FLV6" s="1183"/>
      <c r="FLW6" s="1183"/>
      <c r="FLX6" s="1183"/>
      <c r="FLY6" s="1183"/>
      <c r="FLZ6" s="1183"/>
      <c r="FMA6" s="1183"/>
      <c r="FMB6" s="1183"/>
      <c r="FMC6" s="1183"/>
      <c r="FMD6" s="1183"/>
      <c r="FME6" s="1183"/>
      <c r="FMF6" s="1183"/>
      <c r="FMG6" s="1183"/>
      <c r="FMH6" s="1183"/>
      <c r="FMI6" s="1183"/>
      <c r="FMJ6" s="1183"/>
      <c r="FMK6" s="1183"/>
      <c r="FML6" s="1183"/>
      <c r="FMM6" s="1183"/>
      <c r="FMN6" s="1183"/>
      <c r="FMO6" s="1183"/>
      <c r="FMP6" s="1183"/>
      <c r="FMQ6" s="1183"/>
      <c r="FMR6" s="1183"/>
      <c r="FMS6" s="1183"/>
      <c r="FMT6" s="1183"/>
      <c r="FMU6" s="1183"/>
      <c r="FMV6" s="1183"/>
      <c r="FMW6" s="1183"/>
      <c r="FMX6" s="1183"/>
      <c r="FMY6" s="1183"/>
      <c r="FMZ6" s="1183"/>
      <c r="FNA6" s="1183"/>
      <c r="FNB6" s="1183"/>
      <c r="FNC6" s="1183"/>
      <c r="FND6" s="1183"/>
      <c r="FNE6" s="1183"/>
      <c r="FNF6" s="1183"/>
      <c r="FNG6" s="1183"/>
      <c r="FNH6" s="1183"/>
      <c r="FNI6" s="1183"/>
      <c r="FNJ6" s="1183"/>
      <c r="FNK6" s="1183"/>
      <c r="FNL6" s="1183"/>
      <c r="FNM6" s="1183"/>
      <c r="FNN6" s="1183"/>
      <c r="FNO6" s="1183"/>
      <c r="FNP6" s="1183"/>
      <c r="FNQ6" s="1183"/>
      <c r="FNR6" s="1183"/>
      <c r="FNS6" s="1183"/>
      <c r="FNT6" s="1183"/>
      <c r="FNU6" s="1183"/>
      <c r="FNV6" s="1183"/>
      <c r="FNW6" s="1183"/>
      <c r="FNX6" s="1183"/>
      <c r="FNY6" s="1183"/>
      <c r="FNZ6" s="1183"/>
      <c r="FOA6" s="1183"/>
      <c r="FOB6" s="1183"/>
      <c r="FOC6" s="1183"/>
      <c r="FOD6" s="1183"/>
      <c r="FOE6" s="1183"/>
      <c r="FOF6" s="1183"/>
      <c r="FOG6" s="1183"/>
      <c r="FOH6" s="1183"/>
      <c r="FOI6" s="1183"/>
      <c r="FOJ6" s="1183"/>
      <c r="FOK6" s="1183"/>
      <c r="FOL6" s="1183"/>
      <c r="FOM6" s="1183"/>
      <c r="FON6" s="1183"/>
      <c r="FOO6" s="1183"/>
      <c r="FOP6" s="1183"/>
      <c r="FOQ6" s="1183"/>
      <c r="FOR6" s="1183"/>
      <c r="FOS6" s="1183"/>
      <c r="FOT6" s="1183"/>
      <c r="FOU6" s="1183"/>
      <c r="FOV6" s="1183"/>
      <c r="FOW6" s="1183"/>
      <c r="FOX6" s="1183"/>
      <c r="FOY6" s="1183"/>
      <c r="FOZ6" s="1183"/>
      <c r="FPA6" s="1183"/>
      <c r="FPB6" s="1183"/>
      <c r="FPC6" s="1183"/>
      <c r="FPD6" s="1183"/>
      <c r="FPE6" s="1183"/>
      <c r="FPF6" s="1183"/>
      <c r="FPG6" s="1183"/>
      <c r="FPH6" s="1183"/>
      <c r="FPI6" s="1183"/>
      <c r="FPJ6" s="1183"/>
      <c r="FPK6" s="1183"/>
      <c r="FPL6" s="1183"/>
      <c r="FPM6" s="1183"/>
      <c r="FPN6" s="1183"/>
      <c r="FPO6" s="1183"/>
      <c r="FPP6" s="1183"/>
      <c r="FPQ6" s="1183"/>
      <c r="FPR6" s="1183"/>
      <c r="FPS6" s="1183"/>
      <c r="FPT6" s="1183"/>
      <c r="FPU6" s="1183"/>
      <c r="FPV6" s="1183"/>
      <c r="FPW6" s="1183"/>
      <c r="FPX6" s="1183"/>
      <c r="FPY6" s="1183"/>
      <c r="FPZ6" s="1183"/>
      <c r="FQA6" s="1183"/>
      <c r="FQB6" s="1183"/>
      <c r="FQC6" s="1183"/>
      <c r="FQD6" s="1183"/>
      <c r="FQE6" s="1183"/>
      <c r="FQF6" s="1183"/>
      <c r="FQG6" s="1183"/>
      <c r="FQH6" s="1183"/>
      <c r="FQI6" s="1183"/>
      <c r="FQJ6" s="1183"/>
      <c r="FQK6" s="1183"/>
      <c r="FQL6" s="1183"/>
      <c r="FQM6" s="1183"/>
      <c r="FQN6" s="1183"/>
      <c r="FQO6" s="1183"/>
      <c r="FQP6" s="1183"/>
      <c r="FQQ6" s="1183"/>
      <c r="FQR6" s="1183"/>
      <c r="FQS6" s="1183"/>
      <c r="FQT6" s="1183"/>
      <c r="FQU6" s="1183"/>
      <c r="FQV6" s="1183"/>
      <c r="FQW6" s="1183"/>
      <c r="FQX6" s="1183"/>
      <c r="FQY6" s="1183"/>
      <c r="FQZ6" s="1183"/>
      <c r="FRA6" s="1183"/>
      <c r="FRB6" s="1183"/>
      <c r="FRC6" s="1183"/>
      <c r="FRD6" s="1183"/>
      <c r="FRE6" s="1183"/>
      <c r="FRF6" s="1183"/>
      <c r="FRG6" s="1183"/>
      <c r="FRH6" s="1183"/>
      <c r="FRI6" s="1183"/>
      <c r="FRJ6" s="1183"/>
      <c r="FRK6" s="1183"/>
      <c r="FRL6" s="1183"/>
      <c r="FRM6" s="1183"/>
      <c r="FRN6" s="1183"/>
      <c r="FRO6" s="1183"/>
      <c r="FRP6" s="1183"/>
      <c r="FRQ6" s="1183"/>
      <c r="FRR6" s="1183"/>
      <c r="FRS6" s="1183"/>
      <c r="FRT6" s="1183"/>
      <c r="FRU6" s="1183"/>
      <c r="FRV6" s="1183"/>
      <c r="FRW6" s="1183"/>
      <c r="FRX6" s="1183"/>
      <c r="FRY6" s="1183"/>
      <c r="FRZ6" s="1183"/>
      <c r="FSA6" s="1183"/>
      <c r="FSB6" s="1183"/>
      <c r="FSC6" s="1183"/>
      <c r="FSD6" s="1183"/>
      <c r="FSE6" s="1183"/>
      <c r="FSF6" s="1183"/>
      <c r="FSG6" s="1183"/>
      <c r="FSH6" s="1183"/>
      <c r="FSI6" s="1183"/>
      <c r="FSJ6" s="1183"/>
      <c r="FSK6" s="1183"/>
      <c r="FSL6" s="1183"/>
      <c r="FSM6" s="1183"/>
      <c r="FSN6" s="1183"/>
      <c r="FSO6" s="1183"/>
      <c r="FSP6" s="1183"/>
      <c r="FSQ6" s="1183"/>
      <c r="FSR6" s="1183"/>
      <c r="FSS6" s="1183"/>
      <c r="FST6" s="1183"/>
      <c r="FSU6" s="1183"/>
      <c r="FSV6" s="1183"/>
      <c r="FSW6" s="1183"/>
      <c r="FSX6" s="1183"/>
      <c r="FSY6" s="1183"/>
      <c r="FSZ6" s="1183"/>
      <c r="FTA6" s="1183"/>
      <c r="FTB6" s="1183"/>
      <c r="FTC6" s="1183"/>
      <c r="FTD6" s="1183"/>
      <c r="FTE6" s="1183"/>
      <c r="FTF6" s="1183"/>
      <c r="FTG6" s="1183"/>
      <c r="FTH6" s="1183"/>
      <c r="FTI6" s="1183"/>
      <c r="FTJ6" s="1183"/>
      <c r="FTK6" s="1183"/>
      <c r="FTL6" s="1183"/>
      <c r="FTM6" s="1183"/>
      <c r="FTN6" s="1183"/>
      <c r="FTO6" s="1183"/>
      <c r="FTP6" s="1183"/>
      <c r="FTQ6" s="1183"/>
      <c r="FTR6" s="1183"/>
      <c r="FTS6" s="1183"/>
      <c r="FTT6" s="1183"/>
      <c r="FTU6" s="1183"/>
      <c r="FTV6" s="1183"/>
      <c r="FTW6" s="1183"/>
      <c r="FTX6" s="1183"/>
      <c r="FTY6" s="1183"/>
      <c r="FTZ6" s="1183"/>
      <c r="FUA6" s="1183"/>
      <c r="FUB6" s="1183"/>
      <c r="FUC6" s="1183"/>
      <c r="FUD6" s="1183"/>
      <c r="FUE6" s="1183"/>
      <c r="FUF6" s="1183"/>
      <c r="FUG6" s="1183"/>
      <c r="FUH6" s="1183"/>
      <c r="FUI6" s="1183"/>
      <c r="FUJ6" s="1183"/>
      <c r="FUK6" s="1183"/>
      <c r="FUL6" s="1183"/>
      <c r="FUM6" s="1183"/>
      <c r="FUN6" s="1183"/>
      <c r="FUO6" s="1183"/>
      <c r="FUP6" s="1183"/>
      <c r="FUQ6" s="1183"/>
      <c r="FUR6" s="1183"/>
      <c r="FUS6" s="1183"/>
      <c r="FUT6" s="1183"/>
      <c r="FUU6" s="1183"/>
      <c r="FUV6" s="1183"/>
      <c r="FUW6" s="1183"/>
      <c r="FUX6" s="1183"/>
      <c r="FUY6" s="1183"/>
      <c r="FUZ6" s="1183"/>
      <c r="FVA6" s="1183"/>
      <c r="FVB6" s="1183"/>
      <c r="FVC6" s="1183"/>
      <c r="FVD6" s="1183"/>
      <c r="FVE6" s="1183"/>
      <c r="FVF6" s="1183"/>
      <c r="FVG6" s="1183"/>
      <c r="FVH6" s="1183"/>
      <c r="FVI6" s="1183"/>
      <c r="FVJ6" s="1183"/>
      <c r="FVK6" s="1183"/>
      <c r="FVL6" s="1183"/>
      <c r="FVM6" s="1183"/>
      <c r="FVN6" s="1183"/>
      <c r="FVO6" s="1183"/>
      <c r="FVP6" s="1183"/>
      <c r="FVQ6" s="1183"/>
      <c r="FVR6" s="1183"/>
      <c r="FVS6" s="1183"/>
      <c r="FVT6" s="1183"/>
      <c r="FVU6" s="1183"/>
      <c r="FVV6" s="1183"/>
      <c r="FVW6" s="1183"/>
      <c r="FVX6" s="1183"/>
      <c r="FVY6" s="1183"/>
      <c r="FVZ6" s="1183"/>
      <c r="FWA6" s="1183"/>
      <c r="FWB6" s="1183"/>
      <c r="FWC6" s="1183"/>
      <c r="FWD6" s="1183"/>
      <c r="FWE6" s="1183"/>
      <c r="FWF6" s="1183"/>
      <c r="FWG6" s="1183"/>
      <c r="FWH6" s="1183"/>
      <c r="FWI6" s="1183"/>
      <c r="FWJ6" s="1183"/>
      <c r="FWK6" s="1183"/>
      <c r="FWL6" s="1183"/>
      <c r="FWM6" s="1183"/>
      <c r="FWN6" s="1183"/>
      <c r="FWO6" s="1183"/>
      <c r="FWP6" s="1183"/>
      <c r="FWQ6" s="1183"/>
      <c r="FWR6" s="1183"/>
      <c r="FWS6" s="1183"/>
      <c r="FWT6" s="1183"/>
      <c r="FWU6" s="1183"/>
      <c r="FWV6" s="1183"/>
      <c r="FWW6" s="1183"/>
      <c r="FWX6" s="1183"/>
      <c r="FWY6" s="1183"/>
      <c r="FWZ6" s="1183"/>
      <c r="FXA6" s="1183"/>
      <c r="FXB6" s="1183"/>
      <c r="FXC6" s="1183"/>
      <c r="FXD6" s="1183"/>
      <c r="FXE6" s="1183"/>
      <c r="FXF6" s="1183"/>
      <c r="FXG6" s="1183"/>
      <c r="FXH6" s="1183"/>
      <c r="FXI6" s="1183"/>
      <c r="FXJ6" s="1183"/>
      <c r="FXK6" s="1183"/>
      <c r="FXL6" s="1183"/>
      <c r="FXM6" s="1183"/>
      <c r="FXN6" s="1183"/>
      <c r="FXO6" s="1183"/>
      <c r="FXP6" s="1183"/>
      <c r="FXQ6" s="1183"/>
      <c r="FXR6" s="1183"/>
      <c r="FXS6" s="1183"/>
      <c r="FXT6" s="1183"/>
      <c r="FXU6" s="1183"/>
      <c r="FXV6" s="1183"/>
      <c r="FXW6" s="1183"/>
      <c r="FXX6" s="1183"/>
      <c r="FXY6" s="1183"/>
      <c r="FXZ6" s="1183"/>
      <c r="FYA6" s="1183"/>
      <c r="FYB6" s="1183"/>
      <c r="FYC6" s="1183"/>
      <c r="FYD6" s="1183"/>
      <c r="FYE6" s="1183"/>
      <c r="FYF6" s="1183"/>
      <c r="FYG6" s="1183"/>
      <c r="FYH6" s="1183"/>
      <c r="FYI6" s="1183"/>
      <c r="FYJ6" s="1183"/>
      <c r="FYK6" s="1183"/>
      <c r="FYL6" s="1183"/>
      <c r="FYM6" s="1183"/>
      <c r="FYN6" s="1183"/>
      <c r="FYO6" s="1183"/>
      <c r="FYP6" s="1183"/>
      <c r="FYQ6" s="1183"/>
      <c r="FYR6" s="1183"/>
      <c r="FYS6" s="1183"/>
      <c r="FYT6" s="1183"/>
      <c r="FYU6" s="1183"/>
      <c r="FYV6" s="1183"/>
      <c r="FYW6" s="1183"/>
      <c r="FYX6" s="1183"/>
      <c r="FYY6" s="1183"/>
      <c r="FYZ6" s="1183"/>
      <c r="FZA6" s="1183"/>
      <c r="FZB6" s="1183"/>
      <c r="FZC6" s="1183"/>
      <c r="FZD6" s="1183"/>
      <c r="FZE6" s="1183"/>
      <c r="FZF6" s="1183"/>
      <c r="FZG6" s="1183"/>
      <c r="FZH6" s="1183"/>
      <c r="FZI6" s="1183"/>
      <c r="FZJ6" s="1183"/>
      <c r="FZK6" s="1183"/>
      <c r="FZL6" s="1183"/>
      <c r="FZM6" s="1183"/>
      <c r="FZN6" s="1183"/>
      <c r="FZO6" s="1183"/>
      <c r="FZP6" s="1183"/>
      <c r="FZQ6" s="1183"/>
      <c r="FZR6" s="1183"/>
      <c r="FZS6" s="1183"/>
      <c r="FZT6" s="1183"/>
      <c r="FZU6" s="1183"/>
      <c r="FZV6" s="1183"/>
      <c r="FZW6" s="1183"/>
      <c r="FZX6" s="1183"/>
      <c r="FZY6" s="1183"/>
      <c r="FZZ6" s="1183"/>
      <c r="GAA6" s="1183"/>
      <c r="GAB6" s="1183"/>
      <c r="GAC6" s="1183"/>
      <c r="GAD6" s="1183"/>
      <c r="GAE6" s="1183"/>
      <c r="GAF6" s="1183"/>
      <c r="GAG6" s="1183"/>
      <c r="GAH6" s="1183"/>
      <c r="GAI6" s="1183"/>
      <c r="GAJ6" s="1183"/>
      <c r="GAK6" s="1183"/>
      <c r="GAL6" s="1183"/>
      <c r="GAM6" s="1183"/>
      <c r="GAN6" s="1183"/>
      <c r="GAO6" s="1183"/>
      <c r="GAP6" s="1183"/>
      <c r="GAQ6" s="1183"/>
      <c r="GAR6" s="1183"/>
      <c r="GAS6" s="1183"/>
      <c r="GAT6" s="1183"/>
      <c r="GAU6" s="1183"/>
      <c r="GAV6" s="1183"/>
      <c r="GAW6" s="1183"/>
      <c r="GAX6" s="1183"/>
      <c r="GAY6" s="1183"/>
      <c r="GAZ6" s="1183"/>
      <c r="GBA6" s="1183"/>
      <c r="GBB6" s="1183"/>
      <c r="GBC6" s="1183"/>
      <c r="GBD6" s="1183"/>
      <c r="GBE6" s="1183"/>
      <c r="GBF6" s="1183"/>
      <c r="GBG6" s="1183"/>
      <c r="GBH6" s="1183"/>
      <c r="GBI6" s="1183"/>
      <c r="GBJ6" s="1183"/>
      <c r="GBK6" s="1183"/>
      <c r="GBL6" s="1183"/>
      <c r="GBM6" s="1183"/>
      <c r="GBN6" s="1183"/>
      <c r="GBO6" s="1183"/>
      <c r="GBP6" s="1183"/>
      <c r="GBQ6" s="1183"/>
      <c r="GBR6" s="1183"/>
      <c r="GBS6" s="1183"/>
      <c r="GBT6" s="1183"/>
      <c r="GBU6" s="1183"/>
      <c r="GBV6" s="1183"/>
      <c r="GBW6" s="1183"/>
      <c r="GBX6" s="1183"/>
      <c r="GBY6" s="1183"/>
      <c r="GBZ6" s="1183"/>
      <c r="GCA6" s="1183"/>
      <c r="GCB6" s="1183"/>
      <c r="GCC6" s="1183"/>
      <c r="GCD6" s="1183"/>
      <c r="GCE6" s="1183"/>
      <c r="GCF6" s="1183"/>
      <c r="GCG6" s="1183"/>
      <c r="GCH6" s="1183"/>
      <c r="GCI6" s="1183"/>
      <c r="GCJ6" s="1183"/>
      <c r="GCK6" s="1183"/>
      <c r="GCL6" s="1183"/>
      <c r="GCM6" s="1183"/>
      <c r="GCN6" s="1183"/>
      <c r="GCO6" s="1183"/>
      <c r="GCP6" s="1183"/>
      <c r="GCQ6" s="1183"/>
      <c r="GCR6" s="1183"/>
      <c r="GCS6" s="1183"/>
      <c r="GCT6" s="1183"/>
      <c r="GCU6" s="1183"/>
      <c r="GCV6" s="1183"/>
      <c r="GCW6" s="1183"/>
      <c r="GCX6" s="1183"/>
      <c r="GCY6" s="1183"/>
      <c r="GCZ6" s="1183"/>
      <c r="GDA6" s="1183"/>
      <c r="GDB6" s="1183"/>
      <c r="GDC6" s="1183"/>
      <c r="GDD6" s="1183"/>
      <c r="GDE6" s="1183"/>
      <c r="GDF6" s="1183"/>
      <c r="GDG6" s="1183"/>
      <c r="GDH6" s="1183"/>
      <c r="GDI6" s="1183"/>
      <c r="GDJ6" s="1183"/>
      <c r="GDK6" s="1183"/>
      <c r="GDL6" s="1183"/>
      <c r="GDM6" s="1183"/>
      <c r="GDN6" s="1183"/>
      <c r="GDO6" s="1183"/>
      <c r="GDP6" s="1183"/>
      <c r="GDQ6" s="1183"/>
      <c r="GDR6" s="1183"/>
      <c r="GDS6" s="1183"/>
      <c r="GDT6" s="1183"/>
      <c r="GDU6" s="1183"/>
      <c r="GDV6" s="1183"/>
      <c r="GDW6" s="1183"/>
      <c r="GDX6" s="1183"/>
      <c r="GDY6" s="1183"/>
      <c r="GDZ6" s="1183"/>
      <c r="GEA6" s="1183"/>
      <c r="GEB6" s="1183"/>
      <c r="GEC6" s="1183"/>
      <c r="GED6" s="1183"/>
      <c r="GEE6" s="1183"/>
      <c r="GEF6" s="1183"/>
      <c r="GEG6" s="1183"/>
      <c r="GEH6" s="1183"/>
      <c r="GEI6" s="1183"/>
      <c r="GEJ6" s="1183"/>
      <c r="GEK6" s="1183"/>
      <c r="GEL6" s="1183"/>
      <c r="GEM6" s="1183"/>
      <c r="GEN6" s="1183"/>
      <c r="GEO6" s="1183"/>
      <c r="GEP6" s="1183"/>
      <c r="GEQ6" s="1183"/>
      <c r="GER6" s="1183"/>
      <c r="GES6" s="1183"/>
      <c r="GET6" s="1183"/>
      <c r="GEU6" s="1183"/>
      <c r="GEV6" s="1183"/>
      <c r="GEW6" s="1183"/>
      <c r="GEX6" s="1183"/>
      <c r="GEY6" s="1183"/>
      <c r="GEZ6" s="1183"/>
      <c r="GFA6" s="1183"/>
      <c r="GFB6" s="1183"/>
      <c r="GFC6" s="1183"/>
      <c r="GFD6" s="1183"/>
      <c r="GFE6" s="1183"/>
      <c r="GFF6" s="1183"/>
      <c r="GFG6" s="1183"/>
      <c r="GFH6" s="1183"/>
      <c r="GFI6" s="1183"/>
      <c r="GFJ6" s="1183"/>
      <c r="GFK6" s="1183"/>
      <c r="GFL6" s="1183"/>
      <c r="GFM6" s="1183"/>
      <c r="GFN6" s="1183"/>
      <c r="GFO6" s="1183"/>
      <c r="GFP6" s="1183"/>
      <c r="GFQ6" s="1183"/>
      <c r="GFR6" s="1183"/>
      <c r="GFS6" s="1183"/>
      <c r="GFT6" s="1183"/>
      <c r="GFU6" s="1183"/>
      <c r="GFV6" s="1183"/>
      <c r="GFW6" s="1183"/>
      <c r="GFX6" s="1183"/>
      <c r="GFY6" s="1183"/>
      <c r="GFZ6" s="1183"/>
      <c r="GGA6" s="1183"/>
      <c r="GGB6" s="1183"/>
      <c r="GGC6" s="1183"/>
      <c r="GGD6" s="1183"/>
      <c r="GGE6" s="1183"/>
      <c r="GGF6" s="1183"/>
      <c r="GGG6" s="1183"/>
      <c r="GGH6" s="1183"/>
      <c r="GGI6" s="1183"/>
      <c r="GGJ6" s="1183"/>
      <c r="GGK6" s="1183"/>
      <c r="GGL6" s="1183"/>
      <c r="GGM6" s="1183"/>
      <c r="GGN6" s="1183"/>
      <c r="GGO6" s="1183"/>
      <c r="GGP6" s="1183"/>
      <c r="GGQ6" s="1183"/>
      <c r="GGR6" s="1183"/>
      <c r="GGS6" s="1183"/>
      <c r="GGT6" s="1183"/>
      <c r="GGU6" s="1183"/>
      <c r="GGV6" s="1183"/>
      <c r="GGW6" s="1183"/>
      <c r="GGX6" s="1183"/>
      <c r="GGY6" s="1183"/>
      <c r="GGZ6" s="1183"/>
      <c r="GHA6" s="1183"/>
      <c r="GHB6" s="1183"/>
      <c r="GHC6" s="1183"/>
      <c r="GHD6" s="1183"/>
      <c r="GHE6" s="1183"/>
      <c r="GHF6" s="1183"/>
      <c r="GHG6" s="1183"/>
      <c r="GHH6" s="1183"/>
      <c r="GHI6" s="1183"/>
      <c r="GHJ6" s="1183"/>
      <c r="GHK6" s="1183"/>
      <c r="GHL6" s="1183"/>
      <c r="GHM6" s="1183"/>
      <c r="GHN6" s="1183"/>
      <c r="GHO6" s="1183"/>
      <c r="GHP6" s="1183"/>
      <c r="GHQ6" s="1183"/>
      <c r="GHR6" s="1183"/>
      <c r="GHS6" s="1183"/>
      <c r="GHT6" s="1183"/>
      <c r="GHU6" s="1183"/>
      <c r="GHV6" s="1183"/>
      <c r="GHW6" s="1183"/>
      <c r="GHX6" s="1183"/>
      <c r="GHY6" s="1183"/>
      <c r="GHZ6" s="1183"/>
      <c r="GIA6" s="1183"/>
      <c r="GIB6" s="1183"/>
      <c r="GIC6" s="1183"/>
      <c r="GID6" s="1183"/>
      <c r="GIE6" s="1183"/>
      <c r="GIF6" s="1183"/>
      <c r="GIG6" s="1183"/>
      <c r="GIH6" s="1183"/>
      <c r="GII6" s="1183"/>
      <c r="GIJ6" s="1183"/>
      <c r="GIK6" s="1183"/>
      <c r="GIL6" s="1183"/>
      <c r="GIM6" s="1183"/>
      <c r="GIN6" s="1183"/>
      <c r="GIO6" s="1183"/>
      <c r="GIP6" s="1183"/>
      <c r="GIQ6" s="1183"/>
      <c r="GIR6" s="1183"/>
      <c r="GIS6" s="1183"/>
      <c r="GIT6" s="1183"/>
      <c r="GIU6" s="1183"/>
      <c r="GIV6" s="1183"/>
      <c r="GIW6" s="1183"/>
      <c r="GIX6" s="1183"/>
      <c r="GIY6" s="1183"/>
      <c r="GIZ6" s="1183"/>
      <c r="GJA6" s="1183"/>
      <c r="GJB6" s="1183"/>
      <c r="GJC6" s="1183"/>
      <c r="GJD6" s="1183"/>
      <c r="GJE6" s="1183"/>
      <c r="GJF6" s="1183"/>
      <c r="GJG6" s="1183"/>
      <c r="GJH6" s="1183"/>
      <c r="GJI6" s="1183"/>
      <c r="GJJ6" s="1183"/>
      <c r="GJK6" s="1183"/>
      <c r="GJL6" s="1183"/>
      <c r="GJM6" s="1183"/>
      <c r="GJN6" s="1183"/>
      <c r="GJO6" s="1183"/>
      <c r="GJP6" s="1183"/>
      <c r="GJQ6" s="1183"/>
      <c r="GJR6" s="1183"/>
      <c r="GJS6" s="1183"/>
      <c r="GJT6" s="1183"/>
      <c r="GJU6" s="1183"/>
      <c r="GJV6" s="1183"/>
      <c r="GJW6" s="1183"/>
      <c r="GJX6" s="1183"/>
      <c r="GJY6" s="1183"/>
      <c r="GJZ6" s="1183"/>
      <c r="GKA6" s="1183"/>
      <c r="GKB6" s="1183"/>
      <c r="GKC6" s="1183"/>
      <c r="GKD6" s="1183"/>
      <c r="GKE6" s="1183"/>
      <c r="GKF6" s="1183"/>
      <c r="GKG6" s="1183"/>
      <c r="GKH6" s="1183"/>
      <c r="GKI6" s="1183"/>
      <c r="GKJ6" s="1183"/>
      <c r="GKK6" s="1183"/>
      <c r="GKL6" s="1183"/>
      <c r="GKM6" s="1183"/>
      <c r="GKN6" s="1183"/>
      <c r="GKO6" s="1183"/>
      <c r="GKP6" s="1183"/>
      <c r="GKQ6" s="1183"/>
      <c r="GKR6" s="1183"/>
      <c r="GKS6" s="1183"/>
      <c r="GKT6" s="1183"/>
      <c r="GKU6" s="1183"/>
      <c r="GKV6" s="1183"/>
      <c r="GKW6" s="1183"/>
      <c r="GKX6" s="1183"/>
      <c r="GKY6" s="1183"/>
      <c r="GKZ6" s="1183"/>
      <c r="GLA6" s="1183"/>
      <c r="GLB6" s="1183"/>
      <c r="GLC6" s="1183"/>
      <c r="GLD6" s="1183"/>
      <c r="GLE6" s="1183"/>
      <c r="GLF6" s="1183"/>
      <c r="GLG6" s="1183"/>
      <c r="GLH6" s="1183"/>
      <c r="GLI6" s="1183"/>
      <c r="GLJ6" s="1183"/>
      <c r="GLK6" s="1183"/>
      <c r="GLL6" s="1183"/>
      <c r="GLM6" s="1183"/>
      <c r="GLN6" s="1183"/>
      <c r="GLO6" s="1183"/>
      <c r="GLP6" s="1183"/>
      <c r="GLQ6" s="1183"/>
      <c r="GLR6" s="1183"/>
      <c r="GLS6" s="1183"/>
      <c r="GLT6" s="1183"/>
      <c r="GLU6" s="1183"/>
      <c r="GLV6" s="1183"/>
      <c r="GLW6" s="1183"/>
      <c r="GLX6" s="1183"/>
      <c r="GLY6" s="1183"/>
      <c r="GLZ6" s="1183"/>
      <c r="GMA6" s="1183"/>
      <c r="GMB6" s="1183"/>
      <c r="GMC6" s="1183"/>
      <c r="GMD6" s="1183"/>
      <c r="GME6" s="1183"/>
      <c r="GMF6" s="1183"/>
      <c r="GMG6" s="1183"/>
      <c r="GMH6" s="1183"/>
      <c r="GMI6" s="1183"/>
      <c r="GMJ6" s="1183"/>
      <c r="GMK6" s="1183"/>
      <c r="GML6" s="1183"/>
      <c r="GMM6" s="1183"/>
      <c r="GMN6" s="1183"/>
      <c r="GMO6" s="1183"/>
      <c r="GMP6" s="1183"/>
      <c r="GMQ6" s="1183"/>
      <c r="GMR6" s="1183"/>
      <c r="GMS6" s="1183"/>
      <c r="GMT6" s="1183"/>
      <c r="GMU6" s="1183"/>
      <c r="GMV6" s="1183"/>
      <c r="GMW6" s="1183"/>
      <c r="GMX6" s="1183"/>
      <c r="GMY6" s="1183"/>
      <c r="GMZ6" s="1183"/>
      <c r="GNA6" s="1183"/>
      <c r="GNB6" s="1183"/>
      <c r="GNC6" s="1183"/>
      <c r="GND6" s="1183"/>
      <c r="GNE6" s="1183"/>
      <c r="GNF6" s="1183"/>
      <c r="GNG6" s="1183"/>
      <c r="GNH6" s="1183"/>
      <c r="GNI6" s="1183"/>
      <c r="GNJ6" s="1183"/>
      <c r="GNK6" s="1183"/>
      <c r="GNL6" s="1183"/>
      <c r="GNM6" s="1183"/>
      <c r="GNN6" s="1183"/>
      <c r="GNO6" s="1183"/>
      <c r="GNP6" s="1183"/>
      <c r="GNQ6" s="1183"/>
      <c r="GNR6" s="1183"/>
      <c r="GNS6" s="1183"/>
      <c r="GNT6" s="1183"/>
      <c r="GNU6" s="1183"/>
      <c r="GNV6" s="1183"/>
      <c r="GNW6" s="1183"/>
      <c r="GNX6" s="1183"/>
      <c r="GNY6" s="1183"/>
      <c r="GNZ6" s="1183"/>
      <c r="GOA6" s="1183"/>
      <c r="GOB6" s="1183"/>
      <c r="GOC6" s="1183"/>
      <c r="GOD6" s="1183"/>
      <c r="GOE6" s="1183"/>
      <c r="GOF6" s="1183"/>
      <c r="GOG6" s="1183"/>
      <c r="GOH6" s="1183"/>
      <c r="GOI6" s="1183"/>
      <c r="GOJ6" s="1183"/>
      <c r="GOK6" s="1183"/>
      <c r="GOL6" s="1183"/>
      <c r="GOM6" s="1183"/>
      <c r="GON6" s="1183"/>
      <c r="GOO6" s="1183"/>
      <c r="GOP6" s="1183"/>
      <c r="GOQ6" s="1183"/>
      <c r="GOR6" s="1183"/>
      <c r="GOS6" s="1183"/>
      <c r="GOT6" s="1183"/>
      <c r="GOU6" s="1183"/>
      <c r="GOV6" s="1183"/>
      <c r="GOW6" s="1183"/>
      <c r="GOX6" s="1183"/>
      <c r="GOY6" s="1183"/>
      <c r="GOZ6" s="1183"/>
      <c r="GPA6" s="1183"/>
      <c r="GPB6" s="1183"/>
      <c r="GPC6" s="1183"/>
      <c r="GPD6" s="1183"/>
      <c r="GPE6" s="1183"/>
      <c r="GPF6" s="1183"/>
      <c r="GPG6" s="1183"/>
      <c r="GPH6" s="1183"/>
      <c r="GPI6" s="1183"/>
      <c r="GPJ6" s="1183"/>
      <c r="GPK6" s="1183"/>
      <c r="GPL6" s="1183"/>
      <c r="GPM6" s="1183"/>
      <c r="GPN6" s="1183"/>
      <c r="GPO6" s="1183"/>
      <c r="GPP6" s="1183"/>
      <c r="GPQ6" s="1183"/>
      <c r="GPR6" s="1183"/>
      <c r="GPS6" s="1183"/>
      <c r="GPT6" s="1183"/>
      <c r="GPU6" s="1183"/>
      <c r="GPV6" s="1183"/>
      <c r="GPW6" s="1183"/>
      <c r="GPX6" s="1183"/>
      <c r="GPY6" s="1183"/>
      <c r="GPZ6" s="1183"/>
      <c r="GQA6" s="1183"/>
      <c r="GQB6" s="1183"/>
      <c r="GQC6" s="1183"/>
      <c r="GQD6" s="1183"/>
      <c r="GQE6" s="1183"/>
      <c r="GQF6" s="1183"/>
      <c r="GQG6" s="1183"/>
      <c r="GQH6" s="1183"/>
      <c r="GQI6" s="1183"/>
      <c r="GQJ6" s="1183"/>
      <c r="GQK6" s="1183"/>
      <c r="GQL6" s="1183"/>
      <c r="GQM6" s="1183"/>
      <c r="GQN6" s="1183"/>
      <c r="GQO6" s="1183"/>
      <c r="GQP6" s="1183"/>
      <c r="GQQ6" s="1183"/>
      <c r="GQR6" s="1183"/>
      <c r="GQS6" s="1183"/>
      <c r="GQT6" s="1183"/>
      <c r="GQU6" s="1183"/>
      <c r="GQV6" s="1183"/>
      <c r="GQW6" s="1183"/>
      <c r="GQX6" s="1183"/>
      <c r="GQY6" s="1183"/>
      <c r="GQZ6" s="1183"/>
      <c r="GRA6" s="1183"/>
      <c r="GRB6" s="1183"/>
      <c r="GRC6" s="1183"/>
      <c r="GRD6" s="1183"/>
      <c r="GRE6" s="1183"/>
      <c r="GRF6" s="1183"/>
      <c r="GRG6" s="1183"/>
      <c r="GRH6" s="1183"/>
      <c r="GRI6" s="1183"/>
      <c r="GRJ6" s="1183"/>
      <c r="GRK6" s="1183"/>
      <c r="GRL6" s="1183"/>
      <c r="GRM6" s="1183"/>
      <c r="GRN6" s="1183"/>
      <c r="GRO6" s="1183"/>
      <c r="GRP6" s="1183"/>
      <c r="GRQ6" s="1183"/>
      <c r="GRR6" s="1183"/>
      <c r="GRS6" s="1183"/>
      <c r="GRT6" s="1183"/>
      <c r="GRU6" s="1183"/>
      <c r="GRV6" s="1183"/>
      <c r="GRW6" s="1183"/>
      <c r="GRX6" s="1183"/>
      <c r="GRY6" s="1183"/>
      <c r="GRZ6" s="1183"/>
      <c r="GSA6" s="1183"/>
      <c r="GSB6" s="1183"/>
      <c r="GSC6" s="1183"/>
      <c r="GSD6" s="1183"/>
      <c r="GSE6" s="1183"/>
      <c r="GSF6" s="1183"/>
      <c r="GSG6" s="1183"/>
      <c r="GSH6" s="1183"/>
      <c r="GSI6" s="1183"/>
      <c r="GSJ6" s="1183"/>
      <c r="GSK6" s="1183"/>
      <c r="GSL6" s="1183"/>
      <c r="GSM6" s="1183"/>
      <c r="GSN6" s="1183"/>
      <c r="GSO6" s="1183"/>
      <c r="GSP6" s="1183"/>
      <c r="GSQ6" s="1183"/>
      <c r="GSR6" s="1183"/>
      <c r="GSS6" s="1183"/>
      <c r="GST6" s="1183"/>
      <c r="GSU6" s="1183"/>
      <c r="GSV6" s="1183"/>
      <c r="GSW6" s="1183"/>
      <c r="GSX6" s="1183"/>
      <c r="GSY6" s="1183"/>
      <c r="GSZ6" s="1183"/>
      <c r="GTA6" s="1183"/>
      <c r="GTB6" s="1183"/>
      <c r="GTC6" s="1183"/>
      <c r="GTD6" s="1183"/>
      <c r="GTE6" s="1183"/>
      <c r="GTF6" s="1183"/>
      <c r="GTG6" s="1183"/>
      <c r="GTH6" s="1183"/>
      <c r="GTI6" s="1183"/>
      <c r="GTJ6" s="1183"/>
      <c r="GTK6" s="1183"/>
      <c r="GTL6" s="1183"/>
      <c r="GTM6" s="1183"/>
      <c r="GTN6" s="1183"/>
      <c r="GTO6" s="1183"/>
      <c r="GTP6" s="1183"/>
      <c r="GTQ6" s="1183"/>
      <c r="GTR6" s="1183"/>
      <c r="GTS6" s="1183"/>
      <c r="GTT6" s="1183"/>
      <c r="GTU6" s="1183"/>
      <c r="GTV6" s="1183"/>
      <c r="GTW6" s="1183"/>
      <c r="GTX6" s="1183"/>
      <c r="GTY6" s="1183"/>
      <c r="GTZ6" s="1183"/>
      <c r="GUA6" s="1183"/>
      <c r="GUB6" s="1183"/>
      <c r="GUC6" s="1183"/>
      <c r="GUD6" s="1183"/>
      <c r="GUE6" s="1183"/>
      <c r="GUF6" s="1183"/>
      <c r="GUG6" s="1183"/>
      <c r="GUH6" s="1183"/>
      <c r="GUI6" s="1183"/>
      <c r="GUJ6" s="1183"/>
      <c r="GUK6" s="1183"/>
      <c r="GUL6" s="1183"/>
      <c r="GUM6" s="1183"/>
      <c r="GUN6" s="1183"/>
      <c r="GUO6" s="1183"/>
      <c r="GUP6" s="1183"/>
      <c r="GUQ6" s="1183"/>
      <c r="GUR6" s="1183"/>
      <c r="GUS6" s="1183"/>
      <c r="GUT6" s="1183"/>
      <c r="GUU6" s="1183"/>
      <c r="GUV6" s="1183"/>
      <c r="GUW6" s="1183"/>
      <c r="GUX6" s="1183"/>
      <c r="GUY6" s="1183"/>
      <c r="GUZ6" s="1183"/>
      <c r="GVA6" s="1183"/>
      <c r="GVB6" s="1183"/>
      <c r="GVC6" s="1183"/>
      <c r="GVD6" s="1183"/>
      <c r="GVE6" s="1183"/>
      <c r="GVF6" s="1183"/>
      <c r="GVG6" s="1183"/>
      <c r="GVH6" s="1183"/>
      <c r="GVI6" s="1183"/>
      <c r="GVJ6" s="1183"/>
      <c r="GVK6" s="1183"/>
      <c r="GVL6" s="1183"/>
      <c r="GVM6" s="1183"/>
      <c r="GVN6" s="1183"/>
      <c r="GVO6" s="1183"/>
      <c r="GVP6" s="1183"/>
      <c r="GVQ6" s="1183"/>
      <c r="GVR6" s="1183"/>
      <c r="GVS6" s="1183"/>
      <c r="GVT6" s="1183"/>
      <c r="GVU6" s="1183"/>
      <c r="GVV6" s="1183"/>
      <c r="GVW6" s="1183"/>
      <c r="GVX6" s="1183"/>
      <c r="GVY6" s="1183"/>
      <c r="GVZ6" s="1183"/>
      <c r="GWA6" s="1183"/>
      <c r="GWB6" s="1183"/>
      <c r="GWC6" s="1183"/>
      <c r="GWD6" s="1183"/>
      <c r="GWE6" s="1183"/>
      <c r="GWF6" s="1183"/>
      <c r="GWG6" s="1183"/>
      <c r="GWH6" s="1183"/>
      <c r="GWI6" s="1183"/>
      <c r="GWJ6" s="1183"/>
      <c r="GWK6" s="1183"/>
      <c r="GWL6" s="1183"/>
      <c r="GWM6" s="1183"/>
      <c r="GWN6" s="1183"/>
      <c r="GWO6" s="1183"/>
      <c r="GWP6" s="1183"/>
      <c r="GWQ6" s="1183"/>
      <c r="GWR6" s="1183"/>
      <c r="GWS6" s="1183"/>
      <c r="GWT6" s="1183"/>
      <c r="GWU6" s="1183"/>
      <c r="GWV6" s="1183"/>
      <c r="GWW6" s="1183"/>
      <c r="GWX6" s="1183"/>
      <c r="GWY6" s="1183"/>
      <c r="GWZ6" s="1183"/>
      <c r="GXA6" s="1183"/>
      <c r="GXB6" s="1183"/>
      <c r="GXC6" s="1183"/>
      <c r="GXD6" s="1183"/>
      <c r="GXE6" s="1183"/>
      <c r="GXF6" s="1183"/>
      <c r="GXG6" s="1183"/>
      <c r="GXH6" s="1183"/>
      <c r="GXI6" s="1183"/>
      <c r="GXJ6" s="1183"/>
      <c r="GXK6" s="1183"/>
      <c r="GXL6" s="1183"/>
      <c r="GXM6" s="1183"/>
      <c r="GXN6" s="1183"/>
      <c r="GXO6" s="1183"/>
      <c r="GXP6" s="1183"/>
      <c r="GXQ6" s="1183"/>
      <c r="GXR6" s="1183"/>
      <c r="GXS6" s="1183"/>
      <c r="GXT6" s="1183"/>
      <c r="GXU6" s="1183"/>
      <c r="GXV6" s="1183"/>
      <c r="GXW6" s="1183"/>
      <c r="GXX6" s="1183"/>
      <c r="GXY6" s="1183"/>
      <c r="GXZ6" s="1183"/>
      <c r="GYA6" s="1183"/>
      <c r="GYB6" s="1183"/>
      <c r="GYC6" s="1183"/>
      <c r="GYD6" s="1183"/>
      <c r="GYE6" s="1183"/>
      <c r="GYF6" s="1183"/>
      <c r="GYG6" s="1183"/>
      <c r="GYH6" s="1183"/>
      <c r="GYI6" s="1183"/>
      <c r="GYJ6" s="1183"/>
      <c r="GYK6" s="1183"/>
      <c r="GYL6" s="1183"/>
      <c r="GYM6" s="1183"/>
      <c r="GYN6" s="1183"/>
      <c r="GYO6" s="1183"/>
      <c r="GYP6" s="1183"/>
      <c r="GYQ6" s="1183"/>
      <c r="GYR6" s="1183"/>
      <c r="GYS6" s="1183"/>
      <c r="GYT6" s="1183"/>
      <c r="GYU6" s="1183"/>
      <c r="GYV6" s="1183"/>
      <c r="GYW6" s="1183"/>
      <c r="GYX6" s="1183"/>
      <c r="GYY6" s="1183"/>
      <c r="GYZ6" s="1183"/>
      <c r="GZA6" s="1183"/>
      <c r="GZB6" s="1183"/>
      <c r="GZC6" s="1183"/>
      <c r="GZD6" s="1183"/>
      <c r="GZE6" s="1183"/>
      <c r="GZF6" s="1183"/>
      <c r="GZG6" s="1183"/>
      <c r="GZH6" s="1183"/>
      <c r="GZI6" s="1183"/>
      <c r="GZJ6" s="1183"/>
      <c r="GZK6" s="1183"/>
      <c r="GZL6" s="1183"/>
      <c r="GZM6" s="1183"/>
      <c r="GZN6" s="1183"/>
      <c r="GZO6" s="1183"/>
      <c r="GZP6" s="1183"/>
      <c r="GZQ6" s="1183"/>
      <c r="GZR6" s="1183"/>
      <c r="GZS6" s="1183"/>
      <c r="GZT6" s="1183"/>
      <c r="GZU6" s="1183"/>
      <c r="GZV6" s="1183"/>
      <c r="GZW6" s="1183"/>
      <c r="GZX6" s="1183"/>
      <c r="GZY6" s="1183"/>
      <c r="GZZ6" s="1183"/>
      <c r="HAA6" s="1183"/>
      <c r="HAB6" s="1183"/>
      <c r="HAC6" s="1183"/>
      <c r="HAD6" s="1183"/>
      <c r="HAE6" s="1183"/>
      <c r="HAF6" s="1183"/>
      <c r="HAG6" s="1183"/>
      <c r="HAH6" s="1183"/>
      <c r="HAI6" s="1183"/>
      <c r="HAJ6" s="1183"/>
      <c r="HAK6" s="1183"/>
      <c r="HAL6" s="1183"/>
      <c r="HAM6" s="1183"/>
      <c r="HAN6" s="1183"/>
      <c r="HAO6" s="1183"/>
      <c r="HAP6" s="1183"/>
      <c r="HAQ6" s="1183"/>
      <c r="HAR6" s="1183"/>
      <c r="HAS6" s="1183"/>
      <c r="HAT6" s="1183"/>
      <c r="HAU6" s="1183"/>
      <c r="HAV6" s="1183"/>
      <c r="HAW6" s="1183"/>
      <c r="HAX6" s="1183"/>
      <c r="HAY6" s="1183"/>
      <c r="HAZ6" s="1183"/>
      <c r="HBA6" s="1183"/>
      <c r="HBB6" s="1183"/>
      <c r="HBC6" s="1183"/>
      <c r="HBD6" s="1183"/>
      <c r="HBE6" s="1183"/>
      <c r="HBF6" s="1183"/>
      <c r="HBG6" s="1183"/>
      <c r="HBH6" s="1183"/>
      <c r="HBI6" s="1183"/>
      <c r="HBJ6" s="1183"/>
      <c r="HBK6" s="1183"/>
      <c r="HBL6" s="1183"/>
      <c r="HBM6" s="1183"/>
      <c r="HBN6" s="1183"/>
      <c r="HBO6" s="1183"/>
      <c r="HBP6" s="1183"/>
      <c r="HBQ6" s="1183"/>
      <c r="HBR6" s="1183"/>
      <c r="HBS6" s="1183"/>
      <c r="HBT6" s="1183"/>
      <c r="HBU6" s="1183"/>
      <c r="HBV6" s="1183"/>
      <c r="HBW6" s="1183"/>
      <c r="HBX6" s="1183"/>
      <c r="HBY6" s="1183"/>
      <c r="HBZ6" s="1183"/>
      <c r="HCA6" s="1183"/>
      <c r="HCB6" s="1183"/>
      <c r="HCC6" s="1183"/>
      <c r="HCD6" s="1183"/>
      <c r="HCE6" s="1183"/>
      <c r="HCF6" s="1183"/>
      <c r="HCG6" s="1183"/>
      <c r="HCH6" s="1183"/>
      <c r="HCI6" s="1183"/>
      <c r="HCJ6" s="1183"/>
      <c r="HCK6" s="1183"/>
      <c r="HCL6" s="1183"/>
      <c r="HCM6" s="1183"/>
      <c r="HCN6" s="1183"/>
      <c r="HCO6" s="1183"/>
      <c r="HCP6" s="1183"/>
      <c r="HCQ6" s="1183"/>
      <c r="HCR6" s="1183"/>
      <c r="HCS6" s="1183"/>
      <c r="HCT6" s="1183"/>
      <c r="HCU6" s="1183"/>
      <c r="HCV6" s="1183"/>
      <c r="HCW6" s="1183"/>
      <c r="HCX6" s="1183"/>
      <c r="HCY6" s="1183"/>
      <c r="HCZ6" s="1183"/>
      <c r="HDA6" s="1183"/>
      <c r="HDB6" s="1183"/>
      <c r="HDC6" s="1183"/>
      <c r="HDD6" s="1183"/>
      <c r="HDE6" s="1183"/>
      <c r="HDF6" s="1183"/>
      <c r="HDG6" s="1183"/>
      <c r="HDH6" s="1183"/>
      <c r="HDI6" s="1183"/>
      <c r="HDJ6" s="1183"/>
      <c r="HDK6" s="1183"/>
      <c r="HDL6" s="1183"/>
      <c r="HDM6" s="1183"/>
      <c r="HDN6" s="1183"/>
      <c r="HDO6" s="1183"/>
      <c r="HDP6" s="1183"/>
      <c r="HDQ6" s="1183"/>
      <c r="HDR6" s="1183"/>
      <c r="HDS6" s="1183"/>
      <c r="HDT6" s="1183"/>
      <c r="HDU6" s="1183"/>
      <c r="HDV6" s="1183"/>
      <c r="HDW6" s="1183"/>
      <c r="HDX6" s="1183"/>
      <c r="HDY6" s="1183"/>
      <c r="HDZ6" s="1183"/>
      <c r="HEA6" s="1183"/>
      <c r="HEB6" s="1183"/>
      <c r="HEC6" s="1183"/>
      <c r="HED6" s="1183"/>
      <c r="HEE6" s="1183"/>
      <c r="HEF6" s="1183"/>
      <c r="HEG6" s="1183"/>
      <c r="HEH6" s="1183"/>
      <c r="HEI6" s="1183"/>
      <c r="HEJ6" s="1183"/>
      <c r="HEK6" s="1183"/>
      <c r="HEL6" s="1183"/>
      <c r="HEM6" s="1183"/>
      <c r="HEN6" s="1183"/>
      <c r="HEO6" s="1183"/>
      <c r="HEP6" s="1183"/>
      <c r="HEQ6" s="1183"/>
      <c r="HER6" s="1183"/>
      <c r="HES6" s="1183"/>
      <c r="HET6" s="1183"/>
      <c r="HEU6" s="1183"/>
      <c r="HEV6" s="1183"/>
      <c r="HEW6" s="1183"/>
      <c r="HEX6" s="1183"/>
      <c r="HEY6" s="1183"/>
      <c r="HEZ6" s="1183"/>
      <c r="HFA6" s="1183"/>
      <c r="HFB6" s="1183"/>
      <c r="HFC6" s="1183"/>
      <c r="HFD6" s="1183"/>
      <c r="HFE6" s="1183"/>
      <c r="HFF6" s="1183"/>
      <c r="HFG6" s="1183"/>
      <c r="HFH6" s="1183"/>
      <c r="HFI6" s="1183"/>
      <c r="HFJ6" s="1183"/>
      <c r="HFK6" s="1183"/>
      <c r="HFL6" s="1183"/>
      <c r="HFM6" s="1183"/>
      <c r="HFN6" s="1183"/>
      <c r="HFO6" s="1183"/>
      <c r="HFP6" s="1183"/>
      <c r="HFQ6" s="1183"/>
      <c r="HFR6" s="1183"/>
      <c r="HFS6" s="1183"/>
      <c r="HFT6" s="1183"/>
      <c r="HFU6" s="1183"/>
      <c r="HFV6" s="1183"/>
      <c r="HFW6" s="1183"/>
      <c r="HFX6" s="1183"/>
      <c r="HFY6" s="1183"/>
      <c r="HFZ6" s="1183"/>
      <c r="HGA6" s="1183"/>
      <c r="HGB6" s="1183"/>
      <c r="HGC6" s="1183"/>
      <c r="HGD6" s="1183"/>
      <c r="HGE6" s="1183"/>
      <c r="HGF6" s="1183"/>
      <c r="HGG6" s="1183"/>
      <c r="HGH6" s="1183"/>
      <c r="HGI6" s="1183"/>
      <c r="HGJ6" s="1183"/>
      <c r="HGK6" s="1183"/>
      <c r="HGL6" s="1183"/>
      <c r="HGM6" s="1183"/>
      <c r="HGN6" s="1183"/>
      <c r="HGO6" s="1183"/>
      <c r="HGP6" s="1183"/>
      <c r="HGQ6" s="1183"/>
      <c r="HGR6" s="1183"/>
      <c r="HGS6" s="1183"/>
      <c r="HGT6" s="1183"/>
      <c r="HGU6" s="1183"/>
      <c r="HGV6" s="1183"/>
      <c r="HGW6" s="1183"/>
      <c r="HGX6" s="1183"/>
      <c r="HGY6" s="1183"/>
      <c r="HGZ6" s="1183"/>
      <c r="HHA6" s="1183"/>
      <c r="HHB6" s="1183"/>
      <c r="HHC6" s="1183"/>
      <c r="HHD6" s="1183"/>
      <c r="HHE6" s="1183"/>
      <c r="HHF6" s="1183"/>
      <c r="HHG6" s="1183"/>
      <c r="HHH6" s="1183"/>
      <c r="HHI6" s="1183"/>
      <c r="HHJ6" s="1183"/>
      <c r="HHK6" s="1183"/>
      <c r="HHL6" s="1183"/>
      <c r="HHM6" s="1183"/>
      <c r="HHN6" s="1183"/>
      <c r="HHO6" s="1183"/>
      <c r="HHP6" s="1183"/>
      <c r="HHQ6" s="1183"/>
      <c r="HHR6" s="1183"/>
      <c r="HHS6" s="1183"/>
      <c r="HHT6" s="1183"/>
      <c r="HHU6" s="1183"/>
      <c r="HHV6" s="1183"/>
      <c r="HHW6" s="1183"/>
      <c r="HHX6" s="1183"/>
      <c r="HHY6" s="1183"/>
      <c r="HHZ6" s="1183"/>
      <c r="HIA6" s="1183"/>
      <c r="HIB6" s="1183"/>
      <c r="HIC6" s="1183"/>
      <c r="HID6" s="1183"/>
      <c r="HIE6" s="1183"/>
      <c r="HIF6" s="1183"/>
      <c r="HIG6" s="1183"/>
      <c r="HIH6" s="1183"/>
      <c r="HII6" s="1183"/>
      <c r="HIJ6" s="1183"/>
      <c r="HIK6" s="1183"/>
      <c r="HIL6" s="1183"/>
      <c r="HIM6" s="1183"/>
      <c r="HIN6" s="1183"/>
      <c r="HIO6" s="1183"/>
      <c r="HIP6" s="1183"/>
      <c r="HIQ6" s="1183"/>
      <c r="HIR6" s="1183"/>
      <c r="HIS6" s="1183"/>
      <c r="HIT6" s="1183"/>
      <c r="HIU6" s="1183"/>
      <c r="HIV6" s="1183"/>
      <c r="HIW6" s="1183"/>
      <c r="HIX6" s="1183"/>
      <c r="HIY6" s="1183"/>
      <c r="HIZ6" s="1183"/>
      <c r="HJA6" s="1183"/>
      <c r="HJB6" s="1183"/>
      <c r="HJC6" s="1183"/>
      <c r="HJD6" s="1183"/>
      <c r="HJE6" s="1183"/>
      <c r="HJF6" s="1183"/>
      <c r="HJG6" s="1183"/>
      <c r="HJH6" s="1183"/>
      <c r="HJI6" s="1183"/>
      <c r="HJJ6" s="1183"/>
      <c r="HJK6" s="1183"/>
      <c r="HJL6" s="1183"/>
      <c r="HJM6" s="1183"/>
      <c r="HJN6" s="1183"/>
      <c r="HJO6" s="1183"/>
      <c r="HJP6" s="1183"/>
      <c r="HJQ6" s="1183"/>
      <c r="HJR6" s="1183"/>
      <c r="HJS6" s="1183"/>
      <c r="HJT6" s="1183"/>
      <c r="HJU6" s="1183"/>
      <c r="HJV6" s="1183"/>
      <c r="HJW6" s="1183"/>
      <c r="HJX6" s="1183"/>
      <c r="HJY6" s="1183"/>
      <c r="HJZ6" s="1183"/>
      <c r="HKA6" s="1183"/>
      <c r="HKB6" s="1183"/>
      <c r="HKC6" s="1183"/>
      <c r="HKD6" s="1183"/>
      <c r="HKE6" s="1183"/>
      <c r="HKF6" s="1183"/>
      <c r="HKG6" s="1183"/>
      <c r="HKH6" s="1183"/>
      <c r="HKI6" s="1183"/>
      <c r="HKJ6" s="1183"/>
      <c r="HKK6" s="1183"/>
      <c r="HKL6" s="1183"/>
      <c r="HKM6" s="1183"/>
      <c r="HKN6" s="1183"/>
      <c r="HKO6" s="1183"/>
      <c r="HKP6" s="1183"/>
      <c r="HKQ6" s="1183"/>
      <c r="HKR6" s="1183"/>
      <c r="HKS6" s="1183"/>
      <c r="HKT6" s="1183"/>
      <c r="HKU6" s="1183"/>
      <c r="HKV6" s="1183"/>
      <c r="HKW6" s="1183"/>
      <c r="HKX6" s="1183"/>
      <c r="HKY6" s="1183"/>
      <c r="HKZ6" s="1183"/>
      <c r="HLA6" s="1183"/>
      <c r="HLB6" s="1183"/>
      <c r="HLC6" s="1183"/>
      <c r="HLD6" s="1183"/>
      <c r="HLE6" s="1183"/>
      <c r="HLF6" s="1183"/>
      <c r="HLG6" s="1183"/>
      <c r="HLH6" s="1183"/>
      <c r="HLI6" s="1183"/>
      <c r="HLJ6" s="1183"/>
      <c r="HLK6" s="1183"/>
      <c r="HLL6" s="1183"/>
      <c r="HLM6" s="1183"/>
      <c r="HLN6" s="1183"/>
      <c r="HLO6" s="1183"/>
      <c r="HLP6" s="1183"/>
      <c r="HLQ6" s="1183"/>
      <c r="HLR6" s="1183"/>
      <c r="HLS6" s="1183"/>
      <c r="HLT6" s="1183"/>
      <c r="HLU6" s="1183"/>
      <c r="HLV6" s="1183"/>
      <c r="HLW6" s="1183"/>
      <c r="HLX6" s="1183"/>
      <c r="HLY6" s="1183"/>
      <c r="HLZ6" s="1183"/>
      <c r="HMA6" s="1183"/>
      <c r="HMB6" s="1183"/>
      <c r="HMC6" s="1183"/>
      <c r="HMD6" s="1183"/>
      <c r="HME6" s="1183"/>
      <c r="HMF6" s="1183"/>
      <c r="HMG6" s="1183"/>
      <c r="HMH6" s="1183"/>
      <c r="HMI6" s="1183"/>
      <c r="HMJ6" s="1183"/>
      <c r="HMK6" s="1183"/>
      <c r="HML6" s="1183"/>
      <c r="HMM6" s="1183"/>
      <c r="HMN6" s="1183"/>
      <c r="HMO6" s="1183"/>
      <c r="HMP6" s="1183"/>
      <c r="HMQ6" s="1183"/>
      <c r="HMR6" s="1183"/>
      <c r="HMS6" s="1183"/>
      <c r="HMT6" s="1183"/>
      <c r="HMU6" s="1183"/>
      <c r="HMV6" s="1183"/>
      <c r="HMW6" s="1183"/>
      <c r="HMX6" s="1183"/>
      <c r="HMY6" s="1183"/>
      <c r="HMZ6" s="1183"/>
      <c r="HNA6" s="1183"/>
      <c r="HNB6" s="1183"/>
      <c r="HNC6" s="1183"/>
      <c r="HND6" s="1183"/>
      <c r="HNE6" s="1183"/>
      <c r="HNF6" s="1183"/>
      <c r="HNG6" s="1183"/>
      <c r="HNH6" s="1183"/>
      <c r="HNI6" s="1183"/>
      <c r="HNJ6" s="1183"/>
      <c r="HNK6" s="1183"/>
      <c r="HNL6" s="1183"/>
      <c r="HNM6" s="1183"/>
      <c r="HNN6" s="1183"/>
      <c r="HNO6" s="1183"/>
      <c r="HNP6" s="1183"/>
      <c r="HNQ6" s="1183"/>
      <c r="HNR6" s="1183"/>
      <c r="HNS6" s="1183"/>
      <c r="HNT6" s="1183"/>
      <c r="HNU6" s="1183"/>
      <c r="HNV6" s="1183"/>
      <c r="HNW6" s="1183"/>
      <c r="HNX6" s="1183"/>
      <c r="HNY6" s="1183"/>
      <c r="HNZ6" s="1183"/>
      <c r="HOA6" s="1183"/>
      <c r="HOB6" s="1183"/>
      <c r="HOC6" s="1183"/>
      <c r="HOD6" s="1183"/>
      <c r="HOE6" s="1183"/>
      <c r="HOF6" s="1183"/>
      <c r="HOG6" s="1183"/>
      <c r="HOH6" s="1183"/>
      <c r="HOI6" s="1183"/>
      <c r="HOJ6" s="1183"/>
      <c r="HOK6" s="1183"/>
      <c r="HOL6" s="1183"/>
      <c r="HOM6" s="1183"/>
      <c r="HON6" s="1183"/>
      <c r="HOO6" s="1183"/>
      <c r="HOP6" s="1183"/>
      <c r="HOQ6" s="1183"/>
      <c r="HOR6" s="1183"/>
      <c r="HOS6" s="1183"/>
      <c r="HOT6" s="1183"/>
      <c r="HOU6" s="1183"/>
      <c r="HOV6" s="1183"/>
      <c r="HOW6" s="1183"/>
      <c r="HOX6" s="1183"/>
      <c r="HOY6" s="1183"/>
      <c r="HOZ6" s="1183"/>
      <c r="HPA6" s="1183"/>
      <c r="HPB6" s="1183"/>
      <c r="HPC6" s="1183"/>
      <c r="HPD6" s="1183"/>
      <c r="HPE6" s="1183"/>
      <c r="HPF6" s="1183"/>
      <c r="HPG6" s="1183"/>
      <c r="HPH6" s="1183"/>
      <c r="HPI6" s="1183"/>
      <c r="HPJ6" s="1183"/>
      <c r="HPK6" s="1183"/>
      <c r="HPL6" s="1183"/>
      <c r="HPM6" s="1183"/>
      <c r="HPN6" s="1183"/>
      <c r="HPO6" s="1183"/>
      <c r="HPP6" s="1183"/>
      <c r="HPQ6" s="1183"/>
      <c r="HPR6" s="1183"/>
      <c r="HPS6" s="1183"/>
      <c r="HPT6" s="1183"/>
      <c r="HPU6" s="1183"/>
      <c r="HPV6" s="1183"/>
      <c r="HPW6" s="1183"/>
      <c r="HPX6" s="1183"/>
      <c r="HPY6" s="1183"/>
      <c r="HPZ6" s="1183"/>
      <c r="HQA6" s="1183"/>
      <c r="HQB6" s="1183"/>
      <c r="HQC6" s="1183"/>
      <c r="HQD6" s="1183"/>
      <c r="HQE6" s="1183"/>
      <c r="HQF6" s="1183"/>
      <c r="HQG6" s="1183"/>
      <c r="HQH6" s="1183"/>
      <c r="HQI6" s="1183"/>
      <c r="HQJ6" s="1183"/>
      <c r="HQK6" s="1183"/>
      <c r="HQL6" s="1183"/>
      <c r="HQM6" s="1183"/>
      <c r="HQN6" s="1183"/>
      <c r="HQO6" s="1183"/>
      <c r="HQP6" s="1183"/>
      <c r="HQQ6" s="1183"/>
      <c r="HQR6" s="1183"/>
      <c r="HQS6" s="1183"/>
      <c r="HQT6" s="1183"/>
      <c r="HQU6" s="1183"/>
      <c r="HQV6" s="1183"/>
      <c r="HQW6" s="1183"/>
      <c r="HQX6" s="1183"/>
      <c r="HQY6" s="1183"/>
      <c r="HQZ6" s="1183"/>
      <c r="HRA6" s="1183"/>
      <c r="HRB6" s="1183"/>
      <c r="HRC6" s="1183"/>
      <c r="HRD6" s="1183"/>
      <c r="HRE6" s="1183"/>
      <c r="HRF6" s="1183"/>
      <c r="HRG6" s="1183"/>
      <c r="HRH6" s="1183"/>
      <c r="HRI6" s="1183"/>
      <c r="HRJ6" s="1183"/>
      <c r="HRK6" s="1183"/>
      <c r="HRL6" s="1183"/>
      <c r="HRM6" s="1183"/>
      <c r="HRN6" s="1183"/>
      <c r="HRO6" s="1183"/>
      <c r="HRP6" s="1183"/>
      <c r="HRQ6" s="1183"/>
      <c r="HRR6" s="1183"/>
      <c r="HRS6" s="1183"/>
      <c r="HRT6" s="1183"/>
      <c r="HRU6" s="1183"/>
      <c r="HRV6" s="1183"/>
      <c r="HRW6" s="1183"/>
      <c r="HRX6" s="1183"/>
      <c r="HRY6" s="1183"/>
      <c r="HRZ6" s="1183"/>
      <c r="HSA6" s="1183"/>
      <c r="HSB6" s="1183"/>
      <c r="HSC6" s="1183"/>
      <c r="HSD6" s="1183"/>
      <c r="HSE6" s="1183"/>
      <c r="HSF6" s="1183"/>
      <c r="HSG6" s="1183"/>
      <c r="HSH6" s="1183"/>
      <c r="HSI6" s="1183"/>
      <c r="HSJ6" s="1183"/>
      <c r="HSK6" s="1183"/>
      <c r="HSL6" s="1183"/>
      <c r="HSM6" s="1183"/>
      <c r="HSN6" s="1183"/>
      <c r="HSO6" s="1183"/>
      <c r="HSP6" s="1183"/>
      <c r="HSQ6" s="1183"/>
      <c r="HSR6" s="1183"/>
      <c r="HSS6" s="1183"/>
      <c r="HST6" s="1183"/>
      <c r="HSU6" s="1183"/>
      <c r="HSV6" s="1183"/>
      <c r="HSW6" s="1183"/>
      <c r="HSX6" s="1183"/>
      <c r="HSY6" s="1183"/>
      <c r="HSZ6" s="1183"/>
      <c r="HTA6" s="1183"/>
      <c r="HTB6" s="1183"/>
      <c r="HTC6" s="1183"/>
      <c r="HTD6" s="1183"/>
      <c r="HTE6" s="1183"/>
      <c r="HTF6" s="1183"/>
      <c r="HTG6" s="1183"/>
      <c r="HTH6" s="1183"/>
      <c r="HTI6" s="1183"/>
      <c r="HTJ6" s="1183"/>
      <c r="HTK6" s="1183"/>
      <c r="HTL6" s="1183"/>
      <c r="HTM6" s="1183"/>
      <c r="HTN6" s="1183"/>
      <c r="HTO6" s="1183"/>
      <c r="HTP6" s="1183"/>
      <c r="HTQ6" s="1183"/>
      <c r="HTR6" s="1183"/>
      <c r="HTS6" s="1183"/>
      <c r="HTT6" s="1183"/>
      <c r="HTU6" s="1183"/>
      <c r="HTV6" s="1183"/>
      <c r="HTW6" s="1183"/>
      <c r="HTX6" s="1183"/>
      <c r="HTY6" s="1183"/>
      <c r="HTZ6" s="1183"/>
      <c r="HUA6" s="1183"/>
      <c r="HUB6" s="1183"/>
      <c r="HUC6" s="1183"/>
      <c r="HUD6" s="1183"/>
      <c r="HUE6" s="1183"/>
      <c r="HUF6" s="1183"/>
      <c r="HUG6" s="1183"/>
      <c r="HUH6" s="1183"/>
      <c r="HUI6" s="1183"/>
      <c r="HUJ6" s="1183"/>
      <c r="HUK6" s="1183"/>
      <c r="HUL6" s="1183"/>
      <c r="HUM6" s="1183"/>
      <c r="HUN6" s="1183"/>
      <c r="HUO6" s="1183"/>
      <c r="HUP6" s="1183"/>
      <c r="HUQ6" s="1183"/>
      <c r="HUR6" s="1183"/>
      <c r="HUS6" s="1183"/>
      <c r="HUT6" s="1183"/>
      <c r="HUU6" s="1183"/>
      <c r="HUV6" s="1183"/>
      <c r="HUW6" s="1183"/>
      <c r="HUX6" s="1183"/>
      <c r="HUY6" s="1183"/>
      <c r="HUZ6" s="1183"/>
      <c r="HVA6" s="1183"/>
      <c r="HVB6" s="1183"/>
      <c r="HVC6" s="1183"/>
      <c r="HVD6" s="1183"/>
      <c r="HVE6" s="1183"/>
      <c r="HVF6" s="1183"/>
      <c r="HVG6" s="1183"/>
      <c r="HVH6" s="1183"/>
      <c r="HVI6" s="1183"/>
      <c r="HVJ6" s="1183"/>
      <c r="HVK6" s="1183"/>
      <c r="HVL6" s="1183"/>
      <c r="HVM6" s="1183"/>
      <c r="HVN6" s="1183"/>
      <c r="HVO6" s="1183"/>
      <c r="HVP6" s="1183"/>
      <c r="HVQ6" s="1183"/>
      <c r="HVR6" s="1183"/>
      <c r="HVS6" s="1183"/>
      <c r="HVT6" s="1183"/>
      <c r="HVU6" s="1183"/>
      <c r="HVV6" s="1183"/>
      <c r="HVW6" s="1183"/>
      <c r="HVX6" s="1183"/>
      <c r="HVY6" s="1183"/>
      <c r="HVZ6" s="1183"/>
      <c r="HWA6" s="1183"/>
      <c r="HWB6" s="1183"/>
      <c r="HWC6" s="1183"/>
      <c r="HWD6" s="1183"/>
      <c r="HWE6" s="1183"/>
      <c r="HWF6" s="1183"/>
      <c r="HWG6" s="1183"/>
      <c r="HWH6" s="1183"/>
      <c r="HWI6" s="1183"/>
      <c r="HWJ6" s="1183"/>
      <c r="HWK6" s="1183"/>
      <c r="HWL6" s="1183"/>
      <c r="HWM6" s="1183"/>
      <c r="HWN6" s="1183"/>
      <c r="HWO6" s="1183"/>
      <c r="HWP6" s="1183"/>
      <c r="HWQ6" s="1183"/>
      <c r="HWR6" s="1183"/>
      <c r="HWS6" s="1183"/>
      <c r="HWT6" s="1183"/>
      <c r="HWU6" s="1183"/>
      <c r="HWV6" s="1183"/>
      <c r="HWW6" s="1183"/>
      <c r="HWX6" s="1183"/>
      <c r="HWY6" s="1183"/>
      <c r="HWZ6" s="1183"/>
      <c r="HXA6" s="1183"/>
      <c r="HXB6" s="1183"/>
      <c r="HXC6" s="1183"/>
      <c r="HXD6" s="1183"/>
      <c r="HXE6" s="1183"/>
      <c r="HXF6" s="1183"/>
      <c r="HXG6" s="1183"/>
      <c r="HXH6" s="1183"/>
      <c r="HXI6" s="1183"/>
      <c r="HXJ6" s="1183"/>
      <c r="HXK6" s="1183"/>
      <c r="HXL6" s="1183"/>
      <c r="HXM6" s="1183"/>
      <c r="HXN6" s="1183"/>
      <c r="HXO6" s="1183"/>
      <c r="HXP6" s="1183"/>
      <c r="HXQ6" s="1183"/>
      <c r="HXR6" s="1183"/>
      <c r="HXS6" s="1183"/>
      <c r="HXT6" s="1183"/>
      <c r="HXU6" s="1183"/>
      <c r="HXV6" s="1183"/>
      <c r="HXW6" s="1183"/>
      <c r="HXX6" s="1183"/>
      <c r="HXY6" s="1183"/>
      <c r="HXZ6" s="1183"/>
      <c r="HYA6" s="1183"/>
      <c r="HYB6" s="1183"/>
      <c r="HYC6" s="1183"/>
      <c r="HYD6" s="1183"/>
      <c r="HYE6" s="1183"/>
      <c r="HYF6" s="1183"/>
      <c r="HYG6" s="1183"/>
      <c r="HYH6" s="1183"/>
      <c r="HYI6" s="1183"/>
      <c r="HYJ6" s="1183"/>
      <c r="HYK6" s="1183"/>
      <c r="HYL6" s="1183"/>
      <c r="HYM6" s="1183"/>
      <c r="HYN6" s="1183"/>
      <c r="HYO6" s="1183"/>
      <c r="HYP6" s="1183"/>
      <c r="HYQ6" s="1183"/>
      <c r="HYR6" s="1183"/>
      <c r="HYS6" s="1183"/>
      <c r="HYT6" s="1183"/>
      <c r="HYU6" s="1183"/>
      <c r="HYV6" s="1183"/>
      <c r="HYW6" s="1183"/>
      <c r="HYX6" s="1183"/>
      <c r="HYY6" s="1183"/>
      <c r="HYZ6" s="1183"/>
      <c r="HZA6" s="1183"/>
      <c r="HZB6" s="1183"/>
      <c r="HZC6" s="1183"/>
      <c r="HZD6" s="1183"/>
      <c r="HZE6" s="1183"/>
      <c r="HZF6" s="1183"/>
      <c r="HZG6" s="1183"/>
      <c r="HZH6" s="1183"/>
      <c r="HZI6" s="1183"/>
      <c r="HZJ6" s="1183"/>
      <c r="HZK6" s="1183"/>
      <c r="HZL6" s="1183"/>
      <c r="HZM6" s="1183"/>
      <c r="HZN6" s="1183"/>
      <c r="HZO6" s="1183"/>
      <c r="HZP6" s="1183"/>
      <c r="HZQ6" s="1183"/>
      <c r="HZR6" s="1183"/>
      <c r="HZS6" s="1183"/>
      <c r="HZT6" s="1183"/>
      <c r="HZU6" s="1183"/>
      <c r="HZV6" s="1183"/>
      <c r="HZW6" s="1183"/>
      <c r="HZX6" s="1183"/>
      <c r="HZY6" s="1183"/>
      <c r="HZZ6" s="1183"/>
      <c r="IAA6" s="1183"/>
      <c r="IAB6" s="1183"/>
      <c r="IAC6" s="1183"/>
      <c r="IAD6" s="1183"/>
      <c r="IAE6" s="1183"/>
      <c r="IAF6" s="1183"/>
      <c r="IAG6" s="1183"/>
      <c r="IAH6" s="1183"/>
      <c r="IAI6" s="1183"/>
      <c r="IAJ6" s="1183"/>
      <c r="IAK6" s="1183"/>
      <c r="IAL6" s="1183"/>
      <c r="IAM6" s="1183"/>
      <c r="IAN6" s="1183"/>
      <c r="IAO6" s="1183"/>
      <c r="IAP6" s="1183"/>
      <c r="IAQ6" s="1183"/>
      <c r="IAR6" s="1183"/>
      <c r="IAS6" s="1183"/>
      <c r="IAT6" s="1183"/>
      <c r="IAU6" s="1183"/>
      <c r="IAV6" s="1183"/>
      <c r="IAW6" s="1183"/>
      <c r="IAX6" s="1183"/>
      <c r="IAY6" s="1183"/>
      <c r="IAZ6" s="1183"/>
      <c r="IBA6" s="1183"/>
      <c r="IBB6" s="1183"/>
      <c r="IBC6" s="1183"/>
      <c r="IBD6" s="1183"/>
      <c r="IBE6" s="1183"/>
      <c r="IBF6" s="1183"/>
      <c r="IBG6" s="1183"/>
      <c r="IBH6" s="1183"/>
      <c r="IBI6" s="1183"/>
      <c r="IBJ6" s="1183"/>
      <c r="IBK6" s="1183"/>
      <c r="IBL6" s="1183"/>
      <c r="IBM6" s="1183"/>
      <c r="IBN6" s="1183"/>
      <c r="IBO6" s="1183"/>
      <c r="IBP6" s="1183"/>
      <c r="IBQ6" s="1183"/>
      <c r="IBR6" s="1183"/>
      <c r="IBS6" s="1183"/>
      <c r="IBT6" s="1183"/>
      <c r="IBU6" s="1183"/>
      <c r="IBV6" s="1183"/>
      <c r="IBW6" s="1183"/>
      <c r="IBX6" s="1183"/>
      <c r="IBY6" s="1183"/>
      <c r="IBZ6" s="1183"/>
      <c r="ICA6" s="1183"/>
      <c r="ICB6" s="1183"/>
      <c r="ICC6" s="1183"/>
      <c r="ICD6" s="1183"/>
      <c r="ICE6" s="1183"/>
      <c r="ICF6" s="1183"/>
      <c r="ICG6" s="1183"/>
      <c r="ICH6" s="1183"/>
      <c r="ICI6" s="1183"/>
      <c r="ICJ6" s="1183"/>
      <c r="ICK6" s="1183"/>
      <c r="ICL6" s="1183"/>
      <c r="ICM6" s="1183"/>
      <c r="ICN6" s="1183"/>
      <c r="ICO6" s="1183"/>
      <c r="ICP6" s="1183"/>
      <c r="ICQ6" s="1183"/>
      <c r="ICR6" s="1183"/>
      <c r="ICS6" s="1183"/>
      <c r="ICT6" s="1183"/>
      <c r="ICU6" s="1183"/>
      <c r="ICV6" s="1183"/>
      <c r="ICW6" s="1183"/>
      <c r="ICX6" s="1183"/>
      <c r="ICY6" s="1183"/>
      <c r="ICZ6" s="1183"/>
      <c r="IDA6" s="1183"/>
      <c r="IDB6" s="1183"/>
      <c r="IDC6" s="1183"/>
      <c r="IDD6" s="1183"/>
      <c r="IDE6" s="1183"/>
      <c r="IDF6" s="1183"/>
      <c r="IDG6" s="1183"/>
      <c r="IDH6" s="1183"/>
      <c r="IDI6" s="1183"/>
      <c r="IDJ6" s="1183"/>
      <c r="IDK6" s="1183"/>
      <c r="IDL6" s="1183"/>
      <c r="IDM6" s="1183"/>
      <c r="IDN6" s="1183"/>
      <c r="IDO6" s="1183"/>
      <c r="IDP6" s="1183"/>
      <c r="IDQ6" s="1183"/>
      <c r="IDR6" s="1183"/>
      <c r="IDS6" s="1183"/>
      <c r="IDT6" s="1183"/>
      <c r="IDU6" s="1183"/>
      <c r="IDV6" s="1183"/>
      <c r="IDW6" s="1183"/>
      <c r="IDX6" s="1183"/>
      <c r="IDY6" s="1183"/>
      <c r="IDZ6" s="1183"/>
      <c r="IEA6" s="1183"/>
      <c r="IEB6" s="1183"/>
      <c r="IEC6" s="1183"/>
      <c r="IED6" s="1183"/>
      <c r="IEE6" s="1183"/>
      <c r="IEF6" s="1183"/>
      <c r="IEG6" s="1183"/>
      <c r="IEH6" s="1183"/>
      <c r="IEI6" s="1183"/>
      <c r="IEJ6" s="1183"/>
      <c r="IEK6" s="1183"/>
      <c r="IEL6" s="1183"/>
      <c r="IEM6" s="1183"/>
      <c r="IEN6" s="1183"/>
      <c r="IEO6" s="1183"/>
      <c r="IEP6" s="1183"/>
      <c r="IEQ6" s="1183"/>
      <c r="IER6" s="1183"/>
      <c r="IES6" s="1183"/>
      <c r="IET6" s="1183"/>
      <c r="IEU6" s="1183"/>
      <c r="IEV6" s="1183"/>
      <c r="IEW6" s="1183"/>
      <c r="IEX6" s="1183"/>
      <c r="IEY6" s="1183"/>
      <c r="IEZ6" s="1183"/>
      <c r="IFA6" s="1183"/>
      <c r="IFB6" s="1183"/>
      <c r="IFC6" s="1183"/>
      <c r="IFD6" s="1183"/>
      <c r="IFE6" s="1183"/>
      <c r="IFF6" s="1183"/>
      <c r="IFG6" s="1183"/>
      <c r="IFH6" s="1183"/>
      <c r="IFI6" s="1183"/>
      <c r="IFJ6" s="1183"/>
      <c r="IFK6" s="1183"/>
      <c r="IFL6" s="1183"/>
      <c r="IFM6" s="1183"/>
      <c r="IFN6" s="1183"/>
      <c r="IFO6" s="1183"/>
      <c r="IFP6" s="1183"/>
      <c r="IFQ6" s="1183"/>
      <c r="IFR6" s="1183"/>
      <c r="IFS6" s="1183"/>
      <c r="IFT6" s="1183"/>
      <c r="IFU6" s="1183"/>
      <c r="IFV6" s="1183"/>
      <c r="IFW6" s="1183"/>
      <c r="IFX6" s="1183"/>
      <c r="IFY6" s="1183"/>
      <c r="IFZ6" s="1183"/>
      <c r="IGA6" s="1183"/>
      <c r="IGB6" s="1183"/>
      <c r="IGC6" s="1183"/>
      <c r="IGD6" s="1183"/>
      <c r="IGE6" s="1183"/>
      <c r="IGF6" s="1183"/>
      <c r="IGG6" s="1183"/>
      <c r="IGH6" s="1183"/>
      <c r="IGI6" s="1183"/>
      <c r="IGJ6" s="1183"/>
      <c r="IGK6" s="1183"/>
      <c r="IGL6" s="1183"/>
      <c r="IGM6" s="1183"/>
      <c r="IGN6" s="1183"/>
      <c r="IGO6" s="1183"/>
      <c r="IGP6" s="1183"/>
      <c r="IGQ6" s="1183"/>
      <c r="IGR6" s="1183"/>
      <c r="IGS6" s="1183"/>
      <c r="IGT6" s="1183"/>
      <c r="IGU6" s="1183"/>
      <c r="IGV6" s="1183"/>
      <c r="IGW6" s="1183"/>
      <c r="IGX6" s="1183"/>
      <c r="IGY6" s="1183"/>
      <c r="IGZ6" s="1183"/>
      <c r="IHA6" s="1183"/>
      <c r="IHB6" s="1183"/>
      <c r="IHC6" s="1183"/>
      <c r="IHD6" s="1183"/>
      <c r="IHE6" s="1183"/>
      <c r="IHF6" s="1183"/>
      <c r="IHG6" s="1183"/>
      <c r="IHH6" s="1183"/>
      <c r="IHI6" s="1183"/>
      <c r="IHJ6" s="1183"/>
      <c r="IHK6" s="1183"/>
      <c r="IHL6" s="1183"/>
      <c r="IHM6" s="1183"/>
      <c r="IHN6" s="1183"/>
      <c r="IHO6" s="1183"/>
      <c r="IHP6" s="1183"/>
      <c r="IHQ6" s="1183"/>
      <c r="IHR6" s="1183"/>
      <c r="IHS6" s="1183"/>
      <c r="IHT6" s="1183"/>
      <c r="IHU6" s="1183"/>
      <c r="IHV6" s="1183"/>
      <c r="IHW6" s="1183"/>
      <c r="IHX6" s="1183"/>
      <c r="IHY6" s="1183"/>
      <c r="IHZ6" s="1183"/>
      <c r="IIA6" s="1183"/>
      <c r="IIB6" s="1183"/>
      <c r="IIC6" s="1183"/>
      <c r="IID6" s="1183"/>
      <c r="IIE6" s="1183"/>
      <c r="IIF6" s="1183"/>
      <c r="IIG6" s="1183"/>
      <c r="IIH6" s="1183"/>
      <c r="III6" s="1183"/>
      <c r="IIJ6" s="1183"/>
      <c r="IIK6" s="1183"/>
      <c r="IIL6" s="1183"/>
      <c r="IIM6" s="1183"/>
      <c r="IIN6" s="1183"/>
      <c r="IIO6" s="1183"/>
      <c r="IIP6" s="1183"/>
      <c r="IIQ6" s="1183"/>
      <c r="IIR6" s="1183"/>
      <c r="IIS6" s="1183"/>
      <c r="IIT6" s="1183"/>
      <c r="IIU6" s="1183"/>
      <c r="IIV6" s="1183"/>
      <c r="IIW6" s="1183"/>
      <c r="IIX6" s="1183"/>
      <c r="IIY6" s="1183"/>
      <c r="IIZ6" s="1183"/>
      <c r="IJA6" s="1183"/>
      <c r="IJB6" s="1183"/>
      <c r="IJC6" s="1183"/>
      <c r="IJD6" s="1183"/>
      <c r="IJE6" s="1183"/>
      <c r="IJF6" s="1183"/>
      <c r="IJG6" s="1183"/>
      <c r="IJH6" s="1183"/>
      <c r="IJI6" s="1183"/>
      <c r="IJJ6" s="1183"/>
      <c r="IJK6" s="1183"/>
      <c r="IJL6" s="1183"/>
      <c r="IJM6" s="1183"/>
      <c r="IJN6" s="1183"/>
      <c r="IJO6" s="1183"/>
      <c r="IJP6" s="1183"/>
      <c r="IJQ6" s="1183"/>
      <c r="IJR6" s="1183"/>
      <c r="IJS6" s="1183"/>
      <c r="IJT6" s="1183"/>
      <c r="IJU6" s="1183"/>
      <c r="IJV6" s="1183"/>
      <c r="IJW6" s="1183"/>
      <c r="IJX6" s="1183"/>
      <c r="IJY6" s="1183"/>
      <c r="IJZ6" s="1183"/>
      <c r="IKA6" s="1183"/>
      <c r="IKB6" s="1183"/>
      <c r="IKC6" s="1183"/>
      <c r="IKD6" s="1183"/>
      <c r="IKE6" s="1183"/>
      <c r="IKF6" s="1183"/>
      <c r="IKG6" s="1183"/>
      <c r="IKH6" s="1183"/>
      <c r="IKI6" s="1183"/>
      <c r="IKJ6" s="1183"/>
      <c r="IKK6" s="1183"/>
      <c r="IKL6" s="1183"/>
      <c r="IKM6" s="1183"/>
      <c r="IKN6" s="1183"/>
      <c r="IKO6" s="1183"/>
      <c r="IKP6" s="1183"/>
      <c r="IKQ6" s="1183"/>
      <c r="IKR6" s="1183"/>
      <c r="IKS6" s="1183"/>
      <c r="IKT6" s="1183"/>
      <c r="IKU6" s="1183"/>
      <c r="IKV6" s="1183"/>
      <c r="IKW6" s="1183"/>
      <c r="IKX6" s="1183"/>
      <c r="IKY6" s="1183"/>
      <c r="IKZ6" s="1183"/>
      <c r="ILA6" s="1183"/>
      <c r="ILB6" s="1183"/>
      <c r="ILC6" s="1183"/>
      <c r="ILD6" s="1183"/>
      <c r="ILE6" s="1183"/>
      <c r="ILF6" s="1183"/>
      <c r="ILG6" s="1183"/>
      <c r="ILH6" s="1183"/>
      <c r="ILI6" s="1183"/>
      <c r="ILJ6" s="1183"/>
      <c r="ILK6" s="1183"/>
      <c r="ILL6" s="1183"/>
      <c r="ILM6" s="1183"/>
      <c r="ILN6" s="1183"/>
      <c r="ILO6" s="1183"/>
      <c r="ILP6" s="1183"/>
      <c r="ILQ6" s="1183"/>
      <c r="ILR6" s="1183"/>
      <c r="ILS6" s="1183"/>
      <c r="ILT6" s="1183"/>
      <c r="ILU6" s="1183"/>
      <c r="ILV6" s="1183"/>
      <c r="ILW6" s="1183"/>
      <c r="ILX6" s="1183"/>
      <c r="ILY6" s="1183"/>
      <c r="ILZ6" s="1183"/>
      <c r="IMA6" s="1183"/>
      <c r="IMB6" s="1183"/>
      <c r="IMC6" s="1183"/>
      <c r="IMD6" s="1183"/>
      <c r="IME6" s="1183"/>
      <c r="IMF6" s="1183"/>
      <c r="IMG6" s="1183"/>
      <c r="IMH6" s="1183"/>
      <c r="IMI6" s="1183"/>
      <c r="IMJ6" s="1183"/>
      <c r="IMK6" s="1183"/>
      <c r="IML6" s="1183"/>
      <c r="IMM6" s="1183"/>
      <c r="IMN6" s="1183"/>
      <c r="IMO6" s="1183"/>
      <c r="IMP6" s="1183"/>
      <c r="IMQ6" s="1183"/>
      <c r="IMR6" s="1183"/>
      <c r="IMS6" s="1183"/>
      <c r="IMT6" s="1183"/>
      <c r="IMU6" s="1183"/>
      <c r="IMV6" s="1183"/>
      <c r="IMW6" s="1183"/>
      <c r="IMX6" s="1183"/>
      <c r="IMY6" s="1183"/>
      <c r="IMZ6" s="1183"/>
      <c r="INA6" s="1183"/>
      <c r="INB6" s="1183"/>
      <c r="INC6" s="1183"/>
      <c r="IND6" s="1183"/>
      <c r="INE6" s="1183"/>
      <c r="INF6" s="1183"/>
      <c r="ING6" s="1183"/>
      <c r="INH6" s="1183"/>
      <c r="INI6" s="1183"/>
      <c r="INJ6" s="1183"/>
      <c r="INK6" s="1183"/>
      <c r="INL6" s="1183"/>
      <c r="INM6" s="1183"/>
      <c r="INN6" s="1183"/>
      <c r="INO6" s="1183"/>
      <c r="INP6" s="1183"/>
      <c r="INQ6" s="1183"/>
      <c r="INR6" s="1183"/>
      <c r="INS6" s="1183"/>
      <c r="INT6" s="1183"/>
      <c r="INU6" s="1183"/>
      <c r="INV6" s="1183"/>
      <c r="INW6" s="1183"/>
      <c r="INX6" s="1183"/>
      <c r="INY6" s="1183"/>
      <c r="INZ6" s="1183"/>
      <c r="IOA6" s="1183"/>
      <c r="IOB6" s="1183"/>
      <c r="IOC6" s="1183"/>
      <c r="IOD6" s="1183"/>
      <c r="IOE6" s="1183"/>
      <c r="IOF6" s="1183"/>
      <c r="IOG6" s="1183"/>
      <c r="IOH6" s="1183"/>
      <c r="IOI6" s="1183"/>
      <c r="IOJ6" s="1183"/>
      <c r="IOK6" s="1183"/>
      <c r="IOL6" s="1183"/>
      <c r="IOM6" s="1183"/>
      <c r="ION6" s="1183"/>
      <c r="IOO6" s="1183"/>
      <c r="IOP6" s="1183"/>
      <c r="IOQ6" s="1183"/>
      <c r="IOR6" s="1183"/>
      <c r="IOS6" s="1183"/>
      <c r="IOT6" s="1183"/>
      <c r="IOU6" s="1183"/>
      <c r="IOV6" s="1183"/>
      <c r="IOW6" s="1183"/>
      <c r="IOX6" s="1183"/>
      <c r="IOY6" s="1183"/>
      <c r="IOZ6" s="1183"/>
      <c r="IPA6" s="1183"/>
      <c r="IPB6" s="1183"/>
      <c r="IPC6" s="1183"/>
      <c r="IPD6" s="1183"/>
      <c r="IPE6" s="1183"/>
      <c r="IPF6" s="1183"/>
      <c r="IPG6" s="1183"/>
      <c r="IPH6" s="1183"/>
      <c r="IPI6" s="1183"/>
      <c r="IPJ6" s="1183"/>
      <c r="IPK6" s="1183"/>
      <c r="IPL6" s="1183"/>
      <c r="IPM6" s="1183"/>
      <c r="IPN6" s="1183"/>
      <c r="IPO6" s="1183"/>
      <c r="IPP6" s="1183"/>
      <c r="IPQ6" s="1183"/>
      <c r="IPR6" s="1183"/>
      <c r="IPS6" s="1183"/>
      <c r="IPT6" s="1183"/>
      <c r="IPU6" s="1183"/>
      <c r="IPV6" s="1183"/>
      <c r="IPW6" s="1183"/>
      <c r="IPX6" s="1183"/>
      <c r="IPY6" s="1183"/>
      <c r="IPZ6" s="1183"/>
      <c r="IQA6" s="1183"/>
      <c r="IQB6" s="1183"/>
      <c r="IQC6" s="1183"/>
      <c r="IQD6" s="1183"/>
      <c r="IQE6" s="1183"/>
      <c r="IQF6" s="1183"/>
      <c r="IQG6" s="1183"/>
      <c r="IQH6" s="1183"/>
      <c r="IQI6" s="1183"/>
      <c r="IQJ6" s="1183"/>
      <c r="IQK6" s="1183"/>
      <c r="IQL6" s="1183"/>
      <c r="IQM6" s="1183"/>
      <c r="IQN6" s="1183"/>
      <c r="IQO6" s="1183"/>
      <c r="IQP6" s="1183"/>
      <c r="IQQ6" s="1183"/>
      <c r="IQR6" s="1183"/>
      <c r="IQS6" s="1183"/>
      <c r="IQT6" s="1183"/>
      <c r="IQU6" s="1183"/>
      <c r="IQV6" s="1183"/>
      <c r="IQW6" s="1183"/>
      <c r="IQX6" s="1183"/>
      <c r="IQY6" s="1183"/>
      <c r="IQZ6" s="1183"/>
      <c r="IRA6" s="1183"/>
      <c r="IRB6" s="1183"/>
      <c r="IRC6" s="1183"/>
      <c r="IRD6" s="1183"/>
      <c r="IRE6" s="1183"/>
      <c r="IRF6" s="1183"/>
      <c r="IRG6" s="1183"/>
      <c r="IRH6" s="1183"/>
      <c r="IRI6" s="1183"/>
      <c r="IRJ6" s="1183"/>
      <c r="IRK6" s="1183"/>
      <c r="IRL6" s="1183"/>
      <c r="IRM6" s="1183"/>
      <c r="IRN6" s="1183"/>
      <c r="IRO6" s="1183"/>
      <c r="IRP6" s="1183"/>
      <c r="IRQ6" s="1183"/>
      <c r="IRR6" s="1183"/>
      <c r="IRS6" s="1183"/>
      <c r="IRT6" s="1183"/>
      <c r="IRU6" s="1183"/>
      <c r="IRV6" s="1183"/>
      <c r="IRW6" s="1183"/>
      <c r="IRX6" s="1183"/>
      <c r="IRY6" s="1183"/>
      <c r="IRZ6" s="1183"/>
      <c r="ISA6" s="1183"/>
      <c r="ISB6" s="1183"/>
      <c r="ISC6" s="1183"/>
      <c r="ISD6" s="1183"/>
      <c r="ISE6" s="1183"/>
      <c r="ISF6" s="1183"/>
      <c r="ISG6" s="1183"/>
      <c r="ISH6" s="1183"/>
      <c r="ISI6" s="1183"/>
      <c r="ISJ6" s="1183"/>
      <c r="ISK6" s="1183"/>
      <c r="ISL6" s="1183"/>
      <c r="ISM6" s="1183"/>
      <c r="ISN6" s="1183"/>
      <c r="ISO6" s="1183"/>
      <c r="ISP6" s="1183"/>
      <c r="ISQ6" s="1183"/>
      <c r="ISR6" s="1183"/>
      <c r="ISS6" s="1183"/>
      <c r="IST6" s="1183"/>
      <c r="ISU6" s="1183"/>
      <c r="ISV6" s="1183"/>
      <c r="ISW6" s="1183"/>
      <c r="ISX6" s="1183"/>
      <c r="ISY6" s="1183"/>
      <c r="ISZ6" s="1183"/>
      <c r="ITA6" s="1183"/>
      <c r="ITB6" s="1183"/>
      <c r="ITC6" s="1183"/>
      <c r="ITD6" s="1183"/>
      <c r="ITE6" s="1183"/>
      <c r="ITF6" s="1183"/>
      <c r="ITG6" s="1183"/>
      <c r="ITH6" s="1183"/>
      <c r="ITI6" s="1183"/>
      <c r="ITJ6" s="1183"/>
      <c r="ITK6" s="1183"/>
      <c r="ITL6" s="1183"/>
      <c r="ITM6" s="1183"/>
      <c r="ITN6" s="1183"/>
      <c r="ITO6" s="1183"/>
      <c r="ITP6" s="1183"/>
      <c r="ITQ6" s="1183"/>
      <c r="ITR6" s="1183"/>
      <c r="ITS6" s="1183"/>
      <c r="ITT6" s="1183"/>
      <c r="ITU6" s="1183"/>
      <c r="ITV6" s="1183"/>
      <c r="ITW6" s="1183"/>
      <c r="ITX6" s="1183"/>
      <c r="ITY6" s="1183"/>
      <c r="ITZ6" s="1183"/>
      <c r="IUA6" s="1183"/>
      <c r="IUB6" s="1183"/>
      <c r="IUC6" s="1183"/>
      <c r="IUD6" s="1183"/>
      <c r="IUE6" s="1183"/>
      <c r="IUF6" s="1183"/>
      <c r="IUG6" s="1183"/>
      <c r="IUH6" s="1183"/>
      <c r="IUI6" s="1183"/>
      <c r="IUJ6" s="1183"/>
      <c r="IUK6" s="1183"/>
      <c r="IUL6" s="1183"/>
      <c r="IUM6" s="1183"/>
      <c r="IUN6" s="1183"/>
      <c r="IUO6" s="1183"/>
      <c r="IUP6" s="1183"/>
      <c r="IUQ6" s="1183"/>
      <c r="IUR6" s="1183"/>
      <c r="IUS6" s="1183"/>
      <c r="IUT6" s="1183"/>
      <c r="IUU6" s="1183"/>
      <c r="IUV6" s="1183"/>
      <c r="IUW6" s="1183"/>
      <c r="IUX6" s="1183"/>
      <c r="IUY6" s="1183"/>
      <c r="IUZ6" s="1183"/>
      <c r="IVA6" s="1183"/>
      <c r="IVB6" s="1183"/>
      <c r="IVC6" s="1183"/>
      <c r="IVD6" s="1183"/>
      <c r="IVE6" s="1183"/>
      <c r="IVF6" s="1183"/>
      <c r="IVG6" s="1183"/>
      <c r="IVH6" s="1183"/>
      <c r="IVI6" s="1183"/>
      <c r="IVJ6" s="1183"/>
      <c r="IVK6" s="1183"/>
      <c r="IVL6" s="1183"/>
      <c r="IVM6" s="1183"/>
      <c r="IVN6" s="1183"/>
      <c r="IVO6" s="1183"/>
      <c r="IVP6" s="1183"/>
      <c r="IVQ6" s="1183"/>
      <c r="IVR6" s="1183"/>
      <c r="IVS6" s="1183"/>
      <c r="IVT6" s="1183"/>
      <c r="IVU6" s="1183"/>
      <c r="IVV6" s="1183"/>
      <c r="IVW6" s="1183"/>
      <c r="IVX6" s="1183"/>
      <c r="IVY6" s="1183"/>
      <c r="IVZ6" s="1183"/>
      <c r="IWA6" s="1183"/>
      <c r="IWB6" s="1183"/>
      <c r="IWC6" s="1183"/>
      <c r="IWD6" s="1183"/>
      <c r="IWE6" s="1183"/>
      <c r="IWF6" s="1183"/>
      <c r="IWG6" s="1183"/>
      <c r="IWH6" s="1183"/>
      <c r="IWI6" s="1183"/>
      <c r="IWJ6" s="1183"/>
      <c r="IWK6" s="1183"/>
      <c r="IWL6" s="1183"/>
      <c r="IWM6" s="1183"/>
      <c r="IWN6" s="1183"/>
      <c r="IWO6" s="1183"/>
      <c r="IWP6" s="1183"/>
      <c r="IWQ6" s="1183"/>
      <c r="IWR6" s="1183"/>
      <c r="IWS6" s="1183"/>
      <c r="IWT6" s="1183"/>
      <c r="IWU6" s="1183"/>
      <c r="IWV6" s="1183"/>
      <c r="IWW6" s="1183"/>
      <c r="IWX6" s="1183"/>
      <c r="IWY6" s="1183"/>
      <c r="IWZ6" s="1183"/>
      <c r="IXA6" s="1183"/>
      <c r="IXB6" s="1183"/>
      <c r="IXC6" s="1183"/>
      <c r="IXD6" s="1183"/>
      <c r="IXE6" s="1183"/>
      <c r="IXF6" s="1183"/>
      <c r="IXG6" s="1183"/>
      <c r="IXH6" s="1183"/>
      <c r="IXI6" s="1183"/>
      <c r="IXJ6" s="1183"/>
      <c r="IXK6" s="1183"/>
      <c r="IXL6" s="1183"/>
      <c r="IXM6" s="1183"/>
      <c r="IXN6" s="1183"/>
      <c r="IXO6" s="1183"/>
      <c r="IXP6" s="1183"/>
      <c r="IXQ6" s="1183"/>
      <c r="IXR6" s="1183"/>
      <c r="IXS6" s="1183"/>
      <c r="IXT6" s="1183"/>
      <c r="IXU6" s="1183"/>
      <c r="IXV6" s="1183"/>
      <c r="IXW6" s="1183"/>
      <c r="IXX6" s="1183"/>
      <c r="IXY6" s="1183"/>
      <c r="IXZ6" s="1183"/>
      <c r="IYA6" s="1183"/>
      <c r="IYB6" s="1183"/>
      <c r="IYC6" s="1183"/>
      <c r="IYD6" s="1183"/>
      <c r="IYE6" s="1183"/>
      <c r="IYF6" s="1183"/>
      <c r="IYG6" s="1183"/>
      <c r="IYH6" s="1183"/>
      <c r="IYI6" s="1183"/>
      <c r="IYJ6" s="1183"/>
      <c r="IYK6" s="1183"/>
      <c r="IYL6" s="1183"/>
      <c r="IYM6" s="1183"/>
      <c r="IYN6" s="1183"/>
      <c r="IYO6" s="1183"/>
      <c r="IYP6" s="1183"/>
      <c r="IYQ6" s="1183"/>
      <c r="IYR6" s="1183"/>
      <c r="IYS6" s="1183"/>
      <c r="IYT6" s="1183"/>
      <c r="IYU6" s="1183"/>
      <c r="IYV6" s="1183"/>
      <c r="IYW6" s="1183"/>
      <c r="IYX6" s="1183"/>
      <c r="IYY6" s="1183"/>
      <c r="IYZ6" s="1183"/>
      <c r="IZA6" s="1183"/>
      <c r="IZB6" s="1183"/>
      <c r="IZC6" s="1183"/>
      <c r="IZD6" s="1183"/>
      <c r="IZE6" s="1183"/>
      <c r="IZF6" s="1183"/>
      <c r="IZG6" s="1183"/>
      <c r="IZH6" s="1183"/>
      <c r="IZI6" s="1183"/>
      <c r="IZJ6" s="1183"/>
      <c r="IZK6" s="1183"/>
      <c r="IZL6" s="1183"/>
      <c r="IZM6" s="1183"/>
      <c r="IZN6" s="1183"/>
      <c r="IZO6" s="1183"/>
      <c r="IZP6" s="1183"/>
      <c r="IZQ6" s="1183"/>
      <c r="IZR6" s="1183"/>
      <c r="IZS6" s="1183"/>
      <c r="IZT6" s="1183"/>
      <c r="IZU6" s="1183"/>
      <c r="IZV6" s="1183"/>
      <c r="IZW6" s="1183"/>
      <c r="IZX6" s="1183"/>
      <c r="IZY6" s="1183"/>
      <c r="IZZ6" s="1183"/>
      <c r="JAA6" s="1183"/>
      <c r="JAB6" s="1183"/>
      <c r="JAC6" s="1183"/>
      <c r="JAD6" s="1183"/>
      <c r="JAE6" s="1183"/>
      <c r="JAF6" s="1183"/>
      <c r="JAG6" s="1183"/>
      <c r="JAH6" s="1183"/>
      <c r="JAI6" s="1183"/>
      <c r="JAJ6" s="1183"/>
      <c r="JAK6" s="1183"/>
      <c r="JAL6" s="1183"/>
      <c r="JAM6" s="1183"/>
      <c r="JAN6" s="1183"/>
      <c r="JAO6" s="1183"/>
      <c r="JAP6" s="1183"/>
      <c r="JAQ6" s="1183"/>
      <c r="JAR6" s="1183"/>
      <c r="JAS6" s="1183"/>
      <c r="JAT6" s="1183"/>
      <c r="JAU6" s="1183"/>
      <c r="JAV6" s="1183"/>
      <c r="JAW6" s="1183"/>
      <c r="JAX6" s="1183"/>
      <c r="JAY6" s="1183"/>
      <c r="JAZ6" s="1183"/>
      <c r="JBA6" s="1183"/>
      <c r="JBB6" s="1183"/>
      <c r="JBC6" s="1183"/>
      <c r="JBD6" s="1183"/>
      <c r="JBE6" s="1183"/>
      <c r="JBF6" s="1183"/>
      <c r="JBG6" s="1183"/>
      <c r="JBH6" s="1183"/>
      <c r="JBI6" s="1183"/>
      <c r="JBJ6" s="1183"/>
      <c r="JBK6" s="1183"/>
      <c r="JBL6" s="1183"/>
      <c r="JBM6" s="1183"/>
      <c r="JBN6" s="1183"/>
      <c r="JBO6" s="1183"/>
      <c r="JBP6" s="1183"/>
      <c r="JBQ6" s="1183"/>
      <c r="JBR6" s="1183"/>
      <c r="JBS6" s="1183"/>
      <c r="JBT6" s="1183"/>
      <c r="JBU6" s="1183"/>
      <c r="JBV6" s="1183"/>
      <c r="JBW6" s="1183"/>
      <c r="JBX6" s="1183"/>
      <c r="JBY6" s="1183"/>
      <c r="JBZ6" s="1183"/>
      <c r="JCA6" s="1183"/>
      <c r="JCB6" s="1183"/>
      <c r="JCC6" s="1183"/>
      <c r="JCD6" s="1183"/>
      <c r="JCE6" s="1183"/>
      <c r="JCF6" s="1183"/>
      <c r="JCG6" s="1183"/>
      <c r="JCH6" s="1183"/>
      <c r="JCI6" s="1183"/>
      <c r="JCJ6" s="1183"/>
      <c r="JCK6" s="1183"/>
      <c r="JCL6" s="1183"/>
      <c r="JCM6" s="1183"/>
      <c r="JCN6" s="1183"/>
      <c r="JCO6" s="1183"/>
      <c r="JCP6" s="1183"/>
      <c r="JCQ6" s="1183"/>
      <c r="JCR6" s="1183"/>
      <c r="JCS6" s="1183"/>
      <c r="JCT6" s="1183"/>
      <c r="JCU6" s="1183"/>
      <c r="JCV6" s="1183"/>
      <c r="JCW6" s="1183"/>
      <c r="JCX6" s="1183"/>
      <c r="JCY6" s="1183"/>
      <c r="JCZ6" s="1183"/>
      <c r="JDA6" s="1183"/>
      <c r="JDB6" s="1183"/>
      <c r="JDC6" s="1183"/>
      <c r="JDD6" s="1183"/>
      <c r="JDE6" s="1183"/>
      <c r="JDF6" s="1183"/>
      <c r="JDG6" s="1183"/>
      <c r="JDH6" s="1183"/>
      <c r="JDI6" s="1183"/>
      <c r="JDJ6" s="1183"/>
      <c r="JDK6" s="1183"/>
      <c r="JDL6" s="1183"/>
      <c r="JDM6" s="1183"/>
      <c r="JDN6" s="1183"/>
      <c r="JDO6" s="1183"/>
      <c r="JDP6" s="1183"/>
      <c r="JDQ6" s="1183"/>
      <c r="JDR6" s="1183"/>
      <c r="JDS6" s="1183"/>
      <c r="JDT6" s="1183"/>
      <c r="JDU6" s="1183"/>
      <c r="JDV6" s="1183"/>
      <c r="JDW6" s="1183"/>
      <c r="JDX6" s="1183"/>
      <c r="JDY6" s="1183"/>
      <c r="JDZ6" s="1183"/>
      <c r="JEA6" s="1183"/>
      <c r="JEB6" s="1183"/>
      <c r="JEC6" s="1183"/>
      <c r="JED6" s="1183"/>
      <c r="JEE6" s="1183"/>
      <c r="JEF6" s="1183"/>
      <c r="JEG6" s="1183"/>
      <c r="JEH6" s="1183"/>
      <c r="JEI6" s="1183"/>
      <c r="JEJ6" s="1183"/>
      <c r="JEK6" s="1183"/>
      <c r="JEL6" s="1183"/>
      <c r="JEM6" s="1183"/>
      <c r="JEN6" s="1183"/>
      <c r="JEO6" s="1183"/>
      <c r="JEP6" s="1183"/>
      <c r="JEQ6" s="1183"/>
      <c r="JER6" s="1183"/>
      <c r="JES6" s="1183"/>
      <c r="JET6" s="1183"/>
      <c r="JEU6" s="1183"/>
      <c r="JEV6" s="1183"/>
      <c r="JEW6" s="1183"/>
      <c r="JEX6" s="1183"/>
      <c r="JEY6" s="1183"/>
      <c r="JEZ6" s="1183"/>
      <c r="JFA6" s="1183"/>
      <c r="JFB6" s="1183"/>
      <c r="JFC6" s="1183"/>
      <c r="JFD6" s="1183"/>
      <c r="JFE6" s="1183"/>
      <c r="JFF6" s="1183"/>
      <c r="JFG6" s="1183"/>
      <c r="JFH6" s="1183"/>
      <c r="JFI6" s="1183"/>
      <c r="JFJ6" s="1183"/>
      <c r="JFK6" s="1183"/>
      <c r="JFL6" s="1183"/>
      <c r="JFM6" s="1183"/>
      <c r="JFN6" s="1183"/>
      <c r="JFO6" s="1183"/>
      <c r="JFP6" s="1183"/>
      <c r="JFQ6" s="1183"/>
      <c r="JFR6" s="1183"/>
      <c r="JFS6" s="1183"/>
      <c r="JFT6" s="1183"/>
      <c r="JFU6" s="1183"/>
      <c r="JFV6" s="1183"/>
      <c r="JFW6" s="1183"/>
      <c r="JFX6" s="1183"/>
      <c r="JFY6" s="1183"/>
      <c r="JFZ6" s="1183"/>
      <c r="JGA6" s="1183"/>
      <c r="JGB6" s="1183"/>
      <c r="JGC6" s="1183"/>
      <c r="JGD6" s="1183"/>
      <c r="JGE6" s="1183"/>
      <c r="JGF6" s="1183"/>
      <c r="JGG6" s="1183"/>
      <c r="JGH6" s="1183"/>
      <c r="JGI6" s="1183"/>
      <c r="JGJ6" s="1183"/>
      <c r="JGK6" s="1183"/>
      <c r="JGL6" s="1183"/>
      <c r="JGM6" s="1183"/>
      <c r="JGN6" s="1183"/>
      <c r="JGO6" s="1183"/>
      <c r="JGP6" s="1183"/>
      <c r="JGQ6" s="1183"/>
      <c r="JGR6" s="1183"/>
      <c r="JGS6" s="1183"/>
      <c r="JGT6" s="1183"/>
      <c r="JGU6" s="1183"/>
      <c r="JGV6" s="1183"/>
      <c r="JGW6" s="1183"/>
      <c r="JGX6" s="1183"/>
      <c r="JGY6" s="1183"/>
      <c r="JGZ6" s="1183"/>
      <c r="JHA6" s="1183"/>
      <c r="JHB6" s="1183"/>
      <c r="JHC6" s="1183"/>
      <c r="JHD6" s="1183"/>
      <c r="JHE6" s="1183"/>
      <c r="JHF6" s="1183"/>
      <c r="JHG6" s="1183"/>
      <c r="JHH6" s="1183"/>
      <c r="JHI6" s="1183"/>
      <c r="JHJ6" s="1183"/>
      <c r="JHK6" s="1183"/>
      <c r="JHL6" s="1183"/>
      <c r="JHM6" s="1183"/>
      <c r="JHN6" s="1183"/>
      <c r="JHO6" s="1183"/>
      <c r="JHP6" s="1183"/>
      <c r="JHQ6" s="1183"/>
      <c r="JHR6" s="1183"/>
      <c r="JHS6" s="1183"/>
      <c r="JHT6" s="1183"/>
      <c r="JHU6" s="1183"/>
      <c r="JHV6" s="1183"/>
      <c r="JHW6" s="1183"/>
      <c r="JHX6" s="1183"/>
      <c r="JHY6" s="1183"/>
      <c r="JHZ6" s="1183"/>
      <c r="JIA6" s="1183"/>
      <c r="JIB6" s="1183"/>
      <c r="JIC6" s="1183"/>
      <c r="JID6" s="1183"/>
      <c r="JIE6" s="1183"/>
      <c r="JIF6" s="1183"/>
      <c r="JIG6" s="1183"/>
      <c r="JIH6" s="1183"/>
      <c r="JII6" s="1183"/>
      <c r="JIJ6" s="1183"/>
      <c r="JIK6" s="1183"/>
      <c r="JIL6" s="1183"/>
      <c r="JIM6" s="1183"/>
      <c r="JIN6" s="1183"/>
      <c r="JIO6" s="1183"/>
      <c r="JIP6" s="1183"/>
      <c r="JIQ6" s="1183"/>
      <c r="JIR6" s="1183"/>
      <c r="JIS6" s="1183"/>
      <c r="JIT6" s="1183"/>
      <c r="JIU6" s="1183"/>
      <c r="JIV6" s="1183"/>
      <c r="JIW6" s="1183"/>
      <c r="JIX6" s="1183"/>
      <c r="JIY6" s="1183"/>
      <c r="JIZ6" s="1183"/>
      <c r="JJA6" s="1183"/>
      <c r="JJB6" s="1183"/>
      <c r="JJC6" s="1183"/>
      <c r="JJD6" s="1183"/>
      <c r="JJE6" s="1183"/>
      <c r="JJF6" s="1183"/>
      <c r="JJG6" s="1183"/>
      <c r="JJH6" s="1183"/>
      <c r="JJI6" s="1183"/>
      <c r="JJJ6" s="1183"/>
      <c r="JJK6" s="1183"/>
      <c r="JJL6" s="1183"/>
      <c r="JJM6" s="1183"/>
      <c r="JJN6" s="1183"/>
      <c r="JJO6" s="1183"/>
      <c r="JJP6" s="1183"/>
      <c r="JJQ6" s="1183"/>
      <c r="JJR6" s="1183"/>
      <c r="JJS6" s="1183"/>
      <c r="JJT6" s="1183"/>
      <c r="JJU6" s="1183"/>
      <c r="JJV6" s="1183"/>
      <c r="JJW6" s="1183"/>
      <c r="JJX6" s="1183"/>
      <c r="JJY6" s="1183"/>
      <c r="JJZ6" s="1183"/>
      <c r="JKA6" s="1183"/>
      <c r="JKB6" s="1183"/>
      <c r="JKC6" s="1183"/>
      <c r="JKD6" s="1183"/>
      <c r="JKE6" s="1183"/>
      <c r="JKF6" s="1183"/>
      <c r="JKG6" s="1183"/>
      <c r="JKH6" s="1183"/>
      <c r="JKI6" s="1183"/>
      <c r="JKJ6" s="1183"/>
      <c r="JKK6" s="1183"/>
      <c r="JKL6" s="1183"/>
      <c r="JKM6" s="1183"/>
      <c r="JKN6" s="1183"/>
      <c r="JKO6" s="1183"/>
      <c r="JKP6" s="1183"/>
      <c r="JKQ6" s="1183"/>
      <c r="JKR6" s="1183"/>
      <c r="JKS6" s="1183"/>
      <c r="JKT6" s="1183"/>
      <c r="JKU6" s="1183"/>
      <c r="JKV6" s="1183"/>
      <c r="JKW6" s="1183"/>
      <c r="JKX6" s="1183"/>
      <c r="JKY6" s="1183"/>
      <c r="JKZ6" s="1183"/>
      <c r="JLA6" s="1183"/>
      <c r="JLB6" s="1183"/>
      <c r="JLC6" s="1183"/>
      <c r="JLD6" s="1183"/>
      <c r="JLE6" s="1183"/>
      <c r="JLF6" s="1183"/>
      <c r="JLG6" s="1183"/>
      <c r="JLH6" s="1183"/>
      <c r="JLI6" s="1183"/>
      <c r="JLJ6" s="1183"/>
      <c r="JLK6" s="1183"/>
      <c r="JLL6" s="1183"/>
      <c r="JLM6" s="1183"/>
      <c r="JLN6" s="1183"/>
      <c r="JLO6" s="1183"/>
      <c r="JLP6" s="1183"/>
      <c r="JLQ6" s="1183"/>
      <c r="JLR6" s="1183"/>
      <c r="JLS6" s="1183"/>
      <c r="JLT6" s="1183"/>
      <c r="JLU6" s="1183"/>
      <c r="JLV6" s="1183"/>
      <c r="JLW6" s="1183"/>
      <c r="JLX6" s="1183"/>
      <c r="JLY6" s="1183"/>
      <c r="JLZ6" s="1183"/>
      <c r="JMA6" s="1183"/>
      <c r="JMB6" s="1183"/>
      <c r="JMC6" s="1183"/>
      <c r="JMD6" s="1183"/>
      <c r="JME6" s="1183"/>
      <c r="JMF6" s="1183"/>
      <c r="JMG6" s="1183"/>
      <c r="JMH6" s="1183"/>
      <c r="JMI6" s="1183"/>
      <c r="JMJ6" s="1183"/>
      <c r="JMK6" s="1183"/>
      <c r="JML6" s="1183"/>
      <c r="JMM6" s="1183"/>
      <c r="JMN6" s="1183"/>
      <c r="JMO6" s="1183"/>
      <c r="JMP6" s="1183"/>
      <c r="JMQ6" s="1183"/>
      <c r="JMR6" s="1183"/>
      <c r="JMS6" s="1183"/>
      <c r="JMT6" s="1183"/>
      <c r="JMU6" s="1183"/>
      <c r="JMV6" s="1183"/>
      <c r="JMW6" s="1183"/>
      <c r="JMX6" s="1183"/>
      <c r="JMY6" s="1183"/>
      <c r="JMZ6" s="1183"/>
      <c r="JNA6" s="1183"/>
      <c r="JNB6" s="1183"/>
      <c r="JNC6" s="1183"/>
      <c r="JND6" s="1183"/>
      <c r="JNE6" s="1183"/>
      <c r="JNF6" s="1183"/>
      <c r="JNG6" s="1183"/>
      <c r="JNH6" s="1183"/>
      <c r="JNI6" s="1183"/>
      <c r="JNJ6" s="1183"/>
      <c r="JNK6" s="1183"/>
      <c r="JNL6" s="1183"/>
      <c r="JNM6" s="1183"/>
      <c r="JNN6" s="1183"/>
      <c r="JNO6" s="1183"/>
      <c r="JNP6" s="1183"/>
      <c r="JNQ6" s="1183"/>
      <c r="JNR6" s="1183"/>
      <c r="JNS6" s="1183"/>
      <c r="JNT6" s="1183"/>
      <c r="JNU6" s="1183"/>
      <c r="JNV6" s="1183"/>
      <c r="JNW6" s="1183"/>
      <c r="JNX6" s="1183"/>
      <c r="JNY6" s="1183"/>
      <c r="JNZ6" s="1183"/>
      <c r="JOA6" s="1183"/>
      <c r="JOB6" s="1183"/>
      <c r="JOC6" s="1183"/>
      <c r="JOD6" s="1183"/>
      <c r="JOE6" s="1183"/>
      <c r="JOF6" s="1183"/>
      <c r="JOG6" s="1183"/>
      <c r="JOH6" s="1183"/>
      <c r="JOI6" s="1183"/>
      <c r="JOJ6" s="1183"/>
      <c r="JOK6" s="1183"/>
      <c r="JOL6" s="1183"/>
      <c r="JOM6" s="1183"/>
      <c r="JON6" s="1183"/>
      <c r="JOO6" s="1183"/>
      <c r="JOP6" s="1183"/>
      <c r="JOQ6" s="1183"/>
      <c r="JOR6" s="1183"/>
      <c r="JOS6" s="1183"/>
      <c r="JOT6" s="1183"/>
      <c r="JOU6" s="1183"/>
      <c r="JOV6" s="1183"/>
      <c r="JOW6" s="1183"/>
      <c r="JOX6" s="1183"/>
      <c r="JOY6" s="1183"/>
      <c r="JOZ6" s="1183"/>
      <c r="JPA6" s="1183"/>
      <c r="JPB6" s="1183"/>
      <c r="JPC6" s="1183"/>
      <c r="JPD6" s="1183"/>
      <c r="JPE6" s="1183"/>
      <c r="JPF6" s="1183"/>
      <c r="JPG6" s="1183"/>
      <c r="JPH6" s="1183"/>
      <c r="JPI6" s="1183"/>
      <c r="JPJ6" s="1183"/>
      <c r="JPK6" s="1183"/>
      <c r="JPL6" s="1183"/>
      <c r="JPM6" s="1183"/>
      <c r="JPN6" s="1183"/>
      <c r="JPO6" s="1183"/>
      <c r="JPP6" s="1183"/>
      <c r="JPQ6" s="1183"/>
      <c r="JPR6" s="1183"/>
      <c r="JPS6" s="1183"/>
      <c r="JPT6" s="1183"/>
      <c r="JPU6" s="1183"/>
      <c r="JPV6" s="1183"/>
      <c r="JPW6" s="1183"/>
      <c r="JPX6" s="1183"/>
      <c r="JPY6" s="1183"/>
      <c r="JPZ6" s="1183"/>
      <c r="JQA6" s="1183"/>
      <c r="JQB6" s="1183"/>
      <c r="JQC6" s="1183"/>
      <c r="JQD6" s="1183"/>
      <c r="JQE6" s="1183"/>
      <c r="JQF6" s="1183"/>
      <c r="JQG6" s="1183"/>
      <c r="JQH6" s="1183"/>
      <c r="JQI6" s="1183"/>
      <c r="JQJ6" s="1183"/>
      <c r="JQK6" s="1183"/>
      <c r="JQL6" s="1183"/>
      <c r="JQM6" s="1183"/>
      <c r="JQN6" s="1183"/>
      <c r="JQO6" s="1183"/>
      <c r="JQP6" s="1183"/>
      <c r="JQQ6" s="1183"/>
      <c r="JQR6" s="1183"/>
      <c r="JQS6" s="1183"/>
      <c r="JQT6" s="1183"/>
      <c r="JQU6" s="1183"/>
      <c r="JQV6" s="1183"/>
      <c r="JQW6" s="1183"/>
      <c r="JQX6" s="1183"/>
      <c r="JQY6" s="1183"/>
      <c r="JQZ6" s="1183"/>
      <c r="JRA6" s="1183"/>
      <c r="JRB6" s="1183"/>
      <c r="JRC6" s="1183"/>
      <c r="JRD6" s="1183"/>
      <c r="JRE6" s="1183"/>
      <c r="JRF6" s="1183"/>
      <c r="JRG6" s="1183"/>
      <c r="JRH6" s="1183"/>
      <c r="JRI6" s="1183"/>
      <c r="JRJ6" s="1183"/>
      <c r="JRK6" s="1183"/>
      <c r="JRL6" s="1183"/>
      <c r="JRM6" s="1183"/>
      <c r="JRN6" s="1183"/>
      <c r="JRO6" s="1183"/>
      <c r="JRP6" s="1183"/>
      <c r="JRQ6" s="1183"/>
      <c r="JRR6" s="1183"/>
      <c r="JRS6" s="1183"/>
      <c r="JRT6" s="1183"/>
      <c r="JRU6" s="1183"/>
      <c r="JRV6" s="1183"/>
      <c r="JRW6" s="1183"/>
      <c r="JRX6" s="1183"/>
      <c r="JRY6" s="1183"/>
      <c r="JRZ6" s="1183"/>
      <c r="JSA6" s="1183"/>
      <c r="JSB6" s="1183"/>
      <c r="JSC6" s="1183"/>
      <c r="JSD6" s="1183"/>
      <c r="JSE6" s="1183"/>
      <c r="JSF6" s="1183"/>
      <c r="JSG6" s="1183"/>
      <c r="JSH6" s="1183"/>
      <c r="JSI6" s="1183"/>
      <c r="JSJ6" s="1183"/>
      <c r="JSK6" s="1183"/>
      <c r="JSL6" s="1183"/>
      <c r="JSM6" s="1183"/>
      <c r="JSN6" s="1183"/>
      <c r="JSO6" s="1183"/>
      <c r="JSP6" s="1183"/>
      <c r="JSQ6" s="1183"/>
      <c r="JSR6" s="1183"/>
      <c r="JSS6" s="1183"/>
      <c r="JST6" s="1183"/>
      <c r="JSU6" s="1183"/>
      <c r="JSV6" s="1183"/>
      <c r="JSW6" s="1183"/>
      <c r="JSX6" s="1183"/>
      <c r="JSY6" s="1183"/>
      <c r="JSZ6" s="1183"/>
      <c r="JTA6" s="1183"/>
      <c r="JTB6" s="1183"/>
      <c r="JTC6" s="1183"/>
      <c r="JTD6" s="1183"/>
      <c r="JTE6" s="1183"/>
      <c r="JTF6" s="1183"/>
      <c r="JTG6" s="1183"/>
      <c r="JTH6" s="1183"/>
      <c r="JTI6" s="1183"/>
      <c r="JTJ6" s="1183"/>
      <c r="JTK6" s="1183"/>
      <c r="JTL6" s="1183"/>
      <c r="JTM6" s="1183"/>
      <c r="JTN6" s="1183"/>
      <c r="JTO6" s="1183"/>
      <c r="JTP6" s="1183"/>
      <c r="JTQ6" s="1183"/>
      <c r="JTR6" s="1183"/>
      <c r="JTS6" s="1183"/>
      <c r="JTT6" s="1183"/>
      <c r="JTU6" s="1183"/>
      <c r="JTV6" s="1183"/>
      <c r="JTW6" s="1183"/>
      <c r="JTX6" s="1183"/>
      <c r="JTY6" s="1183"/>
      <c r="JTZ6" s="1183"/>
      <c r="JUA6" s="1183"/>
      <c r="JUB6" s="1183"/>
      <c r="JUC6" s="1183"/>
      <c r="JUD6" s="1183"/>
      <c r="JUE6" s="1183"/>
      <c r="JUF6" s="1183"/>
      <c r="JUG6" s="1183"/>
      <c r="JUH6" s="1183"/>
      <c r="JUI6" s="1183"/>
      <c r="JUJ6" s="1183"/>
      <c r="JUK6" s="1183"/>
      <c r="JUL6" s="1183"/>
      <c r="JUM6" s="1183"/>
      <c r="JUN6" s="1183"/>
      <c r="JUO6" s="1183"/>
      <c r="JUP6" s="1183"/>
      <c r="JUQ6" s="1183"/>
      <c r="JUR6" s="1183"/>
      <c r="JUS6" s="1183"/>
      <c r="JUT6" s="1183"/>
      <c r="JUU6" s="1183"/>
      <c r="JUV6" s="1183"/>
      <c r="JUW6" s="1183"/>
      <c r="JUX6" s="1183"/>
      <c r="JUY6" s="1183"/>
      <c r="JUZ6" s="1183"/>
      <c r="JVA6" s="1183"/>
      <c r="JVB6" s="1183"/>
      <c r="JVC6" s="1183"/>
      <c r="JVD6" s="1183"/>
      <c r="JVE6" s="1183"/>
      <c r="JVF6" s="1183"/>
      <c r="JVG6" s="1183"/>
      <c r="JVH6" s="1183"/>
      <c r="JVI6" s="1183"/>
      <c r="JVJ6" s="1183"/>
      <c r="JVK6" s="1183"/>
      <c r="JVL6" s="1183"/>
      <c r="JVM6" s="1183"/>
      <c r="JVN6" s="1183"/>
      <c r="JVO6" s="1183"/>
      <c r="JVP6" s="1183"/>
      <c r="JVQ6" s="1183"/>
      <c r="JVR6" s="1183"/>
      <c r="JVS6" s="1183"/>
      <c r="JVT6" s="1183"/>
      <c r="JVU6" s="1183"/>
      <c r="JVV6" s="1183"/>
      <c r="JVW6" s="1183"/>
      <c r="JVX6" s="1183"/>
      <c r="JVY6" s="1183"/>
      <c r="JVZ6" s="1183"/>
      <c r="JWA6" s="1183"/>
      <c r="JWB6" s="1183"/>
      <c r="JWC6" s="1183"/>
      <c r="JWD6" s="1183"/>
      <c r="JWE6" s="1183"/>
      <c r="JWF6" s="1183"/>
      <c r="JWG6" s="1183"/>
      <c r="JWH6" s="1183"/>
      <c r="JWI6" s="1183"/>
      <c r="JWJ6" s="1183"/>
      <c r="JWK6" s="1183"/>
      <c r="JWL6" s="1183"/>
      <c r="JWM6" s="1183"/>
      <c r="JWN6" s="1183"/>
      <c r="JWO6" s="1183"/>
      <c r="JWP6" s="1183"/>
      <c r="JWQ6" s="1183"/>
      <c r="JWR6" s="1183"/>
      <c r="JWS6" s="1183"/>
      <c r="JWT6" s="1183"/>
      <c r="JWU6" s="1183"/>
      <c r="JWV6" s="1183"/>
      <c r="JWW6" s="1183"/>
      <c r="JWX6" s="1183"/>
      <c r="JWY6" s="1183"/>
      <c r="JWZ6" s="1183"/>
      <c r="JXA6" s="1183"/>
      <c r="JXB6" s="1183"/>
      <c r="JXC6" s="1183"/>
      <c r="JXD6" s="1183"/>
      <c r="JXE6" s="1183"/>
      <c r="JXF6" s="1183"/>
      <c r="JXG6" s="1183"/>
      <c r="JXH6" s="1183"/>
      <c r="JXI6" s="1183"/>
      <c r="JXJ6" s="1183"/>
      <c r="JXK6" s="1183"/>
      <c r="JXL6" s="1183"/>
      <c r="JXM6" s="1183"/>
      <c r="JXN6" s="1183"/>
      <c r="JXO6" s="1183"/>
      <c r="JXP6" s="1183"/>
      <c r="JXQ6" s="1183"/>
      <c r="JXR6" s="1183"/>
      <c r="JXS6" s="1183"/>
      <c r="JXT6" s="1183"/>
      <c r="JXU6" s="1183"/>
      <c r="JXV6" s="1183"/>
      <c r="JXW6" s="1183"/>
      <c r="JXX6" s="1183"/>
      <c r="JXY6" s="1183"/>
      <c r="JXZ6" s="1183"/>
      <c r="JYA6" s="1183"/>
      <c r="JYB6" s="1183"/>
      <c r="JYC6" s="1183"/>
      <c r="JYD6" s="1183"/>
      <c r="JYE6" s="1183"/>
      <c r="JYF6" s="1183"/>
      <c r="JYG6" s="1183"/>
      <c r="JYH6" s="1183"/>
      <c r="JYI6" s="1183"/>
      <c r="JYJ6" s="1183"/>
      <c r="JYK6" s="1183"/>
      <c r="JYL6" s="1183"/>
      <c r="JYM6" s="1183"/>
      <c r="JYN6" s="1183"/>
      <c r="JYO6" s="1183"/>
      <c r="JYP6" s="1183"/>
      <c r="JYQ6" s="1183"/>
      <c r="JYR6" s="1183"/>
      <c r="JYS6" s="1183"/>
      <c r="JYT6" s="1183"/>
      <c r="JYU6" s="1183"/>
      <c r="JYV6" s="1183"/>
      <c r="JYW6" s="1183"/>
      <c r="JYX6" s="1183"/>
      <c r="JYY6" s="1183"/>
      <c r="JYZ6" s="1183"/>
      <c r="JZA6" s="1183"/>
      <c r="JZB6" s="1183"/>
      <c r="JZC6" s="1183"/>
      <c r="JZD6" s="1183"/>
      <c r="JZE6" s="1183"/>
      <c r="JZF6" s="1183"/>
      <c r="JZG6" s="1183"/>
      <c r="JZH6" s="1183"/>
      <c r="JZI6" s="1183"/>
      <c r="JZJ6" s="1183"/>
      <c r="JZK6" s="1183"/>
      <c r="JZL6" s="1183"/>
      <c r="JZM6" s="1183"/>
      <c r="JZN6" s="1183"/>
      <c r="JZO6" s="1183"/>
      <c r="JZP6" s="1183"/>
      <c r="JZQ6" s="1183"/>
      <c r="JZR6" s="1183"/>
      <c r="JZS6" s="1183"/>
      <c r="JZT6" s="1183"/>
      <c r="JZU6" s="1183"/>
      <c r="JZV6" s="1183"/>
      <c r="JZW6" s="1183"/>
      <c r="JZX6" s="1183"/>
      <c r="JZY6" s="1183"/>
      <c r="JZZ6" s="1183"/>
      <c r="KAA6" s="1183"/>
      <c r="KAB6" s="1183"/>
      <c r="KAC6" s="1183"/>
      <c r="KAD6" s="1183"/>
      <c r="KAE6" s="1183"/>
      <c r="KAF6" s="1183"/>
      <c r="KAG6" s="1183"/>
      <c r="KAH6" s="1183"/>
      <c r="KAI6" s="1183"/>
      <c r="KAJ6" s="1183"/>
      <c r="KAK6" s="1183"/>
      <c r="KAL6" s="1183"/>
      <c r="KAM6" s="1183"/>
      <c r="KAN6" s="1183"/>
      <c r="KAO6" s="1183"/>
      <c r="KAP6" s="1183"/>
      <c r="KAQ6" s="1183"/>
      <c r="KAR6" s="1183"/>
      <c r="KAS6" s="1183"/>
      <c r="KAT6" s="1183"/>
      <c r="KAU6" s="1183"/>
      <c r="KAV6" s="1183"/>
      <c r="KAW6" s="1183"/>
      <c r="KAX6" s="1183"/>
      <c r="KAY6" s="1183"/>
      <c r="KAZ6" s="1183"/>
      <c r="KBA6" s="1183"/>
      <c r="KBB6" s="1183"/>
      <c r="KBC6" s="1183"/>
      <c r="KBD6" s="1183"/>
      <c r="KBE6" s="1183"/>
      <c r="KBF6" s="1183"/>
      <c r="KBG6" s="1183"/>
      <c r="KBH6" s="1183"/>
      <c r="KBI6" s="1183"/>
      <c r="KBJ6" s="1183"/>
      <c r="KBK6" s="1183"/>
      <c r="KBL6" s="1183"/>
      <c r="KBM6" s="1183"/>
      <c r="KBN6" s="1183"/>
      <c r="KBO6" s="1183"/>
      <c r="KBP6" s="1183"/>
      <c r="KBQ6" s="1183"/>
      <c r="KBR6" s="1183"/>
      <c r="KBS6" s="1183"/>
      <c r="KBT6" s="1183"/>
      <c r="KBU6" s="1183"/>
      <c r="KBV6" s="1183"/>
      <c r="KBW6" s="1183"/>
      <c r="KBX6" s="1183"/>
      <c r="KBY6" s="1183"/>
      <c r="KBZ6" s="1183"/>
      <c r="KCA6" s="1183"/>
      <c r="KCB6" s="1183"/>
      <c r="KCC6" s="1183"/>
      <c r="KCD6" s="1183"/>
      <c r="KCE6" s="1183"/>
      <c r="KCF6" s="1183"/>
      <c r="KCG6" s="1183"/>
      <c r="KCH6" s="1183"/>
      <c r="KCI6" s="1183"/>
      <c r="KCJ6" s="1183"/>
      <c r="KCK6" s="1183"/>
      <c r="KCL6" s="1183"/>
      <c r="KCM6" s="1183"/>
      <c r="KCN6" s="1183"/>
      <c r="KCO6" s="1183"/>
      <c r="KCP6" s="1183"/>
      <c r="KCQ6" s="1183"/>
      <c r="KCR6" s="1183"/>
      <c r="KCS6" s="1183"/>
      <c r="KCT6" s="1183"/>
      <c r="KCU6" s="1183"/>
      <c r="KCV6" s="1183"/>
      <c r="KCW6" s="1183"/>
      <c r="KCX6" s="1183"/>
      <c r="KCY6" s="1183"/>
      <c r="KCZ6" s="1183"/>
      <c r="KDA6" s="1183"/>
      <c r="KDB6" s="1183"/>
      <c r="KDC6" s="1183"/>
      <c r="KDD6" s="1183"/>
      <c r="KDE6" s="1183"/>
      <c r="KDF6" s="1183"/>
      <c r="KDG6" s="1183"/>
      <c r="KDH6" s="1183"/>
      <c r="KDI6" s="1183"/>
      <c r="KDJ6" s="1183"/>
      <c r="KDK6" s="1183"/>
      <c r="KDL6" s="1183"/>
      <c r="KDM6" s="1183"/>
      <c r="KDN6" s="1183"/>
      <c r="KDO6" s="1183"/>
      <c r="KDP6" s="1183"/>
      <c r="KDQ6" s="1183"/>
      <c r="KDR6" s="1183"/>
      <c r="KDS6" s="1183"/>
      <c r="KDT6" s="1183"/>
      <c r="KDU6" s="1183"/>
      <c r="KDV6" s="1183"/>
      <c r="KDW6" s="1183"/>
      <c r="KDX6" s="1183"/>
      <c r="KDY6" s="1183"/>
      <c r="KDZ6" s="1183"/>
      <c r="KEA6" s="1183"/>
      <c r="KEB6" s="1183"/>
      <c r="KEC6" s="1183"/>
      <c r="KED6" s="1183"/>
      <c r="KEE6" s="1183"/>
      <c r="KEF6" s="1183"/>
      <c r="KEG6" s="1183"/>
      <c r="KEH6" s="1183"/>
      <c r="KEI6" s="1183"/>
      <c r="KEJ6" s="1183"/>
      <c r="KEK6" s="1183"/>
      <c r="KEL6" s="1183"/>
      <c r="KEM6" s="1183"/>
      <c r="KEN6" s="1183"/>
      <c r="KEO6" s="1183"/>
      <c r="KEP6" s="1183"/>
      <c r="KEQ6" s="1183"/>
      <c r="KER6" s="1183"/>
      <c r="KES6" s="1183"/>
      <c r="KET6" s="1183"/>
      <c r="KEU6" s="1183"/>
      <c r="KEV6" s="1183"/>
      <c r="KEW6" s="1183"/>
      <c r="KEX6" s="1183"/>
      <c r="KEY6" s="1183"/>
      <c r="KEZ6" s="1183"/>
      <c r="KFA6" s="1183"/>
      <c r="KFB6" s="1183"/>
      <c r="KFC6" s="1183"/>
      <c r="KFD6" s="1183"/>
      <c r="KFE6" s="1183"/>
      <c r="KFF6" s="1183"/>
      <c r="KFG6" s="1183"/>
      <c r="KFH6" s="1183"/>
      <c r="KFI6" s="1183"/>
      <c r="KFJ6" s="1183"/>
      <c r="KFK6" s="1183"/>
      <c r="KFL6" s="1183"/>
      <c r="KFM6" s="1183"/>
      <c r="KFN6" s="1183"/>
      <c r="KFO6" s="1183"/>
      <c r="KFP6" s="1183"/>
      <c r="KFQ6" s="1183"/>
      <c r="KFR6" s="1183"/>
      <c r="KFS6" s="1183"/>
      <c r="KFT6" s="1183"/>
      <c r="KFU6" s="1183"/>
      <c r="KFV6" s="1183"/>
      <c r="KFW6" s="1183"/>
      <c r="KFX6" s="1183"/>
      <c r="KFY6" s="1183"/>
      <c r="KFZ6" s="1183"/>
      <c r="KGA6" s="1183"/>
      <c r="KGB6" s="1183"/>
      <c r="KGC6" s="1183"/>
      <c r="KGD6" s="1183"/>
      <c r="KGE6" s="1183"/>
      <c r="KGF6" s="1183"/>
      <c r="KGG6" s="1183"/>
      <c r="KGH6" s="1183"/>
      <c r="KGI6" s="1183"/>
      <c r="KGJ6" s="1183"/>
      <c r="KGK6" s="1183"/>
      <c r="KGL6" s="1183"/>
      <c r="KGM6" s="1183"/>
      <c r="KGN6" s="1183"/>
      <c r="KGO6" s="1183"/>
      <c r="KGP6" s="1183"/>
      <c r="KGQ6" s="1183"/>
      <c r="KGR6" s="1183"/>
      <c r="KGS6" s="1183"/>
      <c r="KGT6" s="1183"/>
      <c r="KGU6" s="1183"/>
      <c r="KGV6" s="1183"/>
      <c r="KGW6" s="1183"/>
      <c r="KGX6" s="1183"/>
      <c r="KGY6" s="1183"/>
      <c r="KGZ6" s="1183"/>
      <c r="KHA6" s="1183"/>
      <c r="KHB6" s="1183"/>
      <c r="KHC6" s="1183"/>
      <c r="KHD6" s="1183"/>
      <c r="KHE6" s="1183"/>
      <c r="KHF6" s="1183"/>
      <c r="KHG6" s="1183"/>
      <c r="KHH6" s="1183"/>
      <c r="KHI6" s="1183"/>
      <c r="KHJ6" s="1183"/>
      <c r="KHK6" s="1183"/>
      <c r="KHL6" s="1183"/>
      <c r="KHM6" s="1183"/>
      <c r="KHN6" s="1183"/>
      <c r="KHO6" s="1183"/>
      <c r="KHP6" s="1183"/>
      <c r="KHQ6" s="1183"/>
      <c r="KHR6" s="1183"/>
      <c r="KHS6" s="1183"/>
      <c r="KHT6" s="1183"/>
      <c r="KHU6" s="1183"/>
      <c r="KHV6" s="1183"/>
      <c r="KHW6" s="1183"/>
      <c r="KHX6" s="1183"/>
      <c r="KHY6" s="1183"/>
      <c r="KHZ6" s="1183"/>
      <c r="KIA6" s="1183"/>
      <c r="KIB6" s="1183"/>
      <c r="KIC6" s="1183"/>
      <c r="KID6" s="1183"/>
      <c r="KIE6" s="1183"/>
      <c r="KIF6" s="1183"/>
      <c r="KIG6" s="1183"/>
      <c r="KIH6" s="1183"/>
      <c r="KII6" s="1183"/>
      <c r="KIJ6" s="1183"/>
      <c r="KIK6" s="1183"/>
      <c r="KIL6" s="1183"/>
      <c r="KIM6" s="1183"/>
      <c r="KIN6" s="1183"/>
      <c r="KIO6" s="1183"/>
      <c r="KIP6" s="1183"/>
      <c r="KIQ6" s="1183"/>
      <c r="KIR6" s="1183"/>
      <c r="KIS6" s="1183"/>
      <c r="KIT6" s="1183"/>
      <c r="KIU6" s="1183"/>
      <c r="KIV6" s="1183"/>
      <c r="KIW6" s="1183"/>
      <c r="KIX6" s="1183"/>
      <c r="KIY6" s="1183"/>
      <c r="KIZ6" s="1183"/>
      <c r="KJA6" s="1183"/>
      <c r="KJB6" s="1183"/>
      <c r="KJC6" s="1183"/>
      <c r="KJD6" s="1183"/>
      <c r="KJE6" s="1183"/>
      <c r="KJF6" s="1183"/>
      <c r="KJG6" s="1183"/>
      <c r="KJH6" s="1183"/>
      <c r="KJI6" s="1183"/>
      <c r="KJJ6" s="1183"/>
      <c r="KJK6" s="1183"/>
      <c r="KJL6" s="1183"/>
      <c r="KJM6" s="1183"/>
      <c r="KJN6" s="1183"/>
      <c r="KJO6" s="1183"/>
      <c r="KJP6" s="1183"/>
      <c r="KJQ6" s="1183"/>
      <c r="KJR6" s="1183"/>
      <c r="KJS6" s="1183"/>
      <c r="KJT6" s="1183"/>
      <c r="KJU6" s="1183"/>
      <c r="KJV6" s="1183"/>
      <c r="KJW6" s="1183"/>
      <c r="KJX6" s="1183"/>
      <c r="KJY6" s="1183"/>
      <c r="KJZ6" s="1183"/>
      <c r="KKA6" s="1183"/>
      <c r="KKB6" s="1183"/>
      <c r="KKC6" s="1183"/>
      <c r="KKD6" s="1183"/>
      <c r="KKE6" s="1183"/>
      <c r="KKF6" s="1183"/>
      <c r="KKG6" s="1183"/>
      <c r="KKH6" s="1183"/>
      <c r="KKI6" s="1183"/>
      <c r="KKJ6" s="1183"/>
      <c r="KKK6" s="1183"/>
      <c r="KKL6" s="1183"/>
      <c r="KKM6" s="1183"/>
      <c r="KKN6" s="1183"/>
      <c r="KKO6" s="1183"/>
      <c r="KKP6" s="1183"/>
      <c r="KKQ6" s="1183"/>
      <c r="KKR6" s="1183"/>
      <c r="KKS6" s="1183"/>
      <c r="KKT6" s="1183"/>
      <c r="KKU6" s="1183"/>
      <c r="KKV6" s="1183"/>
      <c r="KKW6" s="1183"/>
      <c r="KKX6" s="1183"/>
      <c r="KKY6" s="1183"/>
      <c r="KKZ6" s="1183"/>
      <c r="KLA6" s="1183"/>
      <c r="KLB6" s="1183"/>
      <c r="KLC6" s="1183"/>
      <c r="KLD6" s="1183"/>
      <c r="KLE6" s="1183"/>
      <c r="KLF6" s="1183"/>
      <c r="KLG6" s="1183"/>
      <c r="KLH6" s="1183"/>
      <c r="KLI6" s="1183"/>
      <c r="KLJ6" s="1183"/>
      <c r="KLK6" s="1183"/>
      <c r="KLL6" s="1183"/>
      <c r="KLM6" s="1183"/>
      <c r="KLN6" s="1183"/>
      <c r="KLO6" s="1183"/>
      <c r="KLP6" s="1183"/>
      <c r="KLQ6" s="1183"/>
      <c r="KLR6" s="1183"/>
      <c r="KLS6" s="1183"/>
      <c r="KLT6" s="1183"/>
      <c r="KLU6" s="1183"/>
      <c r="KLV6" s="1183"/>
      <c r="KLW6" s="1183"/>
      <c r="KLX6" s="1183"/>
      <c r="KLY6" s="1183"/>
      <c r="KLZ6" s="1183"/>
      <c r="KMA6" s="1183"/>
      <c r="KMB6" s="1183"/>
      <c r="KMC6" s="1183"/>
      <c r="KMD6" s="1183"/>
      <c r="KME6" s="1183"/>
      <c r="KMF6" s="1183"/>
      <c r="KMG6" s="1183"/>
      <c r="KMH6" s="1183"/>
      <c r="KMI6" s="1183"/>
      <c r="KMJ6" s="1183"/>
      <c r="KMK6" s="1183"/>
      <c r="KML6" s="1183"/>
      <c r="KMM6" s="1183"/>
      <c r="KMN6" s="1183"/>
      <c r="KMO6" s="1183"/>
      <c r="KMP6" s="1183"/>
      <c r="KMQ6" s="1183"/>
      <c r="KMR6" s="1183"/>
      <c r="KMS6" s="1183"/>
      <c r="KMT6" s="1183"/>
      <c r="KMU6" s="1183"/>
      <c r="KMV6" s="1183"/>
      <c r="KMW6" s="1183"/>
      <c r="KMX6" s="1183"/>
      <c r="KMY6" s="1183"/>
      <c r="KMZ6" s="1183"/>
      <c r="KNA6" s="1183"/>
      <c r="KNB6" s="1183"/>
      <c r="KNC6" s="1183"/>
      <c r="KND6" s="1183"/>
      <c r="KNE6" s="1183"/>
      <c r="KNF6" s="1183"/>
      <c r="KNG6" s="1183"/>
      <c r="KNH6" s="1183"/>
      <c r="KNI6" s="1183"/>
      <c r="KNJ6" s="1183"/>
      <c r="KNK6" s="1183"/>
      <c r="KNL6" s="1183"/>
      <c r="KNM6" s="1183"/>
      <c r="KNN6" s="1183"/>
      <c r="KNO6" s="1183"/>
      <c r="KNP6" s="1183"/>
      <c r="KNQ6" s="1183"/>
      <c r="KNR6" s="1183"/>
      <c r="KNS6" s="1183"/>
      <c r="KNT6" s="1183"/>
      <c r="KNU6" s="1183"/>
      <c r="KNV6" s="1183"/>
      <c r="KNW6" s="1183"/>
      <c r="KNX6" s="1183"/>
      <c r="KNY6" s="1183"/>
      <c r="KNZ6" s="1183"/>
      <c r="KOA6" s="1183"/>
      <c r="KOB6" s="1183"/>
      <c r="KOC6" s="1183"/>
      <c r="KOD6" s="1183"/>
      <c r="KOE6" s="1183"/>
      <c r="KOF6" s="1183"/>
      <c r="KOG6" s="1183"/>
      <c r="KOH6" s="1183"/>
      <c r="KOI6" s="1183"/>
      <c r="KOJ6" s="1183"/>
      <c r="KOK6" s="1183"/>
      <c r="KOL6" s="1183"/>
      <c r="KOM6" s="1183"/>
      <c r="KON6" s="1183"/>
      <c r="KOO6" s="1183"/>
      <c r="KOP6" s="1183"/>
      <c r="KOQ6" s="1183"/>
      <c r="KOR6" s="1183"/>
      <c r="KOS6" s="1183"/>
      <c r="KOT6" s="1183"/>
      <c r="KOU6" s="1183"/>
      <c r="KOV6" s="1183"/>
      <c r="KOW6" s="1183"/>
      <c r="KOX6" s="1183"/>
      <c r="KOY6" s="1183"/>
      <c r="KOZ6" s="1183"/>
      <c r="KPA6" s="1183"/>
      <c r="KPB6" s="1183"/>
      <c r="KPC6" s="1183"/>
      <c r="KPD6" s="1183"/>
      <c r="KPE6" s="1183"/>
      <c r="KPF6" s="1183"/>
      <c r="KPG6" s="1183"/>
      <c r="KPH6" s="1183"/>
      <c r="KPI6" s="1183"/>
      <c r="KPJ6" s="1183"/>
      <c r="KPK6" s="1183"/>
      <c r="KPL6" s="1183"/>
      <c r="KPM6" s="1183"/>
      <c r="KPN6" s="1183"/>
      <c r="KPO6" s="1183"/>
      <c r="KPP6" s="1183"/>
      <c r="KPQ6" s="1183"/>
      <c r="KPR6" s="1183"/>
      <c r="KPS6" s="1183"/>
      <c r="KPT6" s="1183"/>
      <c r="KPU6" s="1183"/>
      <c r="KPV6" s="1183"/>
      <c r="KPW6" s="1183"/>
      <c r="KPX6" s="1183"/>
      <c r="KPY6" s="1183"/>
      <c r="KPZ6" s="1183"/>
      <c r="KQA6" s="1183"/>
      <c r="KQB6" s="1183"/>
      <c r="KQC6" s="1183"/>
      <c r="KQD6" s="1183"/>
      <c r="KQE6" s="1183"/>
      <c r="KQF6" s="1183"/>
      <c r="KQG6" s="1183"/>
      <c r="KQH6" s="1183"/>
      <c r="KQI6" s="1183"/>
      <c r="KQJ6" s="1183"/>
      <c r="KQK6" s="1183"/>
      <c r="KQL6" s="1183"/>
      <c r="KQM6" s="1183"/>
      <c r="KQN6" s="1183"/>
      <c r="KQO6" s="1183"/>
      <c r="KQP6" s="1183"/>
      <c r="KQQ6" s="1183"/>
      <c r="KQR6" s="1183"/>
      <c r="KQS6" s="1183"/>
      <c r="KQT6" s="1183"/>
      <c r="KQU6" s="1183"/>
      <c r="KQV6" s="1183"/>
      <c r="KQW6" s="1183"/>
      <c r="KQX6" s="1183"/>
      <c r="KQY6" s="1183"/>
      <c r="KQZ6" s="1183"/>
      <c r="KRA6" s="1183"/>
      <c r="KRB6" s="1183"/>
      <c r="KRC6" s="1183"/>
      <c r="KRD6" s="1183"/>
      <c r="KRE6" s="1183"/>
      <c r="KRF6" s="1183"/>
      <c r="KRG6" s="1183"/>
      <c r="KRH6" s="1183"/>
      <c r="KRI6" s="1183"/>
      <c r="KRJ6" s="1183"/>
      <c r="KRK6" s="1183"/>
      <c r="KRL6" s="1183"/>
      <c r="KRM6" s="1183"/>
      <c r="KRN6" s="1183"/>
      <c r="KRO6" s="1183"/>
      <c r="KRP6" s="1183"/>
      <c r="KRQ6" s="1183"/>
      <c r="KRR6" s="1183"/>
      <c r="KRS6" s="1183"/>
      <c r="KRT6" s="1183"/>
      <c r="KRU6" s="1183"/>
      <c r="KRV6" s="1183"/>
      <c r="KRW6" s="1183"/>
      <c r="KRX6" s="1183"/>
      <c r="KRY6" s="1183"/>
      <c r="KRZ6" s="1183"/>
      <c r="KSA6" s="1183"/>
      <c r="KSB6" s="1183"/>
      <c r="KSC6" s="1183"/>
      <c r="KSD6" s="1183"/>
      <c r="KSE6" s="1183"/>
      <c r="KSF6" s="1183"/>
      <c r="KSG6" s="1183"/>
      <c r="KSH6" s="1183"/>
      <c r="KSI6" s="1183"/>
      <c r="KSJ6" s="1183"/>
      <c r="KSK6" s="1183"/>
      <c r="KSL6" s="1183"/>
      <c r="KSM6" s="1183"/>
      <c r="KSN6" s="1183"/>
      <c r="KSO6" s="1183"/>
      <c r="KSP6" s="1183"/>
      <c r="KSQ6" s="1183"/>
      <c r="KSR6" s="1183"/>
      <c r="KSS6" s="1183"/>
      <c r="KST6" s="1183"/>
      <c r="KSU6" s="1183"/>
      <c r="KSV6" s="1183"/>
      <c r="KSW6" s="1183"/>
      <c r="KSX6" s="1183"/>
      <c r="KSY6" s="1183"/>
      <c r="KSZ6" s="1183"/>
      <c r="KTA6" s="1183"/>
      <c r="KTB6" s="1183"/>
      <c r="KTC6" s="1183"/>
      <c r="KTD6" s="1183"/>
      <c r="KTE6" s="1183"/>
      <c r="KTF6" s="1183"/>
      <c r="KTG6" s="1183"/>
      <c r="KTH6" s="1183"/>
      <c r="KTI6" s="1183"/>
      <c r="KTJ6" s="1183"/>
      <c r="KTK6" s="1183"/>
      <c r="KTL6" s="1183"/>
      <c r="KTM6" s="1183"/>
      <c r="KTN6" s="1183"/>
      <c r="KTO6" s="1183"/>
      <c r="KTP6" s="1183"/>
      <c r="KTQ6" s="1183"/>
      <c r="KTR6" s="1183"/>
      <c r="KTS6" s="1183"/>
      <c r="KTT6" s="1183"/>
      <c r="KTU6" s="1183"/>
      <c r="KTV6" s="1183"/>
      <c r="KTW6" s="1183"/>
      <c r="KTX6" s="1183"/>
      <c r="KTY6" s="1183"/>
      <c r="KTZ6" s="1183"/>
      <c r="KUA6" s="1183"/>
      <c r="KUB6" s="1183"/>
      <c r="KUC6" s="1183"/>
      <c r="KUD6" s="1183"/>
      <c r="KUE6" s="1183"/>
      <c r="KUF6" s="1183"/>
      <c r="KUG6" s="1183"/>
      <c r="KUH6" s="1183"/>
      <c r="KUI6" s="1183"/>
      <c r="KUJ6" s="1183"/>
      <c r="KUK6" s="1183"/>
      <c r="KUL6" s="1183"/>
      <c r="KUM6" s="1183"/>
      <c r="KUN6" s="1183"/>
      <c r="KUO6" s="1183"/>
      <c r="KUP6" s="1183"/>
      <c r="KUQ6" s="1183"/>
      <c r="KUR6" s="1183"/>
      <c r="KUS6" s="1183"/>
      <c r="KUT6" s="1183"/>
      <c r="KUU6" s="1183"/>
      <c r="KUV6" s="1183"/>
      <c r="KUW6" s="1183"/>
      <c r="KUX6" s="1183"/>
      <c r="KUY6" s="1183"/>
      <c r="KUZ6" s="1183"/>
      <c r="KVA6" s="1183"/>
      <c r="KVB6" s="1183"/>
      <c r="KVC6" s="1183"/>
      <c r="KVD6" s="1183"/>
      <c r="KVE6" s="1183"/>
      <c r="KVF6" s="1183"/>
      <c r="KVG6" s="1183"/>
      <c r="KVH6" s="1183"/>
      <c r="KVI6" s="1183"/>
      <c r="KVJ6" s="1183"/>
      <c r="KVK6" s="1183"/>
      <c r="KVL6" s="1183"/>
      <c r="KVM6" s="1183"/>
      <c r="KVN6" s="1183"/>
      <c r="KVO6" s="1183"/>
      <c r="KVP6" s="1183"/>
      <c r="KVQ6" s="1183"/>
      <c r="KVR6" s="1183"/>
      <c r="KVS6" s="1183"/>
      <c r="KVT6" s="1183"/>
      <c r="KVU6" s="1183"/>
      <c r="KVV6" s="1183"/>
      <c r="KVW6" s="1183"/>
      <c r="KVX6" s="1183"/>
      <c r="KVY6" s="1183"/>
      <c r="KVZ6" s="1183"/>
      <c r="KWA6" s="1183"/>
      <c r="KWB6" s="1183"/>
      <c r="KWC6" s="1183"/>
      <c r="KWD6" s="1183"/>
      <c r="KWE6" s="1183"/>
      <c r="KWF6" s="1183"/>
      <c r="KWG6" s="1183"/>
      <c r="KWH6" s="1183"/>
      <c r="KWI6" s="1183"/>
      <c r="KWJ6" s="1183"/>
      <c r="KWK6" s="1183"/>
      <c r="KWL6" s="1183"/>
      <c r="KWM6" s="1183"/>
      <c r="KWN6" s="1183"/>
      <c r="KWO6" s="1183"/>
      <c r="KWP6" s="1183"/>
      <c r="KWQ6" s="1183"/>
      <c r="KWR6" s="1183"/>
      <c r="KWS6" s="1183"/>
      <c r="KWT6" s="1183"/>
      <c r="KWU6" s="1183"/>
      <c r="KWV6" s="1183"/>
      <c r="KWW6" s="1183"/>
      <c r="KWX6" s="1183"/>
      <c r="KWY6" s="1183"/>
      <c r="KWZ6" s="1183"/>
      <c r="KXA6" s="1183"/>
      <c r="KXB6" s="1183"/>
      <c r="KXC6" s="1183"/>
      <c r="KXD6" s="1183"/>
      <c r="KXE6" s="1183"/>
      <c r="KXF6" s="1183"/>
      <c r="KXG6" s="1183"/>
      <c r="KXH6" s="1183"/>
      <c r="KXI6" s="1183"/>
      <c r="KXJ6" s="1183"/>
      <c r="KXK6" s="1183"/>
      <c r="KXL6" s="1183"/>
      <c r="KXM6" s="1183"/>
      <c r="KXN6" s="1183"/>
      <c r="KXO6" s="1183"/>
      <c r="KXP6" s="1183"/>
      <c r="KXQ6" s="1183"/>
      <c r="KXR6" s="1183"/>
      <c r="KXS6" s="1183"/>
      <c r="KXT6" s="1183"/>
      <c r="KXU6" s="1183"/>
      <c r="KXV6" s="1183"/>
      <c r="KXW6" s="1183"/>
      <c r="KXX6" s="1183"/>
      <c r="KXY6" s="1183"/>
      <c r="KXZ6" s="1183"/>
      <c r="KYA6" s="1183"/>
      <c r="KYB6" s="1183"/>
      <c r="KYC6" s="1183"/>
      <c r="KYD6" s="1183"/>
      <c r="KYE6" s="1183"/>
      <c r="KYF6" s="1183"/>
      <c r="KYG6" s="1183"/>
      <c r="KYH6" s="1183"/>
      <c r="KYI6" s="1183"/>
      <c r="KYJ6" s="1183"/>
      <c r="KYK6" s="1183"/>
      <c r="KYL6" s="1183"/>
      <c r="KYM6" s="1183"/>
      <c r="KYN6" s="1183"/>
      <c r="KYO6" s="1183"/>
      <c r="KYP6" s="1183"/>
      <c r="KYQ6" s="1183"/>
      <c r="KYR6" s="1183"/>
      <c r="KYS6" s="1183"/>
      <c r="KYT6" s="1183"/>
      <c r="KYU6" s="1183"/>
      <c r="KYV6" s="1183"/>
      <c r="KYW6" s="1183"/>
      <c r="KYX6" s="1183"/>
      <c r="KYY6" s="1183"/>
      <c r="KYZ6" s="1183"/>
      <c r="KZA6" s="1183"/>
      <c r="KZB6" s="1183"/>
      <c r="KZC6" s="1183"/>
      <c r="KZD6" s="1183"/>
      <c r="KZE6" s="1183"/>
      <c r="KZF6" s="1183"/>
      <c r="KZG6" s="1183"/>
      <c r="KZH6" s="1183"/>
      <c r="KZI6" s="1183"/>
      <c r="KZJ6" s="1183"/>
      <c r="KZK6" s="1183"/>
      <c r="KZL6" s="1183"/>
      <c r="KZM6" s="1183"/>
      <c r="KZN6" s="1183"/>
      <c r="KZO6" s="1183"/>
      <c r="KZP6" s="1183"/>
      <c r="KZQ6" s="1183"/>
      <c r="KZR6" s="1183"/>
      <c r="KZS6" s="1183"/>
      <c r="KZT6" s="1183"/>
      <c r="KZU6" s="1183"/>
      <c r="KZV6" s="1183"/>
      <c r="KZW6" s="1183"/>
      <c r="KZX6" s="1183"/>
      <c r="KZY6" s="1183"/>
      <c r="KZZ6" s="1183"/>
      <c r="LAA6" s="1183"/>
      <c r="LAB6" s="1183"/>
      <c r="LAC6" s="1183"/>
      <c r="LAD6" s="1183"/>
      <c r="LAE6" s="1183"/>
      <c r="LAF6" s="1183"/>
      <c r="LAG6" s="1183"/>
      <c r="LAH6" s="1183"/>
      <c r="LAI6" s="1183"/>
      <c r="LAJ6" s="1183"/>
      <c r="LAK6" s="1183"/>
      <c r="LAL6" s="1183"/>
      <c r="LAM6" s="1183"/>
      <c r="LAN6" s="1183"/>
      <c r="LAO6" s="1183"/>
      <c r="LAP6" s="1183"/>
      <c r="LAQ6" s="1183"/>
      <c r="LAR6" s="1183"/>
      <c r="LAS6" s="1183"/>
      <c r="LAT6" s="1183"/>
      <c r="LAU6" s="1183"/>
      <c r="LAV6" s="1183"/>
      <c r="LAW6" s="1183"/>
      <c r="LAX6" s="1183"/>
      <c r="LAY6" s="1183"/>
      <c r="LAZ6" s="1183"/>
      <c r="LBA6" s="1183"/>
      <c r="LBB6" s="1183"/>
      <c r="LBC6" s="1183"/>
      <c r="LBD6" s="1183"/>
      <c r="LBE6" s="1183"/>
      <c r="LBF6" s="1183"/>
      <c r="LBG6" s="1183"/>
      <c r="LBH6" s="1183"/>
      <c r="LBI6" s="1183"/>
      <c r="LBJ6" s="1183"/>
      <c r="LBK6" s="1183"/>
      <c r="LBL6" s="1183"/>
      <c r="LBM6" s="1183"/>
      <c r="LBN6" s="1183"/>
      <c r="LBO6" s="1183"/>
      <c r="LBP6" s="1183"/>
      <c r="LBQ6" s="1183"/>
      <c r="LBR6" s="1183"/>
      <c r="LBS6" s="1183"/>
      <c r="LBT6" s="1183"/>
      <c r="LBU6" s="1183"/>
      <c r="LBV6" s="1183"/>
      <c r="LBW6" s="1183"/>
      <c r="LBX6" s="1183"/>
      <c r="LBY6" s="1183"/>
      <c r="LBZ6" s="1183"/>
      <c r="LCA6" s="1183"/>
      <c r="LCB6" s="1183"/>
      <c r="LCC6" s="1183"/>
      <c r="LCD6" s="1183"/>
      <c r="LCE6" s="1183"/>
      <c r="LCF6" s="1183"/>
      <c r="LCG6" s="1183"/>
      <c r="LCH6" s="1183"/>
      <c r="LCI6" s="1183"/>
      <c r="LCJ6" s="1183"/>
      <c r="LCK6" s="1183"/>
      <c r="LCL6" s="1183"/>
      <c r="LCM6" s="1183"/>
      <c r="LCN6" s="1183"/>
      <c r="LCO6" s="1183"/>
      <c r="LCP6" s="1183"/>
      <c r="LCQ6" s="1183"/>
      <c r="LCR6" s="1183"/>
      <c r="LCS6" s="1183"/>
      <c r="LCT6" s="1183"/>
      <c r="LCU6" s="1183"/>
      <c r="LCV6" s="1183"/>
      <c r="LCW6" s="1183"/>
      <c r="LCX6" s="1183"/>
      <c r="LCY6" s="1183"/>
      <c r="LCZ6" s="1183"/>
      <c r="LDA6" s="1183"/>
      <c r="LDB6" s="1183"/>
      <c r="LDC6" s="1183"/>
      <c r="LDD6" s="1183"/>
      <c r="LDE6" s="1183"/>
      <c r="LDF6" s="1183"/>
      <c r="LDG6" s="1183"/>
      <c r="LDH6" s="1183"/>
      <c r="LDI6" s="1183"/>
      <c r="LDJ6" s="1183"/>
      <c r="LDK6" s="1183"/>
      <c r="LDL6" s="1183"/>
      <c r="LDM6" s="1183"/>
      <c r="LDN6" s="1183"/>
      <c r="LDO6" s="1183"/>
      <c r="LDP6" s="1183"/>
      <c r="LDQ6" s="1183"/>
      <c r="LDR6" s="1183"/>
      <c r="LDS6" s="1183"/>
      <c r="LDT6" s="1183"/>
      <c r="LDU6" s="1183"/>
      <c r="LDV6" s="1183"/>
      <c r="LDW6" s="1183"/>
      <c r="LDX6" s="1183"/>
      <c r="LDY6" s="1183"/>
      <c r="LDZ6" s="1183"/>
      <c r="LEA6" s="1183"/>
      <c r="LEB6" s="1183"/>
      <c r="LEC6" s="1183"/>
      <c r="LED6" s="1183"/>
      <c r="LEE6" s="1183"/>
      <c r="LEF6" s="1183"/>
      <c r="LEG6" s="1183"/>
      <c r="LEH6" s="1183"/>
      <c r="LEI6" s="1183"/>
      <c r="LEJ6" s="1183"/>
      <c r="LEK6" s="1183"/>
      <c r="LEL6" s="1183"/>
      <c r="LEM6" s="1183"/>
      <c r="LEN6" s="1183"/>
      <c r="LEO6" s="1183"/>
      <c r="LEP6" s="1183"/>
      <c r="LEQ6" s="1183"/>
      <c r="LER6" s="1183"/>
      <c r="LES6" s="1183"/>
      <c r="LET6" s="1183"/>
      <c r="LEU6" s="1183"/>
      <c r="LEV6" s="1183"/>
      <c r="LEW6" s="1183"/>
      <c r="LEX6" s="1183"/>
      <c r="LEY6" s="1183"/>
      <c r="LEZ6" s="1183"/>
      <c r="LFA6" s="1183"/>
      <c r="LFB6" s="1183"/>
      <c r="LFC6" s="1183"/>
      <c r="LFD6" s="1183"/>
      <c r="LFE6" s="1183"/>
      <c r="LFF6" s="1183"/>
      <c r="LFG6" s="1183"/>
      <c r="LFH6" s="1183"/>
      <c r="LFI6" s="1183"/>
      <c r="LFJ6" s="1183"/>
      <c r="LFK6" s="1183"/>
      <c r="LFL6" s="1183"/>
      <c r="LFM6" s="1183"/>
      <c r="LFN6" s="1183"/>
      <c r="LFO6" s="1183"/>
      <c r="LFP6" s="1183"/>
      <c r="LFQ6" s="1183"/>
      <c r="LFR6" s="1183"/>
      <c r="LFS6" s="1183"/>
      <c r="LFT6" s="1183"/>
      <c r="LFU6" s="1183"/>
      <c r="LFV6" s="1183"/>
      <c r="LFW6" s="1183"/>
      <c r="LFX6" s="1183"/>
      <c r="LFY6" s="1183"/>
      <c r="LFZ6" s="1183"/>
      <c r="LGA6" s="1183"/>
      <c r="LGB6" s="1183"/>
      <c r="LGC6" s="1183"/>
      <c r="LGD6" s="1183"/>
      <c r="LGE6" s="1183"/>
      <c r="LGF6" s="1183"/>
      <c r="LGG6" s="1183"/>
      <c r="LGH6" s="1183"/>
      <c r="LGI6" s="1183"/>
      <c r="LGJ6" s="1183"/>
      <c r="LGK6" s="1183"/>
      <c r="LGL6" s="1183"/>
      <c r="LGM6" s="1183"/>
      <c r="LGN6" s="1183"/>
      <c r="LGO6" s="1183"/>
      <c r="LGP6" s="1183"/>
      <c r="LGQ6" s="1183"/>
      <c r="LGR6" s="1183"/>
      <c r="LGS6" s="1183"/>
      <c r="LGT6" s="1183"/>
      <c r="LGU6" s="1183"/>
      <c r="LGV6" s="1183"/>
      <c r="LGW6" s="1183"/>
      <c r="LGX6" s="1183"/>
      <c r="LGY6" s="1183"/>
      <c r="LGZ6" s="1183"/>
      <c r="LHA6" s="1183"/>
      <c r="LHB6" s="1183"/>
      <c r="LHC6" s="1183"/>
      <c r="LHD6" s="1183"/>
      <c r="LHE6" s="1183"/>
      <c r="LHF6" s="1183"/>
      <c r="LHG6" s="1183"/>
      <c r="LHH6" s="1183"/>
      <c r="LHI6" s="1183"/>
      <c r="LHJ6" s="1183"/>
      <c r="LHK6" s="1183"/>
      <c r="LHL6" s="1183"/>
      <c r="LHM6" s="1183"/>
      <c r="LHN6" s="1183"/>
      <c r="LHO6" s="1183"/>
      <c r="LHP6" s="1183"/>
      <c r="LHQ6" s="1183"/>
      <c r="LHR6" s="1183"/>
      <c r="LHS6" s="1183"/>
      <c r="LHT6" s="1183"/>
      <c r="LHU6" s="1183"/>
      <c r="LHV6" s="1183"/>
      <c r="LHW6" s="1183"/>
      <c r="LHX6" s="1183"/>
      <c r="LHY6" s="1183"/>
      <c r="LHZ6" s="1183"/>
      <c r="LIA6" s="1183"/>
      <c r="LIB6" s="1183"/>
      <c r="LIC6" s="1183"/>
      <c r="LID6" s="1183"/>
      <c r="LIE6" s="1183"/>
      <c r="LIF6" s="1183"/>
      <c r="LIG6" s="1183"/>
      <c r="LIH6" s="1183"/>
      <c r="LII6" s="1183"/>
      <c r="LIJ6" s="1183"/>
      <c r="LIK6" s="1183"/>
      <c r="LIL6" s="1183"/>
      <c r="LIM6" s="1183"/>
      <c r="LIN6" s="1183"/>
      <c r="LIO6" s="1183"/>
      <c r="LIP6" s="1183"/>
      <c r="LIQ6" s="1183"/>
      <c r="LIR6" s="1183"/>
      <c r="LIS6" s="1183"/>
      <c r="LIT6" s="1183"/>
      <c r="LIU6" s="1183"/>
      <c r="LIV6" s="1183"/>
      <c r="LIW6" s="1183"/>
      <c r="LIX6" s="1183"/>
      <c r="LIY6" s="1183"/>
      <c r="LIZ6" s="1183"/>
      <c r="LJA6" s="1183"/>
      <c r="LJB6" s="1183"/>
      <c r="LJC6" s="1183"/>
      <c r="LJD6" s="1183"/>
      <c r="LJE6" s="1183"/>
      <c r="LJF6" s="1183"/>
      <c r="LJG6" s="1183"/>
      <c r="LJH6" s="1183"/>
      <c r="LJI6" s="1183"/>
      <c r="LJJ6" s="1183"/>
      <c r="LJK6" s="1183"/>
      <c r="LJL6" s="1183"/>
      <c r="LJM6" s="1183"/>
      <c r="LJN6" s="1183"/>
      <c r="LJO6" s="1183"/>
      <c r="LJP6" s="1183"/>
      <c r="LJQ6" s="1183"/>
      <c r="LJR6" s="1183"/>
      <c r="LJS6" s="1183"/>
      <c r="LJT6" s="1183"/>
      <c r="LJU6" s="1183"/>
      <c r="LJV6" s="1183"/>
      <c r="LJW6" s="1183"/>
      <c r="LJX6" s="1183"/>
      <c r="LJY6" s="1183"/>
      <c r="LJZ6" s="1183"/>
      <c r="LKA6" s="1183"/>
      <c r="LKB6" s="1183"/>
      <c r="LKC6" s="1183"/>
      <c r="LKD6" s="1183"/>
      <c r="LKE6" s="1183"/>
      <c r="LKF6" s="1183"/>
      <c r="LKG6" s="1183"/>
      <c r="LKH6" s="1183"/>
      <c r="LKI6" s="1183"/>
      <c r="LKJ6" s="1183"/>
      <c r="LKK6" s="1183"/>
      <c r="LKL6" s="1183"/>
      <c r="LKM6" s="1183"/>
      <c r="LKN6" s="1183"/>
      <c r="LKO6" s="1183"/>
      <c r="LKP6" s="1183"/>
      <c r="LKQ6" s="1183"/>
      <c r="LKR6" s="1183"/>
      <c r="LKS6" s="1183"/>
      <c r="LKT6" s="1183"/>
      <c r="LKU6" s="1183"/>
      <c r="LKV6" s="1183"/>
      <c r="LKW6" s="1183"/>
      <c r="LKX6" s="1183"/>
      <c r="LKY6" s="1183"/>
      <c r="LKZ6" s="1183"/>
      <c r="LLA6" s="1183"/>
      <c r="LLB6" s="1183"/>
      <c r="LLC6" s="1183"/>
      <c r="LLD6" s="1183"/>
      <c r="LLE6" s="1183"/>
      <c r="LLF6" s="1183"/>
      <c r="LLG6" s="1183"/>
      <c r="LLH6" s="1183"/>
      <c r="LLI6" s="1183"/>
      <c r="LLJ6" s="1183"/>
      <c r="LLK6" s="1183"/>
      <c r="LLL6" s="1183"/>
      <c r="LLM6" s="1183"/>
      <c r="LLN6" s="1183"/>
      <c r="LLO6" s="1183"/>
      <c r="LLP6" s="1183"/>
      <c r="LLQ6" s="1183"/>
      <c r="LLR6" s="1183"/>
      <c r="LLS6" s="1183"/>
      <c r="LLT6" s="1183"/>
      <c r="LLU6" s="1183"/>
      <c r="LLV6" s="1183"/>
      <c r="LLW6" s="1183"/>
      <c r="LLX6" s="1183"/>
      <c r="LLY6" s="1183"/>
      <c r="LLZ6" s="1183"/>
      <c r="LMA6" s="1183"/>
      <c r="LMB6" s="1183"/>
      <c r="LMC6" s="1183"/>
      <c r="LMD6" s="1183"/>
      <c r="LME6" s="1183"/>
      <c r="LMF6" s="1183"/>
      <c r="LMG6" s="1183"/>
      <c r="LMH6" s="1183"/>
      <c r="LMI6" s="1183"/>
      <c r="LMJ6" s="1183"/>
      <c r="LMK6" s="1183"/>
      <c r="LML6" s="1183"/>
      <c r="LMM6" s="1183"/>
      <c r="LMN6" s="1183"/>
      <c r="LMO6" s="1183"/>
      <c r="LMP6" s="1183"/>
      <c r="LMQ6" s="1183"/>
      <c r="LMR6" s="1183"/>
      <c r="LMS6" s="1183"/>
      <c r="LMT6" s="1183"/>
      <c r="LMU6" s="1183"/>
      <c r="LMV6" s="1183"/>
      <c r="LMW6" s="1183"/>
      <c r="LMX6" s="1183"/>
      <c r="LMY6" s="1183"/>
      <c r="LMZ6" s="1183"/>
      <c r="LNA6" s="1183"/>
      <c r="LNB6" s="1183"/>
      <c r="LNC6" s="1183"/>
      <c r="LND6" s="1183"/>
      <c r="LNE6" s="1183"/>
      <c r="LNF6" s="1183"/>
      <c r="LNG6" s="1183"/>
      <c r="LNH6" s="1183"/>
      <c r="LNI6" s="1183"/>
      <c r="LNJ6" s="1183"/>
      <c r="LNK6" s="1183"/>
      <c r="LNL6" s="1183"/>
      <c r="LNM6" s="1183"/>
      <c r="LNN6" s="1183"/>
      <c r="LNO6" s="1183"/>
      <c r="LNP6" s="1183"/>
      <c r="LNQ6" s="1183"/>
      <c r="LNR6" s="1183"/>
      <c r="LNS6" s="1183"/>
      <c r="LNT6" s="1183"/>
      <c r="LNU6" s="1183"/>
      <c r="LNV6" s="1183"/>
      <c r="LNW6" s="1183"/>
      <c r="LNX6" s="1183"/>
      <c r="LNY6" s="1183"/>
      <c r="LNZ6" s="1183"/>
      <c r="LOA6" s="1183"/>
      <c r="LOB6" s="1183"/>
      <c r="LOC6" s="1183"/>
      <c r="LOD6" s="1183"/>
      <c r="LOE6" s="1183"/>
      <c r="LOF6" s="1183"/>
      <c r="LOG6" s="1183"/>
      <c r="LOH6" s="1183"/>
      <c r="LOI6" s="1183"/>
      <c r="LOJ6" s="1183"/>
      <c r="LOK6" s="1183"/>
      <c r="LOL6" s="1183"/>
      <c r="LOM6" s="1183"/>
      <c r="LON6" s="1183"/>
      <c r="LOO6" s="1183"/>
      <c r="LOP6" s="1183"/>
      <c r="LOQ6" s="1183"/>
      <c r="LOR6" s="1183"/>
      <c r="LOS6" s="1183"/>
      <c r="LOT6" s="1183"/>
      <c r="LOU6" s="1183"/>
      <c r="LOV6" s="1183"/>
      <c r="LOW6" s="1183"/>
      <c r="LOX6" s="1183"/>
      <c r="LOY6" s="1183"/>
      <c r="LOZ6" s="1183"/>
      <c r="LPA6" s="1183"/>
      <c r="LPB6" s="1183"/>
      <c r="LPC6" s="1183"/>
      <c r="LPD6" s="1183"/>
      <c r="LPE6" s="1183"/>
      <c r="LPF6" s="1183"/>
      <c r="LPG6" s="1183"/>
      <c r="LPH6" s="1183"/>
      <c r="LPI6" s="1183"/>
      <c r="LPJ6" s="1183"/>
      <c r="LPK6" s="1183"/>
      <c r="LPL6" s="1183"/>
      <c r="LPM6" s="1183"/>
      <c r="LPN6" s="1183"/>
      <c r="LPO6" s="1183"/>
      <c r="LPP6" s="1183"/>
      <c r="LPQ6" s="1183"/>
      <c r="LPR6" s="1183"/>
      <c r="LPS6" s="1183"/>
      <c r="LPT6" s="1183"/>
      <c r="LPU6" s="1183"/>
      <c r="LPV6" s="1183"/>
      <c r="LPW6" s="1183"/>
      <c r="LPX6" s="1183"/>
      <c r="LPY6" s="1183"/>
      <c r="LPZ6" s="1183"/>
      <c r="LQA6" s="1183"/>
      <c r="LQB6" s="1183"/>
      <c r="LQC6" s="1183"/>
      <c r="LQD6" s="1183"/>
      <c r="LQE6" s="1183"/>
      <c r="LQF6" s="1183"/>
      <c r="LQG6" s="1183"/>
      <c r="LQH6" s="1183"/>
      <c r="LQI6" s="1183"/>
      <c r="LQJ6" s="1183"/>
      <c r="LQK6" s="1183"/>
      <c r="LQL6" s="1183"/>
      <c r="LQM6" s="1183"/>
      <c r="LQN6" s="1183"/>
      <c r="LQO6" s="1183"/>
      <c r="LQP6" s="1183"/>
      <c r="LQQ6" s="1183"/>
      <c r="LQR6" s="1183"/>
      <c r="LQS6" s="1183"/>
      <c r="LQT6" s="1183"/>
      <c r="LQU6" s="1183"/>
      <c r="LQV6" s="1183"/>
      <c r="LQW6" s="1183"/>
      <c r="LQX6" s="1183"/>
      <c r="LQY6" s="1183"/>
      <c r="LQZ6" s="1183"/>
      <c r="LRA6" s="1183"/>
      <c r="LRB6" s="1183"/>
      <c r="LRC6" s="1183"/>
      <c r="LRD6" s="1183"/>
      <c r="LRE6" s="1183"/>
      <c r="LRF6" s="1183"/>
      <c r="LRG6" s="1183"/>
      <c r="LRH6" s="1183"/>
      <c r="LRI6" s="1183"/>
      <c r="LRJ6" s="1183"/>
      <c r="LRK6" s="1183"/>
      <c r="LRL6" s="1183"/>
      <c r="LRM6" s="1183"/>
      <c r="LRN6" s="1183"/>
      <c r="LRO6" s="1183"/>
      <c r="LRP6" s="1183"/>
      <c r="LRQ6" s="1183"/>
      <c r="LRR6" s="1183"/>
      <c r="LRS6" s="1183"/>
      <c r="LRT6" s="1183"/>
      <c r="LRU6" s="1183"/>
      <c r="LRV6" s="1183"/>
      <c r="LRW6" s="1183"/>
      <c r="LRX6" s="1183"/>
      <c r="LRY6" s="1183"/>
      <c r="LRZ6" s="1183"/>
      <c r="LSA6" s="1183"/>
      <c r="LSB6" s="1183"/>
      <c r="LSC6" s="1183"/>
      <c r="LSD6" s="1183"/>
      <c r="LSE6" s="1183"/>
      <c r="LSF6" s="1183"/>
      <c r="LSG6" s="1183"/>
      <c r="LSH6" s="1183"/>
      <c r="LSI6" s="1183"/>
      <c r="LSJ6" s="1183"/>
      <c r="LSK6" s="1183"/>
      <c r="LSL6" s="1183"/>
      <c r="LSM6" s="1183"/>
      <c r="LSN6" s="1183"/>
      <c r="LSO6" s="1183"/>
      <c r="LSP6" s="1183"/>
      <c r="LSQ6" s="1183"/>
      <c r="LSR6" s="1183"/>
      <c r="LSS6" s="1183"/>
      <c r="LST6" s="1183"/>
      <c r="LSU6" s="1183"/>
      <c r="LSV6" s="1183"/>
      <c r="LSW6" s="1183"/>
      <c r="LSX6" s="1183"/>
      <c r="LSY6" s="1183"/>
      <c r="LSZ6" s="1183"/>
      <c r="LTA6" s="1183"/>
      <c r="LTB6" s="1183"/>
      <c r="LTC6" s="1183"/>
      <c r="LTD6" s="1183"/>
      <c r="LTE6" s="1183"/>
      <c r="LTF6" s="1183"/>
      <c r="LTG6" s="1183"/>
      <c r="LTH6" s="1183"/>
      <c r="LTI6" s="1183"/>
      <c r="LTJ6" s="1183"/>
      <c r="LTK6" s="1183"/>
      <c r="LTL6" s="1183"/>
      <c r="LTM6" s="1183"/>
      <c r="LTN6" s="1183"/>
      <c r="LTO6" s="1183"/>
      <c r="LTP6" s="1183"/>
      <c r="LTQ6" s="1183"/>
      <c r="LTR6" s="1183"/>
      <c r="LTS6" s="1183"/>
      <c r="LTT6" s="1183"/>
      <c r="LTU6" s="1183"/>
      <c r="LTV6" s="1183"/>
      <c r="LTW6" s="1183"/>
      <c r="LTX6" s="1183"/>
      <c r="LTY6" s="1183"/>
      <c r="LTZ6" s="1183"/>
      <c r="LUA6" s="1183"/>
      <c r="LUB6" s="1183"/>
      <c r="LUC6" s="1183"/>
      <c r="LUD6" s="1183"/>
      <c r="LUE6" s="1183"/>
      <c r="LUF6" s="1183"/>
      <c r="LUG6" s="1183"/>
      <c r="LUH6" s="1183"/>
      <c r="LUI6" s="1183"/>
      <c r="LUJ6" s="1183"/>
      <c r="LUK6" s="1183"/>
      <c r="LUL6" s="1183"/>
      <c r="LUM6" s="1183"/>
      <c r="LUN6" s="1183"/>
      <c r="LUO6" s="1183"/>
      <c r="LUP6" s="1183"/>
      <c r="LUQ6" s="1183"/>
      <c r="LUR6" s="1183"/>
      <c r="LUS6" s="1183"/>
      <c r="LUT6" s="1183"/>
      <c r="LUU6" s="1183"/>
      <c r="LUV6" s="1183"/>
      <c r="LUW6" s="1183"/>
      <c r="LUX6" s="1183"/>
      <c r="LUY6" s="1183"/>
      <c r="LUZ6" s="1183"/>
      <c r="LVA6" s="1183"/>
      <c r="LVB6" s="1183"/>
      <c r="LVC6" s="1183"/>
      <c r="LVD6" s="1183"/>
      <c r="LVE6" s="1183"/>
      <c r="LVF6" s="1183"/>
      <c r="LVG6" s="1183"/>
      <c r="LVH6" s="1183"/>
      <c r="LVI6" s="1183"/>
      <c r="LVJ6" s="1183"/>
      <c r="LVK6" s="1183"/>
      <c r="LVL6" s="1183"/>
      <c r="LVM6" s="1183"/>
      <c r="LVN6" s="1183"/>
      <c r="LVO6" s="1183"/>
      <c r="LVP6" s="1183"/>
      <c r="LVQ6" s="1183"/>
      <c r="LVR6" s="1183"/>
      <c r="LVS6" s="1183"/>
      <c r="LVT6" s="1183"/>
      <c r="LVU6" s="1183"/>
      <c r="LVV6" s="1183"/>
      <c r="LVW6" s="1183"/>
      <c r="LVX6" s="1183"/>
      <c r="LVY6" s="1183"/>
      <c r="LVZ6" s="1183"/>
      <c r="LWA6" s="1183"/>
      <c r="LWB6" s="1183"/>
      <c r="LWC6" s="1183"/>
      <c r="LWD6" s="1183"/>
      <c r="LWE6" s="1183"/>
      <c r="LWF6" s="1183"/>
      <c r="LWG6" s="1183"/>
      <c r="LWH6" s="1183"/>
      <c r="LWI6" s="1183"/>
      <c r="LWJ6" s="1183"/>
      <c r="LWK6" s="1183"/>
      <c r="LWL6" s="1183"/>
      <c r="LWM6" s="1183"/>
      <c r="LWN6" s="1183"/>
      <c r="LWO6" s="1183"/>
      <c r="LWP6" s="1183"/>
      <c r="LWQ6" s="1183"/>
      <c r="LWR6" s="1183"/>
      <c r="LWS6" s="1183"/>
      <c r="LWT6" s="1183"/>
      <c r="LWU6" s="1183"/>
      <c r="LWV6" s="1183"/>
      <c r="LWW6" s="1183"/>
      <c r="LWX6" s="1183"/>
      <c r="LWY6" s="1183"/>
      <c r="LWZ6" s="1183"/>
      <c r="LXA6" s="1183"/>
      <c r="LXB6" s="1183"/>
      <c r="LXC6" s="1183"/>
      <c r="LXD6" s="1183"/>
      <c r="LXE6" s="1183"/>
      <c r="LXF6" s="1183"/>
      <c r="LXG6" s="1183"/>
      <c r="LXH6" s="1183"/>
      <c r="LXI6" s="1183"/>
      <c r="LXJ6" s="1183"/>
      <c r="LXK6" s="1183"/>
      <c r="LXL6" s="1183"/>
      <c r="LXM6" s="1183"/>
      <c r="LXN6" s="1183"/>
      <c r="LXO6" s="1183"/>
      <c r="LXP6" s="1183"/>
      <c r="LXQ6" s="1183"/>
      <c r="LXR6" s="1183"/>
      <c r="LXS6" s="1183"/>
      <c r="LXT6" s="1183"/>
      <c r="LXU6" s="1183"/>
      <c r="LXV6" s="1183"/>
      <c r="LXW6" s="1183"/>
      <c r="LXX6" s="1183"/>
      <c r="LXY6" s="1183"/>
      <c r="LXZ6" s="1183"/>
      <c r="LYA6" s="1183"/>
      <c r="LYB6" s="1183"/>
      <c r="LYC6" s="1183"/>
      <c r="LYD6" s="1183"/>
      <c r="LYE6" s="1183"/>
      <c r="LYF6" s="1183"/>
      <c r="LYG6" s="1183"/>
      <c r="LYH6" s="1183"/>
      <c r="LYI6" s="1183"/>
      <c r="LYJ6" s="1183"/>
      <c r="LYK6" s="1183"/>
      <c r="LYL6" s="1183"/>
      <c r="LYM6" s="1183"/>
      <c r="LYN6" s="1183"/>
      <c r="LYO6" s="1183"/>
      <c r="LYP6" s="1183"/>
      <c r="LYQ6" s="1183"/>
      <c r="LYR6" s="1183"/>
      <c r="LYS6" s="1183"/>
      <c r="LYT6" s="1183"/>
      <c r="LYU6" s="1183"/>
      <c r="LYV6" s="1183"/>
      <c r="LYW6" s="1183"/>
      <c r="LYX6" s="1183"/>
      <c r="LYY6" s="1183"/>
      <c r="LYZ6" s="1183"/>
      <c r="LZA6" s="1183"/>
      <c r="LZB6" s="1183"/>
      <c r="LZC6" s="1183"/>
      <c r="LZD6" s="1183"/>
      <c r="LZE6" s="1183"/>
      <c r="LZF6" s="1183"/>
      <c r="LZG6" s="1183"/>
      <c r="LZH6" s="1183"/>
      <c r="LZI6" s="1183"/>
      <c r="LZJ6" s="1183"/>
      <c r="LZK6" s="1183"/>
      <c r="LZL6" s="1183"/>
      <c r="LZM6" s="1183"/>
      <c r="LZN6" s="1183"/>
      <c r="LZO6" s="1183"/>
      <c r="LZP6" s="1183"/>
      <c r="LZQ6" s="1183"/>
      <c r="LZR6" s="1183"/>
      <c r="LZS6" s="1183"/>
      <c r="LZT6" s="1183"/>
      <c r="LZU6" s="1183"/>
      <c r="LZV6" s="1183"/>
      <c r="LZW6" s="1183"/>
      <c r="LZX6" s="1183"/>
      <c r="LZY6" s="1183"/>
      <c r="LZZ6" s="1183"/>
      <c r="MAA6" s="1183"/>
      <c r="MAB6" s="1183"/>
      <c r="MAC6" s="1183"/>
      <c r="MAD6" s="1183"/>
      <c r="MAE6" s="1183"/>
      <c r="MAF6" s="1183"/>
      <c r="MAG6" s="1183"/>
      <c r="MAH6" s="1183"/>
      <c r="MAI6" s="1183"/>
      <c r="MAJ6" s="1183"/>
      <c r="MAK6" s="1183"/>
      <c r="MAL6" s="1183"/>
      <c r="MAM6" s="1183"/>
      <c r="MAN6" s="1183"/>
      <c r="MAO6" s="1183"/>
      <c r="MAP6" s="1183"/>
      <c r="MAQ6" s="1183"/>
      <c r="MAR6" s="1183"/>
      <c r="MAS6" s="1183"/>
      <c r="MAT6" s="1183"/>
      <c r="MAU6" s="1183"/>
      <c r="MAV6" s="1183"/>
      <c r="MAW6" s="1183"/>
      <c r="MAX6" s="1183"/>
      <c r="MAY6" s="1183"/>
      <c r="MAZ6" s="1183"/>
      <c r="MBA6" s="1183"/>
      <c r="MBB6" s="1183"/>
      <c r="MBC6" s="1183"/>
      <c r="MBD6" s="1183"/>
      <c r="MBE6" s="1183"/>
      <c r="MBF6" s="1183"/>
      <c r="MBG6" s="1183"/>
      <c r="MBH6" s="1183"/>
      <c r="MBI6" s="1183"/>
      <c r="MBJ6" s="1183"/>
      <c r="MBK6" s="1183"/>
      <c r="MBL6" s="1183"/>
      <c r="MBM6" s="1183"/>
      <c r="MBN6" s="1183"/>
      <c r="MBO6" s="1183"/>
      <c r="MBP6" s="1183"/>
      <c r="MBQ6" s="1183"/>
      <c r="MBR6" s="1183"/>
      <c r="MBS6" s="1183"/>
      <c r="MBT6" s="1183"/>
      <c r="MBU6" s="1183"/>
      <c r="MBV6" s="1183"/>
      <c r="MBW6" s="1183"/>
      <c r="MBX6" s="1183"/>
      <c r="MBY6" s="1183"/>
      <c r="MBZ6" s="1183"/>
      <c r="MCA6" s="1183"/>
      <c r="MCB6" s="1183"/>
      <c r="MCC6" s="1183"/>
      <c r="MCD6" s="1183"/>
      <c r="MCE6" s="1183"/>
      <c r="MCF6" s="1183"/>
      <c r="MCG6" s="1183"/>
      <c r="MCH6" s="1183"/>
      <c r="MCI6" s="1183"/>
      <c r="MCJ6" s="1183"/>
      <c r="MCK6" s="1183"/>
      <c r="MCL6" s="1183"/>
      <c r="MCM6" s="1183"/>
      <c r="MCN6" s="1183"/>
      <c r="MCO6" s="1183"/>
      <c r="MCP6" s="1183"/>
      <c r="MCQ6" s="1183"/>
      <c r="MCR6" s="1183"/>
      <c r="MCS6" s="1183"/>
      <c r="MCT6" s="1183"/>
      <c r="MCU6" s="1183"/>
      <c r="MCV6" s="1183"/>
      <c r="MCW6" s="1183"/>
      <c r="MCX6" s="1183"/>
      <c r="MCY6" s="1183"/>
      <c r="MCZ6" s="1183"/>
      <c r="MDA6" s="1183"/>
      <c r="MDB6" s="1183"/>
      <c r="MDC6" s="1183"/>
      <c r="MDD6" s="1183"/>
      <c r="MDE6" s="1183"/>
      <c r="MDF6" s="1183"/>
      <c r="MDG6" s="1183"/>
      <c r="MDH6" s="1183"/>
      <c r="MDI6" s="1183"/>
      <c r="MDJ6" s="1183"/>
      <c r="MDK6" s="1183"/>
      <c r="MDL6" s="1183"/>
      <c r="MDM6" s="1183"/>
      <c r="MDN6" s="1183"/>
      <c r="MDO6" s="1183"/>
      <c r="MDP6" s="1183"/>
      <c r="MDQ6" s="1183"/>
      <c r="MDR6" s="1183"/>
      <c r="MDS6" s="1183"/>
      <c r="MDT6" s="1183"/>
      <c r="MDU6" s="1183"/>
      <c r="MDV6" s="1183"/>
      <c r="MDW6" s="1183"/>
      <c r="MDX6" s="1183"/>
      <c r="MDY6" s="1183"/>
      <c r="MDZ6" s="1183"/>
      <c r="MEA6" s="1183"/>
      <c r="MEB6" s="1183"/>
      <c r="MEC6" s="1183"/>
      <c r="MED6" s="1183"/>
      <c r="MEE6" s="1183"/>
      <c r="MEF6" s="1183"/>
      <c r="MEG6" s="1183"/>
      <c r="MEH6" s="1183"/>
      <c r="MEI6" s="1183"/>
      <c r="MEJ6" s="1183"/>
      <c r="MEK6" s="1183"/>
      <c r="MEL6" s="1183"/>
      <c r="MEM6" s="1183"/>
      <c r="MEN6" s="1183"/>
      <c r="MEO6" s="1183"/>
      <c r="MEP6" s="1183"/>
      <c r="MEQ6" s="1183"/>
      <c r="MER6" s="1183"/>
      <c r="MES6" s="1183"/>
      <c r="MET6" s="1183"/>
      <c r="MEU6" s="1183"/>
      <c r="MEV6" s="1183"/>
      <c r="MEW6" s="1183"/>
      <c r="MEX6" s="1183"/>
      <c r="MEY6" s="1183"/>
      <c r="MEZ6" s="1183"/>
      <c r="MFA6" s="1183"/>
      <c r="MFB6" s="1183"/>
      <c r="MFC6" s="1183"/>
      <c r="MFD6" s="1183"/>
      <c r="MFE6" s="1183"/>
      <c r="MFF6" s="1183"/>
      <c r="MFG6" s="1183"/>
      <c r="MFH6" s="1183"/>
      <c r="MFI6" s="1183"/>
      <c r="MFJ6" s="1183"/>
      <c r="MFK6" s="1183"/>
      <c r="MFL6" s="1183"/>
      <c r="MFM6" s="1183"/>
      <c r="MFN6" s="1183"/>
      <c r="MFO6" s="1183"/>
      <c r="MFP6" s="1183"/>
      <c r="MFQ6" s="1183"/>
      <c r="MFR6" s="1183"/>
      <c r="MFS6" s="1183"/>
      <c r="MFT6" s="1183"/>
      <c r="MFU6" s="1183"/>
      <c r="MFV6" s="1183"/>
      <c r="MFW6" s="1183"/>
      <c r="MFX6" s="1183"/>
      <c r="MFY6" s="1183"/>
      <c r="MFZ6" s="1183"/>
      <c r="MGA6" s="1183"/>
      <c r="MGB6" s="1183"/>
      <c r="MGC6" s="1183"/>
      <c r="MGD6" s="1183"/>
      <c r="MGE6" s="1183"/>
      <c r="MGF6" s="1183"/>
      <c r="MGG6" s="1183"/>
      <c r="MGH6" s="1183"/>
      <c r="MGI6" s="1183"/>
      <c r="MGJ6" s="1183"/>
      <c r="MGK6" s="1183"/>
      <c r="MGL6" s="1183"/>
      <c r="MGM6" s="1183"/>
      <c r="MGN6" s="1183"/>
      <c r="MGO6" s="1183"/>
      <c r="MGP6" s="1183"/>
      <c r="MGQ6" s="1183"/>
      <c r="MGR6" s="1183"/>
      <c r="MGS6" s="1183"/>
      <c r="MGT6" s="1183"/>
      <c r="MGU6" s="1183"/>
      <c r="MGV6" s="1183"/>
      <c r="MGW6" s="1183"/>
      <c r="MGX6" s="1183"/>
      <c r="MGY6" s="1183"/>
      <c r="MGZ6" s="1183"/>
      <c r="MHA6" s="1183"/>
      <c r="MHB6" s="1183"/>
      <c r="MHC6" s="1183"/>
      <c r="MHD6" s="1183"/>
      <c r="MHE6" s="1183"/>
      <c r="MHF6" s="1183"/>
      <c r="MHG6" s="1183"/>
      <c r="MHH6" s="1183"/>
      <c r="MHI6" s="1183"/>
      <c r="MHJ6" s="1183"/>
      <c r="MHK6" s="1183"/>
      <c r="MHL6" s="1183"/>
      <c r="MHM6" s="1183"/>
      <c r="MHN6" s="1183"/>
      <c r="MHO6" s="1183"/>
      <c r="MHP6" s="1183"/>
      <c r="MHQ6" s="1183"/>
      <c r="MHR6" s="1183"/>
      <c r="MHS6" s="1183"/>
      <c r="MHT6" s="1183"/>
      <c r="MHU6" s="1183"/>
      <c r="MHV6" s="1183"/>
      <c r="MHW6" s="1183"/>
      <c r="MHX6" s="1183"/>
      <c r="MHY6" s="1183"/>
      <c r="MHZ6" s="1183"/>
      <c r="MIA6" s="1183"/>
      <c r="MIB6" s="1183"/>
      <c r="MIC6" s="1183"/>
      <c r="MID6" s="1183"/>
      <c r="MIE6" s="1183"/>
      <c r="MIF6" s="1183"/>
      <c r="MIG6" s="1183"/>
      <c r="MIH6" s="1183"/>
      <c r="MII6" s="1183"/>
      <c r="MIJ6" s="1183"/>
      <c r="MIK6" s="1183"/>
      <c r="MIL6" s="1183"/>
      <c r="MIM6" s="1183"/>
      <c r="MIN6" s="1183"/>
      <c r="MIO6" s="1183"/>
      <c r="MIP6" s="1183"/>
      <c r="MIQ6" s="1183"/>
      <c r="MIR6" s="1183"/>
      <c r="MIS6" s="1183"/>
      <c r="MIT6" s="1183"/>
      <c r="MIU6" s="1183"/>
      <c r="MIV6" s="1183"/>
      <c r="MIW6" s="1183"/>
      <c r="MIX6" s="1183"/>
      <c r="MIY6" s="1183"/>
      <c r="MIZ6" s="1183"/>
      <c r="MJA6" s="1183"/>
      <c r="MJB6" s="1183"/>
      <c r="MJC6" s="1183"/>
      <c r="MJD6" s="1183"/>
      <c r="MJE6" s="1183"/>
      <c r="MJF6" s="1183"/>
      <c r="MJG6" s="1183"/>
      <c r="MJH6" s="1183"/>
      <c r="MJI6" s="1183"/>
      <c r="MJJ6" s="1183"/>
      <c r="MJK6" s="1183"/>
      <c r="MJL6" s="1183"/>
      <c r="MJM6" s="1183"/>
      <c r="MJN6" s="1183"/>
      <c r="MJO6" s="1183"/>
      <c r="MJP6" s="1183"/>
      <c r="MJQ6" s="1183"/>
      <c r="MJR6" s="1183"/>
      <c r="MJS6" s="1183"/>
      <c r="MJT6" s="1183"/>
      <c r="MJU6" s="1183"/>
      <c r="MJV6" s="1183"/>
      <c r="MJW6" s="1183"/>
      <c r="MJX6" s="1183"/>
      <c r="MJY6" s="1183"/>
      <c r="MJZ6" s="1183"/>
      <c r="MKA6" s="1183"/>
      <c r="MKB6" s="1183"/>
      <c r="MKC6" s="1183"/>
      <c r="MKD6" s="1183"/>
      <c r="MKE6" s="1183"/>
      <c r="MKF6" s="1183"/>
      <c r="MKG6" s="1183"/>
      <c r="MKH6" s="1183"/>
      <c r="MKI6" s="1183"/>
      <c r="MKJ6" s="1183"/>
      <c r="MKK6" s="1183"/>
      <c r="MKL6" s="1183"/>
      <c r="MKM6" s="1183"/>
      <c r="MKN6" s="1183"/>
      <c r="MKO6" s="1183"/>
      <c r="MKP6" s="1183"/>
      <c r="MKQ6" s="1183"/>
      <c r="MKR6" s="1183"/>
      <c r="MKS6" s="1183"/>
      <c r="MKT6" s="1183"/>
      <c r="MKU6" s="1183"/>
      <c r="MKV6" s="1183"/>
      <c r="MKW6" s="1183"/>
      <c r="MKX6" s="1183"/>
      <c r="MKY6" s="1183"/>
      <c r="MKZ6" s="1183"/>
      <c r="MLA6" s="1183"/>
      <c r="MLB6" s="1183"/>
      <c r="MLC6" s="1183"/>
      <c r="MLD6" s="1183"/>
      <c r="MLE6" s="1183"/>
      <c r="MLF6" s="1183"/>
      <c r="MLG6" s="1183"/>
      <c r="MLH6" s="1183"/>
      <c r="MLI6" s="1183"/>
      <c r="MLJ6" s="1183"/>
      <c r="MLK6" s="1183"/>
      <c r="MLL6" s="1183"/>
      <c r="MLM6" s="1183"/>
      <c r="MLN6" s="1183"/>
      <c r="MLO6" s="1183"/>
      <c r="MLP6" s="1183"/>
      <c r="MLQ6" s="1183"/>
      <c r="MLR6" s="1183"/>
      <c r="MLS6" s="1183"/>
      <c r="MLT6" s="1183"/>
      <c r="MLU6" s="1183"/>
      <c r="MLV6" s="1183"/>
      <c r="MLW6" s="1183"/>
      <c r="MLX6" s="1183"/>
      <c r="MLY6" s="1183"/>
      <c r="MLZ6" s="1183"/>
      <c r="MMA6" s="1183"/>
      <c r="MMB6" s="1183"/>
      <c r="MMC6" s="1183"/>
      <c r="MMD6" s="1183"/>
      <c r="MME6" s="1183"/>
      <c r="MMF6" s="1183"/>
      <c r="MMG6" s="1183"/>
      <c r="MMH6" s="1183"/>
      <c r="MMI6" s="1183"/>
      <c r="MMJ6" s="1183"/>
      <c r="MMK6" s="1183"/>
      <c r="MML6" s="1183"/>
      <c r="MMM6" s="1183"/>
      <c r="MMN6" s="1183"/>
      <c r="MMO6" s="1183"/>
      <c r="MMP6" s="1183"/>
      <c r="MMQ6" s="1183"/>
      <c r="MMR6" s="1183"/>
      <c r="MMS6" s="1183"/>
      <c r="MMT6" s="1183"/>
      <c r="MMU6" s="1183"/>
      <c r="MMV6" s="1183"/>
      <c r="MMW6" s="1183"/>
      <c r="MMX6" s="1183"/>
      <c r="MMY6" s="1183"/>
      <c r="MMZ6" s="1183"/>
      <c r="MNA6" s="1183"/>
      <c r="MNB6" s="1183"/>
      <c r="MNC6" s="1183"/>
      <c r="MND6" s="1183"/>
      <c r="MNE6" s="1183"/>
      <c r="MNF6" s="1183"/>
      <c r="MNG6" s="1183"/>
      <c r="MNH6" s="1183"/>
      <c r="MNI6" s="1183"/>
      <c r="MNJ6" s="1183"/>
      <c r="MNK6" s="1183"/>
      <c r="MNL6" s="1183"/>
      <c r="MNM6" s="1183"/>
      <c r="MNN6" s="1183"/>
      <c r="MNO6" s="1183"/>
      <c r="MNP6" s="1183"/>
      <c r="MNQ6" s="1183"/>
      <c r="MNR6" s="1183"/>
      <c r="MNS6" s="1183"/>
      <c r="MNT6" s="1183"/>
      <c r="MNU6" s="1183"/>
      <c r="MNV6" s="1183"/>
      <c r="MNW6" s="1183"/>
      <c r="MNX6" s="1183"/>
      <c r="MNY6" s="1183"/>
      <c r="MNZ6" s="1183"/>
      <c r="MOA6" s="1183"/>
      <c r="MOB6" s="1183"/>
      <c r="MOC6" s="1183"/>
      <c r="MOD6" s="1183"/>
      <c r="MOE6" s="1183"/>
      <c r="MOF6" s="1183"/>
      <c r="MOG6" s="1183"/>
      <c r="MOH6" s="1183"/>
      <c r="MOI6" s="1183"/>
      <c r="MOJ6" s="1183"/>
      <c r="MOK6" s="1183"/>
      <c r="MOL6" s="1183"/>
      <c r="MOM6" s="1183"/>
      <c r="MON6" s="1183"/>
      <c r="MOO6" s="1183"/>
      <c r="MOP6" s="1183"/>
      <c r="MOQ6" s="1183"/>
      <c r="MOR6" s="1183"/>
      <c r="MOS6" s="1183"/>
      <c r="MOT6" s="1183"/>
      <c r="MOU6" s="1183"/>
      <c r="MOV6" s="1183"/>
      <c r="MOW6" s="1183"/>
      <c r="MOX6" s="1183"/>
      <c r="MOY6" s="1183"/>
      <c r="MOZ6" s="1183"/>
      <c r="MPA6" s="1183"/>
      <c r="MPB6" s="1183"/>
      <c r="MPC6" s="1183"/>
      <c r="MPD6" s="1183"/>
      <c r="MPE6" s="1183"/>
      <c r="MPF6" s="1183"/>
      <c r="MPG6" s="1183"/>
      <c r="MPH6" s="1183"/>
      <c r="MPI6" s="1183"/>
      <c r="MPJ6" s="1183"/>
      <c r="MPK6" s="1183"/>
      <c r="MPL6" s="1183"/>
      <c r="MPM6" s="1183"/>
      <c r="MPN6" s="1183"/>
      <c r="MPO6" s="1183"/>
      <c r="MPP6" s="1183"/>
      <c r="MPQ6" s="1183"/>
      <c r="MPR6" s="1183"/>
      <c r="MPS6" s="1183"/>
      <c r="MPT6" s="1183"/>
      <c r="MPU6" s="1183"/>
      <c r="MPV6" s="1183"/>
      <c r="MPW6" s="1183"/>
      <c r="MPX6" s="1183"/>
      <c r="MPY6" s="1183"/>
      <c r="MPZ6" s="1183"/>
      <c r="MQA6" s="1183"/>
      <c r="MQB6" s="1183"/>
      <c r="MQC6" s="1183"/>
      <c r="MQD6" s="1183"/>
      <c r="MQE6" s="1183"/>
      <c r="MQF6" s="1183"/>
      <c r="MQG6" s="1183"/>
      <c r="MQH6" s="1183"/>
      <c r="MQI6" s="1183"/>
      <c r="MQJ6" s="1183"/>
      <c r="MQK6" s="1183"/>
      <c r="MQL6" s="1183"/>
      <c r="MQM6" s="1183"/>
      <c r="MQN6" s="1183"/>
      <c r="MQO6" s="1183"/>
      <c r="MQP6" s="1183"/>
      <c r="MQQ6" s="1183"/>
      <c r="MQR6" s="1183"/>
      <c r="MQS6" s="1183"/>
      <c r="MQT6" s="1183"/>
      <c r="MQU6" s="1183"/>
      <c r="MQV6" s="1183"/>
      <c r="MQW6" s="1183"/>
      <c r="MQX6" s="1183"/>
      <c r="MQY6" s="1183"/>
      <c r="MQZ6" s="1183"/>
      <c r="MRA6" s="1183"/>
      <c r="MRB6" s="1183"/>
      <c r="MRC6" s="1183"/>
      <c r="MRD6" s="1183"/>
      <c r="MRE6" s="1183"/>
      <c r="MRF6" s="1183"/>
      <c r="MRG6" s="1183"/>
      <c r="MRH6" s="1183"/>
      <c r="MRI6" s="1183"/>
      <c r="MRJ6" s="1183"/>
      <c r="MRK6" s="1183"/>
      <c r="MRL6" s="1183"/>
      <c r="MRM6" s="1183"/>
      <c r="MRN6" s="1183"/>
      <c r="MRO6" s="1183"/>
      <c r="MRP6" s="1183"/>
      <c r="MRQ6" s="1183"/>
      <c r="MRR6" s="1183"/>
      <c r="MRS6" s="1183"/>
      <c r="MRT6" s="1183"/>
      <c r="MRU6" s="1183"/>
      <c r="MRV6" s="1183"/>
      <c r="MRW6" s="1183"/>
      <c r="MRX6" s="1183"/>
      <c r="MRY6" s="1183"/>
      <c r="MRZ6" s="1183"/>
      <c r="MSA6" s="1183"/>
      <c r="MSB6" s="1183"/>
      <c r="MSC6" s="1183"/>
      <c r="MSD6" s="1183"/>
      <c r="MSE6" s="1183"/>
      <c r="MSF6" s="1183"/>
      <c r="MSG6" s="1183"/>
      <c r="MSH6" s="1183"/>
      <c r="MSI6" s="1183"/>
      <c r="MSJ6" s="1183"/>
      <c r="MSK6" s="1183"/>
      <c r="MSL6" s="1183"/>
      <c r="MSM6" s="1183"/>
      <c r="MSN6" s="1183"/>
      <c r="MSO6" s="1183"/>
      <c r="MSP6" s="1183"/>
      <c r="MSQ6" s="1183"/>
      <c r="MSR6" s="1183"/>
      <c r="MSS6" s="1183"/>
      <c r="MST6" s="1183"/>
      <c r="MSU6" s="1183"/>
      <c r="MSV6" s="1183"/>
      <c r="MSW6" s="1183"/>
      <c r="MSX6" s="1183"/>
      <c r="MSY6" s="1183"/>
      <c r="MSZ6" s="1183"/>
      <c r="MTA6" s="1183"/>
      <c r="MTB6" s="1183"/>
      <c r="MTC6" s="1183"/>
      <c r="MTD6" s="1183"/>
      <c r="MTE6" s="1183"/>
      <c r="MTF6" s="1183"/>
      <c r="MTG6" s="1183"/>
      <c r="MTH6" s="1183"/>
      <c r="MTI6" s="1183"/>
      <c r="MTJ6" s="1183"/>
      <c r="MTK6" s="1183"/>
      <c r="MTL6" s="1183"/>
      <c r="MTM6" s="1183"/>
      <c r="MTN6" s="1183"/>
      <c r="MTO6" s="1183"/>
      <c r="MTP6" s="1183"/>
      <c r="MTQ6" s="1183"/>
      <c r="MTR6" s="1183"/>
      <c r="MTS6" s="1183"/>
      <c r="MTT6" s="1183"/>
      <c r="MTU6" s="1183"/>
      <c r="MTV6" s="1183"/>
      <c r="MTW6" s="1183"/>
      <c r="MTX6" s="1183"/>
      <c r="MTY6" s="1183"/>
      <c r="MTZ6" s="1183"/>
      <c r="MUA6" s="1183"/>
      <c r="MUB6" s="1183"/>
      <c r="MUC6" s="1183"/>
      <c r="MUD6" s="1183"/>
      <c r="MUE6" s="1183"/>
      <c r="MUF6" s="1183"/>
      <c r="MUG6" s="1183"/>
      <c r="MUH6" s="1183"/>
      <c r="MUI6" s="1183"/>
      <c r="MUJ6" s="1183"/>
      <c r="MUK6" s="1183"/>
      <c r="MUL6" s="1183"/>
      <c r="MUM6" s="1183"/>
      <c r="MUN6" s="1183"/>
      <c r="MUO6" s="1183"/>
      <c r="MUP6" s="1183"/>
      <c r="MUQ6" s="1183"/>
      <c r="MUR6" s="1183"/>
      <c r="MUS6" s="1183"/>
      <c r="MUT6" s="1183"/>
      <c r="MUU6" s="1183"/>
      <c r="MUV6" s="1183"/>
      <c r="MUW6" s="1183"/>
      <c r="MUX6" s="1183"/>
      <c r="MUY6" s="1183"/>
      <c r="MUZ6" s="1183"/>
      <c r="MVA6" s="1183"/>
      <c r="MVB6" s="1183"/>
      <c r="MVC6" s="1183"/>
      <c r="MVD6" s="1183"/>
      <c r="MVE6" s="1183"/>
      <c r="MVF6" s="1183"/>
      <c r="MVG6" s="1183"/>
      <c r="MVH6" s="1183"/>
      <c r="MVI6" s="1183"/>
      <c r="MVJ6" s="1183"/>
      <c r="MVK6" s="1183"/>
      <c r="MVL6" s="1183"/>
      <c r="MVM6" s="1183"/>
      <c r="MVN6" s="1183"/>
      <c r="MVO6" s="1183"/>
      <c r="MVP6" s="1183"/>
      <c r="MVQ6" s="1183"/>
      <c r="MVR6" s="1183"/>
      <c r="MVS6" s="1183"/>
      <c r="MVT6" s="1183"/>
      <c r="MVU6" s="1183"/>
      <c r="MVV6" s="1183"/>
      <c r="MVW6" s="1183"/>
      <c r="MVX6" s="1183"/>
      <c r="MVY6" s="1183"/>
      <c r="MVZ6" s="1183"/>
      <c r="MWA6" s="1183"/>
      <c r="MWB6" s="1183"/>
      <c r="MWC6" s="1183"/>
      <c r="MWD6" s="1183"/>
      <c r="MWE6" s="1183"/>
      <c r="MWF6" s="1183"/>
      <c r="MWG6" s="1183"/>
      <c r="MWH6" s="1183"/>
      <c r="MWI6" s="1183"/>
      <c r="MWJ6" s="1183"/>
      <c r="MWK6" s="1183"/>
      <c r="MWL6" s="1183"/>
      <c r="MWM6" s="1183"/>
      <c r="MWN6" s="1183"/>
      <c r="MWO6" s="1183"/>
      <c r="MWP6" s="1183"/>
      <c r="MWQ6" s="1183"/>
      <c r="MWR6" s="1183"/>
      <c r="MWS6" s="1183"/>
      <c r="MWT6" s="1183"/>
      <c r="MWU6" s="1183"/>
      <c r="MWV6" s="1183"/>
      <c r="MWW6" s="1183"/>
      <c r="MWX6" s="1183"/>
      <c r="MWY6" s="1183"/>
      <c r="MWZ6" s="1183"/>
      <c r="MXA6" s="1183"/>
      <c r="MXB6" s="1183"/>
      <c r="MXC6" s="1183"/>
      <c r="MXD6" s="1183"/>
      <c r="MXE6" s="1183"/>
      <c r="MXF6" s="1183"/>
      <c r="MXG6" s="1183"/>
      <c r="MXH6" s="1183"/>
      <c r="MXI6" s="1183"/>
      <c r="MXJ6" s="1183"/>
      <c r="MXK6" s="1183"/>
      <c r="MXL6" s="1183"/>
      <c r="MXM6" s="1183"/>
      <c r="MXN6" s="1183"/>
      <c r="MXO6" s="1183"/>
      <c r="MXP6" s="1183"/>
      <c r="MXQ6" s="1183"/>
      <c r="MXR6" s="1183"/>
      <c r="MXS6" s="1183"/>
      <c r="MXT6" s="1183"/>
      <c r="MXU6" s="1183"/>
      <c r="MXV6" s="1183"/>
      <c r="MXW6" s="1183"/>
      <c r="MXX6" s="1183"/>
      <c r="MXY6" s="1183"/>
      <c r="MXZ6" s="1183"/>
      <c r="MYA6" s="1183"/>
      <c r="MYB6" s="1183"/>
      <c r="MYC6" s="1183"/>
      <c r="MYD6" s="1183"/>
      <c r="MYE6" s="1183"/>
      <c r="MYF6" s="1183"/>
      <c r="MYG6" s="1183"/>
      <c r="MYH6" s="1183"/>
      <c r="MYI6" s="1183"/>
      <c r="MYJ6" s="1183"/>
      <c r="MYK6" s="1183"/>
      <c r="MYL6" s="1183"/>
      <c r="MYM6" s="1183"/>
      <c r="MYN6" s="1183"/>
      <c r="MYO6" s="1183"/>
      <c r="MYP6" s="1183"/>
      <c r="MYQ6" s="1183"/>
      <c r="MYR6" s="1183"/>
      <c r="MYS6" s="1183"/>
      <c r="MYT6" s="1183"/>
      <c r="MYU6" s="1183"/>
      <c r="MYV6" s="1183"/>
      <c r="MYW6" s="1183"/>
      <c r="MYX6" s="1183"/>
      <c r="MYY6" s="1183"/>
      <c r="MYZ6" s="1183"/>
      <c r="MZA6" s="1183"/>
      <c r="MZB6" s="1183"/>
      <c r="MZC6" s="1183"/>
      <c r="MZD6" s="1183"/>
      <c r="MZE6" s="1183"/>
      <c r="MZF6" s="1183"/>
      <c r="MZG6" s="1183"/>
      <c r="MZH6" s="1183"/>
      <c r="MZI6" s="1183"/>
      <c r="MZJ6" s="1183"/>
      <c r="MZK6" s="1183"/>
      <c r="MZL6" s="1183"/>
      <c r="MZM6" s="1183"/>
      <c r="MZN6" s="1183"/>
      <c r="MZO6" s="1183"/>
      <c r="MZP6" s="1183"/>
      <c r="MZQ6" s="1183"/>
      <c r="MZR6" s="1183"/>
      <c r="MZS6" s="1183"/>
      <c r="MZT6" s="1183"/>
      <c r="MZU6" s="1183"/>
      <c r="MZV6" s="1183"/>
      <c r="MZW6" s="1183"/>
      <c r="MZX6" s="1183"/>
      <c r="MZY6" s="1183"/>
      <c r="MZZ6" s="1183"/>
      <c r="NAA6" s="1183"/>
      <c r="NAB6" s="1183"/>
      <c r="NAC6" s="1183"/>
      <c r="NAD6" s="1183"/>
      <c r="NAE6" s="1183"/>
      <c r="NAF6" s="1183"/>
      <c r="NAG6" s="1183"/>
      <c r="NAH6" s="1183"/>
      <c r="NAI6" s="1183"/>
      <c r="NAJ6" s="1183"/>
      <c r="NAK6" s="1183"/>
      <c r="NAL6" s="1183"/>
      <c r="NAM6" s="1183"/>
      <c r="NAN6" s="1183"/>
      <c r="NAO6" s="1183"/>
      <c r="NAP6" s="1183"/>
      <c r="NAQ6" s="1183"/>
      <c r="NAR6" s="1183"/>
      <c r="NAS6" s="1183"/>
      <c r="NAT6" s="1183"/>
      <c r="NAU6" s="1183"/>
      <c r="NAV6" s="1183"/>
      <c r="NAW6" s="1183"/>
      <c r="NAX6" s="1183"/>
      <c r="NAY6" s="1183"/>
      <c r="NAZ6" s="1183"/>
      <c r="NBA6" s="1183"/>
      <c r="NBB6" s="1183"/>
      <c r="NBC6" s="1183"/>
      <c r="NBD6" s="1183"/>
      <c r="NBE6" s="1183"/>
      <c r="NBF6" s="1183"/>
      <c r="NBG6" s="1183"/>
      <c r="NBH6" s="1183"/>
      <c r="NBI6" s="1183"/>
      <c r="NBJ6" s="1183"/>
      <c r="NBK6" s="1183"/>
      <c r="NBL6" s="1183"/>
      <c r="NBM6" s="1183"/>
      <c r="NBN6" s="1183"/>
      <c r="NBO6" s="1183"/>
      <c r="NBP6" s="1183"/>
      <c r="NBQ6" s="1183"/>
      <c r="NBR6" s="1183"/>
      <c r="NBS6" s="1183"/>
      <c r="NBT6" s="1183"/>
      <c r="NBU6" s="1183"/>
      <c r="NBV6" s="1183"/>
      <c r="NBW6" s="1183"/>
      <c r="NBX6" s="1183"/>
      <c r="NBY6" s="1183"/>
      <c r="NBZ6" s="1183"/>
      <c r="NCA6" s="1183"/>
      <c r="NCB6" s="1183"/>
      <c r="NCC6" s="1183"/>
      <c r="NCD6" s="1183"/>
      <c r="NCE6" s="1183"/>
      <c r="NCF6" s="1183"/>
      <c r="NCG6" s="1183"/>
      <c r="NCH6" s="1183"/>
      <c r="NCI6" s="1183"/>
      <c r="NCJ6" s="1183"/>
      <c r="NCK6" s="1183"/>
      <c r="NCL6" s="1183"/>
      <c r="NCM6" s="1183"/>
      <c r="NCN6" s="1183"/>
      <c r="NCO6" s="1183"/>
      <c r="NCP6" s="1183"/>
      <c r="NCQ6" s="1183"/>
      <c r="NCR6" s="1183"/>
      <c r="NCS6" s="1183"/>
      <c r="NCT6" s="1183"/>
      <c r="NCU6" s="1183"/>
      <c r="NCV6" s="1183"/>
      <c r="NCW6" s="1183"/>
      <c r="NCX6" s="1183"/>
      <c r="NCY6" s="1183"/>
      <c r="NCZ6" s="1183"/>
      <c r="NDA6" s="1183"/>
      <c r="NDB6" s="1183"/>
      <c r="NDC6" s="1183"/>
      <c r="NDD6" s="1183"/>
      <c r="NDE6" s="1183"/>
      <c r="NDF6" s="1183"/>
      <c r="NDG6" s="1183"/>
      <c r="NDH6" s="1183"/>
      <c r="NDI6" s="1183"/>
      <c r="NDJ6" s="1183"/>
      <c r="NDK6" s="1183"/>
      <c r="NDL6" s="1183"/>
      <c r="NDM6" s="1183"/>
      <c r="NDN6" s="1183"/>
      <c r="NDO6" s="1183"/>
      <c r="NDP6" s="1183"/>
      <c r="NDQ6" s="1183"/>
      <c r="NDR6" s="1183"/>
      <c r="NDS6" s="1183"/>
      <c r="NDT6" s="1183"/>
      <c r="NDU6" s="1183"/>
      <c r="NDV6" s="1183"/>
      <c r="NDW6" s="1183"/>
      <c r="NDX6" s="1183"/>
      <c r="NDY6" s="1183"/>
      <c r="NDZ6" s="1183"/>
      <c r="NEA6" s="1183"/>
      <c r="NEB6" s="1183"/>
      <c r="NEC6" s="1183"/>
      <c r="NED6" s="1183"/>
      <c r="NEE6" s="1183"/>
      <c r="NEF6" s="1183"/>
      <c r="NEG6" s="1183"/>
      <c r="NEH6" s="1183"/>
      <c r="NEI6" s="1183"/>
      <c r="NEJ6" s="1183"/>
      <c r="NEK6" s="1183"/>
      <c r="NEL6" s="1183"/>
      <c r="NEM6" s="1183"/>
      <c r="NEN6" s="1183"/>
      <c r="NEO6" s="1183"/>
      <c r="NEP6" s="1183"/>
      <c r="NEQ6" s="1183"/>
      <c r="NER6" s="1183"/>
      <c r="NES6" s="1183"/>
      <c r="NET6" s="1183"/>
      <c r="NEU6" s="1183"/>
      <c r="NEV6" s="1183"/>
      <c r="NEW6" s="1183"/>
      <c r="NEX6" s="1183"/>
      <c r="NEY6" s="1183"/>
      <c r="NEZ6" s="1183"/>
      <c r="NFA6" s="1183"/>
      <c r="NFB6" s="1183"/>
      <c r="NFC6" s="1183"/>
      <c r="NFD6" s="1183"/>
      <c r="NFE6" s="1183"/>
      <c r="NFF6" s="1183"/>
      <c r="NFG6" s="1183"/>
      <c r="NFH6" s="1183"/>
      <c r="NFI6" s="1183"/>
      <c r="NFJ6" s="1183"/>
      <c r="NFK6" s="1183"/>
      <c r="NFL6" s="1183"/>
      <c r="NFM6" s="1183"/>
      <c r="NFN6" s="1183"/>
      <c r="NFO6" s="1183"/>
      <c r="NFP6" s="1183"/>
      <c r="NFQ6" s="1183"/>
      <c r="NFR6" s="1183"/>
      <c r="NFS6" s="1183"/>
      <c r="NFT6" s="1183"/>
      <c r="NFU6" s="1183"/>
      <c r="NFV6" s="1183"/>
      <c r="NFW6" s="1183"/>
      <c r="NFX6" s="1183"/>
      <c r="NFY6" s="1183"/>
      <c r="NFZ6" s="1183"/>
      <c r="NGA6" s="1183"/>
      <c r="NGB6" s="1183"/>
      <c r="NGC6" s="1183"/>
      <c r="NGD6" s="1183"/>
      <c r="NGE6" s="1183"/>
      <c r="NGF6" s="1183"/>
      <c r="NGG6" s="1183"/>
      <c r="NGH6" s="1183"/>
      <c r="NGI6" s="1183"/>
      <c r="NGJ6" s="1183"/>
      <c r="NGK6" s="1183"/>
      <c r="NGL6" s="1183"/>
      <c r="NGM6" s="1183"/>
      <c r="NGN6" s="1183"/>
      <c r="NGO6" s="1183"/>
      <c r="NGP6" s="1183"/>
      <c r="NGQ6" s="1183"/>
      <c r="NGR6" s="1183"/>
      <c r="NGS6" s="1183"/>
      <c r="NGT6" s="1183"/>
      <c r="NGU6" s="1183"/>
      <c r="NGV6" s="1183"/>
      <c r="NGW6" s="1183"/>
      <c r="NGX6" s="1183"/>
      <c r="NGY6" s="1183"/>
      <c r="NGZ6" s="1183"/>
      <c r="NHA6" s="1183"/>
      <c r="NHB6" s="1183"/>
      <c r="NHC6" s="1183"/>
      <c r="NHD6" s="1183"/>
      <c r="NHE6" s="1183"/>
      <c r="NHF6" s="1183"/>
      <c r="NHG6" s="1183"/>
      <c r="NHH6" s="1183"/>
      <c r="NHI6" s="1183"/>
      <c r="NHJ6" s="1183"/>
      <c r="NHK6" s="1183"/>
      <c r="NHL6" s="1183"/>
      <c r="NHM6" s="1183"/>
      <c r="NHN6" s="1183"/>
      <c r="NHO6" s="1183"/>
      <c r="NHP6" s="1183"/>
      <c r="NHQ6" s="1183"/>
      <c r="NHR6" s="1183"/>
      <c r="NHS6" s="1183"/>
      <c r="NHT6" s="1183"/>
      <c r="NHU6" s="1183"/>
      <c r="NHV6" s="1183"/>
      <c r="NHW6" s="1183"/>
      <c r="NHX6" s="1183"/>
      <c r="NHY6" s="1183"/>
      <c r="NHZ6" s="1183"/>
      <c r="NIA6" s="1183"/>
      <c r="NIB6" s="1183"/>
      <c r="NIC6" s="1183"/>
      <c r="NID6" s="1183"/>
      <c r="NIE6" s="1183"/>
      <c r="NIF6" s="1183"/>
      <c r="NIG6" s="1183"/>
      <c r="NIH6" s="1183"/>
      <c r="NII6" s="1183"/>
      <c r="NIJ6" s="1183"/>
      <c r="NIK6" s="1183"/>
      <c r="NIL6" s="1183"/>
      <c r="NIM6" s="1183"/>
      <c r="NIN6" s="1183"/>
      <c r="NIO6" s="1183"/>
      <c r="NIP6" s="1183"/>
      <c r="NIQ6" s="1183"/>
      <c r="NIR6" s="1183"/>
      <c r="NIS6" s="1183"/>
      <c r="NIT6" s="1183"/>
      <c r="NIU6" s="1183"/>
      <c r="NIV6" s="1183"/>
      <c r="NIW6" s="1183"/>
      <c r="NIX6" s="1183"/>
      <c r="NIY6" s="1183"/>
      <c r="NIZ6" s="1183"/>
      <c r="NJA6" s="1183"/>
      <c r="NJB6" s="1183"/>
      <c r="NJC6" s="1183"/>
      <c r="NJD6" s="1183"/>
      <c r="NJE6" s="1183"/>
      <c r="NJF6" s="1183"/>
      <c r="NJG6" s="1183"/>
      <c r="NJH6" s="1183"/>
      <c r="NJI6" s="1183"/>
      <c r="NJJ6" s="1183"/>
      <c r="NJK6" s="1183"/>
      <c r="NJL6" s="1183"/>
      <c r="NJM6" s="1183"/>
      <c r="NJN6" s="1183"/>
      <c r="NJO6" s="1183"/>
      <c r="NJP6" s="1183"/>
      <c r="NJQ6" s="1183"/>
      <c r="NJR6" s="1183"/>
      <c r="NJS6" s="1183"/>
      <c r="NJT6" s="1183"/>
      <c r="NJU6" s="1183"/>
      <c r="NJV6" s="1183"/>
      <c r="NJW6" s="1183"/>
      <c r="NJX6" s="1183"/>
      <c r="NJY6" s="1183"/>
      <c r="NJZ6" s="1183"/>
      <c r="NKA6" s="1183"/>
      <c r="NKB6" s="1183"/>
      <c r="NKC6" s="1183"/>
      <c r="NKD6" s="1183"/>
      <c r="NKE6" s="1183"/>
      <c r="NKF6" s="1183"/>
      <c r="NKG6" s="1183"/>
      <c r="NKH6" s="1183"/>
      <c r="NKI6" s="1183"/>
      <c r="NKJ6" s="1183"/>
      <c r="NKK6" s="1183"/>
      <c r="NKL6" s="1183"/>
      <c r="NKM6" s="1183"/>
      <c r="NKN6" s="1183"/>
      <c r="NKO6" s="1183"/>
      <c r="NKP6" s="1183"/>
      <c r="NKQ6" s="1183"/>
      <c r="NKR6" s="1183"/>
      <c r="NKS6" s="1183"/>
      <c r="NKT6" s="1183"/>
      <c r="NKU6" s="1183"/>
      <c r="NKV6" s="1183"/>
      <c r="NKW6" s="1183"/>
      <c r="NKX6" s="1183"/>
      <c r="NKY6" s="1183"/>
      <c r="NKZ6" s="1183"/>
      <c r="NLA6" s="1183"/>
      <c r="NLB6" s="1183"/>
      <c r="NLC6" s="1183"/>
      <c r="NLD6" s="1183"/>
      <c r="NLE6" s="1183"/>
      <c r="NLF6" s="1183"/>
      <c r="NLG6" s="1183"/>
      <c r="NLH6" s="1183"/>
      <c r="NLI6" s="1183"/>
      <c r="NLJ6" s="1183"/>
      <c r="NLK6" s="1183"/>
      <c r="NLL6" s="1183"/>
      <c r="NLM6" s="1183"/>
      <c r="NLN6" s="1183"/>
      <c r="NLO6" s="1183"/>
      <c r="NLP6" s="1183"/>
      <c r="NLQ6" s="1183"/>
      <c r="NLR6" s="1183"/>
      <c r="NLS6" s="1183"/>
      <c r="NLT6" s="1183"/>
      <c r="NLU6" s="1183"/>
      <c r="NLV6" s="1183"/>
      <c r="NLW6" s="1183"/>
      <c r="NLX6" s="1183"/>
      <c r="NLY6" s="1183"/>
      <c r="NLZ6" s="1183"/>
      <c r="NMA6" s="1183"/>
      <c r="NMB6" s="1183"/>
      <c r="NMC6" s="1183"/>
      <c r="NMD6" s="1183"/>
      <c r="NME6" s="1183"/>
      <c r="NMF6" s="1183"/>
      <c r="NMG6" s="1183"/>
      <c r="NMH6" s="1183"/>
      <c r="NMI6" s="1183"/>
      <c r="NMJ6" s="1183"/>
      <c r="NMK6" s="1183"/>
      <c r="NML6" s="1183"/>
      <c r="NMM6" s="1183"/>
      <c r="NMN6" s="1183"/>
      <c r="NMO6" s="1183"/>
      <c r="NMP6" s="1183"/>
      <c r="NMQ6" s="1183"/>
      <c r="NMR6" s="1183"/>
      <c r="NMS6" s="1183"/>
      <c r="NMT6" s="1183"/>
      <c r="NMU6" s="1183"/>
      <c r="NMV6" s="1183"/>
      <c r="NMW6" s="1183"/>
      <c r="NMX6" s="1183"/>
      <c r="NMY6" s="1183"/>
      <c r="NMZ6" s="1183"/>
      <c r="NNA6" s="1183"/>
      <c r="NNB6" s="1183"/>
      <c r="NNC6" s="1183"/>
      <c r="NND6" s="1183"/>
      <c r="NNE6" s="1183"/>
      <c r="NNF6" s="1183"/>
      <c r="NNG6" s="1183"/>
      <c r="NNH6" s="1183"/>
      <c r="NNI6" s="1183"/>
      <c r="NNJ6" s="1183"/>
      <c r="NNK6" s="1183"/>
      <c r="NNL6" s="1183"/>
      <c r="NNM6" s="1183"/>
      <c r="NNN6" s="1183"/>
      <c r="NNO6" s="1183"/>
      <c r="NNP6" s="1183"/>
      <c r="NNQ6" s="1183"/>
      <c r="NNR6" s="1183"/>
      <c r="NNS6" s="1183"/>
      <c r="NNT6" s="1183"/>
      <c r="NNU6" s="1183"/>
      <c r="NNV6" s="1183"/>
      <c r="NNW6" s="1183"/>
      <c r="NNX6" s="1183"/>
      <c r="NNY6" s="1183"/>
      <c r="NNZ6" s="1183"/>
      <c r="NOA6" s="1183"/>
      <c r="NOB6" s="1183"/>
      <c r="NOC6" s="1183"/>
      <c r="NOD6" s="1183"/>
      <c r="NOE6" s="1183"/>
      <c r="NOF6" s="1183"/>
      <c r="NOG6" s="1183"/>
      <c r="NOH6" s="1183"/>
      <c r="NOI6" s="1183"/>
      <c r="NOJ6" s="1183"/>
      <c r="NOK6" s="1183"/>
      <c r="NOL6" s="1183"/>
      <c r="NOM6" s="1183"/>
      <c r="NON6" s="1183"/>
      <c r="NOO6" s="1183"/>
      <c r="NOP6" s="1183"/>
      <c r="NOQ6" s="1183"/>
      <c r="NOR6" s="1183"/>
      <c r="NOS6" s="1183"/>
      <c r="NOT6" s="1183"/>
      <c r="NOU6" s="1183"/>
      <c r="NOV6" s="1183"/>
      <c r="NOW6" s="1183"/>
      <c r="NOX6" s="1183"/>
      <c r="NOY6" s="1183"/>
      <c r="NOZ6" s="1183"/>
      <c r="NPA6" s="1183"/>
      <c r="NPB6" s="1183"/>
      <c r="NPC6" s="1183"/>
      <c r="NPD6" s="1183"/>
      <c r="NPE6" s="1183"/>
      <c r="NPF6" s="1183"/>
      <c r="NPG6" s="1183"/>
      <c r="NPH6" s="1183"/>
      <c r="NPI6" s="1183"/>
      <c r="NPJ6" s="1183"/>
      <c r="NPK6" s="1183"/>
      <c r="NPL6" s="1183"/>
      <c r="NPM6" s="1183"/>
      <c r="NPN6" s="1183"/>
      <c r="NPO6" s="1183"/>
      <c r="NPP6" s="1183"/>
      <c r="NPQ6" s="1183"/>
      <c r="NPR6" s="1183"/>
      <c r="NPS6" s="1183"/>
      <c r="NPT6" s="1183"/>
      <c r="NPU6" s="1183"/>
      <c r="NPV6" s="1183"/>
      <c r="NPW6" s="1183"/>
      <c r="NPX6" s="1183"/>
      <c r="NPY6" s="1183"/>
      <c r="NPZ6" s="1183"/>
      <c r="NQA6" s="1183"/>
      <c r="NQB6" s="1183"/>
      <c r="NQC6" s="1183"/>
      <c r="NQD6" s="1183"/>
      <c r="NQE6" s="1183"/>
      <c r="NQF6" s="1183"/>
      <c r="NQG6" s="1183"/>
      <c r="NQH6" s="1183"/>
      <c r="NQI6" s="1183"/>
      <c r="NQJ6" s="1183"/>
      <c r="NQK6" s="1183"/>
      <c r="NQL6" s="1183"/>
      <c r="NQM6" s="1183"/>
      <c r="NQN6" s="1183"/>
      <c r="NQO6" s="1183"/>
      <c r="NQP6" s="1183"/>
      <c r="NQQ6" s="1183"/>
      <c r="NQR6" s="1183"/>
      <c r="NQS6" s="1183"/>
      <c r="NQT6" s="1183"/>
      <c r="NQU6" s="1183"/>
      <c r="NQV6" s="1183"/>
      <c r="NQW6" s="1183"/>
      <c r="NQX6" s="1183"/>
      <c r="NQY6" s="1183"/>
      <c r="NQZ6" s="1183"/>
      <c r="NRA6" s="1183"/>
      <c r="NRB6" s="1183"/>
      <c r="NRC6" s="1183"/>
      <c r="NRD6" s="1183"/>
      <c r="NRE6" s="1183"/>
      <c r="NRF6" s="1183"/>
      <c r="NRG6" s="1183"/>
      <c r="NRH6" s="1183"/>
      <c r="NRI6" s="1183"/>
      <c r="NRJ6" s="1183"/>
      <c r="NRK6" s="1183"/>
      <c r="NRL6" s="1183"/>
      <c r="NRM6" s="1183"/>
      <c r="NRN6" s="1183"/>
      <c r="NRO6" s="1183"/>
      <c r="NRP6" s="1183"/>
      <c r="NRQ6" s="1183"/>
      <c r="NRR6" s="1183"/>
      <c r="NRS6" s="1183"/>
      <c r="NRT6" s="1183"/>
      <c r="NRU6" s="1183"/>
      <c r="NRV6" s="1183"/>
      <c r="NRW6" s="1183"/>
      <c r="NRX6" s="1183"/>
      <c r="NRY6" s="1183"/>
      <c r="NRZ6" s="1183"/>
      <c r="NSA6" s="1183"/>
      <c r="NSB6" s="1183"/>
      <c r="NSC6" s="1183"/>
      <c r="NSD6" s="1183"/>
      <c r="NSE6" s="1183"/>
      <c r="NSF6" s="1183"/>
      <c r="NSG6" s="1183"/>
      <c r="NSH6" s="1183"/>
      <c r="NSI6" s="1183"/>
      <c r="NSJ6" s="1183"/>
      <c r="NSK6" s="1183"/>
      <c r="NSL6" s="1183"/>
      <c r="NSM6" s="1183"/>
      <c r="NSN6" s="1183"/>
      <c r="NSO6" s="1183"/>
      <c r="NSP6" s="1183"/>
      <c r="NSQ6" s="1183"/>
      <c r="NSR6" s="1183"/>
      <c r="NSS6" s="1183"/>
      <c r="NST6" s="1183"/>
      <c r="NSU6" s="1183"/>
      <c r="NSV6" s="1183"/>
      <c r="NSW6" s="1183"/>
      <c r="NSX6" s="1183"/>
      <c r="NSY6" s="1183"/>
      <c r="NSZ6" s="1183"/>
      <c r="NTA6" s="1183"/>
      <c r="NTB6" s="1183"/>
      <c r="NTC6" s="1183"/>
      <c r="NTD6" s="1183"/>
      <c r="NTE6" s="1183"/>
      <c r="NTF6" s="1183"/>
      <c r="NTG6" s="1183"/>
      <c r="NTH6" s="1183"/>
      <c r="NTI6" s="1183"/>
      <c r="NTJ6" s="1183"/>
      <c r="NTK6" s="1183"/>
      <c r="NTL6" s="1183"/>
      <c r="NTM6" s="1183"/>
      <c r="NTN6" s="1183"/>
      <c r="NTO6" s="1183"/>
      <c r="NTP6" s="1183"/>
      <c r="NTQ6" s="1183"/>
      <c r="NTR6" s="1183"/>
      <c r="NTS6" s="1183"/>
      <c r="NTT6" s="1183"/>
      <c r="NTU6" s="1183"/>
      <c r="NTV6" s="1183"/>
      <c r="NTW6" s="1183"/>
      <c r="NTX6" s="1183"/>
      <c r="NTY6" s="1183"/>
      <c r="NTZ6" s="1183"/>
      <c r="NUA6" s="1183"/>
      <c r="NUB6" s="1183"/>
      <c r="NUC6" s="1183"/>
      <c r="NUD6" s="1183"/>
      <c r="NUE6" s="1183"/>
      <c r="NUF6" s="1183"/>
      <c r="NUG6" s="1183"/>
      <c r="NUH6" s="1183"/>
      <c r="NUI6" s="1183"/>
      <c r="NUJ6" s="1183"/>
      <c r="NUK6" s="1183"/>
      <c r="NUL6" s="1183"/>
      <c r="NUM6" s="1183"/>
      <c r="NUN6" s="1183"/>
      <c r="NUO6" s="1183"/>
      <c r="NUP6" s="1183"/>
      <c r="NUQ6" s="1183"/>
      <c r="NUR6" s="1183"/>
      <c r="NUS6" s="1183"/>
      <c r="NUT6" s="1183"/>
      <c r="NUU6" s="1183"/>
      <c r="NUV6" s="1183"/>
      <c r="NUW6" s="1183"/>
      <c r="NUX6" s="1183"/>
      <c r="NUY6" s="1183"/>
      <c r="NUZ6" s="1183"/>
      <c r="NVA6" s="1183"/>
      <c r="NVB6" s="1183"/>
      <c r="NVC6" s="1183"/>
      <c r="NVD6" s="1183"/>
      <c r="NVE6" s="1183"/>
      <c r="NVF6" s="1183"/>
      <c r="NVG6" s="1183"/>
      <c r="NVH6" s="1183"/>
      <c r="NVI6" s="1183"/>
      <c r="NVJ6" s="1183"/>
      <c r="NVK6" s="1183"/>
      <c r="NVL6" s="1183"/>
      <c r="NVM6" s="1183"/>
      <c r="NVN6" s="1183"/>
      <c r="NVO6" s="1183"/>
      <c r="NVP6" s="1183"/>
      <c r="NVQ6" s="1183"/>
      <c r="NVR6" s="1183"/>
      <c r="NVS6" s="1183"/>
      <c r="NVT6" s="1183"/>
      <c r="NVU6" s="1183"/>
      <c r="NVV6" s="1183"/>
      <c r="NVW6" s="1183"/>
      <c r="NVX6" s="1183"/>
      <c r="NVY6" s="1183"/>
      <c r="NVZ6" s="1183"/>
      <c r="NWA6" s="1183"/>
      <c r="NWB6" s="1183"/>
      <c r="NWC6" s="1183"/>
      <c r="NWD6" s="1183"/>
      <c r="NWE6" s="1183"/>
      <c r="NWF6" s="1183"/>
      <c r="NWG6" s="1183"/>
      <c r="NWH6" s="1183"/>
      <c r="NWI6" s="1183"/>
      <c r="NWJ6" s="1183"/>
      <c r="NWK6" s="1183"/>
      <c r="NWL6" s="1183"/>
      <c r="NWM6" s="1183"/>
      <c r="NWN6" s="1183"/>
      <c r="NWO6" s="1183"/>
      <c r="NWP6" s="1183"/>
      <c r="NWQ6" s="1183"/>
      <c r="NWR6" s="1183"/>
      <c r="NWS6" s="1183"/>
      <c r="NWT6" s="1183"/>
      <c r="NWU6" s="1183"/>
      <c r="NWV6" s="1183"/>
      <c r="NWW6" s="1183"/>
      <c r="NWX6" s="1183"/>
      <c r="NWY6" s="1183"/>
      <c r="NWZ6" s="1183"/>
      <c r="NXA6" s="1183"/>
      <c r="NXB6" s="1183"/>
      <c r="NXC6" s="1183"/>
      <c r="NXD6" s="1183"/>
      <c r="NXE6" s="1183"/>
      <c r="NXF6" s="1183"/>
      <c r="NXG6" s="1183"/>
      <c r="NXH6" s="1183"/>
      <c r="NXI6" s="1183"/>
      <c r="NXJ6" s="1183"/>
      <c r="NXK6" s="1183"/>
      <c r="NXL6" s="1183"/>
      <c r="NXM6" s="1183"/>
      <c r="NXN6" s="1183"/>
      <c r="NXO6" s="1183"/>
      <c r="NXP6" s="1183"/>
      <c r="NXQ6" s="1183"/>
      <c r="NXR6" s="1183"/>
      <c r="NXS6" s="1183"/>
      <c r="NXT6" s="1183"/>
      <c r="NXU6" s="1183"/>
      <c r="NXV6" s="1183"/>
      <c r="NXW6" s="1183"/>
      <c r="NXX6" s="1183"/>
      <c r="NXY6" s="1183"/>
      <c r="NXZ6" s="1183"/>
      <c r="NYA6" s="1183"/>
      <c r="NYB6" s="1183"/>
      <c r="NYC6" s="1183"/>
      <c r="NYD6" s="1183"/>
      <c r="NYE6" s="1183"/>
      <c r="NYF6" s="1183"/>
      <c r="NYG6" s="1183"/>
      <c r="NYH6" s="1183"/>
      <c r="NYI6" s="1183"/>
      <c r="NYJ6" s="1183"/>
      <c r="NYK6" s="1183"/>
      <c r="NYL6" s="1183"/>
      <c r="NYM6" s="1183"/>
      <c r="NYN6" s="1183"/>
      <c r="NYO6" s="1183"/>
      <c r="NYP6" s="1183"/>
      <c r="NYQ6" s="1183"/>
      <c r="NYR6" s="1183"/>
      <c r="NYS6" s="1183"/>
      <c r="NYT6" s="1183"/>
      <c r="NYU6" s="1183"/>
      <c r="NYV6" s="1183"/>
      <c r="NYW6" s="1183"/>
      <c r="NYX6" s="1183"/>
      <c r="NYY6" s="1183"/>
      <c r="NYZ6" s="1183"/>
      <c r="NZA6" s="1183"/>
      <c r="NZB6" s="1183"/>
      <c r="NZC6" s="1183"/>
      <c r="NZD6" s="1183"/>
      <c r="NZE6" s="1183"/>
      <c r="NZF6" s="1183"/>
      <c r="NZG6" s="1183"/>
      <c r="NZH6" s="1183"/>
      <c r="NZI6" s="1183"/>
      <c r="NZJ6" s="1183"/>
      <c r="NZK6" s="1183"/>
      <c r="NZL6" s="1183"/>
      <c r="NZM6" s="1183"/>
      <c r="NZN6" s="1183"/>
      <c r="NZO6" s="1183"/>
      <c r="NZP6" s="1183"/>
      <c r="NZQ6" s="1183"/>
      <c r="NZR6" s="1183"/>
      <c r="NZS6" s="1183"/>
      <c r="NZT6" s="1183"/>
      <c r="NZU6" s="1183"/>
      <c r="NZV6" s="1183"/>
      <c r="NZW6" s="1183"/>
      <c r="NZX6" s="1183"/>
      <c r="NZY6" s="1183"/>
      <c r="NZZ6" s="1183"/>
      <c r="OAA6" s="1183"/>
      <c r="OAB6" s="1183"/>
      <c r="OAC6" s="1183"/>
      <c r="OAD6" s="1183"/>
      <c r="OAE6" s="1183"/>
      <c r="OAF6" s="1183"/>
      <c r="OAG6" s="1183"/>
      <c r="OAH6" s="1183"/>
      <c r="OAI6" s="1183"/>
      <c r="OAJ6" s="1183"/>
      <c r="OAK6" s="1183"/>
      <c r="OAL6" s="1183"/>
      <c r="OAM6" s="1183"/>
      <c r="OAN6" s="1183"/>
      <c r="OAO6" s="1183"/>
      <c r="OAP6" s="1183"/>
      <c r="OAQ6" s="1183"/>
      <c r="OAR6" s="1183"/>
      <c r="OAS6" s="1183"/>
      <c r="OAT6" s="1183"/>
      <c r="OAU6" s="1183"/>
      <c r="OAV6" s="1183"/>
      <c r="OAW6" s="1183"/>
      <c r="OAX6" s="1183"/>
      <c r="OAY6" s="1183"/>
      <c r="OAZ6" s="1183"/>
      <c r="OBA6" s="1183"/>
      <c r="OBB6" s="1183"/>
      <c r="OBC6" s="1183"/>
      <c r="OBD6" s="1183"/>
      <c r="OBE6" s="1183"/>
      <c r="OBF6" s="1183"/>
      <c r="OBG6" s="1183"/>
      <c r="OBH6" s="1183"/>
      <c r="OBI6" s="1183"/>
      <c r="OBJ6" s="1183"/>
      <c r="OBK6" s="1183"/>
      <c r="OBL6" s="1183"/>
      <c r="OBM6" s="1183"/>
      <c r="OBN6" s="1183"/>
      <c r="OBO6" s="1183"/>
      <c r="OBP6" s="1183"/>
      <c r="OBQ6" s="1183"/>
      <c r="OBR6" s="1183"/>
      <c r="OBS6" s="1183"/>
      <c r="OBT6" s="1183"/>
      <c r="OBU6" s="1183"/>
      <c r="OBV6" s="1183"/>
      <c r="OBW6" s="1183"/>
      <c r="OBX6" s="1183"/>
      <c r="OBY6" s="1183"/>
      <c r="OBZ6" s="1183"/>
      <c r="OCA6" s="1183"/>
      <c r="OCB6" s="1183"/>
      <c r="OCC6" s="1183"/>
      <c r="OCD6" s="1183"/>
      <c r="OCE6" s="1183"/>
      <c r="OCF6" s="1183"/>
      <c r="OCG6" s="1183"/>
      <c r="OCH6" s="1183"/>
      <c r="OCI6" s="1183"/>
      <c r="OCJ6" s="1183"/>
      <c r="OCK6" s="1183"/>
      <c r="OCL6" s="1183"/>
      <c r="OCM6" s="1183"/>
      <c r="OCN6" s="1183"/>
      <c r="OCO6" s="1183"/>
      <c r="OCP6" s="1183"/>
      <c r="OCQ6" s="1183"/>
      <c r="OCR6" s="1183"/>
      <c r="OCS6" s="1183"/>
      <c r="OCT6" s="1183"/>
      <c r="OCU6" s="1183"/>
      <c r="OCV6" s="1183"/>
      <c r="OCW6" s="1183"/>
      <c r="OCX6" s="1183"/>
      <c r="OCY6" s="1183"/>
      <c r="OCZ6" s="1183"/>
      <c r="ODA6" s="1183"/>
      <c r="ODB6" s="1183"/>
      <c r="ODC6" s="1183"/>
      <c r="ODD6" s="1183"/>
      <c r="ODE6" s="1183"/>
      <c r="ODF6" s="1183"/>
      <c r="ODG6" s="1183"/>
      <c r="ODH6" s="1183"/>
      <c r="ODI6" s="1183"/>
      <c r="ODJ6" s="1183"/>
      <c r="ODK6" s="1183"/>
      <c r="ODL6" s="1183"/>
      <c r="ODM6" s="1183"/>
      <c r="ODN6" s="1183"/>
      <c r="ODO6" s="1183"/>
      <c r="ODP6" s="1183"/>
      <c r="ODQ6" s="1183"/>
      <c r="ODR6" s="1183"/>
      <c r="ODS6" s="1183"/>
      <c r="ODT6" s="1183"/>
      <c r="ODU6" s="1183"/>
      <c r="ODV6" s="1183"/>
      <c r="ODW6" s="1183"/>
      <c r="ODX6" s="1183"/>
      <c r="ODY6" s="1183"/>
      <c r="ODZ6" s="1183"/>
      <c r="OEA6" s="1183"/>
      <c r="OEB6" s="1183"/>
      <c r="OEC6" s="1183"/>
      <c r="OED6" s="1183"/>
      <c r="OEE6" s="1183"/>
      <c r="OEF6" s="1183"/>
      <c r="OEG6" s="1183"/>
      <c r="OEH6" s="1183"/>
      <c r="OEI6" s="1183"/>
      <c r="OEJ6" s="1183"/>
      <c r="OEK6" s="1183"/>
      <c r="OEL6" s="1183"/>
      <c r="OEM6" s="1183"/>
      <c r="OEN6" s="1183"/>
      <c r="OEO6" s="1183"/>
      <c r="OEP6" s="1183"/>
      <c r="OEQ6" s="1183"/>
      <c r="OER6" s="1183"/>
      <c r="OES6" s="1183"/>
      <c r="OET6" s="1183"/>
      <c r="OEU6" s="1183"/>
      <c r="OEV6" s="1183"/>
      <c r="OEW6" s="1183"/>
      <c r="OEX6" s="1183"/>
      <c r="OEY6" s="1183"/>
      <c r="OEZ6" s="1183"/>
      <c r="OFA6" s="1183"/>
      <c r="OFB6" s="1183"/>
      <c r="OFC6" s="1183"/>
      <c r="OFD6" s="1183"/>
      <c r="OFE6" s="1183"/>
      <c r="OFF6" s="1183"/>
      <c r="OFG6" s="1183"/>
      <c r="OFH6" s="1183"/>
      <c r="OFI6" s="1183"/>
      <c r="OFJ6" s="1183"/>
      <c r="OFK6" s="1183"/>
      <c r="OFL6" s="1183"/>
      <c r="OFM6" s="1183"/>
      <c r="OFN6" s="1183"/>
      <c r="OFO6" s="1183"/>
      <c r="OFP6" s="1183"/>
      <c r="OFQ6" s="1183"/>
      <c r="OFR6" s="1183"/>
      <c r="OFS6" s="1183"/>
      <c r="OFT6" s="1183"/>
      <c r="OFU6" s="1183"/>
      <c r="OFV6" s="1183"/>
      <c r="OFW6" s="1183"/>
      <c r="OFX6" s="1183"/>
      <c r="OFY6" s="1183"/>
      <c r="OFZ6" s="1183"/>
      <c r="OGA6" s="1183"/>
      <c r="OGB6" s="1183"/>
      <c r="OGC6" s="1183"/>
      <c r="OGD6" s="1183"/>
      <c r="OGE6" s="1183"/>
      <c r="OGF6" s="1183"/>
      <c r="OGG6" s="1183"/>
      <c r="OGH6" s="1183"/>
      <c r="OGI6" s="1183"/>
      <c r="OGJ6" s="1183"/>
      <c r="OGK6" s="1183"/>
      <c r="OGL6" s="1183"/>
      <c r="OGM6" s="1183"/>
      <c r="OGN6" s="1183"/>
      <c r="OGO6" s="1183"/>
      <c r="OGP6" s="1183"/>
      <c r="OGQ6" s="1183"/>
      <c r="OGR6" s="1183"/>
      <c r="OGS6" s="1183"/>
      <c r="OGT6" s="1183"/>
      <c r="OGU6" s="1183"/>
      <c r="OGV6" s="1183"/>
      <c r="OGW6" s="1183"/>
      <c r="OGX6" s="1183"/>
      <c r="OGY6" s="1183"/>
      <c r="OGZ6" s="1183"/>
      <c r="OHA6" s="1183"/>
      <c r="OHB6" s="1183"/>
      <c r="OHC6" s="1183"/>
      <c r="OHD6" s="1183"/>
      <c r="OHE6" s="1183"/>
      <c r="OHF6" s="1183"/>
      <c r="OHG6" s="1183"/>
      <c r="OHH6" s="1183"/>
      <c r="OHI6" s="1183"/>
      <c r="OHJ6" s="1183"/>
      <c r="OHK6" s="1183"/>
      <c r="OHL6" s="1183"/>
      <c r="OHM6" s="1183"/>
      <c r="OHN6" s="1183"/>
      <c r="OHO6" s="1183"/>
      <c r="OHP6" s="1183"/>
      <c r="OHQ6" s="1183"/>
      <c r="OHR6" s="1183"/>
      <c r="OHS6" s="1183"/>
      <c r="OHT6" s="1183"/>
      <c r="OHU6" s="1183"/>
      <c r="OHV6" s="1183"/>
      <c r="OHW6" s="1183"/>
      <c r="OHX6" s="1183"/>
      <c r="OHY6" s="1183"/>
      <c r="OHZ6" s="1183"/>
      <c r="OIA6" s="1183"/>
      <c r="OIB6" s="1183"/>
      <c r="OIC6" s="1183"/>
      <c r="OID6" s="1183"/>
      <c r="OIE6" s="1183"/>
      <c r="OIF6" s="1183"/>
      <c r="OIG6" s="1183"/>
      <c r="OIH6" s="1183"/>
      <c r="OII6" s="1183"/>
      <c r="OIJ6" s="1183"/>
      <c r="OIK6" s="1183"/>
      <c r="OIL6" s="1183"/>
      <c r="OIM6" s="1183"/>
      <c r="OIN6" s="1183"/>
      <c r="OIO6" s="1183"/>
      <c r="OIP6" s="1183"/>
      <c r="OIQ6" s="1183"/>
      <c r="OIR6" s="1183"/>
      <c r="OIS6" s="1183"/>
      <c r="OIT6" s="1183"/>
      <c r="OIU6" s="1183"/>
      <c r="OIV6" s="1183"/>
      <c r="OIW6" s="1183"/>
      <c r="OIX6" s="1183"/>
      <c r="OIY6" s="1183"/>
      <c r="OIZ6" s="1183"/>
      <c r="OJA6" s="1183"/>
      <c r="OJB6" s="1183"/>
      <c r="OJC6" s="1183"/>
      <c r="OJD6" s="1183"/>
      <c r="OJE6" s="1183"/>
      <c r="OJF6" s="1183"/>
      <c r="OJG6" s="1183"/>
      <c r="OJH6" s="1183"/>
      <c r="OJI6" s="1183"/>
      <c r="OJJ6" s="1183"/>
      <c r="OJK6" s="1183"/>
      <c r="OJL6" s="1183"/>
      <c r="OJM6" s="1183"/>
      <c r="OJN6" s="1183"/>
      <c r="OJO6" s="1183"/>
      <c r="OJP6" s="1183"/>
      <c r="OJQ6" s="1183"/>
      <c r="OJR6" s="1183"/>
      <c r="OJS6" s="1183"/>
      <c r="OJT6" s="1183"/>
      <c r="OJU6" s="1183"/>
      <c r="OJV6" s="1183"/>
      <c r="OJW6" s="1183"/>
      <c r="OJX6" s="1183"/>
      <c r="OJY6" s="1183"/>
      <c r="OJZ6" s="1183"/>
      <c r="OKA6" s="1183"/>
      <c r="OKB6" s="1183"/>
      <c r="OKC6" s="1183"/>
      <c r="OKD6" s="1183"/>
      <c r="OKE6" s="1183"/>
      <c r="OKF6" s="1183"/>
      <c r="OKG6" s="1183"/>
      <c r="OKH6" s="1183"/>
      <c r="OKI6" s="1183"/>
      <c r="OKJ6" s="1183"/>
      <c r="OKK6" s="1183"/>
      <c r="OKL6" s="1183"/>
      <c r="OKM6" s="1183"/>
      <c r="OKN6" s="1183"/>
      <c r="OKO6" s="1183"/>
      <c r="OKP6" s="1183"/>
      <c r="OKQ6" s="1183"/>
      <c r="OKR6" s="1183"/>
      <c r="OKS6" s="1183"/>
      <c r="OKT6" s="1183"/>
      <c r="OKU6" s="1183"/>
      <c r="OKV6" s="1183"/>
      <c r="OKW6" s="1183"/>
      <c r="OKX6" s="1183"/>
      <c r="OKY6" s="1183"/>
      <c r="OKZ6" s="1183"/>
      <c r="OLA6" s="1183"/>
      <c r="OLB6" s="1183"/>
      <c r="OLC6" s="1183"/>
      <c r="OLD6" s="1183"/>
      <c r="OLE6" s="1183"/>
      <c r="OLF6" s="1183"/>
      <c r="OLG6" s="1183"/>
      <c r="OLH6" s="1183"/>
      <c r="OLI6" s="1183"/>
      <c r="OLJ6" s="1183"/>
      <c r="OLK6" s="1183"/>
      <c r="OLL6" s="1183"/>
      <c r="OLM6" s="1183"/>
      <c r="OLN6" s="1183"/>
      <c r="OLO6" s="1183"/>
      <c r="OLP6" s="1183"/>
      <c r="OLQ6" s="1183"/>
      <c r="OLR6" s="1183"/>
      <c r="OLS6" s="1183"/>
      <c r="OLT6" s="1183"/>
      <c r="OLU6" s="1183"/>
      <c r="OLV6" s="1183"/>
      <c r="OLW6" s="1183"/>
      <c r="OLX6" s="1183"/>
      <c r="OLY6" s="1183"/>
      <c r="OLZ6" s="1183"/>
      <c r="OMA6" s="1183"/>
      <c r="OMB6" s="1183"/>
      <c r="OMC6" s="1183"/>
      <c r="OMD6" s="1183"/>
      <c r="OME6" s="1183"/>
      <c r="OMF6" s="1183"/>
      <c r="OMG6" s="1183"/>
      <c r="OMH6" s="1183"/>
      <c r="OMI6" s="1183"/>
      <c r="OMJ6" s="1183"/>
      <c r="OMK6" s="1183"/>
      <c r="OML6" s="1183"/>
      <c r="OMM6" s="1183"/>
      <c r="OMN6" s="1183"/>
      <c r="OMO6" s="1183"/>
      <c r="OMP6" s="1183"/>
      <c r="OMQ6" s="1183"/>
      <c r="OMR6" s="1183"/>
      <c r="OMS6" s="1183"/>
      <c r="OMT6" s="1183"/>
      <c r="OMU6" s="1183"/>
      <c r="OMV6" s="1183"/>
      <c r="OMW6" s="1183"/>
      <c r="OMX6" s="1183"/>
      <c r="OMY6" s="1183"/>
      <c r="OMZ6" s="1183"/>
      <c r="ONA6" s="1183"/>
      <c r="ONB6" s="1183"/>
      <c r="ONC6" s="1183"/>
      <c r="OND6" s="1183"/>
      <c r="ONE6" s="1183"/>
      <c r="ONF6" s="1183"/>
      <c r="ONG6" s="1183"/>
      <c r="ONH6" s="1183"/>
      <c r="ONI6" s="1183"/>
      <c r="ONJ6" s="1183"/>
      <c r="ONK6" s="1183"/>
      <c r="ONL6" s="1183"/>
      <c r="ONM6" s="1183"/>
      <c r="ONN6" s="1183"/>
      <c r="ONO6" s="1183"/>
      <c r="ONP6" s="1183"/>
      <c r="ONQ6" s="1183"/>
      <c r="ONR6" s="1183"/>
      <c r="ONS6" s="1183"/>
      <c r="ONT6" s="1183"/>
      <c r="ONU6" s="1183"/>
      <c r="ONV6" s="1183"/>
      <c r="ONW6" s="1183"/>
      <c r="ONX6" s="1183"/>
      <c r="ONY6" s="1183"/>
      <c r="ONZ6" s="1183"/>
      <c r="OOA6" s="1183"/>
      <c r="OOB6" s="1183"/>
      <c r="OOC6" s="1183"/>
      <c r="OOD6" s="1183"/>
      <c r="OOE6" s="1183"/>
      <c r="OOF6" s="1183"/>
      <c r="OOG6" s="1183"/>
      <c r="OOH6" s="1183"/>
      <c r="OOI6" s="1183"/>
      <c r="OOJ6" s="1183"/>
      <c r="OOK6" s="1183"/>
      <c r="OOL6" s="1183"/>
      <c r="OOM6" s="1183"/>
      <c r="OON6" s="1183"/>
      <c r="OOO6" s="1183"/>
      <c r="OOP6" s="1183"/>
      <c r="OOQ6" s="1183"/>
      <c r="OOR6" s="1183"/>
      <c r="OOS6" s="1183"/>
      <c r="OOT6" s="1183"/>
      <c r="OOU6" s="1183"/>
      <c r="OOV6" s="1183"/>
      <c r="OOW6" s="1183"/>
      <c r="OOX6" s="1183"/>
      <c r="OOY6" s="1183"/>
      <c r="OOZ6" s="1183"/>
      <c r="OPA6" s="1183"/>
      <c r="OPB6" s="1183"/>
      <c r="OPC6" s="1183"/>
      <c r="OPD6" s="1183"/>
      <c r="OPE6" s="1183"/>
      <c r="OPF6" s="1183"/>
      <c r="OPG6" s="1183"/>
      <c r="OPH6" s="1183"/>
      <c r="OPI6" s="1183"/>
      <c r="OPJ6" s="1183"/>
      <c r="OPK6" s="1183"/>
      <c r="OPL6" s="1183"/>
      <c r="OPM6" s="1183"/>
      <c r="OPN6" s="1183"/>
      <c r="OPO6" s="1183"/>
      <c r="OPP6" s="1183"/>
      <c r="OPQ6" s="1183"/>
      <c r="OPR6" s="1183"/>
      <c r="OPS6" s="1183"/>
      <c r="OPT6" s="1183"/>
      <c r="OPU6" s="1183"/>
      <c r="OPV6" s="1183"/>
      <c r="OPW6" s="1183"/>
      <c r="OPX6" s="1183"/>
      <c r="OPY6" s="1183"/>
      <c r="OPZ6" s="1183"/>
      <c r="OQA6" s="1183"/>
      <c r="OQB6" s="1183"/>
      <c r="OQC6" s="1183"/>
      <c r="OQD6" s="1183"/>
      <c r="OQE6" s="1183"/>
      <c r="OQF6" s="1183"/>
      <c r="OQG6" s="1183"/>
      <c r="OQH6" s="1183"/>
      <c r="OQI6" s="1183"/>
      <c r="OQJ6" s="1183"/>
      <c r="OQK6" s="1183"/>
      <c r="OQL6" s="1183"/>
      <c r="OQM6" s="1183"/>
      <c r="OQN6" s="1183"/>
      <c r="OQO6" s="1183"/>
      <c r="OQP6" s="1183"/>
      <c r="OQQ6" s="1183"/>
      <c r="OQR6" s="1183"/>
      <c r="OQS6" s="1183"/>
      <c r="OQT6" s="1183"/>
      <c r="OQU6" s="1183"/>
      <c r="OQV6" s="1183"/>
      <c r="OQW6" s="1183"/>
      <c r="OQX6" s="1183"/>
      <c r="OQY6" s="1183"/>
      <c r="OQZ6" s="1183"/>
      <c r="ORA6" s="1183"/>
      <c r="ORB6" s="1183"/>
      <c r="ORC6" s="1183"/>
      <c r="ORD6" s="1183"/>
      <c r="ORE6" s="1183"/>
      <c r="ORF6" s="1183"/>
      <c r="ORG6" s="1183"/>
      <c r="ORH6" s="1183"/>
      <c r="ORI6" s="1183"/>
      <c r="ORJ6" s="1183"/>
      <c r="ORK6" s="1183"/>
      <c r="ORL6" s="1183"/>
      <c r="ORM6" s="1183"/>
      <c r="ORN6" s="1183"/>
      <c r="ORO6" s="1183"/>
      <c r="ORP6" s="1183"/>
      <c r="ORQ6" s="1183"/>
      <c r="ORR6" s="1183"/>
      <c r="ORS6" s="1183"/>
      <c r="ORT6" s="1183"/>
      <c r="ORU6" s="1183"/>
      <c r="ORV6" s="1183"/>
      <c r="ORW6" s="1183"/>
      <c r="ORX6" s="1183"/>
      <c r="ORY6" s="1183"/>
      <c r="ORZ6" s="1183"/>
      <c r="OSA6" s="1183"/>
      <c r="OSB6" s="1183"/>
      <c r="OSC6" s="1183"/>
      <c r="OSD6" s="1183"/>
      <c r="OSE6" s="1183"/>
      <c r="OSF6" s="1183"/>
      <c r="OSG6" s="1183"/>
      <c r="OSH6" s="1183"/>
      <c r="OSI6" s="1183"/>
      <c r="OSJ6" s="1183"/>
      <c r="OSK6" s="1183"/>
      <c r="OSL6" s="1183"/>
      <c r="OSM6" s="1183"/>
      <c r="OSN6" s="1183"/>
      <c r="OSO6" s="1183"/>
      <c r="OSP6" s="1183"/>
      <c r="OSQ6" s="1183"/>
      <c r="OSR6" s="1183"/>
      <c r="OSS6" s="1183"/>
      <c r="OST6" s="1183"/>
      <c r="OSU6" s="1183"/>
      <c r="OSV6" s="1183"/>
      <c r="OSW6" s="1183"/>
      <c r="OSX6" s="1183"/>
      <c r="OSY6" s="1183"/>
      <c r="OSZ6" s="1183"/>
      <c r="OTA6" s="1183"/>
      <c r="OTB6" s="1183"/>
      <c r="OTC6" s="1183"/>
      <c r="OTD6" s="1183"/>
      <c r="OTE6" s="1183"/>
      <c r="OTF6" s="1183"/>
      <c r="OTG6" s="1183"/>
      <c r="OTH6" s="1183"/>
      <c r="OTI6" s="1183"/>
      <c r="OTJ6" s="1183"/>
      <c r="OTK6" s="1183"/>
      <c r="OTL6" s="1183"/>
      <c r="OTM6" s="1183"/>
      <c r="OTN6" s="1183"/>
      <c r="OTO6" s="1183"/>
      <c r="OTP6" s="1183"/>
      <c r="OTQ6" s="1183"/>
      <c r="OTR6" s="1183"/>
      <c r="OTS6" s="1183"/>
      <c r="OTT6" s="1183"/>
      <c r="OTU6" s="1183"/>
      <c r="OTV6" s="1183"/>
      <c r="OTW6" s="1183"/>
      <c r="OTX6" s="1183"/>
      <c r="OTY6" s="1183"/>
      <c r="OTZ6" s="1183"/>
      <c r="OUA6" s="1183"/>
      <c r="OUB6" s="1183"/>
      <c r="OUC6" s="1183"/>
      <c r="OUD6" s="1183"/>
      <c r="OUE6" s="1183"/>
      <c r="OUF6" s="1183"/>
      <c r="OUG6" s="1183"/>
      <c r="OUH6" s="1183"/>
      <c r="OUI6" s="1183"/>
      <c r="OUJ6" s="1183"/>
      <c r="OUK6" s="1183"/>
      <c r="OUL6" s="1183"/>
      <c r="OUM6" s="1183"/>
      <c r="OUN6" s="1183"/>
      <c r="OUO6" s="1183"/>
      <c r="OUP6" s="1183"/>
      <c r="OUQ6" s="1183"/>
      <c r="OUR6" s="1183"/>
      <c r="OUS6" s="1183"/>
      <c r="OUT6" s="1183"/>
      <c r="OUU6" s="1183"/>
      <c r="OUV6" s="1183"/>
      <c r="OUW6" s="1183"/>
      <c r="OUX6" s="1183"/>
      <c r="OUY6" s="1183"/>
      <c r="OUZ6" s="1183"/>
      <c r="OVA6" s="1183"/>
      <c r="OVB6" s="1183"/>
      <c r="OVC6" s="1183"/>
      <c r="OVD6" s="1183"/>
      <c r="OVE6" s="1183"/>
      <c r="OVF6" s="1183"/>
      <c r="OVG6" s="1183"/>
      <c r="OVH6" s="1183"/>
      <c r="OVI6" s="1183"/>
      <c r="OVJ6" s="1183"/>
      <c r="OVK6" s="1183"/>
      <c r="OVL6" s="1183"/>
      <c r="OVM6" s="1183"/>
      <c r="OVN6" s="1183"/>
      <c r="OVO6" s="1183"/>
      <c r="OVP6" s="1183"/>
      <c r="OVQ6" s="1183"/>
      <c r="OVR6" s="1183"/>
      <c r="OVS6" s="1183"/>
      <c r="OVT6" s="1183"/>
      <c r="OVU6" s="1183"/>
      <c r="OVV6" s="1183"/>
      <c r="OVW6" s="1183"/>
      <c r="OVX6" s="1183"/>
      <c r="OVY6" s="1183"/>
      <c r="OVZ6" s="1183"/>
      <c r="OWA6" s="1183"/>
      <c r="OWB6" s="1183"/>
      <c r="OWC6" s="1183"/>
      <c r="OWD6" s="1183"/>
      <c r="OWE6" s="1183"/>
      <c r="OWF6" s="1183"/>
      <c r="OWG6" s="1183"/>
      <c r="OWH6" s="1183"/>
      <c r="OWI6" s="1183"/>
      <c r="OWJ6" s="1183"/>
      <c r="OWK6" s="1183"/>
      <c r="OWL6" s="1183"/>
      <c r="OWM6" s="1183"/>
      <c r="OWN6" s="1183"/>
      <c r="OWO6" s="1183"/>
      <c r="OWP6" s="1183"/>
      <c r="OWQ6" s="1183"/>
      <c r="OWR6" s="1183"/>
      <c r="OWS6" s="1183"/>
      <c r="OWT6" s="1183"/>
      <c r="OWU6" s="1183"/>
      <c r="OWV6" s="1183"/>
      <c r="OWW6" s="1183"/>
      <c r="OWX6" s="1183"/>
      <c r="OWY6" s="1183"/>
      <c r="OWZ6" s="1183"/>
      <c r="OXA6" s="1183"/>
      <c r="OXB6" s="1183"/>
      <c r="OXC6" s="1183"/>
      <c r="OXD6" s="1183"/>
      <c r="OXE6" s="1183"/>
      <c r="OXF6" s="1183"/>
      <c r="OXG6" s="1183"/>
      <c r="OXH6" s="1183"/>
      <c r="OXI6" s="1183"/>
      <c r="OXJ6" s="1183"/>
      <c r="OXK6" s="1183"/>
      <c r="OXL6" s="1183"/>
      <c r="OXM6" s="1183"/>
      <c r="OXN6" s="1183"/>
      <c r="OXO6" s="1183"/>
      <c r="OXP6" s="1183"/>
      <c r="OXQ6" s="1183"/>
      <c r="OXR6" s="1183"/>
      <c r="OXS6" s="1183"/>
      <c r="OXT6" s="1183"/>
      <c r="OXU6" s="1183"/>
      <c r="OXV6" s="1183"/>
      <c r="OXW6" s="1183"/>
      <c r="OXX6" s="1183"/>
      <c r="OXY6" s="1183"/>
      <c r="OXZ6" s="1183"/>
      <c r="OYA6" s="1183"/>
      <c r="OYB6" s="1183"/>
      <c r="OYC6" s="1183"/>
      <c r="OYD6" s="1183"/>
      <c r="OYE6" s="1183"/>
      <c r="OYF6" s="1183"/>
      <c r="OYG6" s="1183"/>
      <c r="OYH6" s="1183"/>
      <c r="OYI6" s="1183"/>
      <c r="OYJ6" s="1183"/>
      <c r="OYK6" s="1183"/>
      <c r="OYL6" s="1183"/>
      <c r="OYM6" s="1183"/>
      <c r="OYN6" s="1183"/>
      <c r="OYO6" s="1183"/>
      <c r="OYP6" s="1183"/>
      <c r="OYQ6" s="1183"/>
      <c r="OYR6" s="1183"/>
      <c r="OYS6" s="1183"/>
      <c r="OYT6" s="1183"/>
      <c r="OYU6" s="1183"/>
      <c r="OYV6" s="1183"/>
      <c r="OYW6" s="1183"/>
      <c r="OYX6" s="1183"/>
      <c r="OYY6" s="1183"/>
      <c r="OYZ6" s="1183"/>
      <c r="OZA6" s="1183"/>
      <c r="OZB6" s="1183"/>
      <c r="OZC6" s="1183"/>
      <c r="OZD6" s="1183"/>
      <c r="OZE6" s="1183"/>
      <c r="OZF6" s="1183"/>
      <c r="OZG6" s="1183"/>
      <c r="OZH6" s="1183"/>
      <c r="OZI6" s="1183"/>
      <c r="OZJ6" s="1183"/>
      <c r="OZK6" s="1183"/>
      <c r="OZL6" s="1183"/>
      <c r="OZM6" s="1183"/>
      <c r="OZN6" s="1183"/>
      <c r="OZO6" s="1183"/>
      <c r="OZP6" s="1183"/>
      <c r="OZQ6" s="1183"/>
      <c r="OZR6" s="1183"/>
      <c r="OZS6" s="1183"/>
      <c r="OZT6" s="1183"/>
      <c r="OZU6" s="1183"/>
      <c r="OZV6" s="1183"/>
      <c r="OZW6" s="1183"/>
      <c r="OZX6" s="1183"/>
      <c r="OZY6" s="1183"/>
      <c r="OZZ6" s="1183"/>
      <c r="PAA6" s="1183"/>
      <c r="PAB6" s="1183"/>
      <c r="PAC6" s="1183"/>
      <c r="PAD6" s="1183"/>
      <c r="PAE6" s="1183"/>
      <c r="PAF6" s="1183"/>
      <c r="PAG6" s="1183"/>
      <c r="PAH6" s="1183"/>
      <c r="PAI6" s="1183"/>
      <c r="PAJ6" s="1183"/>
      <c r="PAK6" s="1183"/>
      <c r="PAL6" s="1183"/>
      <c r="PAM6" s="1183"/>
      <c r="PAN6" s="1183"/>
      <c r="PAO6" s="1183"/>
      <c r="PAP6" s="1183"/>
      <c r="PAQ6" s="1183"/>
      <c r="PAR6" s="1183"/>
      <c r="PAS6" s="1183"/>
      <c r="PAT6" s="1183"/>
      <c r="PAU6" s="1183"/>
      <c r="PAV6" s="1183"/>
      <c r="PAW6" s="1183"/>
      <c r="PAX6" s="1183"/>
      <c r="PAY6" s="1183"/>
      <c r="PAZ6" s="1183"/>
      <c r="PBA6" s="1183"/>
      <c r="PBB6" s="1183"/>
      <c r="PBC6" s="1183"/>
      <c r="PBD6" s="1183"/>
      <c r="PBE6" s="1183"/>
      <c r="PBF6" s="1183"/>
      <c r="PBG6" s="1183"/>
      <c r="PBH6" s="1183"/>
      <c r="PBI6" s="1183"/>
      <c r="PBJ6" s="1183"/>
      <c r="PBK6" s="1183"/>
      <c r="PBL6" s="1183"/>
      <c r="PBM6" s="1183"/>
      <c r="PBN6" s="1183"/>
      <c r="PBO6" s="1183"/>
      <c r="PBP6" s="1183"/>
      <c r="PBQ6" s="1183"/>
      <c r="PBR6" s="1183"/>
      <c r="PBS6" s="1183"/>
      <c r="PBT6" s="1183"/>
      <c r="PBU6" s="1183"/>
      <c r="PBV6" s="1183"/>
      <c r="PBW6" s="1183"/>
      <c r="PBX6" s="1183"/>
      <c r="PBY6" s="1183"/>
      <c r="PBZ6" s="1183"/>
      <c r="PCA6" s="1183"/>
      <c r="PCB6" s="1183"/>
      <c r="PCC6" s="1183"/>
      <c r="PCD6" s="1183"/>
      <c r="PCE6" s="1183"/>
      <c r="PCF6" s="1183"/>
      <c r="PCG6" s="1183"/>
      <c r="PCH6" s="1183"/>
      <c r="PCI6" s="1183"/>
      <c r="PCJ6" s="1183"/>
      <c r="PCK6" s="1183"/>
      <c r="PCL6" s="1183"/>
      <c r="PCM6" s="1183"/>
      <c r="PCN6" s="1183"/>
      <c r="PCO6" s="1183"/>
      <c r="PCP6" s="1183"/>
      <c r="PCQ6" s="1183"/>
      <c r="PCR6" s="1183"/>
      <c r="PCS6" s="1183"/>
      <c r="PCT6" s="1183"/>
      <c r="PCU6" s="1183"/>
      <c r="PCV6" s="1183"/>
      <c r="PCW6" s="1183"/>
      <c r="PCX6" s="1183"/>
      <c r="PCY6" s="1183"/>
      <c r="PCZ6" s="1183"/>
      <c r="PDA6" s="1183"/>
      <c r="PDB6" s="1183"/>
      <c r="PDC6" s="1183"/>
      <c r="PDD6" s="1183"/>
      <c r="PDE6" s="1183"/>
      <c r="PDF6" s="1183"/>
      <c r="PDG6" s="1183"/>
      <c r="PDH6" s="1183"/>
      <c r="PDI6" s="1183"/>
      <c r="PDJ6" s="1183"/>
      <c r="PDK6" s="1183"/>
      <c r="PDL6" s="1183"/>
      <c r="PDM6" s="1183"/>
      <c r="PDN6" s="1183"/>
      <c r="PDO6" s="1183"/>
      <c r="PDP6" s="1183"/>
      <c r="PDQ6" s="1183"/>
      <c r="PDR6" s="1183"/>
      <c r="PDS6" s="1183"/>
      <c r="PDT6" s="1183"/>
      <c r="PDU6" s="1183"/>
      <c r="PDV6" s="1183"/>
      <c r="PDW6" s="1183"/>
      <c r="PDX6" s="1183"/>
      <c r="PDY6" s="1183"/>
      <c r="PDZ6" s="1183"/>
      <c r="PEA6" s="1183"/>
      <c r="PEB6" s="1183"/>
      <c r="PEC6" s="1183"/>
      <c r="PED6" s="1183"/>
      <c r="PEE6" s="1183"/>
      <c r="PEF6" s="1183"/>
      <c r="PEG6" s="1183"/>
      <c r="PEH6" s="1183"/>
      <c r="PEI6" s="1183"/>
      <c r="PEJ6" s="1183"/>
      <c r="PEK6" s="1183"/>
      <c r="PEL6" s="1183"/>
      <c r="PEM6" s="1183"/>
      <c r="PEN6" s="1183"/>
      <c r="PEO6" s="1183"/>
      <c r="PEP6" s="1183"/>
      <c r="PEQ6" s="1183"/>
      <c r="PER6" s="1183"/>
      <c r="PES6" s="1183"/>
      <c r="PET6" s="1183"/>
      <c r="PEU6" s="1183"/>
      <c r="PEV6" s="1183"/>
      <c r="PEW6" s="1183"/>
      <c r="PEX6" s="1183"/>
      <c r="PEY6" s="1183"/>
      <c r="PEZ6" s="1183"/>
      <c r="PFA6" s="1183"/>
      <c r="PFB6" s="1183"/>
      <c r="PFC6" s="1183"/>
      <c r="PFD6" s="1183"/>
      <c r="PFE6" s="1183"/>
      <c r="PFF6" s="1183"/>
      <c r="PFG6" s="1183"/>
      <c r="PFH6" s="1183"/>
      <c r="PFI6" s="1183"/>
      <c r="PFJ6" s="1183"/>
      <c r="PFK6" s="1183"/>
      <c r="PFL6" s="1183"/>
      <c r="PFM6" s="1183"/>
      <c r="PFN6" s="1183"/>
      <c r="PFO6" s="1183"/>
      <c r="PFP6" s="1183"/>
      <c r="PFQ6" s="1183"/>
      <c r="PFR6" s="1183"/>
      <c r="PFS6" s="1183"/>
      <c r="PFT6" s="1183"/>
      <c r="PFU6" s="1183"/>
      <c r="PFV6" s="1183"/>
      <c r="PFW6" s="1183"/>
      <c r="PFX6" s="1183"/>
      <c r="PFY6" s="1183"/>
      <c r="PFZ6" s="1183"/>
      <c r="PGA6" s="1183"/>
      <c r="PGB6" s="1183"/>
      <c r="PGC6" s="1183"/>
      <c r="PGD6" s="1183"/>
      <c r="PGE6" s="1183"/>
      <c r="PGF6" s="1183"/>
      <c r="PGG6" s="1183"/>
      <c r="PGH6" s="1183"/>
      <c r="PGI6" s="1183"/>
      <c r="PGJ6" s="1183"/>
      <c r="PGK6" s="1183"/>
      <c r="PGL6" s="1183"/>
      <c r="PGM6" s="1183"/>
      <c r="PGN6" s="1183"/>
      <c r="PGO6" s="1183"/>
      <c r="PGP6" s="1183"/>
      <c r="PGQ6" s="1183"/>
      <c r="PGR6" s="1183"/>
      <c r="PGS6" s="1183"/>
      <c r="PGT6" s="1183"/>
      <c r="PGU6" s="1183"/>
      <c r="PGV6" s="1183"/>
      <c r="PGW6" s="1183"/>
      <c r="PGX6" s="1183"/>
      <c r="PGY6" s="1183"/>
      <c r="PGZ6" s="1183"/>
      <c r="PHA6" s="1183"/>
      <c r="PHB6" s="1183"/>
      <c r="PHC6" s="1183"/>
      <c r="PHD6" s="1183"/>
      <c r="PHE6" s="1183"/>
      <c r="PHF6" s="1183"/>
      <c r="PHG6" s="1183"/>
      <c r="PHH6" s="1183"/>
      <c r="PHI6" s="1183"/>
      <c r="PHJ6" s="1183"/>
      <c r="PHK6" s="1183"/>
      <c r="PHL6" s="1183"/>
      <c r="PHM6" s="1183"/>
      <c r="PHN6" s="1183"/>
      <c r="PHO6" s="1183"/>
      <c r="PHP6" s="1183"/>
      <c r="PHQ6" s="1183"/>
      <c r="PHR6" s="1183"/>
      <c r="PHS6" s="1183"/>
      <c r="PHT6" s="1183"/>
      <c r="PHU6" s="1183"/>
      <c r="PHV6" s="1183"/>
      <c r="PHW6" s="1183"/>
      <c r="PHX6" s="1183"/>
      <c r="PHY6" s="1183"/>
      <c r="PHZ6" s="1183"/>
      <c r="PIA6" s="1183"/>
      <c r="PIB6" s="1183"/>
      <c r="PIC6" s="1183"/>
      <c r="PID6" s="1183"/>
      <c r="PIE6" s="1183"/>
      <c r="PIF6" s="1183"/>
      <c r="PIG6" s="1183"/>
      <c r="PIH6" s="1183"/>
      <c r="PII6" s="1183"/>
      <c r="PIJ6" s="1183"/>
      <c r="PIK6" s="1183"/>
      <c r="PIL6" s="1183"/>
      <c r="PIM6" s="1183"/>
      <c r="PIN6" s="1183"/>
      <c r="PIO6" s="1183"/>
      <c r="PIP6" s="1183"/>
      <c r="PIQ6" s="1183"/>
      <c r="PIR6" s="1183"/>
      <c r="PIS6" s="1183"/>
      <c r="PIT6" s="1183"/>
      <c r="PIU6" s="1183"/>
      <c r="PIV6" s="1183"/>
      <c r="PIW6" s="1183"/>
      <c r="PIX6" s="1183"/>
      <c r="PIY6" s="1183"/>
      <c r="PIZ6" s="1183"/>
      <c r="PJA6" s="1183"/>
      <c r="PJB6" s="1183"/>
      <c r="PJC6" s="1183"/>
      <c r="PJD6" s="1183"/>
      <c r="PJE6" s="1183"/>
      <c r="PJF6" s="1183"/>
      <c r="PJG6" s="1183"/>
      <c r="PJH6" s="1183"/>
      <c r="PJI6" s="1183"/>
      <c r="PJJ6" s="1183"/>
      <c r="PJK6" s="1183"/>
      <c r="PJL6" s="1183"/>
      <c r="PJM6" s="1183"/>
      <c r="PJN6" s="1183"/>
      <c r="PJO6" s="1183"/>
      <c r="PJP6" s="1183"/>
      <c r="PJQ6" s="1183"/>
      <c r="PJR6" s="1183"/>
      <c r="PJS6" s="1183"/>
      <c r="PJT6" s="1183"/>
      <c r="PJU6" s="1183"/>
      <c r="PJV6" s="1183"/>
      <c r="PJW6" s="1183"/>
      <c r="PJX6" s="1183"/>
      <c r="PJY6" s="1183"/>
      <c r="PJZ6" s="1183"/>
      <c r="PKA6" s="1183"/>
      <c r="PKB6" s="1183"/>
      <c r="PKC6" s="1183"/>
      <c r="PKD6" s="1183"/>
      <c r="PKE6" s="1183"/>
      <c r="PKF6" s="1183"/>
      <c r="PKG6" s="1183"/>
      <c r="PKH6" s="1183"/>
      <c r="PKI6" s="1183"/>
      <c r="PKJ6" s="1183"/>
      <c r="PKK6" s="1183"/>
      <c r="PKL6" s="1183"/>
      <c r="PKM6" s="1183"/>
      <c r="PKN6" s="1183"/>
      <c r="PKO6" s="1183"/>
      <c r="PKP6" s="1183"/>
      <c r="PKQ6" s="1183"/>
      <c r="PKR6" s="1183"/>
      <c r="PKS6" s="1183"/>
      <c r="PKT6" s="1183"/>
      <c r="PKU6" s="1183"/>
      <c r="PKV6" s="1183"/>
      <c r="PKW6" s="1183"/>
      <c r="PKX6" s="1183"/>
      <c r="PKY6" s="1183"/>
      <c r="PKZ6" s="1183"/>
      <c r="PLA6" s="1183"/>
      <c r="PLB6" s="1183"/>
      <c r="PLC6" s="1183"/>
      <c r="PLD6" s="1183"/>
      <c r="PLE6" s="1183"/>
      <c r="PLF6" s="1183"/>
      <c r="PLG6" s="1183"/>
      <c r="PLH6" s="1183"/>
      <c r="PLI6" s="1183"/>
      <c r="PLJ6" s="1183"/>
      <c r="PLK6" s="1183"/>
      <c r="PLL6" s="1183"/>
      <c r="PLM6" s="1183"/>
      <c r="PLN6" s="1183"/>
      <c r="PLO6" s="1183"/>
      <c r="PLP6" s="1183"/>
      <c r="PLQ6" s="1183"/>
      <c r="PLR6" s="1183"/>
      <c r="PLS6" s="1183"/>
      <c r="PLT6" s="1183"/>
      <c r="PLU6" s="1183"/>
      <c r="PLV6" s="1183"/>
      <c r="PLW6" s="1183"/>
      <c r="PLX6" s="1183"/>
      <c r="PLY6" s="1183"/>
      <c r="PLZ6" s="1183"/>
      <c r="PMA6" s="1183"/>
      <c r="PMB6" s="1183"/>
      <c r="PMC6" s="1183"/>
      <c r="PMD6" s="1183"/>
      <c r="PME6" s="1183"/>
      <c r="PMF6" s="1183"/>
      <c r="PMG6" s="1183"/>
      <c r="PMH6" s="1183"/>
      <c r="PMI6" s="1183"/>
      <c r="PMJ6" s="1183"/>
      <c r="PMK6" s="1183"/>
      <c r="PML6" s="1183"/>
      <c r="PMM6" s="1183"/>
      <c r="PMN6" s="1183"/>
      <c r="PMO6" s="1183"/>
      <c r="PMP6" s="1183"/>
      <c r="PMQ6" s="1183"/>
      <c r="PMR6" s="1183"/>
      <c r="PMS6" s="1183"/>
      <c r="PMT6" s="1183"/>
      <c r="PMU6" s="1183"/>
      <c r="PMV6" s="1183"/>
      <c r="PMW6" s="1183"/>
      <c r="PMX6" s="1183"/>
      <c r="PMY6" s="1183"/>
      <c r="PMZ6" s="1183"/>
      <c r="PNA6" s="1183"/>
      <c r="PNB6" s="1183"/>
      <c r="PNC6" s="1183"/>
      <c r="PND6" s="1183"/>
      <c r="PNE6" s="1183"/>
      <c r="PNF6" s="1183"/>
      <c r="PNG6" s="1183"/>
      <c r="PNH6" s="1183"/>
      <c r="PNI6" s="1183"/>
      <c r="PNJ6" s="1183"/>
      <c r="PNK6" s="1183"/>
      <c r="PNL6" s="1183"/>
      <c r="PNM6" s="1183"/>
      <c r="PNN6" s="1183"/>
      <c r="PNO6" s="1183"/>
      <c r="PNP6" s="1183"/>
      <c r="PNQ6" s="1183"/>
      <c r="PNR6" s="1183"/>
      <c r="PNS6" s="1183"/>
      <c r="PNT6" s="1183"/>
      <c r="PNU6" s="1183"/>
      <c r="PNV6" s="1183"/>
      <c r="PNW6" s="1183"/>
      <c r="PNX6" s="1183"/>
      <c r="PNY6" s="1183"/>
      <c r="PNZ6" s="1183"/>
      <c r="POA6" s="1183"/>
      <c r="POB6" s="1183"/>
      <c r="POC6" s="1183"/>
      <c r="POD6" s="1183"/>
      <c r="POE6" s="1183"/>
      <c r="POF6" s="1183"/>
      <c r="POG6" s="1183"/>
      <c r="POH6" s="1183"/>
      <c r="POI6" s="1183"/>
      <c r="POJ6" s="1183"/>
      <c r="POK6" s="1183"/>
      <c r="POL6" s="1183"/>
      <c r="POM6" s="1183"/>
      <c r="PON6" s="1183"/>
      <c r="POO6" s="1183"/>
      <c r="POP6" s="1183"/>
      <c r="POQ6" s="1183"/>
      <c r="POR6" s="1183"/>
      <c r="POS6" s="1183"/>
      <c r="POT6" s="1183"/>
      <c r="POU6" s="1183"/>
      <c r="POV6" s="1183"/>
      <c r="POW6" s="1183"/>
      <c r="POX6" s="1183"/>
      <c r="POY6" s="1183"/>
      <c r="POZ6" s="1183"/>
      <c r="PPA6" s="1183"/>
      <c r="PPB6" s="1183"/>
      <c r="PPC6" s="1183"/>
      <c r="PPD6" s="1183"/>
      <c r="PPE6" s="1183"/>
      <c r="PPF6" s="1183"/>
      <c r="PPG6" s="1183"/>
      <c r="PPH6" s="1183"/>
      <c r="PPI6" s="1183"/>
      <c r="PPJ6" s="1183"/>
      <c r="PPK6" s="1183"/>
      <c r="PPL6" s="1183"/>
      <c r="PPM6" s="1183"/>
      <c r="PPN6" s="1183"/>
      <c r="PPO6" s="1183"/>
      <c r="PPP6" s="1183"/>
      <c r="PPQ6" s="1183"/>
      <c r="PPR6" s="1183"/>
      <c r="PPS6" s="1183"/>
      <c r="PPT6" s="1183"/>
      <c r="PPU6" s="1183"/>
      <c r="PPV6" s="1183"/>
      <c r="PPW6" s="1183"/>
      <c r="PPX6" s="1183"/>
      <c r="PPY6" s="1183"/>
      <c r="PPZ6" s="1183"/>
      <c r="PQA6" s="1183"/>
      <c r="PQB6" s="1183"/>
      <c r="PQC6" s="1183"/>
      <c r="PQD6" s="1183"/>
      <c r="PQE6" s="1183"/>
      <c r="PQF6" s="1183"/>
      <c r="PQG6" s="1183"/>
      <c r="PQH6" s="1183"/>
      <c r="PQI6" s="1183"/>
      <c r="PQJ6" s="1183"/>
      <c r="PQK6" s="1183"/>
      <c r="PQL6" s="1183"/>
      <c r="PQM6" s="1183"/>
      <c r="PQN6" s="1183"/>
      <c r="PQO6" s="1183"/>
      <c r="PQP6" s="1183"/>
      <c r="PQQ6" s="1183"/>
      <c r="PQR6" s="1183"/>
      <c r="PQS6" s="1183"/>
      <c r="PQT6" s="1183"/>
      <c r="PQU6" s="1183"/>
      <c r="PQV6" s="1183"/>
      <c r="PQW6" s="1183"/>
      <c r="PQX6" s="1183"/>
      <c r="PQY6" s="1183"/>
      <c r="PQZ6" s="1183"/>
      <c r="PRA6" s="1183"/>
      <c r="PRB6" s="1183"/>
      <c r="PRC6" s="1183"/>
      <c r="PRD6" s="1183"/>
      <c r="PRE6" s="1183"/>
      <c r="PRF6" s="1183"/>
      <c r="PRG6" s="1183"/>
      <c r="PRH6" s="1183"/>
      <c r="PRI6" s="1183"/>
      <c r="PRJ6" s="1183"/>
      <c r="PRK6" s="1183"/>
      <c r="PRL6" s="1183"/>
      <c r="PRM6" s="1183"/>
      <c r="PRN6" s="1183"/>
      <c r="PRO6" s="1183"/>
      <c r="PRP6" s="1183"/>
      <c r="PRQ6" s="1183"/>
      <c r="PRR6" s="1183"/>
      <c r="PRS6" s="1183"/>
      <c r="PRT6" s="1183"/>
      <c r="PRU6" s="1183"/>
      <c r="PRV6" s="1183"/>
      <c r="PRW6" s="1183"/>
      <c r="PRX6" s="1183"/>
      <c r="PRY6" s="1183"/>
      <c r="PRZ6" s="1183"/>
      <c r="PSA6" s="1183"/>
      <c r="PSB6" s="1183"/>
      <c r="PSC6" s="1183"/>
      <c r="PSD6" s="1183"/>
      <c r="PSE6" s="1183"/>
      <c r="PSF6" s="1183"/>
      <c r="PSG6" s="1183"/>
      <c r="PSH6" s="1183"/>
      <c r="PSI6" s="1183"/>
      <c r="PSJ6" s="1183"/>
      <c r="PSK6" s="1183"/>
      <c r="PSL6" s="1183"/>
      <c r="PSM6" s="1183"/>
      <c r="PSN6" s="1183"/>
      <c r="PSO6" s="1183"/>
      <c r="PSP6" s="1183"/>
      <c r="PSQ6" s="1183"/>
      <c r="PSR6" s="1183"/>
      <c r="PSS6" s="1183"/>
      <c r="PST6" s="1183"/>
      <c r="PSU6" s="1183"/>
      <c r="PSV6" s="1183"/>
      <c r="PSW6" s="1183"/>
      <c r="PSX6" s="1183"/>
      <c r="PSY6" s="1183"/>
      <c r="PSZ6" s="1183"/>
      <c r="PTA6" s="1183"/>
      <c r="PTB6" s="1183"/>
      <c r="PTC6" s="1183"/>
      <c r="PTD6" s="1183"/>
      <c r="PTE6" s="1183"/>
      <c r="PTF6" s="1183"/>
      <c r="PTG6" s="1183"/>
      <c r="PTH6" s="1183"/>
      <c r="PTI6" s="1183"/>
      <c r="PTJ6" s="1183"/>
      <c r="PTK6" s="1183"/>
      <c r="PTL6" s="1183"/>
      <c r="PTM6" s="1183"/>
      <c r="PTN6" s="1183"/>
      <c r="PTO6" s="1183"/>
      <c r="PTP6" s="1183"/>
      <c r="PTQ6" s="1183"/>
      <c r="PTR6" s="1183"/>
      <c r="PTS6" s="1183"/>
      <c r="PTT6" s="1183"/>
      <c r="PTU6" s="1183"/>
      <c r="PTV6" s="1183"/>
      <c r="PTW6" s="1183"/>
      <c r="PTX6" s="1183"/>
      <c r="PTY6" s="1183"/>
      <c r="PTZ6" s="1183"/>
      <c r="PUA6" s="1183"/>
      <c r="PUB6" s="1183"/>
      <c r="PUC6" s="1183"/>
      <c r="PUD6" s="1183"/>
      <c r="PUE6" s="1183"/>
      <c r="PUF6" s="1183"/>
      <c r="PUG6" s="1183"/>
      <c r="PUH6" s="1183"/>
      <c r="PUI6" s="1183"/>
      <c r="PUJ6" s="1183"/>
      <c r="PUK6" s="1183"/>
      <c r="PUL6" s="1183"/>
      <c r="PUM6" s="1183"/>
      <c r="PUN6" s="1183"/>
      <c r="PUO6" s="1183"/>
      <c r="PUP6" s="1183"/>
      <c r="PUQ6" s="1183"/>
      <c r="PUR6" s="1183"/>
      <c r="PUS6" s="1183"/>
      <c r="PUT6" s="1183"/>
      <c r="PUU6" s="1183"/>
      <c r="PUV6" s="1183"/>
      <c r="PUW6" s="1183"/>
      <c r="PUX6" s="1183"/>
      <c r="PUY6" s="1183"/>
      <c r="PUZ6" s="1183"/>
      <c r="PVA6" s="1183"/>
      <c r="PVB6" s="1183"/>
      <c r="PVC6" s="1183"/>
      <c r="PVD6" s="1183"/>
      <c r="PVE6" s="1183"/>
      <c r="PVF6" s="1183"/>
      <c r="PVG6" s="1183"/>
      <c r="PVH6" s="1183"/>
      <c r="PVI6" s="1183"/>
      <c r="PVJ6" s="1183"/>
      <c r="PVK6" s="1183"/>
      <c r="PVL6" s="1183"/>
      <c r="PVM6" s="1183"/>
      <c r="PVN6" s="1183"/>
      <c r="PVO6" s="1183"/>
      <c r="PVP6" s="1183"/>
      <c r="PVQ6" s="1183"/>
      <c r="PVR6" s="1183"/>
      <c r="PVS6" s="1183"/>
      <c r="PVT6" s="1183"/>
      <c r="PVU6" s="1183"/>
      <c r="PVV6" s="1183"/>
      <c r="PVW6" s="1183"/>
      <c r="PVX6" s="1183"/>
      <c r="PVY6" s="1183"/>
      <c r="PVZ6" s="1183"/>
      <c r="PWA6" s="1183"/>
      <c r="PWB6" s="1183"/>
      <c r="PWC6" s="1183"/>
      <c r="PWD6" s="1183"/>
      <c r="PWE6" s="1183"/>
      <c r="PWF6" s="1183"/>
      <c r="PWG6" s="1183"/>
      <c r="PWH6" s="1183"/>
      <c r="PWI6" s="1183"/>
      <c r="PWJ6" s="1183"/>
      <c r="PWK6" s="1183"/>
      <c r="PWL6" s="1183"/>
      <c r="PWM6" s="1183"/>
      <c r="PWN6" s="1183"/>
      <c r="PWO6" s="1183"/>
      <c r="PWP6" s="1183"/>
      <c r="PWQ6" s="1183"/>
      <c r="PWR6" s="1183"/>
      <c r="PWS6" s="1183"/>
      <c r="PWT6" s="1183"/>
      <c r="PWU6" s="1183"/>
      <c r="PWV6" s="1183"/>
      <c r="PWW6" s="1183"/>
      <c r="PWX6" s="1183"/>
      <c r="PWY6" s="1183"/>
      <c r="PWZ6" s="1183"/>
      <c r="PXA6" s="1183"/>
      <c r="PXB6" s="1183"/>
      <c r="PXC6" s="1183"/>
      <c r="PXD6" s="1183"/>
      <c r="PXE6" s="1183"/>
      <c r="PXF6" s="1183"/>
      <c r="PXG6" s="1183"/>
      <c r="PXH6" s="1183"/>
      <c r="PXI6" s="1183"/>
      <c r="PXJ6" s="1183"/>
      <c r="PXK6" s="1183"/>
      <c r="PXL6" s="1183"/>
      <c r="PXM6" s="1183"/>
      <c r="PXN6" s="1183"/>
      <c r="PXO6" s="1183"/>
      <c r="PXP6" s="1183"/>
      <c r="PXQ6" s="1183"/>
      <c r="PXR6" s="1183"/>
      <c r="PXS6" s="1183"/>
      <c r="PXT6" s="1183"/>
      <c r="PXU6" s="1183"/>
      <c r="PXV6" s="1183"/>
      <c r="PXW6" s="1183"/>
      <c r="PXX6" s="1183"/>
      <c r="PXY6" s="1183"/>
      <c r="PXZ6" s="1183"/>
      <c r="PYA6" s="1183"/>
      <c r="PYB6" s="1183"/>
      <c r="PYC6" s="1183"/>
      <c r="PYD6" s="1183"/>
      <c r="PYE6" s="1183"/>
      <c r="PYF6" s="1183"/>
      <c r="PYG6" s="1183"/>
      <c r="PYH6" s="1183"/>
      <c r="PYI6" s="1183"/>
      <c r="PYJ6" s="1183"/>
      <c r="PYK6" s="1183"/>
      <c r="PYL6" s="1183"/>
      <c r="PYM6" s="1183"/>
      <c r="PYN6" s="1183"/>
      <c r="PYO6" s="1183"/>
      <c r="PYP6" s="1183"/>
      <c r="PYQ6" s="1183"/>
      <c r="PYR6" s="1183"/>
      <c r="PYS6" s="1183"/>
      <c r="PYT6" s="1183"/>
      <c r="PYU6" s="1183"/>
      <c r="PYV6" s="1183"/>
      <c r="PYW6" s="1183"/>
      <c r="PYX6" s="1183"/>
      <c r="PYY6" s="1183"/>
      <c r="PYZ6" s="1183"/>
      <c r="PZA6" s="1183"/>
      <c r="PZB6" s="1183"/>
      <c r="PZC6" s="1183"/>
      <c r="PZD6" s="1183"/>
      <c r="PZE6" s="1183"/>
      <c r="PZF6" s="1183"/>
      <c r="PZG6" s="1183"/>
      <c r="PZH6" s="1183"/>
      <c r="PZI6" s="1183"/>
      <c r="PZJ6" s="1183"/>
      <c r="PZK6" s="1183"/>
      <c r="PZL6" s="1183"/>
      <c r="PZM6" s="1183"/>
      <c r="PZN6" s="1183"/>
      <c r="PZO6" s="1183"/>
      <c r="PZP6" s="1183"/>
      <c r="PZQ6" s="1183"/>
      <c r="PZR6" s="1183"/>
      <c r="PZS6" s="1183"/>
      <c r="PZT6" s="1183"/>
      <c r="PZU6" s="1183"/>
      <c r="PZV6" s="1183"/>
      <c r="PZW6" s="1183"/>
      <c r="PZX6" s="1183"/>
      <c r="PZY6" s="1183"/>
      <c r="PZZ6" s="1183"/>
      <c r="QAA6" s="1183"/>
      <c r="QAB6" s="1183"/>
      <c r="QAC6" s="1183"/>
      <c r="QAD6" s="1183"/>
      <c r="QAE6" s="1183"/>
      <c r="QAF6" s="1183"/>
      <c r="QAG6" s="1183"/>
      <c r="QAH6" s="1183"/>
      <c r="QAI6" s="1183"/>
      <c r="QAJ6" s="1183"/>
      <c r="QAK6" s="1183"/>
      <c r="QAL6" s="1183"/>
      <c r="QAM6" s="1183"/>
      <c r="QAN6" s="1183"/>
      <c r="QAO6" s="1183"/>
      <c r="QAP6" s="1183"/>
      <c r="QAQ6" s="1183"/>
      <c r="QAR6" s="1183"/>
      <c r="QAS6" s="1183"/>
      <c r="QAT6" s="1183"/>
      <c r="QAU6" s="1183"/>
      <c r="QAV6" s="1183"/>
      <c r="QAW6" s="1183"/>
      <c r="QAX6" s="1183"/>
      <c r="QAY6" s="1183"/>
      <c r="QAZ6" s="1183"/>
      <c r="QBA6" s="1183"/>
      <c r="QBB6" s="1183"/>
      <c r="QBC6" s="1183"/>
      <c r="QBD6" s="1183"/>
      <c r="QBE6" s="1183"/>
      <c r="QBF6" s="1183"/>
      <c r="QBG6" s="1183"/>
      <c r="QBH6" s="1183"/>
      <c r="QBI6" s="1183"/>
      <c r="QBJ6" s="1183"/>
      <c r="QBK6" s="1183"/>
      <c r="QBL6" s="1183"/>
      <c r="QBM6" s="1183"/>
      <c r="QBN6" s="1183"/>
      <c r="QBO6" s="1183"/>
      <c r="QBP6" s="1183"/>
      <c r="QBQ6" s="1183"/>
      <c r="QBR6" s="1183"/>
      <c r="QBS6" s="1183"/>
      <c r="QBT6" s="1183"/>
      <c r="QBU6" s="1183"/>
      <c r="QBV6" s="1183"/>
      <c r="QBW6" s="1183"/>
      <c r="QBX6" s="1183"/>
      <c r="QBY6" s="1183"/>
      <c r="QBZ6" s="1183"/>
      <c r="QCA6" s="1183"/>
      <c r="QCB6" s="1183"/>
      <c r="QCC6" s="1183"/>
      <c r="QCD6" s="1183"/>
      <c r="QCE6" s="1183"/>
      <c r="QCF6" s="1183"/>
      <c r="QCG6" s="1183"/>
      <c r="QCH6" s="1183"/>
      <c r="QCI6" s="1183"/>
      <c r="QCJ6" s="1183"/>
      <c r="QCK6" s="1183"/>
      <c r="QCL6" s="1183"/>
      <c r="QCM6" s="1183"/>
      <c r="QCN6" s="1183"/>
      <c r="QCO6" s="1183"/>
      <c r="QCP6" s="1183"/>
      <c r="QCQ6" s="1183"/>
      <c r="QCR6" s="1183"/>
      <c r="QCS6" s="1183"/>
      <c r="QCT6" s="1183"/>
      <c r="QCU6" s="1183"/>
      <c r="QCV6" s="1183"/>
      <c r="QCW6" s="1183"/>
      <c r="QCX6" s="1183"/>
      <c r="QCY6" s="1183"/>
      <c r="QCZ6" s="1183"/>
      <c r="QDA6" s="1183"/>
      <c r="QDB6" s="1183"/>
      <c r="QDC6" s="1183"/>
      <c r="QDD6" s="1183"/>
      <c r="QDE6" s="1183"/>
      <c r="QDF6" s="1183"/>
      <c r="QDG6" s="1183"/>
      <c r="QDH6" s="1183"/>
      <c r="QDI6" s="1183"/>
      <c r="QDJ6" s="1183"/>
      <c r="QDK6" s="1183"/>
      <c r="QDL6" s="1183"/>
      <c r="QDM6" s="1183"/>
      <c r="QDN6" s="1183"/>
      <c r="QDO6" s="1183"/>
      <c r="QDP6" s="1183"/>
      <c r="QDQ6" s="1183"/>
      <c r="QDR6" s="1183"/>
      <c r="QDS6" s="1183"/>
      <c r="QDT6" s="1183"/>
      <c r="QDU6" s="1183"/>
      <c r="QDV6" s="1183"/>
      <c r="QDW6" s="1183"/>
      <c r="QDX6" s="1183"/>
      <c r="QDY6" s="1183"/>
      <c r="QDZ6" s="1183"/>
      <c r="QEA6" s="1183"/>
      <c r="QEB6" s="1183"/>
      <c r="QEC6" s="1183"/>
      <c r="QED6" s="1183"/>
      <c r="QEE6" s="1183"/>
      <c r="QEF6" s="1183"/>
      <c r="QEG6" s="1183"/>
      <c r="QEH6" s="1183"/>
      <c r="QEI6" s="1183"/>
      <c r="QEJ6" s="1183"/>
      <c r="QEK6" s="1183"/>
      <c r="QEL6" s="1183"/>
      <c r="QEM6" s="1183"/>
      <c r="QEN6" s="1183"/>
      <c r="QEO6" s="1183"/>
      <c r="QEP6" s="1183"/>
      <c r="QEQ6" s="1183"/>
      <c r="QER6" s="1183"/>
      <c r="QES6" s="1183"/>
      <c r="QET6" s="1183"/>
      <c r="QEU6" s="1183"/>
      <c r="QEV6" s="1183"/>
      <c r="QEW6" s="1183"/>
      <c r="QEX6" s="1183"/>
      <c r="QEY6" s="1183"/>
      <c r="QEZ6" s="1183"/>
      <c r="QFA6" s="1183"/>
      <c r="QFB6" s="1183"/>
      <c r="QFC6" s="1183"/>
      <c r="QFD6" s="1183"/>
      <c r="QFE6" s="1183"/>
      <c r="QFF6" s="1183"/>
      <c r="QFG6" s="1183"/>
      <c r="QFH6" s="1183"/>
      <c r="QFI6" s="1183"/>
      <c r="QFJ6" s="1183"/>
      <c r="QFK6" s="1183"/>
      <c r="QFL6" s="1183"/>
      <c r="QFM6" s="1183"/>
      <c r="QFN6" s="1183"/>
      <c r="QFO6" s="1183"/>
      <c r="QFP6" s="1183"/>
      <c r="QFQ6" s="1183"/>
      <c r="QFR6" s="1183"/>
      <c r="QFS6" s="1183"/>
      <c r="QFT6" s="1183"/>
      <c r="QFU6" s="1183"/>
      <c r="QFV6" s="1183"/>
      <c r="QFW6" s="1183"/>
      <c r="QFX6" s="1183"/>
      <c r="QFY6" s="1183"/>
      <c r="QFZ6" s="1183"/>
      <c r="QGA6" s="1183"/>
      <c r="QGB6" s="1183"/>
      <c r="QGC6" s="1183"/>
      <c r="QGD6" s="1183"/>
      <c r="QGE6" s="1183"/>
      <c r="QGF6" s="1183"/>
      <c r="QGG6" s="1183"/>
      <c r="QGH6" s="1183"/>
      <c r="QGI6" s="1183"/>
      <c r="QGJ6" s="1183"/>
      <c r="QGK6" s="1183"/>
      <c r="QGL6" s="1183"/>
      <c r="QGM6" s="1183"/>
      <c r="QGN6" s="1183"/>
      <c r="QGO6" s="1183"/>
      <c r="QGP6" s="1183"/>
      <c r="QGQ6" s="1183"/>
      <c r="QGR6" s="1183"/>
      <c r="QGS6" s="1183"/>
      <c r="QGT6" s="1183"/>
      <c r="QGU6" s="1183"/>
      <c r="QGV6" s="1183"/>
      <c r="QGW6" s="1183"/>
      <c r="QGX6" s="1183"/>
      <c r="QGY6" s="1183"/>
      <c r="QGZ6" s="1183"/>
      <c r="QHA6" s="1183"/>
      <c r="QHB6" s="1183"/>
      <c r="QHC6" s="1183"/>
      <c r="QHD6" s="1183"/>
      <c r="QHE6" s="1183"/>
      <c r="QHF6" s="1183"/>
      <c r="QHG6" s="1183"/>
      <c r="QHH6" s="1183"/>
      <c r="QHI6" s="1183"/>
      <c r="QHJ6" s="1183"/>
      <c r="QHK6" s="1183"/>
      <c r="QHL6" s="1183"/>
      <c r="QHM6" s="1183"/>
      <c r="QHN6" s="1183"/>
      <c r="QHO6" s="1183"/>
      <c r="QHP6" s="1183"/>
      <c r="QHQ6" s="1183"/>
      <c r="QHR6" s="1183"/>
      <c r="QHS6" s="1183"/>
      <c r="QHT6" s="1183"/>
      <c r="QHU6" s="1183"/>
      <c r="QHV6" s="1183"/>
      <c r="QHW6" s="1183"/>
      <c r="QHX6" s="1183"/>
      <c r="QHY6" s="1183"/>
      <c r="QHZ6" s="1183"/>
      <c r="QIA6" s="1183"/>
      <c r="QIB6" s="1183"/>
      <c r="QIC6" s="1183"/>
      <c r="QID6" s="1183"/>
      <c r="QIE6" s="1183"/>
      <c r="QIF6" s="1183"/>
      <c r="QIG6" s="1183"/>
      <c r="QIH6" s="1183"/>
      <c r="QII6" s="1183"/>
      <c r="QIJ6" s="1183"/>
      <c r="QIK6" s="1183"/>
      <c r="QIL6" s="1183"/>
      <c r="QIM6" s="1183"/>
      <c r="QIN6" s="1183"/>
      <c r="QIO6" s="1183"/>
      <c r="QIP6" s="1183"/>
      <c r="QIQ6" s="1183"/>
      <c r="QIR6" s="1183"/>
      <c r="QIS6" s="1183"/>
      <c r="QIT6" s="1183"/>
      <c r="QIU6" s="1183"/>
      <c r="QIV6" s="1183"/>
      <c r="QIW6" s="1183"/>
      <c r="QIX6" s="1183"/>
      <c r="QIY6" s="1183"/>
      <c r="QIZ6" s="1183"/>
      <c r="QJA6" s="1183"/>
      <c r="QJB6" s="1183"/>
      <c r="QJC6" s="1183"/>
      <c r="QJD6" s="1183"/>
      <c r="QJE6" s="1183"/>
      <c r="QJF6" s="1183"/>
      <c r="QJG6" s="1183"/>
      <c r="QJH6" s="1183"/>
      <c r="QJI6" s="1183"/>
      <c r="QJJ6" s="1183"/>
      <c r="QJK6" s="1183"/>
      <c r="QJL6" s="1183"/>
      <c r="QJM6" s="1183"/>
      <c r="QJN6" s="1183"/>
      <c r="QJO6" s="1183"/>
      <c r="QJP6" s="1183"/>
      <c r="QJQ6" s="1183"/>
      <c r="QJR6" s="1183"/>
      <c r="QJS6" s="1183"/>
      <c r="QJT6" s="1183"/>
      <c r="QJU6" s="1183"/>
      <c r="QJV6" s="1183"/>
      <c r="QJW6" s="1183"/>
      <c r="QJX6" s="1183"/>
      <c r="QJY6" s="1183"/>
      <c r="QJZ6" s="1183"/>
      <c r="QKA6" s="1183"/>
      <c r="QKB6" s="1183"/>
      <c r="QKC6" s="1183"/>
      <c r="QKD6" s="1183"/>
      <c r="QKE6" s="1183"/>
      <c r="QKF6" s="1183"/>
      <c r="QKG6" s="1183"/>
      <c r="QKH6" s="1183"/>
      <c r="QKI6" s="1183"/>
      <c r="QKJ6" s="1183"/>
      <c r="QKK6" s="1183"/>
      <c r="QKL6" s="1183"/>
      <c r="QKM6" s="1183"/>
      <c r="QKN6" s="1183"/>
      <c r="QKO6" s="1183"/>
      <c r="QKP6" s="1183"/>
      <c r="QKQ6" s="1183"/>
      <c r="QKR6" s="1183"/>
      <c r="QKS6" s="1183"/>
      <c r="QKT6" s="1183"/>
      <c r="QKU6" s="1183"/>
      <c r="QKV6" s="1183"/>
      <c r="QKW6" s="1183"/>
      <c r="QKX6" s="1183"/>
      <c r="QKY6" s="1183"/>
      <c r="QKZ6" s="1183"/>
      <c r="QLA6" s="1183"/>
      <c r="QLB6" s="1183"/>
      <c r="QLC6" s="1183"/>
      <c r="QLD6" s="1183"/>
      <c r="QLE6" s="1183"/>
      <c r="QLF6" s="1183"/>
      <c r="QLG6" s="1183"/>
      <c r="QLH6" s="1183"/>
      <c r="QLI6" s="1183"/>
      <c r="QLJ6" s="1183"/>
      <c r="QLK6" s="1183"/>
      <c r="QLL6" s="1183"/>
      <c r="QLM6" s="1183"/>
      <c r="QLN6" s="1183"/>
      <c r="QLO6" s="1183"/>
      <c r="QLP6" s="1183"/>
      <c r="QLQ6" s="1183"/>
      <c r="QLR6" s="1183"/>
      <c r="QLS6" s="1183"/>
      <c r="QLT6" s="1183"/>
      <c r="QLU6" s="1183"/>
      <c r="QLV6" s="1183"/>
      <c r="QLW6" s="1183"/>
      <c r="QLX6" s="1183"/>
      <c r="QLY6" s="1183"/>
      <c r="QLZ6" s="1183"/>
      <c r="QMA6" s="1183"/>
      <c r="QMB6" s="1183"/>
      <c r="QMC6" s="1183"/>
      <c r="QMD6" s="1183"/>
      <c r="QME6" s="1183"/>
      <c r="QMF6" s="1183"/>
      <c r="QMG6" s="1183"/>
      <c r="QMH6" s="1183"/>
      <c r="QMI6" s="1183"/>
      <c r="QMJ6" s="1183"/>
      <c r="QMK6" s="1183"/>
      <c r="QML6" s="1183"/>
      <c r="QMM6" s="1183"/>
      <c r="QMN6" s="1183"/>
      <c r="QMO6" s="1183"/>
      <c r="QMP6" s="1183"/>
      <c r="QMQ6" s="1183"/>
      <c r="QMR6" s="1183"/>
      <c r="QMS6" s="1183"/>
      <c r="QMT6" s="1183"/>
      <c r="QMU6" s="1183"/>
      <c r="QMV6" s="1183"/>
      <c r="QMW6" s="1183"/>
      <c r="QMX6" s="1183"/>
      <c r="QMY6" s="1183"/>
      <c r="QMZ6" s="1183"/>
      <c r="QNA6" s="1183"/>
      <c r="QNB6" s="1183"/>
      <c r="QNC6" s="1183"/>
      <c r="QND6" s="1183"/>
      <c r="QNE6" s="1183"/>
      <c r="QNF6" s="1183"/>
      <c r="QNG6" s="1183"/>
      <c r="QNH6" s="1183"/>
      <c r="QNI6" s="1183"/>
      <c r="QNJ6" s="1183"/>
      <c r="QNK6" s="1183"/>
      <c r="QNL6" s="1183"/>
      <c r="QNM6" s="1183"/>
      <c r="QNN6" s="1183"/>
      <c r="QNO6" s="1183"/>
      <c r="QNP6" s="1183"/>
      <c r="QNQ6" s="1183"/>
      <c r="QNR6" s="1183"/>
      <c r="QNS6" s="1183"/>
      <c r="QNT6" s="1183"/>
      <c r="QNU6" s="1183"/>
      <c r="QNV6" s="1183"/>
      <c r="QNW6" s="1183"/>
      <c r="QNX6" s="1183"/>
      <c r="QNY6" s="1183"/>
      <c r="QNZ6" s="1183"/>
      <c r="QOA6" s="1183"/>
      <c r="QOB6" s="1183"/>
      <c r="QOC6" s="1183"/>
      <c r="QOD6" s="1183"/>
      <c r="QOE6" s="1183"/>
      <c r="QOF6" s="1183"/>
      <c r="QOG6" s="1183"/>
      <c r="QOH6" s="1183"/>
      <c r="QOI6" s="1183"/>
      <c r="QOJ6" s="1183"/>
      <c r="QOK6" s="1183"/>
      <c r="QOL6" s="1183"/>
      <c r="QOM6" s="1183"/>
      <c r="QON6" s="1183"/>
      <c r="QOO6" s="1183"/>
      <c r="QOP6" s="1183"/>
      <c r="QOQ6" s="1183"/>
      <c r="QOR6" s="1183"/>
      <c r="QOS6" s="1183"/>
      <c r="QOT6" s="1183"/>
      <c r="QOU6" s="1183"/>
      <c r="QOV6" s="1183"/>
      <c r="QOW6" s="1183"/>
      <c r="QOX6" s="1183"/>
      <c r="QOY6" s="1183"/>
      <c r="QOZ6" s="1183"/>
      <c r="QPA6" s="1183"/>
      <c r="QPB6" s="1183"/>
      <c r="QPC6" s="1183"/>
      <c r="QPD6" s="1183"/>
      <c r="QPE6" s="1183"/>
      <c r="QPF6" s="1183"/>
      <c r="QPG6" s="1183"/>
      <c r="QPH6" s="1183"/>
      <c r="QPI6" s="1183"/>
      <c r="QPJ6" s="1183"/>
      <c r="QPK6" s="1183"/>
      <c r="QPL6" s="1183"/>
      <c r="QPM6" s="1183"/>
      <c r="QPN6" s="1183"/>
      <c r="QPO6" s="1183"/>
      <c r="QPP6" s="1183"/>
      <c r="QPQ6" s="1183"/>
      <c r="QPR6" s="1183"/>
      <c r="QPS6" s="1183"/>
      <c r="QPT6" s="1183"/>
      <c r="QPU6" s="1183"/>
      <c r="QPV6" s="1183"/>
      <c r="QPW6" s="1183"/>
      <c r="QPX6" s="1183"/>
      <c r="QPY6" s="1183"/>
      <c r="QPZ6" s="1183"/>
      <c r="QQA6" s="1183"/>
      <c r="QQB6" s="1183"/>
      <c r="QQC6" s="1183"/>
      <c r="QQD6" s="1183"/>
      <c r="QQE6" s="1183"/>
      <c r="QQF6" s="1183"/>
      <c r="QQG6" s="1183"/>
      <c r="QQH6" s="1183"/>
      <c r="QQI6" s="1183"/>
      <c r="QQJ6" s="1183"/>
      <c r="QQK6" s="1183"/>
      <c r="QQL6" s="1183"/>
      <c r="QQM6" s="1183"/>
      <c r="QQN6" s="1183"/>
      <c r="QQO6" s="1183"/>
      <c r="QQP6" s="1183"/>
      <c r="QQQ6" s="1183"/>
      <c r="QQR6" s="1183"/>
      <c r="QQS6" s="1183"/>
      <c r="QQT6" s="1183"/>
      <c r="QQU6" s="1183"/>
      <c r="QQV6" s="1183"/>
      <c r="QQW6" s="1183"/>
      <c r="QQX6" s="1183"/>
      <c r="QQY6" s="1183"/>
      <c r="QQZ6" s="1183"/>
      <c r="QRA6" s="1183"/>
      <c r="QRB6" s="1183"/>
      <c r="QRC6" s="1183"/>
      <c r="QRD6" s="1183"/>
      <c r="QRE6" s="1183"/>
      <c r="QRF6" s="1183"/>
      <c r="QRG6" s="1183"/>
      <c r="QRH6" s="1183"/>
      <c r="QRI6" s="1183"/>
      <c r="QRJ6" s="1183"/>
      <c r="QRK6" s="1183"/>
      <c r="QRL6" s="1183"/>
      <c r="QRM6" s="1183"/>
      <c r="QRN6" s="1183"/>
      <c r="QRO6" s="1183"/>
      <c r="QRP6" s="1183"/>
      <c r="QRQ6" s="1183"/>
      <c r="QRR6" s="1183"/>
      <c r="QRS6" s="1183"/>
      <c r="QRT6" s="1183"/>
      <c r="QRU6" s="1183"/>
      <c r="QRV6" s="1183"/>
      <c r="QRW6" s="1183"/>
      <c r="QRX6" s="1183"/>
      <c r="QRY6" s="1183"/>
      <c r="QRZ6" s="1183"/>
      <c r="QSA6" s="1183"/>
      <c r="QSB6" s="1183"/>
      <c r="QSC6" s="1183"/>
      <c r="QSD6" s="1183"/>
      <c r="QSE6" s="1183"/>
      <c r="QSF6" s="1183"/>
      <c r="QSG6" s="1183"/>
      <c r="QSH6" s="1183"/>
      <c r="QSI6" s="1183"/>
      <c r="QSJ6" s="1183"/>
      <c r="QSK6" s="1183"/>
      <c r="QSL6" s="1183"/>
      <c r="QSM6" s="1183"/>
      <c r="QSN6" s="1183"/>
      <c r="QSO6" s="1183"/>
      <c r="QSP6" s="1183"/>
      <c r="QSQ6" s="1183"/>
      <c r="QSR6" s="1183"/>
      <c r="QSS6" s="1183"/>
      <c r="QST6" s="1183"/>
      <c r="QSU6" s="1183"/>
      <c r="QSV6" s="1183"/>
      <c r="QSW6" s="1183"/>
      <c r="QSX6" s="1183"/>
      <c r="QSY6" s="1183"/>
      <c r="QSZ6" s="1183"/>
      <c r="QTA6" s="1183"/>
      <c r="QTB6" s="1183"/>
      <c r="QTC6" s="1183"/>
      <c r="QTD6" s="1183"/>
      <c r="QTE6" s="1183"/>
      <c r="QTF6" s="1183"/>
      <c r="QTG6" s="1183"/>
      <c r="QTH6" s="1183"/>
      <c r="QTI6" s="1183"/>
      <c r="QTJ6" s="1183"/>
      <c r="QTK6" s="1183"/>
      <c r="QTL6" s="1183"/>
      <c r="QTM6" s="1183"/>
      <c r="QTN6" s="1183"/>
      <c r="QTO6" s="1183"/>
      <c r="QTP6" s="1183"/>
      <c r="QTQ6" s="1183"/>
      <c r="QTR6" s="1183"/>
      <c r="QTS6" s="1183"/>
      <c r="QTT6" s="1183"/>
      <c r="QTU6" s="1183"/>
      <c r="QTV6" s="1183"/>
      <c r="QTW6" s="1183"/>
      <c r="QTX6" s="1183"/>
      <c r="QTY6" s="1183"/>
      <c r="QTZ6" s="1183"/>
      <c r="QUA6" s="1183"/>
      <c r="QUB6" s="1183"/>
      <c r="QUC6" s="1183"/>
      <c r="QUD6" s="1183"/>
      <c r="QUE6" s="1183"/>
      <c r="QUF6" s="1183"/>
      <c r="QUG6" s="1183"/>
      <c r="QUH6" s="1183"/>
      <c r="QUI6" s="1183"/>
      <c r="QUJ6" s="1183"/>
      <c r="QUK6" s="1183"/>
      <c r="QUL6" s="1183"/>
      <c r="QUM6" s="1183"/>
      <c r="QUN6" s="1183"/>
      <c r="QUO6" s="1183"/>
      <c r="QUP6" s="1183"/>
      <c r="QUQ6" s="1183"/>
      <c r="QUR6" s="1183"/>
      <c r="QUS6" s="1183"/>
      <c r="QUT6" s="1183"/>
      <c r="QUU6" s="1183"/>
      <c r="QUV6" s="1183"/>
      <c r="QUW6" s="1183"/>
      <c r="QUX6" s="1183"/>
      <c r="QUY6" s="1183"/>
      <c r="QUZ6" s="1183"/>
      <c r="QVA6" s="1183"/>
      <c r="QVB6" s="1183"/>
      <c r="QVC6" s="1183"/>
      <c r="QVD6" s="1183"/>
      <c r="QVE6" s="1183"/>
      <c r="QVF6" s="1183"/>
      <c r="QVG6" s="1183"/>
      <c r="QVH6" s="1183"/>
      <c r="QVI6" s="1183"/>
      <c r="QVJ6" s="1183"/>
      <c r="QVK6" s="1183"/>
      <c r="QVL6" s="1183"/>
      <c r="QVM6" s="1183"/>
      <c r="QVN6" s="1183"/>
      <c r="QVO6" s="1183"/>
      <c r="QVP6" s="1183"/>
      <c r="QVQ6" s="1183"/>
      <c r="QVR6" s="1183"/>
      <c r="QVS6" s="1183"/>
      <c r="QVT6" s="1183"/>
      <c r="QVU6" s="1183"/>
      <c r="QVV6" s="1183"/>
      <c r="QVW6" s="1183"/>
      <c r="QVX6" s="1183"/>
      <c r="QVY6" s="1183"/>
      <c r="QVZ6" s="1183"/>
      <c r="QWA6" s="1183"/>
      <c r="QWB6" s="1183"/>
      <c r="QWC6" s="1183"/>
      <c r="QWD6" s="1183"/>
      <c r="QWE6" s="1183"/>
      <c r="QWF6" s="1183"/>
      <c r="QWG6" s="1183"/>
      <c r="QWH6" s="1183"/>
      <c r="QWI6" s="1183"/>
      <c r="QWJ6" s="1183"/>
      <c r="QWK6" s="1183"/>
      <c r="QWL6" s="1183"/>
      <c r="QWM6" s="1183"/>
      <c r="QWN6" s="1183"/>
      <c r="QWO6" s="1183"/>
      <c r="QWP6" s="1183"/>
      <c r="QWQ6" s="1183"/>
      <c r="QWR6" s="1183"/>
      <c r="QWS6" s="1183"/>
      <c r="QWT6" s="1183"/>
      <c r="QWU6" s="1183"/>
      <c r="QWV6" s="1183"/>
      <c r="QWW6" s="1183"/>
      <c r="QWX6" s="1183"/>
      <c r="QWY6" s="1183"/>
      <c r="QWZ6" s="1183"/>
      <c r="QXA6" s="1183"/>
      <c r="QXB6" s="1183"/>
      <c r="QXC6" s="1183"/>
      <c r="QXD6" s="1183"/>
      <c r="QXE6" s="1183"/>
      <c r="QXF6" s="1183"/>
      <c r="QXG6" s="1183"/>
      <c r="QXH6" s="1183"/>
      <c r="QXI6" s="1183"/>
      <c r="QXJ6" s="1183"/>
      <c r="QXK6" s="1183"/>
      <c r="QXL6" s="1183"/>
      <c r="QXM6" s="1183"/>
      <c r="QXN6" s="1183"/>
      <c r="QXO6" s="1183"/>
      <c r="QXP6" s="1183"/>
      <c r="QXQ6" s="1183"/>
      <c r="QXR6" s="1183"/>
      <c r="QXS6" s="1183"/>
      <c r="QXT6" s="1183"/>
      <c r="QXU6" s="1183"/>
      <c r="QXV6" s="1183"/>
      <c r="QXW6" s="1183"/>
      <c r="QXX6" s="1183"/>
      <c r="QXY6" s="1183"/>
      <c r="QXZ6" s="1183"/>
      <c r="QYA6" s="1183"/>
      <c r="QYB6" s="1183"/>
      <c r="QYC6" s="1183"/>
      <c r="QYD6" s="1183"/>
      <c r="QYE6" s="1183"/>
      <c r="QYF6" s="1183"/>
      <c r="QYG6" s="1183"/>
      <c r="QYH6" s="1183"/>
      <c r="QYI6" s="1183"/>
      <c r="QYJ6" s="1183"/>
      <c r="QYK6" s="1183"/>
      <c r="QYL6" s="1183"/>
      <c r="QYM6" s="1183"/>
      <c r="QYN6" s="1183"/>
      <c r="QYO6" s="1183"/>
      <c r="QYP6" s="1183"/>
      <c r="QYQ6" s="1183"/>
      <c r="QYR6" s="1183"/>
      <c r="QYS6" s="1183"/>
      <c r="QYT6" s="1183"/>
      <c r="QYU6" s="1183"/>
      <c r="QYV6" s="1183"/>
      <c r="QYW6" s="1183"/>
      <c r="QYX6" s="1183"/>
      <c r="QYY6" s="1183"/>
      <c r="QYZ6" s="1183"/>
      <c r="QZA6" s="1183"/>
      <c r="QZB6" s="1183"/>
      <c r="QZC6" s="1183"/>
      <c r="QZD6" s="1183"/>
      <c r="QZE6" s="1183"/>
      <c r="QZF6" s="1183"/>
      <c r="QZG6" s="1183"/>
      <c r="QZH6" s="1183"/>
      <c r="QZI6" s="1183"/>
      <c r="QZJ6" s="1183"/>
      <c r="QZK6" s="1183"/>
      <c r="QZL6" s="1183"/>
      <c r="QZM6" s="1183"/>
      <c r="QZN6" s="1183"/>
      <c r="QZO6" s="1183"/>
      <c r="QZP6" s="1183"/>
      <c r="QZQ6" s="1183"/>
      <c r="QZR6" s="1183"/>
      <c r="QZS6" s="1183"/>
      <c r="QZT6" s="1183"/>
      <c r="QZU6" s="1183"/>
      <c r="QZV6" s="1183"/>
      <c r="QZW6" s="1183"/>
      <c r="QZX6" s="1183"/>
      <c r="QZY6" s="1183"/>
      <c r="QZZ6" s="1183"/>
      <c r="RAA6" s="1183"/>
      <c r="RAB6" s="1183"/>
      <c r="RAC6" s="1183"/>
      <c r="RAD6" s="1183"/>
      <c r="RAE6" s="1183"/>
      <c r="RAF6" s="1183"/>
      <c r="RAG6" s="1183"/>
      <c r="RAH6" s="1183"/>
      <c r="RAI6" s="1183"/>
      <c r="RAJ6" s="1183"/>
      <c r="RAK6" s="1183"/>
      <c r="RAL6" s="1183"/>
      <c r="RAM6" s="1183"/>
      <c r="RAN6" s="1183"/>
      <c r="RAO6" s="1183"/>
      <c r="RAP6" s="1183"/>
      <c r="RAQ6" s="1183"/>
      <c r="RAR6" s="1183"/>
      <c r="RAS6" s="1183"/>
      <c r="RAT6" s="1183"/>
      <c r="RAU6" s="1183"/>
      <c r="RAV6" s="1183"/>
      <c r="RAW6" s="1183"/>
      <c r="RAX6" s="1183"/>
      <c r="RAY6" s="1183"/>
      <c r="RAZ6" s="1183"/>
      <c r="RBA6" s="1183"/>
      <c r="RBB6" s="1183"/>
      <c r="RBC6" s="1183"/>
      <c r="RBD6" s="1183"/>
      <c r="RBE6" s="1183"/>
      <c r="RBF6" s="1183"/>
      <c r="RBG6" s="1183"/>
      <c r="RBH6" s="1183"/>
      <c r="RBI6" s="1183"/>
      <c r="RBJ6" s="1183"/>
      <c r="RBK6" s="1183"/>
      <c r="RBL6" s="1183"/>
      <c r="RBM6" s="1183"/>
      <c r="RBN6" s="1183"/>
      <c r="RBO6" s="1183"/>
      <c r="RBP6" s="1183"/>
      <c r="RBQ6" s="1183"/>
      <c r="RBR6" s="1183"/>
      <c r="RBS6" s="1183"/>
      <c r="RBT6" s="1183"/>
      <c r="RBU6" s="1183"/>
      <c r="RBV6" s="1183"/>
      <c r="RBW6" s="1183"/>
      <c r="RBX6" s="1183"/>
      <c r="RBY6" s="1183"/>
      <c r="RBZ6" s="1183"/>
      <c r="RCA6" s="1183"/>
      <c r="RCB6" s="1183"/>
      <c r="RCC6" s="1183"/>
      <c r="RCD6" s="1183"/>
      <c r="RCE6" s="1183"/>
      <c r="RCF6" s="1183"/>
      <c r="RCG6" s="1183"/>
      <c r="RCH6" s="1183"/>
      <c r="RCI6" s="1183"/>
      <c r="RCJ6" s="1183"/>
      <c r="RCK6" s="1183"/>
      <c r="RCL6" s="1183"/>
      <c r="RCM6" s="1183"/>
      <c r="RCN6" s="1183"/>
      <c r="RCO6" s="1183"/>
      <c r="RCP6" s="1183"/>
      <c r="RCQ6" s="1183"/>
      <c r="RCR6" s="1183"/>
      <c r="RCS6" s="1183"/>
      <c r="RCT6" s="1183"/>
      <c r="RCU6" s="1183"/>
      <c r="RCV6" s="1183"/>
      <c r="RCW6" s="1183"/>
      <c r="RCX6" s="1183"/>
      <c r="RCY6" s="1183"/>
      <c r="RCZ6" s="1183"/>
      <c r="RDA6" s="1183"/>
      <c r="RDB6" s="1183"/>
      <c r="RDC6" s="1183"/>
      <c r="RDD6" s="1183"/>
      <c r="RDE6" s="1183"/>
      <c r="RDF6" s="1183"/>
      <c r="RDG6" s="1183"/>
      <c r="RDH6" s="1183"/>
      <c r="RDI6" s="1183"/>
      <c r="RDJ6" s="1183"/>
      <c r="RDK6" s="1183"/>
      <c r="RDL6" s="1183"/>
      <c r="RDM6" s="1183"/>
      <c r="RDN6" s="1183"/>
      <c r="RDO6" s="1183"/>
      <c r="RDP6" s="1183"/>
      <c r="RDQ6" s="1183"/>
      <c r="RDR6" s="1183"/>
      <c r="RDS6" s="1183"/>
      <c r="RDT6" s="1183"/>
      <c r="RDU6" s="1183"/>
      <c r="RDV6" s="1183"/>
      <c r="RDW6" s="1183"/>
      <c r="RDX6" s="1183"/>
      <c r="RDY6" s="1183"/>
      <c r="RDZ6" s="1183"/>
      <c r="REA6" s="1183"/>
      <c r="REB6" s="1183"/>
      <c r="REC6" s="1183"/>
      <c r="RED6" s="1183"/>
      <c r="REE6" s="1183"/>
      <c r="REF6" s="1183"/>
      <c r="REG6" s="1183"/>
      <c r="REH6" s="1183"/>
      <c r="REI6" s="1183"/>
      <c r="REJ6" s="1183"/>
      <c r="REK6" s="1183"/>
      <c r="REL6" s="1183"/>
      <c r="REM6" s="1183"/>
      <c r="REN6" s="1183"/>
      <c r="REO6" s="1183"/>
      <c r="REP6" s="1183"/>
      <c r="REQ6" s="1183"/>
      <c r="RER6" s="1183"/>
      <c r="RES6" s="1183"/>
      <c r="RET6" s="1183"/>
      <c r="REU6" s="1183"/>
      <c r="REV6" s="1183"/>
      <c r="REW6" s="1183"/>
      <c r="REX6" s="1183"/>
      <c r="REY6" s="1183"/>
      <c r="REZ6" s="1183"/>
      <c r="RFA6" s="1183"/>
      <c r="RFB6" s="1183"/>
      <c r="RFC6" s="1183"/>
      <c r="RFD6" s="1183"/>
      <c r="RFE6" s="1183"/>
      <c r="RFF6" s="1183"/>
      <c r="RFG6" s="1183"/>
      <c r="RFH6" s="1183"/>
      <c r="RFI6" s="1183"/>
      <c r="RFJ6" s="1183"/>
      <c r="RFK6" s="1183"/>
      <c r="RFL6" s="1183"/>
      <c r="RFM6" s="1183"/>
      <c r="RFN6" s="1183"/>
      <c r="RFO6" s="1183"/>
      <c r="RFP6" s="1183"/>
      <c r="RFQ6" s="1183"/>
      <c r="RFR6" s="1183"/>
      <c r="RFS6" s="1183"/>
      <c r="RFT6" s="1183"/>
      <c r="RFU6" s="1183"/>
      <c r="RFV6" s="1183"/>
      <c r="RFW6" s="1183"/>
      <c r="RFX6" s="1183"/>
      <c r="RFY6" s="1183"/>
      <c r="RFZ6" s="1183"/>
      <c r="RGA6" s="1183"/>
      <c r="RGB6" s="1183"/>
      <c r="RGC6" s="1183"/>
      <c r="RGD6" s="1183"/>
      <c r="RGE6" s="1183"/>
      <c r="RGF6" s="1183"/>
      <c r="RGG6" s="1183"/>
      <c r="RGH6" s="1183"/>
      <c r="RGI6" s="1183"/>
      <c r="RGJ6" s="1183"/>
      <c r="RGK6" s="1183"/>
      <c r="RGL6" s="1183"/>
      <c r="RGM6" s="1183"/>
      <c r="RGN6" s="1183"/>
      <c r="RGO6" s="1183"/>
      <c r="RGP6" s="1183"/>
      <c r="RGQ6" s="1183"/>
      <c r="RGR6" s="1183"/>
      <c r="RGS6" s="1183"/>
      <c r="RGT6" s="1183"/>
      <c r="RGU6" s="1183"/>
      <c r="RGV6" s="1183"/>
      <c r="RGW6" s="1183"/>
      <c r="RGX6" s="1183"/>
      <c r="RGY6" s="1183"/>
      <c r="RGZ6" s="1183"/>
      <c r="RHA6" s="1183"/>
      <c r="RHB6" s="1183"/>
      <c r="RHC6" s="1183"/>
      <c r="RHD6" s="1183"/>
      <c r="RHE6" s="1183"/>
      <c r="RHF6" s="1183"/>
      <c r="RHG6" s="1183"/>
      <c r="RHH6" s="1183"/>
      <c r="RHI6" s="1183"/>
      <c r="RHJ6" s="1183"/>
      <c r="RHK6" s="1183"/>
      <c r="RHL6" s="1183"/>
      <c r="RHM6" s="1183"/>
      <c r="RHN6" s="1183"/>
      <c r="RHO6" s="1183"/>
      <c r="RHP6" s="1183"/>
      <c r="RHQ6" s="1183"/>
      <c r="RHR6" s="1183"/>
      <c r="RHS6" s="1183"/>
      <c r="RHT6" s="1183"/>
      <c r="RHU6" s="1183"/>
      <c r="RHV6" s="1183"/>
      <c r="RHW6" s="1183"/>
      <c r="RHX6" s="1183"/>
      <c r="RHY6" s="1183"/>
      <c r="RHZ6" s="1183"/>
      <c r="RIA6" s="1183"/>
      <c r="RIB6" s="1183"/>
      <c r="RIC6" s="1183"/>
      <c r="RID6" s="1183"/>
      <c r="RIE6" s="1183"/>
      <c r="RIF6" s="1183"/>
      <c r="RIG6" s="1183"/>
      <c r="RIH6" s="1183"/>
      <c r="RII6" s="1183"/>
      <c r="RIJ6" s="1183"/>
      <c r="RIK6" s="1183"/>
      <c r="RIL6" s="1183"/>
      <c r="RIM6" s="1183"/>
      <c r="RIN6" s="1183"/>
      <c r="RIO6" s="1183"/>
      <c r="RIP6" s="1183"/>
      <c r="RIQ6" s="1183"/>
      <c r="RIR6" s="1183"/>
      <c r="RIS6" s="1183"/>
      <c r="RIT6" s="1183"/>
      <c r="RIU6" s="1183"/>
      <c r="RIV6" s="1183"/>
      <c r="RIW6" s="1183"/>
      <c r="RIX6" s="1183"/>
      <c r="RIY6" s="1183"/>
      <c r="RIZ6" s="1183"/>
      <c r="RJA6" s="1183"/>
      <c r="RJB6" s="1183"/>
      <c r="RJC6" s="1183"/>
      <c r="RJD6" s="1183"/>
      <c r="RJE6" s="1183"/>
      <c r="RJF6" s="1183"/>
      <c r="RJG6" s="1183"/>
      <c r="RJH6" s="1183"/>
      <c r="RJI6" s="1183"/>
      <c r="RJJ6" s="1183"/>
      <c r="RJK6" s="1183"/>
      <c r="RJL6" s="1183"/>
      <c r="RJM6" s="1183"/>
      <c r="RJN6" s="1183"/>
      <c r="RJO6" s="1183"/>
      <c r="RJP6" s="1183"/>
      <c r="RJQ6" s="1183"/>
      <c r="RJR6" s="1183"/>
      <c r="RJS6" s="1183"/>
      <c r="RJT6" s="1183"/>
      <c r="RJU6" s="1183"/>
      <c r="RJV6" s="1183"/>
      <c r="RJW6" s="1183"/>
      <c r="RJX6" s="1183"/>
      <c r="RJY6" s="1183"/>
      <c r="RJZ6" s="1183"/>
      <c r="RKA6" s="1183"/>
      <c r="RKB6" s="1183"/>
      <c r="RKC6" s="1183"/>
      <c r="RKD6" s="1183"/>
      <c r="RKE6" s="1183"/>
      <c r="RKF6" s="1183"/>
      <c r="RKG6" s="1183"/>
      <c r="RKH6" s="1183"/>
      <c r="RKI6" s="1183"/>
      <c r="RKJ6" s="1183"/>
      <c r="RKK6" s="1183"/>
      <c r="RKL6" s="1183"/>
      <c r="RKM6" s="1183"/>
      <c r="RKN6" s="1183"/>
      <c r="RKO6" s="1183"/>
      <c r="RKP6" s="1183"/>
      <c r="RKQ6" s="1183"/>
      <c r="RKR6" s="1183"/>
      <c r="RKS6" s="1183"/>
      <c r="RKT6" s="1183"/>
      <c r="RKU6" s="1183"/>
      <c r="RKV6" s="1183"/>
      <c r="RKW6" s="1183"/>
      <c r="RKX6" s="1183"/>
      <c r="RKY6" s="1183"/>
      <c r="RKZ6" s="1183"/>
      <c r="RLA6" s="1183"/>
      <c r="RLB6" s="1183"/>
      <c r="RLC6" s="1183"/>
      <c r="RLD6" s="1183"/>
      <c r="RLE6" s="1183"/>
      <c r="RLF6" s="1183"/>
      <c r="RLG6" s="1183"/>
      <c r="RLH6" s="1183"/>
      <c r="RLI6" s="1183"/>
      <c r="RLJ6" s="1183"/>
      <c r="RLK6" s="1183"/>
      <c r="RLL6" s="1183"/>
      <c r="RLM6" s="1183"/>
      <c r="RLN6" s="1183"/>
      <c r="RLO6" s="1183"/>
      <c r="RLP6" s="1183"/>
      <c r="RLQ6" s="1183"/>
      <c r="RLR6" s="1183"/>
      <c r="RLS6" s="1183"/>
      <c r="RLT6" s="1183"/>
      <c r="RLU6" s="1183"/>
      <c r="RLV6" s="1183"/>
      <c r="RLW6" s="1183"/>
      <c r="RLX6" s="1183"/>
      <c r="RLY6" s="1183"/>
      <c r="RLZ6" s="1183"/>
      <c r="RMA6" s="1183"/>
      <c r="RMB6" s="1183"/>
      <c r="RMC6" s="1183"/>
      <c r="RMD6" s="1183"/>
      <c r="RME6" s="1183"/>
      <c r="RMF6" s="1183"/>
      <c r="RMG6" s="1183"/>
      <c r="RMH6" s="1183"/>
      <c r="RMI6" s="1183"/>
      <c r="RMJ6" s="1183"/>
      <c r="RMK6" s="1183"/>
      <c r="RML6" s="1183"/>
      <c r="RMM6" s="1183"/>
      <c r="RMN6" s="1183"/>
      <c r="RMO6" s="1183"/>
      <c r="RMP6" s="1183"/>
      <c r="RMQ6" s="1183"/>
      <c r="RMR6" s="1183"/>
      <c r="RMS6" s="1183"/>
      <c r="RMT6" s="1183"/>
      <c r="RMU6" s="1183"/>
      <c r="RMV6" s="1183"/>
      <c r="RMW6" s="1183"/>
      <c r="RMX6" s="1183"/>
      <c r="RMY6" s="1183"/>
      <c r="RMZ6" s="1183"/>
      <c r="RNA6" s="1183"/>
      <c r="RNB6" s="1183"/>
      <c r="RNC6" s="1183"/>
      <c r="RND6" s="1183"/>
      <c r="RNE6" s="1183"/>
      <c r="RNF6" s="1183"/>
      <c r="RNG6" s="1183"/>
      <c r="RNH6" s="1183"/>
      <c r="RNI6" s="1183"/>
      <c r="RNJ6" s="1183"/>
      <c r="RNK6" s="1183"/>
      <c r="RNL6" s="1183"/>
      <c r="RNM6" s="1183"/>
      <c r="RNN6" s="1183"/>
      <c r="RNO6" s="1183"/>
      <c r="RNP6" s="1183"/>
      <c r="RNQ6" s="1183"/>
      <c r="RNR6" s="1183"/>
      <c r="RNS6" s="1183"/>
      <c r="RNT6" s="1183"/>
      <c r="RNU6" s="1183"/>
      <c r="RNV6" s="1183"/>
      <c r="RNW6" s="1183"/>
      <c r="RNX6" s="1183"/>
      <c r="RNY6" s="1183"/>
      <c r="RNZ6" s="1183"/>
      <c r="ROA6" s="1183"/>
      <c r="ROB6" s="1183"/>
      <c r="ROC6" s="1183"/>
      <c r="ROD6" s="1183"/>
      <c r="ROE6" s="1183"/>
      <c r="ROF6" s="1183"/>
      <c r="ROG6" s="1183"/>
      <c r="ROH6" s="1183"/>
      <c r="ROI6" s="1183"/>
      <c r="ROJ6" s="1183"/>
      <c r="ROK6" s="1183"/>
      <c r="ROL6" s="1183"/>
      <c r="ROM6" s="1183"/>
      <c r="RON6" s="1183"/>
      <c r="ROO6" s="1183"/>
      <c r="ROP6" s="1183"/>
      <c r="ROQ6" s="1183"/>
      <c r="ROR6" s="1183"/>
      <c r="ROS6" s="1183"/>
      <c r="ROT6" s="1183"/>
      <c r="ROU6" s="1183"/>
      <c r="ROV6" s="1183"/>
      <c r="ROW6" s="1183"/>
      <c r="ROX6" s="1183"/>
      <c r="ROY6" s="1183"/>
      <c r="ROZ6" s="1183"/>
      <c r="RPA6" s="1183"/>
      <c r="RPB6" s="1183"/>
      <c r="RPC6" s="1183"/>
      <c r="RPD6" s="1183"/>
      <c r="RPE6" s="1183"/>
      <c r="RPF6" s="1183"/>
      <c r="RPG6" s="1183"/>
      <c r="RPH6" s="1183"/>
      <c r="RPI6" s="1183"/>
      <c r="RPJ6" s="1183"/>
      <c r="RPK6" s="1183"/>
      <c r="RPL6" s="1183"/>
      <c r="RPM6" s="1183"/>
      <c r="RPN6" s="1183"/>
      <c r="RPO6" s="1183"/>
      <c r="RPP6" s="1183"/>
      <c r="RPQ6" s="1183"/>
      <c r="RPR6" s="1183"/>
      <c r="RPS6" s="1183"/>
      <c r="RPT6" s="1183"/>
      <c r="RPU6" s="1183"/>
      <c r="RPV6" s="1183"/>
      <c r="RPW6" s="1183"/>
      <c r="RPX6" s="1183"/>
      <c r="RPY6" s="1183"/>
      <c r="RPZ6" s="1183"/>
      <c r="RQA6" s="1183"/>
      <c r="RQB6" s="1183"/>
      <c r="RQC6" s="1183"/>
      <c r="RQD6" s="1183"/>
      <c r="RQE6" s="1183"/>
      <c r="RQF6" s="1183"/>
      <c r="RQG6" s="1183"/>
      <c r="RQH6" s="1183"/>
      <c r="RQI6" s="1183"/>
      <c r="RQJ6" s="1183"/>
      <c r="RQK6" s="1183"/>
      <c r="RQL6" s="1183"/>
      <c r="RQM6" s="1183"/>
      <c r="RQN6" s="1183"/>
      <c r="RQO6" s="1183"/>
      <c r="RQP6" s="1183"/>
      <c r="RQQ6" s="1183"/>
      <c r="RQR6" s="1183"/>
      <c r="RQS6" s="1183"/>
      <c r="RQT6" s="1183"/>
      <c r="RQU6" s="1183"/>
      <c r="RQV6" s="1183"/>
      <c r="RQW6" s="1183"/>
      <c r="RQX6" s="1183"/>
      <c r="RQY6" s="1183"/>
      <c r="RQZ6" s="1183"/>
      <c r="RRA6" s="1183"/>
      <c r="RRB6" s="1183"/>
      <c r="RRC6" s="1183"/>
      <c r="RRD6" s="1183"/>
      <c r="RRE6" s="1183"/>
      <c r="RRF6" s="1183"/>
      <c r="RRG6" s="1183"/>
      <c r="RRH6" s="1183"/>
      <c r="RRI6" s="1183"/>
      <c r="RRJ6" s="1183"/>
      <c r="RRK6" s="1183"/>
      <c r="RRL6" s="1183"/>
      <c r="RRM6" s="1183"/>
      <c r="RRN6" s="1183"/>
      <c r="RRO6" s="1183"/>
      <c r="RRP6" s="1183"/>
      <c r="RRQ6" s="1183"/>
      <c r="RRR6" s="1183"/>
      <c r="RRS6" s="1183"/>
      <c r="RRT6" s="1183"/>
      <c r="RRU6" s="1183"/>
      <c r="RRV6" s="1183"/>
      <c r="RRW6" s="1183"/>
      <c r="RRX6" s="1183"/>
      <c r="RRY6" s="1183"/>
      <c r="RRZ6" s="1183"/>
      <c r="RSA6" s="1183"/>
      <c r="RSB6" s="1183"/>
      <c r="RSC6" s="1183"/>
      <c r="RSD6" s="1183"/>
      <c r="RSE6" s="1183"/>
      <c r="RSF6" s="1183"/>
      <c r="RSG6" s="1183"/>
      <c r="RSH6" s="1183"/>
      <c r="RSI6" s="1183"/>
      <c r="RSJ6" s="1183"/>
      <c r="RSK6" s="1183"/>
      <c r="RSL6" s="1183"/>
      <c r="RSM6" s="1183"/>
      <c r="RSN6" s="1183"/>
      <c r="RSO6" s="1183"/>
      <c r="RSP6" s="1183"/>
      <c r="RSQ6" s="1183"/>
      <c r="RSR6" s="1183"/>
      <c r="RSS6" s="1183"/>
      <c r="RST6" s="1183"/>
      <c r="RSU6" s="1183"/>
      <c r="RSV6" s="1183"/>
      <c r="RSW6" s="1183"/>
      <c r="RSX6" s="1183"/>
      <c r="RSY6" s="1183"/>
      <c r="RSZ6" s="1183"/>
      <c r="RTA6" s="1183"/>
      <c r="RTB6" s="1183"/>
      <c r="RTC6" s="1183"/>
      <c r="RTD6" s="1183"/>
      <c r="RTE6" s="1183"/>
      <c r="RTF6" s="1183"/>
      <c r="RTG6" s="1183"/>
      <c r="RTH6" s="1183"/>
      <c r="RTI6" s="1183"/>
      <c r="RTJ6" s="1183"/>
      <c r="RTK6" s="1183"/>
      <c r="RTL6" s="1183"/>
      <c r="RTM6" s="1183"/>
      <c r="RTN6" s="1183"/>
      <c r="RTO6" s="1183"/>
      <c r="RTP6" s="1183"/>
      <c r="RTQ6" s="1183"/>
      <c r="RTR6" s="1183"/>
      <c r="RTS6" s="1183"/>
      <c r="RTT6" s="1183"/>
      <c r="RTU6" s="1183"/>
      <c r="RTV6" s="1183"/>
      <c r="RTW6" s="1183"/>
      <c r="RTX6" s="1183"/>
      <c r="RTY6" s="1183"/>
      <c r="RTZ6" s="1183"/>
      <c r="RUA6" s="1183"/>
      <c r="RUB6" s="1183"/>
      <c r="RUC6" s="1183"/>
      <c r="RUD6" s="1183"/>
      <c r="RUE6" s="1183"/>
      <c r="RUF6" s="1183"/>
      <c r="RUG6" s="1183"/>
      <c r="RUH6" s="1183"/>
      <c r="RUI6" s="1183"/>
      <c r="RUJ6" s="1183"/>
      <c r="RUK6" s="1183"/>
      <c r="RUL6" s="1183"/>
      <c r="RUM6" s="1183"/>
      <c r="RUN6" s="1183"/>
      <c r="RUO6" s="1183"/>
      <c r="RUP6" s="1183"/>
      <c r="RUQ6" s="1183"/>
      <c r="RUR6" s="1183"/>
      <c r="RUS6" s="1183"/>
      <c r="RUT6" s="1183"/>
      <c r="RUU6" s="1183"/>
      <c r="RUV6" s="1183"/>
      <c r="RUW6" s="1183"/>
      <c r="RUX6" s="1183"/>
      <c r="RUY6" s="1183"/>
      <c r="RUZ6" s="1183"/>
      <c r="RVA6" s="1183"/>
      <c r="RVB6" s="1183"/>
      <c r="RVC6" s="1183"/>
      <c r="RVD6" s="1183"/>
      <c r="RVE6" s="1183"/>
      <c r="RVF6" s="1183"/>
      <c r="RVG6" s="1183"/>
      <c r="RVH6" s="1183"/>
      <c r="RVI6" s="1183"/>
      <c r="RVJ6" s="1183"/>
      <c r="RVK6" s="1183"/>
      <c r="RVL6" s="1183"/>
      <c r="RVM6" s="1183"/>
      <c r="RVN6" s="1183"/>
      <c r="RVO6" s="1183"/>
      <c r="RVP6" s="1183"/>
      <c r="RVQ6" s="1183"/>
      <c r="RVR6" s="1183"/>
      <c r="RVS6" s="1183"/>
      <c r="RVT6" s="1183"/>
      <c r="RVU6" s="1183"/>
      <c r="RVV6" s="1183"/>
      <c r="RVW6" s="1183"/>
      <c r="RVX6" s="1183"/>
      <c r="RVY6" s="1183"/>
      <c r="RVZ6" s="1183"/>
      <c r="RWA6" s="1183"/>
      <c r="RWB6" s="1183"/>
      <c r="RWC6" s="1183"/>
      <c r="RWD6" s="1183"/>
      <c r="RWE6" s="1183"/>
      <c r="RWF6" s="1183"/>
      <c r="RWG6" s="1183"/>
      <c r="RWH6" s="1183"/>
      <c r="RWI6" s="1183"/>
      <c r="RWJ6" s="1183"/>
      <c r="RWK6" s="1183"/>
      <c r="RWL6" s="1183"/>
      <c r="RWM6" s="1183"/>
      <c r="RWN6" s="1183"/>
      <c r="RWO6" s="1183"/>
      <c r="RWP6" s="1183"/>
      <c r="RWQ6" s="1183"/>
      <c r="RWR6" s="1183"/>
      <c r="RWS6" s="1183"/>
      <c r="RWT6" s="1183"/>
      <c r="RWU6" s="1183"/>
      <c r="RWV6" s="1183"/>
      <c r="RWW6" s="1183"/>
      <c r="RWX6" s="1183"/>
      <c r="RWY6" s="1183"/>
      <c r="RWZ6" s="1183"/>
      <c r="RXA6" s="1183"/>
      <c r="RXB6" s="1183"/>
      <c r="RXC6" s="1183"/>
      <c r="RXD6" s="1183"/>
      <c r="RXE6" s="1183"/>
      <c r="RXF6" s="1183"/>
      <c r="RXG6" s="1183"/>
      <c r="RXH6" s="1183"/>
      <c r="RXI6" s="1183"/>
      <c r="RXJ6" s="1183"/>
      <c r="RXK6" s="1183"/>
      <c r="RXL6" s="1183"/>
      <c r="RXM6" s="1183"/>
      <c r="RXN6" s="1183"/>
      <c r="RXO6" s="1183"/>
      <c r="RXP6" s="1183"/>
      <c r="RXQ6" s="1183"/>
      <c r="RXR6" s="1183"/>
      <c r="RXS6" s="1183"/>
      <c r="RXT6" s="1183"/>
      <c r="RXU6" s="1183"/>
      <c r="RXV6" s="1183"/>
      <c r="RXW6" s="1183"/>
      <c r="RXX6" s="1183"/>
      <c r="RXY6" s="1183"/>
      <c r="RXZ6" s="1183"/>
      <c r="RYA6" s="1183"/>
      <c r="RYB6" s="1183"/>
      <c r="RYC6" s="1183"/>
      <c r="RYD6" s="1183"/>
      <c r="RYE6" s="1183"/>
      <c r="RYF6" s="1183"/>
      <c r="RYG6" s="1183"/>
      <c r="RYH6" s="1183"/>
      <c r="RYI6" s="1183"/>
      <c r="RYJ6" s="1183"/>
      <c r="RYK6" s="1183"/>
      <c r="RYL6" s="1183"/>
      <c r="RYM6" s="1183"/>
      <c r="RYN6" s="1183"/>
      <c r="RYO6" s="1183"/>
      <c r="RYP6" s="1183"/>
      <c r="RYQ6" s="1183"/>
      <c r="RYR6" s="1183"/>
      <c r="RYS6" s="1183"/>
      <c r="RYT6" s="1183"/>
      <c r="RYU6" s="1183"/>
      <c r="RYV6" s="1183"/>
      <c r="RYW6" s="1183"/>
      <c r="RYX6" s="1183"/>
      <c r="RYY6" s="1183"/>
      <c r="RYZ6" s="1183"/>
      <c r="RZA6" s="1183"/>
      <c r="RZB6" s="1183"/>
      <c r="RZC6" s="1183"/>
      <c r="RZD6" s="1183"/>
      <c r="RZE6" s="1183"/>
      <c r="RZF6" s="1183"/>
      <c r="RZG6" s="1183"/>
      <c r="RZH6" s="1183"/>
      <c r="RZI6" s="1183"/>
      <c r="RZJ6" s="1183"/>
      <c r="RZK6" s="1183"/>
      <c r="RZL6" s="1183"/>
      <c r="RZM6" s="1183"/>
      <c r="RZN6" s="1183"/>
      <c r="RZO6" s="1183"/>
      <c r="RZP6" s="1183"/>
      <c r="RZQ6" s="1183"/>
      <c r="RZR6" s="1183"/>
      <c r="RZS6" s="1183"/>
      <c r="RZT6" s="1183"/>
      <c r="RZU6" s="1183"/>
      <c r="RZV6" s="1183"/>
      <c r="RZW6" s="1183"/>
      <c r="RZX6" s="1183"/>
      <c r="RZY6" s="1183"/>
      <c r="RZZ6" s="1183"/>
      <c r="SAA6" s="1183"/>
      <c r="SAB6" s="1183"/>
      <c r="SAC6" s="1183"/>
      <c r="SAD6" s="1183"/>
      <c r="SAE6" s="1183"/>
      <c r="SAF6" s="1183"/>
      <c r="SAG6" s="1183"/>
      <c r="SAH6" s="1183"/>
      <c r="SAI6" s="1183"/>
      <c r="SAJ6" s="1183"/>
      <c r="SAK6" s="1183"/>
      <c r="SAL6" s="1183"/>
      <c r="SAM6" s="1183"/>
      <c r="SAN6" s="1183"/>
      <c r="SAO6" s="1183"/>
      <c r="SAP6" s="1183"/>
      <c r="SAQ6" s="1183"/>
      <c r="SAR6" s="1183"/>
      <c r="SAS6" s="1183"/>
      <c r="SAT6" s="1183"/>
      <c r="SAU6" s="1183"/>
      <c r="SAV6" s="1183"/>
      <c r="SAW6" s="1183"/>
      <c r="SAX6" s="1183"/>
      <c r="SAY6" s="1183"/>
      <c r="SAZ6" s="1183"/>
      <c r="SBA6" s="1183"/>
      <c r="SBB6" s="1183"/>
      <c r="SBC6" s="1183"/>
      <c r="SBD6" s="1183"/>
      <c r="SBE6" s="1183"/>
      <c r="SBF6" s="1183"/>
      <c r="SBG6" s="1183"/>
      <c r="SBH6" s="1183"/>
      <c r="SBI6" s="1183"/>
      <c r="SBJ6" s="1183"/>
      <c r="SBK6" s="1183"/>
      <c r="SBL6" s="1183"/>
      <c r="SBM6" s="1183"/>
      <c r="SBN6" s="1183"/>
      <c r="SBO6" s="1183"/>
      <c r="SBP6" s="1183"/>
      <c r="SBQ6" s="1183"/>
      <c r="SBR6" s="1183"/>
      <c r="SBS6" s="1183"/>
      <c r="SBT6" s="1183"/>
      <c r="SBU6" s="1183"/>
      <c r="SBV6" s="1183"/>
      <c r="SBW6" s="1183"/>
      <c r="SBX6" s="1183"/>
      <c r="SBY6" s="1183"/>
      <c r="SBZ6" s="1183"/>
      <c r="SCA6" s="1183"/>
      <c r="SCB6" s="1183"/>
      <c r="SCC6" s="1183"/>
      <c r="SCD6" s="1183"/>
      <c r="SCE6" s="1183"/>
      <c r="SCF6" s="1183"/>
      <c r="SCG6" s="1183"/>
      <c r="SCH6" s="1183"/>
      <c r="SCI6" s="1183"/>
      <c r="SCJ6" s="1183"/>
      <c r="SCK6" s="1183"/>
      <c r="SCL6" s="1183"/>
      <c r="SCM6" s="1183"/>
      <c r="SCN6" s="1183"/>
      <c r="SCO6" s="1183"/>
      <c r="SCP6" s="1183"/>
      <c r="SCQ6" s="1183"/>
      <c r="SCR6" s="1183"/>
      <c r="SCS6" s="1183"/>
      <c r="SCT6" s="1183"/>
      <c r="SCU6" s="1183"/>
      <c r="SCV6" s="1183"/>
      <c r="SCW6" s="1183"/>
      <c r="SCX6" s="1183"/>
      <c r="SCY6" s="1183"/>
      <c r="SCZ6" s="1183"/>
      <c r="SDA6" s="1183"/>
      <c r="SDB6" s="1183"/>
      <c r="SDC6" s="1183"/>
      <c r="SDD6" s="1183"/>
      <c r="SDE6" s="1183"/>
      <c r="SDF6" s="1183"/>
      <c r="SDG6" s="1183"/>
      <c r="SDH6" s="1183"/>
      <c r="SDI6" s="1183"/>
      <c r="SDJ6" s="1183"/>
      <c r="SDK6" s="1183"/>
      <c r="SDL6" s="1183"/>
      <c r="SDM6" s="1183"/>
      <c r="SDN6" s="1183"/>
      <c r="SDO6" s="1183"/>
      <c r="SDP6" s="1183"/>
      <c r="SDQ6" s="1183"/>
      <c r="SDR6" s="1183"/>
      <c r="SDS6" s="1183"/>
      <c r="SDT6" s="1183"/>
      <c r="SDU6" s="1183"/>
      <c r="SDV6" s="1183"/>
      <c r="SDW6" s="1183"/>
      <c r="SDX6" s="1183"/>
      <c r="SDY6" s="1183"/>
      <c r="SDZ6" s="1183"/>
      <c r="SEA6" s="1183"/>
      <c r="SEB6" s="1183"/>
      <c r="SEC6" s="1183"/>
      <c r="SED6" s="1183"/>
      <c r="SEE6" s="1183"/>
      <c r="SEF6" s="1183"/>
      <c r="SEG6" s="1183"/>
      <c r="SEH6" s="1183"/>
      <c r="SEI6" s="1183"/>
      <c r="SEJ6" s="1183"/>
      <c r="SEK6" s="1183"/>
      <c r="SEL6" s="1183"/>
      <c r="SEM6" s="1183"/>
      <c r="SEN6" s="1183"/>
      <c r="SEO6" s="1183"/>
      <c r="SEP6" s="1183"/>
      <c r="SEQ6" s="1183"/>
      <c r="SER6" s="1183"/>
      <c r="SES6" s="1183"/>
      <c r="SET6" s="1183"/>
      <c r="SEU6" s="1183"/>
      <c r="SEV6" s="1183"/>
      <c r="SEW6" s="1183"/>
      <c r="SEX6" s="1183"/>
      <c r="SEY6" s="1183"/>
      <c r="SEZ6" s="1183"/>
      <c r="SFA6" s="1183"/>
      <c r="SFB6" s="1183"/>
      <c r="SFC6" s="1183"/>
      <c r="SFD6" s="1183"/>
      <c r="SFE6" s="1183"/>
      <c r="SFF6" s="1183"/>
      <c r="SFG6" s="1183"/>
      <c r="SFH6" s="1183"/>
      <c r="SFI6" s="1183"/>
      <c r="SFJ6" s="1183"/>
      <c r="SFK6" s="1183"/>
      <c r="SFL6" s="1183"/>
      <c r="SFM6" s="1183"/>
      <c r="SFN6" s="1183"/>
      <c r="SFO6" s="1183"/>
      <c r="SFP6" s="1183"/>
      <c r="SFQ6" s="1183"/>
      <c r="SFR6" s="1183"/>
      <c r="SFS6" s="1183"/>
      <c r="SFT6" s="1183"/>
      <c r="SFU6" s="1183"/>
      <c r="SFV6" s="1183"/>
      <c r="SFW6" s="1183"/>
      <c r="SFX6" s="1183"/>
      <c r="SFY6" s="1183"/>
      <c r="SFZ6" s="1183"/>
      <c r="SGA6" s="1183"/>
      <c r="SGB6" s="1183"/>
      <c r="SGC6" s="1183"/>
      <c r="SGD6" s="1183"/>
      <c r="SGE6" s="1183"/>
      <c r="SGF6" s="1183"/>
      <c r="SGG6" s="1183"/>
      <c r="SGH6" s="1183"/>
      <c r="SGI6" s="1183"/>
      <c r="SGJ6" s="1183"/>
      <c r="SGK6" s="1183"/>
      <c r="SGL6" s="1183"/>
      <c r="SGM6" s="1183"/>
      <c r="SGN6" s="1183"/>
      <c r="SGO6" s="1183"/>
      <c r="SGP6" s="1183"/>
      <c r="SGQ6" s="1183"/>
      <c r="SGR6" s="1183"/>
      <c r="SGS6" s="1183"/>
      <c r="SGT6" s="1183"/>
      <c r="SGU6" s="1183"/>
      <c r="SGV6" s="1183"/>
      <c r="SGW6" s="1183"/>
      <c r="SGX6" s="1183"/>
      <c r="SGY6" s="1183"/>
      <c r="SGZ6" s="1183"/>
      <c r="SHA6" s="1183"/>
      <c r="SHB6" s="1183"/>
      <c r="SHC6" s="1183"/>
      <c r="SHD6" s="1183"/>
      <c r="SHE6" s="1183"/>
      <c r="SHF6" s="1183"/>
      <c r="SHG6" s="1183"/>
      <c r="SHH6" s="1183"/>
      <c r="SHI6" s="1183"/>
      <c r="SHJ6" s="1183"/>
      <c r="SHK6" s="1183"/>
      <c r="SHL6" s="1183"/>
      <c r="SHM6" s="1183"/>
      <c r="SHN6" s="1183"/>
      <c r="SHO6" s="1183"/>
      <c r="SHP6" s="1183"/>
      <c r="SHQ6" s="1183"/>
      <c r="SHR6" s="1183"/>
      <c r="SHS6" s="1183"/>
      <c r="SHT6" s="1183"/>
      <c r="SHU6" s="1183"/>
      <c r="SHV6" s="1183"/>
      <c r="SHW6" s="1183"/>
      <c r="SHX6" s="1183"/>
      <c r="SHY6" s="1183"/>
      <c r="SHZ6" s="1183"/>
      <c r="SIA6" s="1183"/>
      <c r="SIB6" s="1183"/>
      <c r="SIC6" s="1183"/>
      <c r="SID6" s="1183"/>
      <c r="SIE6" s="1183"/>
      <c r="SIF6" s="1183"/>
      <c r="SIG6" s="1183"/>
      <c r="SIH6" s="1183"/>
      <c r="SII6" s="1183"/>
      <c r="SIJ6" s="1183"/>
      <c r="SIK6" s="1183"/>
      <c r="SIL6" s="1183"/>
      <c r="SIM6" s="1183"/>
      <c r="SIN6" s="1183"/>
      <c r="SIO6" s="1183"/>
      <c r="SIP6" s="1183"/>
      <c r="SIQ6" s="1183"/>
      <c r="SIR6" s="1183"/>
      <c r="SIS6" s="1183"/>
      <c r="SIT6" s="1183"/>
      <c r="SIU6" s="1183"/>
      <c r="SIV6" s="1183"/>
      <c r="SIW6" s="1183"/>
      <c r="SIX6" s="1183"/>
      <c r="SIY6" s="1183"/>
      <c r="SIZ6" s="1183"/>
      <c r="SJA6" s="1183"/>
      <c r="SJB6" s="1183"/>
      <c r="SJC6" s="1183"/>
      <c r="SJD6" s="1183"/>
      <c r="SJE6" s="1183"/>
      <c r="SJF6" s="1183"/>
      <c r="SJG6" s="1183"/>
      <c r="SJH6" s="1183"/>
      <c r="SJI6" s="1183"/>
      <c r="SJJ6" s="1183"/>
      <c r="SJK6" s="1183"/>
      <c r="SJL6" s="1183"/>
      <c r="SJM6" s="1183"/>
      <c r="SJN6" s="1183"/>
      <c r="SJO6" s="1183"/>
      <c r="SJP6" s="1183"/>
      <c r="SJQ6" s="1183"/>
      <c r="SJR6" s="1183"/>
      <c r="SJS6" s="1183"/>
      <c r="SJT6" s="1183"/>
      <c r="SJU6" s="1183"/>
      <c r="SJV6" s="1183"/>
      <c r="SJW6" s="1183"/>
      <c r="SJX6" s="1183"/>
      <c r="SJY6" s="1183"/>
      <c r="SJZ6" s="1183"/>
      <c r="SKA6" s="1183"/>
      <c r="SKB6" s="1183"/>
      <c r="SKC6" s="1183"/>
      <c r="SKD6" s="1183"/>
      <c r="SKE6" s="1183"/>
      <c r="SKF6" s="1183"/>
      <c r="SKG6" s="1183"/>
      <c r="SKH6" s="1183"/>
      <c r="SKI6" s="1183"/>
      <c r="SKJ6" s="1183"/>
      <c r="SKK6" s="1183"/>
      <c r="SKL6" s="1183"/>
      <c r="SKM6" s="1183"/>
      <c r="SKN6" s="1183"/>
      <c r="SKO6" s="1183"/>
      <c r="SKP6" s="1183"/>
      <c r="SKQ6" s="1183"/>
      <c r="SKR6" s="1183"/>
      <c r="SKS6" s="1183"/>
      <c r="SKT6" s="1183"/>
      <c r="SKU6" s="1183"/>
      <c r="SKV6" s="1183"/>
      <c r="SKW6" s="1183"/>
      <c r="SKX6" s="1183"/>
      <c r="SKY6" s="1183"/>
      <c r="SKZ6" s="1183"/>
      <c r="SLA6" s="1183"/>
      <c r="SLB6" s="1183"/>
      <c r="SLC6" s="1183"/>
      <c r="SLD6" s="1183"/>
      <c r="SLE6" s="1183"/>
      <c r="SLF6" s="1183"/>
      <c r="SLG6" s="1183"/>
      <c r="SLH6" s="1183"/>
      <c r="SLI6" s="1183"/>
      <c r="SLJ6" s="1183"/>
      <c r="SLK6" s="1183"/>
      <c r="SLL6" s="1183"/>
      <c r="SLM6" s="1183"/>
      <c r="SLN6" s="1183"/>
      <c r="SLO6" s="1183"/>
      <c r="SLP6" s="1183"/>
      <c r="SLQ6" s="1183"/>
      <c r="SLR6" s="1183"/>
      <c r="SLS6" s="1183"/>
      <c r="SLT6" s="1183"/>
      <c r="SLU6" s="1183"/>
      <c r="SLV6" s="1183"/>
      <c r="SLW6" s="1183"/>
      <c r="SLX6" s="1183"/>
      <c r="SLY6" s="1183"/>
      <c r="SLZ6" s="1183"/>
      <c r="SMA6" s="1183"/>
      <c r="SMB6" s="1183"/>
      <c r="SMC6" s="1183"/>
      <c r="SMD6" s="1183"/>
      <c r="SME6" s="1183"/>
      <c r="SMF6" s="1183"/>
      <c r="SMG6" s="1183"/>
      <c r="SMH6" s="1183"/>
      <c r="SMI6" s="1183"/>
      <c r="SMJ6" s="1183"/>
      <c r="SMK6" s="1183"/>
      <c r="SML6" s="1183"/>
      <c r="SMM6" s="1183"/>
      <c r="SMN6" s="1183"/>
      <c r="SMO6" s="1183"/>
      <c r="SMP6" s="1183"/>
      <c r="SMQ6" s="1183"/>
      <c r="SMR6" s="1183"/>
      <c r="SMS6" s="1183"/>
      <c r="SMT6" s="1183"/>
      <c r="SMU6" s="1183"/>
      <c r="SMV6" s="1183"/>
      <c r="SMW6" s="1183"/>
      <c r="SMX6" s="1183"/>
      <c r="SMY6" s="1183"/>
      <c r="SMZ6" s="1183"/>
      <c r="SNA6" s="1183"/>
      <c r="SNB6" s="1183"/>
      <c r="SNC6" s="1183"/>
      <c r="SND6" s="1183"/>
      <c r="SNE6" s="1183"/>
      <c r="SNF6" s="1183"/>
      <c r="SNG6" s="1183"/>
      <c r="SNH6" s="1183"/>
      <c r="SNI6" s="1183"/>
      <c r="SNJ6" s="1183"/>
      <c r="SNK6" s="1183"/>
      <c r="SNL6" s="1183"/>
      <c r="SNM6" s="1183"/>
      <c r="SNN6" s="1183"/>
      <c r="SNO6" s="1183"/>
      <c r="SNP6" s="1183"/>
      <c r="SNQ6" s="1183"/>
      <c r="SNR6" s="1183"/>
      <c r="SNS6" s="1183"/>
      <c r="SNT6" s="1183"/>
      <c r="SNU6" s="1183"/>
      <c r="SNV6" s="1183"/>
      <c r="SNW6" s="1183"/>
      <c r="SNX6" s="1183"/>
      <c r="SNY6" s="1183"/>
      <c r="SNZ6" s="1183"/>
      <c r="SOA6" s="1183"/>
      <c r="SOB6" s="1183"/>
      <c r="SOC6" s="1183"/>
      <c r="SOD6" s="1183"/>
      <c r="SOE6" s="1183"/>
      <c r="SOF6" s="1183"/>
      <c r="SOG6" s="1183"/>
      <c r="SOH6" s="1183"/>
      <c r="SOI6" s="1183"/>
      <c r="SOJ6" s="1183"/>
      <c r="SOK6" s="1183"/>
      <c r="SOL6" s="1183"/>
      <c r="SOM6" s="1183"/>
      <c r="SON6" s="1183"/>
      <c r="SOO6" s="1183"/>
      <c r="SOP6" s="1183"/>
      <c r="SOQ6" s="1183"/>
      <c r="SOR6" s="1183"/>
      <c r="SOS6" s="1183"/>
      <c r="SOT6" s="1183"/>
      <c r="SOU6" s="1183"/>
      <c r="SOV6" s="1183"/>
      <c r="SOW6" s="1183"/>
      <c r="SOX6" s="1183"/>
      <c r="SOY6" s="1183"/>
      <c r="SOZ6" s="1183"/>
      <c r="SPA6" s="1183"/>
      <c r="SPB6" s="1183"/>
      <c r="SPC6" s="1183"/>
      <c r="SPD6" s="1183"/>
      <c r="SPE6" s="1183"/>
      <c r="SPF6" s="1183"/>
      <c r="SPG6" s="1183"/>
      <c r="SPH6" s="1183"/>
      <c r="SPI6" s="1183"/>
      <c r="SPJ6" s="1183"/>
      <c r="SPK6" s="1183"/>
      <c r="SPL6" s="1183"/>
      <c r="SPM6" s="1183"/>
      <c r="SPN6" s="1183"/>
      <c r="SPO6" s="1183"/>
      <c r="SPP6" s="1183"/>
      <c r="SPQ6" s="1183"/>
      <c r="SPR6" s="1183"/>
      <c r="SPS6" s="1183"/>
      <c r="SPT6" s="1183"/>
      <c r="SPU6" s="1183"/>
      <c r="SPV6" s="1183"/>
      <c r="SPW6" s="1183"/>
      <c r="SPX6" s="1183"/>
      <c r="SPY6" s="1183"/>
      <c r="SPZ6" s="1183"/>
      <c r="SQA6" s="1183"/>
      <c r="SQB6" s="1183"/>
      <c r="SQC6" s="1183"/>
      <c r="SQD6" s="1183"/>
      <c r="SQE6" s="1183"/>
      <c r="SQF6" s="1183"/>
      <c r="SQG6" s="1183"/>
      <c r="SQH6" s="1183"/>
      <c r="SQI6" s="1183"/>
      <c r="SQJ6" s="1183"/>
      <c r="SQK6" s="1183"/>
      <c r="SQL6" s="1183"/>
      <c r="SQM6" s="1183"/>
      <c r="SQN6" s="1183"/>
      <c r="SQO6" s="1183"/>
      <c r="SQP6" s="1183"/>
      <c r="SQQ6" s="1183"/>
      <c r="SQR6" s="1183"/>
      <c r="SQS6" s="1183"/>
      <c r="SQT6" s="1183"/>
      <c r="SQU6" s="1183"/>
      <c r="SQV6" s="1183"/>
      <c r="SQW6" s="1183"/>
      <c r="SQX6" s="1183"/>
      <c r="SQY6" s="1183"/>
      <c r="SQZ6" s="1183"/>
      <c r="SRA6" s="1183"/>
      <c r="SRB6" s="1183"/>
      <c r="SRC6" s="1183"/>
      <c r="SRD6" s="1183"/>
      <c r="SRE6" s="1183"/>
      <c r="SRF6" s="1183"/>
      <c r="SRG6" s="1183"/>
      <c r="SRH6" s="1183"/>
      <c r="SRI6" s="1183"/>
      <c r="SRJ6" s="1183"/>
      <c r="SRK6" s="1183"/>
      <c r="SRL6" s="1183"/>
      <c r="SRM6" s="1183"/>
      <c r="SRN6" s="1183"/>
      <c r="SRO6" s="1183"/>
      <c r="SRP6" s="1183"/>
      <c r="SRQ6" s="1183"/>
      <c r="SRR6" s="1183"/>
      <c r="SRS6" s="1183"/>
      <c r="SRT6" s="1183"/>
      <c r="SRU6" s="1183"/>
      <c r="SRV6" s="1183"/>
      <c r="SRW6" s="1183"/>
      <c r="SRX6" s="1183"/>
      <c r="SRY6" s="1183"/>
      <c r="SRZ6" s="1183"/>
      <c r="SSA6" s="1183"/>
      <c r="SSB6" s="1183"/>
      <c r="SSC6" s="1183"/>
      <c r="SSD6" s="1183"/>
      <c r="SSE6" s="1183"/>
      <c r="SSF6" s="1183"/>
      <c r="SSG6" s="1183"/>
      <c r="SSH6" s="1183"/>
      <c r="SSI6" s="1183"/>
      <c r="SSJ6" s="1183"/>
      <c r="SSK6" s="1183"/>
      <c r="SSL6" s="1183"/>
      <c r="SSM6" s="1183"/>
      <c r="SSN6" s="1183"/>
      <c r="SSO6" s="1183"/>
      <c r="SSP6" s="1183"/>
      <c r="SSQ6" s="1183"/>
      <c r="SSR6" s="1183"/>
      <c r="SSS6" s="1183"/>
      <c r="SST6" s="1183"/>
      <c r="SSU6" s="1183"/>
      <c r="SSV6" s="1183"/>
      <c r="SSW6" s="1183"/>
      <c r="SSX6" s="1183"/>
      <c r="SSY6" s="1183"/>
      <c r="SSZ6" s="1183"/>
      <c r="STA6" s="1183"/>
      <c r="STB6" s="1183"/>
      <c r="STC6" s="1183"/>
      <c r="STD6" s="1183"/>
      <c r="STE6" s="1183"/>
      <c r="STF6" s="1183"/>
      <c r="STG6" s="1183"/>
      <c r="STH6" s="1183"/>
      <c r="STI6" s="1183"/>
      <c r="STJ6" s="1183"/>
      <c r="STK6" s="1183"/>
      <c r="STL6" s="1183"/>
      <c r="STM6" s="1183"/>
      <c r="STN6" s="1183"/>
      <c r="STO6" s="1183"/>
      <c r="STP6" s="1183"/>
      <c r="STQ6" s="1183"/>
      <c r="STR6" s="1183"/>
      <c r="STS6" s="1183"/>
      <c r="STT6" s="1183"/>
      <c r="STU6" s="1183"/>
      <c r="STV6" s="1183"/>
      <c r="STW6" s="1183"/>
      <c r="STX6" s="1183"/>
      <c r="STY6" s="1183"/>
      <c r="STZ6" s="1183"/>
      <c r="SUA6" s="1183"/>
      <c r="SUB6" s="1183"/>
      <c r="SUC6" s="1183"/>
      <c r="SUD6" s="1183"/>
      <c r="SUE6" s="1183"/>
      <c r="SUF6" s="1183"/>
      <c r="SUG6" s="1183"/>
      <c r="SUH6" s="1183"/>
      <c r="SUI6" s="1183"/>
      <c r="SUJ6" s="1183"/>
      <c r="SUK6" s="1183"/>
      <c r="SUL6" s="1183"/>
      <c r="SUM6" s="1183"/>
      <c r="SUN6" s="1183"/>
      <c r="SUO6" s="1183"/>
      <c r="SUP6" s="1183"/>
      <c r="SUQ6" s="1183"/>
      <c r="SUR6" s="1183"/>
      <c r="SUS6" s="1183"/>
      <c r="SUT6" s="1183"/>
      <c r="SUU6" s="1183"/>
      <c r="SUV6" s="1183"/>
      <c r="SUW6" s="1183"/>
      <c r="SUX6" s="1183"/>
      <c r="SUY6" s="1183"/>
      <c r="SUZ6" s="1183"/>
      <c r="SVA6" s="1183"/>
      <c r="SVB6" s="1183"/>
      <c r="SVC6" s="1183"/>
      <c r="SVD6" s="1183"/>
      <c r="SVE6" s="1183"/>
      <c r="SVF6" s="1183"/>
      <c r="SVG6" s="1183"/>
      <c r="SVH6" s="1183"/>
      <c r="SVI6" s="1183"/>
      <c r="SVJ6" s="1183"/>
      <c r="SVK6" s="1183"/>
      <c r="SVL6" s="1183"/>
      <c r="SVM6" s="1183"/>
      <c r="SVN6" s="1183"/>
      <c r="SVO6" s="1183"/>
      <c r="SVP6" s="1183"/>
      <c r="SVQ6" s="1183"/>
      <c r="SVR6" s="1183"/>
      <c r="SVS6" s="1183"/>
      <c r="SVT6" s="1183"/>
      <c r="SVU6" s="1183"/>
      <c r="SVV6" s="1183"/>
      <c r="SVW6" s="1183"/>
      <c r="SVX6" s="1183"/>
      <c r="SVY6" s="1183"/>
      <c r="SVZ6" s="1183"/>
      <c r="SWA6" s="1183"/>
      <c r="SWB6" s="1183"/>
      <c r="SWC6" s="1183"/>
      <c r="SWD6" s="1183"/>
      <c r="SWE6" s="1183"/>
      <c r="SWF6" s="1183"/>
      <c r="SWG6" s="1183"/>
      <c r="SWH6" s="1183"/>
      <c r="SWI6" s="1183"/>
      <c r="SWJ6" s="1183"/>
      <c r="SWK6" s="1183"/>
      <c r="SWL6" s="1183"/>
      <c r="SWM6" s="1183"/>
      <c r="SWN6" s="1183"/>
      <c r="SWO6" s="1183"/>
      <c r="SWP6" s="1183"/>
      <c r="SWQ6" s="1183"/>
      <c r="SWR6" s="1183"/>
      <c r="SWS6" s="1183"/>
      <c r="SWT6" s="1183"/>
      <c r="SWU6" s="1183"/>
      <c r="SWV6" s="1183"/>
      <c r="SWW6" s="1183"/>
      <c r="SWX6" s="1183"/>
      <c r="SWY6" s="1183"/>
      <c r="SWZ6" s="1183"/>
      <c r="SXA6" s="1183"/>
      <c r="SXB6" s="1183"/>
      <c r="SXC6" s="1183"/>
      <c r="SXD6" s="1183"/>
      <c r="SXE6" s="1183"/>
      <c r="SXF6" s="1183"/>
      <c r="SXG6" s="1183"/>
      <c r="SXH6" s="1183"/>
      <c r="SXI6" s="1183"/>
      <c r="SXJ6" s="1183"/>
      <c r="SXK6" s="1183"/>
      <c r="SXL6" s="1183"/>
      <c r="SXM6" s="1183"/>
      <c r="SXN6" s="1183"/>
      <c r="SXO6" s="1183"/>
      <c r="SXP6" s="1183"/>
      <c r="SXQ6" s="1183"/>
      <c r="SXR6" s="1183"/>
      <c r="SXS6" s="1183"/>
      <c r="SXT6" s="1183"/>
      <c r="SXU6" s="1183"/>
      <c r="SXV6" s="1183"/>
      <c r="SXW6" s="1183"/>
      <c r="SXX6" s="1183"/>
      <c r="SXY6" s="1183"/>
      <c r="SXZ6" s="1183"/>
      <c r="SYA6" s="1183"/>
      <c r="SYB6" s="1183"/>
      <c r="SYC6" s="1183"/>
      <c r="SYD6" s="1183"/>
      <c r="SYE6" s="1183"/>
      <c r="SYF6" s="1183"/>
      <c r="SYG6" s="1183"/>
      <c r="SYH6" s="1183"/>
      <c r="SYI6" s="1183"/>
      <c r="SYJ6" s="1183"/>
      <c r="SYK6" s="1183"/>
      <c r="SYL6" s="1183"/>
      <c r="SYM6" s="1183"/>
      <c r="SYN6" s="1183"/>
      <c r="SYO6" s="1183"/>
      <c r="SYP6" s="1183"/>
      <c r="SYQ6" s="1183"/>
      <c r="SYR6" s="1183"/>
      <c r="SYS6" s="1183"/>
      <c r="SYT6" s="1183"/>
      <c r="SYU6" s="1183"/>
      <c r="SYV6" s="1183"/>
      <c r="SYW6" s="1183"/>
      <c r="SYX6" s="1183"/>
      <c r="SYY6" s="1183"/>
      <c r="SYZ6" s="1183"/>
      <c r="SZA6" s="1183"/>
      <c r="SZB6" s="1183"/>
      <c r="SZC6" s="1183"/>
      <c r="SZD6" s="1183"/>
      <c r="SZE6" s="1183"/>
      <c r="SZF6" s="1183"/>
      <c r="SZG6" s="1183"/>
      <c r="SZH6" s="1183"/>
      <c r="SZI6" s="1183"/>
      <c r="SZJ6" s="1183"/>
      <c r="SZK6" s="1183"/>
      <c r="SZL6" s="1183"/>
      <c r="SZM6" s="1183"/>
      <c r="SZN6" s="1183"/>
      <c r="SZO6" s="1183"/>
      <c r="SZP6" s="1183"/>
      <c r="SZQ6" s="1183"/>
      <c r="SZR6" s="1183"/>
      <c r="SZS6" s="1183"/>
      <c r="SZT6" s="1183"/>
      <c r="SZU6" s="1183"/>
      <c r="SZV6" s="1183"/>
      <c r="SZW6" s="1183"/>
      <c r="SZX6" s="1183"/>
      <c r="SZY6" s="1183"/>
      <c r="SZZ6" s="1183"/>
      <c r="TAA6" s="1183"/>
      <c r="TAB6" s="1183"/>
      <c r="TAC6" s="1183"/>
      <c r="TAD6" s="1183"/>
      <c r="TAE6" s="1183"/>
      <c r="TAF6" s="1183"/>
      <c r="TAG6" s="1183"/>
      <c r="TAH6" s="1183"/>
      <c r="TAI6" s="1183"/>
      <c r="TAJ6" s="1183"/>
      <c r="TAK6" s="1183"/>
      <c r="TAL6" s="1183"/>
      <c r="TAM6" s="1183"/>
      <c r="TAN6" s="1183"/>
      <c r="TAO6" s="1183"/>
      <c r="TAP6" s="1183"/>
      <c r="TAQ6" s="1183"/>
      <c r="TAR6" s="1183"/>
      <c r="TAS6" s="1183"/>
      <c r="TAT6" s="1183"/>
      <c r="TAU6" s="1183"/>
      <c r="TAV6" s="1183"/>
      <c r="TAW6" s="1183"/>
      <c r="TAX6" s="1183"/>
      <c r="TAY6" s="1183"/>
      <c r="TAZ6" s="1183"/>
      <c r="TBA6" s="1183"/>
      <c r="TBB6" s="1183"/>
      <c r="TBC6" s="1183"/>
      <c r="TBD6" s="1183"/>
      <c r="TBE6" s="1183"/>
      <c r="TBF6" s="1183"/>
      <c r="TBG6" s="1183"/>
      <c r="TBH6" s="1183"/>
      <c r="TBI6" s="1183"/>
      <c r="TBJ6" s="1183"/>
      <c r="TBK6" s="1183"/>
      <c r="TBL6" s="1183"/>
      <c r="TBM6" s="1183"/>
      <c r="TBN6" s="1183"/>
      <c r="TBO6" s="1183"/>
      <c r="TBP6" s="1183"/>
      <c r="TBQ6" s="1183"/>
      <c r="TBR6" s="1183"/>
      <c r="TBS6" s="1183"/>
      <c r="TBT6" s="1183"/>
      <c r="TBU6" s="1183"/>
      <c r="TBV6" s="1183"/>
      <c r="TBW6" s="1183"/>
      <c r="TBX6" s="1183"/>
      <c r="TBY6" s="1183"/>
      <c r="TBZ6" s="1183"/>
      <c r="TCA6" s="1183"/>
      <c r="TCB6" s="1183"/>
      <c r="TCC6" s="1183"/>
      <c r="TCD6" s="1183"/>
      <c r="TCE6" s="1183"/>
      <c r="TCF6" s="1183"/>
      <c r="TCG6" s="1183"/>
      <c r="TCH6" s="1183"/>
      <c r="TCI6" s="1183"/>
      <c r="TCJ6" s="1183"/>
      <c r="TCK6" s="1183"/>
      <c r="TCL6" s="1183"/>
      <c r="TCM6" s="1183"/>
      <c r="TCN6" s="1183"/>
      <c r="TCO6" s="1183"/>
      <c r="TCP6" s="1183"/>
      <c r="TCQ6" s="1183"/>
      <c r="TCR6" s="1183"/>
      <c r="TCS6" s="1183"/>
      <c r="TCT6" s="1183"/>
      <c r="TCU6" s="1183"/>
      <c r="TCV6" s="1183"/>
      <c r="TCW6" s="1183"/>
      <c r="TCX6" s="1183"/>
      <c r="TCY6" s="1183"/>
      <c r="TCZ6" s="1183"/>
      <c r="TDA6" s="1183"/>
      <c r="TDB6" s="1183"/>
      <c r="TDC6" s="1183"/>
      <c r="TDD6" s="1183"/>
      <c r="TDE6" s="1183"/>
      <c r="TDF6" s="1183"/>
      <c r="TDG6" s="1183"/>
      <c r="TDH6" s="1183"/>
      <c r="TDI6" s="1183"/>
      <c r="TDJ6" s="1183"/>
      <c r="TDK6" s="1183"/>
      <c r="TDL6" s="1183"/>
      <c r="TDM6" s="1183"/>
      <c r="TDN6" s="1183"/>
      <c r="TDO6" s="1183"/>
      <c r="TDP6" s="1183"/>
      <c r="TDQ6" s="1183"/>
      <c r="TDR6" s="1183"/>
      <c r="TDS6" s="1183"/>
      <c r="TDT6" s="1183"/>
      <c r="TDU6" s="1183"/>
      <c r="TDV6" s="1183"/>
      <c r="TDW6" s="1183"/>
      <c r="TDX6" s="1183"/>
      <c r="TDY6" s="1183"/>
      <c r="TDZ6" s="1183"/>
      <c r="TEA6" s="1183"/>
      <c r="TEB6" s="1183"/>
      <c r="TEC6" s="1183"/>
      <c r="TED6" s="1183"/>
      <c r="TEE6" s="1183"/>
      <c r="TEF6" s="1183"/>
      <c r="TEG6" s="1183"/>
      <c r="TEH6" s="1183"/>
      <c r="TEI6" s="1183"/>
      <c r="TEJ6" s="1183"/>
      <c r="TEK6" s="1183"/>
      <c r="TEL6" s="1183"/>
      <c r="TEM6" s="1183"/>
      <c r="TEN6" s="1183"/>
      <c r="TEO6" s="1183"/>
      <c r="TEP6" s="1183"/>
      <c r="TEQ6" s="1183"/>
      <c r="TER6" s="1183"/>
      <c r="TES6" s="1183"/>
      <c r="TET6" s="1183"/>
      <c r="TEU6" s="1183"/>
      <c r="TEV6" s="1183"/>
      <c r="TEW6" s="1183"/>
      <c r="TEX6" s="1183"/>
      <c r="TEY6" s="1183"/>
      <c r="TEZ6" s="1183"/>
      <c r="TFA6" s="1183"/>
      <c r="TFB6" s="1183"/>
      <c r="TFC6" s="1183"/>
      <c r="TFD6" s="1183"/>
      <c r="TFE6" s="1183"/>
      <c r="TFF6" s="1183"/>
      <c r="TFG6" s="1183"/>
      <c r="TFH6" s="1183"/>
      <c r="TFI6" s="1183"/>
      <c r="TFJ6" s="1183"/>
      <c r="TFK6" s="1183"/>
      <c r="TFL6" s="1183"/>
      <c r="TFM6" s="1183"/>
      <c r="TFN6" s="1183"/>
      <c r="TFO6" s="1183"/>
      <c r="TFP6" s="1183"/>
      <c r="TFQ6" s="1183"/>
      <c r="TFR6" s="1183"/>
      <c r="TFS6" s="1183"/>
      <c r="TFT6" s="1183"/>
      <c r="TFU6" s="1183"/>
      <c r="TFV6" s="1183"/>
      <c r="TFW6" s="1183"/>
      <c r="TFX6" s="1183"/>
      <c r="TFY6" s="1183"/>
      <c r="TFZ6" s="1183"/>
      <c r="TGA6" s="1183"/>
      <c r="TGB6" s="1183"/>
      <c r="TGC6" s="1183"/>
      <c r="TGD6" s="1183"/>
      <c r="TGE6" s="1183"/>
      <c r="TGF6" s="1183"/>
      <c r="TGG6" s="1183"/>
      <c r="TGH6" s="1183"/>
      <c r="TGI6" s="1183"/>
      <c r="TGJ6" s="1183"/>
      <c r="TGK6" s="1183"/>
      <c r="TGL6" s="1183"/>
      <c r="TGM6" s="1183"/>
      <c r="TGN6" s="1183"/>
      <c r="TGO6" s="1183"/>
      <c r="TGP6" s="1183"/>
      <c r="TGQ6" s="1183"/>
      <c r="TGR6" s="1183"/>
      <c r="TGS6" s="1183"/>
      <c r="TGT6" s="1183"/>
      <c r="TGU6" s="1183"/>
      <c r="TGV6" s="1183"/>
      <c r="TGW6" s="1183"/>
      <c r="TGX6" s="1183"/>
      <c r="TGY6" s="1183"/>
      <c r="TGZ6" s="1183"/>
      <c r="THA6" s="1183"/>
      <c r="THB6" s="1183"/>
      <c r="THC6" s="1183"/>
      <c r="THD6" s="1183"/>
      <c r="THE6" s="1183"/>
      <c r="THF6" s="1183"/>
      <c r="THG6" s="1183"/>
      <c r="THH6" s="1183"/>
      <c r="THI6" s="1183"/>
      <c r="THJ6" s="1183"/>
      <c r="THK6" s="1183"/>
      <c r="THL6" s="1183"/>
      <c r="THM6" s="1183"/>
      <c r="THN6" s="1183"/>
      <c r="THO6" s="1183"/>
      <c r="THP6" s="1183"/>
      <c r="THQ6" s="1183"/>
      <c r="THR6" s="1183"/>
      <c r="THS6" s="1183"/>
      <c r="THT6" s="1183"/>
      <c r="THU6" s="1183"/>
      <c r="THV6" s="1183"/>
      <c r="THW6" s="1183"/>
      <c r="THX6" s="1183"/>
      <c r="THY6" s="1183"/>
      <c r="THZ6" s="1183"/>
      <c r="TIA6" s="1183"/>
      <c r="TIB6" s="1183"/>
      <c r="TIC6" s="1183"/>
      <c r="TID6" s="1183"/>
      <c r="TIE6" s="1183"/>
      <c r="TIF6" s="1183"/>
      <c r="TIG6" s="1183"/>
      <c r="TIH6" s="1183"/>
      <c r="TII6" s="1183"/>
      <c r="TIJ6" s="1183"/>
      <c r="TIK6" s="1183"/>
      <c r="TIL6" s="1183"/>
      <c r="TIM6" s="1183"/>
      <c r="TIN6" s="1183"/>
      <c r="TIO6" s="1183"/>
      <c r="TIP6" s="1183"/>
      <c r="TIQ6" s="1183"/>
      <c r="TIR6" s="1183"/>
      <c r="TIS6" s="1183"/>
      <c r="TIT6" s="1183"/>
      <c r="TIU6" s="1183"/>
      <c r="TIV6" s="1183"/>
      <c r="TIW6" s="1183"/>
      <c r="TIX6" s="1183"/>
      <c r="TIY6" s="1183"/>
      <c r="TIZ6" s="1183"/>
      <c r="TJA6" s="1183"/>
      <c r="TJB6" s="1183"/>
      <c r="TJC6" s="1183"/>
      <c r="TJD6" s="1183"/>
      <c r="TJE6" s="1183"/>
      <c r="TJF6" s="1183"/>
      <c r="TJG6" s="1183"/>
      <c r="TJH6" s="1183"/>
      <c r="TJI6" s="1183"/>
      <c r="TJJ6" s="1183"/>
      <c r="TJK6" s="1183"/>
      <c r="TJL6" s="1183"/>
      <c r="TJM6" s="1183"/>
      <c r="TJN6" s="1183"/>
      <c r="TJO6" s="1183"/>
      <c r="TJP6" s="1183"/>
      <c r="TJQ6" s="1183"/>
      <c r="TJR6" s="1183"/>
      <c r="TJS6" s="1183"/>
      <c r="TJT6" s="1183"/>
      <c r="TJU6" s="1183"/>
      <c r="TJV6" s="1183"/>
      <c r="TJW6" s="1183"/>
      <c r="TJX6" s="1183"/>
      <c r="TJY6" s="1183"/>
      <c r="TJZ6" s="1183"/>
      <c r="TKA6" s="1183"/>
      <c r="TKB6" s="1183"/>
      <c r="TKC6" s="1183"/>
      <c r="TKD6" s="1183"/>
      <c r="TKE6" s="1183"/>
      <c r="TKF6" s="1183"/>
      <c r="TKG6" s="1183"/>
      <c r="TKH6" s="1183"/>
      <c r="TKI6" s="1183"/>
      <c r="TKJ6" s="1183"/>
      <c r="TKK6" s="1183"/>
      <c r="TKL6" s="1183"/>
      <c r="TKM6" s="1183"/>
      <c r="TKN6" s="1183"/>
      <c r="TKO6" s="1183"/>
      <c r="TKP6" s="1183"/>
      <c r="TKQ6" s="1183"/>
      <c r="TKR6" s="1183"/>
      <c r="TKS6" s="1183"/>
      <c r="TKT6" s="1183"/>
      <c r="TKU6" s="1183"/>
      <c r="TKV6" s="1183"/>
      <c r="TKW6" s="1183"/>
      <c r="TKX6" s="1183"/>
      <c r="TKY6" s="1183"/>
      <c r="TKZ6" s="1183"/>
      <c r="TLA6" s="1183"/>
      <c r="TLB6" s="1183"/>
      <c r="TLC6" s="1183"/>
      <c r="TLD6" s="1183"/>
      <c r="TLE6" s="1183"/>
      <c r="TLF6" s="1183"/>
      <c r="TLG6" s="1183"/>
      <c r="TLH6" s="1183"/>
      <c r="TLI6" s="1183"/>
      <c r="TLJ6" s="1183"/>
      <c r="TLK6" s="1183"/>
      <c r="TLL6" s="1183"/>
      <c r="TLM6" s="1183"/>
      <c r="TLN6" s="1183"/>
      <c r="TLO6" s="1183"/>
      <c r="TLP6" s="1183"/>
      <c r="TLQ6" s="1183"/>
      <c r="TLR6" s="1183"/>
      <c r="TLS6" s="1183"/>
      <c r="TLT6" s="1183"/>
      <c r="TLU6" s="1183"/>
      <c r="TLV6" s="1183"/>
      <c r="TLW6" s="1183"/>
      <c r="TLX6" s="1183"/>
      <c r="TLY6" s="1183"/>
      <c r="TLZ6" s="1183"/>
      <c r="TMA6" s="1183"/>
      <c r="TMB6" s="1183"/>
      <c r="TMC6" s="1183"/>
      <c r="TMD6" s="1183"/>
      <c r="TME6" s="1183"/>
      <c r="TMF6" s="1183"/>
      <c r="TMG6" s="1183"/>
      <c r="TMH6" s="1183"/>
      <c r="TMI6" s="1183"/>
      <c r="TMJ6" s="1183"/>
      <c r="TMK6" s="1183"/>
      <c r="TML6" s="1183"/>
      <c r="TMM6" s="1183"/>
      <c r="TMN6" s="1183"/>
      <c r="TMO6" s="1183"/>
      <c r="TMP6" s="1183"/>
      <c r="TMQ6" s="1183"/>
      <c r="TMR6" s="1183"/>
      <c r="TMS6" s="1183"/>
      <c r="TMT6" s="1183"/>
      <c r="TMU6" s="1183"/>
      <c r="TMV6" s="1183"/>
      <c r="TMW6" s="1183"/>
      <c r="TMX6" s="1183"/>
      <c r="TMY6" s="1183"/>
      <c r="TMZ6" s="1183"/>
      <c r="TNA6" s="1183"/>
      <c r="TNB6" s="1183"/>
      <c r="TNC6" s="1183"/>
      <c r="TND6" s="1183"/>
      <c r="TNE6" s="1183"/>
      <c r="TNF6" s="1183"/>
      <c r="TNG6" s="1183"/>
      <c r="TNH6" s="1183"/>
      <c r="TNI6" s="1183"/>
      <c r="TNJ6" s="1183"/>
      <c r="TNK6" s="1183"/>
      <c r="TNL6" s="1183"/>
      <c r="TNM6" s="1183"/>
      <c r="TNN6" s="1183"/>
      <c r="TNO6" s="1183"/>
      <c r="TNP6" s="1183"/>
      <c r="TNQ6" s="1183"/>
      <c r="TNR6" s="1183"/>
      <c r="TNS6" s="1183"/>
      <c r="TNT6" s="1183"/>
      <c r="TNU6" s="1183"/>
      <c r="TNV6" s="1183"/>
      <c r="TNW6" s="1183"/>
      <c r="TNX6" s="1183"/>
      <c r="TNY6" s="1183"/>
      <c r="TNZ6" s="1183"/>
      <c r="TOA6" s="1183"/>
      <c r="TOB6" s="1183"/>
      <c r="TOC6" s="1183"/>
      <c r="TOD6" s="1183"/>
      <c r="TOE6" s="1183"/>
      <c r="TOF6" s="1183"/>
      <c r="TOG6" s="1183"/>
      <c r="TOH6" s="1183"/>
      <c r="TOI6" s="1183"/>
      <c r="TOJ6" s="1183"/>
      <c r="TOK6" s="1183"/>
      <c r="TOL6" s="1183"/>
      <c r="TOM6" s="1183"/>
      <c r="TON6" s="1183"/>
      <c r="TOO6" s="1183"/>
      <c r="TOP6" s="1183"/>
      <c r="TOQ6" s="1183"/>
      <c r="TOR6" s="1183"/>
      <c r="TOS6" s="1183"/>
      <c r="TOT6" s="1183"/>
      <c r="TOU6" s="1183"/>
      <c r="TOV6" s="1183"/>
      <c r="TOW6" s="1183"/>
      <c r="TOX6" s="1183"/>
      <c r="TOY6" s="1183"/>
      <c r="TOZ6" s="1183"/>
      <c r="TPA6" s="1183"/>
      <c r="TPB6" s="1183"/>
      <c r="TPC6" s="1183"/>
      <c r="TPD6" s="1183"/>
      <c r="TPE6" s="1183"/>
      <c r="TPF6" s="1183"/>
      <c r="TPG6" s="1183"/>
      <c r="TPH6" s="1183"/>
      <c r="TPI6" s="1183"/>
      <c r="TPJ6" s="1183"/>
      <c r="TPK6" s="1183"/>
      <c r="TPL6" s="1183"/>
      <c r="TPM6" s="1183"/>
      <c r="TPN6" s="1183"/>
      <c r="TPO6" s="1183"/>
      <c r="TPP6" s="1183"/>
      <c r="TPQ6" s="1183"/>
      <c r="TPR6" s="1183"/>
      <c r="TPS6" s="1183"/>
      <c r="TPT6" s="1183"/>
      <c r="TPU6" s="1183"/>
      <c r="TPV6" s="1183"/>
      <c r="TPW6" s="1183"/>
      <c r="TPX6" s="1183"/>
      <c r="TPY6" s="1183"/>
      <c r="TPZ6" s="1183"/>
      <c r="TQA6" s="1183"/>
      <c r="TQB6" s="1183"/>
      <c r="TQC6" s="1183"/>
      <c r="TQD6" s="1183"/>
      <c r="TQE6" s="1183"/>
      <c r="TQF6" s="1183"/>
      <c r="TQG6" s="1183"/>
      <c r="TQH6" s="1183"/>
      <c r="TQI6" s="1183"/>
      <c r="TQJ6" s="1183"/>
      <c r="TQK6" s="1183"/>
      <c r="TQL6" s="1183"/>
      <c r="TQM6" s="1183"/>
      <c r="TQN6" s="1183"/>
      <c r="TQO6" s="1183"/>
      <c r="TQP6" s="1183"/>
      <c r="TQQ6" s="1183"/>
      <c r="TQR6" s="1183"/>
      <c r="TQS6" s="1183"/>
      <c r="TQT6" s="1183"/>
      <c r="TQU6" s="1183"/>
      <c r="TQV6" s="1183"/>
      <c r="TQW6" s="1183"/>
      <c r="TQX6" s="1183"/>
      <c r="TQY6" s="1183"/>
      <c r="TQZ6" s="1183"/>
      <c r="TRA6" s="1183"/>
      <c r="TRB6" s="1183"/>
      <c r="TRC6" s="1183"/>
      <c r="TRD6" s="1183"/>
      <c r="TRE6" s="1183"/>
      <c r="TRF6" s="1183"/>
      <c r="TRG6" s="1183"/>
      <c r="TRH6" s="1183"/>
      <c r="TRI6" s="1183"/>
      <c r="TRJ6" s="1183"/>
      <c r="TRK6" s="1183"/>
      <c r="TRL6" s="1183"/>
      <c r="TRM6" s="1183"/>
      <c r="TRN6" s="1183"/>
      <c r="TRO6" s="1183"/>
      <c r="TRP6" s="1183"/>
      <c r="TRQ6" s="1183"/>
      <c r="TRR6" s="1183"/>
      <c r="TRS6" s="1183"/>
      <c r="TRT6" s="1183"/>
      <c r="TRU6" s="1183"/>
      <c r="TRV6" s="1183"/>
      <c r="TRW6" s="1183"/>
      <c r="TRX6" s="1183"/>
      <c r="TRY6" s="1183"/>
      <c r="TRZ6" s="1183"/>
      <c r="TSA6" s="1183"/>
      <c r="TSB6" s="1183"/>
      <c r="TSC6" s="1183"/>
      <c r="TSD6" s="1183"/>
      <c r="TSE6" s="1183"/>
      <c r="TSF6" s="1183"/>
      <c r="TSG6" s="1183"/>
      <c r="TSH6" s="1183"/>
      <c r="TSI6" s="1183"/>
      <c r="TSJ6" s="1183"/>
      <c r="TSK6" s="1183"/>
      <c r="TSL6" s="1183"/>
      <c r="TSM6" s="1183"/>
      <c r="TSN6" s="1183"/>
      <c r="TSO6" s="1183"/>
      <c r="TSP6" s="1183"/>
      <c r="TSQ6" s="1183"/>
      <c r="TSR6" s="1183"/>
      <c r="TSS6" s="1183"/>
      <c r="TST6" s="1183"/>
      <c r="TSU6" s="1183"/>
      <c r="TSV6" s="1183"/>
      <c r="TSW6" s="1183"/>
      <c r="TSX6" s="1183"/>
      <c r="TSY6" s="1183"/>
      <c r="TSZ6" s="1183"/>
      <c r="TTA6" s="1183"/>
      <c r="TTB6" s="1183"/>
      <c r="TTC6" s="1183"/>
      <c r="TTD6" s="1183"/>
      <c r="TTE6" s="1183"/>
      <c r="TTF6" s="1183"/>
      <c r="TTG6" s="1183"/>
      <c r="TTH6" s="1183"/>
      <c r="TTI6" s="1183"/>
      <c r="TTJ6" s="1183"/>
      <c r="TTK6" s="1183"/>
      <c r="TTL6" s="1183"/>
      <c r="TTM6" s="1183"/>
      <c r="TTN6" s="1183"/>
      <c r="TTO6" s="1183"/>
      <c r="TTP6" s="1183"/>
      <c r="TTQ6" s="1183"/>
      <c r="TTR6" s="1183"/>
      <c r="TTS6" s="1183"/>
      <c r="TTT6" s="1183"/>
      <c r="TTU6" s="1183"/>
      <c r="TTV6" s="1183"/>
      <c r="TTW6" s="1183"/>
      <c r="TTX6" s="1183"/>
      <c r="TTY6" s="1183"/>
      <c r="TTZ6" s="1183"/>
      <c r="TUA6" s="1183"/>
      <c r="TUB6" s="1183"/>
      <c r="TUC6" s="1183"/>
      <c r="TUD6" s="1183"/>
      <c r="TUE6" s="1183"/>
      <c r="TUF6" s="1183"/>
      <c r="TUG6" s="1183"/>
      <c r="TUH6" s="1183"/>
      <c r="TUI6" s="1183"/>
      <c r="TUJ6" s="1183"/>
      <c r="TUK6" s="1183"/>
      <c r="TUL6" s="1183"/>
      <c r="TUM6" s="1183"/>
      <c r="TUN6" s="1183"/>
      <c r="TUO6" s="1183"/>
      <c r="TUP6" s="1183"/>
      <c r="TUQ6" s="1183"/>
      <c r="TUR6" s="1183"/>
      <c r="TUS6" s="1183"/>
      <c r="TUT6" s="1183"/>
      <c r="TUU6" s="1183"/>
      <c r="TUV6" s="1183"/>
      <c r="TUW6" s="1183"/>
      <c r="TUX6" s="1183"/>
      <c r="TUY6" s="1183"/>
      <c r="TUZ6" s="1183"/>
      <c r="TVA6" s="1183"/>
      <c r="TVB6" s="1183"/>
      <c r="TVC6" s="1183"/>
      <c r="TVD6" s="1183"/>
      <c r="TVE6" s="1183"/>
      <c r="TVF6" s="1183"/>
      <c r="TVG6" s="1183"/>
      <c r="TVH6" s="1183"/>
      <c r="TVI6" s="1183"/>
      <c r="TVJ6" s="1183"/>
      <c r="TVK6" s="1183"/>
      <c r="TVL6" s="1183"/>
      <c r="TVM6" s="1183"/>
      <c r="TVN6" s="1183"/>
      <c r="TVO6" s="1183"/>
      <c r="TVP6" s="1183"/>
      <c r="TVQ6" s="1183"/>
      <c r="TVR6" s="1183"/>
      <c r="TVS6" s="1183"/>
      <c r="TVT6" s="1183"/>
      <c r="TVU6" s="1183"/>
      <c r="TVV6" s="1183"/>
      <c r="TVW6" s="1183"/>
      <c r="TVX6" s="1183"/>
      <c r="TVY6" s="1183"/>
      <c r="TVZ6" s="1183"/>
      <c r="TWA6" s="1183"/>
      <c r="TWB6" s="1183"/>
      <c r="TWC6" s="1183"/>
      <c r="TWD6" s="1183"/>
      <c r="TWE6" s="1183"/>
      <c r="TWF6" s="1183"/>
      <c r="TWG6" s="1183"/>
      <c r="TWH6" s="1183"/>
      <c r="TWI6" s="1183"/>
      <c r="TWJ6" s="1183"/>
      <c r="TWK6" s="1183"/>
      <c r="TWL6" s="1183"/>
      <c r="TWM6" s="1183"/>
      <c r="TWN6" s="1183"/>
      <c r="TWO6" s="1183"/>
      <c r="TWP6" s="1183"/>
      <c r="TWQ6" s="1183"/>
      <c r="TWR6" s="1183"/>
      <c r="TWS6" s="1183"/>
      <c r="TWT6" s="1183"/>
      <c r="TWU6" s="1183"/>
      <c r="TWV6" s="1183"/>
      <c r="TWW6" s="1183"/>
      <c r="TWX6" s="1183"/>
      <c r="TWY6" s="1183"/>
      <c r="TWZ6" s="1183"/>
      <c r="TXA6" s="1183"/>
      <c r="TXB6" s="1183"/>
      <c r="TXC6" s="1183"/>
      <c r="TXD6" s="1183"/>
      <c r="TXE6" s="1183"/>
      <c r="TXF6" s="1183"/>
      <c r="TXG6" s="1183"/>
      <c r="TXH6" s="1183"/>
      <c r="TXI6" s="1183"/>
      <c r="TXJ6" s="1183"/>
      <c r="TXK6" s="1183"/>
      <c r="TXL6" s="1183"/>
      <c r="TXM6" s="1183"/>
      <c r="TXN6" s="1183"/>
      <c r="TXO6" s="1183"/>
      <c r="TXP6" s="1183"/>
      <c r="TXQ6" s="1183"/>
      <c r="TXR6" s="1183"/>
      <c r="TXS6" s="1183"/>
      <c r="TXT6" s="1183"/>
      <c r="TXU6" s="1183"/>
      <c r="TXV6" s="1183"/>
      <c r="TXW6" s="1183"/>
      <c r="TXX6" s="1183"/>
      <c r="TXY6" s="1183"/>
      <c r="TXZ6" s="1183"/>
      <c r="TYA6" s="1183"/>
      <c r="TYB6" s="1183"/>
      <c r="TYC6" s="1183"/>
      <c r="TYD6" s="1183"/>
      <c r="TYE6" s="1183"/>
      <c r="TYF6" s="1183"/>
      <c r="TYG6" s="1183"/>
      <c r="TYH6" s="1183"/>
      <c r="TYI6" s="1183"/>
      <c r="TYJ6" s="1183"/>
      <c r="TYK6" s="1183"/>
      <c r="TYL6" s="1183"/>
      <c r="TYM6" s="1183"/>
      <c r="TYN6" s="1183"/>
      <c r="TYO6" s="1183"/>
      <c r="TYP6" s="1183"/>
      <c r="TYQ6" s="1183"/>
      <c r="TYR6" s="1183"/>
      <c r="TYS6" s="1183"/>
      <c r="TYT6" s="1183"/>
      <c r="TYU6" s="1183"/>
      <c r="TYV6" s="1183"/>
      <c r="TYW6" s="1183"/>
      <c r="TYX6" s="1183"/>
      <c r="TYY6" s="1183"/>
      <c r="TYZ6" s="1183"/>
      <c r="TZA6" s="1183"/>
      <c r="TZB6" s="1183"/>
      <c r="TZC6" s="1183"/>
      <c r="TZD6" s="1183"/>
      <c r="TZE6" s="1183"/>
      <c r="TZF6" s="1183"/>
      <c r="TZG6" s="1183"/>
      <c r="TZH6" s="1183"/>
      <c r="TZI6" s="1183"/>
      <c r="TZJ6" s="1183"/>
      <c r="TZK6" s="1183"/>
      <c r="TZL6" s="1183"/>
      <c r="TZM6" s="1183"/>
      <c r="TZN6" s="1183"/>
      <c r="TZO6" s="1183"/>
      <c r="TZP6" s="1183"/>
      <c r="TZQ6" s="1183"/>
      <c r="TZR6" s="1183"/>
      <c r="TZS6" s="1183"/>
      <c r="TZT6" s="1183"/>
      <c r="TZU6" s="1183"/>
      <c r="TZV6" s="1183"/>
      <c r="TZW6" s="1183"/>
      <c r="TZX6" s="1183"/>
      <c r="TZY6" s="1183"/>
      <c r="TZZ6" s="1183"/>
      <c r="UAA6" s="1183"/>
      <c r="UAB6" s="1183"/>
      <c r="UAC6" s="1183"/>
      <c r="UAD6" s="1183"/>
      <c r="UAE6" s="1183"/>
      <c r="UAF6" s="1183"/>
      <c r="UAG6" s="1183"/>
      <c r="UAH6" s="1183"/>
      <c r="UAI6" s="1183"/>
      <c r="UAJ6" s="1183"/>
      <c r="UAK6" s="1183"/>
      <c r="UAL6" s="1183"/>
      <c r="UAM6" s="1183"/>
      <c r="UAN6" s="1183"/>
      <c r="UAO6" s="1183"/>
      <c r="UAP6" s="1183"/>
      <c r="UAQ6" s="1183"/>
      <c r="UAR6" s="1183"/>
      <c r="UAS6" s="1183"/>
      <c r="UAT6" s="1183"/>
      <c r="UAU6" s="1183"/>
      <c r="UAV6" s="1183"/>
      <c r="UAW6" s="1183"/>
      <c r="UAX6" s="1183"/>
      <c r="UAY6" s="1183"/>
      <c r="UAZ6" s="1183"/>
      <c r="UBA6" s="1183"/>
      <c r="UBB6" s="1183"/>
      <c r="UBC6" s="1183"/>
      <c r="UBD6" s="1183"/>
      <c r="UBE6" s="1183"/>
      <c r="UBF6" s="1183"/>
      <c r="UBG6" s="1183"/>
      <c r="UBH6" s="1183"/>
      <c r="UBI6" s="1183"/>
      <c r="UBJ6" s="1183"/>
      <c r="UBK6" s="1183"/>
      <c r="UBL6" s="1183"/>
      <c r="UBM6" s="1183"/>
      <c r="UBN6" s="1183"/>
      <c r="UBO6" s="1183"/>
      <c r="UBP6" s="1183"/>
      <c r="UBQ6" s="1183"/>
      <c r="UBR6" s="1183"/>
      <c r="UBS6" s="1183"/>
      <c r="UBT6" s="1183"/>
      <c r="UBU6" s="1183"/>
      <c r="UBV6" s="1183"/>
      <c r="UBW6" s="1183"/>
      <c r="UBX6" s="1183"/>
      <c r="UBY6" s="1183"/>
      <c r="UBZ6" s="1183"/>
      <c r="UCA6" s="1183"/>
      <c r="UCB6" s="1183"/>
      <c r="UCC6" s="1183"/>
      <c r="UCD6" s="1183"/>
      <c r="UCE6" s="1183"/>
      <c r="UCF6" s="1183"/>
      <c r="UCG6" s="1183"/>
      <c r="UCH6" s="1183"/>
      <c r="UCI6" s="1183"/>
      <c r="UCJ6" s="1183"/>
      <c r="UCK6" s="1183"/>
      <c r="UCL6" s="1183"/>
      <c r="UCM6" s="1183"/>
      <c r="UCN6" s="1183"/>
      <c r="UCO6" s="1183"/>
      <c r="UCP6" s="1183"/>
      <c r="UCQ6" s="1183"/>
      <c r="UCR6" s="1183"/>
      <c r="UCS6" s="1183"/>
      <c r="UCT6" s="1183"/>
      <c r="UCU6" s="1183"/>
      <c r="UCV6" s="1183"/>
      <c r="UCW6" s="1183"/>
      <c r="UCX6" s="1183"/>
      <c r="UCY6" s="1183"/>
      <c r="UCZ6" s="1183"/>
      <c r="UDA6" s="1183"/>
      <c r="UDB6" s="1183"/>
      <c r="UDC6" s="1183"/>
      <c r="UDD6" s="1183"/>
      <c r="UDE6" s="1183"/>
      <c r="UDF6" s="1183"/>
      <c r="UDG6" s="1183"/>
      <c r="UDH6" s="1183"/>
      <c r="UDI6" s="1183"/>
      <c r="UDJ6" s="1183"/>
      <c r="UDK6" s="1183"/>
      <c r="UDL6" s="1183"/>
      <c r="UDM6" s="1183"/>
      <c r="UDN6" s="1183"/>
      <c r="UDO6" s="1183"/>
      <c r="UDP6" s="1183"/>
      <c r="UDQ6" s="1183"/>
      <c r="UDR6" s="1183"/>
      <c r="UDS6" s="1183"/>
      <c r="UDT6" s="1183"/>
      <c r="UDU6" s="1183"/>
      <c r="UDV6" s="1183"/>
      <c r="UDW6" s="1183"/>
      <c r="UDX6" s="1183"/>
      <c r="UDY6" s="1183"/>
      <c r="UDZ6" s="1183"/>
      <c r="UEA6" s="1183"/>
      <c r="UEB6" s="1183"/>
      <c r="UEC6" s="1183"/>
      <c r="UED6" s="1183"/>
      <c r="UEE6" s="1183"/>
      <c r="UEF6" s="1183"/>
      <c r="UEG6" s="1183"/>
      <c r="UEH6" s="1183"/>
      <c r="UEI6" s="1183"/>
      <c r="UEJ6" s="1183"/>
      <c r="UEK6" s="1183"/>
      <c r="UEL6" s="1183"/>
      <c r="UEM6" s="1183"/>
      <c r="UEN6" s="1183"/>
      <c r="UEO6" s="1183"/>
      <c r="UEP6" s="1183"/>
      <c r="UEQ6" s="1183"/>
      <c r="UER6" s="1183"/>
      <c r="UES6" s="1183"/>
      <c r="UET6" s="1183"/>
      <c r="UEU6" s="1183"/>
      <c r="UEV6" s="1183"/>
      <c r="UEW6" s="1183"/>
      <c r="UEX6" s="1183"/>
      <c r="UEY6" s="1183"/>
      <c r="UEZ6" s="1183"/>
      <c r="UFA6" s="1183"/>
      <c r="UFB6" s="1183"/>
      <c r="UFC6" s="1183"/>
      <c r="UFD6" s="1183"/>
      <c r="UFE6" s="1183"/>
      <c r="UFF6" s="1183"/>
      <c r="UFG6" s="1183"/>
      <c r="UFH6" s="1183"/>
      <c r="UFI6" s="1183"/>
      <c r="UFJ6" s="1183"/>
      <c r="UFK6" s="1183"/>
      <c r="UFL6" s="1183"/>
      <c r="UFM6" s="1183"/>
      <c r="UFN6" s="1183"/>
      <c r="UFO6" s="1183"/>
      <c r="UFP6" s="1183"/>
      <c r="UFQ6" s="1183"/>
      <c r="UFR6" s="1183"/>
      <c r="UFS6" s="1183"/>
      <c r="UFT6" s="1183"/>
      <c r="UFU6" s="1183"/>
      <c r="UFV6" s="1183"/>
      <c r="UFW6" s="1183"/>
      <c r="UFX6" s="1183"/>
      <c r="UFY6" s="1183"/>
      <c r="UFZ6" s="1183"/>
      <c r="UGA6" s="1183"/>
      <c r="UGB6" s="1183"/>
      <c r="UGC6" s="1183"/>
      <c r="UGD6" s="1183"/>
      <c r="UGE6" s="1183"/>
      <c r="UGF6" s="1183"/>
      <c r="UGG6" s="1183"/>
      <c r="UGH6" s="1183"/>
      <c r="UGI6" s="1183"/>
      <c r="UGJ6" s="1183"/>
      <c r="UGK6" s="1183"/>
      <c r="UGL6" s="1183"/>
      <c r="UGM6" s="1183"/>
      <c r="UGN6" s="1183"/>
      <c r="UGO6" s="1183"/>
      <c r="UGP6" s="1183"/>
      <c r="UGQ6" s="1183"/>
      <c r="UGR6" s="1183"/>
      <c r="UGS6" s="1183"/>
      <c r="UGT6" s="1183"/>
      <c r="UGU6" s="1183"/>
      <c r="UGV6" s="1183"/>
      <c r="UGW6" s="1183"/>
      <c r="UGX6" s="1183"/>
      <c r="UGY6" s="1183"/>
      <c r="UGZ6" s="1183"/>
      <c r="UHA6" s="1183"/>
      <c r="UHB6" s="1183"/>
      <c r="UHC6" s="1183"/>
      <c r="UHD6" s="1183"/>
      <c r="UHE6" s="1183"/>
      <c r="UHF6" s="1183"/>
      <c r="UHG6" s="1183"/>
      <c r="UHH6" s="1183"/>
      <c r="UHI6" s="1183"/>
      <c r="UHJ6" s="1183"/>
      <c r="UHK6" s="1183"/>
      <c r="UHL6" s="1183"/>
      <c r="UHM6" s="1183"/>
      <c r="UHN6" s="1183"/>
      <c r="UHO6" s="1183"/>
      <c r="UHP6" s="1183"/>
      <c r="UHQ6" s="1183"/>
      <c r="UHR6" s="1183"/>
      <c r="UHS6" s="1183"/>
      <c r="UHT6" s="1183"/>
      <c r="UHU6" s="1183"/>
      <c r="UHV6" s="1183"/>
      <c r="UHW6" s="1183"/>
      <c r="UHX6" s="1183"/>
      <c r="UHY6" s="1183"/>
      <c r="UHZ6" s="1183"/>
      <c r="UIA6" s="1183"/>
      <c r="UIB6" s="1183"/>
      <c r="UIC6" s="1183"/>
      <c r="UID6" s="1183"/>
      <c r="UIE6" s="1183"/>
      <c r="UIF6" s="1183"/>
      <c r="UIG6" s="1183"/>
      <c r="UIH6" s="1183"/>
      <c r="UII6" s="1183"/>
      <c r="UIJ6" s="1183"/>
      <c r="UIK6" s="1183"/>
      <c r="UIL6" s="1183"/>
      <c r="UIM6" s="1183"/>
      <c r="UIN6" s="1183"/>
      <c r="UIO6" s="1183"/>
      <c r="UIP6" s="1183"/>
      <c r="UIQ6" s="1183"/>
      <c r="UIR6" s="1183"/>
      <c r="UIS6" s="1183"/>
      <c r="UIT6" s="1183"/>
      <c r="UIU6" s="1183"/>
      <c r="UIV6" s="1183"/>
      <c r="UIW6" s="1183"/>
      <c r="UIX6" s="1183"/>
      <c r="UIY6" s="1183"/>
      <c r="UIZ6" s="1183"/>
      <c r="UJA6" s="1183"/>
      <c r="UJB6" s="1183"/>
      <c r="UJC6" s="1183"/>
      <c r="UJD6" s="1183"/>
      <c r="UJE6" s="1183"/>
      <c r="UJF6" s="1183"/>
      <c r="UJG6" s="1183"/>
      <c r="UJH6" s="1183"/>
      <c r="UJI6" s="1183"/>
      <c r="UJJ6" s="1183"/>
      <c r="UJK6" s="1183"/>
      <c r="UJL6" s="1183"/>
      <c r="UJM6" s="1183"/>
      <c r="UJN6" s="1183"/>
      <c r="UJO6" s="1183"/>
      <c r="UJP6" s="1183"/>
      <c r="UJQ6" s="1183"/>
      <c r="UJR6" s="1183"/>
      <c r="UJS6" s="1183"/>
      <c r="UJT6" s="1183"/>
      <c r="UJU6" s="1183"/>
      <c r="UJV6" s="1183"/>
      <c r="UJW6" s="1183"/>
      <c r="UJX6" s="1183"/>
      <c r="UJY6" s="1183"/>
      <c r="UJZ6" s="1183"/>
      <c r="UKA6" s="1183"/>
      <c r="UKB6" s="1183"/>
      <c r="UKC6" s="1183"/>
      <c r="UKD6" s="1183"/>
      <c r="UKE6" s="1183"/>
      <c r="UKF6" s="1183"/>
      <c r="UKG6" s="1183"/>
      <c r="UKH6" s="1183"/>
      <c r="UKI6" s="1183"/>
      <c r="UKJ6" s="1183"/>
      <c r="UKK6" s="1183"/>
      <c r="UKL6" s="1183"/>
      <c r="UKM6" s="1183"/>
      <c r="UKN6" s="1183"/>
      <c r="UKO6" s="1183"/>
      <c r="UKP6" s="1183"/>
      <c r="UKQ6" s="1183"/>
      <c r="UKR6" s="1183"/>
      <c r="UKS6" s="1183"/>
      <c r="UKT6" s="1183"/>
      <c r="UKU6" s="1183"/>
      <c r="UKV6" s="1183"/>
      <c r="UKW6" s="1183"/>
      <c r="UKX6" s="1183"/>
      <c r="UKY6" s="1183"/>
      <c r="UKZ6" s="1183"/>
      <c r="ULA6" s="1183"/>
      <c r="ULB6" s="1183"/>
      <c r="ULC6" s="1183"/>
      <c r="ULD6" s="1183"/>
      <c r="ULE6" s="1183"/>
      <c r="ULF6" s="1183"/>
      <c r="ULG6" s="1183"/>
      <c r="ULH6" s="1183"/>
      <c r="ULI6" s="1183"/>
      <c r="ULJ6" s="1183"/>
      <c r="ULK6" s="1183"/>
      <c r="ULL6" s="1183"/>
      <c r="ULM6" s="1183"/>
      <c r="ULN6" s="1183"/>
      <c r="ULO6" s="1183"/>
      <c r="ULP6" s="1183"/>
      <c r="ULQ6" s="1183"/>
      <c r="ULR6" s="1183"/>
      <c r="ULS6" s="1183"/>
      <c r="ULT6" s="1183"/>
      <c r="ULU6" s="1183"/>
      <c r="ULV6" s="1183"/>
      <c r="ULW6" s="1183"/>
      <c r="ULX6" s="1183"/>
      <c r="ULY6" s="1183"/>
      <c r="ULZ6" s="1183"/>
      <c r="UMA6" s="1183"/>
      <c r="UMB6" s="1183"/>
      <c r="UMC6" s="1183"/>
      <c r="UMD6" s="1183"/>
      <c r="UME6" s="1183"/>
      <c r="UMF6" s="1183"/>
      <c r="UMG6" s="1183"/>
      <c r="UMH6" s="1183"/>
      <c r="UMI6" s="1183"/>
      <c r="UMJ6" s="1183"/>
      <c r="UMK6" s="1183"/>
      <c r="UML6" s="1183"/>
      <c r="UMM6" s="1183"/>
      <c r="UMN6" s="1183"/>
      <c r="UMO6" s="1183"/>
      <c r="UMP6" s="1183"/>
      <c r="UMQ6" s="1183"/>
      <c r="UMR6" s="1183"/>
      <c r="UMS6" s="1183"/>
      <c r="UMT6" s="1183"/>
      <c r="UMU6" s="1183"/>
      <c r="UMV6" s="1183"/>
      <c r="UMW6" s="1183"/>
      <c r="UMX6" s="1183"/>
      <c r="UMY6" s="1183"/>
      <c r="UMZ6" s="1183"/>
      <c r="UNA6" s="1183"/>
      <c r="UNB6" s="1183"/>
      <c r="UNC6" s="1183"/>
      <c r="UND6" s="1183"/>
      <c r="UNE6" s="1183"/>
      <c r="UNF6" s="1183"/>
      <c r="UNG6" s="1183"/>
      <c r="UNH6" s="1183"/>
      <c r="UNI6" s="1183"/>
      <c r="UNJ6" s="1183"/>
      <c r="UNK6" s="1183"/>
      <c r="UNL6" s="1183"/>
      <c r="UNM6" s="1183"/>
      <c r="UNN6" s="1183"/>
      <c r="UNO6" s="1183"/>
      <c r="UNP6" s="1183"/>
      <c r="UNQ6" s="1183"/>
      <c r="UNR6" s="1183"/>
      <c r="UNS6" s="1183"/>
      <c r="UNT6" s="1183"/>
      <c r="UNU6" s="1183"/>
      <c r="UNV6" s="1183"/>
      <c r="UNW6" s="1183"/>
      <c r="UNX6" s="1183"/>
      <c r="UNY6" s="1183"/>
      <c r="UNZ6" s="1183"/>
      <c r="UOA6" s="1183"/>
      <c r="UOB6" s="1183"/>
      <c r="UOC6" s="1183"/>
      <c r="UOD6" s="1183"/>
      <c r="UOE6" s="1183"/>
      <c r="UOF6" s="1183"/>
      <c r="UOG6" s="1183"/>
      <c r="UOH6" s="1183"/>
      <c r="UOI6" s="1183"/>
      <c r="UOJ6" s="1183"/>
      <c r="UOK6" s="1183"/>
      <c r="UOL6" s="1183"/>
      <c r="UOM6" s="1183"/>
      <c r="UON6" s="1183"/>
      <c r="UOO6" s="1183"/>
      <c r="UOP6" s="1183"/>
      <c r="UOQ6" s="1183"/>
      <c r="UOR6" s="1183"/>
      <c r="UOS6" s="1183"/>
      <c r="UOT6" s="1183"/>
      <c r="UOU6" s="1183"/>
      <c r="UOV6" s="1183"/>
      <c r="UOW6" s="1183"/>
      <c r="UOX6" s="1183"/>
      <c r="UOY6" s="1183"/>
      <c r="UOZ6" s="1183"/>
      <c r="UPA6" s="1183"/>
      <c r="UPB6" s="1183"/>
      <c r="UPC6" s="1183"/>
      <c r="UPD6" s="1183"/>
      <c r="UPE6" s="1183"/>
      <c r="UPF6" s="1183"/>
      <c r="UPG6" s="1183"/>
      <c r="UPH6" s="1183"/>
      <c r="UPI6" s="1183"/>
      <c r="UPJ6" s="1183"/>
      <c r="UPK6" s="1183"/>
      <c r="UPL6" s="1183"/>
      <c r="UPM6" s="1183"/>
      <c r="UPN6" s="1183"/>
      <c r="UPO6" s="1183"/>
      <c r="UPP6" s="1183"/>
      <c r="UPQ6" s="1183"/>
      <c r="UPR6" s="1183"/>
      <c r="UPS6" s="1183"/>
      <c r="UPT6" s="1183"/>
      <c r="UPU6" s="1183"/>
      <c r="UPV6" s="1183"/>
      <c r="UPW6" s="1183"/>
      <c r="UPX6" s="1183"/>
      <c r="UPY6" s="1183"/>
      <c r="UPZ6" s="1183"/>
      <c r="UQA6" s="1183"/>
      <c r="UQB6" s="1183"/>
      <c r="UQC6" s="1183"/>
      <c r="UQD6" s="1183"/>
      <c r="UQE6" s="1183"/>
      <c r="UQF6" s="1183"/>
      <c r="UQG6" s="1183"/>
      <c r="UQH6" s="1183"/>
      <c r="UQI6" s="1183"/>
      <c r="UQJ6" s="1183"/>
      <c r="UQK6" s="1183"/>
      <c r="UQL6" s="1183"/>
      <c r="UQM6" s="1183"/>
      <c r="UQN6" s="1183"/>
      <c r="UQO6" s="1183"/>
      <c r="UQP6" s="1183"/>
      <c r="UQQ6" s="1183"/>
      <c r="UQR6" s="1183"/>
      <c r="UQS6" s="1183"/>
      <c r="UQT6" s="1183"/>
      <c r="UQU6" s="1183"/>
      <c r="UQV6" s="1183"/>
      <c r="UQW6" s="1183"/>
      <c r="UQX6" s="1183"/>
      <c r="UQY6" s="1183"/>
      <c r="UQZ6" s="1183"/>
      <c r="URA6" s="1183"/>
      <c r="URB6" s="1183"/>
      <c r="URC6" s="1183"/>
      <c r="URD6" s="1183"/>
      <c r="URE6" s="1183"/>
      <c r="URF6" s="1183"/>
      <c r="URG6" s="1183"/>
      <c r="URH6" s="1183"/>
      <c r="URI6" s="1183"/>
      <c r="URJ6" s="1183"/>
      <c r="URK6" s="1183"/>
      <c r="URL6" s="1183"/>
      <c r="URM6" s="1183"/>
      <c r="URN6" s="1183"/>
      <c r="URO6" s="1183"/>
      <c r="URP6" s="1183"/>
      <c r="URQ6" s="1183"/>
      <c r="URR6" s="1183"/>
      <c r="URS6" s="1183"/>
      <c r="URT6" s="1183"/>
      <c r="URU6" s="1183"/>
      <c r="URV6" s="1183"/>
      <c r="URW6" s="1183"/>
      <c r="URX6" s="1183"/>
      <c r="URY6" s="1183"/>
      <c r="URZ6" s="1183"/>
      <c r="USA6" s="1183"/>
      <c r="USB6" s="1183"/>
      <c r="USC6" s="1183"/>
      <c r="USD6" s="1183"/>
      <c r="USE6" s="1183"/>
      <c r="USF6" s="1183"/>
      <c r="USG6" s="1183"/>
      <c r="USH6" s="1183"/>
      <c r="USI6" s="1183"/>
      <c r="USJ6" s="1183"/>
      <c r="USK6" s="1183"/>
      <c r="USL6" s="1183"/>
      <c r="USM6" s="1183"/>
      <c r="USN6" s="1183"/>
      <c r="USO6" s="1183"/>
      <c r="USP6" s="1183"/>
      <c r="USQ6" s="1183"/>
      <c r="USR6" s="1183"/>
      <c r="USS6" s="1183"/>
      <c r="UST6" s="1183"/>
      <c r="USU6" s="1183"/>
      <c r="USV6" s="1183"/>
      <c r="USW6" s="1183"/>
      <c r="USX6" s="1183"/>
      <c r="USY6" s="1183"/>
      <c r="USZ6" s="1183"/>
      <c r="UTA6" s="1183"/>
      <c r="UTB6" s="1183"/>
      <c r="UTC6" s="1183"/>
      <c r="UTD6" s="1183"/>
      <c r="UTE6" s="1183"/>
      <c r="UTF6" s="1183"/>
      <c r="UTG6" s="1183"/>
      <c r="UTH6" s="1183"/>
      <c r="UTI6" s="1183"/>
      <c r="UTJ6" s="1183"/>
      <c r="UTK6" s="1183"/>
      <c r="UTL6" s="1183"/>
      <c r="UTM6" s="1183"/>
      <c r="UTN6" s="1183"/>
      <c r="UTO6" s="1183"/>
      <c r="UTP6" s="1183"/>
      <c r="UTQ6" s="1183"/>
      <c r="UTR6" s="1183"/>
      <c r="UTS6" s="1183"/>
      <c r="UTT6" s="1183"/>
      <c r="UTU6" s="1183"/>
      <c r="UTV6" s="1183"/>
      <c r="UTW6" s="1183"/>
      <c r="UTX6" s="1183"/>
      <c r="UTY6" s="1183"/>
      <c r="UTZ6" s="1183"/>
      <c r="UUA6" s="1183"/>
      <c r="UUB6" s="1183"/>
      <c r="UUC6" s="1183"/>
      <c r="UUD6" s="1183"/>
      <c r="UUE6" s="1183"/>
      <c r="UUF6" s="1183"/>
      <c r="UUG6" s="1183"/>
      <c r="UUH6" s="1183"/>
      <c r="UUI6" s="1183"/>
      <c r="UUJ6" s="1183"/>
      <c r="UUK6" s="1183"/>
      <c r="UUL6" s="1183"/>
      <c r="UUM6" s="1183"/>
      <c r="UUN6" s="1183"/>
      <c r="UUO6" s="1183"/>
      <c r="UUP6" s="1183"/>
      <c r="UUQ6" s="1183"/>
      <c r="UUR6" s="1183"/>
      <c r="UUS6" s="1183"/>
      <c r="UUT6" s="1183"/>
      <c r="UUU6" s="1183"/>
      <c r="UUV6" s="1183"/>
      <c r="UUW6" s="1183"/>
      <c r="UUX6" s="1183"/>
      <c r="UUY6" s="1183"/>
      <c r="UUZ6" s="1183"/>
      <c r="UVA6" s="1183"/>
      <c r="UVB6" s="1183"/>
      <c r="UVC6" s="1183"/>
      <c r="UVD6" s="1183"/>
      <c r="UVE6" s="1183"/>
      <c r="UVF6" s="1183"/>
      <c r="UVG6" s="1183"/>
      <c r="UVH6" s="1183"/>
      <c r="UVI6" s="1183"/>
      <c r="UVJ6" s="1183"/>
      <c r="UVK6" s="1183"/>
      <c r="UVL6" s="1183"/>
      <c r="UVM6" s="1183"/>
      <c r="UVN6" s="1183"/>
      <c r="UVO6" s="1183"/>
      <c r="UVP6" s="1183"/>
      <c r="UVQ6" s="1183"/>
      <c r="UVR6" s="1183"/>
      <c r="UVS6" s="1183"/>
      <c r="UVT6" s="1183"/>
      <c r="UVU6" s="1183"/>
      <c r="UVV6" s="1183"/>
      <c r="UVW6" s="1183"/>
      <c r="UVX6" s="1183"/>
      <c r="UVY6" s="1183"/>
      <c r="UVZ6" s="1183"/>
      <c r="UWA6" s="1183"/>
      <c r="UWB6" s="1183"/>
      <c r="UWC6" s="1183"/>
      <c r="UWD6" s="1183"/>
      <c r="UWE6" s="1183"/>
      <c r="UWF6" s="1183"/>
      <c r="UWG6" s="1183"/>
      <c r="UWH6" s="1183"/>
      <c r="UWI6" s="1183"/>
      <c r="UWJ6" s="1183"/>
      <c r="UWK6" s="1183"/>
      <c r="UWL6" s="1183"/>
      <c r="UWM6" s="1183"/>
      <c r="UWN6" s="1183"/>
      <c r="UWO6" s="1183"/>
      <c r="UWP6" s="1183"/>
      <c r="UWQ6" s="1183"/>
      <c r="UWR6" s="1183"/>
      <c r="UWS6" s="1183"/>
      <c r="UWT6" s="1183"/>
      <c r="UWU6" s="1183"/>
      <c r="UWV6" s="1183"/>
      <c r="UWW6" s="1183"/>
      <c r="UWX6" s="1183"/>
      <c r="UWY6" s="1183"/>
      <c r="UWZ6" s="1183"/>
      <c r="UXA6" s="1183"/>
      <c r="UXB6" s="1183"/>
      <c r="UXC6" s="1183"/>
      <c r="UXD6" s="1183"/>
      <c r="UXE6" s="1183"/>
      <c r="UXF6" s="1183"/>
      <c r="UXG6" s="1183"/>
      <c r="UXH6" s="1183"/>
      <c r="UXI6" s="1183"/>
      <c r="UXJ6" s="1183"/>
      <c r="UXK6" s="1183"/>
      <c r="UXL6" s="1183"/>
      <c r="UXM6" s="1183"/>
      <c r="UXN6" s="1183"/>
      <c r="UXO6" s="1183"/>
      <c r="UXP6" s="1183"/>
      <c r="UXQ6" s="1183"/>
      <c r="UXR6" s="1183"/>
      <c r="UXS6" s="1183"/>
      <c r="UXT6" s="1183"/>
      <c r="UXU6" s="1183"/>
      <c r="UXV6" s="1183"/>
      <c r="UXW6" s="1183"/>
      <c r="UXX6" s="1183"/>
      <c r="UXY6" s="1183"/>
      <c r="UXZ6" s="1183"/>
      <c r="UYA6" s="1183"/>
      <c r="UYB6" s="1183"/>
      <c r="UYC6" s="1183"/>
      <c r="UYD6" s="1183"/>
      <c r="UYE6" s="1183"/>
      <c r="UYF6" s="1183"/>
      <c r="UYG6" s="1183"/>
      <c r="UYH6" s="1183"/>
      <c r="UYI6" s="1183"/>
      <c r="UYJ6" s="1183"/>
      <c r="UYK6" s="1183"/>
      <c r="UYL6" s="1183"/>
      <c r="UYM6" s="1183"/>
      <c r="UYN6" s="1183"/>
      <c r="UYO6" s="1183"/>
      <c r="UYP6" s="1183"/>
      <c r="UYQ6" s="1183"/>
      <c r="UYR6" s="1183"/>
      <c r="UYS6" s="1183"/>
      <c r="UYT6" s="1183"/>
      <c r="UYU6" s="1183"/>
      <c r="UYV6" s="1183"/>
      <c r="UYW6" s="1183"/>
      <c r="UYX6" s="1183"/>
      <c r="UYY6" s="1183"/>
      <c r="UYZ6" s="1183"/>
      <c r="UZA6" s="1183"/>
      <c r="UZB6" s="1183"/>
      <c r="UZC6" s="1183"/>
      <c r="UZD6" s="1183"/>
      <c r="UZE6" s="1183"/>
      <c r="UZF6" s="1183"/>
      <c r="UZG6" s="1183"/>
      <c r="UZH6" s="1183"/>
      <c r="UZI6" s="1183"/>
      <c r="UZJ6" s="1183"/>
      <c r="UZK6" s="1183"/>
      <c r="UZL6" s="1183"/>
      <c r="UZM6" s="1183"/>
      <c r="UZN6" s="1183"/>
      <c r="UZO6" s="1183"/>
      <c r="UZP6" s="1183"/>
      <c r="UZQ6" s="1183"/>
      <c r="UZR6" s="1183"/>
      <c r="UZS6" s="1183"/>
      <c r="UZT6" s="1183"/>
      <c r="UZU6" s="1183"/>
      <c r="UZV6" s="1183"/>
      <c r="UZW6" s="1183"/>
      <c r="UZX6" s="1183"/>
      <c r="UZY6" s="1183"/>
      <c r="UZZ6" s="1183"/>
      <c r="VAA6" s="1183"/>
      <c r="VAB6" s="1183"/>
      <c r="VAC6" s="1183"/>
      <c r="VAD6" s="1183"/>
      <c r="VAE6" s="1183"/>
      <c r="VAF6" s="1183"/>
      <c r="VAG6" s="1183"/>
      <c r="VAH6" s="1183"/>
      <c r="VAI6" s="1183"/>
      <c r="VAJ6" s="1183"/>
      <c r="VAK6" s="1183"/>
      <c r="VAL6" s="1183"/>
      <c r="VAM6" s="1183"/>
      <c r="VAN6" s="1183"/>
      <c r="VAO6" s="1183"/>
      <c r="VAP6" s="1183"/>
      <c r="VAQ6" s="1183"/>
      <c r="VAR6" s="1183"/>
      <c r="VAS6" s="1183"/>
      <c r="VAT6" s="1183"/>
      <c r="VAU6" s="1183"/>
      <c r="VAV6" s="1183"/>
      <c r="VAW6" s="1183"/>
      <c r="VAX6" s="1183"/>
      <c r="VAY6" s="1183"/>
      <c r="VAZ6" s="1183"/>
      <c r="VBA6" s="1183"/>
      <c r="VBB6" s="1183"/>
      <c r="VBC6" s="1183"/>
      <c r="VBD6" s="1183"/>
      <c r="VBE6" s="1183"/>
      <c r="VBF6" s="1183"/>
      <c r="VBG6" s="1183"/>
      <c r="VBH6" s="1183"/>
      <c r="VBI6" s="1183"/>
      <c r="VBJ6" s="1183"/>
      <c r="VBK6" s="1183"/>
      <c r="VBL6" s="1183"/>
      <c r="VBM6" s="1183"/>
      <c r="VBN6" s="1183"/>
      <c r="VBO6" s="1183"/>
      <c r="VBP6" s="1183"/>
      <c r="VBQ6" s="1183"/>
      <c r="VBR6" s="1183"/>
      <c r="VBS6" s="1183"/>
      <c r="VBT6" s="1183"/>
      <c r="VBU6" s="1183"/>
      <c r="VBV6" s="1183"/>
      <c r="VBW6" s="1183"/>
      <c r="VBX6" s="1183"/>
      <c r="VBY6" s="1183"/>
      <c r="VBZ6" s="1183"/>
      <c r="VCA6" s="1183"/>
      <c r="VCB6" s="1183"/>
      <c r="VCC6" s="1183"/>
      <c r="VCD6" s="1183"/>
      <c r="VCE6" s="1183"/>
      <c r="VCF6" s="1183"/>
      <c r="VCG6" s="1183"/>
      <c r="VCH6" s="1183"/>
      <c r="VCI6" s="1183"/>
      <c r="VCJ6" s="1183"/>
      <c r="VCK6" s="1183"/>
      <c r="VCL6" s="1183"/>
      <c r="VCM6" s="1183"/>
      <c r="VCN6" s="1183"/>
      <c r="VCO6" s="1183"/>
      <c r="VCP6" s="1183"/>
      <c r="VCQ6" s="1183"/>
      <c r="VCR6" s="1183"/>
      <c r="VCS6" s="1183"/>
      <c r="VCT6" s="1183"/>
      <c r="VCU6" s="1183"/>
      <c r="VCV6" s="1183"/>
      <c r="VCW6" s="1183"/>
      <c r="VCX6" s="1183"/>
      <c r="VCY6" s="1183"/>
      <c r="VCZ6" s="1183"/>
      <c r="VDA6" s="1183"/>
      <c r="VDB6" s="1183"/>
      <c r="VDC6" s="1183"/>
      <c r="VDD6" s="1183"/>
      <c r="VDE6" s="1183"/>
      <c r="VDF6" s="1183"/>
      <c r="VDG6" s="1183"/>
      <c r="VDH6" s="1183"/>
      <c r="VDI6" s="1183"/>
      <c r="VDJ6" s="1183"/>
      <c r="VDK6" s="1183"/>
      <c r="VDL6" s="1183"/>
      <c r="VDM6" s="1183"/>
      <c r="VDN6" s="1183"/>
      <c r="VDO6" s="1183"/>
      <c r="VDP6" s="1183"/>
      <c r="VDQ6" s="1183"/>
      <c r="VDR6" s="1183"/>
      <c r="VDS6" s="1183"/>
      <c r="VDT6" s="1183"/>
      <c r="VDU6" s="1183"/>
      <c r="VDV6" s="1183"/>
      <c r="VDW6" s="1183"/>
      <c r="VDX6" s="1183"/>
      <c r="VDY6" s="1183"/>
      <c r="VDZ6" s="1183"/>
      <c r="VEA6" s="1183"/>
      <c r="VEB6" s="1183"/>
      <c r="VEC6" s="1183"/>
      <c r="VED6" s="1183"/>
      <c r="VEE6" s="1183"/>
      <c r="VEF6" s="1183"/>
      <c r="VEG6" s="1183"/>
      <c r="VEH6" s="1183"/>
      <c r="VEI6" s="1183"/>
      <c r="VEJ6" s="1183"/>
      <c r="VEK6" s="1183"/>
      <c r="VEL6" s="1183"/>
      <c r="VEM6" s="1183"/>
      <c r="VEN6" s="1183"/>
      <c r="VEO6" s="1183"/>
      <c r="VEP6" s="1183"/>
      <c r="VEQ6" s="1183"/>
      <c r="VER6" s="1183"/>
      <c r="VES6" s="1183"/>
      <c r="VET6" s="1183"/>
      <c r="VEU6" s="1183"/>
      <c r="VEV6" s="1183"/>
      <c r="VEW6" s="1183"/>
      <c r="VEX6" s="1183"/>
      <c r="VEY6" s="1183"/>
      <c r="VEZ6" s="1183"/>
      <c r="VFA6" s="1183"/>
      <c r="VFB6" s="1183"/>
      <c r="VFC6" s="1183"/>
      <c r="VFD6" s="1183"/>
      <c r="VFE6" s="1183"/>
      <c r="VFF6" s="1183"/>
      <c r="VFG6" s="1183"/>
      <c r="VFH6" s="1183"/>
      <c r="VFI6" s="1183"/>
      <c r="VFJ6" s="1183"/>
      <c r="VFK6" s="1183"/>
      <c r="VFL6" s="1183"/>
      <c r="VFM6" s="1183"/>
      <c r="VFN6" s="1183"/>
      <c r="VFO6" s="1183"/>
      <c r="VFP6" s="1183"/>
      <c r="VFQ6" s="1183"/>
      <c r="VFR6" s="1183"/>
      <c r="VFS6" s="1183"/>
      <c r="VFT6" s="1183"/>
      <c r="VFU6" s="1183"/>
      <c r="VFV6" s="1183"/>
      <c r="VFW6" s="1183"/>
      <c r="VFX6" s="1183"/>
      <c r="VFY6" s="1183"/>
      <c r="VFZ6" s="1183"/>
      <c r="VGA6" s="1183"/>
      <c r="VGB6" s="1183"/>
      <c r="VGC6" s="1183"/>
      <c r="VGD6" s="1183"/>
      <c r="VGE6" s="1183"/>
      <c r="VGF6" s="1183"/>
      <c r="VGG6" s="1183"/>
      <c r="VGH6" s="1183"/>
      <c r="VGI6" s="1183"/>
      <c r="VGJ6" s="1183"/>
      <c r="VGK6" s="1183"/>
      <c r="VGL6" s="1183"/>
      <c r="VGM6" s="1183"/>
      <c r="VGN6" s="1183"/>
      <c r="VGO6" s="1183"/>
      <c r="VGP6" s="1183"/>
      <c r="VGQ6" s="1183"/>
      <c r="VGR6" s="1183"/>
      <c r="VGS6" s="1183"/>
      <c r="VGT6" s="1183"/>
      <c r="VGU6" s="1183"/>
      <c r="VGV6" s="1183"/>
      <c r="VGW6" s="1183"/>
      <c r="VGX6" s="1183"/>
      <c r="VGY6" s="1183"/>
      <c r="VGZ6" s="1183"/>
      <c r="VHA6" s="1183"/>
      <c r="VHB6" s="1183"/>
      <c r="VHC6" s="1183"/>
      <c r="VHD6" s="1183"/>
      <c r="VHE6" s="1183"/>
      <c r="VHF6" s="1183"/>
      <c r="VHG6" s="1183"/>
      <c r="VHH6" s="1183"/>
      <c r="VHI6" s="1183"/>
      <c r="VHJ6" s="1183"/>
      <c r="VHK6" s="1183"/>
      <c r="VHL6" s="1183"/>
      <c r="VHM6" s="1183"/>
      <c r="VHN6" s="1183"/>
      <c r="VHO6" s="1183"/>
      <c r="VHP6" s="1183"/>
      <c r="VHQ6" s="1183"/>
      <c r="VHR6" s="1183"/>
      <c r="VHS6" s="1183"/>
      <c r="VHT6" s="1183"/>
      <c r="VHU6" s="1183"/>
      <c r="VHV6" s="1183"/>
      <c r="VHW6" s="1183"/>
      <c r="VHX6" s="1183"/>
      <c r="VHY6" s="1183"/>
      <c r="VHZ6" s="1183"/>
      <c r="VIA6" s="1183"/>
      <c r="VIB6" s="1183"/>
      <c r="VIC6" s="1183"/>
      <c r="VID6" s="1183"/>
      <c r="VIE6" s="1183"/>
      <c r="VIF6" s="1183"/>
      <c r="VIG6" s="1183"/>
      <c r="VIH6" s="1183"/>
      <c r="VII6" s="1183"/>
      <c r="VIJ6" s="1183"/>
      <c r="VIK6" s="1183"/>
      <c r="VIL6" s="1183"/>
      <c r="VIM6" s="1183"/>
      <c r="VIN6" s="1183"/>
      <c r="VIO6" s="1183"/>
      <c r="VIP6" s="1183"/>
      <c r="VIQ6" s="1183"/>
      <c r="VIR6" s="1183"/>
      <c r="VIS6" s="1183"/>
      <c r="VIT6" s="1183"/>
      <c r="VIU6" s="1183"/>
      <c r="VIV6" s="1183"/>
      <c r="VIW6" s="1183"/>
      <c r="VIX6" s="1183"/>
      <c r="VIY6" s="1183"/>
      <c r="VIZ6" s="1183"/>
      <c r="VJA6" s="1183"/>
      <c r="VJB6" s="1183"/>
      <c r="VJC6" s="1183"/>
      <c r="VJD6" s="1183"/>
      <c r="VJE6" s="1183"/>
      <c r="VJF6" s="1183"/>
      <c r="VJG6" s="1183"/>
      <c r="VJH6" s="1183"/>
      <c r="VJI6" s="1183"/>
      <c r="VJJ6" s="1183"/>
      <c r="VJK6" s="1183"/>
      <c r="VJL6" s="1183"/>
      <c r="VJM6" s="1183"/>
      <c r="VJN6" s="1183"/>
      <c r="VJO6" s="1183"/>
      <c r="VJP6" s="1183"/>
      <c r="VJQ6" s="1183"/>
      <c r="VJR6" s="1183"/>
      <c r="VJS6" s="1183"/>
      <c r="VJT6" s="1183"/>
      <c r="VJU6" s="1183"/>
      <c r="VJV6" s="1183"/>
      <c r="VJW6" s="1183"/>
      <c r="VJX6" s="1183"/>
      <c r="VJY6" s="1183"/>
      <c r="VJZ6" s="1183"/>
      <c r="VKA6" s="1183"/>
      <c r="VKB6" s="1183"/>
      <c r="VKC6" s="1183"/>
      <c r="VKD6" s="1183"/>
      <c r="VKE6" s="1183"/>
      <c r="VKF6" s="1183"/>
      <c r="VKG6" s="1183"/>
      <c r="VKH6" s="1183"/>
      <c r="VKI6" s="1183"/>
      <c r="VKJ6" s="1183"/>
      <c r="VKK6" s="1183"/>
      <c r="VKL6" s="1183"/>
      <c r="VKM6" s="1183"/>
      <c r="VKN6" s="1183"/>
      <c r="VKO6" s="1183"/>
      <c r="VKP6" s="1183"/>
      <c r="VKQ6" s="1183"/>
      <c r="VKR6" s="1183"/>
      <c r="VKS6" s="1183"/>
      <c r="VKT6" s="1183"/>
      <c r="VKU6" s="1183"/>
      <c r="VKV6" s="1183"/>
      <c r="VKW6" s="1183"/>
      <c r="VKX6" s="1183"/>
      <c r="VKY6" s="1183"/>
      <c r="VKZ6" s="1183"/>
      <c r="VLA6" s="1183"/>
      <c r="VLB6" s="1183"/>
      <c r="VLC6" s="1183"/>
      <c r="VLD6" s="1183"/>
      <c r="VLE6" s="1183"/>
      <c r="VLF6" s="1183"/>
      <c r="VLG6" s="1183"/>
      <c r="VLH6" s="1183"/>
      <c r="VLI6" s="1183"/>
      <c r="VLJ6" s="1183"/>
      <c r="VLK6" s="1183"/>
      <c r="VLL6" s="1183"/>
      <c r="VLM6" s="1183"/>
      <c r="VLN6" s="1183"/>
      <c r="VLO6" s="1183"/>
      <c r="VLP6" s="1183"/>
      <c r="VLQ6" s="1183"/>
      <c r="VLR6" s="1183"/>
      <c r="VLS6" s="1183"/>
      <c r="VLT6" s="1183"/>
      <c r="VLU6" s="1183"/>
      <c r="VLV6" s="1183"/>
      <c r="VLW6" s="1183"/>
      <c r="VLX6" s="1183"/>
      <c r="VLY6" s="1183"/>
      <c r="VLZ6" s="1183"/>
      <c r="VMA6" s="1183"/>
      <c r="VMB6" s="1183"/>
      <c r="VMC6" s="1183"/>
      <c r="VMD6" s="1183"/>
      <c r="VME6" s="1183"/>
      <c r="VMF6" s="1183"/>
      <c r="VMG6" s="1183"/>
      <c r="VMH6" s="1183"/>
      <c r="VMI6" s="1183"/>
      <c r="VMJ6" s="1183"/>
      <c r="VMK6" s="1183"/>
      <c r="VML6" s="1183"/>
      <c r="VMM6" s="1183"/>
      <c r="VMN6" s="1183"/>
      <c r="VMO6" s="1183"/>
      <c r="VMP6" s="1183"/>
      <c r="VMQ6" s="1183"/>
      <c r="VMR6" s="1183"/>
      <c r="VMS6" s="1183"/>
      <c r="VMT6" s="1183"/>
      <c r="VMU6" s="1183"/>
      <c r="VMV6" s="1183"/>
      <c r="VMW6" s="1183"/>
      <c r="VMX6" s="1183"/>
      <c r="VMY6" s="1183"/>
      <c r="VMZ6" s="1183"/>
      <c r="VNA6" s="1183"/>
      <c r="VNB6" s="1183"/>
      <c r="VNC6" s="1183"/>
      <c r="VND6" s="1183"/>
      <c r="VNE6" s="1183"/>
      <c r="VNF6" s="1183"/>
      <c r="VNG6" s="1183"/>
      <c r="VNH6" s="1183"/>
      <c r="VNI6" s="1183"/>
      <c r="VNJ6" s="1183"/>
      <c r="VNK6" s="1183"/>
      <c r="VNL6" s="1183"/>
      <c r="VNM6" s="1183"/>
      <c r="VNN6" s="1183"/>
      <c r="VNO6" s="1183"/>
      <c r="VNP6" s="1183"/>
      <c r="VNQ6" s="1183"/>
      <c r="VNR6" s="1183"/>
      <c r="VNS6" s="1183"/>
      <c r="VNT6" s="1183"/>
      <c r="VNU6" s="1183"/>
      <c r="VNV6" s="1183"/>
      <c r="VNW6" s="1183"/>
      <c r="VNX6" s="1183"/>
      <c r="VNY6" s="1183"/>
      <c r="VNZ6" s="1183"/>
      <c r="VOA6" s="1183"/>
      <c r="VOB6" s="1183"/>
      <c r="VOC6" s="1183"/>
      <c r="VOD6" s="1183"/>
      <c r="VOE6" s="1183"/>
      <c r="VOF6" s="1183"/>
      <c r="VOG6" s="1183"/>
      <c r="VOH6" s="1183"/>
      <c r="VOI6" s="1183"/>
      <c r="VOJ6" s="1183"/>
      <c r="VOK6" s="1183"/>
      <c r="VOL6" s="1183"/>
      <c r="VOM6" s="1183"/>
      <c r="VON6" s="1183"/>
      <c r="VOO6" s="1183"/>
      <c r="VOP6" s="1183"/>
      <c r="VOQ6" s="1183"/>
      <c r="VOR6" s="1183"/>
      <c r="VOS6" s="1183"/>
      <c r="VOT6" s="1183"/>
      <c r="VOU6" s="1183"/>
      <c r="VOV6" s="1183"/>
      <c r="VOW6" s="1183"/>
      <c r="VOX6" s="1183"/>
      <c r="VOY6" s="1183"/>
      <c r="VOZ6" s="1183"/>
      <c r="VPA6" s="1183"/>
      <c r="VPB6" s="1183"/>
      <c r="VPC6" s="1183"/>
      <c r="VPD6" s="1183"/>
      <c r="VPE6" s="1183"/>
      <c r="VPF6" s="1183"/>
      <c r="VPG6" s="1183"/>
      <c r="VPH6" s="1183"/>
      <c r="VPI6" s="1183"/>
      <c r="VPJ6" s="1183"/>
      <c r="VPK6" s="1183"/>
      <c r="VPL6" s="1183"/>
      <c r="VPM6" s="1183"/>
      <c r="VPN6" s="1183"/>
      <c r="VPO6" s="1183"/>
      <c r="VPP6" s="1183"/>
      <c r="VPQ6" s="1183"/>
      <c r="VPR6" s="1183"/>
      <c r="VPS6" s="1183"/>
      <c r="VPT6" s="1183"/>
      <c r="VPU6" s="1183"/>
      <c r="VPV6" s="1183"/>
      <c r="VPW6" s="1183"/>
      <c r="VPX6" s="1183"/>
      <c r="VPY6" s="1183"/>
      <c r="VPZ6" s="1183"/>
      <c r="VQA6" s="1183"/>
      <c r="VQB6" s="1183"/>
      <c r="VQC6" s="1183"/>
      <c r="VQD6" s="1183"/>
      <c r="VQE6" s="1183"/>
      <c r="VQF6" s="1183"/>
      <c r="VQG6" s="1183"/>
      <c r="VQH6" s="1183"/>
      <c r="VQI6" s="1183"/>
      <c r="VQJ6" s="1183"/>
      <c r="VQK6" s="1183"/>
      <c r="VQL6" s="1183"/>
      <c r="VQM6" s="1183"/>
      <c r="VQN6" s="1183"/>
      <c r="VQO6" s="1183"/>
      <c r="VQP6" s="1183"/>
      <c r="VQQ6" s="1183"/>
      <c r="VQR6" s="1183"/>
      <c r="VQS6" s="1183"/>
      <c r="VQT6" s="1183"/>
      <c r="VQU6" s="1183"/>
      <c r="VQV6" s="1183"/>
      <c r="VQW6" s="1183"/>
      <c r="VQX6" s="1183"/>
      <c r="VQY6" s="1183"/>
      <c r="VQZ6" s="1183"/>
      <c r="VRA6" s="1183"/>
      <c r="VRB6" s="1183"/>
      <c r="VRC6" s="1183"/>
      <c r="VRD6" s="1183"/>
      <c r="VRE6" s="1183"/>
      <c r="VRF6" s="1183"/>
      <c r="VRG6" s="1183"/>
      <c r="VRH6" s="1183"/>
      <c r="VRI6" s="1183"/>
      <c r="VRJ6" s="1183"/>
      <c r="VRK6" s="1183"/>
      <c r="VRL6" s="1183"/>
      <c r="VRM6" s="1183"/>
      <c r="VRN6" s="1183"/>
      <c r="VRO6" s="1183"/>
      <c r="VRP6" s="1183"/>
      <c r="VRQ6" s="1183"/>
      <c r="VRR6" s="1183"/>
      <c r="VRS6" s="1183"/>
      <c r="VRT6" s="1183"/>
      <c r="VRU6" s="1183"/>
      <c r="VRV6" s="1183"/>
      <c r="VRW6" s="1183"/>
      <c r="VRX6" s="1183"/>
      <c r="VRY6" s="1183"/>
      <c r="VRZ6" s="1183"/>
      <c r="VSA6" s="1183"/>
      <c r="VSB6" s="1183"/>
      <c r="VSC6" s="1183"/>
      <c r="VSD6" s="1183"/>
      <c r="VSE6" s="1183"/>
      <c r="VSF6" s="1183"/>
      <c r="VSG6" s="1183"/>
      <c r="VSH6" s="1183"/>
      <c r="VSI6" s="1183"/>
      <c r="VSJ6" s="1183"/>
      <c r="VSK6" s="1183"/>
      <c r="VSL6" s="1183"/>
      <c r="VSM6" s="1183"/>
      <c r="VSN6" s="1183"/>
      <c r="VSO6" s="1183"/>
      <c r="VSP6" s="1183"/>
      <c r="VSQ6" s="1183"/>
      <c r="VSR6" s="1183"/>
      <c r="VSS6" s="1183"/>
      <c r="VST6" s="1183"/>
      <c r="VSU6" s="1183"/>
      <c r="VSV6" s="1183"/>
      <c r="VSW6" s="1183"/>
      <c r="VSX6" s="1183"/>
      <c r="VSY6" s="1183"/>
      <c r="VSZ6" s="1183"/>
      <c r="VTA6" s="1183"/>
      <c r="VTB6" s="1183"/>
      <c r="VTC6" s="1183"/>
      <c r="VTD6" s="1183"/>
      <c r="VTE6" s="1183"/>
      <c r="VTF6" s="1183"/>
      <c r="VTG6" s="1183"/>
      <c r="VTH6" s="1183"/>
      <c r="VTI6" s="1183"/>
      <c r="VTJ6" s="1183"/>
      <c r="VTK6" s="1183"/>
      <c r="VTL6" s="1183"/>
      <c r="VTM6" s="1183"/>
      <c r="VTN6" s="1183"/>
      <c r="VTO6" s="1183"/>
      <c r="VTP6" s="1183"/>
      <c r="VTQ6" s="1183"/>
      <c r="VTR6" s="1183"/>
      <c r="VTS6" s="1183"/>
      <c r="VTT6" s="1183"/>
      <c r="VTU6" s="1183"/>
      <c r="VTV6" s="1183"/>
      <c r="VTW6" s="1183"/>
      <c r="VTX6" s="1183"/>
      <c r="VTY6" s="1183"/>
      <c r="VTZ6" s="1183"/>
      <c r="VUA6" s="1183"/>
      <c r="VUB6" s="1183"/>
      <c r="VUC6" s="1183"/>
      <c r="VUD6" s="1183"/>
      <c r="VUE6" s="1183"/>
      <c r="VUF6" s="1183"/>
      <c r="VUG6" s="1183"/>
      <c r="VUH6" s="1183"/>
      <c r="VUI6" s="1183"/>
      <c r="VUJ6" s="1183"/>
      <c r="VUK6" s="1183"/>
      <c r="VUL6" s="1183"/>
      <c r="VUM6" s="1183"/>
      <c r="VUN6" s="1183"/>
      <c r="VUO6" s="1183"/>
      <c r="VUP6" s="1183"/>
      <c r="VUQ6" s="1183"/>
      <c r="VUR6" s="1183"/>
      <c r="VUS6" s="1183"/>
      <c r="VUT6" s="1183"/>
      <c r="VUU6" s="1183"/>
      <c r="VUV6" s="1183"/>
      <c r="VUW6" s="1183"/>
      <c r="VUX6" s="1183"/>
      <c r="VUY6" s="1183"/>
      <c r="VUZ6" s="1183"/>
      <c r="VVA6" s="1183"/>
      <c r="VVB6" s="1183"/>
      <c r="VVC6" s="1183"/>
      <c r="VVD6" s="1183"/>
      <c r="VVE6" s="1183"/>
      <c r="VVF6" s="1183"/>
      <c r="VVG6" s="1183"/>
      <c r="VVH6" s="1183"/>
      <c r="VVI6" s="1183"/>
      <c r="VVJ6" s="1183"/>
      <c r="VVK6" s="1183"/>
      <c r="VVL6" s="1183"/>
      <c r="VVM6" s="1183"/>
      <c r="VVN6" s="1183"/>
      <c r="VVO6" s="1183"/>
      <c r="VVP6" s="1183"/>
      <c r="VVQ6" s="1183"/>
      <c r="VVR6" s="1183"/>
      <c r="VVS6" s="1183"/>
      <c r="VVT6" s="1183"/>
      <c r="VVU6" s="1183"/>
      <c r="VVV6" s="1183"/>
      <c r="VVW6" s="1183"/>
      <c r="VVX6" s="1183"/>
      <c r="VVY6" s="1183"/>
      <c r="VVZ6" s="1183"/>
      <c r="VWA6" s="1183"/>
      <c r="VWB6" s="1183"/>
      <c r="VWC6" s="1183"/>
      <c r="VWD6" s="1183"/>
      <c r="VWE6" s="1183"/>
      <c r="VWF6" s="1183"/>
      <c r="VWG6" s="1183"/>
      <c r="VWH6" s="1183"/>
      <c r="VWI6" s="1183"/>
      <c r="VWJ6" s="1183"/>
      <c r="VWK6" s="1183"/>
      <c r="VWL6" s="1183"/>
      <c r="VWM6" s="1183"/>
      <c r="VWN6" s="1183"/>
      <c r="VWO6" s="1183"/>
      <c r="VWP6" s="1183"/>
      <c r="VWQ6" s="1183"/>
      <c r="VWR6" s="1183"/>
      <c r="VWS6" s="1183"/>
      <c r="VWT6" s="1183"/>
      <c r="VWU6" s="1183"/>
      <c r="VWV6" s="1183"/>
      <c r="VWW6" s="1183"/>
      <c r="VWX6" s="1183"/>
      <c r="VWY6" s="1183"/>
      <c r="VWZ6" s="1183"/>
      <c r="VXA6" s="1183"/>
      <c r="VXB6" s="1183"/>
      <c r="VXC6" s="1183"/>
      <c r="VXD6" s="1183"/>
      <c r="VXE6" s="1183"/>
      <c r="VXF6" s="1183"/>
      <c r="VXG6" s="1183"/>
      <c r="VXH6" s="1183"/>
      <c r="VXI6" s="1183"/>
      <c r="VXJ6" s="1183"/>
      <c r="VXK6" s="1183"/>
      <c r="VXL6" s="1183"/>
      <c r="VXM6" s="1183"/>
      <c r="VXN6" s="1183"/>
      <c r="VXO6" s="1183"/>
      <c r="VXP6" s="1183"/>
      <c r="VXQ6" s="1183"/>
      <c r="VXR6" s="1183"/>
      <c r="VXS6" s="1183"/>
      <c r="VXT6" s="1183"/>
      <c r="VXU6" s="1183"/>
      <c r="VXV6" s="1183"/>
      <c r="VXW6" s="1183"/>
      <c r="VXX6" s="1183"/>
      <c r="VXY6" s="1183"/>
      <c r="VXZ6" s="1183"/>
      <c r="VYA6" s="1183"/>
      <c r="VYB6" s="1183"/>
      <c r="VYC6" s="1183"/>
      <c r="VYD6" s="1183"/>
      <c r="VYE6" s="1183"/>
      <c r="VYF6" s="1183"/>
      <c r="VYG6" s="1183"/>
      <c r="VYH6" s="1183"/>
      <c r="VYI6" s="1183"/>
      <c r="VYJ6" s="1183"/>
      <c r="VYK6" s="1183"/>
      <c r="VYL6" s="1183"/>
      <c r="VYM6" s="1183"/>
      <c r="VYN6" s="1183"/>
      <c r="VYO6" s="1183"/>
      <c r="VYP6" s="1183"/>
      <c r="VYQ6" s="1183"/>
      <c r="VYR6" s="1183"/>
      <c r="VYS6" s="1183"/>
      <c r="VYT6" s="1183"/>
      <c r="VYU6" s="1183"/>
      <c r="VYV6" s="1183"/>
      <c r="VYW6" s="1183"/>
      <c r="VYX6" s="1183"/>
      <c r="VYY6" s="1183"/>
      <c r="VYZ6" s="1183"/>
      <c r="VZA6" s="1183"/>
      <c r="VZB6" s="1183"/>
      <c r="VZC6" s="1183"/>
      <c r="VZD6" s="1183"/>
      <c r="VZE6" s="1183"/>
      <c r="VZF6" s="1183"/>
      <c r="VZG6" s="1183"/>
      <c r="VZH6" s="1183"/>
      <c r="VZI6" s="1183"/>
      <c r="VZJ6" s="1183"/>
      <c r="VZK6" s="1183"/>
      <c r="VZL6" s="1183"/>
      <c r="VZM6" s="1183"/>
      <c r="VZN6" s="1183"/>
      <c r="VZO6" s="1183"/>
      <c r="VZP6" s="1183"/>
      <c r="VZQ6" s="1183"/>
      <c r="VZR6" s="1183"/>
      <c r="VZS6" s="1183"/>
      <c r="VZT6" s="1183"/>
      <c r="VZU6" s="1183"/>
      <c r="VZV6" s="1183"/>
      <c r="VZW6" s="1183"/>
      <c r="VZX6" s="1183"/>
      <c r="VZY6" s="1183"/>
      <c r="VZZ6" s="1183"/>
      <c r="WAA6" s="1183"/>
      <c r="WAB6" s="1183"/>
      <c r="WAC6" s="1183"/>
      <c r="WAD6" s="1183"/>
      <c r="WAE6" s="1183"/>
      <c r="WAF6" s="1183"/>
      <c r="WAG6" s="1183"/>
      <c r="WAH6" s="1183"/>
      <c r="WAI6" s="1183"/>
      <c r="WAJ6" s="1183"/>
      <c r="WAK6" s="1183"/>
      <c r="WAL6" s="1183"/>
      <c r="WAM6" s="1183"/>
      <c r="WAN6" s="1183"/>
      <c r="WAO6" s="1183"/>
      <c r="WAP6" s="1183"/>
      <c r="WAQ6" s="1183"/>
      <c r="WAR6" s="1183"/>
      <c r="WAS6" s="1183"/>
      <c r="WAT6" s="1183"/>
      <c r="WAU6" s="1183"/>
      <c r="WAV6" s="1183"/>
      <c r="WAW6" s="1183"/>
      <c r="WAX6" s="1183"/>
      <c r="WAY6" s="1183"/>
      <c r="WAZ6" s="1183"/>
      <c r="WBA6" s="1183"/>
      <c r="WBB6" s="1183"/>
      <c r="WBC6" s="1183"/>
      <c r="WBD6" s="1183"/>
      <c r="WBE6" s="1183"/>
      <c r="WBF6" s="1183"/>
      <c r="WBG6" s="1183"/>
      <c r="WBH6" s="1183"/>
      <c r="WBI6" s="1183"/>
      <c r="WBJ6" s="1183"/>
      <c r="WBK6" s="1183"/>
      <c r="WBL6" s="1183"/>
      <c r="WBM6" s="1183"/>
      <c r="WBN6" s="1183"/>
      <c r="WBO6" s="1183"/>
      <c r="WBP6" s="1183"/>
      <c r="WBQ6" s="1183"/>
      <c r="WBR6" s="1183"/>
      <c r="WBS6" s="1183"/>
      <c r="WBT6" s="1183"/>
      <c r="WBU6" s="1183"/>
      <c r="WBV6" s="1183"/>
      <c r="WBW6" s="1183"/>
      <c r="WBX6" s="1183"/>
      <c r="WBY6" s="1183"/>
      <c r="WBZ6" s="1183"/>
      <c r="WCA6" s="1183"/>
      <c r="WCB6" s="1183"/>
      <c r="WCC6" s="1183"/>
      <c r="WCD6" s="1183"/>
      <c r="WCE6" s="1183"/>
      <c r="WCF6" s="1183"/>
      <c r="WCG6" s="1183"/>
      <c r="WCH6" s="1183"/>
      <c r="WCI6" s="1183"/>
      <c r="WCJ6" s="1183"/>
      <c r="WCK6" s="1183"/>
      <c r="WCL6" s="1183"/>
      <c r="WCM6" s="1183"/>
      <c r="WCN6" s="1183"/>
      <c r="WCO6" s="1183"/>
      <c r="WCP6" s="1183"/>
      <c r="WCQ6" s="1183"/>
      <c r="WCR6" s="1183"/>
      <c r="WCS6" s="1183"/>
      <c r="WCT6" s="1183"/>
      <c r="WCU6" s="1183"/>
      <c r="WCV6" s="1183"/>
      <c r="WCW6" s="1183"/>
      <c r="WCX6" s="1183"/>
      <c r="WCY6" s="1183"/>
      <c r="WCZ6" s="1183"/>
      <c r="WDA6" s="1183"/>
      <c r="WDB6" s="1183"/>
      <c r="WDC6" s="1183"/>
      <c r="WDD6" s="1183"/>
      <c r="WDE6" s="1183"/>
      <c r="WDF6" s="1183"/>
      <c r="WDG6" s="1183"/>
      <c r="WDH6" s="1183"/>
      <c r="WDI6" s="1183"/>
      <c r="WDJ6" s="1183"/>
      <c r="WDK6" s="1183"/>
      <c r="WDL6" s="1183"/>
      <c r="WDM6" s="1183"/>
      <c r="WDN6" s="1183"/>
      <c r="WDO6" s="1183"/>
      <c r="WDP6" s="1183"/>
      <c r="WDQ6" s="1183"/>
      <c r="WDR6" s="1183"/>
      <c r="WDS6" s="1183"/>
      <c r="WDT6" s="1183"/>
      <c r="WDU6" s="1183"/>
      <c r="WDV6" s="1183"/>
      <c r="WDW6" s="1183"/>
      <c r="WDX6" s="1183"/>
      <c r="WDY6" s="1183"/>
      <c r="WDZ6" s="1183"/>
      <c r="WEA6" s="1183"/>
      <c r="WEB6" s="1183"/>
      <c r="WEC6" s="1183"/>
      <c r="WED6" s="1183"/>
      <c r="WEE6" s="1183"/>
      <c r="WEF6" s="1183"/>
      <c r="WEG6" s="1183"/>
      <c r="WEH6" s="1183"/>
      <c r="WEI6" s="1183"/>
      <c r="WEJ6" s="1183"/>
      <c r="WEK6" s="1183"/>
      <c r="WEL6" s="1183"/>
      <c r="WEM6" s="1183"/>
      <c r="WEN6" s="1183"/>
      <c r="WEO6" s="1183"/>
      <c r="WEP6" s="1183"/>
      <c r="WEQ6" s="1183"/>
      <c r="WER6" s="1183"/>
      <c r="WES6" s="1183"/>
      <c r="WET6" s="1183"/>
      <c r="WEU6" s="1183"/>
      <c r="WEV6" s="1183"/>
      <c r="WEW6" s="1183"/>
      <c r="WEX6" s="1183"/>
      <c r="WEY6" s="1183"/>
      <c r="WEZ6" s="1183"/>
      <c r="WFA6" s="1183"/>
      <c r="WFB6" s="1183"/>
      <c r="WFC6" s="1183"/>
      <c r="WFD6" s="1183"/>
      <c r="WFE6" s="1183"/>
      <c r="WFF6" s="1183"/>
      <c r="WFG6" s="1183"/>
      <c r="WFH6" s="1183"/>
      <c r="WFI6" s="1183"/>
      <c r="WFJ6" s="1183"/>
      <c r="WFK6" s="1183"/>
      <c r="WFL6" s="1183"/>
      <c r="WFM6" s="1183"/>
      <c r="WFN6" s="1183"/>
      <c r="WFO6" s="1183"/>
      <c r="WFP6" s="1183"/>
      <c r="WFQ6" s="1183"/>
      <c r="WFR6" s="1183"/>
      <c r="WFS6" s="1183"/>
      <c r="WFT6" s="1183"/>
      <c r="WFU6" s="1183"/>
      <c r="WFV6" s="1183"/>
      <c r="WFW6" s="1183"/>
      <c r="WFX6" s="1183"/>
      <c r="WFY6" s="1183"/>
      <c r="WFZ6" s="1183"/>
      <c r="WGA6" s="1183"/>
      <c r="WGB6" s="1183"/>
      <c r="WGC6" s="1183"/>
      <c r="WGD6" s="1183"/>
      <c r="WGE6" s="1183"/>
      <c r="WGF6" s="1183"/>
      <c r="WGG6" s="1183"/>
      <c r="WGH6" s="1183"/>
      <c r="WGI6" s="1183"/>
      <c r="WGJ6" s="1183"/>
      <c r="WGK6" s="1183"/>
      <c r="WGL6" s="1183"/>
      <c r="WGM6" s="1183"/>
      <c r="WGN6" s="1183"/>
      <c r="WGO6" s="1183"/>
      <c r="WGP6" s="1183"/>
      <c r="WGQ6" s="1183"/>
      <c r="WGR6" s="1183"/>
      <c r="WGS6" s="1183"/>
      <c r="WGT6" s="1183"/>
      <c r="WGU6" s="1183"/>
      <c r="WGV6" s="1183"/>
      <c r="WGW6" s="1183"/>
      <c r="WGX6" s="1183"/>
      <c r="WGY6" s="1183"/>
      <c r="WGZ6" s="1183"/>
      <c r="WHA6" s="1183"/>
      <c r="WHB6" s="1183"/>
      <c r="WHC6" s="1183"/>
      <c r="WHD6" s="1183"/>
      <c r="WHE6" s="1183"/>
      <c r="WHF6" s="1183"/>
      <c r="WHG6" s="1183"/>
      <c r="WHH6" s="1183"/>
      <c r="WHI6" s="1183"/>
      <c r="WHJ6" s="1183"/>
      <c r="WHK6" s="1183"/>
      <c r="WHL6" s="1183"/>
      <c r="WHM6" s="1183"/>
      <c r="WHN6" s="1183"/>
      <c r="WHO6" s="1183"/>
      <c r="WHP6" s="1183"/>
      <c r="WHQ6" s="1183"/>
      <c r="WHR6" s="1183"/>
      <c r="WHS6" s="1183"/>
      <c r="WHT6" s="1183"/>
      <c r="WHU6" s="1183"/>
      <c r="WHV6" s="1183"/>
      <c r="WHW6" s="1183"/>
      <c r="WHX6" s="1183"/>
      <c r="WHY6" s="1183"/>
      <c r="WHZ6" s="1183"/>
      <c r="WIA6" s="1183"/>
      <c r="WIB6" s="1183"/>
      <c r="WIC6" s="1183"/>
      <c r="WID6" s="1183"/>
      <c r="WIE6" s="1183"/>
      <c r="WIF6" s="1183"/>
      <c r="WIG6" s="1183"/>
      <c r="WIH6" s="1183"/>
      <c r="WII6" s="1183"/>
      <c r="WIJ6" s="1183"/>
      <c r="WIK6" s="1183"/>
      <c r="WIL6" s="1183"/>
      <c r="WIM6" s="1183"/>
      <c r="WIN6" s="1183"/>
      <c r="WIO6" s="1183"/>
      <c r="WIP6" s="1183"/>
      <c r="WIQ6" s="1183"/>
      <c r="WIR6" s="1183"/>
      <c r="WIS6" s="1183"/>
      <c r="WIT6" s="1183"/>
      <c r="WIU6" s="1183"/>
      <c r="WIV6" s="1183"/>
      <c r="WIW6" s="1183"/>
      <c r="WIX6" s="1183"/>
      <c r="WIY6" s="1183"/>
      <c r="WIZ6" s="1183"/>
      <c r="WJA6" s="1183"/>
      <c r="WJB6" s="1183"/>
      <c r="WJC6" s="1183"/>
      <c r="WJD6" s="1183"/>
      <c r="WJE6" s="1183"/>
      <c r="WJF6" s="1183"/>
      <c r="WJG6" s="1183"/>
      <c r="WJH6" s="1183"/>
      <c r="WJI6" s="1183"/>
      <c r="WJJ6" s="1183"/>
      <c r="WJK6" s="1183"/>
      <c r="WJL6" s="1183"/>
      <c r="WJM6" s="1183"/>
      <c r="WJN6" s="1183"/>
      <c r="WJO6" s="1183"/>
      <c r="WJP6" s="1183"/>
      <c r="WJQ6" s="1183"/>
      <c r="WJR6" s="1183"/>
      <c r="WJS6" s="1183"/>
      <c r="WJT6" s="1183"/>
      <c r="WJU6" s="1183"/>
      <c r="WJV6" s="1183"/>
      <c r="WJW6" s="1183"/>
      <c r="WJX6" s="1183"/>
      <c r="WJY6" s="1183"/>
      <c r="WJZ6" s="1183"/>
      <c r="WKA6" s="1183"/>
      <c r="WKB6" s="1183"/>
      <c r="WKC6" s="1183"/>
      <c r="WKD6" s="1183"/>
      <c r="WKE6" s="1183"/>
      <c r="WKF6" s="1183"/>
      <c r="WKG6" s="1183"/>
      <c r="WKH6" s="1183"/>
      <c r="WKI6" s="1183"/>
      <c r="WKJ6" s="1183"/>
      <c r="WKK6" s="1183"/>
      <c r="WKL6" s="1183"/>
      <c r="WKM6" s="1183"/>
      <c r="WKN6" s="1183"/>
      <c r="WKO6" s="1183"/>
      <c r="WKP6" s="1183"/>
      <c r="WKQ6" s="1183"/>
      <c r="WKR6" s="1183"/>
      <c r="WKS6" s="1183"/>
      <c r="WKT6" s="1183"/>
      <c r="WKU6" s="1183"/>
      <c r="WKV6" s="1183"/>
      <c r="WKW6" s="1183"/>
      <c r="WKX6" s="1183"/>
      <c r="WKY6" s="1183"/>
      <c r="WKZ6" s="1183"/>
      <c r="WLA6" s="1183"/>
      <c r="WLB6" s="1183"/>
      <c r="WLC6" s="1183"/>
      <c r="WLD6" s="1183"/>
      <c r="WLE6" s="1183"/>
      <c r="WLF6" s="1183"/>
      <c r="WLG6" s="1183"/>
      <c r="WLH6" s="1183"/>
      <c r="WLI6" s="1183"/>
      <c r="WLJ6" s="1183"/>
      <c r="WLK6" s="1183"/>
      <c r="WLL6" s="1183"/>
      <c r="WLM6" s="1183"/>
      <c r="WLN6" s="1183"/>
      <c r="WLO6" s="1183"/>
      <c r="WLP6" s="1183"/>
      <c r="WLQ6" s="1183"/>
      <c r="WLR6" s="1183"/>
      <c r="WLS6" s="1183"/>
      <c r="WLT6" s="1183"/>
      <c r="WLU6" s="1183"/>
      <c r="WLV6" s="1183"/>
      <c r="WLW6" s="1183"/>
      <c r="WLX6" s="1183"/>
      <c r="WLY6" s="1183"/>
      <c r="WLZ6" s="1183"/>
      <c r="WMA6" s="1183"/>
      <c r="WMB6" s="1183"/>
      <c r="WMC6" s="1183"/>
      <c r="WMD6" s="1183"/>
      <c r="WME6" s="1183"/>
      <c r="WMF6" s="1183"/>
      <c r="WMG6" s="1183"/>
      <c r="WMH6" s="1183"/>
      <c r="WMI6" s="1183"/>
      <c r="WMJ6" s="1183"/>
      <c r="WMK6" s="1183"/>
      <c r="WML6" s="1183"/>
      <c r="WMM6" s="1183"/>
      <c r="WMN6" s="1183"/>
      <c r="WMO6" s="1183"/>
      <c r="WMP6" s="1183"/>
      <c r="WMQ6" s="1183"/>
      <c r="WMR6" s="1183"/>
      <c r="WMS6" s="1183"/>
      <c r="WMT6" s="1183"/>
      <c r="WMU6" s="1183"/>
      <c r="WMV6" s="1183"/>
      <c r="WMW6" s="1183"/>
      <c r="WMX6" s="1183"/>
      <c r="WMY6" s="1183"/>
      <c r="WMZ6" s="1183"/>
      <c r="WNA6" s="1183"/>
      <c r="WNB6" s="1183"/>
      <c r="WNC6" s="1183"/>
      <c r="WND6" s="1183"/>
      <c r="WNE6" s="1183"/>
      <c r="WNF6" s="1183"/>
      <c r="WNG6" s="1183"/>
      <c r="WNH6" s="1183"/>
      <c r="WNI6" s="1183"/>
      <c r="WNJ6" s="1183"/>
      <c r="WNK6" s="1183"/>
      <c r="WNL6" s="1183"/>
      <c r="WNM6" s="1183"/>
      <c r="WNN6" s="1183"/>
      <c r="WNO6" s="1183"/>
      <c r="WNP6" s="1183"/>
      <c r="WNQ6" s="1183"/>
      <c r="WNR6" s="1183"/>
      <c r="WNS6" s="1183"/>
      <c r="WNT6" s="1183"/>
      <c r="WNU6" s="1183"/>
      <c r="WNV6" s="1183"/>
      <c r="WNW6" s="1183"/>
      <c r="WNX6" s="1183"/>
      <c r="WNY6" s="1183"/>
      <c r="WNZ6" s="1183"/>
      <c r="WOA6" s="1183"/>
      <c r="WOB6" s="1183"/>
      <c r="WOC6" s="1183"/>
      <c r="WOD6" s="1183"/>
      <c r="WOE6" s="1183"/>
      <c r="WOF6" s="1183"/>
      <c r="WOG6" s="1183"/>
      <c r="WOH6" s="1183"/>
      <c r="WOI6" s="1183"/>
      <c r="WOJ6" s="1183"/>
      <c r="WOK6" s="1183"/>
      <c r="WOL6" s="1183"/>
      <c r="WOM6" s="1183"/>
      <c r="WON6" s="1183"/>
      <c r="WOO6" s="1183"/>
      <c r="WOP6" s="1183"/>
      <c r="WOQ6" s="1183"/>
      <c r="WOR6" s="1183"/>
      <c r="WOS6" s="1183"/>
      <c r="WOT6" s="1183"/>
      <c r="WOU6" s="1183"/>
      <c r="WOV6" s="1183"/>
      <c r="WOW6" s="1183"/>
      <c r="WOX6" s="1183"/>
      <c r="WOY6" s="1183"/>
      <c r="WOZ6" s="1183"/>
      <c r="WPA6" s="1183"/>
      <c r="WPB6" s="1183"/>
      <c r="WPC6" s="1183"/>
      <c r="WPD6" s="1183"/>
      <c r="WPE6" s="1183"/>
      <c r="WPF6" s="1183"/>
      <c r="WPG6" s="1183"/>
      <c r="WPH6" s="1183"/>
      <c r="WPI6" s="1183"/>
      <c r="WPJ6" s="1183"/>
      <c r="WPK6" s="1183"/>
      <c r="WPL6" s="1183"/>
      <c r="WPM6" s="1183"/>
      <c r="WPN6" s="1183"/>
      <c r="WPO6" s="1183"/>
      <c r="WPP6" s="1183"/>
      <c r="WPQ6" s="1183"/>
      <c r="WPR6" s="1183"/>
      <c r="WPS6" s="1183"/>
      <c r="WPT6" s="1183"/>
      <c r="WPU6" s="1183"/>
      <c r="WPV6" s="1183"/>
      <c r="WPW6" s="1183"/>
      <c r="WPX6" s="1183"/>
      <c r="WPY6" s="1183"/>
      <c r="WPZ6" s="1183"/>
      <c r="WQA6" s="1183"/>
      <c r="WQB6" s="1183"/>
      <c r="WQC6" s="1183"/>
      <c r="WQD6" s="1183"/>
      <c r="WQE6" s="1183"/>
      <c r="WQF6" s="1183"/>
      <c r="WQG6" s="1183"/>
      <c r="WQH6" s="1183"/>
      <c r="WQI6" s="1183"/>
      <c r="WQJ6" s="1183"/>
      <c r="WQK6" s="1183"/>
      <c r="WQL6" s="1183"/>
      <c r="WQM6" s="1183"/>
      <c r="WQN6" s="1183"/>
      <c r="WQO6" s="1183"/>
      <c r="WQP6" s="1183"/>
      <c r="WQQ6" s="1183"/>
      <c r="WQR6" s="1183"/>
      <c r="WQS6" s="1183"/>
      <c r="WQT6" s="1183"/>
      <c r="WQU6" s="1183"/>
      <c r="WQV6" s="1183"/>
      <c r="WQW6" s="1183"/>
      <c r="WQX6" s="1183"/>
      <c r="WQY6" s="1183"/>
      <c r="WQZ6" s="1183"/>
      <c r="WRA6" s="1183"/>
      <c r="WRB6" s="1183"/>
      <c r="WRC6" s="1183"/>
      <c r="WRD6" s="1183"/>
      <c r="WRE6" s="1183"/>
      <c r="WRF6" s="1183"/>
      <c r="WRG6" s="1183"/>
      <c r="WRH6" s="1183"/>
      <c r="WRI6" s="1183"/>
      <c r="WRJ6" s="1183"/>
      <c r="WRK6" s="1183"/>
      <c r="WRL6" s="1183"/>
      <c r="WRM6" s="1183"/>
      <c r="WRN6" s="1183"/>
      <c r="WRO6" s="1183"/>
      <c r="WRP6" s="1183"/>
      <c r="WRQ6" s="1183"/>
      <c r="WRR6" s="1183"/>
      <c r="WRS6" s="1183"/>
      <c r="WRT6" s="1183"/>
      <c r="WRU6" s="1183"/>
      <c r="WRV6" s="1183"/>
      <c r="WRW6" s="1183"/>
      <c r="WRX6" s="1183"/>
      <c r="WRY6" s="1183"/>
      <c r="WRZ6" s="1183"/>
      <c r="WSA6" s="1183"/>
      <c r="WSB6" s="1183"/>
      <c r="WSC6" s="1183"/>
      <c r="WSD6" s="1183"/>
      <c r="WSE6" s="1183"/>
      <c r="WSF6" s="1183"/>
      <c r="WSG6" s="1183"/>
      <c r="WSH6" s="1183"/>
      <c r="WSI6" s="1183"/>
      <c r="WSJ6" s="1183"/>
      <c r="WSK6" s="1183"/>
      <c r="WSL6" s="1183"/>
      <c r="WSM6" s="1183"/>
      <c r="WSN6" s="1183"/>
      <c r="WSO6" s="1183"/>
      <c r="WSP6" s="1183"/>
      <c r="WSQ6" s="1183"/>
      <c r="WSR6" s="1183"/>
      <c r="WSS6" s="1183"/>
      <c r="WST6" s="1183"/>
      <c r="WSU6" s="1183"/>
      <c r="WSV6" s="1183"/>
      <c r="WSW6" s="1183"/>
      <c r="WSX6" s="1183"/>
      <c r="WSY6" s="1183"/>
      <c r="WSZ6" s="1183"/>
      <c r="WTA6" s="1183"/>
      <c r="WTB6" s="1183"/>
      <c r="WTC6" s="1183"/>
      <c r="WTD6" s="1183"/>
      <c r="WTE6" s="1183"/>
      <c r="WTF6" s="1183"/>
      <c r="WTG6" s="1183"/>
      <c r="WTH6" s="1183"/>
      <c r="WTI6" s="1183"/>
      <c r="WTJ6" s="1183"/>
      <c r="WTK6" s="1183"/>
      <c r="WTL6" s="1183"/>
      <c r="WTM6" s="1183"/>
      <c r="WTN6" s="1183"/>
      <c r="WTO6" s="1183"/>
      <c r="WTP6" s="1183"/>
      <c r="WTQ6" s="1183"/>
      <c r="WTR6" s="1183"/>
      <c r="WTS6" s="1183"/>
      <c r="WTT6" s="1183"/>
      <c r="WTU6" s="1183"/>
      <c r="WTV6" s="1183"/>
      <c r="WTW6" s="1183"/>
      <c r="WTX6" s="1183"/>
      <c r="WTY6" s="1183"/>
      <c r="WTZ6" s="1183"/>
      <c r="WUA6" s="1183"/>
      <c r="WUB6" s="1183"/>
      <c r="WUC6" s="1183"/>
      <c r="WUD6" s="1183"/>
      <c r="WUE6" s="1183"/>
      <c r="WUF6" s="1183"/>
      <c r="WUG6" s="1183"/>
      <c r="WUH6" s="1183"/>
      <c r="WUI6" s="1183"/>
      <c r="WUJ6" s="1183"/>
      <c r="WUK6" s="1183"/>
      <c r="WUL6" s="1183"/>
      <c r="WUM6" s="1183"/>
      <c r="WUN6" s="1183"/>
      <c r="WUO6" s="1183"/>
      <c r="WUP6" s="1183"/>
      <c r="WUQ6" s="1183"/>
      <c r="WUR6" s="1183"/>
      <c r="WUS6" s="1183"/>
      <c r="WUT6" s="1183"/>
      <c r="WUU6" s="1183"/>
      <c r="WUV6" s="1183"/>
      <c r="WUW6" s="1183"/>
      <c r="WUX6" s="1183"/>
      <c r="WUY6" s="1183"/>
      <c r="WUZ6" s="1183"/>
      <c r="WVA6" s="1183"/>
      <c r="WVB6" s="1183"/>
      <c r="WVC6" s="1183"/>
      <c r="WVD6" s="1183"/>
      <c r="WVE6" s="1183"/>
      <c r="WVF6" s="1183"/>
      <c r="WVG6" s="1183"/>
      <c r="WVH6" s="1183"/>
      <c r="WVI6" s="1183"/>
      <c r="WVJ6" s="1183"/>
      <c r="WVK6" s="1183"/>
      <c r="WVL6" s="1183"/>
      <c r="WVM6" s="1183"/>
      <c r="WVN6" s="1183"/>
      <c r="WVO6" s="1183"/>
      <c r="WVP6" s="1183"/>
      <c r="WVQ6" s="1183"/>
      <c r="WVR6" s="1183"/>
      <c r="WVS6" s="1183"/>
      <c r="WVT6" s="1183"/>
      <c r="WVU6" s="1183"/>
      <c r="WVV6" s="1183"/>
      <c r="WVW6" s="1183"/>
      <c r="WVX6" s="1183"/>
      <c r="WVY6" s="1183"/>
      <c r="WVZ6" s="1183"/>
      <c r="WWA6" s="1183"/>
      <c r="WWB6" s="1183"/>
      <c r="WWC6" s="1183"/>
      <c r="WWD6" s="1183"/>
      <c r="WWE6" s="1183"/>
      <c r="WWF6" s="1183"/>
      <c r="WWG6" s="1183"/>
      <c r="WWH6" s="1183"/>
      <c r="WWI6" s="1183"/>
      <c r="WWJ6" s="1183"/>
      <c r="WWK6" s="1183"/>
      <c r="WWL6" s="1183"/>
      <c r="WWM6" s="1183"/>
      <c r="WWN6" s="1183"/>
      <c r="WWO6" s="1183"/>
      <c r="WWP6" s="1183"/>
      <c r="WWQ6" s="1183"/>
      <c r="WWR6" s="1183"/>
      <c r="WWS6" s="1183"/>
      <c r="WWT6" s="1183"/>
      <c r="WWU6" s="1183"/>
      <c r="WWV6" s="1183"/>
      <c r="WWW6" s="1183"/>
      <c r="WWX6" s="1183"/>
      <c r="WWY6" s="1183"/>
      <c r="WWZ6" s="1183"/>
      <c r="WXA6" s="1183"/>
      <c r="WXB6" s="1183"/>
      <c r="WXC6" s="1183"/>
      <c r="WXD6" s="1183"/>
      <c r="WXE6" s="1183"/>
      <c r="WXF6" s="1183"/>
      <c r="WXG6" s="1183"/>
      <c r="WXH6" s="1183"/>
      <c r="WXI6" s="1183"/>
      <c r="WXJ6" s="1183"/>
      <c r="WXK6" s="1183"/>
      <c r="WXL6" s="1183"/>
      <c r="WXM6" s="1183"/>
      <c r="WXN6" s="1183"/>
      <c r="WXO6" s="1183"/>
      <c r="WXP6" s="1183"/>
      <c r="WXQ6" s="1183"/>
      <c r="WXR6" s="1183"/>
      <c r="WXS6" s="1183"/>
      <c r="WXT6" s="1183"/>
      <c r="WXU6" s="1183"/>
      <c r="WXV6" s="1183"/>
      <c r="WXW6" s="1183"/>
      <c r="WXX6" s="1183"/>
      <c r="WXY6" s="1183"/>
      <c r="WXZ6" s="1183"/>
      <c r="WYA6" s="1183"/>
      <c r="WYB6" s="1183"/>
      <c r="WYC6" s="1183"/>
      <c r="WYD6" s="1183"/>
      <c r="WYE6" s="1183"/>
      <c r="WYF6" s="1183"/>
      <c r="WYG6" s="1183"/>
      <c r="WYH6" s="1183"/>
      <c r="WYI6" s="1183"/>
      <c r="WYJ6" s="1183"/>
      <c r="WYK6" s="1183"/>
      <c r="WYL6" s="1183"/>
      <c r="WYM6" s="1183"/>
      <c r="WYN6" s="1183"/>
      <c r="WYO6" s="1183"/>
      <c r="WYP6" s="1183"/>
      <c r="WYQ6" s="1183"/>
      <c r="WYR6" s="1183"/>
      <c r="WYS6" s="1183"/>
      <c r="WYT6" s="1183"/>
      <c r="WYU6" s="1183"/>
      <c r="WYV6" s="1183"/>
      <c r="WYW6" s="1183"/>
      <c r="WYX6" s="1183"/>
      <c r="WYY6" s="1183"/>
      <c r="WYZ6" s="1183"/>
      <c r="WZA6" s="1183"/>
      <c r="WZB6" s="1183"/>
      <c r="WZC6" s="1183"/>
      <c r="WZD6" s="1183"/>
      <c r="WZE6" s="1183"/>
      <c r="WZF6" s="1183"/>
      <c r="WZG6" s="1183"/>
      <c r="WZH6" s="1183"/>
      <c r="WZI6" s="1183"/>
      <c r="WZJ6" s="1183"/>
      <c r="WZK6" s="1183"/>
      <c r="WZL6" s="1183"/>
      <c r="WZM6" s="1183"/>
      <c r="WZN6" s="1183"/>
      <c r="WZO6" s="1183"/>
      <c r="WZP6" s="1183"/>
      <c r="WZQ6" s="1183"/>
      <c r="WZR6" s="1183"/>
      <c r="WZS6" s="1183"/>
      <c r="WZT6" s="1183"/>
      <c r="WZU6" s="1183"/>
      <c r="WZV6" s="1183"/>
      <c r="WZW6" s="1183"/>
      <c r="WZX6" s="1183"/>
      <c r="WZY6" s="1183"/>
      <c r="WZZ6" s="1183"/>
      <c r="XAA6" s="1183"/>
      <c r="XAB6" s="1183"/>
      <c r="XAC6" s="1183"/>
      <c r="XAD6" s="1183"/>
      <c r="XAE6" s="1183"/>
      <c r="XAF6" s="1183"/>
      <c r="XAG6" s="1183"/>
      <c r="XAH6" s="1183"/>
      <c r="XAI6" s="1183"/>
      <c r="XAJ6" s="1183"/>
      <c r="XAK6" s="1183"/>
      <c r="XAL6" s="1183"/>
      <c r="XAM6" s="1183"/>
      <c r="XAN6" s="1183"/>
      <c r="XAO6" s="1183"/>
      <c r="XAP6" s="1183"/>
      <c r="XAQ6" s="1183"/>
      <c r="XAR6" s="1183"/>
      <c r="XAS6" s="1183"/>
      <c r="XAT6" s="1183"/>
      <c r="XAU6" s="1183"/>
      <c r="XAV6" s="1183"/>
      <c r="XAW6" s="1183"/>
      <c r="XAX6" s="1183"/>
      <c r="XAY6" s="1183"/>
      <c r="XAZ6" s="1183"/>
      <c r="XBA6" s="1183"/>
      <c r="XBB6" s="1183"/>
      <c r="XBC6" s="1183"/>
      <c r="XBD6" s="1183"/>
      <c r="XBE6" s="1183"/>
      <c r="XBF6" s="1183"/>
      <c r="XBG6" s="1183"/>
      <c r="XBH6" s="1183"/>
      <c r="XBI6" s="1183"/>
      <c r="XBJ6" s="1183"/>
      <c r="XBK6" s="1183"/>
      <c r="XBL6" s="1183"/>
      <c r="XBM6" s="1183"/>
      <c r="XBN6" s="1183"/>
      <c r="XBO6" s="1183"/>
      <c r="XBP6" s="1183"/>
      <c r="XBQ6" s="1183"/>
      <c r="XBR6" s="1183"/>
      <c r="XBS6" s="1183"/>
      <c r="XBT6" s="1183"/>
      <c r="XBU6" s="1183"/>
      <c r="XBV6" s="1183"/>
      <c r="XBW6" s="1183"/>
      <c r="XBX6" s="1183"/>
      <c r="XBY6" s="1183"/>
      <c r="XBZ6" s="1183"/>
      <c r="XCA6" s="1183"/>
      <c r="XCB6" s="1183"/>
      <c r="XCC6" s="1183"/>
      <c r="XCD6" s="1183"/>
      <c r="XCE6" s="1183"/>
      <c r="XCF6" s="1183"/>
      <c r="XCG6" s="1183"/>
      <c r="XCH6" s="1183"/>
      <c r="XCI6" s="1183"/>
      <c r="XCJ6" s="1183"/>
      <c r="XCK6" s="1183"/>
      <c r="XCL6" s="1183"/>
      <c r="XCM6" s="1183"/>
      <c r="XCN6" s="1183"/>
      <c r="XCO6" s="1183"/>
      <c r="XCP6" s="1183"/>
      <c r="XCQ6" s="1183"/>
      <c r="XCR6" s="1183"/>
      <c r="XCS6" s="1183"/>
      <c r="XCT6" s="1183"/>
      <c r="XCU6" s="1183"/>
      <c r="XCV6" s="1183"/>
      <c r="XCW6" s="1183"/>
      <c r="XCX6" s="1183"/>
      <c r="XCY6" s="1183"/>
      <c r="XCZ6" s="1183"/>
      <c r="XDA6" s="1183"/>
      <c r="XDB6" s="1183"/>
      <c r="XDC6" s="1183"/>
      <c r="XDD6" s="1183"/>
      <c r="XDE6" s="1183"/>
      <c r="XDF6" s="1183"/>
      <c r="XDG6" s="1183"/>
      <c r="XDH6" s="1183"/>
      <c r="XDI6" s="1183"/>
      <c r="XDJ6" s="1183"/>
      <c r="XDK6" s="1183"/>
      <c r="XDL6" s="1183"/>
      <c r="XDM6" s="1183"/>
      <c r="XDN6" s="1183"/>
      <c r="XDO6" s="1183"/>
      <c r="XDP6" s="1183"/>
      <c r="XDQ6" s="1183"/>
      <c r="XDR6" s="1183"/>
      <c r="XDS6" s="1183"/>
      <c r="XDT6" s="1183"/>
      <c r="XDU6" s="1183"/>
      <c r="XDV6" s="1183"/>
      <c r="XDW6" s="1183"/>
      <c r="XDX6" s="1183"/>
      <c r="XDY6" s="1183"/>
      <c r="XDZ6" s="1183"/>
      <c r="XEA6" s="1183"/>
      <c r="XEB6" s="1183"/>
      <c r="XEC6" s="1183"/>
      <c r="XED6" s="1183"/>
      <c r="XEE6" s="1183"/>
      <c r="XEF6" s="1183"/>
      <c r="XEG6" s="1183"/>
      <c r="XEH6" s="1183"/>
      <c r="XEI6" s="1183"/>
      <c r="XEJ6" s="1183"/>
      <c r="XEK6" s="1183"/>
      <c r="XEL6" s="1183"/>
      <c r="XEM6" s="1183"/>
      <c r="XEN6" s="1183"/>
      <c r="XEO6" s="1183"/>
      <c r="XEP6" s="1183"/>
      <c r="XEQ6" s="1183"/>
      <c r="XER6" s="1183"/>
      <c r="XES6" s="1183"/>
      <c r="XET6" s="1183"/>
      <c r="XEU6" s="1183"/>
      <c r="XEV6" s="1183"/>
      <c r="XEW6" s="1183"/>
      <c r="XEX6" s="1183"/>
      <c r="XEY6" s="1183"/>
      <c r="XEZ6" s="1183"/>
      <c r="XFA6" s="1183"/>
      <c r="XFB6" s="1183"/>
      <c r="XFC6" s="1183"/>
      <c r="XFD6" s="1183"/>
    </row>
    <row r="7" spans="1:16384" s="1182" customFormat="1" ht="18" hidden="1">
      <c r="A7" s="554"/>
      <c r="B7" s="554"/>
      <c r="C7" s="1185"/>
      <c r="D7" s="5"/>
      <c r="E7" s="1039">
        <f>'6.1stYrOpBudget'!D7</f>
        <v>0</v>
      </c>
      <c r="F7" s="1039">
        <f>'6.1stYrOpBudget'!E7</f>
        <v>0</v>
      </c>
      <c r="G7" s="5"/>
      <c r="H7" s="2373">
        <f>'7a.20YrDetails'!H7</f>
        <v>0</v>
      </c>
      <c r="I7" s="2374"/>
      <c r="J7" s="2384"/>
      <c r="K7" s="2373">
        <f>'7a.20YrDetails'!K7</f>
        <v>1</v>
      </c>
      <c r="L7" s="2374"/>
      <c r="M7" s="2375"/>
      <c r="N7" s="2373">
        <f>'7a.20YrDetails'!N7</f>
        <v>2</v>
      </c>
      <c r="O7" s="2374"/>
      <c r="P7" s="2375"/>
      <c r="Q7" s="2373">
        <f>'7a.20YrDetails'!Q7</f>
        <v>3</v>
      </c>
      <c r="R7" s="2374"/>
      <c r="S7" s="2375"/>
      <c r="T7" s="2373">
        <f>'7a.20YrDetails'!T7</f>
        <v>4</v>
      </c>
      <c r="U7" s="2374"/>
      <c r="V7" s="2375"/>
      <c r="W7" s="2373">
        <f>'7a.20YrDetails'!W7</f>
        <v>5</v>
      </c>
      <c r="X7" s="2374"/>
      <c r="Y7" s="2375"/>
      <c r="Z7" s="2373">
        <f>'7a.20YrDetails'!Z7</f>
        <v>6</v>
      </c>
      <c r="AA7" s="2374"/>
      <c r="AB7" s="2375"/>
      <c r="AC7" s="2373">
        <f>'7a.20YrDetails'!AC7</f>
        <v>7</v>
      </c>
      <c r="AD7" s="2374"/>
      <c r="AE7" s="2375"/>
      <c r="AF7" s="2373">
        <f>'7a.20YrDetails'!AF7</f>
        <v>8</v>
      </c>
      <c r="AG7" s="2374"/>
      <c r="AH7" s="2375"/>
      <c r="AI7" s="2373">
        <f>'7a.20YrDetails'!AI7</f>
        <v>9</v>
      </c>
      <c r="AJ7" s="2374"/>
      <c r="AK7" s="2375"/>
      <c r="AL7" s="2373">
        <f>'7a.20YrDetails'!AL7</f>
        <v>10</v>
      </c>
      <c r="AM7" s="2374"/>
      <c r="AN7" s="2375"/>
      <c r="AO7" s="2373">
        <f>'7a.20YrDetails'!AO7</f>
        <v>11</v>
      </c>
      <c r="AP7" s="2374"/>
      <c r="AQ7" s="2375"/>
      <c r="AR7" s="2373">
        <f>'7a.20YrDetails'!AR7</f>
        <v>12</v>
      </c>
      <c r="AS7" s="2374"/>
      <c r="AT7" s="2375"/>
      <c r="AU7" s="2373">
        <f>'7a.20YrDetails'!AU7</f>
        <v>13</v>
      </c>
      <c r="AV7" s="2374"/>
      <c r="AW7" s="2375"/>
      <c r="AX7" s="2373">
        <f>'7a.20YrDetails'!AX7</f>
        <v>14</v>
      </c>
      <c r="AY7" s="2374"/>
      <c r="AZ7" s="2375"/>
      <c r="BA7" s="2373">
        <f>'7a.20YrDetails'!BA7</f>
        <v>15</v>
      </c>
      <c r="BB7" s="2374"/>
      <c r="BC7" s="2375"/>
      <c r="BD7" s="2373">
        <f>'7a.20YrDetails'!BD7</f>
        <v>16</v>
      </c>
      <c r="BE7" s="2374"/>
      <c r="BF7" s="2375"/>
      <c r="BG7" s="2373">
        <f>'7a.20YrDetails'!BG7</f>
        <v>17</v>
      </c>
      <c r="BH7" s="2374"/>
      <c r="BI7" s="2375"/>
      <c r="BJ7" s="2373">
        <f>'7a.20YrDetails'!BJ7</f>
        <v>18</v>
      </c>
      <c r="BK7" s="2374"/>
      <c r="BL7" s="2375"/>
      <c r="BM7" s="2373">
        <f>'7a.20YrDetails'!BM7</f>
        <v>19</v>
      </c>
      <c r="BN7" s="2374"/>
      <c r="BO7" s="2375"/>
      <c r="BP7" s="1184"/>
      <c r="BQ7" s="1184"/>
      <c r="BR7" s="1184"/>
      <c r="BS7" s="1184"/>
      <c r="BT7" s="1184"/>
      <c r="BU7" s="1184"/>
      <c r="BV7" s="1184"/>
      <c r="BW7" s="1184"/>
      <c r="BX7" s="1184"/>
      <c r="BY7" s="1184"/>
      <c r="BZ7" s="1184"/>
      <c r="CA7" s="1184"/>
      <c r="CB7" s="1184"/>
      <c r="CC7" s="1184"/>
      <c r="CD7" s="1184"/>
      <c r="CE7" s="1184"/>
      <c r="CF7" s="1184"/>
      <c r="CG7" s="1184"/>
      <c r="CH7" s="1184"/>
      <c r="CI7" s="1184"/>
      <c r="CJ7" s="1184"/>
      <c r="CK7" s="1184"/>
      <c r="CL7" s="1184"/>
      <c r="CM7" s="1184"/>
      <c r="CN7" s="1184"/>
      <c r="CO7" s="1184"/>
      <c r="CP7" s="1184"/>
      <c r="CQ7" s="1184"/>
      <c r="CR7" s="1184"/>
      <c r="CS7" s="1184"/>
      <c r="CT7" s="1184"/>
      <c r="CU7" s="1184"/>
      <c r="CV7" s="1184"/>
      <c r="CW7" s="1184"/>
      <c r="CX7" s="1184"/>
      <c r="CY7" s="1184"/>
      <c r="CZ7" s="1184"/>
      <c r="DA7" s="1184"/>
      <c r="DB7" s="1184"/>
      <c r="DC7" s="1184"/>
      <c r="DD7" s="1184"/>
      <c r="DE7" s="1184"/>
      <c r="DF7" s="1184"/>
      <c r="DG7" s="1184"/>
      <c r="DH7" s="1184"/>
      <c r="DI7" s="1184"/>
      <c r="DJ7" s="1184"/>
      <c r="DK7" s="1184"/>
      <c r="DL7" s="1184"/>
      <c r="DM7" s="1184"/>
      <c r="DN7" s="1184"/>
      <c r="DO7" s="1184"/>
      <c r="DP7" s="1184"/>
      <c r="DQ7" s="1184"/>
      <c r="DR7" s="1184"/>
      <c r="DS7" s="1184"/>
      <c r="DT7" s="1184"/>
      <c r="DU7" s="1184"/>
      <c r="DV7" s="1184"/>
      <c r="DW7" s="1184"/>
      <c r="DX7" s="1184"/>
      <c r="DY7" s="1184"/>
      <c r="DZ7" s="1184"/>
      <c r="EA7" s="1184"/>
      <c r="EB7" s="1184"/>
      <c r="EC7" s="1184"/>
      <c r="ED7" s="1184"/>
      <c r="EE7" s="1184"/>
      <c r="EF7" s="1184"/>
      <c r="EG7" s="1184"/>
      <c r="EH7" s="1184"/>
      <c r="EI7" s="1184"/>
      <c r="EJ7" s="1184"/>
      <c r="EK7" s="1184"/>
      <c r="EL7" s="1184"/>
      <c r="EM7" s="1184"/>
      <c r="EN7" s="1184"/>
      <c r="EO7" s="1184"/>
      <c r="EP7" s="1184"/>
      <c r="EQ7" s="1184"/>
      <c r="ER7" s="1184"/>
      <c r="ES7" s="1184"/>
      <c r="ET7" s="1184"/>
      <c r="EU7" s="1184"/>
      <c r="EV7" s="1184"/>
      <c r="EW7" s="1184"/>
      <c r="EX7" s="1184"/>
      <c r="EY7" s="1184"/>
      <c r="EZ7" s="1184"/>
      <c r="FA7" s="1184"/>
      <c r="FB7" s="1184"/>
      <c r="FC7" s="1184"/>
      <c r="FD7" s="1184"/>
      <c r="FE7" s="1184"/>
      <c r="FF7" s="1184"/>
      <c r="FG7" s="1184"/>
      <c r="FH7" s="1184"/>
      <c r="FI7" s="1184"/>
      <c r="FJ7" s="1184"/>
      <c r="FK7" s="1184"/>
      <c r="FL7" s="1184"/>
      <c r="FM7" s="1184"/>
      <c r="FN7" s="1184"/>
      <c r="FO7" s="1184"/>
      <c r="FP7" s="1184"/>
      <c r="FQ7" s="1184"/>
      <c r="FR7" s="1184"/>
      <c r="FS7" s="1184"/>
      <c r="FT7" s="1184"/>
      <c r="FU7" s="1184"/>
      <c r="FV7" s="1184"/>
      <c r="FW7" s="1184"/>
      <c r="FX7" s="1184"/>
      <c r="FY7" s="1184"/>
      <c r="FZ7" s="1184"/>
      <c r="GA7" s="1184"/>
      <c r="GB7" s="1184"/>
      <c r="GC7" s="1184"/>
      <c r="GD7" s="1184"/>
      <c r="GE7" s="1184"/>
      <c r="GF7" s="1184"/>
      <c r="GG7" s="1184"/>
      <c r="GH7" s="1184"/>
      <c r="GI7" s="1184"/>
      <c r="GJ7" s="1184"/>
      <c r="GK7" s="1184"/>
      <c r="GL7" s="1184"/>
      <c r="GM7" s="1184"/>
      <c r="GN7" s="1184"/>
      <c r="GO7" s="1184"/>
      <c r="GP7" s="1184"/>
      <c r="GQ7" s="1184"/>
      <c r="GR7" s="1184"/>
      <c r="GS7" s="1184"/>
      <c r="GT7" s="1184"/>
      <c r="GU7" s="1184"/>
      <c r="GV7" s="1184"/>
      <c r="GW7" s="1184"/>
      <c r="GX7" s="1184"/>
      <c r="GY7" s="1184"/>
      <c r="GZ7" s="1184"/>
      <c r="HA7" s="1184"/>
      <c r="HB7" s="1184"/>
      <c r="HC7" s="1184"/>
      <c r="HD7" s="1184"/>
      <c r="HE7" s="1184"/>
      <c r="HF7" s="1184"/>
      <c r="HG7" s="1184"/>
      <c r="HH7" s="1184"/>
      <c r="HI7" s="1184"/>
      <c r="HJ7" s="1184"/>
      <c r="HK7" s="1184"/>
      <c r="HL7" s="1184"/>
      <c r="HM7" s="1184"/>
      <c r="HN7" s="1184"/>
      <c r="HO7" s="1184"/>
      <c r="HP7" s="1184"/>
      <c r="HQ7" s="1184"/>
      <c r="HR7" s="1184"/>
      <c r="HS7" s="1184"/>
      <c r="HT7" s="1184"/>
      <c r="HU7" s="1184"/>
      <c r="HV7" s="1184"/>
      <c r="HW7" s="1184"/>
      <c r="HX7" s="1184"/>
      <c r="HY7" s="1184"/>
      <c r="HZ7" s="1184"/>
      <c r="IA7" s="1184"/>
      <c r="IB7" s="1184"/>
      <c r="IC7" s="1184"/>
      <c r="ID7" s="1184"/>
      <c r="IE7" s="1184"/>
      <c r="IF7" s="1184"/>
      <c r="IG7" s="1184"/>
      <c r="IH7" s="1184"/>
      <c r="II7" s="1184"/>
      <c r="IJ7" s="1184"/>
      <c r="IK7" s="1184"/>
      <c r="IL7" s="1184"/>
      <c r="IM7" s="1184"/>
      <c r="IN7" s="1184"/>
      <c r="IO7" s="1184"/>
      <c r="IP7" s="1184"/>
      <c r="IQ7" s="1184"/>
      <c r="IR7" s="1184"/>
      <c r="IS7" s="1184"/>
      <c r="IT7" s="1184"/>
      <c r="IU7" s="1184"/>
      <c r="IV7" s="1184"/>
      <c r="IW7" s="1184"/>
      <c r="IX7" s="1184"/>
      <c r="IY7" s="1184"/>
      <c r="IZ7" s="1184"/>
      <c r="JA7" s="1184"/>
      <c r="JB7" s="1184"/>
      <c r="JC7" s="1184"/>
      <c r="JD7" s="1184"/>
      <c r="JE7" s="1184"/>
      <c r="JF7" s="1184"/>
      <c r="JG7" s="1184"/>
      <c r="JH7" s="1184"/>
      <c r="JI7" s="1184"/>
      <c r="JJ7" s="1184"/>
      <c r="JK7" s="1184"/>
      <c r="JL7" s="1184"/>
      <c r="JM7" s="1184"/>
      <c r="JN7" s="1184"/>
      <c r="JO7" s="1184"/>
      <c r="JP7" s="1184"/>
      <c r="JQ7" s="1184"/>
      <c r="JR7" s="1184"/>
      <c r="JS7" s="1184"/>
      <c r="JT7" s="1184"/>
      <c r="JU7" s="1184"/>
      <c r="JV7" s="1184"/>
      <c r="JW7" s="1184"/>
      <c r="JX7" s="1184"/>
      <c r="JY7" s="1184"/>
      <c r="JZ7" s="1184"/>
      <c r="KA7" s="1184"/>
      <c r="KB7" s="1184"/>
      <c r="KC7" s="1184"/>
      <c r="KD7" s="1184"/>
      <c r="KE7" s="1184"/>
      <c r="KF7" s="1184"/>
      <c r="KG7" s="1184"/>
      <c r="KH7" s="1184"/>
      <c r="KI7" s="1184"/>
      <c r="KJ7" s="1184"/>
      <c r="KK7" s="1184"/>
      <c r="KL7" s="1184"/>
      <c r="KM7" s="1184"/>
      <c r="KN7" s="1184"/>
      <c r="KO7" s="1184"/>
      <c r="KP7" s="1184"/>
      <c r="KQ7" s="1184"/>
      <c r="KR7" s="1184"/>
      <c r="KS7" s="1184"/>
      <c r="KT7" s="1184"/>
      <c r="KU7" s="1184"/>
      <c r="KV7" s="1184"/>
      <c r="KW7" s="1184"/>
      <c r="KX7" s="1184"/>
      <c r="KY7" s="1184"/>
      <c r="KZ7" s="1184"/>
      <c r="LA7" s="1184"/>
      <c r="LB7" s="1184"/>
      <c r="LC7" s="1184"/>
      <c r="LD7" s="1184"/>
      <c r="LE7" s="1184"/>
      <c r="LF7" s="1184"/>
      <c r="LG7" s="1184"/>
      <c r="LH7" s="1184"/>
      <c r="LI7" s="1184"/>
      <c r="LJ7" s="1184"/>
      <c r="LK7" s="1184"/>
      <c r="LL7" s="1184"/>
      <c r="LM7" s="1184"/>
      <c r="LN7" s="1184"/>
      <c r="LO7" s="1184"/>
      <c r="LP7" s="1184"/>
      <c r="LQ7" s="1184"/>
      <c r="LR7" s="1184"/>
      <c r="LS7" s="1184"/>
      <c r="LT7" s="1184"/>
      <c r="LU7" s="1184"/>
      <c r="LV7" s="1184"/>
      <c r="LW7" s="1184"/>
      <c r="LX7" s="1184"/>
      <c r="LY7" s="1184"/>
      <c r="LZ7" s="1184"/>
      <c r="MA7" s="1184"/>
      <c r="MB7" s="1184"/>
      <c r="MC7" s="1184"/>
      <c r="MD7" s="1184"/>
      <c r="ME7" s="1184"/>
      <c r="MF7" s="1184"/>
      <c r="MG7" s="1184"/>
      <c r="MH7" s="1184"/>
      <c r="MI7" s="1184"/>
      <c r="MJ7" s="1184"/>
      <c r="MK7" s="1184"/>
      <c r="ML7" s="1184"/>
      <c r="MM7" s="1184"/>
      <c r="MN7" s="1184"/>
      <c r="MO7" s="1184"/>
      <c r="MP7" s="1184"/>
      <c r="MQ7" s="1184"/>
      <c r="MR7" s="1184"/>
      <c r="MS7" s="1184"/>
      <c r="MT7" s="1184"/>
      <c r="MU7" s="1184"/>
      <c r="MV7" s="1184"/>
      <c r="MW7" s="1184"/>
      <c r="MX7" s="1184"/>
      <c r="MY7" s="1184"/>
      <c r="MZ7" s="1184"/>
      <c r="NA7" s="1184"/>
      <c r="NB7" s="1184"/>
      <c r="NC7" s="1184"/>
      <c r="ND7" s="1184"/>
      <c r="NE7" s="1184"/>
      <c r="NF7" s="1184"/>
      <c r="NG7" s="1184"/>
      <c r="NH7" s="1184"/>
      <c r="NI7" s="1184"/>
      <c r="NJ7" s="1184"/>
      <c r="NK7" s="1184"/>
      <c r="NL7" s="1184"/>
      <c r="NM7" s="1184"/>
      <c r="NN7" s="1184"/>
      <c r="NO7" s="1184"/>
      <c r="NP7" s="1184"/>
      <c r="NQ7" s="1184"/>
      <c r="NR7" s="1184"/>
      <c r="NS7" s="1184"/>
      <c r="NT7" s="1184"/>
      <c r="NU7" s="1184"/>
      <c r="NV7" s="1184"/>
      <c r="NW7" s="1184"/>
      <c r="NX7" s="1184"/>
      <c r="NY7" s="1184"/>
      <c r="NZ7" s="1184"/>
      <c r="OA7" s="1184"/>
      <c r="OB7" s="1184"/>
      <c r="OC7" s="1184"/>
      <c r="OD7" s="1184"/>
      <c r="OE7" s="1184"/>
      <c r="OF7" s="1184"/>
      <c r="OG7" s="1184"/>
      <c r="OH7" s="1184"/>
      <c r="OI7" s="1184"/>
      <c r="OJ7" s="1184"/>
      <c r="OK7" s="1184"/>
      <c r="OL7" s="1184"/>
      <c r="OM7" s="1184"/>
      <c r="ON7" s="1184"/>
      <c r="OO7" s="1184"/>
      <c r="OP7" s="1184"/>
      <c r="OQ7" s="1184"/>
      <c r="OR7" s="1184"/>
      <c r="OS7" s="1184"/>
      <c r="OT7" s="1184"/>
      <c r="OU7" s="1184"/>
      <c r="OV7" s="1184"/>
      <c r="OW7" s="1184"/>
      <c r="OX7" s="1184"/>
      <c r="OY7" s="1184"/>
      <c r="OZ7" s="1184"/>
      <c r="PA7" s="1184"/>
      <c r="PB7" s="1184"/>
      <c r="PC7" s="1184"/>
      <c r="PD7" s="1184"/>
      <c r="PE7" s="1184"/>
      <c r="PF7" s="1184"/>
      <c r="PG7" s="1184"/>
      <c r="PH7" s="1184"/>
      <c r="PI7" s="1184"/>
      <c r="PJ7" s="1184"/>
      <c r="PK7" s="1184"/>
      <c r="PL7" s="1184"/>
      <c r="PM7" s="1184"/>
      <c r="PN7" s="1184"/>
      <c r="PO7" s="1184"/>
      <c r="PP7" s="1184"/>
      <c r="PQ7" s="1184"/>
      <c r="PR7" s="1184"/>
      <c r="PS7" s="1184"/>
      <c r="PT7" s="1184"/>
      <c r="PU7" s="1184"/>
      <c r="PV7" s="1184"/>
      <c r="PW7" s="1184"/>
      <c r="PX7" s="1184"/>
      <c r="PY7" s="1184"/>
      <c r="PZ7" s="1184"/>
      <c r="QA7" s="1184"/>
      <c r="QB7" s="1184"/>
      <c r="QC7" s="1184"/>
      <c r="QD7" s="1184"/>
      <c r="QE7" s="1184"/>
      <c r="QF7" s="1184"/>
      <c r="QG7" s="1184"/>
      <c r="QH7" s="1184"/>
      <c r="QI7" s="1184"/>
      <c r="QJ7" s="1184"/>
      <c r="QK7" s="1184"/>
      <c r="QL7" s="1184"/>
      <c r="QM7" s="1184"/>
      <c r="QN7" s="1184"/>
      <c r="QO7" s="1184"/>
      <c r="QP7" s="1184"/>
      <c r="QQ7" s="1184"/>
      <c r="QR7" s="1184"/>
      <c r="QS7" s="1184"/>
      <c r="QT7" s="1184"/>
      <c r="QU7" s="1184"/>
      <c r="QV7" s="1184"/>
      <c r="QW7" s="1184"/>
      <c r="QX7" s="1184"/>
      <c r="QY7" s="1184"/>
      <c r="QZ7" s="1184"/>
      <c r="RA7" s="1184"/>
      <c r="RB7" s="1184"/>
      <c r="RC7" s="1184"/>
      <c r="RD7" s="1184"/>
      <c r="RE7" s="1184"/>
      <c r="RF7" s="1184"/>
      <c r="RG7" s="1184"/>
      <c r="RH7" s="1184"/>
      <c r="RI7" s="1184"/>
      <c r="RJ7" s="1184"/>
      <c r="RK7" s="1184"/>
      <c r="RL7" s="1184"/>
      <c r="RM7" s="1184"/>
      <c r="RN7" s="1184"/>
      <c r="RO7" s="1184"/>
      <c r="RP7" s="1184"/>
      <c r="RQ7" s="1184"/>
      <c r="RR7" s="1184"/>
      <c r="RS7" s="1184"/>
      <c r="RT7" s="1184"/>
      <c r="RU7" s="1184"/>
      <c r="RV7" s="1184"/>
      <c r="RW7" s="1184"/>
      <c r="RX7" s="1184"/>
      <c r="RY7" s="1184"/>
      <c r="RZ7" s="1184"/>
      <c r="SA7" s="1184"/>
      <c r="SB7" s="1184"/>
      <c r="SC7" s="1184"/>
      <c r="SD7" s="1184"/>
      <c r="SE7" s="1184"/>
      <c r="SF7" s="1184"/>
      <c r="SG7" s="1184"/>
      <c r="SH7" s="1184"/>
      <c r="SI7" s="1184"/>
      <c r="SJ7" s="1184"/>
      <c r="SK7" s="1184"/>
      <c r="SL7" s="1184"/>
      <c r="SM7" s="1184"/>
      <c r="SN7" s="1184"/>
      <c r="SO7" s="1184"/>
      <c r="SP7" s="1184"/>
      <c r="SQ7" s="1184"/>
      <c r="SR7" s="1184"/>
      <c r="SS7" s="1184"/>
      <c r="ST7" s="1184"/>
      <c r="SU7" s="1184"/>
      <c r="SV7" s="1184"/>
      <c r="SW7" s="1184"/>
      <c r="SX7" s="1184"/>
      <c r="SY7" s="1184"/>
      <c r="SZ7" s="1184"/>
      <c r="TA7" s="1184"/>
      <c r="TB7" s="1184"/>
      <c r="TC7" s="1184"/>
      <c r="TD7" s="1184"/>
      <c r="TE7" s="1184"/>
      <c r="TF7" s="1184"/>
      <c r="TG7" s="1184"/>
      <c r="TH7" s="1184"/>
      <c r="TI7" s="1184"/>
      <c r="TJ7" s="1184"/>
      <c r="TK7" s="1184"/>
      <c r="TL7" s="1184"/>
      <c r="TM7" s="1184"/>
      <c r="TN7" s="1184"/>
      <c r="TO7" s="1184"/>
      <c r="TP7" s="1184"/>
      <c r="TQ7" s="1184"/>
      <c r="TR7" s="1184"/>
      <c r="TS7" s="1184"/>
      <c r="TT7" s="1184"/>
      <c r="TU7" s="1184"/>
      <c r="TV7" s="1184"/>
      <c r="TW7" s="1184"/>
      <c r="TX7" s="1184"/>
      <c r="TY7" s="1184"/>
      <c r="TZ7" s="1184"/>
      <c r="UA7" s="1184"/>
      <c r="UB7" s="1184"/>
      <c r="UC7" s="1184"/>
      <c r="UD7" s="1184"/>
      <c r="UE7" s="1184"/>
      <c r="UF7" s="1184"/>
      <c r="UG7" s="1184"/>
      <c r="UH7" s="1184"/>
      <c r="UI7" s="1184"/>
      <c r="UJ7" s="1184"/>
      <c r="UK7" s="1184"/>
      <c r="UL7" s="1184"/>
      <c r="UM7" s="1184"/>
      <c r="UN7" s="1184"/>
      <c r="UO7" s="1184"/>
      <c r="UP7" s="1184"/>
      <c r="UQ7" s="1184"/>
      <c r="UR7" s="1184"/>
      <c r="US7" s="1184"/>
      <c r="UT7" s="1184"/>
      <c r="UU7" s="1184"/>
      <c r="UV7" s="1184"/>
      <c r="UW7" s="1184"/>
      <c r="UX7" s="1184"/>
      <c r="UY7" s="1184"/>
      <c r="UZ7" s="1184"/>
      <c r="VA7" s="1184"/>
      <c r="VB7" s="1184"/>
      <c r="VC7" s="1184"/>
      <c r="VD7" s="1184"/>
      <c r="VE7" s="1184"/>
      <c r="VF7" s="1184"/>
      <c r="VG7" s="1184"/>
      <c r="VH7" s="1184"/>
      <c r="VI7" s="1184"/>
      <c r="VJ7" s="1184"/>
      <c r="VK7" s="1184"/>
      <c r="VL7" s="1184"/>
      <c r="VM7" s="1184"/>
      <c r="VN7" s="1184"/>
      <c r="VO7" s="1184"/>
      <c r="VP7" s="1184"/>
      <c r="VQ7" s="1184"/>
      <c r="VR7" s="1184"/>
      <c r="VS7" s="1184"/>
      <c r="VT7" s="1184"/>
      <c r="VU7" s="1184"/>
      <c r="VV7" s="1184"/>
      <c r="VW7" s="1184"/>
      <c r="VX7" s="1184"/>
      <c r="VY7" s="1184"/>
      <c r="VZ7" s="1184"/>
      <c r="WA7" s="1184"/>
      <c r="WB7" s="1184"/>
      <c r="WC7" s="1184"/>
      <c r="WD7" s="1184"/>
      <c r="WE7" s="1184"/>
      <c r="WF7" s="1184"/>
      <c r="WG7" s="1184"/>
      <c r="WH7" s="1184"/>
      <c r="WI7" s="1184"/>
      <c r="WJ7" s="1184"/>
      <c r="WK7" s="1184"/>
      <c r="WL7" s="1184"/>
      <c r="WM7" s="1184"/>
      <c r="WN7" s="1184"/>
      <c r="WO7" s="1184"/>
      <c r="WP7" s="1184"/>
      <c r="WQ7" s="1184"/>
      <c r="WR7" s="1184"/>
      <c r="WS7" s="1184"/>
      <c r="WT7" s="1184"/>
      <c r="WU7" s="1184"/>
      <c r="WV7" s="1184"/>
      <c r="WW7" s="1184"/>
      <c r="WX7" s="1184"/>
      <c r="WY7" s="1184"/>
      <c r="WZ7" s="1184"/>
      <c r="XA7" s="1184"/>
      <c r="XB7" s="1184"/>
      <c r="XC7" s="1184"/>
      <c r="XD7" s="1184"/>
      <c r="XE7" s="1184"/>
      <c r="XF7" s="1184"/>
      <c r="XG7" s="1184"/>
      <c r="XH7" s="1184"/>
      <c r="XI7" s="1184"/>
      <c r="XJ7" s="1184"/>
      <c r="XK7" s="1184"/>
      <c r="XL7" s="1184"/>
      <c r="XM7" s="1184"/>
      <c r="XN7" s="1184"/>
      <c r="XO7" s="1184"/>
      <c r="XP7" s="1184"/>
      <c r="XQ7" s="1184"/>
      <c r="XR7" s="1184"/>
      <c r="XS7" s="1184"/>
      <c r="XT7" s="1184"/>
      <c r="XU7" s="1184"/>
      <c r="XV7" s="1184"/>
      <c r="XW7" s="1184"/>
      <c r="XX7" s="1184"/>
      <c r="XY7" s="1184"/>
      <c r="XZ7" s="1184"/>
      <c r="YA7" s="1184"/>
      <c r="YB7" s="1184"/>
      <c r="YC7" s="1184"/>
      <c r="YD7" s="1184"/>
      <c r="YE7" s="1184"/>
      <c r="YF7" s="1184"/>
      <c r="YG7" s="1184"/>
      <c r="YH7" s="1184"/>
      <c r="YI7" s="1184"/>
      <c r="YJ7" s="1184"/>
      <c r="YK7" s="1184"/>
      <c r="YL7" s="1184"/>
      <c r="YM7" s="1184"/>
      <c r="YN7" s="1184"/>
      <c r="YO7" s="1184"/>
      <c r="YP7" s="1184"/>
      <c r="YQ7" s="1184"/>
      <c r="YR7" s="1184"/>
      <c r="YS7" s="1184"/>
      <c r="YT7" s="1184"/>
      <c r="YU7" s="1184"/>
      <c r="YV7" s="1184"/>
      <c r="YW7" s="1184"/>
      <c r="YX7" s="1184"/>
      <c r="YY7" s="1184"/>
      <c r="YZ7" s="1184"/>
      <c r="ZA7" s="1184"/>
      <c r="ZB7" s="1184"/>
      <c r="ZC7" s="1184"/>
      <c r="ZD7" s="1184"/>
      <c r="ZE7" s="1184"/>
      <c r="ZF7" s="1184"/>
      <c r="ZG7" s="1184"/>
      <c r="ZH7" s="1184"/>
      <c r="ZI7" s="1184"/>
      <c r="ZJ7" s="1184"/>
      <c r="ZK7" s="1184"/>
      <c r="ZL7" s="1184"/>
      <c r="ZM7" s="1184"/>
      <c r="ZN7" s="1184"/>
      <c r="ZO7" s="1184"/>
      <c r="ZP7" s="1184"/>
      <c r="ZQ7" s="1184"/>
      <c r="ZR7" s="1184"/>
      <c r="ZS7" s="1184"/>
      <c r="ZT7" s="1184"/>
      <c r="ZU7" s="1184"/>
      <c r="ZV7" s="1184"/>
      <c r="ZW7" s="1184"/>
      <c r="ZX7" s="1184"/>
      <c r="ZY7" s="1184"/>
      <c r="ZZ7" s="1184"/>
      <c r="AAA7" s="1184"/>
      <c r="AAB7" s="1184"/>
      <c r="AAC7" s="1184"/>
      <c r="AAD7" s="1184"/>
      <c r="AAE7" s="1184"/>
      <c r="AAF7" s="1184"/>
      <c r="AAG7" s="1184"/>
      <c r="AAH7" s="1184"/>
      <c r="AAI7" s="1184"/>
      <c r="AAJ7" s="1184"/>
      <c r="AAK7" s="1184"/>
      <c r="AAL7" s="1184"/>
      <c r="AAM7" s="1184"/>
      <c r="AAN7" s="1184"/>
      <c r="AAO7" s="1184"/>
      <c r="AAP7" s="1184"/>
      <c r="AAQ7" s="1184"/>
      <c r="AAR7" s="1184"/>
      <c r="AAS7" s="1184"/>
      <c r="AAT7" s="1184"/>
      <c r="AAU7" s="1184"/>
      <c r="AAV7" s="1184"/>
      <c r="AAW7" s="1184"/>
      <c r="AAX7" s="1184"/>
      <c r="AAY7" s="1184"/>
      <c r="AAZ7" s="1184"/>
      <c r="ABA7" s="1184"/>
      <c r="ABB7" s="1184"/>
      <c r="ABC7" s="1184"/>
      <c r="ABD7" s="1184"/>
      <c r="ABE7" s="1184"/>
      <c r="ABF7" s="1184"/>
      <c r="ABG7" s="1184"/>
      <c r="ABH7" s="1184"/>
      <c r="ABI7" s="1184"/>
      <c r="ABJ7" s="1184"/>
      <c r="ABK7" s="1184"/>
      <c r="ABL7" s="1184"/>
      <c r="ABM7" s="1184"/>
      <c r="ABN7" s="1184"/>
      <c r="ABO7" s="1184"/>
      <c r="ABP7" s="1184"/>
      <c r="ABQ7" s="1184"/>
      <c r="ABR7" s="1184"/>
      <c r="ABS7" s="1184"/>
      <c r="ABT7" s="1184"/>
      <c r="ABU7" s="1184"/>
      <c r="ABV7" s="1184"/>
      <c r="ABW7" s="1184"/>
      <c r="ABX7" s="1184"/>
      <c r="ABY7" s="1184"/>
      <c r="ABZ7" s="1184"/>
      <c r="ACA7" s="1184"/>
      <c r="ACB7" s="1184"/>
      <c r="ACC7" s="1184"/>
      <c r="ACD7" s="1184"/>
      <c r="ACE7" s="1184"/>
      <c r="ACF7" s="1184"/>
      <c r="ACG7" s="1184"/>
      <c r="ACH7" s="1184"/>
      <c r="ACI7" s="1184"/>
      <c r="ACJ7" s="1184"/>
      <c r="ACK7" s="1184"/>
      <c r="ACL7" s="1184"/>
      <c r="ACM7" s="1184"/>
      <c r="ACN7" s="1184"/>
      <c r="ACO7" s="1184"/>
      <c r="ACP7" s="1184"/>
      <c r="ACQ7" s="1184"/>
      <c r="ACR7" s="1184"/>
      <c r="ACS7" s="1184"/>
      <c r="ACT7" s="1184"/>
      <c r="ACU7" s="1184"/>
      <c r="ACV7" s="1184"/>
      <c r="ACW7" s="1184"/>
      <c r="ACX7" s="1184"/>
      <c r="ACY7" s="1184"/>
      <c r="ACZ7" s="1184"/>
      <c r="ADA7" s="1184"/>
      <c r="ADB7" s="1184"/>
      <c r="ADC7" s="1184"/>
      <c r="ADD7" s="1184"/>
      <c r="ADE7" s="1184"/>
      <c r="ADF7" s="1184"/>
      <c r="ADG7" s="1184"/>
      <c r="ADH7" s="1184"/>
      <c r="ADI7" s="1184"/>
      <c r="ADJ7" s="1184"/>
      <c r="ADK7" s="1184"/>
      <c r="ADL7" s="1184"/>
      <c r="ADM7" s="1184"/>
      <c r="ADN7" s="1184"/>
      <c r="ADO7" s="1184"/>
      <c r="ADP7" s="1184"/>
      <c r="ADQ7" s="1184"/>
      <c r="ADR7" s="1184"/>
      <c r="ADS7" s="1184"/>
      <c r="ADT7" s="1184"/>
      <c r="ADU7" s="1184"/>
      <c r="ADV7" s="1184"/>
      <c r="ADW7" s="1184"/>
      <c r="ADX7" s="1184"/>
      <c r="ADY7" s="1184"/>
      <c r="ADZ7" s="1184"/>
      <c r="AEA7" s="1184"/>
      <c r="AEB7" s="1184"/>
      <c r="AEC7" s="1184"/>
      <c r="AED7" s="1184"/>
      <c r="AEE7" s="1184"/>
      <c r="AEF7" s="1184"/>
      <c r="AEG7" s="1184"/>
      <c r="AEH7" s="1184"/>
      <c r="AEI7" s="1184"/>
      <c r="AEJ7" s="1184"/>
      <c r="AEK7" s="1184"/>
      <c r="AEL7" s="1184"/>
      <c r="AEM7" s="1184"/>
      <c r="AEN7" s="1184"/>
      <c r="AEO7" s="1184"/>
      <c r="AEP7" s="1184"/>
      <c r="AEQ7" s="1184"/>
      <c r="AER7" s="1184"/>
      <c r="AES7" s="1184"/>
      <c r="AET7" s="1184"/>
      <c r="AEU7" s="1184"/>
      <c r="AEV7" s="1184"/>
      <c r="AEW7" s="1184"/>
      <c r="AEX7" s="1184"/>
      <c r="AEY7" s="1184"/>
      <c r="AEZ7" s="1184"/>
      <c r="AFA7" s="1184"/>
      <c r="AFB7" s="1184"/>
      <c r="AFC7" s="1184"/>
      <c r="AFD7" s="1184"/>
      <c r="AFE7" s="1184"/>
      <c r="AFF7" s="1184"/>
      <c r="AFG7" s="1184"/>
      <c r="AFH7" s="1184"/>
      <c r="AFI7" s="1184"/>
      <c r="AFJ7" s="1184"/>
      <c r="AFK7" s="1184"/>
      <c r="AFL7" s="1184"/>
      <c r="AFM7" s="1184"/>
      <c r="AFN7" s="1184"/>
      <c r="AFO7" s="1184"/>
      <c r="AFP7" s="1184"/>
      <c r="AFQ7" s="1184"/>
      <c r="AFR7" s="1184"/>
      <c r="AFS7" s="1184"/>
      <c r="AFT7" s="1184"/>
      <c r="AFU7" s="1184"/>
      <c r="AFV7" s="1184"/>
      <c r="AFW7" s="1184"/>
      <c r="AFX7" s="1184"/>
      <c r="AFY7" s="1184"/>
      <c r="AFZ7" s="1184"/>
      <c r="AGA7" s="1184"/>
      <c r="AGB7" s="1184"/>
      <c r="AGC7" s="1184"/>
      <c r="AGD7" s="1184"/>
      <c r="AGE7" s="1184"/>
      <c r="AGF7" s="1184"/>
      <c r="AGG7" s="1184"/>
      <c r="AGH7" s="1184"/>
      <c r="AGI7" s="1184"/>
      <c r="AGJ7" s="1184"/>
      <c r="AGK7" s="1184"/>
      <c r="AGL7" s="1184"/>
      <c r="AGM7" s="1184"/>
      <c r="AGN7" s="1184"/>
      <c r="AGO7" s="1184"/>
      <c r="AGP7" s="1184"/>
      <c r="AGQ7" s="1184"/>
      <c r="AGR7" s="1184"/>
      <c r="AGS7" s="1184"/>
      <c r="AGT7" s="1184"/>
      <c r="AGU7" s="1184"/>
      <c r="AGV7" s="1184"/>
      <c r="AGW7" s="1184"/>
      <c r="AGX7" s="1184"/>
      <c r="AGY7" s="1184"/>
      <c r="AGZ7" s="1184"/>
      <c r="AHA7" s="1184"/>
      <c r="AHB7" s="1184"/>
      <c r="AHC7" s="1184"/>
      <c r="AHD7" s="1184"/>
      <c r="AHE7" s="1184"/>
      <c r="AHF7" s="1184"/>
      <c r="AHG7" s="1184"/>
      <c r="AHH7" s="1184"/>
      <c r="AHI7" s="1184"/>
      <c r="AHJ7" s="1184"/>
      <c r="AHK7" s="1184"/>
      <c r="AHL7" s="1184"/>
      <c r="AHM7" s="1184"/>
      <c r="AHN7" s="1184"/>
      <c r="AHO7" s="1184"/>
      <c r="AHP7" s="1184"/>
      <c r="AHQ7" s="1184"/>
      <c r="AHR7" s="1184"/>
      <c r="AHS7" s="1184"/>
      <c r="AHT7" s="1184"/>
      <c r="AHU7" s="1184"/>
      <c r="AHV7" s="1184"/>
      <c r="AHW7" s="1184"/>
      <c r="AHX7" s="1184"/>
      <c r="AHY7" s="1184"/>
      <c r="AHZ7" s="1184"/>
      <c r="AIA7" s="1184"/>
      <c r="AIB7" s="1184"/>
      <c r="AIC7" s="1184"/>
      <c r="AID7" s="1184"/>
      <c r="AIE7" s="1184"/>
      <c r="AIF7" s="1184"/>
      <c r="AIG7" s="1184"/>
      <c r="AIH7" s="1184"/>
      <c r="AII7" s="1184"/>
      <c r="AIJ7" s="1184"/>
      <c r="AIK7" s="1184"/>
      <c r="AIL7" s="1184"/>
      <c r="AIM7" s="1184"/>
      <c r="AIN7" s="1184"/>
      <c r="AIO7" s="1184"/>
      <c r="AIP7" s="1184"/>
      <c r="AIQ7" s="1184"/>
      <c r="AIR7" s="1184"/>
      <c r="AIS7" s="1184"/>
      <c r="AIT7" s="1184"/>
      <c r="AIU7" s="1184"/>
      <c r="AIV7" s="1184"/>
      <c r="AIW7" s="1184"/>
      <c r="AIX7" s="1184"/>
      <c r="AIY7" s="1184"/>
      <c r="AIZ7" s="1184"/>
      <c r="AJA7" s="1184"/>
      <c r="AJB7" s="1184"/>
      <c r="AJC7" s="1184"/>
      <c r="AJD7" s="1184"/>
      <c r="AJE7" s="1184"/>
      <c r="AJF7" s="1184"/>
      <c r="AJG7" s="1184"/>
      <c r="AJH7" s="1184"/>
      <c r="AJI7" s="1184"/>
      <c r="AJJ7" s="1184"/>
      <c r="AJK7" s="1184"/>
      <c r="AJL7" s="1184"/>
      <c r="AJM7" s="1184"/>
      <c r="AJN7" s="1184"/>
      <c r="AJO7" s="1184"/>
      <c r="AJP7" s="1184"/>
      <c r="AJQ7" s="1184"/>
      <c r="AJR7" s="1184"/>
      <c r="AJS7" s="1184"/>
      <c r="AJT7" s="1184"/>
      <c r="AJU7" s="1184"/>
      <c r="AJV7" s="1184"/>
      <c r="AJW7" s="1184"/>
      <c r="AJX7" s="1184"/>
      <c r="AJY7" s="1184"/>
      <c r="AJZ7" s="1184"/>
      <c r="AKA7" s="1184"/>
      <c r="AKB7" s="1184"/>
      <c r="AKC7" s="1184"/>
      <c r="AKD7" s="1184"/>
      <c r="AKE7" s="1184"/>
      <c r="AKF7" s="1184"/>
      <c r="AKG7" s="1184"/>
      <c r="AKH7" s="1184"/>
      <c r="AKI7" s="1184"/>
      <c r="AKJ7" s="1184"/>
      <c r="AKK7" s="1184"/>
      <c r="AKL7" s="1184"/>
      <c r="AKM7" s="1184"/>
      <c r="AKN7" s="1184"/>
      <c r="AKO7" s="1184"/>
      <c r="AKP7" s="1184"/>
      <c r="AKQ7" s="1184"/>
      <c r="AKR7" s="1184"/>
      <c r="AKS7" s="1184"/>
      <c r="AKT7" s="1184"/>
      <c r="AKU7" s="1184"/>
      <c r="AKV7" s="1184"/>
      <c r="AKW7" s="1184"/>
      <c r="AKX7" s="1184"/>
      <c r="AKY7" s="1184"/>
      <c r="AKZ7" s="1184"/>
      <c r="ALA7" s="1184"/>
      <c r="ALB7" s="1184"/>
      <c r="ALC7" s="1184"/>
      <c r="ALD7" s="1184"/>
      <c r="ALE7" s="1184"/>
      <c r="ALF7" s="1184"/>
      <c r="ALG7" s="1184"/>
      <c r="ALH7" s="1184"/>
      <c r="ALI7" s="1184"/>
      <c r="ALJ7" s="1184"/>
      <c r="ALK7" s="1184"/>
      <c r="ALL7" s="1184"/>
      <c r="ALM7" s="1184"/>
      <c r="ALN7" s="1184"/>
      <c r="ALO7" s="1184"/>
      <c r="ALP7" s="1184"/>
      <c r="ALQ7" s="1184"/>
      <c r="ALR7" s="1184"/>
      <c r="ALS7" s="1184"/>
      <c r="ALT7" s="1184"/>
      <c r="ALU7" s="1184"/>
      <c r="ALV7" s="1184"/>
      <c r="ALW7" s="1184"/>
      <c r="ALX7" s="1184"/>
      <c r="ALY7" s="1184"/>
      <c r="ALZ7" s="1184"/>
      <c r="AMA7" s="1184"/>
      <c r="AMB7" s="1184"/>
      <c r="AMC7" s="1184"/>
      <c r="AMD7" s="1184"/>
      <c r="AME7" s="1184"/>
      <c r="AMF7" s="1184"/>
      <c r="AMG7" s="1184"/>
      <c r="AMH7" s="1184"/>
      <c r="AMI7" s="1184"/>
      <c r="AMJ7" s="1184"/>
      <c r="AMK7" s="1184"/>
      <c r="AML7" s="1184"/>
      <c r="AMM7" s="1184"/>
      <c r="AMN7" s="1184"/>
      <c r="AMO7" s="1184"/>
      <c r="AMP7" s="1184"/>
      <c r="AMQ7" s="1184"/>
      <c r="AMR7" s="1184"/>
      <c r="AMS7" s="1184"/>
      <c r="AMT7" s="1184"/>
      <c r="AMU7" s="1184"/>
      <c r="AMV7" s="1184"/>
      <c r="AMW7" s="1184"/>
      <c r="AMX7" s="1184"/>
      <c r="AMY7" s="1184"/>
      <c r="AMZ7" s="1184"/>
      <c r="ANA7" s="1184"/>
      <c r="ANB7" s="1184"/>
      <c r="ANC7" s="1184"/>
      <c r="AND7" s="1184"/>
      <c r="ANE7" s="1184"/>
      <c r="ANF7" s="1184"/>
      <c r="ANG7" s="1184"/>
      <c r="ANH7" s="1184"/>
      <c r="ANI7" s="1184"/>
      <c r="ANJ7" s="1184"/>
      <c r="ANK7" s="1184"/>
      <c r="ANL7" s="1184"/>
      <c r="ANM7" s="1184"/>
      <c r="ANN7" s="1184"/>
      <c r="ANO7" s="1184"/>
      <c r="ANP7" s="1184"/>
      <c r="ANQ7" s="1184"/>
      <c r="ANR7" s="1184"/>
      <c r="ANS7" s="1184"/>
      <c r="ANT7" s="1184"/>
      <c r="ANU7" s="1184"/>
      <c r="ANV7" s="1184"/>
      <c r="ANW7" s="1184"/>
      <c r="ANX7" s="1184"/>
      <c r="ANY7" s="1184"/>
      <c r="ANZ7" s="1184"/>
      <c r="AOA7" s="1184"/>
      <c r="AOB7" s="1184"/>
      <c r="AOC7" s="1184"/>
      <c r="AOD7" s="1184"/>
      <c r="AOE7" s="1184"/>
      <c r="AOF7" s="1184"/>
      <c r="AOG7" s="1184"/>
      <c r="AOH7" s="1184"/>
      <c r="AOI7" s="1184"/>
      <c r="AOJ7" s="1184"/>
      <c r="AOK7" s="1184"/>
      <c r="AOL7" s="1184"/>
      <c r="AOM7" s="1184"/>
      <c r="AON7" s="1184"/>
      <c r="AOO7" s="1184"/>
      <c r="AOP7" s="1184"/>
      <c r="AOQ7" s="1184"/>
      <c r="AOR7" s="1184"/>
      <c r="AOS7" s="1184"/>
      <c r="AOT7" s="1184"/>
      <c r="AOU7" s="1184"/>
      <c r="AOV7" s="1184"/>
      <c r="AOW7" s="1184"/>
      <c r="AOX7" s="1184"/>
      <c r="AOY7" s="1184"/>
      <c r="AOZ7" s="1184"/>
      <c r="APA7" s="1184"/>
      <c r="APB7" s="1184"/>
      <c r="APC7" s="1184"/>
      <c r="APD7" s="1184"/>
      <c r="APE7" s="1184"/>
      <c r="APF7" s="1184"/>
      <c r="APG7" s="1184"/>
      <c r="APH7" s="1184"/>
      <c r="API7" s="1184"/>
      <c r="APJ7" s="1184"/>
      <c r="APK7" s="1184"/>
      <c r="APL7" s="1184"/>
      <c r="APM7" s="1184"/>
      <c r="APN7" s="1184"/>
      <c r="APO7" s="1184"/>
      <c r="APP7" s="1184"/>
      <c r="APQ7" s="1184"/>
      <c r="APR7" s="1184"/>
      <c r="APS7" s="1184"/>
      <c r="APT7" s="1184"/>
      <c r="APU7" s="1184"/>
      <c r="APV7" s="1184"/>
      <c r="APW7" s="1184"/>
      <c r="APX7" s="1184"/>
      <c r="APY7" s="1184"/>
      <c r="APZ7" s="1184"/>
      <c r="AQA7" s="1184"/>
      <c r="AQB7" s="1184"/>
      <c r="AQC7" s="1184"/>
      <c r="AQD7" s="1184"/>
      <c r="AQE7" s="1184"/>
      <c r="AQF7" s="1184"/>
      <c r="AQG7" s="1184"/>
      <c r="AQH7" s="1184"/>
      <c r="AQI7" s="1184"/>
      <c r="AQJ7" s="1184"/>
      <c r="AQK7" s="1184"/>
      <c r="AQL7" s="1184"/>
      <c r="AQM7" s="1184"/>
      <c r="AQN7" s="1184"/>
      <c r="AQO7" s="1184"/>
      <c r="AQP7" s="1184"/>
      <c r="AQQ7" s="1184"/>
      <c r="AQR7" s="1184"/>
      <c r="AQS7" s="1184"/>
      <c r="AQT7" s="1184"/>
      <c r="AQU7" s="1184"/>
      <c r="AQV7" s="1184"/>
      <c r="AQW7" s="1184"/>
      <c r="AQX7" s="1184"/>
      <c r="AQY7" s="1184"/>
      <c r="AQZ7" s="1184"/>
      <c r="ARA7" s="1184"/>
      <c r="ARB7" s="1184"/>
      <c r="ARC7" s="1184"/>
      <c r="ARD7" s="1184"/>
      <c r="ARE7" s="1184"/>
      <c r="ARF7" s="1184"/>
      <c r="ARG7" s="1184"/>
      <c r="ARH7" s="1184"/>
      <c r="ARI7" s="1184"/>
      <c r="ARJ7" s="1184"/>
      <c r="ARK7" s="1184"/>
      <c r="ARL7" s="1184"/>
      <c r="ARM7" s="1184"/>
      <c r="ARN7" s="1184"/>
      <c r="ARO7" s="1184"/>
      <c r="ARP7" s="1184"/>
      <c r="ARQ7" s="1184"/>
      <c r="ARR7" s="1184"/>
      <c r="ARS7" s="1184"/>
      <c r="ART7" s="1184"/>
      <c r="ARU7" s="1184"/>
      <c r="ARV7" s="1184"/>
      <c r="ARW7" s="1184"/>
      <c r="ARX7" s="1184"/>
      <c r="ARY7" s="1184"/>
      <c r="ARZ7" s="1184"/>
      <c r="ASA7" s="1184"/>
      <c r="ASB7" s="1184"/>
      <c r="ASC7" s="1184"/>
      <c r="ASD7" s="1184"/>
      <c r="ASE7" s="1184"/>
      <c r="ASF7" s="1184"/>
      <c r="ASG7" s="1184"/>
      <c r="ASH7" s="1184"/>
      <c r="ASI7" s="1184"/>
      <c r="ASJ7" s="1184"/>
      <c r="ASK7" s="1184"/>
      <c r="ASL7" s="1184"/>
      <c r="ASM7" s="1184"/>
      <c r="ASN7" s="1184"/>
      <c r="ASO7" s="1184"/>
      <c r="ASP7" s="1184"/>
      <c r="ASQ7" s="1184"/>
      <c r="ASR7" s="1184"/>
      <c r="ASS7" s="1184"/>
      <c r="AST7" s="1184"/>
      <c r="ASU7" s="1184"/>
      <c r="ASV7" s="1184"/>
      <c r="ASW7" s="1184"/>
      <c r="ASX7" s="1184"/>
      <c r="ASY7" s="1184"/>
      <c r="ASZ7" s="1184"/>
      <c r="ATA7" s="1184"/>
      <c r="ATB7" s="1184"/>
      <c r="ATC7" s="1184"/>
      <c r="ATD7" s="1184"/>
      <c r="ATE7" s="1184"/>
      <c r="ATF7" s="1184"/>
      <c r="ATG7" s="1184"/>
      <c r="ATH7" s="1184"/>
      <c r="ATI7" s="1184"/>
      <c r="ATJ7" s="1184"/>
      <c r="ATK7" s="1184"/>
      <c r="ATL7" s="1184"/>
      <c r="ATM7" s="1184"/>
      <c r="ATN7" s="1184"/>
      <c r="ATO7" s="1184"/>
      <c r="ATP7" s="1184"/>
      <c r="ATQ7" s="1184"/>
      <c r="ATR7" s="1184"/>
      <c r="ATS7" s="1184"/>
      <c r="ATT7" s="1184"/>
      <c r="ATU7" s="1184"/>
      <c r="ATV7" s="1184"/>
      <c r="ATW7" s="1184"/>
      <c r="ATX7" s="1184"/>
      <c r="ATY7" s="1184"/>
      <c r="ATZ7" s="1184"/>
      <c r="AUA7" s="1184"/>
      <c r="AUB7" s="1184"/>
      <c r="AUC7" s="1184"/>
      <c r="AUD7" s="1184"/>
      <c r="AUE7" s="1184"/>
      <c r="AUF7" s="1184"/>
      <c r="AUG7" s="1184"/>
      <c r="AUH7" s="1184"/>
      <c r="AUI7" s="1184"/>
      <c r="AUJ7" s="1184"/>
      <c r="AUK7" s="1184"/>
      <c r="AUL7" s="1184"/>
      <c r="AUM7" s="1184"/>
      <c r="AUN7" s="1184"/>
      <c r="AUO7" s="1184"/>
      <c r="AUP7" s="1184"/>
      <c r="AUQ7" s="1184"/>
      <c r="AUR7" s="1184"/>
      <c r="AUS7" s="1184"/>
      <c r="AUT7" s="1184"/>
      <c r="AUU7" s="1184"/>
      <c r="AUV7" s="1184"/>
      <c r="AUW7" s="1184"/>
      <c r="AUX7" s="1184"/>
      <c r="AUY7" s="1184"/>
      <c r="AUZ7" s="1184"/>
      <c r="AVA7" s="1184"/>
      <c r="AVB7" s="1184"/>
      <c r="AVC7" s="1184"/>
      <c r="AVD7" s="1184"/>
      <c r="AVE7" s="1184"/>
      <c r="AVF7" s="1184"/>
      <c r="AVG7" s="1184"/>
      <c r="AVH7" s="1184"/>
      <c r="AVI7" s="1184"/>
      <c r="AVJ7" s="1184"/>
      <c r="AVK7" s="1184"/>
      <c r="AVL7" s="1184"/>
      <c r="AVM7" s="1184"/>
      <c r="AVN7" s="1184"/>
      <c r="AVO7" s="1184"/>
      <c r="AVP7" s="1184"/>
      <c r="AVQ7" s="1184"/>
      <c r="AVR7" s="1184"/>
      <c r="AVS7" s="1184"/>
      <c r="AVT7" s="1184"/>
      <c r="AVU7" s="1184"/>
      <c r="AVV7" s="1184"/>
      <c r="AVW7" s="1184"/>
      <c r="AVX7" s="1184"/>
      <c r="AVY7" s="1184"/>
      <c r="AVZ7" s="1184"/>
      <c r="AWA7" s="1184"/>
      <c r="AWB7" s="1184"/>
      <c r="AWC7" s="1184"/>
      <c r="AWD7" s="1184"/>
      <c r="AWE7" s="1184"/>
      <c r="AWF7" s="1184"/>
      <c r="AWG7" s="1184"/>
      <c r="AWH7" s="1184"/>
      <c r="AWI7" s="1184"/>
      <c r="AWJ7" s="1184"/>
      <c r="AWK7" s="1184"/>
      <c r="AWL7" s="1184"/>
      <c r="AWM7" s="1184"/>
      <c r="AWN7" s="1184"/>
      <c r="AWO7" s="1184"/>
      <c r="AWP7" s="1184"/>
      <c r="AWQ7" s="1184"/>
      <c r="AWR7" s="1184"/>
      <c r="AWS7" s="1184"/>
      <c r="AWT7" s="1184"/>
      <c r="AWU7" s="1184"/>
      <c r="AWV7" s="1184"/>
      <c r="AWW7" s="1184"/>
      <c r="AWX7" s="1184"/>
      <c r="AWY7" s="1184"/>
      <c r="AWZ7" s="1184"/>
      <c r="AXA7" s="1184"/>
      <c r="AXB7" s="1184"/>
      <c r="AXC7" s="1184"/>
      <c r="AXD7" s="1184"/>
      <c r="AXE7" s="1184"/>
      <c r="AXF7" s="1184"/>
      <c r="AXG7" s="1184"/>
      <c r="AXH7" s="1184"/>
      <c r="AXI7" s="1184"/>
      <c r="AXJ7" s="1184"/>
      <c r="AXK7" s="1184"/>
      <c r="AXL7" s="1184"/>
      <c r="AXM7" s="1184"/>
      <c r="AXN7" s="1184"/>
      <c r="AXO7" s="1184"/>
      <c r="AXP7" s="1184"/>
      <c r="AXQ7" s="1184"/>
      <c r="AXR7" s="1184"/>
      <c r="AXS7" s="1184"/>
      <c r="AXT7" s="1184"/>
      <c r="AXU7" s="1184"/>
      <c r="AXV7" s="1184"/>
      <c r="AXW7" s="1184"/>
      <c r="AXX7" s="1184"/>
      <c r="AXY7" s="1184"/>
      <c r="AXZ7" s="1184"/>
      <c r="AYA7" s="1184"/>
      <c r="AYB7" s="1184"/>
      <c r="AYC7" s="1184"/>
      <c r="AYD7" s="1184"/>
      <c r="AYE7" s="1184"/>
      <c r="AYF7" s="1184"/>
      <c r="AYG7" s="1184"/>
      <c r="AYH7" s="1184"/>
      <c r="AYI7" s="1184"/>
      <c r="AYJ7" s="1184"/>
      <c r="AYK7" s="1184"/>
      <c r="AYL7" s="1184"/>
      <c r="AYM7" s="1184"/>
      <c r="AYN7" s="1184"/>
      <c r="AYO7" s="1184"/>
      <c r="AYP7" s="1184"/>
      <c r="AYQ7" s="1184"/>
      <c r="AYR7" s="1184"/>
      <c r="AYS7" s="1184"/>
      <c r="AYT7" s="1184"/>
      <c r="AYU7" s="1184"/>
      <c r="AYV7" s="1184"/>
      <c r="AYW7" s="1184"/>
      <c r="AYX7" s="1184"/>
      <c r="AYY7" s="1184"/>
      <c r="AYZ7" s="1184"/>
      <c r="AZA7" s="1184"/>
      <c r="AZB7" s="1184"/>
      <c r="AZC7" s="1184"/>
      <c r="AZD7" s="1184"/>
      <c r="AZE7" s="1184"/>
      <c r="AZF7" s="1184"/>
      <c r="AZG7" s="1184"/>
      <c r="AZH7" s="1184"/>
      <c r="AZI7" s="1184"/>
      <c r="AZJ7" s="1184"/>
      <c r="AZK7" s="1184"/>
      <c r="AZL7" s="1184"/>
      <c r="AZM7" s="1184"/>
      <c r="AZN7" s="1184"/>
      <c r="AZO7" s="1184"/>
      <c r="AZP7" s="1184"/>
      <c r="AZQ7" s="1184"/>
      <c r="AZR7" s="1184"/>
      <c r="AZS7" s="1184"/>
      <c r="AZT7" s="1184"/>
      <c r="AZU7" s="1184"/>
      <c r="AZV7" s="1184"/>
      <c r="AZW7" s="1184"/>
      <c r="AZX7" s="1184"/>
      <c r="AZY7" s="1184"/>
      <c r="AZZ7" s="1184"/>
      <c r="BAA7" s="1184"/>
      <c r="BAB7" s="1184"/>
      <c r="BAC7" s="1184"/>
      <c r="BAD7" s="1184"/>
      <c r="BAE7" s="1184"/>
      <c r="BAF7" s="1184"/>
      <c r="BAG7" s="1184"/>
      <c r="BAH7" s="1184"/>
      <c r="BAI7" s="1184"/>
      <c r="BAJ7" s="1184"/>
      <c r="BAK7" s="1184"/>
      <c r="BAL7" s="1184"/>
      <c r="BAM7" s="1184"/>
      <c r="BAN7" s="1184"/>
      <c r="BAO7" s="1184"/>
      <c r="BAP7" s="1184"/>
      <c r="BAQ7" s="1184"/>
      <c r="BAR7" s="1184"/>
      <c r="BAS7" s="1184"/>
      <c r="BAT7" s="1184"/>
      <c r="BAU7" s="1184"/>
      <c r="BAV7" s="1184"/>
      <c r="BAW7" s="1184"/>
      <c r="BAX7" s="1184"/>
      <c r="BAY7" s="1184"/>
      <c r="BAZ7" s="1184"/>
      <c r="BBA7" s="1184"/>
      <c r="BBB7" s="1184"/>
      <c r="BBC7" s="1184"/>
      <c r="BBD7" s="1184"/>
      <c r="BBE7" s="1184"/>
      <c r="BBF7" s="1184"/>
      <c r="BBG7" s="1184"/>
      <c r="BBH7" s="1184"/>
      <c r="BBI7" s="1184"/>
      <c r="BBJ7" s="1184"/>
      <c r="BBK7" s="1184"/>
      <c r="BBL7" s="1184"/>
      <c r="BBM7" s="1184"/>
      <c r="BBN7" s="1184"/>
      <c r="BBO7" s="1184"/>
      <c r="BBP7" s="1184"/>
      <c r="BBQ7" s="1184"/>
      <c r="BBR7" s="1184"/>
      <c r="BBS7" s="1184"/>
      <c r="BBT7" s="1184"/>
      <c r="BBU7" s="1184"/>
      <c r="BBV7" s="1184"/>
      <c r="BBW7" s="1184"/>
      <c r="BBX7" s="1184"/>
      <c r="BBY7" s="1184"/>
      <c r="BBZ7" s="1184"/>
      <c r="BCA7" s="1184"/>
      <c r="BCB7" s="1184"/>
      <c r="BCC7" s="1184"/>
      <c r="BCD7" s="1184"/>
      <c r="BCE7" s="1184"/>
      <c r="BCF7" s="1184"/>
      <c r="BCG7" s="1184"/>
      <c r="BCH7" s="1184"/>
      <c r="BCI7" s="1184"/>
      <c r="BCJ7" s="1184"/>
      <c r="BCK7" s="1184"/>
      <c r="BCL7" s="1184"/>
      <c r="BCM7" s="1184"/>
      <c r="BCN7" s="1184"/>
      <c r="BCO7" s="1184"/>
      <c r="BCP7" s="1184"/>
      <c r="BCQ7" s="1184"/>
      <c r="BCR7" s="1184"/>
      <c r="BCS7" s="1184"/>
      <c r="BCT7" s="1184"/>
      <c r="BCU7" s="1184"/>
      <c r="BCV7" s="1184"/>
      <c r="BCW7" s="1184"/>
      <c r="BCX7" s="1184"/>
      <c r="BCY7" s="1184"/>
      <c r="BCZ7" s="1184"/>
      <c r="BDA7" s="1184"/>
      <c r="BDB7" s="1184"/>
      <c r="BDC7" s="1184"/>
      <c r="BDD7" s="1184"/>
      <c r="BDE7" s="1184"/>
      <c r="BDF7" s="1184"/>
      <c r="BDG7" s="1184"/>
      <c r="BDH7" s="1184"/>
      <c r="BDI7" s="1184"/>
      <c r="BDJ7" s="1184"/>
      <c r="BDK7" s="1184"/>
      <c r="BDL7" s="1184"/>
      <c r="BDM7" s="1184"/>
      <c r="BDN7" s="1184"/>
      <c r="BDO7" s="1184"/>
      <c r="BDP7" s="1184"/>
      <c r="BDQ7" s="1184"/>
      <c r="BDR7" s="1184"/>
      <c r="BDS7" s="1184"/>
      <c r="BDT7" s="1184"/>
      <c r="BDU7" s="1184"/>
      <c r="BDV7" s="1184"/>
      <c r="BDW7" s="1184"/>
      <c r="BDX7" s="1184"/>
      <c r="BDY7" s="1184"/>
      <c r="BDZ7" s="1184"/>
      <c r="BEA7" s="1184"/>
      <c r="BEB7" s="1184"/>
      <c r="BEC7" s="1184"/>
      <c r="BED7" s="1184"/>
      <c r="BEE7" s="1184"/>
      <c r="BEF7" s="1184"/>
      <c r="BEG7" s="1184"/>
      <c r="BEH7" s="1184"/>
      <c r="BEI7" s="1184"/>
      <c r="BEJ7" s="1184"/>
      <c r="BEK7" s="1184"/>
      <c r="BEL7" s="1184"/>
      <c r="BEM7" s="1184"/>
      <c r="BEN7" s="1184"/>
      <c r="BEO7" s="1184"/>
      <c r="BEP7" s="1184"/>
      <c r="BEQ7" s="1184"/>
      <c r="BER7" s="1184"/>
      <c r="BES7" s="1184"/>
      <c r="BET7" s="1184"/>
      <c r="BEU7" s="1184"/>
      <c r="BEV7" s="1184"/>
      <c r="BEW7" s="1184"/>
      <c r="BEX7" s="1184"/>
      <c r="BEY7" s="1184"/>
      <c r="BEZ7" s="1184"/>
      <c r="BFA7" s="1184"/>
      <c r="BFB7" s="1184"/>
      <c r="BFC7" s="1184"/>
      <c r="BFD7" s="1184"/>
      <c r="BFE7" s="1184"/>
      <c r="BFF7" s="1184"/>
      <c r="BFG7" s="1184"/>
      <c r="BFH7" s="1184"/>
      <c r="BFI7" s="1184"/>
      <c r="BFJ7" s="1184"/>
      <c r="BFK7" s="1184"/>
      <c r="BFL7" s="1184"/>
      <c r="BFM7" s="1184"/>
      <c r="BFN7" s="1184"/>
      <c r="BFO7" s="1184"/>
      <c r="BFP7" s="1184"/>
      <c r="BFQ7" s="1184"/>
      <c r="BFR7" s="1184"/>
      <c r="BFS7" s="1184"/>
      <c r="BFT7" s="1184"/>
      <c r="BFU7" s="1184"/>
      <c r="BFV7" s="1184"/>
      <c r="BFW7" s="1184"/>
      <c r="BFX7" s="1184"/>
      <c r="BFY7" s="1184"/>
      <c r="BFZ7" s="1184"/>
      <c r="BGA7" s="1184"/>
      <c r="BGB7" s="1184"/>
      <c r="BGC7" s="1184"/>
      <c r="BGD7" s="1184"/>
      <c r="BGE7" s="1184"/>
      <c r="BGF7" s="1184"/>
      <c r="BGG7" s="1184"/>
      <c r="BGH7" s="1184"/>
      <c r="BGI7" s="1184"/>
      <c r="BGJ7" s="1184"/>
      <c r="BGK7" s="1184"/>
      <c r="BGL7" s="1184"/>
      <c r="BGM7" s="1184"/>
      <c r="BGN7" s="1184"/>
      <c r="BGO7" s="1184"/>
      <c r="BGP7" s="1184"/>
      <c r="BGQ7" s="1184"/>
      <c r="BGR7" s="1184"/>
      <c r="BGS7" s="1184"/>
      <c r="BGT7" s="1184"/>
      <c r="BGU7" s="1184"/>
      <c r="BGV7" s="1184"/>
      <c r="BGW7" s="1184"/>
      <c r="BGX7" s="1184"/>
      <c r="BGY7" s="1184"/>
      <c r="BGZ7" s="1184"/>
      <c r="BHA7" s="1184"/>
      <c r="BHB7" s="1184"/>
      <c r="BHC7" s="1184"/>
      <c r="BHD7" s="1184"/>
      <c r="BHE7" s="1184"/>
      <c r="BHF7" s="1184"/>
      <c r="BHG7" s="1184"/>
      <c r="BHH7" s="1184"/>
      <c r="BHI7" s="1184"/>
      <c r="BHJ7" s="1184"/>
      <c r="BHK7" s="1184"/>
      <c r="BHL7" s="1184"/>
      <c r="BHM7" s="1184"/>
      <c r="BHN7" s="1184"/>
      <c r="BHO7" s="1184"/>
      <c r="BHP7" s="1184"/>
      <c r="BHQ7" s="1184"/>
      <c r="BHR7" s="1184"/>
      <c r="BHS7" s="1184"/>
      <c r="BHT7" s="1184"/>
      <c r="BHU7" s="1184"/>
      <c r="BHV7" s="1184"/>
      <c r="BHW7" s="1184"/>
      <c r="BHX7" s="1184"/>
      <c r="BHY7" s="1184"/>
      <c r="BHZ7" s="1184"/>
      <c r="BIA7" s="1184"/>
      <c r="BIB7" s="1184"/>
      <c r="BIC7" s="1184"/>
      <c r="BID7" s="1184"/>
      <c r="BIE7" s="1184"/>
      <c r="BIF7" s="1184"/>
      <c r="BIG7" s="1184"/>
      <c r="BIH7" s="1184"/>
      <c r="BII7" s="1184"/>
      <c r="BIJ7" s="1184"/>
      <c r="BIK7" s="1184"/>
      <c r="BIL7" s="1184"/>
      <c r="BIM7" s="1184"/>
      <c r="BIN7" s="1184"/>
      <c r="BIO7" s="1184"/>
      <c r="BIP7" s="1184"/>
      <c r="BIQ7" s="1184"/>
      <c r="BIR7" s="1184"/>
      <c r="BIS7" s="1184"/>
      <c r="BIT7" s="1184"/>
      <c r="BIU7" s="1184"/>
      <c r="BIV7" s="1184"/>
      <c r="BIW7" s="1184"/>
      <c r="BIX7" s="1184"/>
      <c r="BIY7" s="1184"/>
      <c r="BIZ7" s="1184"/>
      <c r="BJA7" s="1184"/>
      <c r="BJB7" s="1184"/>
      <c r="BJC7" s="1184"/>
      <c r="BJD7" s="1184"/>
      <c r="BJE7" s="1184"/>
      <c r="BJF7" s="1184"/>
      <c r="BJG7" s="1184"/>
      <c r="BJH7" s="1184"/>
      <c r="BJI7" s="1184"/>
      <c r="BJJ7" s="1184"/>
      <c r="BJK7" s="1184"/>
      <c r="BJL7" s="1184"/>
      <c r="BJM7" s="1184"/>
      <c r="BJN7" s="1184"/>
      <c r="BJO7" s="1184"/>
      <c r="BJP7" s="1184"/>
      <c r="BJQ7" s="1184"/>
      <c r="BJR7" s="1184"/>
      <c r="BJS7" s="1184"/>
      <c r="BJT7" s="1184"/>
      <c r="BJU7" s="1184"/>
      <c r="BJV7" s="1184"/>
      <c r="BJW7" s="1184"/>
      <c r="BJX7" s="1184"/>
      <c r="BJY7" s="1184"/>
      <c r="BJZ7" s="1184"/>
      <c r="BKA7" s="1184"/>
      <c r="BKB7" s="1184"/>
      <c r="BKC7" s="1184"/>
      <c r="BKD7" s="1184"/>
      <c r="BKE7" s="1184"/>
      <c r="BKF7" s="1184"/>
      <c r="BKG7" s="1184"/>
      <c r="BKH7" s="1184"/>
      <c r="BKI7" s="1184"/>
      <c r="BKJ7" s="1184"/>
      <c r="BKK7" s="1184"/>
      <c r="BKL7" s="1184"/>
      <c r="BKM7" s="1184"/>
      <c r="BKN7" s="1184"/>
      <c r="BKO7" s="1184"/>
      <c r="BKP7" s="1184"/>
      <c r="BKQ7" s="1184"/>
      <c r="BKR7" s="1184"/>
      <c r="BKS7" s="1184"/>
      <c r="BKT7" s="1184"/>
      <c r="BKU7" s="1184"/>
      <c r="BKV7" s="1184"/>
      <c r="BKW7" s="1184"/>
      <c r="BKX7" s="1184"/>
      <c r="BKY7" s="1184"/>
      <c r="BKZ7" s="1184"/>
      <c r="BLA7" s="1184"/>
      <c r="BLB7" s="1184"/>
      <c r="BLC7" s="1184"/>
      <c r="BLD7" s="1184"/>
      <c r="BLE7" s="1184"/>
      <c r="BLF7" s="1184"/>
      <c r="BLG7" s="1184"/>
      <c r="BLH7" s="1184"/>
      <c r="BLI7" s="1184"/>
      <c r="BLJ7" s="1184"/>
      <c r="BLK7" s="1184"/>
      <c r="BLL7" s="1184"/>
      <c r="BLM7" s="1184"/>
      <c r="BLN7" s="1184"/>
      <c r="BLO7" s="1184"/>
      <c r="BLP7" s="1184"/>
      <c r="BLQ7" s="1184"/>
      <c r="BLR7" s="1184"/>
      <c r="BLS7" s="1184"/>
      <c r="BLT7" s="1184"/>
      <c r="BLU7" s="1184"/>
      <c r="BLV7" s="1184"/>
      <c r="BLW7" s="1184"/>
      <c r="BLX7" s="1184"/>
      <c r="BLY7" s="1184"/>
      <c r="BLZ7" s="1184"/>
      <c r="BMA7" s="1184"/>
      <c r="BMB7" s="1184"/>
      <c r="BMC7" s="1184"/>
      <c r="BMD7" s="1184"/>
      <c r="BME7" s="1184"/>
      <c r="BMF7" s="1184"/>
      <c r="BMG7" s="1184"/>
      <c r="BMH7" s="1184"/>
      <c r="BMI7" s="1184"/>
      <c r="BMJ7" s="1184"/>
      <c r="BMK7" s="1184"/>
      <c r="BML7" s="1184"/>
      <c r="BMM7" s="1184"/>
      <c r="BMN7" s="1184"/>
      <c r="BMO7" s="1184"/>
      <c r="BMP7" s="1184"/>
      <c r="BMQ7" s="1184"/>
      <c r="BMR7" s="1184"/>
      <c r="BMS7" s="1184"/>
      <c r="BMT7" s="1184"/>
      <c r="BMU7" s="1184"/>
      <c r="BMV7" s="1184"/>
      <c r="BMW7" s="1184"/>
      <c r="BMX7" s="1184"/>
      <c r="BMY7" s="1184"/>
      <c r="BMZ7" s="1184"/>
      <c r="BNA7" s="1184"/>
      <c r="BNB7" s="1184"/>
      <c r="BNC7" s="1184"/>
      <c r="BND7" s="1184"/>
      <c r="BNE7" s="1184"/>
      <c r="BNF7" s="1184"/>
      <c r="BNG7" s="1184"/>
      <c r="BNH7" s="1184"/>
      <c r="BNI7" s="1184"/>
      <c r="BNJ7" s="1184"/>
      <c r="BNK7" s="1184"/>
      <c r="BNL7" s="1184"/>
      <c r="BNM7" s="1184"/>
      <c r="BNN7" s="1184"/>
      <c r="BNO7" s="1184"/>
      <c r="BNP7" s="1184"/>
      <c r="BNQ7" s="1184"/>
      <c r="BNR7" s="1184"/>
      <c r="BNS7" s="1184"/>
      <c r="BNT7" s="1184"/>
      <c r="BNU7" s="1184"/>
      <c r="BNV7" s="1184"/>
      <c r="BNW7" s="1184"/>
      <c r="BNX7" s="1184"/>
      <c r="BNY7" s="1184"/>
      <c r="BNZ7" s="1184"/>
      <c r="BOA7" s="1184"/>
      <c r="BOB7" s="1184"/>
      <c r="BOC7" s="1184"/>
      <c r="BOD7" s="1184"/>
      <c r="BOE7" s="1184"/>
      <c r="BOF7" s="1184"/>
      <c r="BOG7" s="1184"/>
      <c r="BOH7" s="1184"/>
      <c r="BOI7" s="1184"/>
      <c r="BOJ7" s="1184"/>
      <c r="BOK7" s="1184"/>
      <c r="BOL7" s="1184"/>
      <c r="BOM7" s="1184"/>
      <c r="BON7" s="1184"/>
      <c r="BOO7" s="1184"/>
      <c r="BOP7" s="1184"/>
      <c r="BOQ7" s="1184"/>
      <c r="BOR7" s="1184"/>
      <c r="BOS7" s="1184"/>
      <c r="BOT7" s="1184"/>
      <c r="BOU7" s="1184"/>
      <c r="BOV7" s="1184"/>
      <c r="BOW7" s="1184"/>
      <c r="BOX7" s="1184"/>
      <c r="BOY7" s="1184"/>
      <c r="BOZ7" s="1184"/>
      <c r="BPA7" s="1184"/>
      <c r="BPB7" s="1184"/>
      <c r="BPC7" s="1184"/>
      <c r="BPD7" s="1184"/>
      <c r="BPE7" s="1184"/>
      <c r="BPF7" s="1184"/>
      <c r="BPG7" s="1184"/>
      <c r="BPH7" s="1184"/>
      <c r="BPI7" s="1184"/>
      <c r="BPJ7" s="1184"/>
      <c r="BPK7" s="1184"/>
      <c r="BPL7" s="1184"/>
      <c r="BPM7" s="1184"/>
      <c r="BPN7" s="1184"/>
      <c r="BPO7" s="1184"/>
      <c r="BPP7" s="1184"/>
      <c r="BPQ7" s="1184"/>
      <c r="BPR7" s="1184"/>
      <c r="BPS7" s="1184"/>
      <c r="BPT7" s="1184"/>
      <c r="BPU7" s="1184"/>
      <c r="BPV7" s="1184"/>
      <c r="BPW7" s="1184"/>
      <c r="BPX7" s="1184"/>
      <c r="BPY7" s="1184"/>
      <c r="BPZ7" s="1184"/>
      <c r="BQA7" s="1184"/>
      <c r="BQB7" s="1184"/>
      <c r="BQC7" s="1184"/>
      <c r="BQD7" s="1184"/>
      <c r="BQE7" s="1184"/>
      <c r="BQF7" s="1184"/>
      <c r="BQG7" s="1184"/>
      <c r="BQH7" s="1184"/>
      <c r="BQI7" s="1184"/>
      <c r="BQJ7" s="1184"/>
      <c r="BQK7" s="1184"/>
      <c r="BQL7" s="1184"/>
      <c r="BQM7" s="1184"/>
      <c r="BQN7" s="1184"/>
      <c r="BQO7" s="1184"/>
      <c r="BQP7" s="1184"/>
      <c r="BQQ7" s="1184"/>
      <c r="BQR7" s="1184"/>
      <c r="BQS7" s="1184"/>
      <c r="BQT7" s="1184"/>
      <c r="BQU7" s="1184"/>
      <c r="BQV7" s="1184"/>
      <c r="BQW7" s="1184"/>
      <c r="BQX7" s="1184"/>
      <c r="BQY7" s="1184"/>
      <c r="BQZ7" s="1184"/>
      <c r="BRA7" s="1184"/>
      <c r="BRB7" s="1184"/>
      <c r="BRC7" s="1184"/>
      <c r="BRD7" s="1184"/>
      <c r="BRE7" s="1184"/>
      <c r="BRF7" s="1184"/>
      <c r="BRG7" s="1184"/>
      <c r="BRH7" s="1184"/>
      <c r="BRI7" s="1184"/>
      <c r="BRJ7" s="1184"/>
      <c r="BRK7" s="1184"/>
      <c r="BRL7" s="1184"/>
      <c r="BRM7" s="1184"/>
      <c r="BRN7" s="1184"/>
      <c r="BRO7" s="1184"/>
      <c r="BRP7" s="1184"/>
      <c r="BRQ7" s="1184"/>
      <c r="BRR7" s="1184"/>
      <c r="BRS7" s="1184"/>
      <c r="BRT7" s="1184"/>
      <c r="BRU7" s="1184"/>
      <c r="BRV7" s="1184"/>
      <c r="BRW7" s="1184"/>
      <c r="BRX7" s="1184"/>
      <c r="BRY7" s="1184"/>
      <c r="BRZ7" s="1184"/>
      <c r="BSA7" s="1184"/>
      <c r="BSB7" s="1184"/>
      <c r="BSC7" s="1184"/>
      <c r="BSD7" s="1184"/>
      <c r="BSE7" s="1184"/>
      <c r="BSF7" s="1184"/>
      <c r="BSG7" s="1184"/>
      <c r="BSH7" s="1184"/>
      <c r="BSI7" s="1184"/>
      <c r="BSJ7" s="1184"/>
      <c r="BSK7" s="1184"/>
      <c r="BSL7" s="1184"/>
      <c r="BSM7" s="1184"/>
      <c r="BSN7" s="1184"/>
      <c r="BSO7" s="1184"/>
      <c r="BSP7" s="1184"/>
      <c r="BSQ7" s="1184"/>
      <c r="BSR7" s="1184"/>
      <c r="BSS7" s="1184"/>
      <c r="BST7" s="1184"/>
      <c r="BSU7" s="1184"/>
      <c r="BSV7" s="1184"/>
      <c r="BSW7" s="1184"/>
      <c r="BSX7" s="1184"/>
      <c r="BSY7" s="1184"/>
      <c r="BSZ7" s="1184"/>
      <c r="BTA7" s="1184"/>
      <c r="BTB7" s="1184"/>
      <c r="BTC7" s="1184"/>
      <c r="BTD7" s="1184"/>
      <c r="BTE7" s="1184"/>
      <c r="BTF7" s="1184"/>
      <c r="BTG7" s="1184"/>
      <c r="BTH7" s="1184"/>
      <c r="BTI7" s="1184"/>
      <c r="BTJ7" s="1184"/>
      <c r="BTK7" s="1184"/>
      <c r="BTL7" s="1184"/>
      <c r="BTM7" s="1184"/>
      <c r="BTN7" s="1184"/>
      <c r="BTO7" s="1184"/>
      <c r="BTP7" s="1184"/>
      <c r="BTQ7" s="1184"/>
      <c r="BTR7" s="1184"/>
      <c r="BTS7" s="1184"/>
      <c r="BTT7" s="1184"/>
      <c r="BTU7" s="1184"/>
      <c r="BTV7" s="1184"/>
      <c r="BTW7" s="1184"/>
      <c r="BTX7" s="1184"/>
      <c r="BTY7" s="1184"/>
      <c r="BTZ7" s="1184"/>
      <c r="BUA7" s="1184"/>
      <c r="BUB7" s="1184"/>
      <c r="BUC7" s="1184"/>
      <c r="BUD7" s="1184"/>
      <c r="BUE7" s="1184"/>
      <c r="BUF7" s="1184"/>
      <c r="BUG7" s="1184"/>
      <c r="BUH7" s="1184"/>
      <c r="BUI7" s="1184"/>
      <c r="BUJ7" s="1184"/>
      <c r="BUK7" s="1184"/>
      <c r="BUL7" s="1184"/>
      <c r="BUM7" s="1184"/>
      <c r="BUN7" s="1184"/>
      <c r="BUO7" s="1184"/>
      <c r="BUP7" s="1184"/>
      <c r="BUQ7" s="1184"/>
      <c r="BUR7" s="1184"/>
      <c r="BUS7" s="1184"/>
      <c r="BUT7" s="1184"/>
      <c r="BUU7" s="1184"/>
      <c r="BUV7" s="1184"/>
      <c r="BUW7" s="1184"/>
      <c r="BUX7" s="1184"/>
      <c r="BUY7" s="1184"/>
      <c r="BUZ7" s="1184"/>
      <c r="BVA7" s="1184"/>
      <c r="BVB7" s="1184"/>
      <c r="BVC7" s="1184"/>
      <c r="BVD7" s="1184"/>
      <c r="BVE7" s="1184"/>
      <c r="BVF7" s="1184"/>
      <c r="BVG7" s="1184"/>
      <c r="BVH7" s="1184"/>
      <c r="BVI7" s="1184"/>
      <c r="BVJ7" s="1184"/>
      <c r="BVK7" s="1184"/>
      <c r="BVL7" s="1184"/>
      <c r="BVM7" s="1184"/>
      <c r="BVN7" s="1184"/>
      <c r="BVO7" s="1184"/>
      <c r="BVP7" s="1184"/>
      <c r="BVQ7" s="1184"/>
      <c r="BVR7" s="1184"/>
      <c r="BVS7" s="1184"/>
      <c r="BVT7" s="1184"/>
      <c r="BVU7" s="1184"/>
      <c r="BVV7" s="1184"/>
      <c r="BVW7" s="1184"/>
      <c r="BVX7" s="1184"/>
      <c r="BVY7" s="1184"/>
      <c r="BVZ7" s="1184"/>
      <c r="BWA7" s="1184"/>
      <c r="BWB7" s="1184"/>
      <c r="BWC7" s="1184"/>
      <c r="BWD7" s="1184"/>
      <c r="BWE7" s="1184"/>
      <c r="BWF7" s="1184"/>
      <c r="BWG7" s="1184"/>
      <c r="BWH7" s="1184"/>
      <c r="BWI7" s="1184"/>
      <c r="BWJ7" s="1184"/>
      <c r="BWK7" s="1184"/>
      <c r="BWL7" s="1184"/>
      <c r="BWM7" s="1184"/>
      <c r="BWN7" s="1184"/>
      <c r="BWO7" s="1184"/>
      <c r="BWP7" s="1184"/>
      <c r="BWQ7" s="1184"/>
      <c r="BWR7" s="1184"/>
      <c r="BWS7" s="1184"/>
      <c r="BWT7" s="1184"/>
      <c r="BWU7" s="1184"/>
      <c r="BWV7" s="1184"/>
      <c r="BWW7" s="1184"/>
      <c r="BWX7" s="1184"/>
      <c r="BWY7" s="1184"/>
      <c r="BWZ7" s="1184"/>
      <c r="BXA7" s="1184"/>
      <c r="BXB7" s="1184"/>
      <c r="BXC7" s="1184"/>
      <c r="BXD7" s="1184"/>
      <c r="BXE7" s="1184"/>
      <c r="BXF7" s="1184"/>
      <c r="BXG7" s="1184"/>
      <c r="BXH7" s="1184"/>
      <c r="BXI7" s="1184"/>
      <c r="BXJ7" s="1184"/>
      <c r="BXK7" s="1184"/>
      <c r="BXL7" s="1184"/>
      <c r="BXM7" s="1184"/>
      <c r="BXN7" s="1184"/>
      <c r="BXO7" s="1184"/>
      <c r="BXP7" s="1184"/>
      <c r="BXQ7" s="1184"/>
      <c r="BXR7" s="1184"/>
      <c r="BXS7" s="1184"/>
      <c r="BXT7" s="1184"/>
      <c r="BXU7" s="1184"/>
      <c r="BXV7" s="1184"/>
      <c r="BXW7" s="1184"/>
      <c r="BXX7" s="1184"/>
      <c r="BXY7" s="1184"/>
      <c r="BXZ7" s="1184"/>
      <c r="BYA7" s="1184"/>
      <c r="BYB7" s="1184"/>
      <c r="BYC7" s="1184"/>
      <c r="BYD7" s="1184"/>
      <c r="BYE7" s="1184"/>
      <c r="BYF7" s="1184"/>
      <c r="BYG7" s="1184"/>
      <c r="BYH7" s="1184"/>
      <c r="BYI7" s="1184"/>
      <c r="BYJ7" s="1184"/>
      <c r="BYK7" s="1184"/>
      <c r="BYL7" s="1184"/>
      <c r="BYM7" s="1184"/>
      <c r="BYN7" s="1184"/>
      <c r="BYO7" s="1184"/>
      <c r="BYP7" s="1184"/>
      <c r="BYQ7" s="1184"/>
      <c r="BYR7" s="1184"/>
      <c r="BYS7" s="1184"/>
      <c r="BYT7" s="1184"/>
      <c r="BYU7" s="1184"/>
      <c r="BYV7" s="1184"/>
      <c r="BYW7" s="1184"/>
      <c r="BYX7" s="1184"/>
      <c r="BYY7" s="1184"/>
      <c r="BYZ7" s="1184"/>
      <c r="BZA7" s="1184"/>
      <c r="BZB7" s="1184"/>
      <c r="BZC7" s="1184"/>
      <c r="BZD7" s="1184"/>
      <c r="BZE7" s="1184"/>
      <c r="BZF7" s="1184"/>
      <c r="BZG7" s="1184"/>
      <c r="BZH7" s="1184"/>
      <c r="BZI7" s="1184"/>
      <c r="BZJ7" s="1184"/>
      <c r="BZK7" s="1184"/>
      <c r="BZL7" s="1184"/>
      <c r="BZM7" s="1184"/>
      <c r="BZN7" s="1184"/>
      <c r="BZO7" s="1184"/>
      <c r="BZP7" s="1184"/>
      <c r="BZQ7" s="1184"/>
      <c r="BZR7" s="1184"/>
      <c r="BZS7" s="1184"/>
      <c r="BZT7" s="1184"/>
      <c r="BZU7" s="1184"/>
      <c r="BZV7" s="1184"/>
      <c r="BZW7" s="1184"/>
      <c r="BZX7" s="1184"/>
      <c r="BZY7" s="1184"/>
      <c r="BZZ7" s="1184"/>
      <c r="CAA7" s="1184"/>
      <c r="CAB7" s="1184"/>
      <c r="CAC7" s="1184"/>
      <c r="CAD7" s="1184"/>
      <c r="CAE7" s="1184"/>
      <c r="CAF7" s="1184"/>
      <c r="CAG7" s="1184"/>
      <c r="CAH7" s="1184"/>
      <c r="CAI7" s="1184"/>
      <c r="CAJ7" s="1184"/>
      <c r="CAK7" s="1184"/>
      <c r="CAL7" s="1184"/>
      <c r="CAM7" s="1184"/>
      <c r="CAN7" s="1184"/>
      <c r="CAO7" s="1184"/>
      <c r="CAP7" s="1184"/>
      <c r="CAQ7" s="1184"/>
      <c r="CAR7" s="1184"/>
      <c r="CAS7" s="1184"/>
      <c r="CAT7" s="1184"/>
      <c r="CAU7" s="1184"/>
      <c r="CAV7" s="1184"/>
      <c r="CAW7" s="1184"/>
      <c r="CAX7" s="1184"/>
      <c r="CAY7" s="1184"/>
      <c r="CAZ7" s="1184"/>
      <c r="CBA7" s="1184"/>
      <c r="CBB7" s="1184"/>
      <c r="CBC7" s="1184"/>
      <c r="CBD7" s="1184"/>
      <c r="CBE7" s="1184"/>
      <c r="CBF7" s="1184"/>
      <c r="CBG7" s="1184"/>
      <c r="CBH7" s="1184"/>
      <c r="CBI7" s="1184"/>
      <c r="CBJ7" s="1184"/>
      <c r="CBK7" s="1184"/>
      <c r="CBL7" s="1184"/>
      <c r="CBM7" s="1184"/>
      <c r="CBN7" s="1184"/>
      <c r="CBO7" s="1184"/>
      <c r="CBP7" s="1184"/>
      <c r="CBQ7" s="1184"/>
      <c r="CBR7" s="1184"/>
      <c r="CBS7" s="1184"/>
      <c r="CBT7" s="1184"/>
      <c r="CBU7" s="1184"/>
      <c r="CBV7" s="1184"/>
      <c r="CBW7" s="1184"/>
      <c r="CBX7" s="1184"/>
      <c r="CBY7" s="1184"/>
      <c r="CBZ7" s="1184"/>
      <c r="CCA7" s="1184"/>
      <c r="CCB7" s="1184"/>
      <c r="CCC7" s="1184"/>
      <c r="CCD7" s="1184"/>
      <c r="CCE7" s="1184"/>
      <c r="CCF7" s="1184"/>
      <c r="CCG7" s="1184"/>
      <c r="CCH7" s="1184"/>
      <c r="CCI7" s="1184"/>
      <c r="CCJ7" s="1184"/>
      <c r="CCK7" s="1184"/>
      <c r="CCL7" s="1184"/>
      <c r="CCM7" s="1184"/>
      <c r="CCN7" s="1184"/>
      <c r="CCO7" s="1184"/>
      <c r="CCP7" s="1184"/>
      <c r="CCQ7" s="1184"/>
      <c r="CCR7" s="1184"/>
      <c r="CCS7" s="1184"/>
      <c r="CCT7" s="1184"/>
      <c r="CCU7" s="1184"/>
      <c r="CCV7" s="1184"/>
      <c r="CCW7" s="1184"/>
      <c r="CCX7" s="1184"/>
      <c r="CCY7" s="1184"/>
      <c r="CCZ7" s="1184"/>
      <c r="CDA7" s="1184"/>
      <c r="CDB7" s="1184"/>
      <c r="CDC7" s="1184"/>
      <c r="CDD7" s="1184"/>
      <c r="CDE7" s="1184"/>
      <c r="CDF7" s="1184"/>
      <c r="CDG7" s="1184"/>
      <c r="CDH7" s="1184"/>
      <c r="CDI7" s="1184"/>
      <c r="CDJ7" s="1184"/>
      <c r="CDK7" s="1184"/>
      <c r="CDL7" s="1184"/>
      <c r="CDM7" s="1184"/>
      <c r="CDN7" s="1184"/>
      <c r="CDO7" s="1184"/>
      <c r="CDP7" s="1184"/>
      <c r="CDQ7" s="1184"/>
      <c r="CDR7" s="1184"/>
      <c r="CDS7" s="1184"/>
      <c r="CDT7" s="1184"/>
      <c r="CDU7" s="1184"/>
      <c r="CDV7" s="1184"/>
      <c r="CDW7" s="1184"/>
      <c r="CDX7" s="1184"/>
      <c r="CDY7" s="1184"/>
      <c r="CDZ7" s="1184"/>
      <c r="CEA7" s="1184"/>
      <c r="CEB7" s="1184"/>
      <c r="CEC7" s="1184"/>
      <c r="CED7" s="1184"/>
      <c r="CEE7" s="1184"/>
      <c r="CEF7" s="1184"/>
      <c r="CEG7" s="1184"/>
      <c r="CEH7" s="1184"/>
      <c r="CEI7" s="1184"/>
      <c r="CEJ7" s="1184"/>
      <c r="CEK7" s="1184"/>
      <c r="CEL7" s="1184"/>
      <c r="CEM7" s="1184"/>
      <c r="CEN7" s="1184"/>
      <c r="CEO7" s="1184"/>
      <c r="CEP7" s="1184"/>
      <c r="CEQ7" s="1184"/>
      <c r="CER7" s="1184"/>
      <c r="CES7" s="1184"/>
      <c r="CET7" s="1184"/>
      <c r="CEU7" s="1184"/>
      <c r="CEV7" s="1184"/>
      <c r="CEW7" s="1184"/>
      <c r="CEX7" s="1184"/>
      <c r="CEY7" s="1184"/>
      <c r="CEZ7" s="1184"/>
      <c r="CFA7" s="1184"/>
      <c r="CFB7" s="1184"/>
      <c r="CFC7" s="1184"/>
      <c r="CFD7" s="1184"/>
      <c r="CFE7" s="1184"/>
      <c r="CFF7" s="1184"/>
      <c r="CFG7" s="1184"/>
      <c r="CFH7" s="1184"/>
      <c r="CFI7" s="1184"/>
      <c r="CFJ7" s="1184"/>
      <c r="CFK7" s="1184"/>
      <c r="CFL7" s="1184"/>
      <c r="CFM7" s="1184"/>
      <c r="CFN7" s="1184"/>
      <c r="CFO7" s="1184"/>
      <c r="CFP7" s="1184"/>
      <c r="CFQ7" s="1184"/>
      <c r="CFR7" s="1184"/>
      <c r="CFS7" s="1184"/>
      <c r="CFT7" s="1184"/>
      <c r="CFU7" s="1184"/>
      <c r="CFV7" s="1184"/>
      <c r="CFW7" s="1184"/>
      <c r="CFX7" s="1184"/>
      <c r="CFY7" s="1184"/>
      <c r="CFZ7" s="1184"/>
      <c r="CGA7" s="1184"/>
      <c r="CGB7" s="1184"/>
      <c r="CGC7" s="1184"/>
      <c r="CGD7" s="1184"/>
      <c r="CGE7" s="1184"/>
      <c r="CGF7" s="1184"/>
      <c r="CGG7" s="1184"/>
      <c r="CGH7" s="1184"/>
      <c r="CGI7" s="1184"/>
      <c r="CGJ7" s="1184"/>
      <c r="CGK7" s="1184"/>
      <c r="CGL7" s="1184"/>
      <c r="CGM7" s="1184"/>
      <c r="CGN7" s="1184"/>
      <c r="CGO7" s="1184"/>
      <c r="CGP7" s="1184"/>
      <c r="CGQ7" s="1184"/>
      <c r="CGR7" s="1184"/>
      <c r="CGS7" s="1184"/>
      <c r="CGT7" s="1184"/>
      <c r="CGU7" s="1184"/>
      <c r="CGV7" s="1184"/>
      <c r="CGW7" s="1184"/>
      <c r="CGX7" s="1184"/>
      <c r="CGY7" s="1184"/>
      <c r="CGZ7" s="1184"/>
      <c r="CHA7" s="1184"/>
      <c r="CHB7" s="1184"/>
      <c r="CHC7" s="1184"/>
      <c r="CHD7" s="1184"/>
      <c r="CHE7" s="1184"/>
      <c r="CHF7" s="1184"/>
      <c r="CHG7" s="1184"/>
      <c r="CHH7" s="1184"/>
      <c r="CHI7" s="1184"/>
      <c r="CHJ7" s="1184"/>
      <c r="CHK7" s="1184"/>
      <c r="CHL7" s="1184"/>
      <c r="CHM7" s="1184"/>
      <c r="CHN7" s="1184"/>
      <c r="CHO7" s="1184"/>
      <c r="CHP7" s="1184"/>
      <c r="CHQ7" s="1184"/>
      <c r="CHR7" s="1184"/>
      <c r="CHS7" s="1184"/>
      <c r="CHT7" s="1184"/>
      <c r="CHU7" s="1184"/>
      <c r="CHV7" s="1184"/>
      <c r="CHW7" s="1184"/>
      <c r="CHX7" s="1184"/>
      <c r="CHY7" s="1184"/>
      <c r="CHZ7" s="1184"/>
      <c r="CIA7" s="1184"/>
      <c r="CIB7" s="1184"/>
      <c r="CIC7" s="1184"/>
      <c r="CID7" s="1184"/>
      <c r="CIE7" s="1184"/>
      <c r="CIF7" s="1184"/>
      <c r="CIG7" s="1184"/>
      <c r="CIH7" s="1184"/>
      <c r="CII7" s="1184"/>
      <c r="CIJ7" s="1184"/>
      <c r="CIK7" s="1184"/>
      <c r="CIL7" s="1184"/>
      <c r="CIM7" s="1184"/>
      <c r="CIN7" s="1184"/>
      <c r="CIO7" s="1184"/>
      <c r="CIP7" s="1184"/>
      <c r="CIQ7" s="1184"/>
      <c r="CIR7" s="1184"/>
      <c r="CIS7" s="1184"/>
      <c r="CIT7" s="1184"/>
      <c r="CIU7" s="1184"/>
      <c r="CIV7" s="1184"/>
      <c r="CIW7" s="1184"/>
      <c r="CIX7" s="1184"/>
      <c r="CIY7" s="1184"/>
      <c r="CIZ7" s="1184"/>
      <c r="CJA7" s="1184"/>
      <c r="CJB7" s="1184"/>
      <c r="CJC7" s="1184"/>
      <c r="CJD7" s="1184"/>
      <c r="CJE7" s="1184"/>
      <c r="CJF7" s="1184"/>
      <c r="CJG7" s="1184"/>
      <c r="CJH7" s="1184"/>
      <c r="CJI7" s="1184"/>
      <c r="CJJ7" s="1184"/>
      <c r="CJK7" s="1184"/>
      <c r="CJL7" s="1184"/>
      <c r="CJM7" s="1184"/>
      <c r="CJN7" s="1184"/>
      <c r="CJO7" s="1184"/>
      <c r="CJP7" s="1184"/>
      <c r="CJQ7" s="1184"/>
      <c r="CJR7" s="1184"/>
      <c r="CJS7" s="1184"/>
      <c r="CJT7" s="1184"/>
      <c r="CJU7" s="1184"/>
      <c r="CJV7" s="1184"/>
      <c r="CJW7" s="1184"/>
      <c r="CJX7" s="1184"/>
      <c r="CJY7" s="1184"/>
      <c r="CJZ7" s="1184"/>
      <c r="CKA7" s="1184"/>
      <c r="CKB7" s="1184"/>
      <c r="CKC7" s="1184"/>
      <c r="CKD7" s="1184"/>
      <c r="CKE7" s="1184"/>
      <c r="CKF7" s="1184"/>
      <c r="CKG7" s="1184"/>
      <c r="CKH7" s="1184"/>
      <c r="CKI7" s="1184"/>
      <c r="CKJ7" s="1184"/>
      <c r="CKK7" s="1184"/>
      <c r="CKL7" s="1184"/>
      <c r="CKM7" s="1184"/>
      <c r="CKN7" s="1184"/>
      <c r="CKO7" s="1184"/>
      <c r="CKP7" s="1184"/>
      <c r="CKQ7" s="1184"/>
      <c r="CKR7" s="1184"/>
      <c r="CKS7" s="1184"/>
      <c r="CKT7" s="1184"/>
      <c r="CKU7" s="1184"/>
      <c r="CKV7" s="1184"/>
      <c r="CKW7" s="1184"/>
      <c r="CKX7" s="1184"/>
      <c r="CKY7" s="1184"/>
      <c r="CKZ7" s="1184"/>
      <c r="CLA7" s="1184"/>
      <c r="CLB7" s="1184"/>
      <c r="CLC7" s="1184"/>
      <c r="CLD7" s="1184"/>
      <c r="CLE7" s="1184"/>
      <c r="CLF7" s="1184"/>
      <c r="CLG7" s="1184"/>
      <c r="CLH7" s="1184"/>
      <c r="CLI7" s="1184"/>
      <c r="CLJ7" s="1184"/>
      <c r="CLK7" s="1184"/>
      <c r="CLL7" s="1184"/>
      <c r="CLM7" s="1184"/>
      <c r="CLN7" s="1184"/>
      <c r="CLO7" s="1184"/>
      <c r="CLP7" s="1184"/>
      <c r="CLQ7" s="1184"/>
      <c r="CLR7" s="1184"/>
      <c r="CLS7" s="1184"/>
      <c r="CLT7" s="1184"/>
      <c r="CLU7" s="1184"/>
      <c r="CLV7" s="1184"/>
      <c r="CLW7" s="1184"/>
      <c r="CLX7" s="1184"/>
      <c r="CLY7" s="1184"/>
      <c r="CLZ7" s="1184"/>
      <c r="CMA7" s="1184"/>
      <c r="CMB7" s="1184"/>
      <c r="CMC7" s="1184"/>
      <c r="CMD7" s="1184"/>
      <c r="CME7" s="1184"/>
      <c r="CMF7" s="1184"/>
      <c r="CMG7" s="1184"/>
      <c r="CMH7" s="1184"/>
      <c r="CMI7" s="1184"/>
      <c r="CMJ7" s="1184"/>
      <c r="CMK7" s="1184"/>
      <c r="CML7" s="1184"/>
      <c r="CMM7" s="1184"/>
      <c r="CMN7" s="1184"/>
      <c r="CMO7" s="1184"/>
      <c r="CMP7" s="1184"/>
      <c r="CMQ7" s="1184"/>
      <c r="CMR7" s="1184"/>
      <c r="CMS7" s="1184"/>
      <c r="CMT7" s="1184"/>
      <c r="CMU7" s="1184"/>
      <c r="CMV7" s="1184"/>
      <c r="CMW7" s="1184"/>
      <c r="CMX7" s="1184"/>
      <c r="CMY7" s="1184"/>
      <c r="CMZ7" s="1184"/>
      <c r="CNA7" s="1184"/>
      <c r="CNB7" s="1184"/>
      <c r="CNC7" s="1184"/>
      <c r="CND7" s="1184"/>
      <c r="CNE7" s="1184"/>
      <c r="CNF7" s="1184"/>
      <c r="CNG7" s="1184"/>
      <c r="CNH7" s="1184"/>
      <c r="CNI7" s="1184"/>
      <c r="CNJ7" s="1184"/>
      <c r="CNK7" s="1184"/>
      <c r="CNL7" s="1184"/>
      <c r="CNM7" s="1184"/>
      <c r="CNN7" s="1184"/>
      <c r="CNO7" s="1184"/>
      <c r="CNP7" s="1184"/>
      <c r="CNQ7" s="1184"/>
      <c r="CNR7" s="1184"/>
      <c r="CNS7" s="1184"/>
      <c r="CNT7" s="1184"/>
      <c r="CNU7" s="1184"/>
      <c r="CNV7" s="1184"/>
      <c r="CNW7" s="1184"/>
      <c r="CNX7" s="1184"/>
      <c r="CNY7" s="1184"/>
      <c r="CNZ7" s="1184"/>
      <c r="COA7" s="1184"/>
      <c r="COB7" s="1184"/>
      <c r="COC7" s="1184"/>
      <c r="COD7" s="1184"/>
      <c r="COE7" s="1184"/>
      <c r="COF7" s="1184"/>
      <c r="COG7" s="1184"/>
      <c r="COH7" s="1184"/>
      <c r="COI7" s="1184"/>
      <c r="COJ7" s="1184"/>
      <c r="COK7" s="1184"/>
      <c r="COL7" s="1184"/>
      <c r="COM7" s="1184"/>
      <c r="CON7" s="1184"/>
      <c r="COO7" s="1184"/>
      <c r="COP7" s="1184"/>
      <c r="COQ7" s="1184"/>
      <c r="COR7" s="1184"/>
      <c r="COS7" s="1184"/>
      <c r="COT7" s="1184"/>
      <c r="COU7" s="1184"/>
      <c r="COV7" s="1184"/>
      <c r="COW7" s="1184"/>
      <c r="COX7" s="1184"/>
      <c r="COY7" s="1184"/>
      <c r="COZ7" s="1184"/>
      <c r="CPA7" s="1184"/>
      <c r="CPB7" s="1184"/>
      <c r="CPC7" s="1184"/>
      <c r="CPD7" s="1184"/>
      <c r="CPE7" s="1184"/>
      <c r="CPF7" s="1184"/>
      <c r="CPG7" s="1184"/>
      <c r="CPH7" s="1184"/>
      <c r="CPI7" s="1184"/>
      <c r="CPJ7" s="1184"/>
      <c r="CPK7" s="1184"/>
      <c r="CPL7" s="1184"/>
      <c r="CPM7" s="1184"/>
      <c r="CPN7" s="1184"/>
      <c r="CPO7" s="1184"/>
      <c r="CPP7" s="1184"/>
      <c r="CPQ7" s="1184"/>
      <c r="CPR7" s="1184"/>
      <c r="CPS7" s="1184"/>
      <c r="CPT7" s="1184"/>
      <c r="CPU7" s="1184"/>
      <c r="CPV7" s="1184"/>
      <c r="CPW7" s="1184"/>
      <c r="CPX7" s="1184"/>
      <c r="CPY7" s="1184"/>
      <c r="CPZ7" s="1184"/>
      <c r="CQA7" s="1184"/>
      <c r="CQB7" s="1184"/>
      <c r="CQC7" s="1184"/>
      <c r="CQD7" s="1184"/>
      <c r="CQE7" s="1184"/>
      <c r="CQF7" s="1184"/>
      <c r="CQG7" s="1184"/>
      <c r="CQH7" s="1184"/>
      <c r="CQI7" s="1184"/>
      <c r="CQJ7" s="1184"/>
      <c r="CQK7" s="1184"/>
      <c r="CQL7" s="1184"/>
      <c r="CQM7" s="1184"/>
      <c r="CQN7" s="1184"/>
      <c r="CQO7" s="1184"/>
      <c r="CQP7" s="1184"/>
      <c r="CQQ7" s="1184"/>
      <c r="CQR7" s="1184"/>
      <c r="CQS7" s="1184"/>
      <c r="CQT7" s="1184"/>
      <c r="CQU7" s="1184"/>
      <c r="CQV7" s="1184"/>
      <c r="CQW7" s="1184"/>
      <c r="CQX7" s="1184"/>
      <c r="CQY7" s="1184"/>
      <c r="CQZ7" s="1184"/>
      <c r="CRA7" s="1184"/>
      <c r="CRB7" s="1184"/>
      <c r="CRC7" s="1184"/>
      <c r="CRD7" s="1184"/>
      <c r="CRE7" s="1184"/>
      <c r="CRF7" s="1184"/>
      <c r="CRG7" s="1184"/>
      <c r="CRH7" s="1184"/>
      <c r="CRI7" s="1184"/>
      <c r="CRJ7" s="1184"/>
      <c r="CRK7" s="1184"/>
      <c r="CRL7" s="1184"/>
      <c r="CRM7" s="1184"/>
      <c r="CRN7" s="1184"/>
      <c r="CRO7" s="1184"/>
      <c r="CRP7" s="1184"/>
      <c r="CRQ7" s="1184"/>
      <c r="CRR7" s="1184"/>
      <c r="CRS7" s="1184"/>
      <c r="CRT7" s="1184"/>
      <c r="CRU7" s="1184"/>
      <c r="CRV7" s="1184"/>
      <c r="CRW7" s="1184"/>
      <c r="CRX7" s="1184"/>
      <c r="CRY7" s="1184"/>
      <c r="CRZ7" s="1184"/>
      <c r="CSA7" s="1184"/>
      <c r="CSB7" s="1184"/>
      <c r="CSC7" s="1184"/>
      <c r="CSD7" s="1184"/>
      <c r="CSE7" s="1184"/>
      <c r="CSF7" s="1184"/>
      <c r="CSG7" s="1184"/>
      <c r="CSH7" s="1184"/>
      <c r="CSI7" s="1184"/>
      <c r="CSJ7" s="1184"/>
      <c r="CSK7" s="1184"/>
      <c r="CSL7" s="1184"/>
      <c r="CSM7" s="1184"/>
      <c r="CSN7" s="1184"/>
      <c r="CSO7" s="1184"/>
      <c r="CSP7" s="1184"/>
      <c r="CSQ7" s="1184"/>
      <c r="CSR7" s="1184"/>
      <c r="CSS7" s="1184"/>
      <c r="CST7" s="1184"/>
      <c r="CSU7" s="1184"/>
      <c r="CSV7" s="1184"/>
      <c r="CSW7" s="1184"/>
      <c r="CSX7" s="1184"/>
      <c r="CSY7" s="1184"/>
      <c r="CSZ7" s="1184"/>
      <c r="CTA7" s="1184"/>
      <c r="CTB7" s="1184"/>
      <c r="CTC7" s="1184"/>
      <c r="CTD7" s="1184"/>
      <c r="CTE7" s="1184"/>
      <c r="CTF7" s="1184"/>
      <c r="CTG7" s="1184"/>
      <c r="CTH7" s="1184"/>
      <c r="CTI7" s="1184"/>
      <c r="CTJ7" s="1184"/>
      <c r="CTK7" s="1184"/>
      <c r="CTL7" s="1184"/>
      <c r="CTM7" s="1184"/>
      <c r="CTN7" s="1184"/>
      <c r="CTO7" s="1184"/>
      <c r="CTP7" s="1184"/>
      <c r="CTQ7" s="1184"/>
      <c r="CTR7" s="1184"/>
      <c r="CTS7" s="1184"/>
      <c r="CTT7" s="1184"/>
      <c r="CTU7" s="1184"/>
      <c r="CTV7" s="1184"/>
      <c r="CTW7" s="1184"/>
      <c r="CTX7" s="1184"/>
      <c r="CTY7" s="1184"/>
      <c r="CTZ7" s="1184"/>
      <c r="CUA7" s="1184"/>
      <c r="CUB7" s="1184"/>
      <c r="CUC7" s="1184"/>
      <c r="CUD7" s="1184"/>
      <c r="CUE7" s="1184"/>
      <c r="CUF7" s="1184"/>
      <c r="CUG7" s="1184"/>
      <c r="CUH7" s="1184"/>
      <c r="CUI7" s="1184"/>
      <c r="CUJ7" s="1184"/>
      <c r="CUK7" s="1184"/>
      <c r="CUL7" s="1184"/>
      <c r="CUM7" s="1184"/>
      <c r="CUN7" s="1184"/>
      <c r="CUO7" s="1184"/>
      <c r="CUP7" s="1184"/>
      <c r="CUQ7" s="1184"/>
      <c r="CUR7" s="1184"/>
      <c r="CUS7" s="1184"/>
      <c r="CUT7" s="1184"/>
      <c r="CUU7" s="1184"/>
      <c r="CUV7" s="1184"/>
      <c r="CUW7" s="1184"/>
      <c r="CUX7" s="1184"/>
      <c r="CUY7" s="1184"/>
      <c r="CUZ7" s="1184"/>
      <c r="CVA7" s="1184"/>
      <c r="CVB7" s="1184"/>
      <c r="CVC7" s="1184"/>
      <c r="CVD7" s="1184"/>
      <c r="CVE7" s="1184"/>
      <c r="CVF7" s="1184"/>
      <c r="CVG7" s="1184"/>
      <c r="CVH7" s="1184"/>
      <c r="CVI7" s="1184"/>
      <c r="CVJ7" s="1184"/>
      <c r="CVK7" s="1184"/>
      <c r="CVL7" s="1184"/>
      <c r="CVM7" s="1184"/>
      <c r="CVN7" s="1184"/>
      <c r="CVO7" s="1184"/>
      <c r="CVP7" s="1184"/>
      <c r="CVQ7" s="1184"/>
      <c r="CVR7" s="1184"/>
      <c r="CVS7" s="1184"/>
      <c r="CVT7" s="1184"/>
      <c r="CVU7" s="1184"/>
      <c r="CVV7" s="1184"/>
      <c r="CVW7" s="1184"/>
      <c r="CVX7" s="1184"/>
      <c r="CVY7" s="1184"/>
      <c r="CVZ7" s="1184"/>
      <c r="CWA7" s="1184"/>
      <c r="CWB7" s="1184"/>
      <c r="CWC7" s="1184"/>
      <c r="CWD7" s="1184"/>
      <c r="CWE7" s="1184"/>
      <c r="CWF7" s="1184"/>
      <c r="CWG7" s="1184"/>
      <c r="CWH7" s="1184"/>
      <c r="CWI7" s="1184"/>
      <c r="CWJ7" s="1184"/>
      <c r="CWK7" s="1184"/>
      <c r="CWL7" s="1184"/>
      <c r="CWM7" s="1184"/>
      <c r="CWN7" s="1184"/>
      <c r="CWO7" s="1184"/>
      <c r="CWP7" s="1184"/>
      <c r="CWQ7" s="1184"/>
      <c r="CWR7" s="1184"/>
      <c r="CWS7" s="1184"/>
      <c r="CWT7" s="1184"/>
      <c r="CWU7" s="1184"/>
      <c r="CWV7" s="1184"/>
      <c r="CWW7" s="1184"/>
      <c r="CWX7" s="1184"/>
      <c r="CWY7" s="1184"/>
      <c r="CWZ7" s="1184"/>
      <c r="CXA7" s="1184"/>
      <c r="CXB7" s="1184"/>
      <c r="CXC7" s="1184"/>
      <c r="CXD7" s="1184"/>
      <c r="CXE7" s="1184"/>
      <c r="CXF7" s="1184"/>
      <c r="CXG7" s="1184"/>
      <c r="CXH7" s="1184"/>
      <c r="CXI7" s="1184"/>
      <c r="CXJ7" s="1184"/>
      <c r="CXK7" s="1184"/>
      <c r="CXL7" s="1184"/>
      <c r="CXM7" s="1184"/>
      <c r="CXN7" s="1184"/>
      <c r="CXO7" s="1184"/>
      <c r="CXP7" s="1184"/>
      <c r="CXQ7" s="1184"/>
      <c r="CXR7" s="1184"/>
      <c r="CXS7" s="1184"/>
      <c r="CXT7" s="1184"/>
      <c r="CXU7" s="1184"/>
      <c r="CXV7" s="1184"/>
      <c r="CXW7" s="1184"/>
      <c r="CXX7" s="1184"/>
      <c r="CXY7" s="1184"/>
      <c r="CXZ7" s="1184"/>
      <c r="CYA7" s="1184"/>
      <c r="CYB7" s="1184"/>
      <c r="CYC7" s="1184"/>
      <c r="CYD7" s="1184"/>
      <c r="CYE7" s="1184"/>
      <c r="CYF7" s="1184"/>
      <c r="CYG7" s="1184"/>
      <c r="CYH7" s="1184"/>
      <c r="CYI7" s="1184"/>
      <c r="CYJ7" s="1184"/>
      <c r="CYK7" s="1184"/>
      <c r="CYL7" s="1184"/>
      <c r="CYM7" s="1184"/>
      <c r="CYN7" s="1184"/>
      <c r="CYO7" s="1184"/>
      <c r="CYP7" s="1184"/>
      <c r="CYQ7" s="1184"/>
      <c r="CYR7" s="1184"/>
      <c r="CYS7" s="1184"/>
      <c r="CYT7" s="1184"/>
      <c r="CYU7" s="1184"/>
      <c r="CYV7" s="1184"/>
      <c r="CYW7" s="1184"/>
      <c r="CYX7" s="1184"/>
      <c r="CYY7" s="1184"/>
      <c r="CYZ7" s="1184"/>
      <c r="CZA7" s="1184"/>
      <c r="CZB7" s="1184"/>
      <c r="CZC7" s="1184"/>
      <c r="CZD7" s="1184"/>
      <c r="CZE7" s="1184"/>
      <c r="CZF7" s="1184"/>
      <c r="CZG7" s="1184"/>
      <c r="CZH7" s="1184"/>
      <c r="CZI7" s="1184"/>
      <c r="CZJ7" s="1184"/>
      <c r="CZK7" s="1184"/>
      <c r="CZL7" s="1184"/>
      <c r="CZM7" s="1184"/>
      <c r="CZN7" s="1184"/>
      <c r="CZO7" s="1184"/>
      <c r="CZP7" s="1184"/>
      <c r="CZQ7" s="1184"/>
      <c r="CZR7" s="1184"/>
      <c r="CZS7" s="1184"/>
      <c r="CZT7" s="1184"/>
      <c r="CZU7" s="1184"/>
      <c r="CZV7" s="1184"/>
      <c r="CZW7" s="1184"/>
      <c r="CZX7" s="1184"/>
      <c r="CZY7" s="1184"/>
      <c r="CZZ7" s="1184"/>
      <c r="DAA7" s="1184"/>
      <c r="DAB7" s="1184"/>
      <c r="DAC7" s="1184"/>
      <c r="DAD7" s="1184"/>
      <c r="DAE7" s="1184"/>
      <c r="DAF7" s="1184"/>
      <c r="DAG7" s="1184"/>
      <c r="DAH7" s="1184"/>
      <c r="DAI7" s="1184"/>
      <c r="DAJ7" s="1184"/>
      <c r="DAK7" s="1184"/>
      <c r="DAL7" s="1184"/>
      <c r="DAM7" s="1184"/>
      <c r="DAN7" s="1184"/>
      <c r="DAO7" s="1184"/>
      <c r="DAP7" s="1184"/>
      <c r="DAQ7" s="1184"/>
      <c r="DAR7" s="1184"/>
      <c r="DAS7" s="1184"/>
      <c r="DAT7" s="1184"/>
      <c r="DAU7" s="1184"/>
      <c r="DAV7" s="1184"/>
      <c r="DAW7" s="1184"/>
      <c r="DAX7" s="1184"/>
      <c r="DAY7" s="1184"/>
      <c r="DAZ7" s="1184"/>
      <c r="DBA7" s="1184"/>
      <c r="DBB7" s="1184"/>
      <c r="DBC7" s="1184"/>
      <c r="DBD7" s="1184"/>
      <c r="DBE7" s="1184"/>
      <c r="DBF7" s="1184"/>
      <c r="DBG7" s="1184"/>
      <c r="DBH7" s="1184"/>
      <c r="DBI7" s="1184"/>
      <c r="DBJ7" s="1184"/>
      <c r="DBK7" s="1184"/>
      <c r="DBL7" s="1184"/>
      <c r="DBM7" s="1184"/>
      <c r="DBN7" s="1184"/>
      <c r="DBO7" s="1184"/>
      <c r="DBP7" s="1184"/>
      <c r="DBQ7" s="1184"/>
      <c r="DBR7" s="1184"/>
      <c r="DBS7" s="1184"/>
      <c r="DBT7" s="1184"/>
      <c r="DBU7" s="1184"/>
      <c r="DBV7" s="1184"/>
      <c r="DBW7" s="1184"/>
      <c r="DBX7" s="1184"/>
      <c r="DBY7" s="1184"/>
      <c r="DBZ7" s="1184"/>
      <c r="DCA7" s="1184"/>
      <c r="DCB7" s="1184"/>
      <c r="DCC7" s="1184"/>
      <c r="DCD7" s="1184"/>
      <c r="DCE7" s="1184"/>
      <c r="DCF7" s="1184"/>
      <c r="DCG7" s="1184"/>
      <c r="DCH7" s="1184"/>
      <c r="DCI7" s="1184"/>
      <c r="DCJ7" s="1184"/>
      <c r="DCK7" s="1184"/>
      <c r="DCL7" s="1184"/>
      <c r="DCM7" s="1184"/>
      <c r="DCN7" s="1184"/>
      <c r="DCO7" s="1184"/>
      <c r="DCP7" s="1184"/>
      <c r="DCQ7" s="1184"/>
      <c r="DCR7" s="1184"/>
      <c r="DCS7" s="1184"/>
      <c r="DCT7" s="1184"/>
      <c r="DCU7" s="1184"/>
      <c r="DCV7" s="1184"/>
      <c r="DCW7" s="1184"/>
      <c r="DCX7" s="1184"/>
      <c r="DCY7" s="1184"/>
      <c r="DCZ7" s="1184"/>
      <c r="DDA7" s="1184"/>
      <c r="DDB7" s="1184"/>
      <c r="DDC7" s="1184"/>
      <c r="DDD7" s="1184"/>
      <c r="DDE7" s="1184"/>
      <c r="DDF7" s="1184"/>
      <c r="DDG7" s="1184"/>
      <c r="DDH7" s="1184"/>
      <c r="DDI7" s="1184"/>
      <c r="DDJ7" s="1184"/>
      <c r="DDK7" s="1184"/>
      <c r="DDL7" s="1184"/>
      <c r="DDM7" s="1184"/>
      <c r="DDN7" s="1184"/>
      <c r="DDO7" s="1184"/>
      <c r="DDP7" s="1184"/>
      <c r="DDQ7" s="1184"/>
      <c r="DDR7" s="1184"/>
      <c r="DDS7" s="1184"/>
      <c r="DDT7" s="1184"/>
      <c r="DDU7" s="1184"/>
      <c r="DDV7" s="1184"/>
      <c r="DDW7" s="1184"/>
      <c r="DDX7" s="1184"/>
      <c r="DDY7" s="1184"/>
      <c r="DDZ7" s="1184"/>
      <c r="DEA7" s="1184"/>
      <c r="DEB7" s="1184"/>
      <c r="DEC7" s="1184"/>
      <c r="DED7" s="1184"/>
      <c r="DEE7" s="1184"/>
      <c r="DEF7" s="1184"/>
      <c r="DEG7" s="1184"/>
      <c r="DEH7" s="1184"/>
      <c r="DEI7" s="1184"/>
      <c r="DEJ7" s="1184"/>
      <c r="DEK7" s="1184"/>
      <c r="DEL7" s="1184"/>
      <c r="DEM7" s="1184"/>
      <c r="DEN7" s="1184"/>
      <c r="DEO7" s="1184"/>
      <c r="DEP7" s="1184"/>
      <c r="DEQ7" s="1184"/>
      <c r="DER7" s="1184"/>
      <c r="DES7" s="1184"/>
      <c r="DET7" s="1184"/>
      <c r="DEU7" s="1184"/>
      <c r="DEV7" s="1184"/>
      <c r="DEW7" s="1184"/>
      <c r="DEX7" s="1184"/>
      <c r="DEY7" s="1184"/>
      <c r="DEZ7" s="1184"/>
      <c r="DFA7" s="1184"/>
      <c r="DFB7" s="1184"/>
      <c r="DFC7" s="1184"/>
      <c r="DFD7" s="1184"/>
      <c r="DFE7" s="1184"/>
      <c r="DFF7" s="1184"/>
      <c r="DFG7" s="1184"/>
      <c r="DFH7" s="1184"/>
      <c r="DFI7" s="1184"/>
      <c r="DFJ7" s="1184"/>
      <c r="DFK7" s="1184"/>
      <c r="DFL7" s="1184"/>
      <c r="DFM7" s="1184"/>
      <c r="DFN7" s="1184"/>
      <c r="DFO7" s="1184"/>
      <c r="DFP7" s="1184"/>
      <c r="DFQ7" s="1184"/>
      <c r="DFR7" s="1184"/>
      <c r="DFS7" s="1184"/>
      <c r="DFT7" s="1184"/>
      <c r="DFU7" s="1184"/>
      <c r="DFV7" s="1184"/>
      <c r="DFW7" s="1184"/>
      <c r="DFX7" s="1184"/>
      <c r="DFY7" s="1184"/>
      <c r="DFZ7" s="1184"/>
      <c r="DGA7" s="1184"/>
      <c r="DGB7" s="1184"/>
      <c r="DGC7" s="1184"/>
      <c r="DGD7" s="1184"/>
      <c r="DGE7" s="1184"/>
      <c r="DGF7" s="1184"/>
      <c r="DGG7" s="1184"/>
      <c r="DGH7" s="1184"/>
      <c r="DGI7" s="1184"/>
      <c r="DGJ7" s="1184"/>
      <c r="DGK7" s="1184"/>
      <c r="DGL7" s="1184"/>
      <c r="DGM7" s="1184"/>
      <c r="DGN7" s="1184"/>
      <c r="DGO7" s="1184"/>
      <c r="DGP7" s="1184"/>
      <c r="DGQ7" s="1184"/>
      <c r="DGR7" s="1184"/>
      <c r="DGS7" s="1184"/>
      <c r="DGT7" s="1184"/>
      <c r="DGU7" s="1184"/>
      <c r="DGV7" s="1184"/>
      <c r="DGW7" s="1184"/>
      <c r="DGX7" s="1184"/>
      <c r="DGY7" s="1184"/>
      <c r="DGZ7" s="1184"/>
      <c r="DHA7" s="1184"/>
      <c r="DHB7" s="1184"/>
      <c r="DHC7" s="1184"/>
      <c r="DHD7" s="1184"/>
      <c r="DHE7" s="1184"/>
      <c r="DHF7" s="1184"/>
      <c r="DHG7" s="1184"/>
      <c r="DHH7" s="1184"/>
      <c r="DHI7" s="1184"/>
      <c r="DHJ7" s="1184"/>
      <c r="DHK7" s="1184"/>
      <c r="DHL7" s="1184"/>
      <c r="DHM7" s="1184"/>
      <c r="DHN7" s="1184"/>
      <c r="DHO7" s="1184"/>
      <c r="DHP7" s="1184"/>
      <c r="DHQ7" s="1184"/>
      <c r="DHR7" s="1184"/>
      <c r="DHS7" s="1184"/>
      <c r="DHT7" s="1184"/>
      <c r="DHU7" s="1184"/>
      <c r="DHV7" s="1184"/>
      <c r="DHW7" s="1184"/>
      <c r="DHX7" s="1184"/>
      <c r="DHY7" s="1184"/>
      <c r="DHZ7" s="1184"/>
      <c r="DIA7" s="1184"/>
      <c r="DIB7" s="1184"/>
      <c r="DIC7" s="1184"/>
      <c r="DID7" s="1184"/>
      <c r="DIE7" s="1184"/>
      <c r="DIF7" s="1184"/>
      <c r="DIG7" s="1184"/>
      <c r="DIH7" s="1184"/>
      <c r="DII7" s="1184"/>
      <c r="DIJ7" s="1184"/>
      <c r="DIK7" s="1184"/>
      <c r="DIL7" s="1184"/>
      <c r="DIM7" s="1184"/>
      <c r="DIN7" s="1184"/>
      <c r="DIO7" s="1184"/>
      <c r="DIP7" s="1184"/>
      <c r="DIQ7" s="1184"/>
      <c r="DIR7" s="1184"/>
      <c r="DIS7" s="1184"/>
      <c r="DIT7" s="1184"/>
      <c r="DIU7" s="1184"/>
      <c r="DIV7" s="1184"/>
      <c r="DIW7" s="1184"/>
      <c r="DIX7" s="1184"/>
      <c r="DIY7" s="1184"/>
      <c r="DIZ7" s="1184"/>
      <c r="DJA7" s="1184"/>
      <c r="DJB7" s="1184"/>
      <c r="DJC7" s="1184"/>
      <c r="DJD7" s="1184"/>
      <c r="DJE7" s="1184"/>
      <c r="DJF7" s="1184"/>
      <c r="DJG7" s="1184"/>
      <c r="DJH7" s="1184"/>
      <c r="DJI7" s="1184"/>
      <c r="DJJ7" s="1184"/>
      <c r="DJK7" s="1184"/>
      <c r="DJL7" s="1184"/>
      <c r="DJM7" s="1184"/>
      <c r="DJN7" s="1184"/>
      <c r="DJO7" s="1184"/>
      <c r="DJP7" s="1184"/>
      <c r="DJQ7" s="1184"/>
      <c r="DJR7" s="1184"/>
      <c r="DJS7" s="1184"/>
      <c r="DJT7" s="1184"/>
      <c r="DJU7" s="1184"/>
      <c r="DJV7" s="1184"/>
      <c r="DJW7" s="1184"/>
      <c r="DJX7" s="1184"/>
      <c r="DJY7" s="1184"/>
      <c r="DJZ7" s="1184"/>
      <c r="DKA7" s="1184"/>
      <c r="DKB7" s="1184"/>
      <c r="DKC7" s="1184"/>
      <c r="DKD7" s="1184"/>
      <c r="DKE7" s="1184"/>
      <c r="DKF7" s="1184"/>
      <c r="DKG7" s="1184"/>
      <c r="DKH7" s="1184"/>
      <c r="DKI7" s="1184"/>
      <c r="DKJ7" s="1184"/>
      <c r="DKK7" s="1184"/>
      <c r="DKL7" s="1184"/>
      <c r="DKM7" s="1184"/>
      <c r="DKN7" s="1184"/>
      <c r="DKO7" s="1184"/>
      <c r="DKP7" s="1184"/>
      <c r="DKQ7" s="1184"/>
      <c r="DKR7" s="1184"/>
      <c r="DKS7" s="1184"/>
      <c r="DKT7" s="1184"/>
      <c r="DKU7" s="1184"/>
      <c r="DKV7" s="1184"/>
      <c r="DKW7" s="1184"/>
      <c r="DKX7" s="1184"/>
      <c r="DKY7" s="1184"/>
      <c r="DKZ7" s="1184"/>
      <c r="DLA7" s="1184"/>
      <c r="DLB7" s="1184"/>
      <c r="DLC7" s="1184"/>
      <c r="DLD7" s="1184"/>
      <c r="DLE7" s="1184"/>
      <c r="DLF7" s="1184"/>
      <c r="DLG7" s="1184"/>
      <c r="DLH7" s="1184"/>
      <c r="DLI7" s="1184"/>
      <c r="DLJ7" s="1184"/>
      <c r="DLK7" s="1184"/>
      <c r="DLL7" s="1184"/>
      <c r="DLM7" s="1184"/>
      <c r="DLN7" s="1184"/>
      <c r="DLO7" s="1184"/>
      <c r="DLP7" s="1184"/>
      <c r="DLQ7" s="1184"/>
      <c r="DLR7" s="1184"/>
      <c r="DLS7" s="1184"/>
      <c r="DLT7" s="1184"/>
      <c r="DLU7" s="1184"/>
      <c r="DLV7" s="1184"/>
      <c r="DLW7" s="1184"/>
      <c r="DLX7" s="1184"/>
      <c r="DLY7" s="1184"/>
      <c r="DLZ7" s="1184"/>
      <c r="DMA7" s="1184"/>
      <c r="DMB7" s="1184"/>
      <c r="DMC7" s="1184"/>
      <c r="DMD7" s="1184"/>
      <c r="DME7" s="1184"/>
      <c r="DMF7" s="1184"/>
      <c r="DMG7" s="1184"/>
      <c r="DMH7" s="1184"/>
      <c r="DMI7" s="1184"/>
      <c r="DMJ7" s="1184"/>
      <c r="DMK7" s="1184"/>
      <c r="DML7" s="1184"/>
      <c r="DMM7" s="1184"/>
      <c r="DMN7" s="1184"/>
      <c r="DMO7" s="1184"/>
      <c r="DMP7" s="1184"/>
      <c r="DMQ7" s="1184"/>
      <c r="DMR7" s="1184"/>
      <c r="DMS7" s="1184"/>
      <c r="DMT7" s="1184"/>
      <c r="DMU7" s="1184"/>
      <c r="DMV7" s="1184"/>
      <c r="DMW7" s="1184"/>
      <c r="DMX7" s="1184"/>
      <c r="DMY7" s="1184"/>
      <c r="DMZ7" s="1184"/>
      <c r="DNA7" s="1184"/>
      <c r="DNB7" s="1184"/>
      <c r="DNC7" s="1184"/>
      <c r="DND7" s="1184"/>
      <c r="DNE7" s="1184"/>
      <c r="DNF7" s="1184"/>
      <c r="DNG7" s="1184"/>
      <c r="DNH7" s="1184"/>
      <c r="DNI7" s="1184"/>
      <c r="DNJ7" s="1184"/>
      <c r="DNK7" s="1184"/>
      <c r="DNL7" s="1184"/>
      <c r="DNM7" s="1184"/>
      <c r="DNN7" s="1184"/>
      <c r="DNO7" s="1184"/>
      <c r="DNP7" s="1184"/>
      <c r="DNQ7" s="1184"/>
      <c r="DNR7" s="1184"/>
      <c r="DNS7" s="1184"/>
      <c r="DNT7" s="1184"/>
      <c r="DNU7" s="1184"/>
      <c r="DNV7" s="1184"/>
      <c r="DNW7" s="1184"/>
      <c r="DNX7" s="1184"/>
      <c r="DNY7" s="1184"/>
      <c r="DNZ7" s="1184"/>
      <c r="DOA7" s="1184"/>
      <c r="DOB7" s="1184"/>
      <c r="DOC7" s="1184"/>
      <c r="DOD7" s="1184"/>
      <c r="DOE7" s="1184"/>
      <c r="DOF7" s="1184"/>
      <c r="DOG7" s="1184"/>
      <c r="DOH7" s="1184"/>
      <c r="DOI7" s="1184"/>
      <c r="DOJ7" s="1184"/>
      <c r="DOK7" s="1184"/>
      <c r="DOL7" s="1184"/>
      <c r="DOM7" s="1184"/>
      <c r="DON7" s="1184"/>
      <c r="DOO7" s="1184"/>
      <c r="DOP7" s="1184"/>
      <c r="DOQ7" s="1184"/>
      <c r="DOR7" s="1184"/>
      <c r="DOS7" s="1184"/>
      <c r="DOT7" s="1184"/>
      <c r="DOU7" s="1184"/>
      <c r="DOV7" s="1184"/>
      <c r="DOW7" s="1184"/>
      <c r="DOX7" s="1184"/>
      <c r="DOY7" s="1184"/>
      <c r="DOZ7" s="1184"/>
      <c r="DPA7" s="1184"/>
      <c r="DPB7" s="1184"/>
      <c r="DPC7" s="1184"/>
      <c r="DPD7" s="1184"/>
      <c r="DPE7" s="1184"/>
      <c r="DPF7" s="1184"/>
      <c r="DPG7" s="1184"/>
      <c r="DPH7" s="1184"/>
      <c r="DPI7" s="1184"/>
      <c r="DPJ7" s="1184"/>
      <c r="DPK7" s="1184"/>
      <c r="DPL7" s="1184"/>
      <c r="DPM7" s="1184"/>
      <c r="DPN7" s="1184"/>
      <c r="DPO7" s="1184"/>
      <c r="DPP7" s="1184"/>
      <c r="DPQ7" s="1184"/>
      <c r="DPR7" s="1184"/>
      <c r="DPS7" s="1184"/>
      <c r="DPT7" s="1184"/>
      <c r="DPU7" s="1184"/>
      <c r="DPV7" s="1184"/>
      <c r="DPW7" s="1184"/>
      <c r="DPX7" s="1184"/>
      <c r="DPY7" s="1184"/>
      <c r="DPZ7" s="1184"/>
      <c r="DQA7" s="1184"/>
      <c r="DQB7" s="1184"/>
      <c r="DQC7" s="1184"/>
      <c r="DQD7" s="1184"/>
      <c r="DQE7" s="1184"/>
      <c r="DQF7" s="1184"/>
      <c r="DQG7" s="1184"/>
      <c r="DQH7" s="1184"/>
      <c r="DQI7" s="1184"/>
      <c r="DQJ7" s="1184"/>
      <c r="DQK7" s="1184"/>
      <c r="DQL7" s="1184"/>
      <c r="DQM7" s="1184"/>
      <c r="DQN7" s="1184"/>
      <c r="DQO7" s="1184"/>
      <c r="DQP7" s="1184"/>
      <c r="DQQ7" s="1184"/>
      <c r="DQR7" s="1184"/>
      <c r="DQS7" s="1184"/>
      <c r="DQT7" s="1184"/>
      <c r="DQU7" s="1184"/>
      <c r="DQV7" s="1184"/>
      <c r="DQW7" s="1184"/>
      <c r="DQX7" s="1184"/>
      <c r="DQY7" s="1184"/>
      <c r="DQZ7" s="1184"/>
      <c r="DRA7" s="1184"/>
      <c r="DRB7" s="1184"/>
      <c r="DRC7" s="1184"/>
      <c r="DRD7" s="1184"/>
      <c r="DRE7" s="1184"/>
      <c r="DRF7" s="1184"/>
      <c r="DRG7" s="1184"/>
      <c r="DRH7" s="1184"/>
      <c r="DRI7" s="1184"/>
      <c r="DRJ7" s="1184"/>
      <c r="DRK7" s="1184"/>
      <c r="DRL7" s="1184"/>
      <c r="DRM7" s="1184"/>
      <c r="DRN7" s="1184"/>
      <c r="DRO7" s="1184"/>
      <c r="DRP7" s="1184"/>
      <c r="DRQ7" s="1184"/>
      <c r="DRR7" s="1184"/>
      <c r="DRS7" s="1184"/>
      <c r="DRT7" s="1184"/>
      <c r="DRU7" s="1184"/>
      <c r="DRV7" s="1184"/>
      <c r="DRW7" s="1184"/>
      <c r="DRX7" s="1184"/>
      <c r="DRY7" s="1184"/>
      <c r="DRZ7" s="1184"/>
      <c r="DSA7" s="1184"/>
      <c r="DSB7" s="1184"/>
      <c r="DSC7" s="1184"/>
      <c r="DSD7" s="1184"/>
      <c r="DSE7" s="1184"/>
      <c r="DSF7" s="1184"/>
      <c r="DSG7" s="1184"/>
      <c r="DSH7" s="1184"/>
      <c r="DSI7" s="1184"/>
      <c r="DSJ7" s="1184"/>
      <c r="DSK7" s="1184"/>
      <c r="DSL7" s="1184"/>
      <c r="DSM7" s="1184"/>
      <c r="DSN7" s="1184"/>
      <c r="DSO7" s="1184"/>
      <c r="DSP7" s="1184"/>
      <c r="DSQ7" s="1184"/>
      <c r="DSR7" s="1184"/>
      <c r="DSS7" s="1184"/>
      <c r="DST7" s="1184"/>
      <c r="DSU7" s="1184"/>
      <c r="DSV7" s="1184"/>
      <c r="DSW7" s="1184"/>
      <c r="DSX7" s="1184"/>
      <c r="DSY7" s="1184"/>
      <c r="DSZ7" s="1184"/>
      <c r="DTA7" s="1184"/>
      <c r="DTB7" s="1184"/>
      <c r="DTC7" s="1184"/>
      <c r="DTD7" s="1184"/>
      <c r="DTE7" s="1184"/>
      <c r="DTF7" s="1184"/>
      <c r="DTG7" s="1184"/>
      <c r="DTH7" s="1184"/>
      <c r="DTI7" s="1184"/>
      <c r="DTJ7" s="1184"/>
      <c r="DTK7" s="1184"/>
      <c r="DTL7" s="1184"/>
      <c r="DTM7" s="1184"/>
      <c r="DTN7" s="1184"/>
      <c r="DTO7" s="1184"/>
      <c r="DTP7" s="1184"/>
      <c r="DTQ7" s="1184"/>
      <c r="DTR7" s="1184"/>
      <c r="DTS7" s="1184"/>
      <c r="DTT7" s="1184"/>
      <c r="DTU7" s="1184"/>
      <c r="DTV7" s="1184"/>
      <c r="DTW7" s="1184"/>
      <c r="DTX7" s="1184"/>
      <c r="DTY7" s="1184"/>
      <c r="DTZ7" s="1184"/>
      <c r="DUA7" s="1184"/>
      <c r="DUB7" s="1184"/>
      <c r="DUC7" s="1184"/>
      <c r="DUD7" s="1184"/>
      <c r="DUE7" s="1184"/>
      <c r="DUF7" s="1184"/>
      <c r="DUG7" s="1184"/>
      <c r="DUH7" s="1184"/>
      <c r="DUI7" s="1184"/>
      <c r="DUJ7" s="1184"/>
      <c r="DUK7" s="1184"/>
      <c r="DUL7" s="1184"/>
      <c r="DUM7" s="1184"/>
      <c r="DUN7" s="1184"/>
      <c r="DUO7" s="1184"/>
      <c r="DUP7" s="1184"/>
      <c r="DUQ7" s="1184"/>
      <c r="DUR7" s="1184"/>
      <c r="DUS7" s="1184"/>
      <c r="DUT7" s="1184"/>
      <c r="DUU7" s="1184"/>
      <c r="DUV7" s="1184"/>
      <c r="DUW7" s="1184"/>
      <c r="DUX7" s="1184"/>
      <c r="DUY7" s="1184"/>
      <c r="DUZ7" s="1184"/>
      <c r="DVA7" s="1184"/>
      <c r="DVB7" s="1184"/>
      <c r="DVC7" s="1184"/>
      <c r="DVD7" s="1184"/>
      <c r="DVE7" s="1184"/>
      <c r="DVF7" s="1184"/>
      <c r="DVG7" s="1184"/>
      <c r="DVH7" s="1184"/>
      <c r="DVI7" s="1184"/>
      <c r="DVJ7" s="1184"/>
      <c r="DVK7" s="1184"/>
      <c r="DVL7" s="1184"/>
      <c r="DVM7" s="1184"/>
      <c r="DVN7" s="1184"/>
      <c r="DVO7" s="1184"/>
      <c r="DVP7" s="1184"/>
      <c r="DVQ7" s="1184"/>
      <c r="DVR7" s="1184"/>
      <c r="DVS7" s="1184"/>
      <c r="DVT7" s="1184"/>
      <c r="DVU7" s="1184"/>
      <c r="DVV7" s="1184"/>
      <c r="DVW7" s="1184"/>
      <c r="DVX7" s="1184"/>
      <c r="DVY7" s="1184"/>
      <c r="DVZ7" s="1184"/>
      <c r="DWA7" s="1184"/>
      <c r="DWB7" s="1184"/>
      <c r="DWC7" s="1184"/>
      <c r="DWD7" s="1184"/>
      <c r="DWE7" s="1184"/>
      <c r="DWF7" s="1184"/>
      <c r="DWG7" s="1184"/>
      <c r="DWH7" s="1184"/>
      <c r="DWI7" s="1184"/>
      <c r="DWJ7" s="1184"/>
      <c r="DWK7" s="1184"/>
      <c r="DWL7" s="1184"/>
      <c r="DWM7" s="1184"/>
      <c r="DWN7" s="1184"/>
      <c r="DWO7" s="1184"/>
      <c r="DWP7" s="1184"/>
      <c r="DWQ7" s="1184"/>
      <c r="DWR7" s="1184"/>
      <c r="DWS7" s="1184"/>
      <c r="DWT7" s="1184"/>
      <c r="DWU7" s="1184"/>
      <c r="DWV7" s="1184"/>
      <c r="DWW7" s="1184"/>
      <c r="DWX7" s="1184"/>
      <c r="DWY7" s="1184"/>
      <c r="DWZ7" s="1184"/>
      <c r="DXA7" s="1184"/>
      <c r="DXB7" s="1184"/>
      <c r="DXC7" s="1184"/>
      <c r="DXD7" s="1184"/>
      <c r="DXE7" s="1184"/>
      <c r="DXF7" s="1184"/>
      <c r="DXG7" s="1184"/>
      <c r="DXH7" s="1184"/>
      <c r="DXI7" s="1184"/>
      <c r="DXJ7" s="1184"/>
      <c r="DXK7" s="1184"/>
      <c r="DXL7" s="1184"/>
      <c r="DXM7" s="1184"/>
      <c r="DXN7" s="1184"/>
      <c r="DXO7" s="1184"/>
      <c r="DXP7" s="1184"/>
      <c r="DXQ7" s="1184"/>
      <c r="DXR7" s="1184"/>
      <c r="DXS7" s="1184"/>
      <c r="DXT7" s="1184"/>
      <c r="DXU7" s="1184"/>
      <c r="DXV7" s="1184"/>
      <c r="DXW7" s="1184"/>
      <c r="DXX7" s="1184"/>
      <c r="DXY7" s="1184"/>
      <c r="DXZ7" s="1184"/>
      <c r="DYA7" s="1184"/>
      <c r="DYB7" s="1184"/>
      <c r="DYC7" s="1184"/>
      <c r="DYD7" s="1184"/>
      <c r="DYE7" s="1184"/>
      <c r="DYF7" s="1184"/>
      <c r="DYG7" s="1184"/>
      <c r="DYH7" s="1184"/>
      <c r="DYI7" s="1184"/>
      <c r="DYJ7" s="1184"/>
      <c r="DYK7" s="1184"/>
      <c r="DYL7" s="1184"/>
      <c r="DYM7" s="1184"/>
      <c r="DYN7" s="1184"/>
      <c r="DYO7" s="1184"/>
      <c r="DYP7" s="1184"/>
      <c r="DYQ7" s="1184"/>
      <c r="DYR7" s="1184"/>
      <c r="DYS7" s="1184"/>
      <c r="DYT7" s="1184"/>
      <c r="DYU7" s="1184"/>
      <c r="DYV7" s="1184"/>
      <c r="DYW7" s="1184"/>
      <c r="DYX7" s="1184"/>
      <c r="DYY7" s="1184"/>
      <c r="DYZ7" s="1184"/>
      <c r="DZA7" s="1184"/>
      <c r="DZB7" s="1184"/>
      <c r="DZC7" s="1184"/>
      <c r="DZD7" s="1184"/>
      <c r="DZE7" s="1184"/>
      <c r="DZF7" s="1184"/>
      <c r="DZG7" s="1184"/>
      <c r="DZH7" s="1184"/>
      <c r="DZI7" s="1184"/>
      <c r="DZJ7" s="1184"/>
      <c r="DZK7" s="1184"/>
      <c r="DZL7" s="1184"/>
      <c r="DZM7" s="1184"/>
      <c r="DZN7" s="1184"/>
      <c r="DZO7" s="1184"/>
      <c r="DZP7" s="1184"/>
      <c r="DZQ7" s="1184"/>
      <c r="DZR7" s="1184"/>
      <c r="DZS7" s="1184"/>
      <c r="DZT7" s="1184"/>
      <c r="DZU7" s="1184"/>
      <c r="DZV7" s="1184"/>
      <c r="DZW7" s="1184"/>
      <c r="DZX7" s="1184"/>
      <c r="DZY7" s="1184"/>
      <c r="DZZ7" s="1184"/>
      <c r="EAA7" s="1184"/>
      <c r="EAB7" s="1184"/>
      <c r="EAC7" s="1184"/>
      <c r="EAD7" s="1184"/>
      <c r="EAE7" s="1184"/>
      <c r="EAF7" s="1184"/>
      <c r="EAG7" s="1184"/>
      <c r="EAH7" s="1184"/>
      <c r="EAI7" s="1184"/>
      <c r="EAJ7" s="1184"/>
      <c r="EAK7" s="1184"/>
      <c r="EAL7" s="1184"/>
      <c r="EAM7" s="1184"/>
      <c r="EAN7" s="1184"/>
      <c r="EAO7" s="1184"/>
      <c r="EAP7" s="1184"/>
      <c r="EAQ7" s="1184"/>
      <c r="EAR7" s="1184"/>
      <c r="EAS7" s="1184"/>
      <c r="EAT7" s="1184"/>
      <c r="EAU7" s="1184"/>
      <c r="EAV7" s="1184"/>
      <c r="EAW7" s="1184"/>
      <c r="EAX7" s="1184"/>
      <c r="EAY7" s="1184"/>
      <c r="EAZ7" s="1184"/>
      <c r="EBA7" s="1184"/>
      <c r="EBB7" s="1184"/>
      <c r="EBC7" s="1184"/>
      <c r="EBD7" s="1184"/>
      <c r="EBE7" s="1184"/>
      <c r="EBF7" s="1184"/>
      <c r="EBG7" s="1184"/>
      <c r="EBH7" s="1184"/>
      <c r="EBI7" s="1184"/>
      <c r="EBJ7" s="1184"/>
      <c r="EBK7" s="1184"/>
      <c r="EBL7" s="1184"/>
      <c r="EBM7" s="1184"/>
      <c r="EBN7" s="1184"/>
      <c r="EBO7" s="1184"/>
      <c r="EBP7" s="1184"/>
      <c r="EBQ7" s="1184"/>
      <c r="EBR7" s="1184"/>
      <c r="EBS7" s="1184"/>
      <c r="EBT7" s="1184"/>
      <c r="EBU7" s="1184"/>
      <c r="EBV7" s="1184"/>
      <c r="EBW7" s="1184"/>
      <c r="EBX7" s="1184"/>
      <c r="EBY7" s="1184"/>
      <c r="EBZ7" s="1184"/>
      <c r="ECA7" s="1184"/>
      <c r="ECB7" s="1184"/>
      <c r="ECC7" s="1184"/>
      <c r="ECD7" s="1184"/>
      <c r="ECE7" s="1184"/>
      <c r="ECF7" s="1184"/>
      <c r="ECG7" s="1184"/>
      <c r="ECH7" s="1184"/>
      <c r="ECI7" s="1184"/>
      <c r="ECJ7" s="1184"/>
      <c r="ECK7" s="1184"/>
      <c r="ECL7" s="1184"/>
      <c r="ECM7" s="1184"/>
      <c r="ECN7" s="1184"/>
      <c r="ECO7" s="1184"/>
      <c r="ECP7" s="1184"/>
      <c r="ECQ7" s="1184"/>
      <c r="ECR7" s="1184"/>
      <c r="ECS7" s="1184"/>
      <c r="ECT7" s="1184"/>
      <c r="ECU7" s="1184"/>
      <c r="ECV7" s="1184"/>
      <c r="ECW7" s="1184"/>
      <c r="ECX7" s="1184"/>
      <c r="ECY7" s="1184"/>
      <c r="ECZ7" s="1184"/>
      <c r="EDA7" s="1184"/>
      <c r="EDB7" s="1184"/>
      <c r="EDC7" s="1184"/>
      <c r="EDD7" s="1184"/>
      <c r="EDE7" s="1184"/>
      <c r="EDF7" s="1184"/>
      <c r="EDG7" s="1184"/>
      <c r="EDH7" s="1184"/>
      <c r="EDI7" s="1184"/>
      <c r="EDJ7" s="1184"/>
      <c r="EDK7" s="1184"/>
      <c r="EDL7" s="1184"/>
      <c r="EDM7" s="1184"/>
      <c r="EDN7" s="1184"/>
      <c r="EDO7" s="1184"/>
      <c r="EDP7" s="1184"/>
      <c r="EDQ7" s="1184"/>
      <c r="EDR7" s="1184"/>
      <c r="EDS7" s="1184"/>
      <c r="EDT7" s="1184"/>
      <c r="EDU7" s="1184"/>
      <c r="EDV7" s="1184"/>
      <c r="EDW7" s="1184"/>
      <c r="EDX7" s="1184"/>
      <c r="EDY7" s="1184"/>
      <c r="EDZ7" s="1184"/>
      <c r="EEA7" s="1184"/>
      <c r="EEB7" s="1184"/>
      <c r="EEC7" s="1184"/>
      <c r="EED7" s="1184"/>
      <c r="EEE7" s="1184"/>
      <c r="EEF7" s="1184"/>
      <c r="EEG7" s="1184"/>
      <c r="EEH7" s="1184"/>
      <c r="EEI7" s="1184"/>
      <c r="EEJ7" s="1184"/>
      <c r="EEK7" s="1184"/>
      <c r="EEL7" s="1184"/>
      <c r="EEM7" s="1184"/>
      <c r="EEN7" s="1184"/>
      <c r="EEO7" s="1184"/>
      <c r="EEP7" s="1184"/>
      <c r="EEQ7" s="1184"/>
      <c r="EER7" s="1184"/>
      <c r="EES7" s="1184"/>
      <c r="EET7" s="1184"/>
      <c r="EEU7" s="1184"/>
      <c r="EEV7" s="1184"/>
      <c r="EEW7" s="1184"/>
      <c r="EEX7" s="1184"/>
      <c r="EEY7" s="1184"/>
      <c r="EEZ7" s="1184"/>
      <c r="EFA7" s="1184"/>
      <c r="EFB7" s="1184"/>
      <c r="EFC7" s="1184"/>
      <c r="EFD7" s="1184"/>
      <c r="EFE7" s="1184"/>
      <c r="EFF7" s="1184"/>
      <c r="EFG7" s="1184"/>
      <c r="EFH7" s="1184"/>
      <c r="EFI7" s="1184"/>
      <c r="EFJ7" s="1184"/>
      <c r="EFK7" s="1184"/>
      <c r="EFL7" s="1184"/>
      <c r="EFM7" s="1184"/>
      <c r="EFN7" s="1184"/>
      <c r="EFO7" s="1184"/>
      <c r="EFP7" s="1184"/>
      <c r="EFQ7" s="1184"/>
      <c r="EFR7" s="1184"/>
      <c r="EFS7" s="1184"/>
      <c r="EFT7" s="1184"/>
      <c r="EFU7" s="1184"/>
      <c r="EFV7" s="1184"/>
      <c r="EFW7" s="1184"/>
      <c r="EFX7" s="1184"/>
      <c r="EFY7" s="1184"/>
      <c r="EFZ7" s="1184"/>
      <c r="EGA7" s="1184"/>
      <c r="EGB7" s="1184"/>
      <c r="EGC7" s="1184"/>
      <c r="EGD7" s="1184"/>
      <c r="EGE7" s="1184"/>
      <c r="EGF7" s="1184"/>
      <c r="EGG7" s="1184"/>
      <c r="EGH7" s="1184"/>
      <c r="EGI7" s="1184"/>
      <c r="EGJ7" s="1184"/>
      <c r="EGK7" s="1184"/>
      <c r="EGL7" s="1184"/>
      <c r="EGM7" s="1184"/>
      <c r="EGN7" s="1184"/>
      <c r="EGO7" s="1184"/>
      <c r="EGP7" s="1184"/>
      <c r="EGQ7" s="1184"/>
      <c r="EGR7" s="1184"/>
      <c r="EGS7" s="1184"/>
      <c r="EGT7" s="1184"/>
      <c r="EGU7" s="1184"/>
      <c r="EGV7" s="1184"/>
      <c r="EGW7" s="1184"/>
      <c r="EGX7" s="1184"/>
      <c r="EGY7" s="1184"/>
      <c r="EGZ7" s="1184"/>
      <c r="EHA7" s="1184"/>
      <c r="EHB7" s="1184"/>
      <c r="EHC7" s="1184"/>
      <c r="EHD7" s="1184"/>
      <c r="EHE7" s="1184"/>
      <c r="EHF7" s="1184"/>
      <c r="EHG7" s="1184"/>
      <c r="EHH7" s="1184"/>
      <c r="EHI7" s="1184"/>
      <c r="EHJ7" s="1184"/>
      <c r="EHK7" s="1184"/>
      <c r="EHL7" s="1184"/>
      <c r="EHM7" s="1184"/>
      <c r="EHN7" s="1184"/>
      <c r="EHO7" s="1184"/>
      <c r="EHP7" s="1184"/>
      <c r="EHQ7" s="1184"/>
      <c r="EHR7" s="1184"/>
      <c r="EHS7" s="1184"/>
      <c r="EHT7" s="1184"/>
      <c r="EHU7" s="1184"/>
      <c r="EHV7" s="1184"/>
      <c r="EHW7" s="1184"/>
      <c r="EHX7" s="1184"/>
      <c r="EHY7" s="1184"/>
      <c r="EHZ7" s="1184"/>
      <c r="EIA7" s="1184"/>
      <c r="EIB7" s="1184"/>
      <c r="EIC7" s="1184"/>
      <c r="EID7" s="1184"/>
      <c r="EIE7" s="1184"/>
      <c r="EIF7" s="1184"/>
      <c r="EIG7" s="1184"/>
      <c r="EIH7" s="1184"/>
      <c r="EII7" s="1184"/>
      <c r="EIJ7" s="1184"/>
      <c r="EIK7" s="1184"/>
      <c r="EIL7" s="1184"/>
      <c r="EIM7" s="1184"/>
      <c r="EIN7" s="1184"/>
      <c r="EIO7" s="1184"/>
      <c r="EIP7" s="1184"/>
      <c r="EIQ7" s="1184"/>
      <c r="EIR7" s="1184"/>
      <c r="EIS7" s="1184"/>
      <c r="EIT7" s="1184"/>
      <c r="EIU7" s="1184"/>
      <c r="EIV7" s="1184"/>
      <c r="EIW7" s="1184"/>
      <c r="EIX7" s="1184"/>
      <c r="EIY7" s="1184"/>
      <c r="EIZ7" s="1184"/>
      <c r="EJA7" s="1184"/>
      <c r="EJB7" s="1184"/>
      <c r="EJC7" s="1184"/>
      <c r="EJD7" s="1184"/>
      <c r="EJE7" s="1184"/>
      <c r="EJF7" s="1184"/>
      <c r="EJG7" s="1184"/>
      <c r="EJH7" s="1184"/>
      <c r="EJI7" s="1184"/>
      <c r="EJJ7" s="1184"/>
      <c r="EJK7" s="1184"/>
      <c r="EJL7" s="1184"/>
      <c r="EJM7" s="1184"/>
      <c r="EJN7" s="1184"/>
      <c r="EJO7" s="1184"/>
      <c r="EJP7" s="1184"/>
      <c r="EJQ7" s="1184"/>
      <c r="EJR7" s="1184"/>
      <c r="EJS7" s="1184"/>
      <c r="EJT7" s="1184"/>
      <c r="EJU7" s="1184"/>
      <c r="EJV7" s="1184"/>
      <c r="EJW7" s="1184"/>
      <c r="EJX7" s="1184"/>
      <c r="EJY7" s="1184"/>
      <c r="EJZ7" s="1184"/>
      <c r="EKA7" s="1184"/>
      <c r="EKB7" s="1184"/>
      <c r="EKC7" s="1184"/>
      <c r="EKD7" s="1184"/>
      <c r="EKE7" s="1184"/>
      <c r="EKF7" s="1184"/>
      <c r="EKG7" s="1184"/>
      <c r="EKH7" s="1184"/>
      <c r="EKI7" s="1184"/>
      <c r="EKJ7" s="1184"/>
      <c r="EKK7" s="1184"/>
      <c r="EKL7" s="1184"/>
      <c r="EKM7" s="1184"/>
      <c r="EKN7" s="1184"/>
      <c r="EKO7" s="1184"/>
      <c r="EKP7" s="1184"/>
      <c r="EKQ7" s="1184"/>
      <c r="EKR7" s="1184"/>
      <c r="EKS7" s="1184"/>
      <c r="EKT7" s="1184"/>
      <c r="EKU7" s="1184"/>
      <c r="EKV7" s="1184"/>
      <c r="EKW7" s="1184"/>
      <c r="EKX7" s="1184"/>
      <c r="EKY7" s="1184"/>
      <c r="EKZ7" s="1184"/>
      <c r="ELA7" s="1184"/>
      <c r="ELB7" s="1184"/>
      <c r="ELC7" s="1184"/>
      <c r="ELD7" s="1184"/>
      <c r="ELE7" s="1184"/>
      <c r="ELF7" s="1184"/>
      <c r="ELG7" s="1184"/>
      <c r="ELH7" s="1184"/>
      <c r="ELI7" s="1184"/>
      <c r="ELJ7" s="1184"/>
      <c r="ELK7" s="1184"/>
      <c r="ELL7" s="1184"/>
      <c r="ELM7" s="1184"/>
      <c r="ELN7" s="1184"/>
      <c r="ELO7" s="1184"/>
      <c r="ELP7" s="1184"/>
      <c r="ELQ7" s="1184"/>
      <c r="ELR7" s="1184"/>
      <c r="ELS7" s="1184"/>
      <c r="ELT7" s="1184"/>
      <c r="ELU7" s="1184"/>
      <c r="ELV7" s="1184"/>
      <c r="ELW7" s="1184"/>
      <c r="ELX7" s="1184"/>
      <c r="ELY7" s="1184"/>
      <c r="ELZ7" s="1184"/>
      <c r="EMA7" s="1184"/>
      <c r="EMB7" s="1184"/>
      <c r="EMC7" s="1184"/>
      <c r="EMD7" s="1184"/>
      <c r="EME7" s="1184"/>
      <c r="EMF7" s="1184"/>
      <c r="EMG7" s="1184"/>
      <c r="EMH7" s="1184"/>
      <c r="EMI7" s="1184"/>
      <c r="EMJ7" s="1184"/>
      <c r="EMK7" s="1184"/>
      <c r="EML7" s="1184"/>
      <c r="EMM7" s="1184"/>
      <c r="EMN7" s="1184"/>
      <c r="EMO7" s="1184"/>
      <c r="EMP7" s="1184"/>
      <c r="EMQ7" s="1184"/>
      <c r="EMR7" s="1184"/>
      <c r="EMS7" s="1184"/>
      <c r="EMT7" s="1184"/>
      <c r="EMU7" s="1184"/>
      <c r="EMV7" s="1184"/>
      <c r="EMW7" s="1184"/>
      <c r="EMX7" s="1184"/>
      <c r="EMY7" s="1184"/>
      <c r="EMZ7" s="1184"/>
      <c r="ENA7" s="1184"/>
      <c r="ENB7" s="1184"/>
      <c r="ENC7" s="1184"/>
      <c r="END7" s="1184"/>
      <c r="ENE7" s="1184"/>
      <c r="ENF7" s="1184"/>
      <c r="ENG7" s="1184"/>
      <c r="ENH7" s="1184"/>
      <c r="ENI7" s="1184"/>
      <c r="ENJ7" s="1184"/>
      <c r="ENK7" s="1184"/>
      <c r="ENL7" s="1184"/>
      <c r="ENM7" s="1184"/>
      <c r="ENN7" s="1184"/>
      <c r="ENO7" s="1184"/>
      <c r="ENP7" s="1184"/>
      <c r="ENQ7" s="1184"/>
      <c r="ENR7" s="1184"/>
      <c r="ENS7" s="1184"/>
      <c r="ENT7" s="1184"/>
      <c r="ENU7" s="1184"/>
      <c r="ENV7" s="1184"/>
      <c r="ENW7" s="1184"/>
      <c r="ENX7" s="1184"/>
      <c r="ENY7" s="1184"/>
      <c r="ENZ7" s="1184"/>
      <c r="EOA7" s="1184"/>
      <c r="EOB7" s="1184"/>
      <c r="EOC7" s="1184"/>
      <c r="EOD7" s="1184"/>
      <c r="EOE7" s="1184"/>
      <c r="EOF7" s="1184"/>
      <c r="EOG7" s="1184"/>
      <c r="EOH7" s="1184"/>
      <c r="EOI7" s="1184"/>
      <c r="EOJ7" s="1184"/>
      <c r="EOK7" s="1184"/>
      <c r="EOL7" s="1184"/>
      <c r="EOM7" s="1184"/>
      <c r="EON7" s="1184"/>
      <c r="EOO7" s="1184"/>
      <c r="EOP7" s="1184"/>
      <c r="EOQ7" s="1184"/>
      <c r="EOR7" s="1184"/>
      <c r="EOS7" s="1184"/>
      <c r="EOT7" s="1184"/>
      <c r="EOU7" s="1184"/>
      <c r="EOV7" s="1184"/>
      <c r="EOW7" s="1184"/>
      <c r="EOX7" s="1184"/>
      <c r="EOY7" s="1184"/>
      <c r="EOZ7" s="1184"/>
      <c r="EPA7" s="1184"/>
      <c r="EPB7" s="1184"/>
      <c r="EPC7" s="1184"/>
      <c r="EPD7" s="1184"/>
      <c r="EPE7" s="1184"/>
      <c r="EPF7" s="1184"/>
      <c r="EPG7" s="1184"/>
      <c r="EPH7" s="1184"/>
      <c r="EPI7" s="1184"/>
      <c r="EPJ7" s="1184"/>
      <c r="EPK7" s="1184"/>
      <c r="EPL7" s="1184"/>
      <c r="EPM7" s="1184"/>
      <c r="EPN7" s="1184"/>
      <c r="EPO7" s="1184"/>
      <c r="EPP7" s="1184"/>
      <c r="EPQ7" s="1184"/>
      <c r="EPR7" s="1184"/>
      <c r="EPS7" s="1184"/>
      <c r="EPT7" s="1184"/>
      <c r="EPU7" s="1184"/>
      <c r="EPV7" s="1184"/>
      <c r="EPW7" s="1184"/>
      <c r="EPX7" s="1184"/>
      <c r="EPY7" s="1184"/>
      <c r="EPZ7" s="1184"/>
      <c r="EQA7" s="1184"/>
      <c r="EQB7" s="1184"/>
      <c r="EQC7" s="1184"/>
      <c r="EQD7" s="1184"/>
      <c r="EQE7" s="1184"/>
      <c r="EQF7" s="1184"/>
      <c r="EQG7" s="1184"/>
      <c r="EQH7" s="1184"/>
      <c r="EQI7" s="1184"/>
      <c r="EQJ7" s="1184"/>
      <c r="EQK7" s="1184"/>
      <c r="EQL7" s="1184"/>
      <c r="EQM7" s="1184"/>
      <c r="EQN7" s="1184"/>
      <c r="EQO7" s="1184"/>
      <c r="EQP7" s="1184"/>
      <c r="EQQ7" s="1184"/>
      <c r="EQR7" s="1184"/>
      <c r="EQS7" s="1184"/>
      <c r="EQT7" s="1184"/>
      <c r="EQU7" s="1184"/>
      <c r="EQV7" s="1184"/>
      <c r="EQW7" s="1184"/>
      <c r="EQX7" s="1184"/>
      <c r="EQY7" s="1184"/>
      <c r="EQZ7" s="1184"/>
      <c r="ERA7" s="1184"/>
      <c r="ERB7" s="1184"/>
      <c r="ERC7" s="1184"/>
      <c r="ERD7" s="1184"/>
      <c r="ERE7" s="1184"/>
      <c r="ERF7" s="1184"/>
      <c r="ERG7" s="1184"/>
      <c r="ERH7" s="1184"/>
      <c r="ERI7" s="1184"/>
      <c r="ERJ7" s="1184"/>
      <c r="ERK7" s="1184"/>
      <c r="ERL7" s="1184"/>
      <c r="ERM7" s="1184"/>
      <c r="ERN7" s="1184"/>
      <c r="ERO7" s="1184"/>
      <c r="ERP7" s="1184"/>
      <c r="ERQ7" s="1184"/>
      <c r="ERR7" s="1184"/>
      <c r="ERS7" s="1184"/>
      <c r="ERT7" s="1184"/>
      <c r="ERU7" s="1184"/>
      <c r="ERV7" s="1184"/>
      <c r="ERW7" s="1184"/>
      <c r="ERX7" s="1184"/>
      <c r="ERY7" s="1184"/>
      <c r="ERZ7" s="1184"/>
      <c r="ESA7" s="1184"/>
      <c r="ESB7" s="1184"/>
      <c r="ESC7" s="1184"/>
      <c r="ESD7" s="1184"/>
      <c r="ESE7" s="1184"/>
      <c r="ESF7" s="1184"/>
      <c r="ESG7" s="1184"/>
      <c r="ESH7" s="1184"/>
      <c r="ESI7" s="1184"/>
      <c r="ESJ7" s="1184"/>
      <c r="ESK7" s="1184"/>
      <c r="ESL7" s="1184"/>
      <c r="ESM7" s="1184"/>
      <c r="ESN7" s="1184"/>
      <c r="ESO7" s="1184"/>
      <c r="ESP7" s="1184"/>
      <c r="ESQ7" s="1184"/>
      <c r="ESR7" s="1184"/>
      <c r="ESS7" s="1184"/>
      <c r="EST7" s="1184"/>
      <c r="ESU7" s="1184"/>
      <c r="ESV7" s="1184"/>
      <c r="ESW7" s="1184"/>
      <c r="ESX7" s="1184"/>
      <c r="ESY7" s="1184"/>
      <c r="ESZ7" s="1184"/>
      <c r="ETA7" s="1184"/>
      <c r="ETB7" s="1184"/>
      <c r="ETC7" s="1184"/>
      <c r="ETD7" s="1184"/>
      <c r="ETE7" s="1184"/>
      <c r="ETF7" s="1184"/>
      <c r="ETG7" s="1184"/>
      <c r="ETH7" s="1184"/>
      <c r="ETI7" s="1184"/>
      <c r="ETJ7" s="1184"/>
      <c r="ETK7" s="1184"/>
      <c r="ETL7" s="1184"/>
      <c r="ETM7" s="1184"/>
      <c r="ETN7" s="1184"/>
      <c r="ETO7" s="1184"/>
      <c r="ETP7" s="1184"/>
      <c r="ETQ7" s="1184"/>
      <c r="ETR7" s="1184"/>
      <c r="ETS7" s="1184"/>
      <c r="ETT7" s="1184"/>
      <c r="ETU7" s="1184"/>
      <c r="ETV7" s="1184"/>
      <c r="ETW7" s="1184"/>
      <c r="ETX7" s="1184"/>
      <c r="ETY7" s="1184"/>
      <c r="ETZ7" s="1184"/>
      <c r="EUA7" s="1184"/>
      <c r="EUB7" s="1184"/>
      <c r="EUC7" s="1184"/>
      <c r="EUD7" s="1184"/>
      <c r="EUE7" s="1184"/>
      <c r="EUF7" s="1184"/>
      <c r="EUG7" s="1184"/>
      <c r="EUH7" s="1184"/>
      <c r="EUI7" s="1184"/>
      <c r="EUJ7" s="1184"/>
      <c r="EUK7" s="1184"/>
      <c r="EUL7" s="1184"/>
      <c r="EUM7" s="1184"/>
      <c r="EUN7" s="1184"/>
      <c r="EUO7" s="1184"/>
      <c r="EUP7" s="1184"/>
      <c r="EUQ7" s="1184"/>
      <c r="EUR7" s="1184"/>
      <c r="EUS7" s="1184"/>
      <c r="EUT7" s="1184"/>
      <c r="EUU7" s="1184"/>
      <c r="EUV7" s="1184"/>
      <c r="EUW7" s="1184"/>
      <c r="EUX7" s="1184"/>
      <c r="EUY7" s="1184"/>
      <c r="EUZ7" s="1184"/>
      <c r="EVA7" s="1184"/>
      <c r="EVB7" s="1184"/>
      <c r="EVC7" s="1184"/>
      <c r="EVD7" s="1184"/>
      <c r="EVE7" s="1184"/>
      <c r="EVF7" s="1184"/>
      <c r="EVG7" s="1184"/>
      <c r="EVH7" s="1184"/>
      <c r="EVI7" s="1184"/>
      <c r="EVJ7" s="1184"/>
      <c r="EVK7" s="1184"/>
      <c r="EVL7" s="1184"/>
      <c r="EVM7" s="1184"/>
      <c r="EVN7" s="1184"/>
      <c r="EVO7" s="1184"/>
      <c r="EVP7" s="1184"/>
      <c r="EVQ7" s="1184"/>
      <c r="EVR7" s="1184"/>
      <c r="EVS7" s="1184"/>
      <c r="EVT7" s="1184"/>
      <c r="EVU7" s="1184"/>
      <c r="EVV7" s="1184"/>
      <c r="EVW7" s="1184"/>
      <c r="EVX7" s="1184"/>
      <c r="EVY7" s="1184"/>
      <c r="EVZ7" s="1184"/>
      <c r="EWA7" s="1184"/>
      <c r="EWB7" s="1184"/>
      <c r="EWC7" s="1184"/>
      <c r="EWD7" s="1184"/>
      <c r="EWE7" s="1184"/>
      <c r="EWF7" s="1184"/>
      <c r="EWG7" s="1184"/>
      <c r="EWH7" s="1184"/>
      <c r="EWI7" s="1184"/>
      <c r="EWJ7" s="1184"/>
      <c r="EWK7" s="1184"/>
      <c r="EWL7" s="1184"/>
      <c r="EWM7" s="1184"/>
      <c r="EWN7" s="1184"/>
      <c r="EWO7" s="1184"/>
      <c r="EWP7" s="1184"/>
      <c r="EWQ7" s="1184"/>
      <c r="EWR7" s="1184"/>
      <c r="EWS7" s="1184"/>
      <c r="EWT7" s="1184"/>
      <c r="EWU7" s="1184"/>
      <c r="EWV7" s="1184"/>
      <c r="EWW7" s="1184"/>
      <c r="EWX7" s="1184"/>
      <c r="EWY7" s="1184"/>
      <c r="EWZ7" s="1184"/>
      <c r="EXA7" s="1184"/>
      <c r="EXB7" s="1184"/>
      <c r="EXC7" s="1184"/>
      <c r="EXD7" s="1184"/>
      <c r="EXE7" s="1184"/>
      <c r="EXF7" s="1184"/>
      <c r="EXG7" s="1184"/>
      <c r="EXH7" s="1184"/>
      <c r="EXI7" s="1184"/>
      <c r="EXJ7" s="1184"/>
      <c r="EXK7" s="1184"/>
      <c r="EXL7" s="1184"/>
      <c r="EXM7" s="1184"/>
      <c r="EXN7" s="1184"/>
      <c r="EXO7" s="1184"/>
      <c r="EXP7" s="1184"/>
      <c r="EXQ7" s="1184"/>
      <c r="EXR7" s="1184"/>
      <c r="EXS7" s="1184"/>
      <c r="EXT7" s="1184"/>
      <c r="EXU7" s="1184"/>
      <c r="EXV7" s="1184"/>
      <c r="EXW7" s="1184"/>
      <c r="EXX7" s="1184"/>
      <c r="EXY7" s="1184"/>
      <c r="EXZ7" s="1184"/>
      <c r="EYA7" s="1184"/>
      <c r="EYB7" s="1184"/>
      <c r="EYC7" s="1184"/>
      <c r="EYD7" s="1184"/>
      <c r="EYE7" s="1184"/>
      <c r="EYF7" s="1184"/>
      <c r="EYG7" s="1184"/>
      <c r="EYH7" s="1184"/>
      <c r="EYI7" s="1184"/>
      <c r="EYJ7" s="1184"/>
      <c r="EYK7" s="1184"/>
      <c r="EYL7" s="1184"/>
      <c r="EYM7" s="1184"/>
      <c r="EYN7" s="1184"/>
      <c r="EYO7" s="1184"/>
      <c r="EYP7" s="1184"/>
      <c r="EYQ7" s="1184"/>
      <c r="EYR7" s="1184"/>
      <c r="EYS7" s="1184"/>
      <c r="EYT7" s="1184"/>
      <c r="EYU7" s="1184"/>
      <c r="EYV7" s="1184"/>
      <c r="EYW7" s="1184"/>
      <c r="EYX7" s="1184"/>
      <c r="EYY7" s="1184"/>
      <c r="EYZ7" s="1184"/>
      <c r="EZA7" s="1184"/>
      <c r="EZB7" s="1184"/>
      <c r="EZC7" s="1184"/>
      <c r="EZD7" s="1184"/>
      <c r="EZE7" s="1184"/>
      <c r="EZF7" s="1184"/>
      <c r="EZG7" s="1184"/>
      <c r="EZH7" s="1184"/>
      <c r="EZI7" s="1184"/>
      <c r="EZJ7" s="1184"/>
      <c r="EZK7" s="1184"/>
      <c r="EZL7" s="1184"/>
      <c r="EZM7" s="1184"/>
      <c r="EZN7" s="1184"/>
      <c r="EZO7" s="1184"/>
      <c r="EZP7" s="1184"/>
      <c r="EZQ7" s="1184"/>
      <c r="EZR7" s="1184"/>
      <c r="EZS7" s="1184"/>
      <c r="EZT7" s="1184"/>
      <c r="EZU7" s="1184"/>
      <c r="EZV7" s="1184"/>
      <c r="EZW7" s="1184"/>
      <c r="EZX7" s="1184"/>
      <c r="EZY7" s="1184"/>
      <c r="EZZ7" s="1184"/>
      <c r="FAA7" s="1184"/>
      <c r="FAB7" s="1184"/>
      <c r="FAC7" s="1184"/>
      <c r="FAD7" s="1184"/>
      <c r="FAE7" s="1184"/>
      <c r="FAF7" s="1184"/>
      <c r="FAG7" s="1184"/>
      <c r="FAH7" s="1184"/>
      <c r="FAI7" s="1184"/>
      <c r="FAJ7" s="1184"/>
      <c r="FAK7" s="1184"/>
      <c r="FAL7" s="1184"/>
      <c r="FAM7" s="1184"/>
      <c r="FAN7" s="1184"/>
      <c r="FAO7" s="1184"/>
      <c r="FAP7" s="1184"/>
      <c r="FAQ7" s="1184"/>
      <c r="FAR7" s="1184"/>
      <c r="FAS7" s="1184"/>
      <c r="FAT7" s="1184"/>
      <c r="FAU7" s="1184"/>
      <c r="FAV7" s="1184"/>
      <c r="FAW7" s="1184"/>
      <c r="FAX7" s="1184"/>
      <c r="FAY7" s="1184"/>
      <c r="FAZ7" s="1184"/>
      <c r="FBA7" s="1184"/>
      <c r="FBB7" s="1184"/>
      <c r="FBC7" s="1184"/>
      <c r="FBD7" s="1184"/>
      <c r="FBE7" s="1184"/>
      <c r="FBF7" s="1184"/>
      <c r="FBG7" s="1184"/>
      <c r="FBH7" s="1184"/>
      <c r="FBI7" s="1184"/>
      <c r="FBJ7" s="1184"/>
      <c r="FBK7" s="1184"/>
      <c r="FBL7" s="1184"/>
      <c r="FBM7" s="1184"/>
      <c r="FBN7" s="1184"/>
      <c r="FBO7" s="1184"/>
      <c r="FBP7" s="1184"/>
      <c r="FBQ7" s="1184"/>
      <c r="FBR7" s="1184"/>
      <c r="FBS7" s="1184"/>
      <c r="FBT7" s="1184"/>
      <c r="FBU7" s="1184"/>
      <c r="FBV7" s="1184"/>
      <c r="FBW7" s="1184"/>
      <c r="FBX7" s="1184"/>
      <c r="FBY7" s="1184"/>
      <c r="FBZ7" s="1184"/>
      <c r="FCA7" s="1184"/>
      <c r="FCB7" s="1184"/>
      <c r="FCC7" s="1184"/>
      <c r="FCD7" s="1184"/>
      <c r="FCE7" s="1184"/>
      <c r="FCF7" s="1184"/>
      <c r="FCG7" s="1184"/>
      <c r="FCH7" s="1184"/>
      <c r="FCI7" s="1184"/>
      <c r="FCJ7" s="1184"/>
      <c r="FCK7" s="1184"/>
      <c r="FCL7" s="1184"/>
      <c r="FCM7" s="1184"/>
      <c r="FCN7" s="1184"/>
      <c r="FCO7" s="1184"/>
      <c r="FCP7" s="1184"/>
      <c r="FCQ7" s="1184"/>
      <c r="FCR7" s="1184"/>
      <c r="FCS7" s="1184"/>
      <c r="FCT7" s="1184"/>
      <c r="FCU7" s="1184"/>
      <c r="FCV7" s="1184"/>
      <c r="FCW7" s="1184"/>
      <c r="FCX7" s="1184"/>
      <c r="FCY7" s="1184"/>
      <c r="FCZ7" s="1184"/>
      <c r="FDA7" s="1184"/>
      <c r="FDB7" s="1184"/>
      <c r="FDC7" s="1184"/>
      <c r="FDD7" s="1184"/>
      <c r="FDE7" s="1184"/>
      <c r="FDF7" s="1184"/>
      <c r="FDG7" s="1184"/>
      <c r="FDH7" s="1184"/>
      <c r="FDI7" s="1184"/>
      <c r="FDJ7" s="1184"/>
      <c r="FDK7" s="1184"/>
      <c r="FDL7" s="1184"/>
      <c r="FDM7" s="1184"/>
      <c r="FDN7" s="1184"/>
      <c r="FDO7" s="1184"/>
      <c r="FDP7" s="1184"/>
      <c r="FDQ7" s="1184"/>
      <c r="FDR7" s="1184"/>
      <c r="FDS7" s="1184"/>
      <c r="FDT7" s="1184"/>
      <c r="FDU7" s="1184"/>
      <c r="FDV7" s="1184"/>
      <c r="FDW7" s="1184"/>
      <c r="FDX7" s="1184"/>
      <c r="FDY7" s="1184"/>
      <c r="FDZ7" s="1184"/>
      <c r="FEA7" s="1184"/>
      <c r="FEB7" s="1184"/>
      <c r="FEC7" s="1184"/>
      <c r="FED7" s="1184"/>
      <c r="FEE7" s="1184"/>
      <c r="FEF7" s="1184"/>
      <c r="FEG7" s="1184"/>
      <c r="FEH7" s="1184"/>
      <c r="FEI7" s="1184"/>
      <c r="FEJ7" s="1184"/>
      <c r="FEK7" s="1184"/>
      <c r="FEL7" s="1184"/>
      <c r="FEM7" s="1184"/>
      <c r="FEN7" s="1184"/>
      <c r="FEO7" s="1184"/>
      <c r="FEP7" s="1184"/>
      <c r="FEQ7" s="1184"/>
      <c r="FER7" s="1184"/>
      <c r="FES7" s="1184"/>
      <c r="FET7" s="1184"/>
      <c r="FEU7" s="1184"/>
      <c r="FEV7" s="1184"/>
      <c r="FEW7" s="1184"/>
      <c r="FEX7" s="1184"/>
      <c r="FEY7" s="1184"/>
      <c r="FEZ7" s="1184"/>
      <c r="FFA7" s="1184"/>
      <c r="FFB7" s="1184"/>
      <c r="FFC7" s="1184"/>
      <c r="FFD7" s="1184"/>
      <c r="FFE7" s="1184"/>
      <c r="FFF7" s="1184"/>
      <c r="FFG7" s="1184"/>
      <c r="FFH7" s="1184"/>
      <c r="FFI7" s="1184"/>
      <c r="FFJ7" s="1184"/>
      <c r="FFK7" s="1184"/>
      <c r="FFL7" s="1184"/>
      <c r="FFM7" s="1184"/>
      <c r="FFN7" s="1184"/>
      <c r="FFO7" s="1184"/>
      <c r="FFP7" s="1184"/>
      <c r="FFQ7" s="1184"/>
      <c r="FFR7" s="1184"/>
      <c r="FFS7" s="1184"/>
      <c r="FFT7" s="1184"/>
      <c r="FFU7" s="1184"/>
      <c r="FFV7" s="1184"/>
      <c r="FFW7" s="1184"/>
      <c r="FFX7" s="1184"/>
      <c r="FFY7" s="1184"/>
      <c r="FFZ7" s="1184"/>
      <c r="FGA7" s="1184"/>
      <c r="FGB7" s="1184"/>
      <c r="FGC7" s="1184"/>
      <c r="FGD7" s="1184"/>
      <c r="FGE7" s="1184"/>
      <c r="FGF7" s="1184"/>
      <c r="FGG7" s="1184"/>
      <c r="FGH7" s="1184"/>
      <c r="FGI7" s="1184"/>
      <c r="FGJ7" s="1184"/>
      <c r="FGK7" s="1184"/>
      <c r="FGL7" s="1184"/>
      <c r="FGM7" s="1184"/>
      <c r="FGN7" s="1184"/>
      <c r="FGO7" s="1184"/>
      <c r="FGP7" s="1184"/>
      <c r="FGQ7" s="1184"/>
      <c r="FGR7" s="1184"/>
      <c r="FGS7" s="1184"/>
      <c r="FGT7" s="1184"/>
      <c r="FGU7" s="1184"/>
      <c r="FGV7" s="1184"/>
      <c r="FGW7" s="1184"/>
      <c r="FGX7" s="1184"/>
      <c r="FGY7" s="1184"/>
      <c r="FGZ7" s="1184"/>
      <c r="FHA7" s="1184"/>
      <c r="FHB7" s="1184"/>
      <c r="FHC7" s="1184"/>
      <c r="FHD7" s="1184"/>
      <c r="FHE7" s="1184"/>
      <c r="FHF7" s="1184"/>
      <c r="FHG7" s="1184"/>
      <c r="FHH7" s="1184"/>
      <c r="FHI7" s="1184"/>
      <c r="FHJ7" s="1184"/>
      <c r="FHK7" s="1184"/>
      <c r="FHL7" s="1184"/>
      <c r="FHM7" s="1184"/>
      <c r="FHN7" s="1184"/>
      <c r="FHO7" s="1184"/>
      <c r="FHP7" s="1184"/>
      <c r="FHQ7" s="1184"/>
      <c r="FHR7" s="1184"/>
      <c r="FHS7" s="1184"/>
      <c r="FHT7" s="1184"/>
      <c r="FHU7" s="1184"/>
      <c r="FHV7" s="1184"/>
      <c r="FHW7" s="1184"/>
      <c r="FHX7" s="1184"/>
      <c r="FHY7" s="1184"/>
      <c r="FHZ7" s="1184"/>
      <c r="FIA7" s="1184"/>
      <c r="FIB7" s="1184"/>
      <c r="FIC7" s="1184"/>
      <c r="FID7" s="1184"/>
      <c r="FIE7" s="1184"/>
      <c r="FIF7" s="1184"/>
      <c r="FIG7" s="1184"/>
      <c r="FIH7" s="1184"/>
      <c r="FII7" s="1184"/>
      <c r="FIJ7" s="1184"/>
      <c r="FIK7" s="1184"/>
      <c r="FIL7" s="1184"/>
      <c r="FIM7" s="1184"/>
      <c r="FIN7" s="1184"/>
      <c r="FIO7" s="1184"/>
      <c r="FIP7" s="1184"/>
      <c r="FIQ7" s="1184"/>
      <c r="FIR7" s="1184"/>
      <c r="FIS7" s="1184"/>
      <c r="FIT7" s="1184"/>
      <c r="FIU7" s="1184"/>
      <c r="FIV7" s="1184"/>
      <c r="FIW7" s="1184"/>
      <c r="FIX7" s="1184"/>
      <c r="FIY7" s="1184"/>
      <c r="FIZ7" s="1184"/>
      <c r="FJA7" s="1184"/>
      <c r="FJB7" s="1184"/>
      <c r="FJC7" s="1184"/>
      <c r="FJD7" s="1184"/>
      <c r="FJE7" s="1184"/>
      <c r="FJF7" s="1184"/>
      <c r="FJG7" s="1184"/>
      <c r="FJH7" s="1184"/>
      <c r="FJI7" s="1184"/>
      <c r="FJJ7" s="1184"/>
      <c r="FJK7" s="1184"/>
      <c r="FJL7" s="1184"/>
      <c r="FJM7" s="1184"/>
      <c r="FJN7" s="1184"/>
      <c r="FJO7" s="1184"/>
      <c r="FJP7" s="1184"/>
      <c r="FJQ7" s="1184"/>
      <c r="FJR7" s="1184"/>
      <c r="FJS7" s="1184"/>
      <c r="FJT7" s="1184"/>
      <c r="FJU7" s="1184"/>
      <c r="FJV7" s="1184"/>
      <c r="FJW7" s="1184"/>
      <c r="FJX7" s="1184"/>
      <c r="FJY7" s="1184"/>
      <c r="FJZ7" s="1184"/>
      <c r="FKA7" s="1184"/>
      <c r="FKB7" s="1184"/>
      <c r="FKC7" s="1184"/>
      <c r="FKD7" s="1184"/>
      <c r="FKE7" s="1184"/>
      <c r="FKF7" s="1184"/>
      <c r="FKG7" s="1184"/>
      <c r="FKH7" s="1184"/>
      <c r="FKI7" s="1184"/>
      <c r="FKJ7" s="1184"/>
      <c r="FKK7" s="1184"/>
      <c r="FKL7" s="1184"/>
      <c r="FKM7" s="1184"/>
      <c r="FKN7" s="1184"/>
      <c r="FKO7" s="1184"/>
      <c r="FKP7" s="1184"/>
      <c r="FKQ7" s="1184"/>
      <c r="FKR7" s="1184"/>
      <c r="FKS7" s="1184"/>
      <c r="FKT7" s="1184"/>
      <c r="FKU7" s="1184"/>
      <c r="FKV7" s="1184"/>
      <c r="FKW7" s="1184"/>
      <c r="FKX7" s="1184"/>
      <c r="FKY7" s="1184"/>
      <c r="FKZ7" s="1184"/>
      <c r="FLA7" s="1184"/>
      <c r="FLB7" s="1184"/>
      <c r="FLC7" s="1184"/>
      <c r="FLD7" s="1184"/>
      <c r="FLE7" s="1184"/>
      <c r="FLF7" s="1184"/>
      <c r="FLG7" s="1184"/>
      <c r="FLH7" s="1184"/>
      <c r="FLI7" s="1184"/>
      <c r="FLJ7" s="1184"/>
      <c r="FLK7" s="1184"/>
      <c r="FLL7" s="1184"/>
      <c r="FLM7" s="1184"/>
      <c r="FLN7" s="1184"/>
      <c r="FLO7" s="1184"/>
      <c r="FLP7" s="1184"/>
      <c r="FLQ7" s="1184"/>
      <c r="FLR7" s="1184"/>
      <c r="FLS7" s="1184"/>
      <c r="FLT7" s="1184"/>
      <c r="FLU7" s="1184"/>
      <c r="FLV7" s="1184"/>
      <c r="FLW7" s="1184"/>
      <c r="FLX7" s="1184"/>
      <c r="FLY7" s="1184"/>
      <c r="FLZ7" s="1184"/>
      <c r="FMA7" s="1184"/>
      <c r="FMB7" s="1184"/>
      <c r="FMC7" s="1184"/>
      <c r="FMD7" s="1184"/>
      <c r="FME7" s="1184"/>
      <c r="FMF7" s="1184"/>
      <c r="FMG7" s="1184"/>
      <c r="FMH7" s="1184"/>
      <c r="FMI7" s="1184"/>
      <c r="FMJ7" s="1184"/>
      <c r="FMK7" s="1184"/>
      <c r="FML7" s="1184"/>
      <c r="FMM7" s="1184"/>
      <c r="FMN7" s="1184"/>
      <c r="FMO7" s="1184"/>
      <c r="FMP7" s="1184"/>
      <c r="FMQ7" s="1184"/>
      <c r="FMR7" s="1184"/>
      <c r="FMS7" s="1184"/>
      <c r="FMT7" s="1184"/>
      <c r="FMU7" s="1184"/>
      <c r="FMV7" s="1184"/>
      <c r="FMW7" s="1184"/>
      <c r="FMX7" s="1184"/>
      <c r="FMY7" s="1184"/>
      <c r="FMZ7" s="1184"/>
      <c r="FNA7" s="1184"/>
      <c r="FNB7" s="1184"/>
      <c r="FNC7" s="1184"/>
      <c r="FND7" s="1184"/>
      <c r="FNE7" s="1184"/>
      <c r="FNF7" s="1184"/>
      <c r="FNG7" s="1184"/>
      <c r="FNH7" s="1184"/>
      <c r="FNI7" s="1184"/>
      <c r="FNJ7" s="1184"/>
      <c r="FNK7" s="1184"/>
      <c r="FNL7" s="1184"/>
      <c r="FNM7" s="1184"/>
      <c r="FNN7" s="1184"/>
      <c r="FNO7" s="1184"/>
      <c r="FNP7" s="1184"/>
      <c r="FNQ7" s="1184"/>
      <c r="FNR7" s="1184"/>
      <c r="FNS7" s="1184"/>
      <c r="FNT7" s="1184"/>
      <c r="FNU7" s="1184"/>
      <c r="FNV7" s="1184"/>
      <c r="FNW7" s="1184"/>
      <c r="FNX7" s="1184"/>
      <c r="FNY7" s="1184"/>
      <c r="FNZ7" s="1184"/>
      <c r="FOA7" s="1184"/>
      <c r="FOB7" s="1184"/>
      <c r="FOC7" s="1184"/>
      <c r="FOD7" s="1184"/>
      <c r="FOE7" s="1184"/>
      <c r="FOF7" s="1184"/>
      <c r="FOG7" s="1184"/>
      <c r="FOH7" s="1184"/>
      <c r="FOI7" s="1184"/>
      <c r="FOJ7" s="1184"/>
      <c r="FOK7" s="1184"/>
      <c r="FOL7" s="1184"/>
      <c r="FOM7" s="1184"/>
      <c r="FON7" s="1184"/>
      <c r="FOO7" s="1184"/>
      <c r="FOP7" s="1184"/>
      <c r="FOQ7" s="1184"/>
      <c r="FOR7" s="1184"/>
      <c r="FOS7" s="1184"/>
      <c r="FOT7" s="1184"/>
      <c r="FOU7" s="1184"/>
      <c r="FOV7" s="1184"/>
      <c r="FOW7" s="1184"/>
      <c r="FOX7" s="1184"/>
      <c r="FOY7" s="1184"/>
      <c r="FOZ7" s="1184"/>
      <c r="FPA7" s="1184"/>
      <c r="FPB7" s="1184"/>
      <c r="FPC7" s="1184"/>
      <c r="FPD7" s="1184"/>
      <c r="FPE7" s="1184"/>
      <c r="FPF7" s="1184"/>
      <c r="FPG7" s="1184"/>
      <c r="FPH7" s="1184"/>
      <c r="FPI7" s="1184"/>
      <c r="FPJ7" s="1184"/>
      <c r="FPK7" s="1184"/>
      <c r="FPL7" s="1184"/>
      <c r="FPM7" s="1184"/>
      <c r="FPN7" s="1184"/>
      <c r="FPO7" s="1184"/>
      <c r="FPP7" s="1184"/>
      <c r="FPQ7" s="1184"/>
      <c r="FPR7" s="1184"/>
      <c r="FPS7" s="1184"/>
      <c r="FPT7" s="1184"/>
      <c r="FPU7" s="1184"/>
      <c r="FPV7" s="1184"/>
      <c r="FPW7" s="1184"/>
      <c r="FPX7" s="1184"/>
      <c r="FPY7" s="1184"/>
      <c r="FPZ7" s="1184"/>
      <c r="FQA7" s="1184"/>
      <c r="FQB7" s="1184"/>
      <c r="FQC7" s="1184"/>
      <c r="FQD7" s="1184"/>
      <c r="FQE7" s="1184"/>
      <c r="FQF7" s="1184"/>
      <c r="FQG7" s="1184"/>
      <c r="FQH7" s="1184"/>
      <c r="FQI7" s="1184"/>
      <c r="FQJ7" s="1184"/>
      <c r="FQK7" s="1184"/>
      <c r="FQL7" s="1184"/>
      <c r="FQM7" s="1184"/>
      <c r="FQN7" s="1184"/>
      <c r="FQO7" s="1184"/>
      <c r="FQP7" s="1184"/>
      <c r="FQQ7" s="1184"/>
      <c r="FQR7" s="1184"/>
      <c r="FQS7" s="1184"/>
      <c r="FQT7" s="1184"/>
      <c r="FQU7" s="1184"/>
      <c r="FQV7" s="1184"/>
      <c r="FQW7" s="1184"/>
      <c r="FQX7" s="1184"/>
      <c r="FQY7" s="1184"/>
      <c r="FQZ7" s="1184"/>
      <c r="FRA7" s="1184"/>
      <c r="FRB7" s="1184"/>
      <c r="FRC7" s="1184"/>
      <c r="FRD7" s="1184"/>
      <c r="FRE7" s="1184"/>
      <c r="FRF7" s="1184"/>
      <c r="FRG7" s="1184"/>
      <c r="FRH7" s="1184"/>
      <c r="FRI7" s="1184"/>
      <c r="FRJ7" s="1184"/>
      <c r="FRK7" s="1184"/>
      <c r="FRL7" s="1184"/>
      <c r="FRM7" s="1184"/>
      <c r="FRN7" s="1184"/>
      <c r="FRO7" s="1184"/>
      <c r="FRP7" s="1184"/>
      <c r="FRQ7" s="1184"/>
      <c r="FRR7" s="1184"/>
      <c r="FRS7" s="1184"/>
      <c r="FRT7" s="1184"/>
      <c r="FRU7" s="1184"/>
      <c r="FRV7" s="1184"/>
      <c r="FRW7" s="1184"/>
      <c r="FRX7" s="1184"/>
      <c r="FRY7" s="1184"/>
      <c r="FRZ7" s="1184"/>
      <c r="FSA7" s="1184"/>
      <c r="FSB7" s="1184"/>
      <c r="FSC7" s="1184"/>
      <c r="FSD7" s="1184"/>
      <c r="FSE7" s="1184"/>
      <c r="FSF7" s="1184"/>
      <c r="FSG7" s="1184"/>
      <c r="FSH7" s="1184"/>
      <c r="FSI7" s="1184"/>
      <c r="FSJ7" s="1184"/>
      <c r="FSK7" s="1184"/>
      <c r="FSL7" s="1184"/>
      <c r="FSM7" s="1184"/>
      <c r="FSN7" s="1184"/>
      <c r="FSO7" s="1184"/>
      <c r="FSP7" s="1184"/>
      <c r="FSQ7" s="1184"/>
      <c r="FSR7" s="1184"/>
      <c r="FSS7" s="1184"/>
      <c r="FST7" s="1184"/>
      <c r="FSU7" s="1184"/>
      <c r="FSV7" s="1184"/>
      <c r="FSW7" s="1184"/>
      <c r="FSX7" s="1184"/>
      <c r="FSY7" s="1184"/>
      <c r="FSZ7" s="1184"/>
      <c r="FTA7" s="1184"/>
      <c r="FTB7" s="1184"/>
      <c r="FTC7" s="1184"/>
      <c r="FTD7" s="1184"/>
      <c r="FTE7" s="1184"/>
      <c r="FTF7" s="1184"/>
      <c r="FTG7" s="1184"/>
      <c r="FTH7" s="1184"/>
      <c r="FTI7" s="1184"/>
      <c r="FTJ7" s="1184"/>
      <c r="FTK7" s="1184"/>
      <c r="FTL7" s="1184"/>
      <c r="FTM7" s="1184"/>
      <c r="FTN7" s="1184"/>
      <c r="FTO7" s="1184"/>
      <c r="FTP7" s="1184"/>
      <c r="FTQ7" s="1184"/>
      <c r="FTR7" s="1184"/>
      <c r="FTS7" s="1184"/>
      <c r="FTT7" s="1184"/>
      <c r="FTU7" s="1184"/>
      <c r="FTV7" s="1184"/>
      <c r="FTW7" s="1184"/>
      <c r="FTX7" s="1184"/>
      <c r="FTY7" s="1184"/>
      <c r="FTZ7" s="1184"/>
      <c r="FUA7" s="1184"/>
      <c r="FUB7" s="1184"/>
      <c r="FUC7" s="1184"/>
      <c r="FUD7" s="1184"/>
      <c r="FUE7" s="1184"/>
      <c r="FUF7" s="1184"/>
      <c r="FUG7" s="1184"/>
      <c r="FUH7" s="1184"/>
      <c r="FUI7" s="1184"/>
      <c r="FUJ7" s="1184"/>
      <c r="FUK7" s="1184"/>
      <c r="FUL7" s="1184"/>
      <c r="FUM7" s="1184"/>
      <c r="FUN7" s="1184"/>
      <c r="FUO7" s="1184"/>
      <c r="FUP7" s="1184"/>
      <c r="FUQ7" s="1184"/>
      <c r="FUR7" s="1184"/>
      <c r="FUS7" s="1184"/>
      <c r="FUT7" s="1184"/>
      <c r="FUU7" s="1184"/>
      <c r="FUV7" s="1184"/>
      <c r="FUW7" s="1184"/>
      <c r="FUX7" s="1184"/>
      <c r="FUY7" s="1184"/>
      <c r="FUZ7" s="1184"/>
      <c r="FVA7" s="1184"/>
      <c r="FVB7" s="1184"/>
      <c r="FVC7" s="1184"/>
      <c r="FVD7" s="1184"/>
      <c r="FVE7" s="1184"/>
      <c r="FVF7" s="1184"/>
      <c r="FVG7" s="1184"/>
      <c r="FVH7" s="1184"/>
      <c r="FVI7" s="1184"/>
      <c r="FVJ7" s="1184"/>
      <c r="FVK7" s="1184"/>
      <c r="FVL7" s="1184"/>
      <c r="FVM7" s="1184"/>
      <c r="FVN7" s="1184"/>
      <c r="FVO7" s="1184"/>
      <c r="FVP7" s="1184"/>
      <c r="FVQ7" s="1184"/>
      <c r="FVR7" s="1184"/>
      <c r="FVS7" s="1184"/>
      <c r="FVT7" s="1184"/>
      <c r="FVU7" s="1184"/>
      <c r="FVV7" s="1184"/>
      <c r="FVW7" s="1184"/>
      <c r="FVX7" s="1184"/>
      <c r="FVY7" s="1184"/>
      <c r="FVZ7" s="1184"/>
      <c r="FWA7" s="1184"/>
      <c r="FWB7" s="1184"/>
      <c r="FWC7" s="1184"/>
      <c r="FWD7" s="1184"/>
      <c r="FWE7" s="1184"/>
      <c r="FWF7" s="1184"/>
      <c r="FWG7" s="1184"/>
      <c r="FWH7" s="1184"/>
      <c r="FWI7" s="1184"/>
      <c r="FWJ7" s="1184"/>
      <c r="FWK7" s="1184"/>
      <c r="FWL7" s="1184"/>
      <c r="FWM7" s="1184"/>
      <c r="FWN7" s="1184"/>
      <c r="FWO7" s="1184"/>
      <c r="FWP7" s="1184"/>
      <c r="FWQ7" s="1184"/>
      <c r="FWR7" s="1184"/>
      <c r="FWS7" s="1184"/>
      <c r="FWT7" s="1184"/>
      <c r="FWU7" s="1184"/>
      <c r="FWV7" s="1184"/>
      <c r="FWW7" s="1184"/>
      <c r="FWX7" s="1184"/>
      <c r="FWY7" s="1184"/>
      <c r="FWZ7" s="1184"/>
      <c r="FXA7" s="1184"/>
      <c r="FXB7" s="1184"/>
      <c r="FXC7" s="1184"/>
      <c r="FXD7" s="1184"/>
      <c r="FXE7" s="1184"/>
      <c r="FXF7" s="1184"/>
      <c r="FXG7" s="1184"/>
      <c r="FXH7" s="1184"/>
      <c r="FXI7" s="1184"/>
      <c r="FXJ7" s="1184"/>
      <c r="FXK7" s="1184"/>
      <c r="FXL7" s="1184"/>
      <c r="FXM7" s="1184"/>
      <c r="FXN7" s="1184"/>
      <c r="FXO7" s="1184"/>
      <c r="FXP7" s="1184"/>
      <c r="FXQ7" s="1184"/>
      <c r="FXR7" s="1184"/>
      <c r="FXS7" s="1184"/>
      <c r="FXT7" s="1184"/>
      <c r="FXU7" s="1184"/>
      <c r="FXV7" s="1184"/>
      <c r="FXW7" s="1184"/>
      <c r="FXX7" s="1184"/>
      <c r="FXY7" s="1184"/>
      <c r="FXZ7" s="1184"/>
      <c r="FYA7" s="1184"/>
      <c r="FYB7" s="1184"/>
      <c r="FYC7" s="1184"/>
      <c r="FYD7" s="1184"/>
      <c r="FYE7" s="1184"/>
      <c r="FYF7" s="1184"/>
      <c r="FYG7" s="1184"/>
      <c r="FYH7" s="1184"/>
      <c r="FYI7" s="1184"/>
      <c r="FYJ7" s="1184"/>
      <c r="FYK7" s="1184"/>
      <c r="FYL7" s="1184"/>
      <c r="FYM7" s="1184"/>
      <c r="FYN7" s="1184"/>
      <c r="FYO7" s="1184"/>
      <c r="FYP7" s="1184"/>
      <c r="FYQ7" s="1184"/>
      <c r="FYR7" s="1184"/>
      <c r="FYS7" s="1184"/>
      <c r="FYT7" s="1184"/>
      <c r="FYU7" s="1184"/>
      <c r="FYV7" s="1184"/>
      <c r="FYW7" s="1184"/>
      <c r="FYX7" s="1184"/>
      <c r="FYY7" s="1184"/>
      <c r="FYZ7" s="1184"/>
      <c r="FZA7" s="1184"/>
      <c r="FZB7" s="1184"/>
      <c r="FZC7" s="1184"/>
      <c r="FZD7" s="1184"/>
      <c r="FZE7" s="1184"/>
      <c r="FZF7" s="1184"/>
      <c r="FZG7" s="1184"/>
      <c r="FZH7" s="1184"/>
      <c r="FZI7" s="1184"/>
      <c r="FZJ7" s="1184"/>
      <c r="FZK7" s="1184"/>
      <c r="FZL7" s="1184"/>
      <c r="FZM7" s="1184"/>
      <c r="FZN7" s="1184"/>
      <c r="FZO7" s="1184"/>
      <c r="FZP7" s="1184"/>
      <c r="FZQ7" s="1184"/>
      <c r="FZR7" s="1184"/>
      <c r="FZS7" s="1184"/>
      <c r="FZT7" s="1184"/>
      <c r="FZU7" s="1184"/>
      <c r="FZV7" s="1184"/>
      <c r="FZW7" s="1184"/>
      <c r="FZX7" s="1184"/>
      <c r="FZY7" s="1184"/>
      <c r="FZZ7" s="1184"/>
      <c r="GAA7" s="1184"/>
      <c r="GAB7" s="1184"/>
      <c r="GAC7" s="1184"/>
      <c r="GAD7" s="1184"/>
      <c r="GAE7" s="1184"/>
      <c r="GAF7" s="1184"/>
      <c r="GAG7" s="1184"/>
      <c r="GAH7" s="1184"/>
      <c r="GAI7" s="1184"/>
      <c r="GAJ7" s="1184"/>
      <c r="GAK7" s="1184"/>
      <c r="GAL7" s="1184"/>
      <c r="GAM7" s="1184"/>
      <c r="GAN7" s="1184"/>
      <c r="GAO7" s="1184"/>
      <c r="GAP7" s="1184"/>
      <c r="GAQ7" s="1184"/>
      <c r="GAR7" s="1184"/>
      <c r="GAS7" s="1184"/>
      <c r="GAT7" s="1184"/>
      <c r="GAU7" s="1184"/>
      <c r="GAV7" s="1184"/>
      <c r="GAW7" s="1184"/>
      <c r="GAX7" s="1184"/>
      <c r="GAY7" s="1184"/>
      <c r="GAZ7" s="1184"/>
      <c r="GBA7" s="1184"/>
      <c r="GBB7" s="1184"/>
      <c r="GBC7" s="1184"/>
      <c r="GBD7" s="1184"/>
      <c r="GBE7" s="1184"/>
      <c r="GBF7" s="1184"/>
      <c r="GBG7" s="1184"/>
      <c r="GBH7" s="1184"/>
      <c r="GBI7" s="1184"/>
      <c r="GBJ7" s="1184"/>
      <c r="GBK7" s="1184"/>
      <c r="GBL7" s="1184"/>
      <c r="GBM7" s="1184"/>
      <c r="GBN7" s="1184"/>
      <c r="GBO7" s="1184"/>
      <c r="GBP7" s="1184"/>
      <c r="GBQ7" s="1184"/>
      <c r="GBR7" s="1184"/>
      <c r="GBS7" s="1184"/>
      <c r="GBT7" s="1184"/>
      <c r="GBU7" s="1184"/>
      <c r="GBV7" s="1184"/>
      <c r="GBW7" s="1184"/>
      <c r="GBX7" s="1184"/>
      <c r="GBY7" s="1184"/>
      <c r="GBZ7" s="1184"/>
      <c r="GCA7" s="1184"/>
      <c r="GCB7" s="1184"/>
      <c r="GCC7" s="1184"/>
      <c r="GCD7" s="1184"/>
      <c r="GCE7" s="1184"/>
      <c r="GCF7" s="1184"/>
      <c r="GCG7" s="1184"/>
      <c r="GCH7" s="1184"/>
      <c r="GCI7" s="1184"/>
      <c r="GCJ7" s="1184"/>
      <c r="GCK7" s="1184"/>
      <c r="GCL7" s="1184"/>
      <c r="GCM7" s="1184"/>
      <c r="GCN7" s="1184"/>
      <c r="GCO7" s="1184"/>
      <c r="GCP7" s="1184"/>
      <c r="GCQ7" s="1184"/>
      <c r="GCR7" s="1184"/>
      <c r="GCS7" s="1184"/>
      <c r="GCT7" s="1184"/>
      <c r="GCU7" s="1184"/>
      <c r="GCV7" s="1184"/>
      <c r="GCW7" s="1184"/>
      <c r="GCX7" s="1184"/>
      <c r="GCY7" s="1184"/>
      <c r="GCZ7" s="1184"/>
      <c r="GDA7" s="1184"/>
      <c r="GDB7" s="1184"/>
      <c r="GDC7" s="1184"/>
      <c r="GDD7" s="1184"/>
      <c r="GDE7" s="1184"/>
      <c r="GDF7" s="1184"/>
      <c r="GDG7" s="1184"/>
      <c r="GDH7" s="1184"/>
      <c r="GDI7" s="1184"/>
      <c r="GDJ7" s="1184"/>
      <c r="GDK7" s="1184"/>
      <c r="GDL7" s="1184"/>
      <c r="GDM7" s="1184"/>
      <c r="GDN7" s="1184"/>
      <c r="GDO7" s="1184"/>
      <c r="GDP7" s="1184"/>
      <c r="GDQ7" s="1184"/>
      <c r="GDR7" s="1184"/>
      <c r="GDS7" s="1184"/>
      <c r="GDT7" s="1184"/>
      <c r="GDU7" s="1184"/>
      <c r="GDV7" s="1184"/>
      <c r="GDW7" s="1184"/>
      <c r="GDX7" s="1184"/>
      <c r="GDY7" s="1184"/>
      <c r="GDZ7" s="1184"/>
      <c r="GEA7" s="1184"/>
      <c r="GEB7" s="1184"/>
      <c r="GEC7" s="1184"/>
      <c r="GED7" s="1184"/>
      <c r="GEE7" s="1184"/>
      <c r="GEF7" s="1184"/>
      <c r="GEG7" s="1184"/>
      <c r="GEH7" s="1184"/>
      <c r="GEI7" s="1184"/>
      <c r="GEJ7" s="1184"/>
      <c r="GEK7" s="1184"/>
      <c r="GEL7" s="1184"/>
      <c r="GEM7" s="1184"/>
      <c r="GEN7" s="1184"/>
      <c r="GEO7" s="1184"/>
      <c r="GEP7" s="1184"/>
      <c r="GEQ7" s="1184"/>
      <c r="GER7" s="1184"/>
      <c r="GES7" s="1184"/>
      <c r="GET7" s="1184"/>
      <c r="GEU7" s="1184"/>
      <c r="GEV7" s="1184"/>
      <c r="GEW7" s="1184"/>
      <c r="GEX7" s="1184"/>
      <c r="GEY7" s="1184"/>
      <c r="GEZ7" s="1184"/>
      <c r="GFA7" s="1184"/>
      <c r="GFB7" s="1184"/>
      <c r="GFC7" s="1184"/>
      <c r="GFD7" s="1184"/>
      <c r="GFE7" s="1184"/>
      <c r="GFF7" s="1184"/>
      <c r="GFG7" s="1184"/>
      <c r="GFH7" s="1184"/>
      <c r="GFI7" s="1184"/>
      <c r="GFJ7" s="1184"/>
      <c r="GFK7" s="1184"/>
      <c r="GFL7" s="1184"/>
      <c r="GFM7" s="1184"/>
      <c r="GFN7" s="1184"/>
      <c r="GFO7" s="1184"/>
      <c r="GFP7" s="1184"/>
      <c r="GFQ7" s="1184"/>
      <c r="GFR7" s="1184"/>
      <c r="GFS7" s="1184"/>
      <c r="GFT7" s="1184"/>
      <c r="GFU7" s="1184"/>
      <c r="GFV7" s="1184"/>
      <c r="GFW7" s="1184"/>
      <c r="GFX7" s="1184"/>
      <c r="GFY7" s="1184"/>
      <c r="GFZ7" s="1184"/>
      <c r="GGA7" s="1184"/>
      <c r="GGB7" s="1184"/>
      <c r="GGC7" s="1184"/>
      <c r="GGD7" s="1184"/>
      <c r="GGE7" s="1184"/>
      <c r="GGF7" s="1184"/>
      <c r="GGG7" s="1184"/>
      <c r="GGH7" s="1184"/>
      <c r="GGI7" s="1184"/>
      <c r="GGJ7" s="1184"/>
      <c r="GGK7" s="1184"/>
      <c r="GGL7" s="1184"/>
      <c r="GGM7" s="1184"/>
      <c r="GGN7" s="1184"/>
      <c r="GGO7" s="1184"/>
      <c r="GGP7" s="1184"/>
      <c r="GGQ7" s="1184"/>
      <c r="GGR7" s="1184"/>
      <c r="GGS7" s="1184"/>
      <c r="GGT7" s="1184"/>
      <c r="GGU7" s="1184"/>
      <c r="GGV7" s="1184"/>
      <c r="GGW7" s="1184"/>
      <c r="GGX7" s="1184"/>
      <c r="GGY7" s="1184"/>
      <c r="GGZ7" s="1184"/>
      <c r="GHA7" s="1184"/>
      <c r="GHB7" s="1184"/>
      <c r="GHC7" s="1184"/>
      <c r="GHD7" s="1184"/>
      <c r="GHE7" s="1184"/>
      <c r="GHF7" s="1184"/>
      <c r="GHG7" s="1184"/>
      <c r="GHH7" s="1184"/>
      <c r="GHI7" s="1184"/>
      <c r="GHJ7" s="1184"/>
      <c r="GHK7" s="1184"/>
      <c r="GHL7" s="1184"/>
      <c r="GHM7" s="1184"/>
      <c r="GHN7" s="1184"/>
      <c r="GHO7" s="1184"/>
      <c r="GHP7" s="1184"/>
      <c r="GHQ7" s="1184"/>
      <c r="GHR7" s="1184"/>
      <c r="GHS7" s="1184"/>
      <c r="GHT7" s="1184"/>
      <c r="GHU7" s="1184"/>
      <c r="GHV7" s="1184"/>
      <c r="GHW7" s="1184"/>
      <c r="GHX7" s="1184"/>
      <c r="GHY7" s="1184"/>
      <c r="GHZ7" s="1184"/>
      <c r="GIA7" s="1184"/>
      <c r="GIB7" s="1184"/>
      <c r="GIC7" s="1184"/>
      <c r="GID7" s="1184"/>
      <c r="GIE7" s="1184"/>
      <c r="GIF7" s="1184"/>
      <c r="GIG7" s="1184"/>
      <c r="GIH7" s="1184"/>
      <c r="GII7" s="1184"/>
      <c r="GIJ7" s="1184"/>
      <c r="GIK7" s="1184"/>
      <c r="GIL7" s="1184"/>
      <c r="GIM7" s="1184"/>
      <c r="GIN7" s="1184"/>
      <c r="GIO7" s="1184"/>
      <c r="GIP7" s="1184"/>
      <c r="GIQ7" s="1184"/>
      <c r="GIR7" s="1184"/>
      <c r="GIS7" s="1184"/>
      <c r="GIT7" s="1184"/>
      <c r="GIU7" s="1184"/>
      <c r="GIV7" s="1184"/>
      <c r="GIW7" s="1184"/>
      <c r="GIX7" s="1184"/>
      <c r="GIY7" s="1184"/>
      <c r="GIZ7" s="1184"/>
      <c r="GJA7" s="1184"/>
      <c r="GJB7" s="1184"/>
      <c r="GJC7" s="1184"/>
      <c r="GJD7" s="1184"/>
      <c r="GJE7" s="1184"/>
      <c r="GJF7" s="1184"/>
      <c r="GJG7" s="1184"/>
      <c r="GJH7" s="1184"/>
      <c r="GJI7" s="1184"/>
      <c r="GJJ7" s="1184"/>
      <c r="GJK7" s="1184"/>
      <c r="GJL7" s="1184"/>
      <c r="GJM7" s="1184"/>
      <c r="GJN7" s="1184"/>
      <c r="GJO7" s="1184"/>
      <c r="GJP7" s="1184"/>
      <c r="GJQ7" s="1184"/>
      <c r="GJR7" s="1184"/>
      <c r="GJS7" s="1184"/>
      <c r="GJT7" s="1184"/>
      <c r="GJU7" s="1184"/>
      <c r="GJV7" s="1184"/>
      <c r="GJW7" s="1184"/>
      <c r="GJX7" s="1184"/>
      <c r="GJY7" s="1184"/>
      <c r="GJZ7" s="1184"/>
      <c r="GKA7" s="1184"/>
      <c r="GKB7" s="1184"/>
      <c r="GKC7" s="1184"/>
      <c r="GKD7" s="1184"/>
      <c r="GKE7" s="1184"/>
      <c r="GKF7" s="1184"/>
      <c r="GKG7" s="1184"/>
      <c r="GKH7" s="1184"/>
      <c r="GKI7" s="1184"/>
      <c r="GKJ7" s="1184"/>
      <c r="GKK7" s="1184"/>
      <c r="GKL7" s="1184"/>
      <c r="GKM7" s="1184"/>
      <c r="GKN7" s="1184"/>
      <c r="GKO7" s="1184"/>
      <c r="GKP7" s="1184"/>
      <c r="GKQ7" s="1184"/>
      <c r="GKR7" s="1184"/>
      <c r="GKS7" s="1184"/>
      <c r="GKT7" s="1184"/>
      <c r="GKU7" s="1184"/>
      <c r="GKV7" s="1184"/>
      <c r="GKW7" s="1184"/>
      <c r="GKX7" s="1184"/>
      <c r="GKY7" s="1184"/>
      <c r="GKZ7" s="1184"/>
      <c r="GLA7" s="1184"/>
      <c r="GLB7" s="1184"/>
      <c r="GLC7" s="1184"/>
      <c r="GLD7" s="1184"/>
      <c r="GLE7" s="1184"/>
      <c r="GLF7" s="1184"/>
      <c r="GLG7" s="1184"/>
      <c r="GLH7" s="1184"/>
      <c r="GLI7" s="1184"/>
      <c r="GLJ7" s="1184"/>
      <c r="GLK7" s="1184"/>
      <c r="GLL7" s="1184"/>
      <c r="GLM7" s="1184"/>
      <c r="GLN7" s="1184"/>
      <c r="GLO7" s="1184"/>
      <c r="GLP7" s="1184"/>
      <c r="GLQ7" s="1184"/>
      <c r="GLR7" s="1184"/>
      <c r="GLS7" s="1184"/>
      <c r="GLT7" s="1184"/>
      <c r="GLU7" s="1184"/>
      <c r="GLV7" s="1184"/>
      <c r="GLW7" s="1184"/>
      <c r="GLX7" s="1184"/>
      <c r="GLY7" s="1184"/>
      <c r="GLZ7" s="1184"/>
      <c r="GMA7" s="1184"/>
      <c r="GMB7" s="1184"/>
      <c r="GMC7" s="1184"/>
      <c r="GMD7" s="1184"/>
      <c r="GME7" s="1184"/>
      <c r="GMF7" s="1184"/>
      <c r="GMG7" s="1184"/>
      <c r="GMH7" s="1184"/>
      <c r="GMI7" s="1184"/>
      <c r="GMJ7" s="1184"/>
      <c r="GMK7" s="1184"/>
      <c r="GML7" s="1184"/>
      <c r="GMM7" s="1184"/>
      <c r="GMN7" s="1184"/>
      <c r="GMO7" s="1184"/>
      <c r="GMP7" s="1184"/>
      <c r="GMQ7" s="1184"/>
      <c r="GMR7" s="1184"/>
      <c r="GMS7" s="1184"/>
      <c r="GMT7" s="1184"/>
      <c r="GMU7" s="1184"/>
      <c r="GMV7" s="1184"/>
      <c r="GMW7" s="1184"/>
      <c r="GMX7" s="1184"/>
      <c r="GMY7" s="1184"/>
      <c r="GMZ7" s="1184"/>
      <c r="GNA7" s="1184"/>
      <c r="GNB7" s="1184"/>
      <c r="GNC7" s="1184"/>
      <c r="GND7" s="1184"/>
      <c r="GNE7" s="1184"/>
      <c r="GNF7" s="1184"/>
      <c r="GNG7" s="1184"/>
      <c r="GNH7" s="1184"/>
      <c r="GNI7" s="1184"/>
      <c r="GNJ7" s="1184"/>
      <c r="GNK7" s="1184"/>
      <c r="GNL7" s="1184"/>
      <c r="GNM7" s="1184"/>
      <c r="GNN7" s="1184"/>
      <c r="GNO7" s="1184"/>
      <c r="GNP7" s="1184"/>
      <c r="GNQ7" s="1184"/>
      <c r="GNR7" s="1184"/>
      <c r="GNS7" s="1184"/>
      <c r="GNT7" s="1184"/>
      <c r="GNU7" s="1184"/>
      <c r="GNV7" s="1184"/>
      <c r="GNW7" s="1184"/>
      <c r="GNX7" s="1184"/>
      <c r="GNY7" s="1184"/>
      <c r="GNZ7" s="1184"/>
      <c r="GOA7" s="1184"/>
      <c r="GOB7" s="1184"/>
      <c r="GOC7" s="1184"/>
      <c r="GOD7" s="1184"/>
      <c r="GOE7" s="1184"/>
      <c r="GOF7" s="1184"/>
      <c r="GOG7" s="1184"/>
      <c r="GOH7" s="1184"/>
      <c r="GOI7" s="1184"/>
      <c r="GOJ7" s="1184"/>
      <c r="GOK7" s="1184"/>
      <c r="GOL7" s="1184"/>
      <c r="GOM7" s="1184"/>
      <c r="GON7" s="1184"/>
      <c r="GOO7" s="1184"/>
      <c r="GOP7" s="1184"/>
      <c r="GOQ7" s="1184"/>
      <c r="GOR7" s="1184"/>
      <c r="GOS7" s="1184"/>
      <c r="GOT7" s="1184"/>
      <c r="GOU7" s="1184"/>
      <c r="GOV7" s="1184"/>
      <c r="GOW7" s="1184"/>
      <c r="GOX7" s="1184"/>
      <c r="GOY7" s="1184"/>
      <c r="GOZ7" s="1184"/>
      <c r="GPA7" s="1184"/>
      <c r="GPB7" s="1184"/>
      <c r="GPC7" s="1184"/>
      <c r="GPD7" s="1184"/>
      <c r="GPE7" s="1184"/>
      <c r="GPF7" s="1184"/>
      <c r="GPG7" s="1184"/>
      <c r="GPH7" s="1184"/>
      <c r="GPI7" s="1184"/>
      <c r="GPJ7" s="1184"/>
      <c r="GPK7" s="1184"/>
      <c r="GPL7" s="1184"/>
      <c r="GPM7" s="1184"/>
      <c r="GPN7" s="1184"/>
      <c r="GPO7" s="1184"/>
      <c r="GPP7" s="1184"/>
      <c r="GPQ7" s="1184"/>
      <c r="GPR7" s="1184"/>
      <c r="GPS7" s="1184"/>
      <c r="GPT7" s="1184"/>
      <c r="GPU7" s="1184"/>
      <c r="GPV7" s="1184"/>
      <c r="GPW7" s="1184"/>
      <c r="GPX7" s="1184"/>
      <c r="GPY7" s="1184"/>
      <c r="GPZ7" s="1184"/>
      <c r="GQA7" s="1184"/>
      <c r="GQB7" s="1184"/>
      <c r="GQC7" s="1184"/>
      <c r="GQD7" s="1184"/>
      <c r="GQE7" s="1184"/>
      <c r="GQF7" s="1184"/>
      <c r="GQG7" s="1184"/>
      <c r="GQH7" s="1184"/>
      <c r="GQI7" s="1184"/>
      <c r="GQJ7" s="1184"/>
      <c r="GQK7" s="1184"/>
      <c r="GQL7" s="1184"/>
      <c r="GQM7" s="1184"/>
      <c r="GQN7" s="1184"/>
      <c r="GQO7" s="1184"/>
      <c r="GQP7" s="1184"/>
      <c r="GQQ7" s="1184"/>
      <c r="GQR7" s="1184"/>
      <c r="GQS7" s="1184"/>
      <c r="GQT7" s="1184"/>
      <c r="GQU7" s="1184"/>
      <c r="GQV7" s="1184"/>
      <c r="GQW7" s="1184"/>
      <c r="GQX7" s="1184"/>
      <c r="GQY7" s="1184"/>
      <c r="GQZ7" s="1184"/>
      <c r="GRA7" s="1184"/>
      <c r="GRB7" s="1184"/>
      <c r="GRC7" s="1184"/>
      <c r="GRD7" s="1184"/>
      <c r="GRE7" s="1184"/>
      <c r="GRF7" s="1184"/>
      <c r="GRG7" s="1184"/>
      <c r="GRH7" s="1184"/>
      <c r="GRI7" s="1184"/>
      <c r="GRJ7" s="1184"/>
      <c r="GRK7" s="1184"/>
      <c r="GRL7" s="1184"/>
      <c r="GRM7" s="1184"/>
      <c r="GRN7" s="1184"/>
      <c r="GRO7" s="1184"/>
      <c r="GRP7" s="1184"/>
      <c r="GRQ7" s="1184"/>
      <c r="GRR7" s="1184"/>
      <c r="GRS7" s="1184"/>
      <c r="GRT7" s="1184"/>
      <c r="GRU7" s="1184"/>
      <c r="GRV7" s="1184"/>
      <c r="GRW7" s="1184"/>
      <c r="GRX7" s="1184"/>
      <c r="GRY7" s="1184"/>
      <c r="GRZ7" s="1184"/>
      <c r="GSA7" s="1184"/>
      <c r="GSB7" s="1184"/>
      <c r="GSC7" s="1184"/>
      <c r="GSD7" s="1184"/>
      <c r="GSE7" s="1184"/>
      <c r="GSF7" s="1184"/>
      <c r="GSG7" s="1184"/>
      <c r="GSH7" s="1184"/>
      <c r="GSI7" s="1184"/>
      <c r="GSJ7" s="1184"/>
      <c r="GSK7" s="1184"/>
      <c r="GSL7" s="1184"/>
      <c r="GSM7" s="1184"/>
      <c r="GSN7" s="1184"/>
      <c r="GSO7" s="1184"/>
      <c r="GSP7" s="1184"/>
      <c r="GSQ7" s="1184"/>
      <c r="GSR7" s="1184"/>
      <c r="GSS7" s="1184"/>
      <c r="GST7" s="1184"/>
      <c r="GSU7" s="1184"/>
      <c r="GSV7" s="1184"/>
      <c r="GSW7" s="1184"/>
      <c r="GSX7" s="1184"/>
      <c r="GSY7" s="1184"/>
      <c r="GSZ7" s="1184"/>
      <c r="GTA7" s="1184"/>
      <c r="GTB7" s="1184"/>
      <c r="GTC7" s="1184"/>
      <c r="GTD7" s="1184"/>
      <c r="GTE7" s="1184"/>
      <c r="GTF7" s="1184"/>
      <c r="GTG7" s="1184"/>
      <c r="GTH7" s="1184"/>
      <c r="GTI7" s="1184"/>
      <c r="GTJ7" s="1184"/>
      <c r="GTK7" s="1184"/>
      <c r="GTL7" s="1184"/>
      <c r="GTM7" s="1184"/>
      <c r="GTN7" s="1184"/>
      <c r="GTO7" s="1184"/>
      <c r="GTP7" s="1184"/>
      <c r="GTQ7" s="1184"/>
      <c r="GTR7" s="1184"/>
      <c r="GTS7" s="1184"/>
      <c r="GTT7" s="1184"/>
      <c r="GTU7" s="1184"/>
      <c r="GTV7" s="1184"/>
      <c r="GTW7" s="1184"/>
      <c r="GTX7" s="1184"/>
      <c r="GTY7" s="1184"/>
      <c r="GTZ7" s="1184"/>
      <c r="GUA7" s="1184"/>
      <c r="GUB7" s="1184"/>
      <c r="GUC7" s="1184"/>
      <c r="GUD7" s="1184"/>
      <c r="GUE7" s="1184"/>
      <c r="GUF7" s="1184"/>
      <c r="GUG7" s="1184"/>
      <c r="GUH7" s="1184"/>
      <c r="GUI7" s="1184"/>
      <c r="GUJ7" s="1184"/>
      <c r="GUK7" s="1184"/>
      <c r="GUL7" s="1184"/>
      <c r="GUM7" s="1184"/>
      <c r="GUN7" s="1184"/>
      <c r="GUO7" s="1184"/>
      <c r="GUP7" s="1184"/>
      <c r="GUQ7" s="1184"/>
      <c r="GUR7" s="1184"/>
      <c r="GUS7" s="1184"/>
      <c r="GUT7" s="1184"/>
      <c r="GUU7" s="1184"/>
      <c r="GUV7" s="1184"/>
      <c r="GUW7" s="1184"/>
      <c r="GUX7" s="1184"/>
      <c r="GUY7" s="1184"/>
      <c r="GUZ7" s="1184"/>
      <c r="GVA7" s="1184"/>
      <c r="GVB7" s="1184"/>
      <c r="GVC7" s="1184"/>
      <c r="GVD7" s="1184"/>
      <c r="GVE7" s="1184"/>
      <c r="GVF7" s="1184"/>
      <c r="GVG7" s="1184"/>
      <c r="GVH7" s="1184"/>
      <c r="GVI7" s="1184"/>
      <c r="GVJ7" s="1184"/>
      <c r="GVK7" s="1184"/>
      <c r="GVL7" s="1184"/>
      <c r="GVM7" s="1184"/>
      <c r="GVN7" s="1184"/>
      <c r="GVO7" s="1184"/>
      <c r="GVP7" s="1184"/>
      <c r="GVQ7" s="1184"/>
      <c r="GVR7" s="1184"/>
      <c r="GVS7" s="1184"/>
      <c r="GVT7" s="1184"/>
      <c r="GVU7" s="1184"/>
      <c r="GVV7" s="1184"/>
      <c r="GVW7" s="1184"/>
      <c r="GVX7" s="1184"/>
      <c r="GVY7" s="1184"/>
      <c r="GVZ7" s="1184"/>
      <c r="GWA7" s="1184"/>
      <c r="GWB7" s="1184"/>
      <c r="GWC7" s="1184"/>
      <c r="GWD7" s="1184"/>
      <c r="GWE7" s="1184"/>
      <c r="GWF7" s="1184"/>
      <c r="GWG7" s="1184"/>
      <c r="GWH7" s="1184"/>
      <c r="GWI7" s="1184"/>
      <c r="GWJ7" s="1184"/>
      <c r="GWK7" s="1184"/>
      <c r="GWL7" s="1184"/>
      <c r="GWM7" s="1184"/>
      <c r="GWN7" s="1184"/>
      <c r="GWO7" s="1184"/>
      <c r="GWP7" s="1184"/>
      <c r="GWQ7" s="1184"/>
      <c r="GWR7" s="1184"/>
      <c r="GWS7" s="1184"/>
      <c r="GWT7" s="1184"/>
      <c r="GWU7" s="1184"/>
      <c r="GWV7" s="1184"/>
      <c r="GWW7" s="1184"/>
      <c r="GWX7" s="1184"/>
      <c r="GWY7" s="1184"/>
      <c r="GWZ7" s="1184"/>
      <c r="GXA7" s="1184"/>
      <c r="GXB7" s="1184"/>
      <c r="GXC7" s="1184"/>
      <c r="GXD7" s="1184"/>
      <c r="GXE7" s="1184"/>
      <c r="GXF7" s="1184"/>
      <c r="GXG7" s="1184"/>
      <c r="GXH7" s="1184"/>
      <c r="GXI7" s="1184"/>
      <c r="GXJ7" s="1184"/>
      <c r="GXK7" s="1184"/>
      <c r="GXL7" s="1184"/>
      <c r="GXM7" s="1184"/>
      <c r="GXN7" s="1184"/>
      <c r="GXO7" s="1184"/>
      <c r="GXP7" s="1184"/>
      <c r="GXQ7" s="1184"/>
      <c r="GXR7" s="1184"/>
      <c r="GXS7" s="1184"/>
      <c r="GXT7" s="1184"/>
      <c r="GXU7" s="1184"/>
      <c r="GXV7" s="1184"/>
      <c r="GXW7" s="1184"/>
      <c r="GXX7" s="1184"/>
      <c r="GXY7" s="1184"/>
      <c r="GXZ7" s="1184"/>
      <c r="GYA7" s="1184"/>
      <c r="GYB7" s="1184"/>
      <c r="GYC7" s="1184"/>
      <c r="GYD7" s="1184"/>
      <c r="GYE7" s="1184"/>
      <c r="GYF7" s="1184"/>
      <c r="GYG7" s="1184"/>
      <c r="GYH7" s="1184"/>
      <c r="GYI7" s="1184"/>
      <c r="GYJ7" s="1184"/>
      <c r="GYK7" s="1184"/>
      <c r="GYL7" s="1184"/>
      <c r="GYM7" s="1184"/>
      <c r="GYN7" s="1184"/>
      <c r="GYO7" s="1184"/>
      <c r="GYP7" s="1184"/>
      <c r="GYQ7" s="1184"/>
      <c r="GYR7" s="1184"/>
      <c r="GYS7" s="1184"/>
      <c r="GYT7" s="1184"/>
      <c r="GYU7" s="1184"/>
      <c r="GYV7" s="1184"/>
      <c r="GYW7" s="1184"/>
      <c r="GYX7" s="1184"/>
      <c r="GYY7" s="1184"/>
      <c r="GYZ7" s="1184"/>
      <c r="GZA7" s="1184"/>
      <c r="GZB7" s="1184"/>
      <c r="GZC7" s="1184"/>
      <c r="GZD7" s="1184"/>
      <c r="GZE7" s="1184"/>
      <c r="GZF7" s="1184"/>
      <c r="GZG7" s="1184"/>
      <c r="GZH7" s="1184"/>
      <c r="GZI7" s="1184"/>
      <c r="GZJ7" s="1184"/>
      <c r="GZK7" s="1184"/>
      <c r="GZL7" s="1184"/>
      <c r="GZM7" s="1184"/>
      <c r="GZN7" s="1184"/>
      <c r="GZO7" s="1184"/>
      <c r="GZP7" s="1184"/>
      <c r="GZQ7" s="1184"/>
      <c r="GZR7" s="1184"/>
      <c r="GZS7" s="1184"/>
      <c r="GZT7" s="1184"/>
      <c r="GZU7" s="1184"/>
      <c r="GZV7" s="1184"/>
      <c r="GZW7" s="1184"/>
      <c r="GZX7" s="1184"/>
      <c r="GZY7" s="1184"/>
      <c r="GZZ7" s="1184"/>
      <c r="HAA7" s="1184"/>
      <c r="HAB7" s="1184"/>
      <c r="HAC7" s="1184"/>
      <c r="HAD7" s="1184"/>
      <c r="HAE7" s="1184"/>
      <c r="HAF7" s="1184"/>
      <c r="HAG7" s="1184"/>
      <c r="HAH7" s="1184"/>
      <c r="HAI7" s="1184"/>
      <c r="HAJ7" s="1184"/>
      <c r="HAK7" s="1184"/>
      <c r="HAL7" s="1184"/>
      <c r="HAM7" s="1184"/>
      <c r="HAN7" s="1184"/>
      <c r="HAO7" s="1184"/>
      <c r="HAP7" s="1184"/>
      <c r="HAQ7" s="1184"/>
      <c r="HAR7" s="1184"/>
      <c r="HAS7" s="1184"/>
      <c r="HAT7" s="1184"/>
      <c r="HAU7" s="1184"/>
      <c r="HAV7" s="1184"/>
      <c r="HAW7" s="1184"/>
      <c r="HAX7" s="1184"/>
      <c r="HAY7" s="1184"/>
      <c r="HAZ7" s="1184"/>
      <c r="HBA7" s="1184"/>
      <c r="HBB7" s="1184"/>
      <c r="HBC7" s="1184"/>
      <c r="HBD7" s="1184"/>
      <c r="HBE7" s="1184"/>
      <c r="HBF7" s="1184"/>
      <c r="HBG7" s="1184"/>
      <c r="HBH7" s="1184"/>
      <c r="HBI7" s="1184"/>
      <c r="HBJ7" s="1184"/>
      <c r="HBK7" s="1184"/>
      <c r="HBL7" s="1184"/>
      <c r="HBM7" s="1184"/>
      <c r="HBN7" s="1184"/>
      <c r="HBO7" s="1184"/>
      <c r="HBP7" s="1184"/>
      <c r="HBQ7" s="1184"/>
      <c r="HBR7" s="1184"/>
      <c r="HBS7" s="1184"/>
      <c r="HBT7" s="1184"/>
      <c r="HBU7" s="1184"/>
      <c r="HBV7" s="1184"/>
      <c r="HBW7" s="1184"/>
      <c r="HBX7" s="1184"/>
      <c r="HBY7" s="1184"/>
      <c r="HBZ7" s="1184"/>
      <c r="HCA7" s="1184"/>
      <c r="HCB7" s="1184"/>
      <c r="HCC7" s="1184"/>
      <c r="HCD7" s="1184"/>
      <c r="HCE7" s="1184"/>
      <c r="HCF7" s="1184"/>
      <c r="HCG7" s="1184"/>
      <c r="HCH7" s="1184"/>
      <c r="HCI7" s="1184"/>
      <c r="HCJ7" s="1184"/>
      <c r="HCK7" s="1184"/>
      <c r="HCL7" s="1184"/>
      <c r="HCM7" s="1184"/>
      <c r="HCN7" s="1184"/>
      <c r="HCO7" s="1184"/>
      <c r="HCP7" s="1184"/>
      <c r="HCQ7" s="1184"/>
      <c r="HCR7" s="1184"/>
      <c r="HCS7" s="1184"/>
      <c r="HCT7" s="1184"/>
      <c r="HCU7" s="1184"/>
      <c r="HCV7" s="1184"/>
      <c r="HCW7" s="1184"/>
      <c r="HCX7" s="1184"/>
      <c r="HCY7" s="1184"/>
      <c r="HCZ7" s="1184"/>
      <c r="HDA7" s="1184"/>
      <c r="HDB7" s="1184"/>
      <c r="HDC7" s="1184"/>
      <c r="HDD7" s="1184"/>
      <c r="HDE7" s="1184"/>
      <c r="HDF7" s="1184"/>
      <c r="HDG7" s="1184"/>
      <c r="HDH7" s="1184"/>
      <c r="HDI7" s="1184"/>
      <c r="HDJ7" s="1184"/>
      <c r="HDK7" s="1184"/>
      <c r="HDL7" s="1184"/>
      <c r="HDM7" s="1184"/>
      <c r="HDN7" s="1184"/>
      <c r="HDO7" s="1184"/>
      <c r="HDP7" s="1184"/>
      <c r="HDQ7" s="1184"/>
      <c r="HDR7" s="1184"/>
      <c r="HDS7" s="1184"/>
      <c r="HDT7" s="1184"/>
      <c r="HDU7" s="1184"/>
      <c r="HDV7" s="1184"/>
      <c r="HDW7" s="1184"/>
      <c r="HDX7" s="1184"/>
      <c r="HDY7" s="1184"/>
      <c r="HDZ7" s="1184"/>
      <c r="HEA7" s="1184"/>
      <c r="HEB7" s="1184"/>
      <c r="HEC7" s="1184"/>
      <c r="HED7" s="1184"/>
      <c r="HEE7" s="1184"/>
      <c r="HEF7" s="1184"/>
      <c r="HEG7" s="1184"/>
      <c r="HEH7" s="1184"/>
      <c r="HEI7" s="1184"/>
      <c r="HEJ7" s="1184"/>
      <c r="HEK7" s="1184"/>
      <c r="HEL7" s="1184"/>
      <c r="HEM7" s="1184"/>
      <c r="HEN7" s="1184"/>
      <c r="HEO7" s="1184"/>
      <c r="HEP7" s="1184"/>
      <c r="HEQ7" s="1184"/>
      <c r="HER7" s="1184"/>
      <c r="HES7" s="1184"/>
      <c r="HET7" s="1184"/>
      <c r="HEU7" s="1184"/>
      <c r="HEV7" s="1184"/>
      <c r="HEW7" s="1184"/>
      <c r="HEX7" s="1184"/>
      <c r="HEY7" s="1184"/>
      <c r="HEZ7" s="1184"/>
      <c r="HFA7" s="1184"/>
      <c r="HFB7" s="1184"/>
      <c r="HFC7" s="1184"/>
      <c r="HFD7" s="1184"/>
      <c r="HFE7" s="1184"/>
      <c r="HFF7" s="1184"/>
      <c r="HFG7" s="1184"/>
      <c r="HFH7" s="1184"/>
      <c r="HFI7" s="1184"/>
      <c r="HFJ7" s="1184"/>
      <c r="HFK7" s="1184"/>
      <c r="HFL7" s="1184"/>
      <c r="HFM7" s="1184"/>
      <c r="HFN7" s="1184"/>
      <c r="HFO7" s="1184"/>
      <c r="HFP7" s="1184"/>
      <c r="HFQ7" s="1184"/>
      <c r="HFR7" s="1184"/>
      <c r="HFS7" s="1184"/>
      <c r="HFT7" s="1184"/>
      <c r="HFU7" s="1184"/>
      <c r="HFV7" s="1184"/>
      <c r="HFW7" s="1184"/>
      <c r="HFX7" s="1184"/>
      <c r="HFY7" s="1184"/>
      <c r="HFZ7" s="1184"/>
      <c r="HGA7" s="1184"/>
      <c r="HGB7" s="1184"/>
      <c r="HGC7" s="1184"/>
      <c r="HGD7" s="1184"/>
      <c r="HGE7" s="1184"/>
      <c r="HGF7" s="1184"/>
      <c r="HGG7" s="1184"/>
      <c r="HGH7" s="1184"/>
      <c r="HGI7" s="1184"/>
      <c r="HGJ7" s="1184"/>
      <c r="HGK7" s="1184"/>
      <c r="HGL7" s="1184"/>
      <c r="HGM7" s="1184"/>
      <c r="HGN7" s="1184"/>
      <c r="HGO7" s="1184"/>
      <c r="HGP7" s="1184"/>
      <c r="HGQ7" s="1184"/>
      <c r="HGR7" s="1184"/>
      <c r="HGS7" s="1184"/>
      <c r="HGT7" s="1184"/>
      <c r="HGU7" s="1184"/>
      <c r="HGV7" s="1184"/>
      <c r="HGW7" s="1184"/>
      <c r="HGX7" s="1184"/>
      <c r="HGY7" s="1184"/>
      <c r="HGZ7" s="1184"/>
      <c r="HHA7" s="1184"/>
      <c r="HHB7" s="1184"/>
      <c r="HHC7" s="1184"/>
      <c r="HHD7" s="1184"/>
      <c r="HHE7" s="1184"/>
      <c r="HHF7" s="1184"/>
      <c r="HHG7" s="1184"/>
      <c r="HHH7" s="1184"/>
      <c r="HHI7" s="1184"/>
      <c r="HHJ7" s="1184"/>
      <c r="HHK7" s="1184"/>
      <c r="HHL7" s="1184"/>
      <c r="HHM7" s="1184"/>
      <c r="HHN7" s="1184"/>
      <c r="HHO7" s="1184"/>
      <c r="HHP7" s="1184"/>
      <c r="HHQ7" s="1184"/>
      <c r="HHR7" s="1184"/>
      <c r="HHS7" s="1184"/>
      <c r="HHT7" s="1184"/>
      <c r="HHU7" s="1184"/>
      <c r="HHV7" s="1184"/>
      <c r="HHW7" s="1184"/>
      <c r="HHX7" s="1184"/>
      <c r="HHY7" s="1184"/>
      <c r="HHZ7" s="1184"/>
      <c r="HIA7" s="1184"/>
      <c r="HIB7" s="1184"/>
      <c r="HIC7" s="1184"/>
      <c r="HID7" s="1184"/>
      <c r="HIE7" s="1184"/>
      <c r="HIF7" s="1184"/>
      <c r="HIG7" s="1184"/>
      <c r="HIH7" s="1184"/>
      <c r="HII7" s="1184"/>
      <c r="HIJ7" s="1184"/>
      <c r="HIK7" s="1184"/>
      <c r="HIL7" s="1184"/>
      <c r="HIM7" s="1184"/>
      <c r="HIN7" s="1184"/>
      <c r="HIO7" s="1184"/>
      <c r="HIP7" s="1184"/>
      <c r="HIQ7" s="1184"/>
      <c r="HIR7" s="1184"/>
      <c r="HIS7" s="1184"/>
      <c r="HIT7" s="1184"/>
      <c r="HIU7" s="1184"/>
      <c r="HIV7" s="1184"/>
      <c r="HIW7" s="1184"/>
      <c r="HIX7" s="1184"/>
      <c r="HIY7" s="1184"/>
      <c r="HIZ7" s="1184"/>
      <c r="HJA7" s="1184"/>
      <c r="HJB7" s="1184"/>
      <c r="HJC7" s="1184"/>
      <c r="HJD7" s="1184"/>
      <c r="HJE7" s="1184"/>
      <c r="HJF7" s="1184"/>
      <c r="HJG7" s="1184"/>
      <c r="HJH7" s="1184"/>
      <c r="HJI7" s="1184"/>
      <c r="HJJ7" s="1184"/>
      <c r="HJK7" s="1184"/>
      <c r="HJL7" s="1184"/>
      <c r="HJM7" s="1184"/>
      <c r="HJN7" s="1184"/>
      <c r="HJO7" s="1184"/>
      <c r="HJP7" s="1184"/>
      <c r="HJQ7" s="1184"/>
      <c r="HJR7" s="1184"/>
      <c r="HJS7" s="1184"/>
      <c r="HJT7" s="1184"/>
      <c r="HJU7" s="1184"/>
      <c r="HJV7" s="1184"/>
      <c r="HJW7" s="1184"/>
      <c r="HJX7" s="1184"/>
      <c r="HJY7" s="1184"/>
      <c r="HJZ7" s="1184"/>
      <c r="HKA7" s="1184"/>
      <c r="HKB7" s="1184"/>
      <c r="HKC7" s="1184"/>
      <c r="HKD7" s="1184"/>
      <c r="HKE7" s="1184"/>
      <c r="HKF7" s="1184"/>
      <c r="HKG7" s="1184"/>
      <c r="HKH7" s="1184"/>
      <c r="HKI7" s="1184"/>
      <c r="HKJ7" s="1184"/>
      <c r="HKK7" s="1184"/>
      <c r="HKL7" s="1184"/>
      <c r="HKM7" s="1184"/>
      <c r="HKN7" s="1184"/>
      <c r="HKO7" s="1184"/>
      <c r="HKP7" s="1184"/>
      <c r="HKQ7" s="1184"/>
      <c r="HKR7" s="1184"/>
      <c r="HKS7" s="1184"/>
      <c r="HKT7" s="1184"/>
      <c r="HKU7" s="1184"/>
      <c r="HKV7" s="1184"/>
      <c r="HKW7" s="1184"/>
      <c r="HKX7" s="1184"/>
      <c r="HKY7" s="1184"/>
      <c r="HKZ7" s="1184"/>
      <c r="HLA7" s="1184"/>
      <c r="HLB7" s="1184"/>
      <c r="HLC7" s="1184"/>
      <c r="HLD7" s="1184"/>
      <c r="HLE7" s="1184"/>
      <c r="HLF7" s="1184"/>
      <c r="HLG7" s="1184"/>
      <c r="HLH7" s="1184"/>
      <c r="HLI7" s="1184"/>
      <c r="HLJ7" s="1184"/>
      <c r="HLK7" s="1184"/>
      <c r="HLL7" s="1184"/>
      <c r="HLM7" s="1184"/>
      <c r="HLN7" s="1184"/>
      <c r="HLO7" s="1184"/>
      <c r="HLP7" s="1184"/>
      <c r="HLQ7" s="1184"/>
      <c r="HLR7" s="1184"/>
      <c r="HLS7" s="1184"/>
      <c r="HLT7" s="1184"/>
      <c r="HLU7" s="1184"/>
      <c r="HLV7" s="1184"/>
      <c r="HLW7" s="1184"/>
      <c r="HLX7" s="1184"/>
      <c r="HLY7" s="1184"/>
      <c r="HLZ7" s="1184"/>
      <c r="HMA7" s="1184"/>
      <c r="HMB7" s="1184"/>
      <c r="HMC7" s="1184"/>
      <c r="HMD7" s="1184"/>
      <c r="HME7" s="1184"/>
      <c r="HMF7" s="1184"/>
      <c r="HMG7" s="1184"/>
      <c r="HMH7" s="1184"/>
      <c r="HMI7" s="1184"/>
      <c r="HMJ7" s="1184"/>
      <c r="HMK7" s="1184"/>
      <c r="HML7" s="1184"/>
      <c r="HMM7" s="1184"/>
      <c r="HMN7" s="1184"/>
      <c r="HMO7" s="1184"/>
      <c r="HMP7" s="1184"/>
      <c r="HMQ7" s="1184"/>
      <c r="HMR7" s="1184"/>
      <c r="HMS7" s="1184"/>
      <c r="HMT7" s="1184"/>
      <c r="HMU7" s="1184"/>
      <c r="HMV7" s="1184"/>
      <c r="HMW7" s="1184"/>
      <c r="HMX7" s="1184"/>
      <c r="HMY7" s="1184"/>
      <c r="HMZ7" s="1184"/>
      <c r="HNA7" s="1184"/>
      <c r="HNB7" s="1184"/>
      <c r="HNC7" s="1184"/>
      <c r="HND7" s="1184"/>
      <c r="HNE7" s="1184"/>
      <c r="HNF7" s="1184"/>
      <c r="HNG7" s="1184"/>
      <c r="HNH7" s="1184"/>
      <c r="HNI7" s="1184"/>
      <c r="HNJ7" s="1184"/>
      <c r="HNK7" s="1184"/>
      <c r="HNL7" s="1184"/>
      <c r="HNM7" s="1184"/>
      <c r="HNN7" s="1184"/>
      <c r="HNO7" s="1184"/>
      <c r="HNP7" s="1184"/>
      <c r="HNQ7" s="1184"/>
      <c r="HNR7" s="1184"/>
      <c r="HNS7" s="1184"/>
      <c r="HNT7" s="1184"/>
      <c r="HNU7" s="1184"/>
      <c r="HNV7" s="1184"/>
      <c r="HNW7" s="1184"/>
      <c r="HNX7" s="1184"/>
      <c r="HNY7" s="1184"/>
      <c r="HNZ7" s="1184"/>
      <c r="HOA7" s="1184"/>
      <c r="HOB7" s="1184"/>
      <c r="HOC7" s="1184"/>
      <c r="HOD7" s="1184"/>
      <c r="HOE7" s="1184"/>
      <c r="HOF7" s="1184"/>
      <c r="HOG7" s="1184"/>
      <c r="HOH7" s="1184"/>
      <c r="HOI7" s="1184"/>
      <c r="HOJ7" s="1184"/>
      <c r="HOK7" s="1184"/>
      <c r="HOL7" s="1184"/>
      <c r="HOM7" s="1184"/>
      <c r="HON7" s="1184"/>
      <c r="HOO7" s="1184"/>
      <c r="HOP7" s="1184"/>
      <c r="HOQ7" s="1184"/>
      <c r="HOR7" s="1184"/>
      <c r="HOS7" s="1184"/>
      <c r="HOT7" s="1184"/>
      <c r="HOU7" s="1184"/>
      <c r="HOV7" s="1184"/>
      <c r="HOW7" s="1184"/>
      <c r="HOX7" s="1184"/>
      <c r="HOY7" s="1184"/>
      <c r="HOZ7" s="1184"/>
      <c r="HPA7" s="1184"/>
      <c r="HPB7" s="1184"/>
      <c r="HPC7" s="1184"/>
      <c r="HPD7" s="1184"/>
      <c r="HPE7" s="1184"/>
      <c r="HPF7" s="1184"/>
      <c r="HPG7" s="1184"/>
      <c r="HPH7" s="1184"/>
      <c r="HPI7" s="1184"/>
      <c r="HPJ7" s="1184"/>
      <c r="HPK7" s="1184"/>
      <c r="HPL7" s="1184"/>
      <c r="HPM7" s="1184"/>
      <c r="HPN7" s="1184"/>
      <c r="HPO7" s="1184"/>
      <c r="HPP7" s="1184"/>
      <c r="HPQ7" s="1184"/>
      <c r="HPR7" s="1184"/>
      <c r="HPS7" s="1184"/>
      <c r="HPT7" s="1184"/>
      <c r="HPU7" s="1184"/>
      <c r="HPV7" s="1184"/>
      <c r="HPW7" s="1184"/>
      <c r="HPX7" s="1184"/>
      <c r="HPY7" s="1184"/>
      <c r="HPZ7" s="1184"/>
      <c r="HQA7" s="1184"/>
      <c r="HQB7" s="1184"/>
      <c r="HQC7" s="1184"/>
      <c r="HQD7" s="1184"/>
      <c r="HQE7" s="1184"/>
      <c r="HQF7" s="1184"/>
      <c r="HQG7" s="1184"/>
      <c r="HQH7" s="1184"/>
      <c r="HQI7" s="1184"/>
      <c r="HQJ7" s="1184"/>
      <c r="HQK7" s="1184"/>
      <c r="HQL7" s="1184"/>
      <c r="HQM7" s="1184"/>
      <c r="HQN7" s="1184"/>
      <c r="HQO7" s="1184"/>
      <c r="HQP7" s="1184"/>
      <c r="HQQ7" s="1184"/>
      <c r="HQR7" s="1184"/>
      <c r="HQS7" s="1184"/>
      <c r="HQT7" s="1184"/>
      <c r="HQU7" s="1184"/>
      <c r="HQV7" s="1184"/>
      <c r="HQW7" s="1184"/>
      <c r="HQX7" s="1184"/>
      <c r="HQY7" s="1184"/>
      <c r="HQZ7" s="1184"/>
      <c r="HRA7" s="1184"/>
      <c r="HRB7" s="1184"/>
      <c r="HRC7" s="1184"/>
      <c r="HRD7" s="1184"/>
      <c r="HRE7" s="1184"/>
      <c r="HRF7" s="1184"/>
      <c r="HRG7" s="1184"/>
      <c r="HRH7" s="1184"/>
      <c r="HRI7" s="1184"/>
      <c r="HRJ7" s="1184"/>
      <c r="HRK7" s="1184"/>
      <c r="HRL7" s="1184"/>
      <c r="HRM7" s="1184"/>
      <c r="HRN7" s="1184"/>
      <c r="HRO7" s="1184"/>
      <c r="HRP7" s="1184"/>
      <c r="HRQ7" s="1184"/>
      <c r="HRR7" s="1184"/>
      <c r="HRS7" s="1184"/>
      <c r="HRT7" s="1184"/>
      <c r="HRU7" s="1184"/>
      <c r="HRV7" s="1184"/>
      <c r="HRW7" s="1184"/>
      <c r="HRX7" s="1184"/>
      <c r="HRY7" s="1184"/>
      <c r="HRZ7" s="1184"/>
      <c r="HSA7" s="1184"/>
      <c r="HSB7" s="1184"/>
      <c r="HSC7" s="1184"/>
      <c r="HSD7" s="1184"/>
      <c r="HSE7" s="1184"/>
      <c r="HSF7" s="1184"/>
      <c r="HSG7" s="1184"/>
      <c r="HSH7" s="1184"/>
      <c r="HSI7" s="1184"/>
      <c r="HSJ7" s="1184"/>
      <c r="HSK7" s="1184"/>
      <c r="HSL7" s="1184"/>
      <c r="HSM7" s="1184"/>
      <c r="HSN7" s="1184"/>
      <c r="HSO7" s="1184"/>
      <c r="HSP7" s="1184"/>
      <c r="HSQ7" s="1184"/>
      <c r="HSR7" s="1184"/>
      <c r="HSS7" s="1184"/>
      <c r="HST7" s="1184"/>
      <c r="HSU7" s="1184"/>
      <c r="HSV7" s="1184"/>
      <c r="HSW7" s="1184"/>
      <c r="HSX7" s="1184"/>
      <c r="HSY7" s="1184"/>
      <c r="HSZ7" s="1184"/>
      <c r="HTA7" s="1184"/>
      <c r="HTB7" s="1184"/>
      <c r="HTC7" s="1184"/>
      <c r="HTD7" s="1184"/>
      <c r="HTE7" s="1184"/>
      <c r="HTF7" s="1184"/>
      <c r="HTG7" s="1184"/>
      <c r="HTH7" s="1184"/>
      <c r="HTI7" s="1184"/>
      <c r="HTJ7" s="1184"/>
      <c r="HTK7" s="1184"/>
      <c r="HTL7" s="1184"/>
      <c r="HTM7" s="1184"/>
      <c r="HTN7" s="1184"/>
      <c r="HTO7" s="1184"/>
      <c r="HTP7" s="1184"/>
      <c r="HTQ7" s="1184"/>
      <c r="HTR7" s="1184"/>
      <c r="HTS7" s="1184"/>
      <c r="HTT7" s="1184"/>
      <c r="HTU7" s="1184"/>
      <c r="HTV7" s="1184"/>
      <c r="HTW7" s="1184"/>
      <c r="HTX7" s="1184"/>
      <c r="HTY7" s="1184"/>
      <c r="HTZ7" s="1184"/>
      <c r="HUA7" s="1184"/>
      <c r="HUB7" s="1184"/>
      <c r="HUC7" s="1184"/>
      <c r="HUD7" s="1184"/>
      <c r="HUE7" s="1184"/>
      <c r="HUF7" s="1184"/>
      <c r="HUG7" s="1184"/>
      <c r="HUH7" s="1184"/>
      <c r="HUI7" s="1184"/>
      <c r="HUJ7" s="1184"/>
      <c r="HUK7" s="1184"/>
      <c r="HUL7" s="1184"/>
      <c r="HUM7" s="1184"/>
      <c r="HUN7" s="1184"/>
      <c r="HUO7" s="1184"/>
      <c r="HUP7" s="1184"/>
      <c r="HUQ7" s="1184"/>
      <c r="HUR7" s="1184"/>
      <c r="HUS7" s="1184"/>
      <c r="HUT7" s="1184"/>
      <c r="HUU7" s="1184"/>
      <c r="HUV7" s="1184"/>
      <c r="HUW7" s="1184"/>
      <c r="HUX7" s="1184"/>
      <c r="HUY7" s="1184"/>
      <c r="HUZ7" s="1184"/>
      <c r="HVA7" s="1184"/>
      <c r="HVB7" s="1184"/>
      <c r="HVC7" s="1184"/>
      <c r="HVD7" s="1184"/>
      <c r="HVE7" s="1184"/>
      <c r="HVF7" s="1184"/>
      <c r="HVG7" s="1184"/>
      <c r="HVH7" s="1184"/>
      <c r="HVI7" s="1184"/>
      <c r="HVJ7" s="1184"/>
      <c r="HVK7" s="1184"/>
      <c r="HVL7" s="1184"/>
      <c r="HVM7" s="1184"/>
      <c r="HVN7" s="1184"/>
      <c r="HVO7" s="1184"/>
      <c r="HVP7" s="1184"/>
      <c r="HVQ7" s="1184"/>
      <c r="HVR7" s="1184"/>
      <c r="HVS7" s="1184"/>
      <c r="HVT7" s="1184"/>
      <c r="HVU7" s="1184"/>
      <c r="HVV7" s="1184"/>
      <c r="HVW7" s="1184"/>
      <c r="HVX7" s="1184"/>
      <c r="HVY7" s="1184"/>
      <c r="HVZ7" s="1184"/>
      <c r="HWA7" s="1184"/>
      <c r="HWB7" s="1184"/>
      <c r="HWC7" s="1184"/>
      <c r="HWD7" s="1184"/>
      <c r="HWE7" s="1184"/>
      <c r="HWF7" s="1184"/>
      <c r="HWG7" s="1184"/>
      <c r="HWH7" s="1184"/>
      <c r="HWI7" s="1184"/>
      <c r="HWJ7" s="1184"/>
      <c r="HWK7" s="1184"/>
      <c r="HWL7" s="1184"/>
      <c r="HWM7" s="1184"/>
      <c r="HWN7" s="1184"/>
      <c r="HWO7" s="1184"/>
      <c r="HWP7" s="1184"/>
      <c r="HWQ7" s="1184"/>
      <c r="HWR7" s="1184"/>
      <c r="HWS7" s="1184"/>
      <c r="HWT7" s="1184"/>
      <c r="HWU7" s="1184"/>
      <c r="HWV7" s="1184"/>
      <c r="HWW7" s="1184"/>
      <c r="HWX7" s="1184"/>
      <c r="HWY7" s="1184"/>
      <c r="HWZ7" s="1184"/>
      <c r="HXA7" s="1184"/>
      <c r="HXB7" s="1184"/>
      <c r="HXC7" s="1184"/>
      <c r="HXD7" s="1184"/>
      <c r="HXE7" s="1184"/>
      <c r="HXF7" s="1184"/>
      <c r="HXG7" s="1184"/>
      <c r="HXH7" s="1184"/>
      <c r="HXI7" s="1184"/>
      <c r="HXJ7" s="1184"/>
      <c r="HXK7" s="1184"/>
      <c r="HXL7" s="1184"/>
      <c r="HXM7" s="1184"/>
      <c r="HXN7" s="1184"/>
      <c r="HXO7" s="1184"/>
      <c r="HXP7" s="1184"/>
      <c r="HXQ7" s="1184"/>
      <c r="HXR7" s="1184"/>
      <c r="HXS7" s="1184"/>
      <c r="HXT7" s="1184"/>
      <c r="HXU7" s="1184"/>
      <c r="HXV7" s="1184"/>
      <c r="HXW7" s="1184"/>
      <c r="HXX7" s="1184"/>
      <c r="HXY7" s="1184"/>
      <c r="HXZ7" s="1184"/>
      <c r="HYA7" s="1184"/>
      <c r="HYB7" s="1184"/>
      <c r="HYC7" s="1184"/>
      <c r="HYD7" s="1184"/>
      <c r="HYE7" s="1184"/>
      <c r="HYF7" s="1184"/>
      <c r="HYG7" s="1184"/>
      <c r="HYH7" s="1184"/>
      <c r="HYI7" s="1184"/>
      <c r="HYJ7" s="1184"/>
      <c r="HYK7" s="1184"/>
      <c r="HYL7" s="1184"/>
      <c r="HYM7" s="1184"/>
      <c r="HYN7" s="1184"/>
      <c r="HYO7" s="1184"/>
      <c r="HYP7" s="1184"/>
      <c r="HYQ7" s="1184"/>
      <c r="HYR7" s="1184"/>
      <c r="HYS7" s="1184"/>
      <c r="HYT7" s="1184"/>
      <c r="HYU7" s="1184"/>
      <c r="HYV7" s="1184"/>
      <c r="HYW7" s="1184"/>
      <c r="HYX7" s="1184"/>
      <c r="HYY7" s="1184"/>
      <c r="HYZ7" s="1184"/>
      <c r="HZA7" s="1184"/>
      <c r="HZB7" s="1184"/>
      <c r="HZC7" s="1184"/>
      <c r="HZD7" s="1184"/>
      <c r="HZE7" s="1184"/>
      <c r="HZF7" s="1184"/>
      <c r="HZG7" s="1184"/>
      <c r="HZH7" s="1184"/>
      <c r="HZI7" s="1184"/>
      <c r="HZJ7" s="1184"/>
      <c r="HZK7" s="1184"/>
      <c r="HZL7" s="1184"/>
      <c r="HZM7" s="1184"/>
      <c r="HZN7" s="1184"/>
      <c r="HZO7" s="1184"/>
      <c r="HZP7" s="1184"/>
      <c r="HZQ7" s="1184"/>
      <c r="HZR7" s="1184"/>
      <c r="HZS7" s="1184"/>
      <c r="HZT7" s="1184"/>
      <c r="HZU7" s="1184"/>
      <c r="HZV7" s="1184"/>
      <c r="HZW7" s="1184"/>
      <c r="HZX7" s="1184"/>
      <c r="HZY7" s="1184"/>
      <c r="HZZ7" s="1184"/>
      <c r="IAA7" s="1184"/>
      <c r="IAB7" s="1184"/>
      <c r="IAC7" s="1184"/>
      <c r="IAD7" s="1184"/>
      <c r="IAE7" s="1184"/>
      <c r="IAF7" s="1184"/>
      <c r="IAG7" s="1184"/>
      <c r="IAH7" s="1184"/>
      <c r="IAI7" s="1184"/>
      <c r="IAJ7" s="1184"/>
      <c r="IAK7" s="1184"/>
      <c r="IAL7" s="1184"/>
      <c r="IAM7" s="1184"/>
      <c r="IAN7" s="1184"/>
      <c r="IAO7" s="1184"/>
      <c r="IAP7" s="1184"/>
      <c r="IAQ7" s="1184"/>
      <c r="IAR7" s="1184"/>
      <c r="IAS7" s="1184"/>
      <c r="IAT7" s="1184"/>
      <c r="IAU7" s="1184"/>
      <c r="IAV7" s="1184"/>
      <c r="IAW7" s="1184"/>
      <c r="IAX7" s="1184"/>
      <c r="IAY7" s="1184"/>
      <c r="IAZ7" s="1184"/>
      <c r="IBA7" s="1184"/>
      <c r="IBB7" s="1184"/>
      <c r="IBC7" s="1184"/>
      <c r="IBD7" s="1184"/>
      <c r="IBE7" s="1184"/>
      <c r="IBF7" s="1184"/>
      <c r="IBG7" s="1184"/>
      <c r="IBH7" s="1184"/>
      <c r="IBI7" s="1184"/>
      <c r="IBJ7" s="1184"/>
      <c r="IBK7" s="1184"/>
      <c r="IBL7" s="1184"/>
      <c r="IBM7" s="1184"/>
      <c r="IBN7" s="1184"/>
      <c r="IBO7" s="1184"/>
      <c r="IBP7" s="1184"/>
      <c r="IBQ7" s="1184"/>
      <c r="IBR7" s="1184"/>
      <c r="IBS7" s="1184"/>
      <c r="IBT7" s="1184"/>
      <c r="IBU7" s="1184"/>
      <c r="IBV7" s="1184"/>
      <c r="IBW7" s="1184"/>
      <c r="IBX7" s="1184"/>
      <c r="IBY7" s="1184"/>
      <c r="IBZ7" s="1184"/>
      <c r="ICA7" s="1184"/>
      <c r="ICB7" s="1184"/>
      <c r="ICC7" s="1184"/>
      <c r="ICD7" s="1184"/>
      <c r="ICE7" s="1184"/>
      <c r="ICF7" s="1184"/>
      <c r="ICG7" s="1184"/>
      <c r="ICH7" s="1184"/>
      <c r="ICI7" s="1184"/>
      <c r="ICJ7" s="1184"/>
      <c r="ICK7" s="1184"/>
      <c r="ICL7" s="1184"/>
      <c r="ICM7" s="1184"/>
      <c r="ICN7" s="1184"/>
      <c r="ICO7" s="1184"/>
      <c r="ICP7" s="1184"/>
      <c r="ICQ7" s="1184"/>
      <c r="ICR7" s="1184"/>
      <c r="ICS7" s="1184"/>
      <c r="ICT7" s="1184"/>
      <c r="ICU7" s="1184"/>
      <c r="ICV7" s="1184"/>
      <c r="ICW7" s="1184"/>
      <c r="ICX7" s="1184"/>
      <c r="ICY7" s="1184"/>
      <c r="ICZ7" s="1184"/>
      <c r="IDA7" s="1184"/>
      <c r="IDB7" s="1184"/>
      <c r="IDC7" s="1184"/>
      <c r="IDD7" s="1184"/>
      <c r="IDE7" s="1184"/>
      <c r="IDF7" s="1184"/>
      <c r="IDG7" s="1184"/>
      <c r="IDH7" s="1184"/>
      <c r="IDI7" s="1184"/>
      <c r="IDJ7" s="1184"/>
      <c r="IDK7" s="1184"/>
      <c r="IDL7" s="1184"/>
      <c r="IDM7" s="1184"/>
      <c r="IDN7" s="1184"/>
      <c r="IDO7" s="1184"/>
      <c r="IDP7" s="1184"/>
      <c r="IDQ7" s="1184"/>
      <c r="IDR7" s="1184"/>
      <c r="IDS7" s="1184"/>
      <c r="IDT7" s="1184"/>
      <c r="IDU7" s="1184"/>
      <c r="IDV7" s="1184"/>
      <c r="IDW7" s="1184"/>
      <c r="IDX7" s="1184"/>
      <c r="IDY7" s="1184"/>
      <c r="IDZ7" s="1184"/>
      <c r="IEA7" s="1184"/>
      <c r="IEB7" s="1184"/>
      <c r="IEC7" s="1184"/>
      <c r="IED7" s="1184"/>
      <c r="IEE7" s="1184"/>
      <c r="IEF7" s="1184"/>
      <c r="IEG7" s="1184"/>
      <c r="IEH7" s="1184"/>
      <c r="IEI7" s="1184"/>
      <c r="IEJ7" s="1184"/>
      <c r="IEK7" s="1184"/>
      <c r="IEL7" s="1184"/>
      <c r="IEM7" s="1184"/>
      <c r="IEN7" s="1184"/>
      <c r="IEO7" s="1184"/>
      <c r="IEP7" s="1184"/>
      <c r="IEQ7" s="1184"/>
      <c r="IER7" s="1184"/>
      <c r="IES7" s="1184"/>
      <c r="IET7" s="1184"/>
      <c r="IEU7" s="1184"/>
      <c r="IEV7" s="1184"/>
      <c r="IEW7" s="1184"/>
      <c r="IEX7" s="1184"/>
      <c r="IEY7" s="1184"/>
      <c r="IEZ7" s="1184"/>
      <c r="IFA7" s="1184"/>
      <c r="IFB7" s="1184"/>
      <c r="IFC7" s="1184"/>
      <c r="IFD7" s="1184"/>
      <c r="IFE7" s="1184"/>
      <c r="IFF7" s="1184"/>
      <c r="IFG7" s="1184"/>
      <c r="IFH7" s="1184"/>
      <c r="IFI7" s="1184"/>
      <c r="IFJ7" s="1184"/>
      <c r="IFK7" s="1184"/>
      <c r="IFL7" s="1184"/>
      <c r="IFM7" s="1184"/>
      <c r="IFN7" s="1184"/>
      <c r="IFO7" s="1184"/>
      <c r="IFP7" s="1184"/>
      <c r="IFQ7" s="1184"/>
      <c r="IFR7" s="1184"/>
      <c r="IFS7" s="1184"/>
      <c r="IFT7" s="1184"/>
      <c r="IFU7" s="1184"/>
      <c r="IFV7" s="1184"/>
      <c r="IFW7" s="1184"/>
      <c r="IFX7" s="1184"/>
      <c r="IFY7" s="1184"/>
      <c r="IFZ7" s="1184"/>
      <c r="IGA7" s="1184"/>
      <c r="IGB7" s="1184"/>
      <c r="IGC7" s="1184"/>
      <c r="IGD7" s="1184"/>
      <c r="IGE7" s="1184"/>
      <c r="IGF7" s="1184"/>
      <c r="IGG7" s="1184"/>
      <c r="IGH7" s="1184"/>
      <c r="IGI7" s="1184"/>
      <c r="IGJ7" s="1184"/>
      <c r="IGK7" s="1184"/>
      <c r="IGL7" s="1184"/>
      <c r="IGM7" s="1184"/>
      <c r="IGN7" s="1184"/>
      <c r="IGO7" s="1184"/>
      <c r="IGP7" s="1184"/>
      <c r="IGQ7" s="1184"/>
      <c r="IGR7" s="1184"/>
      <c r="IGS7" s="1184"/>
      <c r="IGT7" s="1184"/>
      <c r="IGU7" s="1184"/>
      <c r="IGV7" s="1184"/>
      <c r="IGW7" s="1184"/>
      <c r="IGX7" s="1184"/>
      <c r="IGY7" s="1184"/>
      <c r="IGZ7" s="1184"/>
      <c r="IHA7" s="1184"/>
      <c r="IHB7" s="1184"/>
      <c r="IHC7" s="1184"/>
      <c r="IHD7" s="1184"/>
      <c r="IHE7" s="1184"/>
      <c r="IHF7" s="1184"/>
      <c r="IHG7" s="1184"/>
      <c r="IHH7" s="1184"/>
      <c r="IHI7" s="1184"/>
      <c r="IHJ7" s="1184"/>
      <c r="IHK7" s="1184"/>
      <c r="IHL7" s="1184"/>
      <c r="IHM7" s="1184"/>
      <c r="IHN7" s="1184"/>
      <c r="IHO7" s="1184"/>
      <c r="IHP7" s="1184"/>
      <c r="IHQ7" s="1184"/>
      <c r="IHR7" s="1184"/>
      <c r="IHS7" s="1184"/>
      <c r="IHT7" s="1184"/>
      <c r="IHU7" s="1184"/>
      <c r="IHV7" s="1184"/>
      <c r="IHW7" s="1184"/>
      <c r="IHX7" s="1184"/>
      <c r="IHY7" s="1184"/>
      <c r="IHZ7" s="1184"/>
      <c r="IIA7" s="1184"/>
      <c r="IIB7" s="1184"/>
      <c r="IIC7" s="1184"/>
      <c r="IID7" s="1184"/>
      <c r="IIE7" s="1184"/>
      <c r="IIF7" s="1184"/>
      <c r="IIG7" s="1184"/>
      <c r="IIH7" s="1184"/>
      <c r="III7" s="1184"/>
      <c r="IIJ7" s="1184"/>
      <c r="IIK7" s="1184"/>
      <c r="IIL7" s="1184"/>
      <c r="IIM7" s="1184"/>
      <c r="IIN7" s="1184"/>
      <c r="IIO7" s="1184"/>
      <c r="IIP7" s="1184"/>
      <c r="IIQ7" s="1184"/>
      <c r="IIR7" s="1184"/>
      <c r="IIS7" s="1184"/>
      <c r="IIT7" s="1184"/>
      <c r="IIU7" s="1184"/>
      <c r="IIV7" s="1184"/>
      <c r="IIW7" s="1184"/>
      <c r="IIX7" s="1184"/>
      <c r="IIY7" s="1184"/>
      <c r="IIZ7" s="1184"/>
      <c r="IJA7" s="1184"/>
      <c r="IJB7" s="1184"/>
      <c r="IJC7" s="1184"/>
      <c r="IJD7" s="1184"/>
      <c r="IJE7" s="1184"/>
      <c r="IJF7" s="1184"/>
      <c r="IJG7" s="1184"/>
      <c r="IJH7" s="1184"/>
      <c r="IJI7" s="1184"/>
      <c r="IJJ7" s="1184"/>
      <c r="IJK7" s="1184"/>
      <c r="IJL7" s="1184"/>
      <c r="IJM7" s="1184"/>
      <c r="IJN7" s="1184"/>
      <c r="IJO7" s="1184"/>
      <c r="IJP7" s="1184"/>
      <c r="IJQ7" s="1184"/>
      <c r="IJR7" s="1184"/>
      <c r="IJS7" s="1184"/>
      <c r="IJT7" s="1184"/>
      <c r="IJU7" s="1184"/>
      <c r="IJV7" s="1184"/>
      <c r="IJW7" s="1184"/>
      <c r="IJX7" s="1184"/>
      <c r="IJY7" s="1184"/>
      <c r="IJZ7" s="1184"/>
      <c r="IKA7" s="1184"/>
      <c r="IKB7" s="1184"/>
      <c r="IKC7" s="1184"/>
      <c r="IKD7" s="1184"/>
      <c r="IKE7" s="1184"/>
      <c r="IKF7" s="1184"/>
      <c r="IKG7" s="1184"/>
      <c r="IKH7" s="1184"/>
      <c r="IKI7" s="1184"/>
      <c r="IKJ7" s="1184"/>
      <c r="IKK7" s="1184"/>
      <c r="IKL7" s="1184"/>
      <c r="IKM7" s="1184"/>
      <c r="IKN7" s="1184"/>
      <c r="IKO7" s="1184"/>
      <c r="IKP7" s="1184"/>
      <c r="IKQ7" s="1184"/>
      <c r="IKR7" s="1184"/>
      <c r="IKS7" s="1184"/>
      <c r="IKT7" s="1184"/>
      <c r="IKU7" s="1184"/>
      <c r="IKV7" s="1184"/>
      <c r="IKW7" s="1184"/>
      <c r="IKX7" s="1184"/>
      <c r="IKY7" s="1184"/>
      <c r="IKZ7" s="1184"/>
      <c r="ILA7" s="1184"/>
      <c r="ILB7" s="1184"/>
      <c r="ILC7" s="1184"/>
      <c r="ILD7" s="1184"/>
      <c r="ILE7" s="1184"/>
      <c r="ILF7" s="1184"/>
      <c r="ILG7" s="1184"/>
      <c r="ILH7" s="1184"/>
      <c r="ILI7" s="1184"/>
      <c r="ILJ7" s="1184"/>
      <c r="ILK7" s="1184"/>
      <c r="ILL7" s="1184"/>
      <c r="ILM7" s="1184"/>
      <c r="ILN7" s="1184"/>
      <c r="ILO7" s="1184"/>
      <c r="ILP7" s="1184"/>
      <c r="ILQ7" s="1184"/>
      <c r="ILR7" s="1184"/>
      <c r="ILS7" s="1184"/>
      <c r="ILT7" s="1184"/>
      <c r="ILU7" s="1184"/>
      <c r="ILV7" s="1184"/>
      <c r="ILW7" s="1184"/>
      <c r="ILX7" s="1184"/>
      <c r="ILY7" s="1184"/>
      <c r="ILZ7" s="1184"/>
      <c r="IMA7" s="1184"/>
      <c r="IMB7" s="1184"/>
      <c r="IMC7" s="1184"/>
      <c r="IMD7" s="1184"/>
      <c r="IME7" s="1184"/>
      <c r="IMF7" s="1184"/>
      <c r="IMG7" s="1184"/>
      <c r="IMH7" s="1184"/>
      <c r="IMI7" s="1184"/>
      <c r="IMJ7" s="1184"/>
      <c r="IMK7" s="1184"/>
      <c r="IML7" s="1184"/>
      <c r="IMM7" s="1184"/>
      <c r="IMN7" s="1184"/>
      <c r="IMO7" s="1184"/>
      <c r="IMP7" s="1184"/>
      <c r="IMQ7" s="1184"/>
      <c r="IMR7" s="1184"/>
      <c r="IMS7" s="1184"/>
      <c r="IMT7" s="1184"/>
      <c r="IMU7" s="1184"/>
      <c r="IMV7" s="1184"/>
      <c r="IMW7" s="1184"/>
      <c r="IMX7" s="1184"/>
      <c r="IMY7" s="1184"/>
      <c r="IMZ7" s="1184"/>
      <c r="INA7" s="1184"/>
      <c r="INB7" s="1184"/>
      <c r="INC7" s="1184"/>
      <c r="IND7" s="1184"/>
      <c r="INE7" s="1184"/>
      <c r="INF7" s="1184"/>
      <c r="ING7" s="1184"/>
      <c r="INH7" s="1184"/>
      <c r="INI7" s="1184"/>
      <c r="INJ7" s="1184"/>
      <c r="INK7" s="1184"/>
      <c r="INL7" s="1184"/>
      <c r="INM7" s="1184"/>
      <c r="INN7" s="1184"/>
      <c r="INO7" s="1184"/>
      <c r="INP7" s="1184"/>
      <c r="INQ7" s="1184"/>
      <c r="INR7" s="1184"/>
      <c r="INS7" s="1184"/>
      <c r="INT7" s="1184"/>
      <c r="INU7" s="1184"/>
      <c r="INV7" s="1184"/>
      <c r="INW7" s="1184"/>
      <c r="INX7" s="1184"/>
      <c r="INY7" s="1184"/>
      <c r="INZ7" s="1184"/>
      <c r="IOA7" s="1184"/>
      <c r="IOB7" s="1184"/>
      <c r="IOC7" s="1184"/>
      <c r="IOD7" s="1184"/>
      <c r="IOE7" s="1184"/>
      <c r="IOF7" s="1184"/>
      <c r="IOG7" s="1184"/>
      <c r="IOH7" s="1184"/>
      <c r="IOI7" s="1184"/>
      <c r="IOJ7" s="1184"/>
      <c r="IOK7" s="1184"/>
      <c r="IOL7" s="1184"/>
      <c r="IOM7" s="1184"/>
      <c r="ION7" s="1184"/>
      <c r="IOO7" s="1184"/>
      <c r="IOP7" s="1184"/>
      <c r="IOQ7" s="1184"/>
      <c r="IOR7" s="1184"/>
      <c r="IOS7" s="1184"/>
      <c r="IOT7" s="1184"/>
      <c r="IOU7" s="1184"/>
      <c r="IOV7" s="1184"/>
      <c r="IOW7" s="1184"/>
      <c r="IOX7" s="1184"/>
      <c r="IOY7" s="1184"/>
      <c r="IOZ7" s="1184"/>
      <c r="IPA7" s="1184"/>
      <c r="IPB7" s="1184"/>
      <c r="IPC7" s="1184"/>
      <c r="IPD7" s="1184"/>
      <c r="IPE7" s="1184"/>
      <c r="IPF7" s="1184"/>
      <c r="IPG7" s="1184"/>
      <c r="IPH7" s="1184"/>
      <c r="IPI7" s="1184"/>
      <c r="IPJ7" s="1184"/>
      <c r="IPK7" s="1184"/>
      <c r="IPL7" s="1184"/>
      <c r="IPM7" s="1184"/>
      <c r="IPN7" s="1184"/>
      <c r="IPO7" s="1184"/>
      <c r="IPP7" s="1184"/>
      <c r="IPQ7" s="1184"/>
      <c r="IPR7" s="1184"/>
      <c r="IPS7" s="1184"/>
      <c r="IPT7" s="1184"/>
      <c r="IPU7" s="1184"/>
      <c r="IPV7" s="1184"/>
      <c r="IPW7" s="1184"/>
      <c r="IPX7" s="1184"/>
      <c r="IPY7" s="1184"/>
      <c r="IPZ7" s="1184"/>
      <c r="IQA7" s="1184"/>
      <c r="IQB7" s="1184"/>
      <c r="IQC7" s="1184"/>
      <c r="IQD7" s="1184"/>
      <c r="IQE7" s="1184"/>
      <c r="IQF7" s="1184"/>
      <c r="IQG7" s="1184"/>
      <c r="IQH7" s="1184"/>
      <c r="IQI7" s="1184"/>
      <c r="IQJ7" s="1184"/>
      <c r="IQK7" s="1184"/>
      <c r="IQL7" s="1184"/>
      <c r="IQM7" s="1184"/>
      <c r="IQN7" s="1184"/>
      <c r="IQO7" s="1184"/>
      <c r="IQP7" s="1184"/>
      <c r="IQQ7" s="1184"/>
      <c r="IQR7" s="1184"/>
      <c r="IQS7" s="1184"/>
      <c r="IQT7" s="1184"/>
      <c r="IQU7" s="1184"/>
      <c r="IQV7" s="1184"/>
      <c r="IQW7" s="1184"/>
      <c r="IQX7" s="1184"/>
      <c r="IQY7" s="1184"/>
      <c r="IQZ7" s="1184"/>
      <c r="IRA7" s="1184"/>
      <c r="IRB7" s="1184"/>
      <c r="IRC7" s="1184"/>
      <c r="IRD7" s="1184"/>
      <c r="IRE7" s="1184"/>
      <c r="IRF7" s="1184"/>
      <c r="IRG7" s="1184"/>
      <c r="IRH7" s="1184"/>
      <c r="IRI7" s="1184"/>
      <c r="IRJ7" s="1184"/>
      <c r="IRK7" s="1184"/>
      <c r="IRL7" s="1184"/>
      <c r="IRM7" s="1184"/>
      <c r="IRN7" s="1184"/>
      <c r="IRO7" s="1184"/>
      <c r="IRP7" s="1184"/>
      <c r="IRQ7" s="1184"/>
      <c r="IRR7" s="1184"/>
      <c r="IRS7" s="1184"/>
      <c r="IRT7" s="1184"/>
      <c r="IRU7" s="1184"/>
      <c r="IRV7" s="1184"/>
      <c r="IRW7" s="1184"/>
      <c r="IRX7" s="1184"/>
      <c r="IRY7" s="1184"/>
      <c r="IRZ7" s="1184"/>
      <c r="ISA7" s="1184"/>
      <c r="ISB7" s="1184"/>
      <c r="ISC7" s="1184"/>
      <c r="ISD7" s="1184"/>
      <c r="ISE7" s="1184"/>
      <c r="ISF7" s="1184"/>
      <c r="ISG7" s="1184"/>
      <c r="ISH7" s="1184"/>
      <c r="ISI7" s="1184"/>
      <c r="ISJ7" s="1184"/>
      <c r="ISK7" s="1184"/>
      <c r="ISL7" s="1184"/>
      <c r="ISM7" s="1184"/>
      <c r="ISN7" s="1184"/>
      <c r="ISO7" s="1184"/>
      <c r="ISP7" s="1184"/>
      <c r="ISQ7" s="1184"/>
      <c r="ISR7" s="1184"/>
      <c r="ISS7" s="1184"/>
      <c r="IST7" s="1184"/>
      <c r="ISU7" s="1184"/>
      <c r="ISV7" s="1184"/>
      <c r="ISW7" s="1184"/>
      <c r="ISX7" s="1184"/>
      <c r="ISY7" s="1184"/>
      <c r="ISZ7" s="1184"/>
      <c r="ITA7" s="1184"/>
      <c r="ITB7" s="1184"/>
      <c r="ITC7" s="1184"/>
      <c r="ITD7" s="1184"/>
      <c r="ITE7" s="1184"/>
      <c r="ITF7" s="1184"/>
      <c r="ITG7" s="1184"/>
      <c r="ITH7" s="1184"/>
      <c r="ITI7" s="1184"/>
      <c r="ITJ7" s="1184"/>
      <c r="ITK7" s="1184"/>
      <c r="ITL7" s="1184"/>
      <c r="ITM7" s="1184"/>
      <c r="ITN7" s="1184"/>
      <c r="ITO7" s="1184"/>
      <c r="ITP7" s="1184"/>
      <c r="ITQ7" s="1184"/>
      <c r="ITR7" s="1184"/>
      <c r="ITS7" s="1184"/>
      <c r="ITT7" s="1184"/>
      <c r="ITU7" s="1184"/>
      <c r="ITV7" s="1184"/>
      <c r="ITW7" s="1184"/>
      <c r="ITX7" s="1184"/>
      <c r="ITY7" s="1184"/>
      <c r="ITZ7" s="1184"/>
      <c r="IUA7" s="1184"/>
      <c r="IUB7" s="1184"/>
      <c r="IUC7" s="1184"/>
      <c r="IUD7" s="1184"/>
      <c r="IUE7" s="1184"/>
      <c r="IUF7" s="1184"/>
      <c r="IUG7" s="1184"/>
      <c r="IUH7" s="1184"/>
      <c r="IUI7" s="1184"/>
      <c r="IUJ7" s="1184"/>
      <c r="IUK7" s="1184"/>
      <c r="IUL7" s="1184"/>
      <c r="IUM7" s="1184"/>
      <c r="IUN7" s="1184"/>
      <c r="IUO7" s="1184"/>
      <c r="IUP7" s="1184"/>
      <c r="IUQ7" s="1184"/>
      <c r="IUR7" s="1184"/>
      <c r="IUS7" s="1184"/>
      <c r="IUT7" s="1184"/>
      <c r="IUU7" s="1184"/>
      <c r="IUV7" s="1184"/>
      <c r="IUW7" s="1184"/>
      <c r="IUX7" s="1184"/>
      <c r="IUY7" s="1184"/>
      <c r="IUZ7" s="1184"/>
      <c r="IVA7" s="1184"/>
      <c r="IVB7" s="1184"/>
      <c r="IVC7" s="1184"/>
      <c r="IVD7" s="1184"/>
      <c r="IVE7" s="1184"/>
      <c r="IVF7" s="1184"/>
      <c r="IVG7" s="1184"/>
      <c r="IVH7" s="1184"/>
      <c r="IVI7" s="1184"/>
      <c r="IVJ7" s="1184"/>
      <c r="IVK7" s="1184"/>
      <c r="IVL7" s="1184"/>
      <c r="IVM7" s="1184"/>
      <c r="IVN7" s="1184"/>
      <c r="IVO7" s="1184"/>
      <c r="IVP7" s="1184"/>
      <c r="IVQ7" s="1184"/>
      <c r="IVR7" s="1184"/>
      <c r="IVS7" s="1184"/>
      <c r="IVT7" s="1184"/>
      <c r="IVU7" s="1184"/>
      <c r="IVV7" s="1184"/>
      <c r="IVW7" s="1184"/>
      <c r="IVX7" s="1184"/>
      <c r="IVY7" s="1184"/>
      <c r="IVZ7" s="1184"/>
      <c r="IWA7" s="1184"/>
      <c r="IWB7" s="1184"/>
      <c r="IWC7" s="1184"/>
      <c r="IWD7" s="1184"/>
      <c r="IWE7" s="1184"/>
      <c r="IWF7" s="1184"/>
      <c r="IWG7" s="1184"/>
      <c r="IWH7" s="1184"/>
      <c r="IWI7" s="1184"/>
      <c r="IWJ7" s="1184"/>
      <c r="IWK7" s="1184"/>
      <c r="IWL7" s="1184"/>
      <c r="IWM7" s="1184"/>
      <c r="IWN7" s="1184"/>
      <c r="IWO7" s="1184"/>
      <c r="IWP7" s="1184"/>
      <c r="IWQ7" s="1184"/>
      <c r="IWR7" s="1184"/>
      <c r="IWS7" s="1184"/>
      <c r="IWT7" s="1184"/>
      <c r="IWU7" s="1184"/>
      <c r="IWV7" s="1184"/>
      <c r="IWW7" s="1184"/>
      <c r="IWX7" s="1184"/>
      <c r="IWY7" s="1184"/>
      <c r="IWZ7" s="1184"/>
      <c r="IXA7" s="1184"/>
      <c r="IXB7" s="1184"/>
      <c r="IXC7" s="1184"/>
      <c r="IXD7" s="1184"/>
      <c r="IXE7" s="1184"/>
      <c r="IXF7" s="1184"/>
      <c r="IXG7" s="1184"/>
      <c r="IXH7" s="1184"/>
      <c r="IXI7" s="1184"/>
      <c r="IXJ7" s="1184"/>
      <c r="IXK7" s="1184"/>
      <c r="IXL7" s="1184"/>
      <c r="IXM7" s="1184"/>
      <c r="IXN7" s="1184"/>
      <c r="IXO7" s="1184"/>
      <c r="IXP7" s="1184"/>
      <c r="IXQ7" s="1184"/>
      <c r="IXR7" s="1184"/>
      <c r="IXS7" s="1184"/>
      <c r="IXT7" s="1184"/>
      <c r="IXU7" s="1184"/>
      <c r="IXV7" s="1184"/>
      <c r="IXW7" s="1184"/>
      <c r="IXX7" s="1184"/>
      <c r="IXY7" s="1184"/>
      <c r="IXZ7" s="1184"/>
      <c r="IYA7" s="1184"/>
      <c r="IYB7" s="1184"/>
      <c r="IYC7" s="1184"/>
      <c r="IYD7" s="1184"/>
      <c r="IYE7" s="1184"/>
      <c r="IYF7" s="1184"/>
      <c r="IYG7" s="1184"/>
      <c r="IYH7" s="1184"/>
      <c r="IYI7" s="1184"/>
      <c r="IYJ7" s="1184"/>
      <c r="IYK7" s="1184"/>
      <c r="IYL7" s="1184"/>
      <c r="IYM7" s="1184"/>
      <c r="IYN7" s="1184"/>
      <c r="IYO7" s="1184"/>
      <c r="IYP7" s="1184"/>
      <c r="IYQ7" s="1184"/>
      <c r="IYR7" s="1184"/>
      <c r="IYS7" s="1184"/>
      <c r="IYT7" s="1184"/>
      <c r="IYU7" s="1184"/>
      <c r="IYV7" s="1184"/>
      <c r="IYW7" s="1184"/>
      <c r="IYX7" s="1184"/>
      <c r="IYY7" s="1184"/>
      <c r="IYZ7" s="1184"/>
      <c r="IZA7" s="1184"/>
      <c r="IZB7" s="1184"/>
      <c r="IZC7" s="1184"/>
      <c r="IZD7" s="1184"/>
      <c r="IZE7" s="1184"/>
      <c r="IZF7" s="1184"/>
      <c r="IZG7" s="1184"/>
      <c r="IZH7" s="1184"/>
      <c r="IZI7" s="1184"/>
      <c r="IZJ7" s="1184"/>
      <c r="IZK7" s="1184"/>
      <c r="IZL7" s="1184"/>
      <c r="IZM7" s="1184"/>
      <c r="IZN7" s="1184"/>
      <c r="IZO7" s="1184"/>
      <c r="IZP7" s="1184"/>
      <c r="IZQ7" s="1184"/>
      <c r="IZR7" s="1184"/>
      <c r="IZS7" s="1184"/>
      <c r="IZT7" s="1184"/>
      <c r="IZU7" s="1184"/>
      <c r="IZV7" s="1184"/>
      <c r="IZW7" s="1184"/>
      <c r="IZX7" s="1184"/>
      <c r="IZY7" s="1184"/>
      <c r="IZZ7" s="1184"/>
      <c r="JAA7" s="1184"/>
      <c r="JAB7" s="1184"/>
      <c r="JAC7" s="1184"/>
      <c r="JAD7" s="1184"/>
      <c r="JAE7" s="1184"/>
      <c r="JAF7" s="1184"/>
      <c r="JAG7" s="1184"/>
      <c r="JAH7" s="1184"/>
      <c r="JAI7" s="1184"/>
      <c r="JAJ7" s="1184"/>
      <c r="JAK7" s="1184"/>
      <c r="JAL7" s="1184"/>
      <c r="JAM7" s="1184"/>
      <c r="JAN7" s="1184"/>
      <c r="JAO7" s="1184"/>
      <c r="JAP7" s="1184"/>
      <c r="JAQ7" s="1184"/>
      <c r="JAR7" s="1184"/>
      <c r="JAS7" s="1184"/>
      <c r="JAT7" s="1184"/>
      <c r="JAU7" s="1184"/>
      <c r="JAV7" s="1184"/>
      <c r="JAW7" s="1184"/>
      <c r="JAX7" s="1184"/>
      <c r="JAY7" s="1184"/>
      <c r="JAZ7" s="1184"/>
      <c r="JBA7" s="1184"/>
      <c r="JBB7" s="1184"/>
      <c r="JBC7" s="1184"/>
      <c r="JBD7" s="1184"/>
      <c r="JBE7" s="1184"/>
      <c r="JBF7" s="1184"/>
      <c r="JBG7" s="1184"/>
      <c r="JBH7" s="1184"/>
      <c r="JBI7" s="1184"/>
      <c r="JBJ7" s="1184"/>
      <c r="JBK7" s="1184"/>
      <c r="JBL7" s="1184"/>
      <c r="JBM7" s="1184"/>
      <c r="JBN7" s="1184"/>
      <c r="JBO7" s="1184"/>
      <c r="JBP7" s="1184"/>
      <c r="JBQ7" s="1184"/>
      <c r="JBR7" s="1184"/>
      <c r="JBS7" s="1184"/>
      <c r="JBT7" s="1184"/>
      <c r="JBU7" s="1184"/>
      <c r="JBV7" s="1184"/>
      <c r="JBW7" s="1184"/>
      <c r="JBX7" s="1184"/>
      <c r="JBY7" s="1184"/>
      <c r="JBZ7" s="1184"/>
      <c r="JCA7" s="1184"/>
      <c r="JCB7" s="1184"/>
      <c r="JCC7" s="1184"/>
      <c r="JCD7" s="1184"/>
      <c r="JCE7" s="1184"/>
      <c r="JCF7" s="1184"/>
      <c r="JCG7" s="1184"/>
      <c r="JCH7" s="1184"/>
      <c r="JCI7" s="1184"/>
      <c r="JCJ7" s="1184"/>
      <c r="JCK7" s="1184"/>
      <c r="JCL7" s="1184"/>
      <c r="JCM7" s="1184"/>
      <c r="JCN7" s="1184"/>
      <c r="JCO7" s="1184"/>
      <c r="JCP7" s="1184"/>
      <c r="JCQ7" s="1184"/>
      <c r="JCR7" s="1184"/>
      <c r="JCS7" s="1184"/>
      <c r="JCT7" s="1184"/>
      <c r="JCU7" s="1184"/>
      <c r="JCV7" s="1184"/>
      <c r="JCW7" s="1184"/>
      <c r="JCX7" s="1184"/>
      <c r="JCY7" s="1184"/>
      <c r="JCZ7" s="1184"/>
      <c r="JDA7" s="1184"/>
      <c r="JDB7" s="1184"/>
      <c r="JDC7" s="1184"/>
      <c r="JDD7" s="1184"/>
      <c r="JDE7" s="1184"/>
      <c r="JDF7" s="1184"/>
      <c r="JDG7" s="1184"/>
      <c r="JDH7" s="1184"/>
      <c r="JDI7" s="1184"/>
      <c r="JDJ7" s="1184"/>
      <c r="JDK7" s="1184"/>
      <c r="JDL7" s="1184"/>
      <c r="JDM7" s="1184"/>
      <c r="JDN7" s="1184"/>
      <c r="JDO7" s="1184"/>
      <c r="JDP7" s="1184"/>
      <c r="JDQ7" s="1184"/>
      <c r="JDR7" s="1184"/>
      <c r="JDS7" s="1184"/>
      <c r="JDT7" s="1184"/>
      <c r="JDU7" s="1184"/>
      <c r="JDV7" s="1184"/>
      <c r="JDW7" s="1184"/>
      <c r="JDX7" s="1184"/>
      <c r="JDY7" s="1184"/>
      <c r="JDZ7" s="1184"/>
      <c r="JEA7" s="1184"/>
      <c r="JEB7" s="1184"/>
      <c r="JEC7" s="1184"/>
      <c r="JED7" s="1184"/>
      <c r="JEE7" s="1184"/>
      <c r="JEF7" s="1184"/>
      <c r="JEG7" s="1184"/>
      <c r="JEH7" s="1184"/>
      <c r="JEI7" s="1184"/>
      <c r="JEJ7" s="1184"/>
      <c r="JEK7" s="1184"/>
      <c r="JEL7" s="1184"/>
      <c r="JEM7" s="1184"/>
      <c r="JEN7" s="1184"/>
      <c r="JEO7" s="1184"/>
      <c r="JEP7" s="1184"/>
      <c r="JEQ7" s="1184"/>
      <c r="JER7" s="1184"/>
      <c r="JES7" s="1184"/>
      <c r="JET7" s="1184"/>
      <c r="JEU7" s="1184"/>
      <c r="JEV7" s="1184"/>
      <c r="JEW7" s="1184"/>
      <c r="JEX7" s="1184"/>
      <c r="JEY7" s="1184"/>
      <c r="JEZ7" s="1184"/>
      <c r="JFA7" s="1184"/>
      <c r="JFB7" s="1184"/>
      <c r="JFC7" s="1184"/>
      <c r="JFD7" s="1184"/>
      <c r="JFE7" s="1184"/>
      <c r="JFF7" s="1184"/>
      <c r="JFG7" s="1184"/>
      <c r="JFH7" s="1184"/>
      <c r="JFI7" s="1184"/>
      <c r="JFJ7" s="1184"/>
      <c r="JFK7" s="1184"/>
      <c r="JFL7" s="1184"/>
      <c r="JFM7" s="1184"/>
      <c r="JFN7" s="1184"/>
      <c r="JFO7" s="1184"/>
      <c r="JFP7" s="1184"/>
      <c r="JFQ7" s="1184"/>
      <c r="JFR7" s="1184"/>
      <c r="JFS7" s="1184"/>
      <c r="JFT7" s="1184"/>
      <c r="JFU7" s="1184"/>
      <c r="JFV7" s="1184"/>
      <c r="JFW7" s="1184"/>
      <c r="JFX7" s="1184"/>
      <c r="JFY7" s="1184"/>
      <c r="JFZ7" s="1184"/>
      <c r="JGA7" s="1184"/>
      <c r="JGB7" s="1184"/>
      <c r="JGC7" s="1184"/>
      <c r="JGD7" s="1184"/>
      <c r="JGE7" s="1184"/>
      <c r="JGF7" s="1184"/>
      <c r="JGG7" s="1184"/>
      <c r="JGH7" s="1184"/>
      <c r="JGI7" s="1184"/>
      <c r="JGJ7" s="1184"/>
      <c r="JGK7" s="1184"/>
      <c r="JGL7" s="1184"/>
      <c r="JGM7" s="1184"/>
      <c r="JGN7" s="1184"/>
      <c r="JGO7" s="1184"/>
      <c r="JGP7" s="1184"/>
      <c r="JGQ7" s="1184"/>
      <c r="JGR7" s="1184"/>
      <c r="JGS7" s="1184"/>
      <c r="JGT7" s="1184"/>
      <c r="JGU7" s="1184"/>
      <c r="JGV7" s="1184"/>
      <c r="JGW7" s="1184"/>
      <c r="JGX7" s="1184"/>
      <c r="JGY7" s="1184"/>
      <c r="JGZ7" s="1184"/>
      <c r="JHA7" s="1184"/>
      <c r="JHB7" s="1184"/>
      <c r="JHC7" s="1184"/>
      <c r="JHD7" s="1184"/>
      <c r="JHE7" s="1184"/>
      <c r="JHF7" s="1184"/>
      <c r="JHG7" s="1184"/>
      <c r="JHH7" s="1184"/>
      <c r="JHI7" s="1184"/>
      <c r="JHJ7" s="1184"/>
      <c r="JHK7" s="1184"/>
      <c r="JHL7" s="1184"/>
      <c r="JHM7" s="1184"/>
      <c r="JHN7" s="1184"/>
      <c r="JHO7" s="1184"/>
      <c r="JHP7" s="1184"/>
      <c r="JHQ7" s="1184"/>
      <c r="JHR7" s="1184"/>
      <c r="JHS7" s="1184"/>
      <c r="JHT7" s="1184"/>
      <c r="JHU7" s="1184"/>
      <c r="JHV7" s="1184"/>
      <c r="JHW7" s="1184"/>
      <c r="JHX7" s="1184"/>
      <c r="JHY7" s="1184"/>
      <c r="JHZ7" s="1184"/>
      <c r="JIA7" s="1184"/>
      <c r="JIB7" s="1184"/>
      <c r="JIC7" s="1184"/>
      <c r="JID7" s="1184"/>
      <c r="JIE7" s="1184"/>
      <c r="JIF7" s="1184"/>
      <c r="JIG7" s="1184"/>
      <c r="JIH7" s="1184"/>
      <c r="JII7" s="1184"/>
      <c r="JIJ7" s="1184"/>
      <c r="JIK7" s="1184"/>
      <c r="JIL7" s="1184"/>
      <c r="JIM7" s="1184"/>
      <c r="JIN7" s="1184"/>
      <c r="JIO7" s="1184"/>
      <c r="JIP7" s="1184"/>
      <c r="JIQ7" s="1184"/>
      <c r="JIR7" s="1184"/>
      <c r="JIS7" s="1184"/>
      <c r="JIT7" s="1184"/>
      <c r="JIU7" s="1184"/>
      <c r="JIV7" s="1184"/>
      <c r="JIW7" s="1184"/>
      <c r="JIX7" s="1184"/>
      <c r="JIY7" s="1184"/>
      <c r="JIZ7" s="1184"/>
      <c r="JJA7" s="1184"/>
      <c r="JJB7" s="1184"/>
      <c r="JJC7" s="1184"/>
      <c r="JJD7" s="1184"/>
      <c r="JJE7" s="1184"/>
      <c r="JJF7" s="1184"/>
      <c r="JJG7" s="1184"/>
      <c r="JJH7" s="1184"/>
      <c r="JJI7" s="1184"/>
      <c r="JJJ7" s="1184"/>
      <c r="JJK7" s="1184"/>
      <c r="JJL7" s="1184"/>
      <c r="JJM7" s="1184"/>
      <c r="JJN7" s="1184"/>
      <c r="JJO7" s="1184"/>
      <c r="JJP7" s="1184"/>
      <c r="JJQ7" s="1184"/>
      <c r="JJR7" s="1184"/>
      <c r="JJS7" s="1184"/>
      <c r="JJT7" s="1184"/>
      <c r="JJU7" s="1184"/>
      <c r="JJV7" s="1184"/>
      <c r="JJW7" s="1184"/>
      <c r="JJX7" s="1184"/>
      <c r="JJY7" s="1184"/>
      <c r="JJZ7" s="1184"/>
      <c r="JKA7" s="1184"/>
      <c r="JKB7" s="1184"/>
      <c r="JKC7" s="1184"/>
      <c r="JKD7" s="1184"/>
      <c r="JKE7" s="1184"/>
      <c r="JKF7" s="1184"/>
      <c r="JKG7" s="1184"/>
      <c r="JKH7" s="1184"/>
      <c r="JKI7" s="1184"/>
      <c r="JKJ7" s="1184"/>
      <c r="JKK7" s="1184"/>
      <c r="JKL7" s="1184"/>
      <c r="JKM7" s="1184"/>
      <c r="JKN7" s="1184"/>
      <c r="JKO7" s="1184"/>
      <c r="JKP7" s="1184"/>
      <c r="JKQ7" s="1184"/>
      <c r="JKR7" s="1184"/>
      <c r="JKS7" s="1184"/>
      <c r="JKT7" s="1184"/>
      <c r="JKU7" s="1184"/>
      <c r="JKV7" s="1184"/>
      <c r="JKW7" s="1184"/>
      <c r="JKX7" s="1184"/>
      <c r="JKY7" s="1184"/>
      <c r="JKZ7" s="1184"/>
      <c r="JLA7" s="1184"/>
      <c r="JLB7" s="1184"/>
      <c r="JLC7" s="1184"/>
      <c r="JLD7" s="1184"/>
      <c r="JLE7" s="1184"/>
      <c r="JLF7" s="1184"/>
      <c r="JLG7" s="1184"/>
      <c r="JLH7" s="1184"/>
      <c r="JLI7" s="1184"/>
      <c r="JLJ7" s="1184"/>
      <c r="JLK7" s="1184"/>
      <c r="JLL7" s="1184"/>
      <c r="JLM7" s="1184"/>
      <c r="JLN7" s="1184"/>
      <c r="JLO7" s="1184"/>
      <c r="JLP7" s="1184"/>
      <c r="JLQ7" s="1184"/>
      <c r="JLR7" s="1184"/>
      <c r="JLS7" s="1184"/>
      <c r="JLT7" s="1184"/>
      <c r="JLU7" s="1184"/>
      <c r="JLV7" s="1184"/>
      <c r="JLW7" s="1184"/>
      <c r="JLX7" s="1184"/>
      <c r="JLY7" s="1184"/>
      <c r="JLZ7" s="1184"/>
      <c r="JMA7" s="1184"/>
      <c r="JMB7" s="1184"/>
      <c r="JMC7" s="1184"/>
      <c r="JMD7" s="1184"/>
      <c r="JME7" s="1184"/>
      <c r="JMF7" s="1184"/>
      <c r="JMG7" s="1184"/>
      <c r="JMH7" s="1184"/>
      <c r="JMI7" s="1184"/>
      <c r="JMJ7" s="1184"/>
      <c r="JMK7" s="1184"/>
      <c r="JML7" s="1184"/>
      <c r="JMM7" s="1184"/>
      <c r="JMN7" s="1184"/>
      <c r="JMO7" s="1184"/>
      <c r="JMP7" s="1184"/>
      <c r="JMQ7" s="1184"/>
      <c r="JMR7" s="1184"/>
      <c r="JMS7" s="1184"/>
      <c r="JMT7" s="1184"/>
      <c r="JMU7" s="1184"/>
      <c r="JMV7" s="1184"/>
      <c r="JMW7" s="1184"/>
      <c r="JMX7" s="1184"/>
      <c r="JMY7" s="1184"/>
      <c r="JMZ7" s="1184"/>
      <c r="JNA7" s="1184"/>
      <c r="JNB7" s="1184"/>
      <c r="JNC7" s="1184"/>
      <c r="JND7" s="1184"/>
      <c r="JNE7" s="1184"/>
      <c r="JNF7" s="1184"/>
      <c r="JNG7" s="1184"/>
      <c r="JNH7" s="1184"/>
      <c r="JNI7" s="1184"/>
      <c r="JNJ7" s="1184"/>
      <c r="JNK7" s="1184"/>
      <c r="JNL7" s="1184"/>
      <c r="JNM7" s="1184"/>
      <c r="JNN7" s="1184"/>
      <c r="JNO7" s="1184"/>
      <c r="JNP7" s="1184"/>
      <c r="JNQ7" s="1184"/>
      <c r="JNR7" s="1184"/>
      <c r="JNS7" s="1184"/>
      <c r="JNT7" s="1184"/>
      <c r="JNU7" s="1184"/>
      <c r="JNV7" s="1184"/>
      <c r="JNW7" s="1184"/>
      <c r="JNX7" s="1184"/>
      <c r="JNY7" s="1184"/>
      <c r="JNZ7" s="1184"/>
      <c r="JOA7" s="1184"/>
      <c r="JOB7" s="1184"/>
      <c r="JOC7" s="1184"/>
      <c r="JOD7" s="1184"/>
      <c r="JOE7" s="1184"/>
      <c r="JOF7" s="1184"/>
      <c r="JOG7" s="1184"/>
      <c r="JOH7" s="1184"/>
      <c r="JOI7" s="1184"/>
      <c r="JOJ7" s="1184"/>
      <c r="JOK7" s="1184"/>
      <c r="JOL7" s="1184"/>
      <c r="JOM7" s="1184"/>
      <c r="JON7" s="1184"/>
      <c r="JOO7" s="1184"/>
      <c r="JOP7" s="1184"/>
      <c r="JOQ7" s="1184"/>
      <c r="JOR7" s="1184"/>
      <c r="JOS7" s="1184"/>
      <c r="JOT7" s="1184"/>
      <c r="JOU7" s="1184"/>
      <c r="JOV7" s="1184"/>
      <c r="JOW7" s="1184"/>
      <c r="JOX7" s="1184"/>
      <c r="JOY7" s="1184"/>
      <c r="JOZ7" s="1184"/>
      <c r="JPA7" s="1184"/>
      <c r="JPB7" s="1184"/>
      <c r="JPC7" s="1184"/>
      <c r="JPD7" s="1184"/>
      <c r="JPE7" s="1184"/>
      <c r="JPF7" s="1184"/>
      <c r="JPG7" s="1184"/>
      <c r="JPH7" s="1184"/>
      <c r="JPI7" s="1184"/>
      <c r="JPJ7" s="1184"/>
      <c r="JPK7" s="1184"/>
      <c r="JPL7" s="1184"/>
      <c r="JPM7" s="1184"/>
      <c r="JPN7" s="1184"/>
      <c r="JPO7" s="1184"/>
      <c r="JPP7" s="1184"/>
      <c r="JPQ7" s="1184"/>
      <c r="JPR7" s="1184"/>
      <c r="JPS7" s="1184"/>
      <c r="JPT7" s="1184"/>
      <c r="JPU7" s="1184"/>
      <c r="JPV7" s="1184"/>
      <c r="JPW7" s="1184"/>
      <c r="JPX7" s="1184"/>
      <c r="JPY7" s="1184"/>
      <c r="JPZ7" s="1184"/>
      <c r="JQA7" s="1184"/>
      <c r="JQB7" s="1184"/>
      <c r="JQC7" s="1184"/>
      <c r="JQD7" s="1184"/>
      <c r="JQE7" s="1184"/>
      <c r="JQF7" s="1184"/>
      <c r="JQG7" s="1184"/>
      <c r="JQH7" s="1184"/>
      <c r="JQI7" s="1184"/>
      <c r="JQJ7" s="1184"/>
      <c r="JQK7" s="1184"/>
      <c r="JQL7" s="1184"/>
      <c r="JQM7" s="1184"/>
      <c r="JQN7" s="1184"/>
      <c r="JQO7" s="1184"/>
      <c r="JQP7" s="1184"/>
      <c r="JQQ7" s="1184"/>
      <c r="JQR7" s="1184"/>
      <c r="JQS7" s="1184"/>
      <c r="JQT7" s="1184"/>
      <c r="JQU7" s="1184"/>
      <c r="JQV7" s="1184"/>
      <c r="JQW7" s="1184"/>
      <c r="JQX7" s="1184"/>
      <c r="JQY7" s="1184"/>
      <c r="JQZ7" s="1184"/>
      <c r="JRA7" s="1184"/>
      <c r="JRB7" s="1184"/>
      <c r="JRC7" s="1184"/>
      <c r="JRD7" s="1184"/>
      <c r="JRE7" s="1184"/>
      <c r="JRF7" s="1184"/>
      <c r="JRG7" s="1184"/>
      <c r="JRH7" s="1184"/>
      <c r="JRI7" s="1184"/>
      <c r="JRJ7" s="1184"/>
      <c r="JRK7" s="1184"/>
      <c r="JRL7" s="1184"/>
      <c r="JRM7" s="1184"/>
      <c r="JRN7" s="1184"/>
      <c r="JRO7" s="1184"/>
      <c r="JRP7" s="1184"/>
      <c r="JRQ7" s="1184"/>
      <c r="JRR7" s="1184"/>
      <c r="JRS7" s="1184"/>
      <c r="JRT7" s="1184"/>
      <c r="JRU7" s="1184"/>
      <c r="JRV7" s="1184"/>
      <c r="JRW7" s="1184"/>
      <c r="JRX7" s="1184"/>
      <c r="JRY7" s="1184"/>
      <c r="JRZ7" s="1184"/>
      <c r="JSA7" s="1184"/>
      <c r="JSB7" s="1184"/>
      <c r="JSC7" s="1184"/>
      <c r="JSD7" s="1184"/>
      <c r="JSE7" s="1184"/>
      <c r="JSF7" s="1184"/>
      <c r="JSG7" s="1184"/>
      <c r="JSH7" s="1184"/>
      <c r="JSI7" s="1184"/>
      <c r="JSJ7" s="1184"/>
      <c r="JSK7" s="1184"/>
      <c r="JSL7" s="1184"/>
      <c r="JSM7" s="1184"/>
      <c r="JSN7" s="1184"/>
      <c r="JSO7" s="1184"/>
      <c r="JSP7" s="1184"/>
      <c r="JSQ7" s="1184"/>
      <c r="JSR7" s="1184"/>
      <c r="JSS7" s="1184"/>
      <c r="JST7" s="1184"/>
      <c r="JSU7" s="1184"/>
      <c r="JSV7" s="1184"/>
      <c r="JSW7" s="1184"/>
      <c r="JSX7" s="1184"/>
      <c r="JSY7" s="1184"/>
      <c r="JSZ7" s="1184"/>
      <c r="JTA7" s="1184"/>
      <c r="JTB7" s="1184"/>
      <c r="JTC7" s="1184"/>
      <c r="JTD7" s="1184"/>
      <c r="JTE7" s="1184"/>
      <c r="JTF7" s="1184"/>
      <c r="JTG7" s="1184"/>
      <c r="JTH7" s="1184"/>
      <c r="JTI7" s="1184"/>
      <c r="JTJ7" s="1184"/>
      <c r="JTK7" s="1184"/>
      <c r="JTL7" s="1184"/>
      <c r="JTM7" s="1184"/>
      <c r="JTN7" s="1184"/>
      <c r="JTO7" s="1184"/>
      <c r="JTP7" s="1184"/>
      <c r="JTQ7" s="1184"/>
      <c r="JTR7" s="1184"/>
      <c r="JTS7" s="1184"/>
      <c r="JTT7" s="1184"/>
      <c r="JTU7" s="1184"/>
      <c r="JTV7" s="1184"/>
      <c r="JTW7" s="1184"/>
      <c r="JTX7" s="1184"/>
      <c r="JTY7" s="1184"/>
      <c r="JTZ7" s="1184"/>
      <c r="JUA7" s="1184"/>
      <c r="JUB7" s="1184"/>
      <c r="JUC7" s="1184"/>
      <c r="JUD7" s="1184"/>
      <c r="JUE7" s="1184"/>
      <c r="JUF7" s="1184"/>
      <c r="JUG7" s="1184"/>
      <c r="JUH7" s="1184"/>
      <c r="JUI7" s="1184"/>
      <c r="JUJ7" s="1184"/>
      <c r="JUK7" s="1184"/>
      <c r="JUL7" s="1184"/>
      <c r="JUM7" s="1184"/>
      <c r="JUN7" s="1184"/>
      <c r="JUO7" s="1184"/>
      <c r="JUP7" s="1184"/>
      <c r="JUQ7" s="1184"/>
      <c r="JUR7" s="1184"/>
      <c r="JUS7" s="1184"/>
      <c r="JUT7" s="1184"/>
      <c r="JUU7" s="1184"/>
      <c r="JUV7" s="1184"/>
      <c r="JUW7" s="1184"/>
      <c r="JUX7" s="1184"/>
      <c r="JUY7" s="1184"/>
      <c r="JUZ7" s="1184"/>
      <c r="JVA7" s="1184"/>
      <c r="JVB7" s="1184"/>
      <c r="JVC7" s="1184"/>
      <c r="JVD7" s="1184"/>
      <c r="JVE7" s="1184"/>
      <c r="JVF7" s="1184"/>
      <c r="JVG7" s="1184"/>
      <c r="JVH7" s="1184"/>
      <c r="JVI7" s="1184"/>
      <c r="JVJ7" s="1184"/>
      <c r="JVK7" s="1184"/>
      <c r="JVL7" s="1184"/>
      <c r="JVM7" s="1184"/>
      <c r="JVN7" s="1184"/>
      <c r="JVO7" s="1184"/>
      <c r="JVP7" s="1184"/>
      <c r="JVQ7" s="1184"/>
      <c r="JVR7" s="1184"/>
      <c r="JVS7" s="1184"/>
      <c r="JVT7" s="1184"/>
      <c r="JVU7" s="1184"/>
      <c r="JVV7" s="1184"/>
      <c r="JVW7" s="1184"/>
      <c r="JVX7" s="1184"/>
      <c r="JVY7" s="1184"/>
      <c r="JVZ7" s="1184"/>
      <c r="JWA7" s="1184"/>
      <c r="JWB7" s="1184"/>
      <c r="JWC7" s="1184"/>
      <c r="JWD7" s="1184"/>
      <c r="JWE7" s="1184"/>
      <c r="JWF7" s="1184"/>
      <c r="JWG7" s="1184"/>
      <c r="JWH7" s="1184"/>
      <c r="JWI7" s="1184"/>
      <c r="JWJ7" s="1184"/>
      <c r="JWK7" s="1184"/>
      <c r="JWL7" s="1184"/>
      <c r="JWM7" s="1184"/>
      <c r="JWN7" s="1184"/>
      <c r="JWO7" s="1184"/>
      <c r="JWP7" s="1184"/>
      <c r="JWQ7" s="1184"/>
      <c r="JWR7" s="1184"/>
      <c r="JWS7" s="1184"/>
      <c r="JWT7" s="1184"/>
      <c r="JWU7" s="1184"/>
      <c r="JWV7" s="1184"/>
      <c r="JWW7" s="1184"/>
      <c r="JWX7" s="1184"/>
      <c r="JWY7" s="1184"/>
      <c r="JWZ7" s="1184"/>
      <c r="JXA7" s="1184"/>
      <c r="JXB7" s="1184"/>
      <c r="JXC7" s="1184"/>
      <c r="JXD7" s="1184"/>
      <c r="JXE7" s="1184"/>
      <c r="JXF7" s="1184"/>
      <c r="JXG7" s="1184"/>
      <c r="JXH7" s="1184"/>
      <c r="JXI7" s="1184"/>
      <c r="JXJ7" s="1184"/>
      <c r="JXK7" s="1184"/>
      <c r="JXL7" s="1184"/>
      <c r="JXM7" s="1184"/>
      <c r="JXN7" s="1184"/>
      <c r="JXO7" s="1184"/>
      <c r="JXP7" s="1184"/>
      <c r="JXQ7" s="1184"/>
      <c r="JXR7" s="1184"/>
      <c r="JXS7" s="1184"/>
      <c r="JXT7" s="1184"/>
      <c r="JXU7" s="1184"/>
      <c r="JXV7" s="1184"/>
      <c r="JXW7" s="1184"/>
      <c r="JXX7" s="1184"/>
      <c r="JXY7" s="1184"/>
      <c r="JXZ7" s="1184"/>
      <c r="JYA7" s="1184"/>
      <c r="JYB7" s="1184"/>
      <c r="JYC7" s="1184"/>
      <c r="JYD7" s="1184"/>
      <c r="JYE7" s="1184"/>
      <c r="JYF7" s="1184"/>
      <c r="JYG7" s="1184"/>
      <c r="JYH7" s="1184"/>
      <c r="JYI7" s="1184"/>
      <c r="JYJ7" s="1184"/>
      <c r="JYK7" s="1184"/>
      <c r="JYL7" s="1184"/>
      <c r="JYM7" s="1184"/>
      <c r="JYN7" s="1184"/>
      <c r="JYO7" s="1184"/>
      <c r="JYP7" s="1184"/>
      <c r="JYQ7" s="1184"/>
      <c r="JYR7" s="1184"/>
      <c r="JYS7" s="1184"/>
      <c r="JYT7" s="1184"/>
      <c r="JYU7" s="1184"/>
      <c r="JYV7" s="1184"/>
      <c r="JYW7" s="1184"/>
      <c r="JYX7" s="1184"/>
      <c r="JYY7" s="1184"/>
      <c r="JYZ7" s="1184"/>
      <c r="JZA7" s="1184"/>
      <c r="JZB7" s="1184"/>
      <c r="JZC7" s="1184"/>
      <c r="JZD7" s="1184"/>
      <c r="JZE7" s="1184"/>
      <c r="JZF7" s="1184"/>
      <c r="JZG7" s="1184"/>
      <c r="JZH7" s="1184"/>
      <c r="JZI7" s="1184"/>
      <c r="JZJ7" s="1184"/>
      <c r="JZK7" s="1184"/>
      <c r="JZL7" s="1184"/>
      <c r="JZM7" s="1184"/>
      <c r="JZN7" s="1184"/>
      <c r="JZO7" s="1184"/>
      <c r="JZP7" s="1184"/>
      <c r="JZQ7" s="1184"/>
      <c r="JZR7" s="1184"/>
      <c r="JZS7" s="1184"/>
      <c r="JZT7" s="1184"/>
      <c r="JZU7" s="1184"/>
      <c r="JZV7" s="1184"/>
      <c r="JZW7" s="1184"/>
      <c r="JZX7" s="1184"/>
      <c r="JZY7" s="1184"/>
      <c r="JZZ7" s="1184"/>
      <c r="KAA7" s="1184"/>
      <c r="KAB7" s="1184"/>
      <c r="KAC7" s="1184"/>
      <c r="KAD7" s="1184"/>
      <c r="KAE7" s="1184"/>
      <c r="KAF7" s="1184"/>
      <c r="KAG7" s="1184"/>
      <c r="KAH7" s="1184"/>
      <c r="KAI7" s="1184"/>
      <c r="KAJ7" s="1184"/>
      <c r="KAK7" s="1184"/>
      <c r="KAL7" s="1184"/>
      <c r="KAM7" s="1184"/>
      <c r="KAN7" s="1184"/>
      <c r="KAO7" s="1184"/>
      <c r="KAP7" s="1184"/>
      <c r="KAQ7" s="1184"/>
      <c r="KAR7" s="1184"/>
      <c r="KAS7" s="1184"/>
      <c r="KAT7" s="1184"/>
      <c r="KAU7" s="1184"/>
      <c r="KAV7" s="1184"/>
      <c r="KAW7" s="1184"/>
      <c r="KAX7" s="1184"/>
      <c r="KAY7" s="1184"/>
      <c r="KAZ7" s="1184"/>
      <c r="KBA7" s="1184"/>
      <c r="KBB7" s="1184"/>
      <c r="KBC7" s="1184"/>
      <c r="KBD7" s="1184"/>
      <c r="KBE7" s="1184"/>
      <c r="KBF7" s="1184"/>
      <c r="KBG7" s="1184"/>
      <c r="KBH7" s="1184"/>
      <c r="KBI7" s="1184"/>
      <c r="KBJ7" s="1184"/>
      <c r="KBK7" s="1184"/>
      <c r="KBL7" s="1184"/>
      <c r="KBM7" s="1184"/>
      <c r="KBN7" s="1184"/>
      <c r="KBO7" s="1184"/>
      <c r="KBP7" s="1184"/>
      <c r="KBQ7" s="1184"/>
      <c r="KBR7" s="1184"/>
      <c r="KBS7" s="1184"/>
      <c r="KBT7" s="1184"/>
      <c r="KBU7" s="1184"/>
      <c r="KBV7" s="1184"/>
      <c r="KBW7" s="1184"/>
      <c r="KBX7" s="1184"/>
      <c r="KBY7" s="1184"/>
      <c r="KBZ7" s="1184"/>
      <c r="KCA7" s="1184"/>
      <c r="KCB7" s="1184"/>
      <c r="KCC7" s="1184"/>
      <c r="KCD7" s="1184"/>
      <c r="KCE7" s="1184"/>
      <c r="KCF7" s="1184"/>
      <c r="KCG7" s="1184"/>
      <c r="KCH7" s="1184"/>
      <c r="KCI7" s="1184"/>
      <c r="KCJ7" s="1184"/>
      <c r="KCK7" s="1184"/>
      <c r="KCL7" s="1184"/>
      <c r="KCM7" s="1184"/>
      <c r="KCN7" s="1184"/>
      <c r="KCO7" s="1184"/>
      <c r="KCP7" s="1184"/>
      <c r="KCQ7" s="1184"/>
      <c r="KCR7" s="1184"/>
      <c r="KCS7" s="1184"/>
      <c r="KCT7" s="1184"/>
      <c r="KCU7" s="1184"/>
      <c r="KCV7" s="1184"/>
      <c r="KCW7" s="1184"/>
      <c r="KCX7" s="1184"/>
      <c r="KCY7" s="1184"/>
      <c r="KCZ7" s="1184"/>
      <c r="KDA7" s="1184"/>
      <c r="KDB7" s="1184"/>
      <c r="KDC7" s="1184"/>
      <c r="KDD7" s="1184"/>
      <c r="KDE7" s="1184"/>
      <c r="KDF7" s="1184"/>
      <c r="KDG7" s="1184"/>
      <c r="KDH7" s="1184"/>
      <c r="KDI7" s="1184"/>
      <c r="KDJ7" s="1184"/>
      <c r="KDK7" s="1184"/>
      <c r="KDL7" s="1184"/>
      <c r="KDM7" s="1184"/>
      <c r="KDN7" s="1184"/>
      <c r="KDO7" s="1184"/>
      <c r="KDP7" s="1184"/>
      <c r="KDQ7" s="1184"/>
      <c r="KDR7" s="1184"/>
      <c r="KDS7" s="1184"/>
      <c r="KDT7" s="1184"/>
      <c r="KDU7" s="1184"/>
      <c r="KDV7" s="1184"/>
      <c r="KDW7" s="1184"/>
      <c r="KDX7" s="1184"/>
      <c r="KDY7" s="1184"/>
      <c r="KDZ7" s="1184"/>
      <c r="KEA7" s="1184"/>
      <c r="KEB7" s="1184"/>
      <c r="KEC7" s="1184"/>
      <c r="KED7" s="1184"/>
      <c r="KEE7" s="1184"/>
      <c r="KEF7" s="1184"/>
      <c r="KEG7" s="1184"/>
      <c r="KEH7" s="1184"/>
      <c r="KEI7" s="1184"/>
      <c r="KEJ7" s="1184"/>
      <c r="KEK7" s="1184"/>
      <c r="KEL7" s="1184"/>
      <c r="KEM7" s="1184"/>
      <c r="KEN7" s="1184"/>
      <c r="KEO7" s="1184"/>
      <c r="KEP7" s="1184"/>
      <c r="KEQ7" s="1184"/>
      <c r="KER7" s="1184"/>
      <c r="KES7" s="1184"/>
      <c r="KET7" s="1184"/>
      <c r="KEU7" s="1184"/>
      <c r="KEV7" s="1184"/>
      <c r="KEW7" s="1184"/>
      <c r="KEX7" s="1184"/>
      <c r="KEY7" s="1184"/>
      <c r="KEZ7" s="1184"/>
      <c r="KFA7" s="1184"/>
      <c r="KFB7" s="1184"/>
      <c r="KFC7" s="1184"/>
      <c r="KFD7" s="1184"/>
      <c r="KFE7" s="1184"/>
      <c r="KFF7" s="1184"/>
      <c r="KFG7" s="1184"/>
      <c r="KFH7" s="1184"/>
      <c r="KFI7" s="1184"/>
      <c r="KFJ7" s="1184"/>
      <c r="KFK7" s="1184"/>
      <c r="KFL7" s="1184"/>
      <c r="KFM7" s="1184"/>
      <c r="KFN7" s="1184"/>
      <c r="KFO7" s="1184"/>
      <c r="KFP7" s="1184"/>
      <c r="KFQ7" s="1184"/>
      <c r="KFR7" s="1184"/>
      <c r="KFS7" s="1184"/>
      <c r="KFT7" s="1184"/>
      <c r="KFU7" s="1184"/>
      <c r="KFV7" s="1184"/>
      <c r="KFW7" s="1184"/>
      <c r="KFX7" s="1184"/>
      <c r="KFY7" s="1184"/>
      <c r="KFZ7" s="1184"/>
      <c r="KGA7" s="1184"/>
      <c r="KGB7" s="1184"/>
      <c r="KGC7" s="1184"/>
      <c r="KGD7" s="1184"/>
      <c r="KGE7" s="1184"/>
      <c r="KGF7" s="1184"/>
      <c r="KGG7" s="1184"/>
      <c r="KGH7" s="1184"/>
      <c r="KGI7" s="1184"/>
      <c r="KGJ7" s="1184"/>
      <c r="KGK7" s="1184"/>
      <c r="KGL7" s="1184"/>
      <c r="KGM7" s="1184"/>
      <c r="KGN7" s="1184"/>
      <c r="KGO7" s="1184"/>
      <c r="KGP7" s="1184"/>
      <c r="KGQ7" s="1184"/>
      <c r="KGR7" s="1184"/>
      <c r="KGS7" s="1184"/>
      <c r="KGT7" s="1184"/>
      <c r="KGU7" s="1184"/>
      <c r="KGV7" s="1184"/>
      <c r="KGW7" s="1184"/>
      <c r="KGX7" s="1184"/>
      <c r="KGY7" s="1184"/>
      <c r="KGZ7" s="1184"/>
      <c r="KHA7" s="1184"/>
      <c r="KHB7" s="1184"/>
      <c r="KHC7" s="1184"/>
      <c r="KHD7" s="1184"/>
      <c r="KHE7" s="1184"/>
      <c r="KHF7" s="1184"/>
      <c r="KHG7" s="1184"/>
      <c r="KHH7" s="1184"/>
      <c r="KHI7" s="1184"/>
      <c r="KHJ7" s="1184"/>
      <c r="KHK7" s="1184"/>
      <c r="KHL7" s="1184"/>
      <c r="KHM7" s="1184"/>
      <c r="KHN7" s="1184"/>
      <c r="KHO7" s="1184"/>
      <c r="KHP7" s="1184"/>
      <c r="KHQ7" s="1184"/>
      <c r="KHR7" s="1184"/>
      <c r="KHS7" s="1184"/>
      <c r="KHT7" s="1184"/>
      <c r="KHU7" s="1184"/>
      <c r="KHV7" s="1184"/>
      <c r="KHW7" s="1184"/>
      <c r="KHX7" s="1184"/>
      <c r="KHY7" s="1184"/>
      <c r="KHZ7" s="1184"/>
      <c r="KIA7" s="1184"/>
      <c r="KIB7" s="1184"/>
      <c r="KIC7" s="1184"/>
      <c r="KID7" s="1184"/>
      <c r="KIE7" s="1184"/>
      <c r="KIF7" s="1184"/>
      <c r="KIG7" s="1184"/>
      <c r="KIH7" s="1184"/>
      <c r="KII7" s="1184"/>
      <c r="KIJ7" s="1184"/>
      <c r="KIK7" s="1184"/>
      <c r="KIL7" s="1184"/>
      <c r="KIM7" s="1184"/>
      <c r="KIN7" s="1184"/>
      <c r="KIO7" s="1184"/>
      <c r="KIP7" s="1184"/>
      <c r="KIQ7" s="1184"/>
      <c r="KIR7" s="1184"/>
      <c r="KIS7" s="1184"/>
      <c r="KIT7" s="1184"/>
      <c r="KIU7" s="1184"/>
      <c r="KIV7" s="1184"/>
      <c r="KIW7" s="1184"/>
      <c r="KIX7" s="1184"/>
      <c r="KIY7" s="1184"/>
      <c r="KIZ7" s="1184"/>
      <c r="KJA7" s="1184"/>
      <c r="KJB7" s="1184"/>
      <c r="KJC7" s="1184"/>
      <c r="KJD7" s="1184"/>
      <c r="KJE7" s="1184"/>
      <c r="KJF7" s="1184"/>
      <c r="KJG7" s="1184"/>
      <c r="KJH7" s="1184"/>
      <c r="KJI7" s="1184"/>
      <c r="KJJ7" s="1184"/>
      <c r="KJK7" s="1184"/>
      <c r="KJL7" s="1184"/>
      <c r="KJM7" s="1184"/>
      <c r="KJN7" s="1184"/>
      <c r="KJO7" s="1184"/>
      <c r="KJP7" s="1184"/>
      <c r="KJQ7" s="1184"/>
      <c r="KJR7" s="1184"/>
      <c r="KJS7" s="1184"/>
      <c r="KJT7" s="1184"/>
      <c r="KJU7" s="1184"/>
      <c r="KJV7" s="1184"/>
      <c r="KJW7" s="1184"/>
      <c r="KJX7" s="1184"/>
      <c r="KJY7" s="1184"/>
      <c r="KJZ7" s="1184"/>
      <c r="KKA7" s="1184"/>
      <c r="KKB7" s="1184"/>
      <c r="KKC7" s="1184"/>
      <c r="KKD7" s="1184"/>
      <c r="KKE7" s="1184"/>
      <c r="KKF7" s="1184"/>
      <c r="KKG7" s="1184"/>
      <c r="KKH7" s="1184"/>
      <c r="KKI7" s="1184"/>
      <c r="KKJ7" s="1184"/>
      <c r="KKK7" s="1184"/>
      <c r="KKL7" s="1184"/>
      <c r="KKM7" s="1184"/>
      <c r="KKN7" s="1184"/>
      <c r="KKO7" s="1184"/>
      <c r="KKP7" s="1184"/>
      <c r="KKQ7" s="1184"/>
      <c r="KKR7" s="1184"/>
      <c r="KKS7" s="1184"/>
      <c r="KKT7" s="1184"/>
      <c r="KKU7" s="1184"/>
      <c r="KKV7" s="1184"/>
      <c r="KKW7" s="1184"/>
      <c r="KKX7" s="1184"/>
      <c r="KKY7" s="1184"/>
      <c r="KKZ7" s="1184"/>
      <c r="KLA7" s="1184"/>
      <c r="KLB7" s="1184"/>
      <c r="KLC7" s="1184"/>
      <c r="KLD7" s="1184"/>
      <c r="KLE7" s="1184"/>
      <c r="KLF7" s="1184"/>
      <c r="KLG7" s="1184"/>
      <c r="KLH7" s="1184"/>
      <c r="KLI7" s="1184"/>
      <c r="KLJ7" s="1184"/>
      <c r="KLK7" s="1184"/>
      <c r="KLL7" s="1184"/>
      <c r="KLM7" s="1184"/>
      <c r="KLN7" s="1184"/>
      <c r="KLO7" s="1184"/>
      <c r="KLP7" s="1184"/>
      <c r="KLQ7" s="1184"/>
      <c r="KLR7" s="1184"/>
      <c r="KLS7" s="1184"/>
      <c r="KLT7" s="1184"/>
      <c r="KLU7" s="1184"/>
      <c r="KLV7" s="1184"/>
      <c r="KLW7" s="1184"/>
      <c r="KLX7" s="1184"/>
      <c r="KLY7" s="1184"/>
      <c r="KLZ7" s="1184"/>
      <c r="KMA7" s="1184"/>
      <c r="KMB7" s="1184"/>
      <c r="KMC7" s="1184"/>
      <c r="KMD7" s="1184"/>
      <c r="KME7" s="1184"/>
      <c r="KMF7" s="1184"/>
      <c r="KMG7" s="1184"/>
      <c r="KMH7" s="1184"/>
      <c r="KMI7" s="1184"/>
      <c r="KMJ7" s="1184"/>
      <c r="KMK7" s="1184"/>
      <c r="KML7" s="1184"/>
      <c r="KMM7" s="1184"/>
      <c r="KMN7" s="1184"/>
      <c r="KMO7" s="1184"/>
      <c r="KMP7" s="1184"/>
      <c r="KMQ7" s="1184"/>
      <c r="KMR7" s="1184"/>
      <c r="KMS7" s="1184"/>
      <c r="KMT7" s="1184"/>
      <c r="KMU7" s="1184"/>
      <c r="KMV7" s="1184"/>
      <c r="KMW7" s="1184"/>
      <c r="KMX7" s="1184"/>
      <c r="KMY7" s="1184"/>
      <c r="KMZ7" s="1184"/>
      <c r="KNA7" s="1184"/>
      <c r="KNB7" s="1184"/>
      <c r="KNC7" s="1184"/>
      <c r="KND7" s="1184"/>
      <c r="KNE7" s="1184"/>
      <c r="KNF7" s="1184"/>
      <c r="KNG7" s="1184"/>
      <c r="KNH7" s="1184"/>
      <c r="KNI7" s="1184"/>
      <c r="KNJ7" s="1184"/>
      <c r="KNK7" s="1184"/>
      <c r="KNL7" s="1184"/>
      <c r="KNM7" s="1184"/>
      <c r="KNN7" s="1184"/>
      <c r="KNO7" s="1184"/>
      <c r="KNP7" s="1184"/>
      <c r="KNQ7" s="1184"/>
      <c r="KNR7" s="1184"/>
      <c r="KNS7" s="1184"/>
      <c r="KNT7" s="1184"/>
      <c r="KNU7" s="1184"/>
      <c r="KNV7" s="1184"/>
      <c r="KNW7" s="1184"/>
      <c r="KNX7" s="1184"/>
      <c r="KNY7" s="1184"/>
      <c r="KNZ7" s="1184"/>
      <c r="KOA7" s="1184"/>
      <c r="KOB7" s="1184"/>
      <c r="KOC7" s="1184"/>
      <c r="KOD7" s="1184"/>
      <c r="KOE7" s="1184"/>
      <c r="KOF7" s="1184"/>
      <c r="KOG7" s="1184"/>
      <c r="KOH7" s="1184"/>
      <c r="KOI7" s="1184"/>
      <c r="KOJ7" s="1184"/>
      <c r="KOK7" s="1184"/>
      <c r="KOL7" s="1184"/>
      <c r="KOM7" s="1184"/>
      <c r="KON7" s="1184"/>
      <c r="KOO7" s="1184"/>
      <c r="KOP7" s="1184"/>
      <c r="KOQ7" s="1184"/>
      <c r="KOR7" s="1184"/>
      <c r="KOS7" s="1184"/>
      <c r="KOT7" s="1184"/>
      <c r="KOU7" s="1184"/>
      <c r="KOV7" s="1184"/>
      <c r="KOW7" s="1184"/>
      <c r="KOX7" s="1184"/>
      <c r="KOY7" s="1184"/>
      <c r="KOZ7" s="1184"/>
      <c r="KPA7" s="1184"/>
      <c r="KPB7" s="1184"/>
      <c r="KPC7" s="1184"/>
      <c r="KPD7" s="1184"/>
      <c r="KPE7" s="1184"/>
      <c r="KPF7" s="1184"/>
      <c r="KPG7" s="1184"/>
      <c r="KPH7" s="1184"/>
      <c r="KPI7" s="1184"/>
      <c r="KPJ7" s="1184"/>
      <c r="KPK7" s="1184"/>
      <c r="KPL7" s="1184"/>
      <c r="KPM7" s="1184"/>
      <c r="KPN7" s="1184"/>
      <c r="KPO7" s="1184"/>
      <c r="KPP7" s="1184"/>
      <c r="KPQ7" s="1184"/>
      <c r="KPR7" s="1184"/>
      <c r="KPS7" s="1184"/>
      <c r="KPT7" s="1184"/>
      <c r="KPU7" s="1184"/>
      <c r="KPV7" s="1184"/>
      <c r="KPW7" s="1184"/>
      <c r="KPX7" s="1184"/>
      <c r="KPY7" s="1184"/>
      <c r="KPZ7" s="1184"/>
      <c r="KQA7" s="1184"/>
      <c r="KQB7" s="1184"/>
      <c r="KQC7" s="1184"/>
      <c r="KQD7" s="1184"/>
      <c r="KQE7" s="1184"/>
      <c r="KQF7" s="1184"/>
      <c r="KQG7" s="1184"/>
      <c r="KQH7" s="1184"/>
      <c r="KQI7" s="1184"/>
      <c r="KQJ7" s="1184"/>
      <c r="KQK7" s="1184"/>
      <c r="KQL7" s="1184"/>
      <c r="KQM7" s="1184"/>
      <c r="KQN7" s="1184"/>
      <c r="KQO7" s="1184"/>
      <c r="KQP7" s="1184"/>
      <c r="KQQ7" s="1184"/>
      <c r="KQR7" s="1184"/>
      <c r="KQS7" s="1184"/>
      <c r="KQT7" s="1184"/>
      <c r="KQU7" s="1184"/>
      <c r="KQV7" s="1184"/>
      <c r="KQW7" s="1184"/>
      <c r="KQX7" s="1184"/>
      <c r="KQY7" s="1184"/>
      <c r="KQZ7" s="1184"/>
      <c r="KRA7" s="1184"/>
      <c r="KRB7" s="1184"/>
      <c r="KRC7" s="1184"/>
      <c r="KRD7" s="1184"/>
      <c r="KRE7" s="1184"/>
      <c r="KRF7" s="1184"/>
      <c r="KRG7" s="1184"/>
      <c r="KRH7" s="1184"/>
      <c r="KRI7" s="1184"/>
      <c r="KRJ7" s="1184"/>
      <c r="KRK7" s="1184"/>
      <c r="KRL7" s="1184"/>
      <c r="KRM7" s="1184"/>
      <c r="KRN7" s="1184"/>
      <c r="KRO7" s="1184"/>
      <c r="KRP7" s="1184"/>
      <c r="KRQ7" s="1184"/>
      <c r="KRR7" s="1184"/>
      <c r="KRS7" s="1184"/>
      <c r="KRT7" s="1184"/>
      <c r="KRU7" s="1184"/>
      <c r="KRV7" s="1184"/>
      <c r="KRW7" s="1184"/>
      <c r="KRX7" s="1184"/>
      <c r="KRY7" s="1184"/>
      <c r="KRZ7" s="1184"/>
      <c r="KSA7" s="1184"/>
      <c r="KSB7" s="1184"/>
      <c r="KSC7" s="1184"/>
      <c r="KSD7" s="1184"/>
      <c r="KSE7" s="1184"/>
      <c r="KSF7" s="1184"/>
      <c r="KSG7" s="1184"/>
      <c r="KSH7" s="1184"/>
      <c r="KSI7" s="1184"/>
      <c r="KSJ7" s="1184"/>
      <c r="KSK7" s="1184"/>
      <c r="KSL7" s="1184"/>
      <c r="KSM7" s="1184"/>
      <c r="KSN7" s="1184"/>
      <c r="KSO7" s="1184"/>
      <c r="KSP7" s="1184"/>
      <c r="KSQ7" s="1184"/>
      <c r="KSR7" s="1184"/>
      <c r="KSS7" s="1184"/>
      <c r="KST7" s="1184"/>
      <c r="KSU7" s="1184"/>
      <c r="KSV7" s="1184"/>
      <c r="KSW7" s="1184"/>
      <c r="KSX7" s="1184"/>
      <c r="KSY7" s="1184"/>
      <c r="KSZ7" s="1184"/>
      <c r="KTA7" s="1184"/>
      <c r="KTB7" s="1184"/>
      <c r="KTC7" s="1184"/>
      <c r="KTD7" s="1184"/>
      <c r="KTE7" s="1184"/>
      <c r="KTF7" s="1184"/>
      <c r="KTG7" s="1184"/>
      <c r="KTH7" s="1184"/>
      <c r="KTI7" s="1184"/>
      <c r="KTJ7" s="1184"/>
      <c r="KTK7" s="1184"/>
      <c r="KTL7" s="1184"/>
      <c r="KTM7" s="1184"/>
      <c r="KTN7" s="1184"/>
      <c r="KTO7" s="1184"/>
      <c r="KTP7" s="1184"/>
      <c r="KTQ7" s="1184"/>
      <c r="KTR7" s="1184"/>
      <c r="KTS7" s="1184"/>
      <c r="KTT7" s="1184"/>
      <c r="KTU7" s="1184"/>
      <c r="KTV7" s="1184"/>
      <c r="KTW7" s="1184"/>
      <c r="KTX7" s="1184"/>
      <c r="KTY7" s="1184"/>
      <c r="KTZ7" s="1184"/>
      <c r="KUA7" s="1184"/>
      <c r="KUB7" s="1184"/>
      <c r="KUC7" s="1184"/>
      <c r="KUD7" s="1184"/>
      <c r="KUE7" s="1184"/>
      <c r="KUF7" s="1184"/>
      <c r="KUG7" s="1184"/>
      <c r="KUH7" s="1184"/>
      <c r="KUI7" s="1184"/>
      <c r="KUJ7" s="1184"/>
      <c r="KUK7" s="1184"/>
      <c r="KUL7" s="1184"/>
      <c r="KUM7" s="1184"/>
      <c r="KUN7" s="1184"/>
      <c r="KUO7" s="1184"/>
      <c r="KUP7" s="1184"/>
      <c r="KUQ7" s="1184"/>
      <c r="KUR7" s="1184"/>
      <c r="KUS7" s="1184"/>
      <c r="KUT7" s="1184"/>
      <c r="KUU7" s="1184"/>
      <c r="KUV7" s="1184"/>
      <c r="KUW7" s="1184"/>
      <c r="KUX7" s="1184"/>
      <c r="KUY7" s="1184"/>
      <c r="KUZ7" s="1184"/>
      <c r="KVA7" s="1184"/>
      <c r="KVB7" s="1184"/>
      <c r="KVC7" s="1184"/>
      <c r="KVD7" s="1184"/>
      <c r="KVE7" s="1184"/>
      <c r="KVF7" s="1184"/>
      <c r="KVG7" s="1184"/>
      <c r="KVH7" s="1184"/>
      <c r="KVI7" s="1184"/>
      <c r="KVJ7" s="1184"/>
      <c r="KVK7" s="1184"/>
      <c r="KVL7" s="1184"/>
      <c r="KVM7" s="1184"/>
      <c r="KVN7" s="1184"/>
      <c r="KVO7" s="1184"/>
      <c r="KVP7" s="1184"/>
      <c r="KVQ7" s="1184"/>
      <c r="KVR7" s="1184"/>
      <c r="KVS7" s="1184"/>
      <c r="KVT7" s="1184"/>
      <c r="KVU7" s="1184"/>
      <c r="KVV7" s="1184"/>
      <c r="KVW7" s="1184"/>
      <c r="KVX7" s="1184"/>
      <c r="KVY7" s="1184"/>
      <c r="KVZ7" s="1184"/>
      <c r="KWA7" s="1184"/>
      <c r="KWB7" s="1184"/>
      <c r="KWC7" s="1184"/>
      <c r="KWD7" s="1184"/>
      <c r="KWE7" s="1184"/>
      <c r="KWF7" s="1184"/>
      <c r="KWG7" s="1184"/>
      <c r="KWH7" s="1184"/>
      <c r="KWI7" s="1184"/>
      <c r="KWJ7" s="1184"/>
      <c r="KWK7" s="1184"/>
      <c r="KWL7" s="1184"/>
      <c r="KWM7" s="1184"/>
      <c r="KWN7" s="1184"/>
      <c r="KWO7" s="1184"/>
      <c r="KWP7" s="1184"/>
      <c r="KWQ7" s="1184"/>
      <c r="KWR7" s="1184"/>
      <c r="KWS7" s="1184"/>
      <c r="KWT7" s="1184"/>
      <c r="KWU7" s="1184"/>
      <c r="KWV7" s="1184"/>
      <c r="KWW7" s="1184"/>
      <c r="KWX7" s="1184"/>
      <c r="KWY7" s="1184"/>
      <c r="KWZ7" s="1184"/>
      <c r="KXA7" s="1184"/>
      <c r="KXB7" s="1184"/>
      <c r="KXC7" s="1184"/>
      <c r="KXD7" s="1184"/>
      <c r="KXE7" s="1184"/>
      <c r="KXF7" s="1184"/>
      <c r="KXG7" s="1184"/>
      <c r="KXH7" s="1184"/>
      <c r="KXI7" s="1184"/>
      <c r="KXJ7" s="1184"/>
      <c r="KXK7" s="1184"/>
      <c r="KXL7" s="1184"/>
      <c r="KXM7" s="1184"/>
      <c r="KXN7" s="1184"/>
      <c r="KXO7" s="1184"/>
      <c r="KXP7" s="1184"/>
      <c r="KXQ7" s="1184"/>
      <c r="KXR7" s="1184"/>
      <c r="KXS7" s="1184"/>
      <c r="KXT7" s="1184"/>
      <c r="KXU7" s="1184"/>
      <c r="KXV7" s="1184"/>
      <c r="KXW7" s="1184"/>
      <c r="KXX7" s="1184"/>
      <c r="KXY7" s="1184"/>
      <c r="KXZ7" s="1184"/>
      <c r="KYA7" s="1184"/>
      <c r="KYB7" s="1184"/>
      <c r="KYC7" s="1184"/>
      <c r="KYD7" s="1184"/>
      <c r="KYE7" s="1184"/>
      <c r="KYF7" s="1184"/>
      <c r="KYG7" s="1184"/>
      <c r="KYH7" s="1184"/>
      <c r="KYI7" s="1184"/>
      <c r="KYJ7" s="1184"/>
      <c r="KYK7" s="1184"/>
      <c r="KYL7" s="1184"/>
      <c r="KYM7" s="1184"/>
      <c r="KYN7" s="1184"/>
      <c r="KYO7" s="1184"/>
      <c r="KYP7" s="1184"/>
      <c r="KYQ7" s="1184"/>
      <c r="KYR7" s="1184"/>
      <c r="KYS7" s="1184"/>
      <c r="KYT7" s="1184"/>
      <c r="KYU7" s="1184"/>
      <c r="KYV7" s="1184"/>
      <c r="KYW7" s="1184"/>
      <c r="KYX7" s="1184"/>
      <c r="KYY7" s="1184"/>
      <c r="KYZ7" s="1184"/>
      <c r="KZA7" s="1184"/>
      <c r="KZB7" s="1184"/>
      <c r="KZC7" s="1184"/>
      <c r="KZD7" s="1184"/>
      <c r="KZE7" s="1184"/>
      <c r="KZF7" s="1184"/>
      <c r="KZG7" s="1184"/>
      <c r="KZH7" s="1184"/>
      <c r="KZI7" s="1184"/>
      <c r="KZJ7" s="1184"/>
      <c r="KZK7" s="1184"/>
      <c r="KZL7" s="1184"/>
      <c r="KZM7" s="1184"/>
      <c r="KZN7" s="1184"/>
      <c r="KZO7" s="1184"/>
      <c r="KZP7" s="1184"/>
      <c r="KZQ7" s="1184"/>
      <c r="KZR7" s="1184"/>
      <c r="KZS7" s="1184"/>
      <c r="KZT7" s="1184"/>
      <c r="KZU7" s="1184"/>
      <c r="KZV7" s="1184"/>
      <c r="KZW7" s="1184"/>
      <c r="KZX7" s="1184"/>
      <c r="KZY7" s="1184"/>
      <c r="KZZ7" s="1184"/>
      <c r="LAA7" s="1184"/>
      <c r="LAB7" s="1184"/>
      <c r="LAC7" s="1184"/>
      <c r="LAD7" s="1184"/>
      <c r="LAE7" s="1184"/>
      <c r="LAF7" s="1184"/>
      <c r="LAG7" s="1184"/>
      <c r="LAH7" s="1184"/>
      <c r="LAI7" s="1184"/>
      <c r="LAJ7" s="1184"/>
      <c r="LAK7" s="1184"/>
      <c r="LAL7" s="1184"/>
      <c r="LAM7" s="1184"/>
      <c r="LAN7" s="1184"/>
      <c r="LAO7" s="1184"/>
      <c r="LAP7" s="1184"/>
      <c r="LAQ7" s="1184"/>
      <c r="LAR7" s="1184"/>
      <c r="LAS7" s="1184"/>
      <c r="LAT7" s="1184"/>
      <c r="LAU7" s="1184"/>
      <c r="LAV7" s="1184"/>
      <c r="LAW7" s="1184"/>
      <c r="LAX7" s="1184"/>
      <c r="LAY7" s="1184"/>
      <c r="LAZ7" s="1184"/>
      <c r="LBA7" s="1184"/>
      <c r="LBB7" s="1184"/>
      <c r="LBC7" s="1184"/>
      <c r="LBD7" s="1184"/>
      <c r="LBE7" s="1184"/>
      <c r="LBF7" s="1184"/>
      <c r="LBG7" s="1184"/>
      <c r="LBH7" s="1184"/>
      <c r="LBI7" s="1184"/>
      <c r="LBJ7" s="1184"/>
      <c r="LBK7" s="1184"/>
      <c r="LBL7" s="1184"/>
      <c r="LBM7" s="1184"/>
      <c r="LBN7" s="1184"/>
      <c r="LBO7" s="1184"/>
      <c r="LBP7" s="1184"/>
      <c r="LBQ7" s="1184"/>
      <c r="LBR7" s="1184"/>
      <c r="LBS7" s="1184"/>
      <c r="LBT7" s="1184"/>
      <c r="LBU7" s="1184"/>
      <c r="LBV7" s="1184"/>
      <c r="LBW7" s="1184"/>
      <c r="LBX7" s="1184"/>
      <c r="LBY7" s="1184"/>
      <c r="LBZ7" s="1184"/>
      <c r="LCA7" s="1184"/>
      <c r="LCB7" s="1184"/>
      <c r="LCC7" s="1184"/>
      <c r="LCD7" s="1184"/>
      <c r="LCE7" s="1184"/>
      <c r="LCF7" s="1184"/>
      <c r="LCG7" s="1184"/>
      <c r="LCH7" s="1184"/>
      <c r="LCI7" s="1184"/>
      <c r="LCJ7" s="1184"/>
      <c r="LCK7" s="1184"/>
      <c r="LCL7" s="1184"/>
      <c r="LCM7" s="1184"/>
      <c r="LCN7" s="1184"/>
      <c r="LCO7" s="1184"/>
      <c r="LCP7" s="1184"/>
      <c r="LCQ7" s="1184"/>
      <c r="LCR7" s="1184"/>
      <c r="LCS7" s="1184"/>
      <c r="LCT7" s="1184"/>
      <c r="LCU7" s="1184"/>
      <c r="LCV7" s="1184"/>
      <c r="LCW7" s="1184"/>
      <c r="LCX7" s="1184"/>
      <c r="LCY7" s="1184"/>
      <c r="LCZ7" s="1184"/>
      <c r="LDA7" s="1184"/>
      <c r="LDB7" s="1184"/>
      <c r="LDC7" s="1184"/>
      <c r="LDD7" s="1184"/>
      <c r="LDE7" s="1184"/>
      <c r="LDF7" s="1184"/>
      <c r="LDG7" s="1184"/>
      <c r="LDH7" s="1184"/>
      <c r="LDI7" s="1184"/>
      <c r="LDJ7" s="1184"/>
      <c r="LDK7" s="1184"/>
      <c r="LDL7" s="1184"/>
      <c r="LDM7" s="1184"/>
      <c r="LDN7" s="1184"/>
      <c r="LDO7" s="1184"/>
      <c r="LDP7" s="1184"/>
      <c r="LDQ7" s="1184"/>
      <c r="LDR7" s="1184"/>
      <c r="LDS7" s="1184"/>
      <c r="LDT7" s="1184"/>
      <c r="LDU7" s="1184"/>
      <c r="LDV7" s="1184"/>
      <c r="LDW7" s="1184"/>
      <c r="LDX7" s="1184"/>
      <c r="LDY7" s="1184"/>
      <c r="LDZ7" s="1184"/>
      <c r="LEA7" s="1184"/>
      <c r="LEB7" s="1184"/>
      <c r="LEC7" s="1184"/>
      <c r="LED7" s="1184"/>
      <c r="LEE7" s="1184"/>
      <c r="LEF7" s="1184"/>
      <c r="LEG7" s="1184"/>
      <c r="LEH7" s="1184"/>
      <c r="LEI7" s="1184"/>
      <c r="LEJ7" s="1184"/>
      <c r="LEK7" s="1184"/>
      <c r="LEL7" s="1184"/>
      <c r="LEM7" s="1184"/>
      <c r="LEN7" s="1184"/>
      <c r="LEO7" s="1184"/>
      <c r="LEP7" s="1184"/>
      <c r="LEQ7" s="1184"/>
      <c r="LER7" s="1184"/>
      <c r="LES7" s="1184"/>
      <c r="LET7" s="1184"/>
      <c r="LEU7" s="1184"/>
      <c r="LEV7" s="1184"/>
      <c r="LEW7" s="1184"/>
      <c r="LEX7" s="1184"/>
      <c r="LEY7" s="1184"/>
      <c r="LEZ7" s="1184"/>
      <c r="LFA7" s="1184"/>
      <c r="LFB7" s="1184"/>
      <c r="LFC7" s="1184"/>
      <c r="LFD7" s="1184"/>
      <c r="LFE7" s="1184"/>
      <c r="LFF7" s="1184"/>
      <c r="LFG7" s="1184"/>
      <c r="LFH7" s="1184"/>
      <c r="LFI7" s="1184"/>
      <c r="LFJ7" s="1184"/>
      <c r="LFK7" s="1184"/>
      <c r="LFL7" s="1184"/>
      <c r="LFM7" s="1184"/>
      <c r="LFN7" s="1184"/>
      <c r="LFO7" s="1184"/>
      <c r="LFP7" s="1184"/>
      <c r="LFQ7" s="1184"/>
      <c r="LFR7" s="1184"/>
      <c r="LFS7" s="1184"/>
      <c r="LFT7" s="1184"/>
      <c r="LFU7" s="1184"/>
      <c r="LFV7" s="1184"/>
      <c r="LFW7" s="1184"/>
      <c r="LFX7" s="1184"/>
      <c r="LFY7" s="1184"/>
      <c r="LFZ7" s="1184"/>
      <c r="LGA7" s="1184"/>
      <c r="LGB7" s="1184"/>
      <c r="LGC7" s="1184"/>
      <c r="LGD7" s="1184"/>
      <c r="LGE7" s="1184"/>
      <c r="LGF7" s="1184"/>
      <c r="LGG7" s="1184"/>
      <c r="LGH7" s="1184"/>
      <c r="LGI7" s="1184"/>
      <c r="LGJ7" s="1184"/>
      <c r="LGK7" s="1184"/>
      <c r="LGL7" s="1184"/>
      <c r="LGM7" s="1184"/>
      <c r="LGN7" s="1184"/>
      <c r="LGO7" s="1184"/>
      <c r="LGP7" s="1184"/>
      <c r="LGQ7" s="1184"/>
      <c r="LGR7" s="1184"/>
      <c r="LGS7" s="1184"/>
      <c r="LGT7" s="1184"/>
      <c r="LGU7" s="1184"/>
      <c r="LGV7" s="1184"/>
      <c r="LGW7" s="1184"/>
      <c r="LGX7" s="1184"/>
      <c r="LGY7" s="1184"/>
      <c r="LGZ7" s="1184"/>
      <c r="LHA7" s="1184"/>
      <c r="LHB7" s="1184"/>
      <c r="LHC7" s="1184"/>
      <c r="LHD7" s="1184"/>
      <c r="LHE7" s="1184"/>
      <c r="LHF7" s="1184"/>
      <c r="LHG7" s="1184"/>
      <c r="LHH7" s="1184"/>
      <c r="LHI7" s="1184"/>
      <c r="LHJ7" s="1184"/>
      <c r="LHK7" s="1184"/>
      <c r="LHL7" s="1184"/>
      <c r="LHM7" s="1184"/>
      <c r="LHN7" s="1184"/>
      <c r="LHO7" s="1184"/>
      <c r="LHP7" s="1184"/>
      <c r="LHQ7" s="1184"/>
      <c r="LHR7" s="1184"/>
      <c r="LHS7" s="1184"/>
      <c r="LHT7" s="1184"/>
      <c r="LHU7" s="1184"/>
      <c r="LHV7" s="1184"/>
      <c r="LHW7" s="1184"/>
      <c r="LHX7" s="1184"/>
      <c r="LHY7" s="1184"/>
      <c r="LHZ7" s="1184"/>
      <c r="LIA7" s="1184"/>
      <c r="LIB7" s="1184"/>
      <c r="LIC7" s="1184"/>
      <c r="LID7" s="1184"/>
      <c r="LIE7" s="1184"/>
      <c r="LIF7" s="1184"/>
      <c r="LIG7" s="1184"/>
      <c r="LIH7" s="1184"/>
      <c r="LII7" s="1184"/>
      <c r="LIJ7" s="1184"/>
      <c r="LIK7" s="1184"/>
      <c r="LIL7" s="1184"/>
      <c r="LIM7" s="1184"/>
      <c r="LIN7" s="1184"/>
      <c r="LIO7" s="1184"/>
      <c r="LIP7" s="1184"/>
      <c r="LIQ7" s="1184"/>
      <c r="LIR7" s="1184"/>
      <c r="LIS7" s="1184"/>
      <c r="LIT7" s="1184"/>
      <c r="LIU7" s="1184"/>
      <c r="LIV7" s="1184"/>
      <c r="LIW7" s="1184"/>
      <c r="LIX7" s="1184"/>
      <c r="LIY7" s="1184"/>
      <c r="LIZ7" s="1184"/>
      <c r="LJA7" s="1184"/>
      <c r="LJB7" s="1184"/>
      <c r="LJC7" s="1184"/>
      <c r="LJD7" s="1184"/>
      <c r="LJE7" s="1184"/>
      <c r="LJF7" s="1184"/>
      <c r="LJG7" s="1184"/>
      <c r="LJH7" s="1184"/>
      <c r="LJI7" s="1184"/>
      <c r="LJJ7" s="1184"/>
      <c r="LJK7" s="1184"/>
      <c r="LJL7" s="1184"/>
      <c r="LJM7" s="1184"/>
      <c r="LJN7" s="1184"/>
      <c r="LJO7" s="1184"/>
      <c r="LJP7" s="1184"/>
      <c r="LJQ7" s="1184"/>
      <c r="LJR7" s="1184"/>
      <c r="LJS7" s="1184"/>
      <c r="LJT7" s="1184"/>
      <c r="LJU7" s="1184"/>
      <c r="LJV7" s="1184"/>
      <c r="LJW7" s="1184"/>
      <c r="LJX7" s="1184"/>
      <c r="LJY7" s="1184"/>
      <c r="LJZ7" s="1184"/>
      <c r="LKA7" s="1184"/>
      <c r="LKB7" s="1184"/>
      <c r="LKC7" s="1184"/>
      <c r="LKD7" s="1184"/>
      <c r="LKE7" s="1184"/>
      <c r="LKF7" s="1184"/>
      <c r="LKG7" s="1184"/>
      <c r="LKH7" s="1184"/>
      <c r="LKI7" s="1184"/>
      <c r="LKJ7" s="1184"/>
      <c r="LKK7" s="1184"/>
      <c r="LKL7" s="1184"/>
      <c r="LKM7" s="1184"/>
      <c r="LKN7" s="1184"/>
      <c r="LKO7" s="1184"/>
      <c r="LKP7" s="1184"/>
      <c r="LKQ7" s="1184"/>
      <c r="LKR7" s="1184"/>
      <c r="LKS7" s="1184"/>
      <c r="LKT7" s="1184"/>
      <c r="LKU7" s="1184"/>
      <c r="LKV7" s="1184"/>
      <c r="LKW7" s="1184"/>
      <c r="LKX7" s="1184"/>
      <c r="LKY7" s="1184"/>
      <c r="LKZ7" s="1184"/>
      <c r="LLA7" s="1184"/>
      <c r="LLB7" s="1184"/>
      <c r="LLC7" s="1184"/>
      <c r="LLD7" s="1184"/>
      <c r="LLE7" s="1184"/>
      <c r="LLF7" s="1184"/>
      <c r="LLG7" s="1184"/>
      <c r="LLH7" s="1184"/>
      <c r="LLI7" s="1184"/>
      <c r="LLJ7" s="1184"/>
      <c r="LLK7" s="1184"/>
      <c r="LLL7" s="1184"/>
      <c r="LLM7" s="1184"/>
      <c r="LLN7" s="1184"/>
      <c r="LLO7" s="1184"/>
      <c r="LLP7" s="1184"/>
      <c r="LLQ7" s="1184"/>
      <c r="LLR7" s="1184"/>
      <c r="LLS7" s="1184"/>
      <c r="LLT7" s="1184"/>
      <c r="LLU7" s="1184"/>
      <c r="LLV7" s="1184"/>
      <c r="LLW7" s="1184"/>
      <c r="LLX7" s="1184"/>
      <c r="LLY7" s="1184"/>
      <c r="LLZ7" s="1184"/>
      <c r="LMA7" s="1184"/>
      <c r="LMB7" s="1184"/>
      <c r="LMC7" s="1184"/>
      <c r="LMD7" s="1184"/>
      <c r="LME7" s="1184"/>
      <c r="LMF7" s="1184"/>
      <c r="LMG7" s="1184"/>
      <c r="LMH7" s="1184"/>
      <c r="LMI7" s="1184"/>
      <c r="LMJ7" s="1184"/>
      <c r="LMK7" s="1184"/>
      <c r="LML7" s="1184"/>
      <c r="LMM7" s="1184"/>
      <c r="LMN7" s="1184"/>
      <c r="LMO7" s="1184"/>
      <c r="LMP7" s="1184"/>
      <c r="LMQ7" s="1184"/>
      <c r="LMR7" s="1184"/>
      <c r="LMS7" s="1184"/>
      <c r="LMT7" s="1184"/>
      <c r="LMU7" s="1184"/>
      <c r="LMV7" s="1184"/>
      <c r="LMW7" s="1184"/>
      <c r="LMX7" s="1184"/>
      <c r="LMY7" s="1184"/>
      <c r="LMZ7" s="1184"/>
      <c r="LNA7" s="1184"/>
      <c r="LNB7" s="1184"/>
      <c r="LNC7" s="1184"/>
      <c r="LND7" s="1184"/>
      <c r="LNE7" s="1184"/>
      <c r="LNF7" s="1184"/>
      <c r="LNG7" s="1184"/>
      <c r="LNH7" s="1184"/>
      <c r="LNI7" s="1184"/>
      <c r="LNJ7" s="1184"/>
      <c r="LNK7" s="1184"/>
      <c r="LNL7" s="1184"/>
      <c r="LNM7" s="1184"/>
      <c r="LNN7" s="1184"/>
      <c r="LNO7" s="1184"/>
      <c r="LNP7" s="1184"/>
      <c r="LNQ7" s="1184"/>
      <c r="LNR7" s="1184"/>
      <c r="LNS7" s="1184"/>
      <c r="LNT7" s="1184"/>
      <c r="LNU7" s="1184"/>
      <c r="LNV7" s="1184"/>
      <c r="LNW7" s="1184"/>
      <c r="LNX7" s="1184"/>
      <c r="LNY7" s="1184"/>
      <c r="LNZ7" s="1184"/>
      <c r="LOA7" s="1184"/>
      <c r="LOB7" s="1184"/>
      <c r="LOC7" s="1184"/>
      <c r="LOD7" s="1184"/>
      <c r="LOE7" s="1184"/>
      <c r="LOF7" s="1184"/>
      <c r="LOG7" s="1184"/>
      <c r="LOH7" s="1184"/>
      <c r="LOI7" s="1184"/>
      <c r="LOJ7" s="1184"/>
      <c r="LOK7" s="1184"/>
      <c r="LOL7" s="1184"/>
      <c r="LOM7" s="1184"/>
      <c r="LON7" s="1184"/>
      <c r="LOO7" s="1184"/>
      <c r="LOP7" s="1184"/>
      <c r="LOQ7" s="1184"/>
      <c r="LOR7" s="1184"/>
      <c r="LOS7" s="1184"/>
      <c r="LOT7" s="1184"/>
      <c r="LOU7" s="1184"/>
      <c r="LOV7" s="1184"/>
      <c r="LOW7" s="1184"/>
      <c r="LOX7" s="1184"/>
      <c r="LOY7" s="1184"/>
      <c r="LOZ7" s="1184"/>
      <c r="LPA7" s="1184"/>
      <c r="LPB7" s="1184"/>
      <c r="LPC7" s="1184"/>
      <c r="LPD7" s="1184"/>
      <c r="LPE7" s="1184"/>
      <c r="LPF7" s="1184"/>
      <c r="LPG7" s="1184"/>
      <c r="LPH7" s="1184"/>
      <c r="LPI7" s="1184"/>
      <c r="LPJ7" s="1184"/>
      <c r="LPK7" s="1184"/>
      <c r="LPL7" s="1184"/>
      <c r="LPM7" s="1184"/>
      <c r="LPN7" s="1184"/>
      <c r="LPO7" s="1184"/>
      <c r="LPP7" s="1184"/>
      <c r="LPQ7" s="1184"/>
      <c r="LPR7" s="1184"/>
      <c r="LPS7" s="1184"/>
      <c r="LPT7" s="1184"/>
      <c r="LPU7" s="1184"/>
      <c r="LPV7" s="1184"/>
      <c r="LPW7" s="1184"/>
      <c r="LPX7" s="1184"/>
      <c r="LPY7" s="1184"/>
      <c r="LPZ7" s="1184"/>
      <c r="LQA7" s="1184"/>
      <c r="LQB7" s="1184"/>
      <c r="LQC7" s="1184"/>
      <c r="LQD7" s="1184"/>
      <c r="LQE7" s="1184"/>
      <c r="LQF7" s="1184"/>
      <c r="LQG7" s="1184"/>
      <c r="LQH7" s="1184"/>
      <c r="LQI7" s="1184"/>
      <c r="LQJ7" s="1184"/>
      <c r="LQK7" s="1184"/>
      <c r="LQL7" s="1184"/>
      <c r="LQM7" s="1184"/>
      <c r="LQN7" s="1184"/>
      <c r="LQO7" s="1184"/>
      <c r="LQP7" s="1184"/>
      <c r="LQQ7" s="1184"/>
      <c r="LQR7" s="1184"/>
      <c r="LQS7" s="1184"/>
      <c r="LQT7" s="1184"/>
      <c r="LQU7" s="1184"/>
      <c r="LQV7" s="1184"/>
      <c r="LQW7" s="1184"/>
      <c r="LQX7" s="1184"/>
      <c r="LQY7" s="1184"/>
      <c r="LQZ7" s="1184"/>
      <c r="LRA7" s="1184"/>
      <c r="LRB7" s="1184"/>
      <c r="LRC7" s="1184"/>
      <c r="LRD7" s="1184"/>
      <c r="LRE7" s="1184"/>
      <c r="LRF7" s="1184"/>
      <c r="LRG7" s="1184"/>
      <c r="LRH7" s="1184"/>
      <c r="LRI7" s="1184"/>
      <c r="LRJ7" s="1184"/>
      <c r="LRK7" s="1184"/>
      <c r="LRL7" s="1184"/>
      <c r="LRM7" s="1184"/>
      <c r="LRN7" s="1184"/>
      <c r="LRO7" s="1184"/>
      <c r="LRP7" s="1184"/>
      <c r="LRQ7" s="1184"/>
      <c r="LRR7" s="1184"/>
      <c r="LRS7" s="1184"/>
      <c r="LRT7" s="1184"/>
      <c r="LRU7" s="1184"/>
      <c r="LRV7" s="1184"/>
      <c r="LRW7" s="1184"/>
      <c r="LRX7" s="1184"/>
      <c r="LRY7" s="1184"/>
      <c r="LRZ7" s="1184"/>
      <c r="LSA7" s="1184"/>
      <c r="LSB7" s="1184"/>
      <c r="LSC7" s="1184"/>
      <c r="LSD7" s="1184"/>
      <c r="LSE7" s="1184"/>
      <c r="LSF7" s="1184"/>
      <c r="LSG7" s="1184"/>
      <c r="LSH7" s="1184"/>
      <c r="LSI7" s="1184"/>
      <c r="LSJ7" s="1184"/>
      <c r="LSK7" s="1184"/>
      <c r="LSL7" s="1184"/>
      <c r="LSM7" s="1184"/>
      <c r="LSN7" s="1184"/>
      <c r="LSO7" s="1184"/>
      <c r="LSP7" s="1184"/>
      <c r="LSQ7" s="1184"/>
      <c r="LSR7" s="1184"/>
      <c r="LSS7" s="1184"/>
      <c r="LST7" s="1184"/>
      <c r="LSU7" s="1184"/>
      <c r="LSV7" s="1184"/>
      <c r="LSW7" s="1184"/>
      <c r="LSX7" s="1184"/>
      <c r="LSY7" s="1184"/>
      <c r="LSZ7" s="1184"/>
      <c r="LTA7" s="1184"/>
      <c r="LTB7" s="1184"/>
      <c r="LTC7" s="1184"/>
      <c r="LTD7" s="1184"/>
      <c r="LTE7" s="1184"/>
      <c r="LTF7" s="1184"/>
      <c r="LTG7" s="1184"/>
      <c r="LTH7" s="1184"/>
      <c r="LTI7" s="1184"/>
      <c r="LTJ7" s="1184"/>
      <c r="LTK7" s="1184"/>
      <c r="LTL7" s="1184"/>
      <c r="LTM7" s="1184"/>
      <c r="LTN7" s="1184"/>
      <c r="LTO7" s="1184"/>
      <c r="LTP7" s="1184"/>
      <c r="LTQ7" s="1184"/>
      <c r="LTR7" s="1184"/>
      <c r="LTS7" s="1184"/>
      <c r="LTT7" s="1184"/>
      <c r="LTU7" s="1184"/>
      <c r="LTV7" s="1184"/>
      <c r="LTW7" s="1184"/>
      <c r="LTX7" s="1184"/>
      <c r="LTY7" s="1184"/>
      <c r="LTZ7" s="1184"/>
      <c r="LUA7" s="1184"/>
      <c r="LUB7" s="1184"/>
      <c r="LUC7" s="1184"/>
      <c r="LUD7" s="1184"/>
      <c r="LUE7" s="1184"/>
      <c r="LUF7" s="1184"/>
      <c r="LUG7" s="1184"/>
      <c r="LUH7" s="1184"/>
      <c r="LUI7" s="1184"/>
      <c r="LUJ7" s="1184"/>
      <c r="LUK7" s="1184"/>
      <c r="LUL7" s="1184"/>
      <c r="LUM7" s="1184"/>
      <c r="LUN7" s="1184"/>
      <c r="LUO7" s="1184"/>
      <c r="LUP7" s="1184"/>
      <c r="LUQ7" s="1184"/>
      <c r="LUR7" s="1184"/>
      <c r="LUS7" s="1184"/>
      <c r="LUT7" s="1184"/>
      <c r="LUU7" s="1184"/>
      <c r="LUV7" s="1184"/>
      <c r="LUW7" s="1184"/>
      <c r="LUX7" s="1184"/>
      <c r="LUY7" s="1184"/>
      <c r="LUZ7" s="1184"/>
      <c r="LVA7" s="1184"/>
      <c r="LVB7" s="1184"/>
      <c r="LVC7" s="1184"/>
      <c r="LVD7" s="1184"/>
      <c r="LVE7" s="1184"/>
      <c r="LVF7" s="1184"/>
      <c r="LVG7" s="1184"/>
      <c r="LVH7" s="1184"/>
      <c r="LVI7" s="1184"/>
      <c r="LVJ7" s="1184"/>
      <c r="LVK7" s="1184"/>
      <c r="LVL7" s="1184"/>
      <c r="LVM7" s="1184"/>
      <c r="LVN7" s="1184"/>
      <c r="LVO7" s="1184"/>
      <c r="LVP7" s="1184"/>
      <c r="LVQ7" s="1184"/>
      <c r="LVR7" s="1184"/>
      <c r="LVS7" s="1184"/>
      <c r="LVT7" s="1184"/>
      <c r="LVU7" s="1184"/>
      <c r="LVV7" s="1184"/>
      <c r="LVW7" s="1184"/>
      <c r="LVX7" s="1184"/>
      <c r="LVY7" s="1184"/>
      <c r="LVZ7" s="1184"/>
      <c r="LWA7" s="1184"/>
      <c r="LWB7" s="1184"/>
      <c r="LWC7" s="1184"/>
      <c r="LWD7" s="1184"/>
      <c r="LWE7" s="1184"/>
      <c r="LWF7" s="1184"/>
      <c r="LWG7" s="1184"/>
      <c r="LWH7" s="1184"/>
      <c r="LWI7" s="1184"/>
      <c r="LWJ7" s="1184"/>
      <c r="LWK7" s="1184"/>
      <c r="LWL7" s="1184"/>
      <c r="LWM7" s="1184"/>
      <c r="LWN7" s="1184"/>
      <c r="LWO7" s="1184"/>
      <c r="LWP7" s="1184"/>
      <c r="LWQ7" s="1184"/>
      <c r="LWR7" s="1184"/>
      <c r="LWS7" s="1184"/>
      <c r="LWT7" s="1184"/>
      <c r="LWU7" s="1184"/>
      <c r="LWV7" s="1184"/>
      <c r="LWW7" s="1184"/>
      <c r="LWX7" s="1184"/>
      <c r="LWY7" s="1184"/>
      <c r="LWZ7" s="1184"/>
      <c r="LXA7" s="1184"/>
      <c r="LXB7" s="1184"/>
      <c r="LXC7" s="1184"/>
      <c r="LXD7" s="1184"/>
      <c r="LXE7" s="1184"/>
      <c r="LXF7" s="1184"/>
      <c r="LXG7" s="1184"/>
      <c r="LXH7" s="1184"/>
      <c r="LXI7" s="1184"/>
      <c r="LXJ7" s="1184"/>
      <c r="LXK7" s="1184"/>
      <c r="LXL7" s="1184"/>
      <c r="LXM7" s="1184"/>
      <c r="LXN7" s="1184"/>
      <c r="LXO7" s="1184"/>
      <c r="LXP7" s="1184"/>
      <c r="LXQ7" s="1184"/>
      <c r="LXR7" s="1184"/>
      <c r="LXS7" s="1184"/>
      <c r="LXT7" s="1184"/>
      <c r="LXU7" s="1184"/>
      <c r="LXV7" s="1184"/>
      <c r="LXW7" s="1184"/>
      <c r="LXX7" s="1184"/>
      <c r="LXY7" s="1184"/>
      <c r="LXZ7" s="1184"/>
      <c r="LYA7" s="1184"/>
      <c r="LYB7" s="1184"/>
      <c r="LYC7" s="1184"/>
      <c r="LYD7" s="1184"/>
      <c r="LYE7" s="1184"/>
      <c r="LYF7" s="1184"/>
      <c r="LYG7" s="1184"/>
      <c r="LYH7" s="1184"/>
      <c r="LYI7" s="1184"/>
      <c r="LYJ7" s="1184"/>
      <c r="LYK7" s="1184"/>
      <c r="LYL7" s="1184"/>
      <c r="LYM7" s="1184"/>
      <c r="LYN7" s="1184"/>
      <c r="LYO7" s="1184"/>
      <c r="LYP7" s="1184"/>
      <c r="LYQ7" s="1184"/>
      <c r="LYR7" s="1184"/>
      <c r="LYS7" s="1184"/>
      <c r="LYT7" s="1184"/>
      <c r="LYU7" s="1184"/>
      <c r="LYV7" s="1184"/>
      <c r="LYW7" s="1184"/>
      <c r="LYX7" s="1184"/>
      <c r="LYY7" s="1184"/>
      <c r="LYZ7" s="1184"/>
      <c r="LZA7" s="1184"/>
      <c r="LZB7" s="1184"/>
      <c r="LZC7" s="1184"/>
      <c r="LZD7" s="1184"/>
      <c r="LZE7" s="1184"/>
      <c r="LZF7" s="1184"/>
      <c r="LZG7" s="1184"/>
      <c r="LZH7" s="1184"/>
      <c r="LZI7" s="1184"/>
      <c r="LZJ7" s="1184"/>
      <c r="LZK7" s="1184"/>
      <c r="LZL7" s="1184"/>
      <c r="LZM7" s="1184"/>
      <c r="LZN7" s="1184"/>
      <c r="LZO7" s="1184"/>
      <c r="LZP7" s="1184"/>
      <c r="LZQ7" s="1184"/>
      <c r="LZR7" s="1184"/>
      <c r="LZS7" s="1184"/>
      <c r="LZT7" s="1184"/>
      <c r="LZU7" s="1184"/>
      <c r="LZV7" s="1184"/>
      <c r="LZW7" s="1184"/>
      <c r="LZX7" s="1184"/>
      <c r="LZY7" s="1184"/>
      <c r="LZZ7" s="1184"/>
      <c r="MAA7" s="1184"/>
      <c r="MAB7" s="1184"/>
      <c r="MAC7" s="1184"/>
      <c r="MAD7" s="1184"/>
      <c r="MAE7" s="1184"/>
      <c r="MAF7" s="1184"/>
      <c r="MAG7" s="1184"/>
      <c r="MAH7" s="1184"/>
      <c r="MAI7" s="1184"/>
      <c r="MAJ7" s="1184"/>
      <c r="MAK7" s="1184"/>
      <c r="MAL7" s="1184"/>
      <c r="MAM7" s="1184"/>
      <c r="MAN7" s="1184"/>
      <c r="MAO7" s="1184"/>
      <c r="MAP7" s="1184"/>
      <c r="MAQ7" s="1184"/>
      <c r="MAR7" s="1184"/>
      <c r="MAS7" s="1184"/>
      <c r="MAT7" s="1184"/>
      <c r="MAU7" s="1184"/>
      <c r="MAV7" s="1184"/>
      <c r="MAW7" s="1184"/>
      <c r="MAX7" s="1184"/>
      <c r="MAY7" s="1184"/>
      <c r="MAZ7" s="1184"/>
      <c r="MBA7" s="1184"/>
      <c r="MBB7" s="1184"/>
      <c r="MBC7" s="1184"/>
      <c r="MBD7" s="1184"/>
      <c r="MBE7" s="1184"/>
      <c r="MBF7" s="1184"/>
      <c r="MBG7" s="1184"/>
      <c r="MBH7" s="1184"/>
      <c r="MBI7" s="1184"/>
      <c r="MBJ7" s="1184"/>
      <c r="MBK7" s="1184"/>
      <c r="MBL7" s="1184"/>
      <c r="MBM7" s="1184"/>
      <c r="MBN7" s="1184"/>
      <c r="MBO7" s="1184"/>
      <c r="MBP7" s="1184"/>
      <c r="MBQ7" s="1184"/>
      <c r="MBR7" s="1184"/>
      <c r="MBS7" s="1184"/>
      <c r="MBT7" s="1184"/>
      <c r="MBU7" s="1184"/>
      <c r="MBV7" s="1184"/>
      <c r="MBW7" s="1184"/>
      <c r="MBX7" s="1184"/>
      <c r="MBY7" s="1184"/>
      <c r="MBZ7" s="1184"/>
      <c r="MCA7" s="1184"/>
      <c r="MCB7" s="1184"/>
      <c r="MCC7" s="1184"/>
      <c r="MCD7" s="1184"/>
      <c r="MCE7" s="1184"/>
      <c r="MCF7" s="1184"/>
      <c r="MCG7" s="1184"/>
      <c r="MCH7" s="1184"/>
      <c r="MCI7" s="1184"/>
      <c r="MCJ7" s="1184"/>
      <c r="MCK7" s="1184"/>
      <c r="MCL7" s="1184"/>
      <c r="MCM7" s="1184"/>
      <c r="MCN7" s="1184"/>
      <c r="MCO7" s="1184"/>
      <c r="MCP7" s="1184"/>
      <c r="MCQ7" s="1184"/>
      <c r="MCR7" s="1184"/>
      <c r="MCS7" s="1184"/>
      <c r="MCT7" s="1184"/>
      <c r="MCU7" s="1184"/>
      <c r="MCV7" s="1184"/>
      <c r="MCW7" s="1184"/>
      <c r="MCX7" s="1184"/>
      <c r="MCY7" s="1184"/>
      <c r="MCZ7" s="1184"/>
      <c r="MDA7" s="1184"/>
      <c r="MDB7" s="1184"/>
      <c r="MDC7" s="1184"/>
      <c r="MDD7" s="1184"/>
      <c r="MDE7" s="1184"/>
      <c r="MDF7" s="1184"/>
      <c r="MDG7" s="1184"/>
      <c r="MDH7" s="1184"/>
      <c r="MDI7" s="1184"/>
      <c r="MDJ7" s="1184"/>
      <c r="MDK7" s="1184"/>
      <c r="MDL7" s="1184"/>
      <c r="MDM7" s="1184"/>
      <c r="MDN7" s="1184"/>
      <c r="MDO7" s="1184"/>
      <c r="MDP7" s="1184"/>
      <c r="MDQ7" s="1184"/>
      <c r="MDR7" s="1184"/>
      <c r="MDS7" s="1184"/>
      <c r="MDT7" s="1184"/>
      <c r="MDU7" s="1184"/>
      <c r="MDV7" s="1184"/>
      <c r="MDW7" s="1184"/>
      <c r="MDX7" s="1184"/>
      <c r="MDY7" s="1184"/>
      <c r="MDZ7" s="1184"/>
      <c r="MEA7" s="1184"/>
      <c r="MEB7" s="1184"/>
      <c r="MEC7" s="1184"/>
      <c r="MED7" s="1184"/>
      <c r="MEE7" s="1184"/>
      <c r="MEF7" s="1184"/>
      <c r="MEG7" s="1184"/>
      <c r="MEH7" s="1184"/>
      <c r="MEI7" s="1184"/>
      <c r="MEJ7" s="1184"/>
      <c r="MEK7" s="1184"/>
      <c r="MEL7" s="1184"/>
      <c r="MEM7" s="1184"/>
      <c r="MEN7" s="1184"/>
      <c r="MEO7" s="1184"/>
      <c r="MEP7" s="1184"/>
      <c r="MEQ7" s="1184"/>
      <c r="MER7" s="1184"/>
      <c r="MES7" s="1184"/>
      <c r="MET7" s="1184"/>
      <c r="MEU7" s="1184"/>
      <c r="MEV7" s="1184"/>
      <c r="MEW7" s="1184"/>
      <c r="MEX7" s="1184"/>
      <c r="MEY7" s="1184"/>
      <c r="MEZ7" s="1184"/>
      <c r="MFA7" s="1184"/>
      <c r="MFB7" s="1184"/>
      <c r="MFC7" s="1184"/>
      <c r="MFD7" s="1184"/>
      <c r="MFE7" s="1184"/>
      <c r="MFF7" s="1184"/>
      <c r="MFG7" s="1184"/>
      <c r="MFH7" s="1184"/>
      <c r="MFI7" s="1184"/>
      <c r="MFJ7" s="1184"/>
      <c r="MFK7" s="1184"/>
      <c r="MFL7" s="1184"/>
      <c r="MFM7" s="1184"/>
      <c r="MFN7" s="1184"/>
      <c r="MFO7" s="1184"/>
      <c r="MFP7" s="1184"/>
      <c r="MFQ7" s="1184"/>
      <c r="MFR7" s="1184"/>
      <c r="MFS7" s="1184"/>
      <c r="MFT7" s="1184"/>
      <c r="MFU7" s="1184"/>
      <c r="MFV7" s="1184"/>
      <c r="MFW7" s="1184"/>
      <c r="MFX7" s="1184"/>
      <c r="MFY7" s="1184"/>
      <c r="MFZ7" s="1184"/>
      <c r="MGA7" s="1184"/>
      <c r="MGB7" s="1184"/>
      <c r="MGC7" s="1184"/>
      <c r="MGD7" s="1184"/>
      <c r="MGE7" s="1184"/>
      <c r="MGF7" s="1184"/>
      <c r="MGG7" s="1184"/>
      <c r="MGH7" s="1184"/>
      <c r="MGI7" s="1184"/>
      <c r="MGJ7" s="1184"/>
      <c r="MGK7" s="1184"/>
      <c r="MGL7" s="1184"/>
      <c r="MGM7" s="1184"/>
      <c r="MGN7" s="1184"/>
      <c r="MGO7" s="1184"/>
      <c r="MGP7" s="1184"/>
      <c r="MGQ7" s="1184"/>
      <c r="MGR7" s="1184"/>
      <c r="MGS7" s="1184"/>
      <c r="MGT7" s="1184"/>
      <c r="MGU7" s="1184"/>
      <c r="MGV7" s="1184"/>
      <c r="MGW7" s="1184"/>
      <c r="MGX7" s="1184"/>
      <c r="MGY7" s="1184"/>
      <c r="MGZ7" s="1184"/>
      <c r="MHA7" s="1184"/>
      <c r="MHB7" s="1184"/>
      <c r="MHC7" s="1184"/>
      <c r="MHD7" s="1184"/>
      <c r="MHE7" s="1184"/>
      <c r="MHF7" s="1184"/>
      <c r="MHG7" s="1184"/>
      <c r="MHH7" s="1184"/>
      <c r="MHI7" s="1184"/>
      <c r="MHJ7" s="1184"/>
      <c r="MHK7" s="1184"/>
      <c r="MHL7" s="1184"/>
      <c r="MHM7" s="1184"/>
      <c r="MHN7" s="1184"/>
      <c r="MHO7" s="1184"/>
      <c r="MHP7" s="1184"/>
      <c r="MHQ7" s="1184"/>
      <c r="MHR7" s="1184"/>
      <c r="MHS7" s="1184"/>
      <c r="MHT7" s="1184"/>
      <c r="MHU7" s="1184"/>
      <c r="MHV7" s="1184"/>
      <c r="MHW7" s="1184"/>
      <c r="MHX7" s="1184"/>
      <c r="MHY7" s="1184"/>
      <c r="MHZ7" s="1184"/>
      <c r="MIA7" s="1184"/>
      <c r="MIB7" s="1184"/>
      <c r="MIC7" s="1184"/>
      <c r="MID7" s="1184"/>
      <c r="MIE7" s="1184"/>
      <c r="MIF7" s="1184"/>
      <c r="MIG7" s="1184"/>
      <c r="MIH7" s="1184"/>
      <c r="MII7" s="1184"/>
      <c r="MIJ7" s="1184"/>
      <c r="MIK7" s="1184"/>
      <c r="MIL7" s="1184"/>
      <c r="MIM7" s="1184"/>
      <c r="MIN7" s="1184"/>
      <c r="MIO7" s="1184"/>
      <c r="MIP7" s="1184"/>
      <c r="MIQ7" s="1184"/>
      <c r="MIR7" s="1184"/>
      <c r="MIS7" s="1184"/>
      <c r="MIT7" s="1184"/>
      <c r="MIU7" s="1184"/>
      <c r="MIV7" s="1184"/>
      <c r="MIW7" s="1184"/>
      <c r="MIX7" s="1184"/>
      <c r="MIY7" s="1184"/>
      <c r="MIZ7" s="1184"/>
      <c r="MJA7" s="1184"/>
      <c r="MJB7" s="1184"/>
      <c r="MJC7" s="1184"/>
      <c r="MJD7" s="1184"/>
      <c r="MJE7" s="1184"/>
      <c r="MJF7" s="1184"/>
      <c r="MJG7" s="1184"/>
      <c r="MJH7" s="1184"/>
      <c r="MJI7" s="1184"/>
      <c r="MJJ7" s="1184"/>
      <c r="MJK7" s="1184"/>
      <c r="MJL7" s="1184"/>
      <c r="MJM7" s="1184"/>
      <c r="MJN7" s="1184"/>
      <c r="MJO7" s="1184"/>
      <c r="MJP7" s="1184"/>
      <c r="MJQ7" s="1184"/>
      <c r="MJR7" s="1184"/>
      <c r="MJS7" s="1184"/>
      <c r="MJT7" s="1184"/>
      <c r="MJU7" s="1184"/>
      <c r="MJV7" s="1184"/>
      <c r="MJW7" s="1184"/>
      <c r="MJX7" s="1184"/>
      <c r="MJY7" s="1184"/>
      <c r="MJZ7" s="1184"/>
      <c r="MKA7" s="1184"/>
      <c r="MKB7" s="1184"/>
      <c r="MKC7" s="1184"/>
      <c r="MKD7" s="1184"/>
      <c r="MKE7" s="1184"/>
      <c r="MKF7" s="1184"/>
      <c r="MKG7" s="1184"/>
      <c r="MKH7" s="1184"/>
      <c r="MKI7" s="1184"/>
      <c r="MKJ7" s="1184"/>
      <c r="MKK7" s="1184"/>
      <c r="MKL7" s="1184"/>
      <c r="MKM7" s="1184"/>
      <c r="MKN7" s="1184"/>
      <c r="MKO7" s="1184"/>
      <c r="MKP7" s="1184"/>
      <c r="MKQ7" s="1184"/>
      <c r="MKR7" s="1184"/>
      <c r="MKS7" s="1184"/>
      <c r="MKT7" s="1184"/>
      <c r="MKU7" s="1184"/>
      <c r="MKV7" s="1184"/>
      <c r="MKW7" s="1184"/>
      <c r="MKX7" s="1184"/>
      <c r="MKY7" s="1184"/>
      <c r="MKZ7" s="1184"/>
      <c r="MLA7" s="1184"/>
      <c r="MLB7" s="1184"/>
      <c r="MLC7" s="1184"/>
      <c r="MLD7" s="1184"/>
      <c r="MLE7" s="1184"/>
      <c r="MLF7" s="1184"/>
      <c r="MLG7" s="1184"/>
      <c r="MLH7" s="1184"/>
      <c r="MLI7" s="1184"/>
      <c r="MLJ7" s="1184"/>
      <c r="MLK7" s="1184"/>
      <c r="MLL7" s="1184"/>
      <c r="MLM7" s="1184"/>
      <c r="MLN7" s="1184"/>
      <c r="MLO7" s="1184"/>
      <c r="MLP7" s="1184"/>
      <c r="MLQ7" s="1184"/>
      <c r="MLR7" s="1184"/>
      <c r="MLS7" s="1184"/>
      <c r="MLT7" s="1184"/>
      <c r="MLU7" s="1184"/>
      <c r="MLV7" s="1184"/>
      <c r="MLW7" s="1184"/>
      <c r="MLX7" s="1184"/>
      <c r="MLY7" s="1184"/>
      <c r="MLZ7" s="1184"/>
      <c r="MMA7" s="1184"/>
      <c r="MMB7" s="1184"/>
      <c r="MMC7" s="1184"/>
      <c r="MMD7" s="1184"/>
      <c r="MME7" s="1184"/>
      <c r="MMF7" s="1184"/>
      <c r="MMG7" s="1184"/>
      <c r="MMH7" s="1184"/>
      <c r="MMI7" s="1184"/>
      <c r="MMJ7" s="1184"/>
      <c r="MMK7" s="1184"/>
      <c r="MML7" s="1184"/>
      <c r="MMM7" s="1184"/>
      <c r="MMN7" s="1184"/>
      <c r="MMO7" s="1184"/>
      <c r="MMP7" s="1184"/>
      <c r="MMQ7" s="1184"/>
      <c r="MMR7" s="1184"/>
      <c r="MMS7" s="1184"/>
      <c r="MMT7" s="1184"/>
      <c r="MMU7" s="1184"/>
      <c r="MMV7" s="1184"/>
      <c r="MMW7" s="1184"/>
      <c r="MMX7" s="1184"/>
      <c r="MMY7" s="1184"/>
      <c r="MMZ7" s="1184"/>
      <c r="MNA7" s="1184"/>
      <c r="MNB7" s="1184"/>
      <c r="MNC7" s="1184"/>
      <c r="MND7" s="1184"/>
      <c r="MNE7" s="1184"/>
      <c r="MNF7" s="1184"/>
      <c r="MNG7" s="1184"/>
      <c r="MNH7" s="1184"/>
      <c r="MNI7" s="1184"/>
      <c r="MNJ7" s="1184"/>
      <c r="MNK7" s="1184"/>
      <c r="MNL7" s="1184"/>
      <c r="MNM7" s="1184"/>
      <c r="MNN7" s="1184"/>
      <c r="MNO7" s="1184"/>
      <c r="MNP7" s="1184"/>
      <c r="MNQ7" s="1184"/>
      <c r="MNR7" s="1184"/>
      <c r="MNS7" s="1184"/>
      <c r="MNT7" s="1184"/>
      <c r="MNU7" s="1184"/>
      <c r="MNV7" s="1184"/>
      <c r="MNW7" s="1184"/>
      <c r="MNX7" s="1184"/>
      <c r="MNY7" s="1184"/>
      <c r="MNZ7" s="1184"/>
      <c r="MOA7" s="1184"/>
      <c r="MOB7" s="1184"/>
      <c r="MOC7" s="1184"/>
      <c r="MOD7" s="1184"/>
      <c r="MOE7" s="1184"/>
      <c r="MOF7" s="1184"/>
      <c r="MOG7" s="1184"/>
      <c r="MOH7" s="1184"/>
      <c r="MOI7" s="1184"/>
      <c r="MOJ7" s="1184"/>
      <c r="MOK7" s="1184"/>
      <c r="MOL7" s="1184"/>
      <c r="MOM7" s="1184"/>
      <c r="MON7" s="1184"/>
      <c r="MOO7" s="1184"/>
      <c r="MOP7" s="1184"/>
      <c r="MOQ7" s="1184"/>
      <c r="MOR7" s="1184"/>
      <c r="MOS7" s="1184"/>
      <c r="MOT7" s="1184"/>
      <c r="MOU7" s="1184"/>
      <c r="MOV7" s="1184"/>
      <c r="MOW7" s="1184"/>
      <c r="MOX7" s="1184"/>
      <c r="MOY7" s="1184"/>
      <c r="MOZ7" s="1184"/>
      <c r="MPA7" s="1184"/>
      <c r="MPB7" s="1184"/>
      <c r="MPC7" s="1184"/>
      <c r="MPD7" s="1184"/>
      <c r="MPE7" s="1184"/>
      <c r="MPF7" s="1184"/>
      <c r="MPG7" s="1184"/>
      <c r="MPH7" s="1184"/>
      <c r="MPI7" s="1184"/>
      <c r="MPJ7" s="1184"/>
      <c r="MPK7" s="1184"/>
      <c r="MPL7" s="1184"/>
      <c r="MPM7" s="1184"/>
      <c r="MPN7" s="1184"/>
      <c r="MPO7" s="1184"/>
      <c r="MPP7" s="1184"/>
      <c r="MPQ7" s="1184"/>
      <c r="MPR7" s="1184"/>
      <c r="MPS7" s="1184"/>
      <c r="MPT7" s="1184"/>
      <c r="MPU7" s="1184"/>
      <c r="MPV7" s="1184"/>
      <c r="MPW7" s="1184"/>
      <c r="MPX7" s="1184"/>
      <c r="MPY7" s="1184"/>
      <c r="MPZ7" s="1184"/>
      <c r="MQA7" s="1184"/>
      <c r="MQB7" s="1184"/>
      <c r="MQC7" s="1184"/>
      <c r="MQD7" s="1184"/>
      <c r="MQE7" s="1184"/>
      <c r="MQF7" s="1184"/>
      <c r="MQG7" s="1184"/>
      <c r="MQH7" s="1184"/>
      <c r="MQI7" s="1184"/>
      <c r="MQJ7" s="1184"/>
      <c r="MQK7" s="1184"/>
      <c r="MQL7" s="1184"/>
      <c r="MQM7" s="1184"/>
      <c r="MQN7" s="1184"/>
      <c r="MQO7" s="1184"/>
      <c r="MQP7" s="1184"/>
      <c r="MQQ7" s="1184"/>
      <c r="MQR7" s="1184"/>
      <c r="MQS7" s="1184"/>
      <c r="MQT7" s="1184"/>
      <c r="MQU7" s="1184"/>
      <c r="MQV7" s="1184"/>
      <c r="MQW7" s="1184"/>
      <c r="MQX7" s="1184"/>
      <c r="MQY7" s="1184"/>
      <c r="MQZ7" s="1184"/>
      <c r="MRA7" s="1184"/>
      <c r="MRB7" s="1184"/>
      <c r="MRC7" s="1184"/>
      <c r="MRD7" s="1184"/>
      <c r="MRE7" s="1184"/>
      <c r="MRF7" s="1184"/>
      <c r="MRG7" s="1184"/>
      <c r="MRH7" s="1184"/>
      <c r="MRI7" s="1184"/>
      <c r="MRJ7" s="1184"/>
      <c r="MRK7" s="1184"/>
      <c r="MRL7" s="1184"/>
      <c r="MRM7" s="1184"/>
      <c r="MRN7" s="1184"/>
      <c r="MRO7" s="1184"/>
      <c r="MRP7" s="1184"/>
      <c r="MRQ7" s="1184"/>
      <c r="MRR7" s="1184"/>
      <c r="MRS7" s="1184"/>
      <c r="MRT7" s="1184"/>
      <c r="MRU7" s="1184"/>
      <c r="MRV7" s="1184"/>
      <c r="MRW7" s="1184"/>
      <c r="MRX7" s="1184"/>
      <c r="MRY7" s="1184"/>
      <c r="MRZ7" s="1184"/>
      <c r="MSA7" s="1184"/>
      <c r="MSB7" s="1184"/>
      <c r="MSC7" s="1184"/>
      <c r="MSD7" s="1184"/>
      <c r="MSE7" s="1184"/>
      <c r="MSF7" s="1184"/>
      <c r="MSG7" s="1184"/>
      <c r="MSH7" s="1184"/>
      <c r="MSI7" s="1184"/>
      <c r="MSJ7" s="1184"/>
      <c r="MSK7" s="1184"/>
      <c r="MSL7" s="1184"/>
      <c r="MSM7" s="1184"/>
      <c r="MSN7" s="1184"/>
      <c r="MSO7" s="1184"/>
      <c r="MSP7" s="1184"/>
      <c r="MSQ7" s="1184"/>
      <c r="MSR7" s="1184"/>
      <c r="MSS7" s="1184"/>
      <c r="MST7" s="1184"/>
      <c r="MSU7" s="1184"/>
      <c r="MSV7" s="1184"/>
      <c r="MSW7" s="1184"/>
      <c r="MSX7" s="1184"/>
      <c r="MSY7" s="1184"/>
      <c r="MSZ7" s="1184"/>
      <c r="MTA7" s="1184"/>
      <c r="MTB7" s="1184"/>
      <c r="MTC7" s="1184"/>
      <c r="MTD7" s="1184"/>
      <c r="MTE7" s="1184"/>
      <c r="MTF7" s="1184"/>
      <c r="MTG7" s="1184"/>
      <c r="MTH7" s="1184"/>
      <c r="MTI7" s="1184"/>
      <c r="MTJ7" s="1184"/>
      <c r="MTK7" s="1184"/>
      <c r="MTL7" s="1184"/>
      <c r="MTM7" s="1184"/>
      <c r="MTN7" s="1184"/>
      <c r="MTO7" s="1184"/>
      <c r="MTP7" s="1184"/>
      <c r="MTQ7" s="1184"/>
      <c r="MTR7" s="1184"/>
      <c r="MTS7" s="1184"/>
      <c r="MTT7" s="1184"/>
      <c r="MTU7" s="1184"/>
      <c r="MTV7" s="1184"/>
      <c r="MTW7" s="1184"/>
      <c r="MTX7" s="1184"/>
      <c r="MTY7" s="1184"/>
      <c r="MTZ7" s="1184"/>
      <c r="MUA7" s="1184"/>
      <c r="MUB7" s="1184"/>
      <c r="MUC7" s="1184"/>
      <c r="MUD7" s="1184"/>
      <c r="MUE7" s="1184"/>
      <c r="MUF7" s="1184"/>
      <c r="MUG7" s="1184"/>
      <c r="MUH7" s="1184"/>
      <c r="MUI7" s="1184"/>
      <c r="MUJ7" s="1184"/>
      <c r="MUK7" s="1184"/>
      <c r="MUL7" s="1184"/>
      <c r="MUM7" s="1184"/>
      <c r="MUN7" s="1184"/>
      <c r="MUO7" s="1184"/>
      <c r="MUP7" s="1184"/>
      <c r="MUQ7" s="1184"/>
      <c r="MUR7" s="1184"/>
      <c r="MUS7" s="1184"/>
      <c r="MUT7" s="1184"/>
      <c r="MUU7" s="1184"/>
      <c r="MUV7" s="1184"/>
      <c r="MUW7" s="1184"/>
      <c r="MUX7" s="1184"/>
      <c r="MUY7" s="1184"/>
      <c r="MUZ7" s="1184"/>
      <c r="MVA7" s="1184"/>
      <c r="MVB7" s="1184"/>
      <c r="MVC7" s="1184"/>
      <c r="MVD7" s="1184"/>
      <c r="MVE7" s="1184"/>
      <c r="MVF7" s="1184"/>
      <c r="MVG7" s="1184"/>
      <c r="MVH7" s="1184"/>
      <c r="MVI7" s="1184"/>
      <c r="MVJ7" s="1184"/>
      <c r="MVK7" s="1184"/>
      <c r="MVL7" s="1184"/>
      <c r="MVM7" s="1184"/>
      <c r="MVN7" s="1184"/>
      <c r="MVO7" s="1184"/>
      <c r="MVP7" s="1184"/>
      <c r="MVQ7" s="1184"/>
      <c r="MVR7" s="1184"/>
      <c r="MVS7" s="1184"/>
      <c r="MVT7" s="1184"/>
      <c r="MVU7" s="1184"/>
      <c r="MVV7" s="1184"/>
      <c r="MVW7" s="1184"/>
      <c r="MVX7" s="1184"/>
      <c r="MVY7" s="1184"/>
      <c r="MVZ7" s="1184"/>
      <c r="MWA7" s="1184"/>
      <c r="MWB7" s="1184"/>
      <c r="MWC7" s="1184"/>
      <c r="MWD7" s="1184"/>
      <c r="MWE7" s="1184"/>
      <c r="MWF7" s="1184"/>
      <c r="MWG7" s="1184"/>
      <c r="MWH7" s="1184"/>
      <c r="MWI7" s="1184"/>
      <c r="MWJ7" s="1184"/>
      <c r="MWK7" s="1184"/>
      <c r="MWL7" s="1184"/>
      <c r="MWM7" s="1184"/>
      <c r="MWN7" s="1184"/>
      <c r="MWO7" s="1184"/>
      <c r="MWP7" s="1184"/>
      <c r="MWQ7" s="1184"/>
      <c r="MWR7" s="1184"/>
      <c r="MWS7" s="1184"/>
      <c r="MWT7" s="1184"/>
      <c r="MWU7" s="1184"/>
      <c r="MWV7" s="1184"/>
      <c r="MWW7" s="1184"/>
      <c r="MWX7" s="1184"/>
      <c r="MWY7" s="1184"/>
      <c r="MWZ7" s="1184"/>
      <c r="MXA7" s="1184"/>
      <c r="MXB7" s="1184"/>
      <c r="MXC7" s="1184"/>
      <c r="MXD7" s="1184"/>
      <c r="MXE7" s="1184"/>
      <c r="MXF7" s="1184"/>
      <c r="MXG7" s="1184"/>
      <c r="MXH7" s="1184"/>
      <c r="MXI7" s="1184"/>
      <c r="MXJ7" s="1184"/>
      <c r="MXK7" s="1184"/>
      <c r="MXL7" s="1184"/>
      <c r="MXM7" s="1184"/>
      <c r="MXN7" s="1184"/>
      <c r="MXO7" s="1184"/>
      <c r="MXP7" s="1184"/>
      <c r="MXQ7" s="1184"/>
      <c r="MXR7" s="1184"/>
      <c r="MXS7" s="1184"/>
      <c r="MXT7" s="1184"/>
      <c r="MXU7" s="1184"/>
      <c r="MXV7" s="1184"/>
      <c r="MXW7" s="1184"/>
      <c r="MXX7" s="1184"/>
      <c r="MXY7" s="1184"/>
      <c r="MXZ7" s="1184"/>
      <c r="MYA7" s="1184"/>
      <c r="MYB7" s="1184"/>
      <c r="MYC7" s="1184"/>
      <c r="MYD7" s="1184"/>
      <c r="MYE7" s="1184"/>
      <c r="MYF7" s="1184"/>
      <c r="MYG7" s="1184"/>
      <c r="MYH7" s="1184"/>
      <c r="MYI7" s="1184"/>
      <c r="MYJ7" s="1184"/>
      <c r="MYK7" s="1184"/>
      <c r="MYL7" s="1184"/>
      <c r="MYM7" s="1184"/>
      <c r="MYN7" s="1184"/>
      <c r="MYO7" s="1184"/>
      <c r="MYP7" s="1184"/>
      <c r="MYQ7" s="1184"/>
      <c r="MYR7" s="1184"/>
      <c r="MYS7" s="1184"/>
      <c r="MYT7" s="1184"/>
      <c r="MYU7" s="1184"/>
      <c r="MYV7" s="1184"/>
      <c r="MYW7" s="1184"/>
      <c r="MYX7" s="1184"/>
      <c r="MYY7" s="1184"/>
      <c r="MYZ7" s="1184"/>
      <c r="MZA7" s="1184"/>
      <c r="MZB7" s="1184"/>
      <c r="MZC7" s="1184"/>
      <c r="MZD7" s="1184"/>
      <c r="MZE7" s="1184"/>
      <c r="MZF7" s="1184"/>
      <c r="MZG7" s="1184"/>
      <c r="MZH7" s="1184"/>
      <c r="MZI7" s="1184"/>
      <c r="MZJ7" s="1184"/>
      <c r="MZK7" s="1184"/>
      <c r="MZL7" s="1184"/>
      <c r="MZM7" s="1184"/>
      <c r="MZN7" s="1184"/>
      <c r="MZO7" s="1184"/>
      <c r="MZP7" s="1184"/>
      <c r="MZQ7" s="1184"/>
      <c r="MZR7" s="1184"/>
      <c r="MZS7" s="1184"/>
      <c r="MZT7" s="1184"/>
      <c r="MZU7" s="1184"/>
      <c r="MZV7" s="1184"/>
      <c r="MZW7" s="1184"/>
      <c r="MZX7" s="1184"/>
      <c r="MZY7" s="1184"/>
      <c r="MZZ7" s="1184"/>
      <c r="NAA7" s="1184"/>
      <c r="NAB7" s="1184"/>
      <c r="NAC7" s="1184"/>
      <c r="NAD7" s="1184"/>
      <c r="NAE7" s="1184"/>
      <c r="NAF7" s="1184"/>
      <c r="NAG7" s="1184"/>
      <c r="NAH7" s="1184"/>
      <c r="NAI7" s="1184"/>
      <c r="NAJ7" s="1184"/>
      <c r="NAK7" s="1184"/>
      <c r="NAL7" s="1184"/>
      <c r="NAM7" s="1184"/>
      <c r="NAN7" s="1184"/>
      <c r="NAO7" s="1184"/>
      <c r="NAP7" s="1184"/>
      <c r="NAQ7" s="1184"/>
      <c r="NAR7" s="1184"/>
      <c r="NAS7" s="1184"/>
      <c r="NAT7" s="1184"/>
      <c r="NAU7" s="1184"/>
      <c r="NAV7" s="1184"/>
      <c r="NAW7" s="1184"/>
      <c r="NAX7" s="1184"/>
      <c r="NAY7" s="1184"/>
      <c r="NAZ7" s="1184"/>
      <c r="NBA7" s="1184"/>
      <c r="NBB7" s="1184"/>
      <c r="NBC7" s="1184"/>
      <c r="NBD7" s="1184"/>
      <c r="NBE7" s="1184"/>
      <c r="NBF7" s="1184"/>
      <c r="NBG7" s="1184"/>
      <c r="NBH7" s="1184"/>
      <c r="NBI7" s="1184"/>
      <c r="NBJ7" s="1184"/>
      <c r="NBK7" s="1184"/>
      <c r="NBL7" s="1184"/>
      <c r="NBM7" s="1184"/>
      <c r="NBN7" s="1184"/>
      <c r="NBO7" s="1184"/>
      <c r="NBP7" s="1184"/>
      <c r="NBQ7" s="1184"/>
      <c r="NBR7" s="1184"/>
      <c r="NBS7" s="1184"/>
      <c r="NBT7" s="1184"/>
      <c r="NBU7" s="1184"/>
      <c r="NBV7" s="1184"/>
      <c r="NBW7" s="1184"/>
      <c r="NBX7" s="1184"/>
      <c r="NBY7" s="1184"/>
      <c r="NBZ7" s="1184"/>
      <c r="NCA7" s="1184"/>
      <c r="NCB7" s="1184"/>
      <c r="NCC7" s="1184"/>
      <c r="NCD7" s="1184"/>
      <c r="NCE7" s="1184"/>
      <c r="NCF7" s="1184"/>
      <c r="NCG7" s="1184"/>
      <c r="NCH7" s="1184"/>
      <c r="NCI7" s="1184"/>
      <c r="NCJ7" s="1184"/>
      <c r="NCK7" s="1184"/>
      <c r="NCL7" s="1184"/>
      <c r="NCM7" s="1184"/>
      <c r="NCN7" s="1184"/>
      <c r="NCO7" s="1184"/>
      <c r="NCP7" s="1184"/>
      <c r="NCQ7" s="1184"/>
      <c r="NCR7" s="1184"/>
      <c r="NCS7" s="1184"/>
      <c r="NCT7" s="1184"/>
      <c r="NCU7" s="1184"/>
      <c r="NCV7" s="1184"/>
      <c r="NCW7" s="1184"/>
      <c r="NCX7" s="1184"/>
      <c r="NCY7" s="1184"/>
      <c r="NCZ7" s="1184"/>
      <c r="NDA7" s="1184"/>
      <c r="NDB7" s="1184"/>
      <c r="NDC7" s="1184"/>
      <c r="NDD7" s="1184"/>
      <c r="NDE7" s="1184"/>
      <c r="NDF7" s="1184"/>
      <c r="NDG7" s="1184"/>
      <c r="NDH7" s="1184"/>
      <c r="NDI7" s="1184"/>
      <c r="NDJ7" s="1184"/>
      <c r="NDK7" s="1184"/>
      <c r="NDL7" s="1184"/>
      <c r="NDM7" s="1184"/>
      <c r="NDN7" s="1184"/>
      <c r="NDO7" s="1184"/>
      <c r="NDP7" s="1184"/>
      <c r="NDQ7" s="1184"/>
      <c r="NDR7" s="1184"/>
      <c r="NDS7" s="1184"/>
      <c r="NDT7" s="1184"/>
      <c r="NDU7" s="1184"/>
      <c r="NDV7" s="1184"/>
      <c r="NDW7" s="1184"/>
      <c r="NDX7" s="1184"/>
      <c r="NDY7" s="1184"/>
      <c r="NDZ7" s="1184"/>
      <c r="NEA7" s="1184"/>
      <c r="NEB7" s="1184"/>
      <c r="NEC7" s="1184"/>
      <c r="NED7" s="1184"/>
      <c r="NEE7" s="1184"/>
      <c r="NEF7" s="1184"/>
      <c r="NEG7" s="1184"/>
      <c r="NEH7" s="1184"/>
      <c r="NEI7" s="1184"/>
      <c r="NEJ7" s="1184"/>
      <c r="NEK7" s="1184"/>
      <c r="NEL7" s="1184"/>
      <c r="NEM7" s="1184"/>
      <c r="NEN7" s="1184"/>
      <c r="NEO7" s="1184"/>
      <c r="NEP7" s="1184"/>
      <c r="NEQ7" s="1184"/>
      <c r="NER7" s="1184"/>
      <c r="NES7" s="1184"/>
      <c r="NET7" s="1184"/>
      <c r="NEU7" s="1184"/>
      <c r="NEV7" s="1184"/>
      <c r="NEW7" s="1184"/>
      <c r="NEX7" s="1184"/>
      <c r="NEY7" s="1184"/>
      <c r="NEZ7" s="1184"/>
      <c r="NFA7" s="1184"/>
      <c r="NFB7" s="1184"/>
      <c r="NFC7" s="1184"/>
      <c r="NFD7" s="1184"/>
      <c r="NFE7" s="1184"/>
      <c r="NFF7" s="1184"/>
      <c r="NFG7" s="1184"/>
      <c r="NFH7" s="1184"/>
      <c r="NFI7" s="1184"/>
      <c r="NFJ7" s="1184"/>
      <c r="NFK7" s="1184"/>
      <c r="NFL7" s="1184"/>
      <c r="NFM7" s="1184"/>
      <c r="NFN7" s="1184"/>
      <c r="NFO7" s="1184"/>
      <c r="NFP7" s="1184"/>
      <c r="NFQ7" s="1184"/>
      <c r="NFR7" s="1184"/>
      <c r="NFS7" s="1184"/>
      <c r="NFT7" s="1184"/>
      <c r="NFU7" s="1184"/>
      <c r="NFV7" s="1184"/>
      <c r="NFW7" s="1184"/>
      <c r="NFX7" s="1184"/>
      <c r="NFY7" s="1184"/>
      <c r="NFZ7" s="1184"/>
      <c r="NGA7" s="1184"/>
      <c r="NGB7" s="1184"/>
      <c r="NGC7" s="1184"/>
      <c r="NGD7" s="1184"/>
      <c r="NGE7" s="1184"/>
      <c r="NGF7" s="1184"/>
      <c r="NGG7" s="1184"/>
      <c r="NGH7" s="1184"/>
      <c r="NGI7" s="1184"/>
      <c r="NGJ7" s="1184"/>
      <c r="NGK7" s="1184"/>
      <c r="NGL7" s="1184"/>
      <c r="NGM7" s="1184"/>
      <c r="NGN7" s="1184"/>
      <c r="NGO7" s="1184"/>
      <c r="NGP7" s="1184"/>
      <c r="NGQ7" s="1184"/>
      <c r="NGR7" s="1184"/>
      <c r="NGS7" s="1184"/>
      <c r="NGT7" s="1184"/>
      <c r="NGU7" s="1184"/>
      <c r="NGV7" s="1184"/>
      <c r="NGW7" s="1184"/>
      <c r="NGX7" s="1184"/>
      <c r="NGY7" s="1184"/>
      <c r="NGZ7" s="1184"/>
      <c r="NHA7" s="1184"/>
      <c r="NHB7" s="1184"/>
      <c r="NHC7" s="1184"/>
      <c r="NHD7" s="1184"/>
      <c r="NHE7" s="1184"/>
      <c r="NHF7" s="1184"/>
      <c r="NHG7" s="1184"/>
      <c r="NHH7" s="1184"/>
      <c r="NHI7" s="1184"/>
      <c r="NHJ7" s="1184"/>
      <c r="NHK7" s="1184"/>
      <c r="NHL7" s="1184"/>
      <c r="NHM7" s="1184"/>
      <c r="NHN7" s="1184"/>
      <c r="NHO7" s="1184"/>
      <c r="NHP7" s="1184"/>
      <c r="NHQ7" s="1184"/>
      <c r="NHR7" s="1184"/>
      <c r="NHS7" s="1184"/>
      <c r="NHT7" s="1184"/>
      <c r="NHU7" s="1184"/>
      <c r="NHV7" s="1184"/>
      <c r="NHW7" s="1184"/>
      <c r="NHX7" s="1184"/>
      <c r="NHY7" s="1184"/>
      <c r="NHZ7" s="1184"/>
      <c r="NIA7" s="1184"/>
      <c r="NIB7" s="1184"/>
      <c r="NIC7" s="1184"/>
      <c r="NID7" s="1184"/>
      <c r="NIE7" s="1184"/>
      <c r="NIF7" s="1184"/>
      <c r="NIG7" s="1184"/>
      <c r="NIH7" s="1184"/>
      <c r="NII7" s="1184"/>
      <c r="NIJ7" s="1184"/>
      <c r="NIK7" s="1184"/>
      <c r="NIL7" s="1184"/>
      <c r="NIM7" s="1184"/>
      <c r="NIN7" s="1184"/>
      <c r="NIO7" s="1184"/>
      <c r="NIP7" s="1184"/>
      <c r="NIQ7" s="1184"/>
      <c r="NIR7" s="1184"/>
      <c r="NIS7" s="1184"/>
      <c r="NIT7" s="1184"/>
      <c r="NIU7" s="1184"/>
      <c r="NIV7" s="1184"/>
      <c r="NIW7" s="1184"/>
      <c r="NIX7" s="1184"/>
      <c r="NIY7" s="1184"/>
      <c r="NIZ7" s="1184"/>
      <c r="NJA7" s="1184"/>
      <c r="NJB7" s="1184"/>
      <c r="NJC7" s="1184"/>
      <c r="NJD7" s="1184"/>
      <c r="NJE7" s="1184"/>
      <c r="NJF7" s="1184"/>
      <c r="NJG7" s="1184"/>
      <c r="NJH7" s="1184"/>
      <c r="NJI7" s="1184"/>
      <c r="NJJ7" s="1184"/>
      <c r="NJK7" s="1184"/>
      <c r="NJL7" s="1184"/>
      <c r="NJM7" s="1184"/>
      <c r="NJN7" s="1184"/>
      <c r="NJO7" s="1184"/>
      <c r="NJP7" s="1184"/>
      <c r="NJQ7" s="1184"/>
      <c r="NJR7" s="1184"/>
      <c r="NJS7" s="1184"/>
      <c r="NJT7" s="1184"/>
      <c r="NJU7" s="1184"/>
      <c r="NJV7" s="1184"/>
      <c r="NJW7" s="1184"/>
      <c r="NJX7" s="1184"/>
      <c r="NJY7" s="1184"/>
      <c r="NJZ7" s="1184"/>
      <c r="NKA7" s="1184"/>
      <c r="NKB7" s="1184"/>
      <c r="NKC7" s="1184"/>
      <c r="NKD7" s="1184"/>
      <c r="NKE7" s="1184"/>
      <c r="NKF7" s="1184"/>
      <c r="NKG7" s="1184"/>
      <c r="NKH7" s="1184"/>
      <c r="NKI7" s="1184"/>
      <c r="NKJ7" s="1184"/>
      <c r="NKK7" s="1184"/>
      <c r="NKL7" s="1184"/>
      <c r="NKM7" s="1184"/>
      <c r="NKN7" s="1184"/>
      <c r="NKO7" s="1184"/>
      <c r="NKP7" s="1184"/>
      <c r="NKQ7" s="1184"/>
      <c r="NKR7" s="1184"/>
      <c r="NKS7" s="1184"/>
      <c r="NKT7" s="1184"/>
      <c r="NKU7" s="1184"/>
      <c r="NKV7" s="1184"/>
      <c r="NKW7" s="1184"/>
      <c r="NKX7" s="1184"/>
      <c r="NKY7" s="1184"/>
      <c r="NKZ7" s="1184"/>
      <c r="NLA7" s="1184"/>
      <c r="NLB7" s="1184"/>
      <c r="NLC7" s="1184"/>
      <c r="NLD7" s="1184"/>
      <c r="NLE7" s="1184"/>
      <c r="NLF7" s="1184"/>
      <c r="NLG7" s="1184"/>
      <c r="NLH7" s="1184"/>
      <c r="NLI7" s="1184"/>
      <c r="NLJ7" s="1184"/>
      <c r="NLK7" s="1184"/>
      <c r="NLL7" s="1184"/>
      <c r="NLM7" s="1184"/>
      <c r="NLN7" s="1184"/>
      <c r="NLO7" s="1184"/>
      <c r="NLP7" s="1184"/>
      <c r="NLQ7" s="1184"/>
      <c r="NLR7" s="1184"/>
      <c r="NLS7" s="1184"/>
      <c r="NLT7" s="1184"/>
      <c r="NLU7" s="1184"/>
      <c r="NLV7" s="1184"/>
      <c r="NLW7" s="1184"/>
      <c r="NLX7" s="1184"/>
      <c r="NLY7" s="1184"/>
      <c r="NLZ7" s="1184"/>
      <c r="NMA7" s="1184"/>
      <c r="NMB7" s="1184"/>
      <c r="NMC7" s="1184"/>
      <c r="NMD7" s="1184"/>
      <c r="NME7" s="1184"/>
      <c r="NMF7" s="1184"/>
      <c r="NMG7" s="1184"/>
      <c r="NMH7" s="1184"/>
      <c r="NMI7" s="1184"/>
      <c r="NMJ7" s="1184"/>
      <c r="NMK7" s="1184"/>
      <c r="NML7" s="1184"/>
      <c r="NMM7" s="1184"/>
      <c r="NMN7" s="1184"/>
      <c r="NMO7" s="1184"/>
      <c r="NMP7" s="1184"/>
      <c r="NMQ7" s="1184"/>
      <c r="NMR7" s="1184"/>
      <c r="NMS7" s="1184"/>
      <c r="NMT7" s="1184"/>
      <c r="NMU7" s="1184"/>
      <c r="NMV7" s="1184"/>
      <c r="NMW7" s="1184"/>
      <c r="NMX7" s="1184"/>
      <c r="NMY7" s="1184"/>
      <c r="NMZ7" s="1184"/>
      <c r="NNA7" s="1184"/>
      <c r="NNB7" s="1184"/>
      <c r="NNC7" s="1184"/>
      <c r="NND7" s="1184"/>
      <c r="NNE7" s="1184"/>
      <c r="NNF7" s="1184"/>
      <c r="NNG7" s="1184"/>
      <c r="NNH7" s="1184"/>
      <c r="NNI7" s="1184"/>
      <c r="NNJ7" s="1184"/>
      <c r="NNK7" s="1184"/>
      <c r="NNL7" s="1184"/>
      <c r="NNM7" s="1184"/>
      <c r="NNN7" s="1184"/>
      <c r="NNO7" s="1184"/>
      <c r="NNP7" s="1184"/>
      <c r="NNQ7" s="1184"/>
      <c r="NNR7" s="1184"/>
      <c r="NNS7" s="1184"/>
      <c r="NNT7" s="1184"/>
      <c r="NNU7" s="1184"/>
      <c r="NNV7" s="1184"/>
      <c r="NNW7" s="1184"/>
      <c r="NNX7" s="1184"/>
      <c r="NNY7" s="1184"/>
      <c r="NNZ7" s="1184"/>
      <c r="NOA7" s="1184"/>
      <c r="NOB7" s="1184"/>
      <c r="NOC7" s="1184"/>
      <c r="NOD7" s="1184"/>
      <c r="NOE7" s="1184"/>
      <c r="NOF7" s="1184"/>
      <c r="NOG7" s="1184"/>
      <c r="NOH7" s="1184"/>
      <c r="NOI7" s="1184"/>
      <c r="NOJ7" s="1184"/>
      <c r="NOK7" s="1184"/>
      <c r="NOL7" s="1184"/>
      <c r="NOM7" s="1184"/>
      <c r="NON7" s="1184"/>
      <c r="NOO7" s="1184"/>
      <c r="NOP7" s="1184"/>
      <c r="NOQ7" s="1184"/>
      <c r="NOR7" s="1184"/>
      <c r="NOS7" s="1184"/>
      <c r="NOT7" s="1184"/>
      <c r="NOU7" s="1184"/>
      <c r="NOV7" s="1184"/>
      <c r="NOW7" s="1184"/>
      <c r="NOX7" s="1184"/>
      <c r="NOY7" s="1184"/>
      <c r="NOZ7" s="1184"/>
      <c r="NPA7" s="1184"/>
      <c r="NPB7" s="1184"/>
      <c r="NPC7" s="1184"/>
      <c r="NPD7" s="1184"/>
      <c r="NPE7" s="1184"/>
      <c r="NPF7" s="1184"/>
      <c r="NPG7" s="1184"/>
      <c r="NPH7" s="1184"/>
      <c r="NPI7" s="1184"/>
      <c r="NPJ7" s="1184"/>
      <c r="NPK7" s="1184"/>
      <c r="NPL7" s="1184"/>
      <c r="NPM7" s="1184"/>
      <c r="NPN7" s="1184"/>
      <c r="NPO7" s="1184"/>
      <c r="NPP7" s="1184"/>
      <c r="NPQ7" s="1184"/>
      <c r="NPR7" s="1184"/>
      <c r="NPS7" s="1184"/>
      <c r="NPT7" s="1184"/>
      <c r="NPU7" s="1184"/>
      <c r="NPV7" s="1184"/>
      <c r="NPW7" s="1184"/>
      <c r="NPX7" s="1184"/>
      <c r="NPY7" s="1184"/>
      <c r="NPZ7" s="1184"/>
      <c r="NQA7" s="1184"/>
      <c r="NQB7" s="1184"/>
      <c r="NQC7" s="1184"/>
      <c r="NQD7" s="1184"/>
      <c r="NQE7" s="1184"/>
      <c r="NQF7" s="1184"/>
      <c r="NQG7" s="1184"/>
      <c r="NQH7" s="1184"/>
      <c r="NQI7" s="1184"/>
      <c r="NQJ7" s="1184"/>
      <c r="NQK7" s="1184"/>
      <c r="NQL7" s="1184"/>
      <c r="NQM7" s="1184"/>
      <c r="NQN7" s="1184"/>
      <c r="NQO7" s="1184"/>
      <c r="NQP7" s="1184"/>
      <c r="NQQ7" s="1184"/>
      <c r="NQR7" s="1184"/>
      <c r="NQS7" s="1184"/>
      <c r="NQT7" s="1184"/>
      <c r="NQU7" s="1184"/>
      <c r="NQV7" s="1184"/>
      <c r="NQW7" s="1184"/>
      <c r="NQX7" s="1184"/>
      <c r="NQY7" s="1184"/>
      <c r="NQZ7" s="1184"/>
      <c r="NRA7" s="1184"/>
      <c r="NRB7" s="1184"/>
      <c r="NRC7" s="1184"/>
      <c r="NRD7" s="1184"/>
      <c r="NRE7" s="1184"/>
      <c r="NRF7" s="1184"/>
      <c r="NRG7" s="1184"/>
      <c r="NRH7" s="1184"/>
      <c r="NRI7" s="1184"/>
      <c r="NRJ7" s="1184"/>
      <c r="NRK7" s="1184"/>
      <c r="NRL7" s="1184"/>
      <c r="NRM7" s="1184"/>
      <c r="NRN7" s="1184"/>
      <c r="NRO7" s="1184"/>
      <c r="NRP7" s="1184"/>
      <c r="NRQ7" s="1184"/>
      <c r="NRR7" s="1184"/>
      <c r="NRS7" s="1184"/>
      <c r="NRT7" s="1184"/>
      <c r="NRU7" s="1184"/>
      <c r="NRV7" s="1184"/>
      <c r="NRW7" s="1184"/>
      <c r="NRX7" s="1184"/>
      <c r="NRY7" s="1184"/>
      <c r="NRZ7" s="1184"/>
      <c r="NSA7" s="1184"/>
      <c r="NSB7" s="1184"/>
      <c r="NSC7" s="1184"/>
      <c r="NSD7" s="1184"/>
      <c r="NSE7" s="1184"/>
      <c r="NSF7" s="1184"/>
      <c r="NSG7" s="1184"/>
      <c r="NSH7" s="1184"/>
      <c r="NSI7" s="1184"/>
      <c r="NSJ7" s="1184"/>
      <c r="NSK7" s="1184"/>
      <c r="NSL7" s="1184"/>
      <c r="NSM7" s="1184"/>
      <c r="NSN7" s="1184"/>
      <c r="NSO7" s="1184"/>
      <c r="NSP7" s="1184"/>
      <c r="NSQ7" s="1184"/>
      <c r="NSR7" s="1184"/>
      <c r="NSS7" s="1184"/>
      <c r="NST7" s="1184"/>
      <c r="NSU7" s="1184"/>
      <c r="NSV7" s="1184"/>
      <c r="NSW7" s="1184"/>
      <c r="NSX7" s="1184"/>
      <c r="NSY7" s="1184"/>
      <c r="NSZ7" s="1184"/>
      <c r="NTA7" s="1184"/>
      <c r="NTB7" s="1184"/>
      <c r="NTC7" s="1184"/>
      <c r="NTD7" s="1184"/>
      <c r="NTE7" s="1184"/>
      <c r="NTF7" s="1184"/>
      <c r="NTG7" s="1184"/>
      <c r="NTH7" s="1184"/>
      <c r="NTI7" s="1184"/>
      <c r="NTJ7" s="1184"/>
      <c r="NTK7" s="1184"/>
      <c r="NTL7" s="1184"/>
      <c r="NTM7" s="1184"/>
      <c r="NTN7" s="1184"/>
      <c r="NTO7" s="1184"/>
      <c r="NTP7" s="1184"/>
      <c r="NTQ7" s="1184"/>
      <c r="NTR7" s="1184"/>
      <c r="NTS7" s="1184"/>
      <c r="NTT7" s="1184"/>
      <c r="NTU7" s="1184"/>
      <c r="NTV7" s="1184"/>
      <c r="NTW7" s="1184"/>
      <c r="NTX7" s="1184"/>
      <c r="NTY7" s="1184"/>
      <c r="NTZ7" s="1184"/>
      <c r="NUA7" s="1184"/>
      <c r="NUB7" s="1184"/>
      <c r="NUC7" s="1184"/>
      <c r="NUD7" s="1184"/>
      <c r="NUE7" s="1184"/>
      <c r="NUF7" s="1184"/>
      <c r="NUG7" s="1184"/>
      <c r="NUH7" s="1184"/>
      <c r="NUI7" s="1184"/>
      <c r="NUJ7" s="1184"/>
      <c r="NUK7" s="1184"/>
      <c r="NUL7" s="1184"/>
      <c r="NUM7" s="1184"/>
      <c r="NUN7" s="1184"/>
      <c r="NUO7" s="1184"/>
      <c r="NUP7" s="1184"/>
      <c r="NUQ7" s="1184"/>
      <c r="NUR7" s="1184"/>
      <c r="NUS7" s="1184"/>
      <c r="NUT7" s="1184"/>
      <c r="NUU7" s="1184"/>
      <c r="NUV7" s="1184"/>
      <c r="NUW7" s="1184"/>
      <c r="NUX7" s="1184"/>
      <c r="NUY7" s="1184"/>
      <c r="NUZ7" s="1184"/>
      <c r="NVA7" s="1184"/>
      <c r="NVB7" s="1184"/>
      <c r="NVC7" s="1184"/>
      <c r="NVD7" s="1184"/>
      <c r="NVE7" s="1184"/>
      <c r="NVF7" s="1184"/>
      <c r="NVG7" s="1184"/>
      <c r="NVH7" s="1184"/>
      <c r="NVI7" s="1184"/>
      <c r="NVJ7" s="1184"/>
      <c r="NVK7" s="1184"/>
      <c r="NVL7" s="1184"/>
      <c r="NVM7" s="1184"/>
      <c r="NVN7" s="1184"/>
      <c r="NVO7" s="1184"/>
      <c r="NVP7" s="1184"/>
      <c r="NVQ7" s="1184"/>
      <c r="NVR7" s="1184"/>
      <c r="NVS7" s="1184"/>
      <c r="NVT7" s="1184"/>
      <c r="NVU7" s="1184"/>
      <c r="NVV7" s="1184"/>
      <c r="NVW7" s="1184"/>
      <c r="NVX7" s="1184"/>
      <c r="NVY7" s="1184"/>
      <c r="NVZ7" s="1184"/>
      <c r="NWA7" s="1184"/>
      <c r="NWB7" s="1184"/>
      <c r="NWC7" s="1184"/>
      <c r="NWD7" s="1184"/>
      <c r="NWE7" s="1184"/>
      <c r="NWF7" s="1184"/>
      <c r="NWG7" s="1184"/>
      <c r="NWH7" s="1184"/>
      <c r="NWI7" s="1184"/>
      <c r="NWJ7" s="1184"/>
      <c r="NWK7" s="1184"/>
      <c r="NWL7" s="1184"/>
      <c r="NWM7" s="1184"/>
      <c r="NWN7" s="1184"/>
      <c r="NWO7" s="1184"/>
      <c r="NWP7" s="1184"/>
      <c r="NWQ7" s="1184"/>
      <c r="NWR7" s="1184"/>
      <c r="NWS7" s="1184"/>
      <c r="NWT7" s="1184"/>
      <c r="NWU7" s="1184"/>
      <c r="NWV7" s="1184"/>
      <c r="NWW7" s="1184"/>
      <c r="NWX7" s="1184"/>
      <c r="NWY7" s="1184"/>
      <c r="NWZ7" s="1184"/>
      <c r="NXA7" s="1184"/>
      <c r="NXB7" s="1184"/>
      <c r="NXC7" s="1184"/>
      <c r="NXD7" s="1184"/>
      <c r="NXE7" s="1184"/>
      <c r="NXF7" s="1184"/>
      <c r="NXG7" s="1184"/>
      <c r="NXH7" s="1184"/>
      <c r="NXI7" s="1184"/>
      <c r="NXJ7" s="1184"/>
      <c r="NXK7" s="1184"/>
      <c r="NXL7" s="1184"/>
      <c r="NXM7" s="1184"/>
      <c r="NXN7" s="1184"/>
      <c r="NXO7" s="1184"/>
      <c r="NXP7" s="1184"/>
      <c r="NXQ7" s="1184"/>
      <c r="NXR7" s="1184"/>
      <c r="NXS7" s="1184"/>
      <c r="NXT7" s="1184"/>
      <c r="NXU7" s="1184"/>
      <c r="NXV7" s="1184"/>
      <c r="NXW7" s="1184"/>
      <c r="NXX7" s="1184"/>
      <c r="NXY7" s="1184"/>
      <c r="NXZ7" s="1184"/>
      <c r="NYA7" s="1184"/>
      <c r="NYB7" s="1184"/>
      <c r="NYC7" s="1184"/>
      <c r="NYD7" s="1184"/>
      <c r="NYE7" s="1184"/>
      <c r="NYF7" s="1184"/>
      <c r="NYG7" s="1184"/>
      <c r="NYH7" s="1184"/>
      <c r="NYI7" s="1184"/>
      <c r="NYJ7" s="1184"/>
      <c r="NYK7" s="1184"/>
      <c r="NYL7" s="1184"/>
      <c r="NYM7" s="1184"/>
      <c r="NYN7" s="1184"/>
      <c r="NYO7" s="1184"/>
      <c r="NYP7" s="1184"/>
      <c r="NYQ7" s="1184"/>
      <c r="NYR7" s="1184"/>
      <c r="NYS7" s="1184"/>
      <c r="NYT7" s="1184"/>
      <c r="NYU7" s="1184"/>
      <c r="NYV7" s="1184"/>
      <c r="NYW7" s="1184"/>
      <c r="NYX7" s="1184"/>
      <c r="NYY7" s="1184"/>
      <c r="NYZ7" s="1184"/>
      <c r="NZA7" s="1184"/>
      <c r="NZB7" s="1184"/>
      <c r="NZC7" s="1184"/>
      <c r="NZD7" s="1184"/>
      <c r="NZE7" s="1184"/>
      <c r="NZF7" s="1184"/>
      <c r="NZG7" s="1184"/>
      <c r="NZH7" s="1184"/>
      <c r="NZI7" s="1184"/>
      <c r="NZJ7" s="1184"/>
      <c r="NZK7" s="1184"/>
      <c r="NZL7" s="1184"/>
      <c r="NZM7" s="1184"/>
      <c r="NZN7" s="1184"/>
      <c r="NZO7" s="1184"/>
      <c r="NZP7" s="1184"/>
      <c r="NZQ7" s="1184"/>
      <c r="NZR7" s="1184"/>
      <c r="NZS7" s="1184"/>
      <c r="NZT7" s="1184"/>
      <c r="NZU7" s="1184"/>
      <c r="NZV7" s="1184"/>
      <c r="NZW7" s="1184"/>
      <c r="NZX7" s="1184"/>
      <c r="NZY7" s="1184"/>
      <c r="NZZ7" s="1184"/>
      <c r="OAA7" s="1184"/>
      <c r="OAB7" s="1184"/>
      <c r="OAC7" s="1184"/>
      <c r="OAD7" s="1184"/>
      <c r="OAE7" s="1184"/>
      <c r="OAF7" s="1184"/>
      <c r="OAG7" s="1184"/>
      <c r="OAH7" s="1184"/>
      <c r="OAI7" s="1184"/>
      <c r="OAJ7" s="1184"/>
      <c r="OAK7" s="1184"/>
      <c r="OAL7" s="1184"/>
      <c r="OAM7" s="1184"/>
      <c r="OAN7" s="1184"/>
      <c r="OAO7" s="1184"/>
      <c r="OAP7" s="1184"/>
      <c r="OAQ7" s="1184"/>
      <c r="OAR7" s="1184"/>
      <c r="OAS7" s="1184"/>
      <c r="OAT7" s="1184"/>
      <c r="OAU7" s="1184"/>
      <c r="OAV7" s="1184"/>
      <c r="OAW7" s="1184"/>
      <c r="OAX7" s="1184"/>
      <c r="OAY7" s="1184"/>
      <c r="OAZ7" s="1184"/>
      <c r="OBA7" s="1184"/>
      <c r="OBB7" s="1184"/>
      <c r="OBC7" s="1184"/>
      <c r="OBD7" s="1184"/>
      <c r="OBE7" s="1184"/>
      <c r="OBF7" s="1184"/>
      <c r="OBG7" s="1184"/>
      <c r="OBH7" s="1184"/>
      <c r="OBI7" s="1184"/>
      <c r="OBJ7" s="1184"/>
      <c r="OBK7" s="1184"/>
      <c r="OBL7" s="1184"/>
      <c r="OBM7" s="1184"/>
      <c r="OBN7" s="1184"/>
      <c r="OBO7" s="1184"/>
      <c r="OBP7" s="1184"/>
      <c r="OBQ7" s="1184"/>
      <c r="OBR7" s="1184"/>
      <c r="OBS7" s="1184"/>
      <c r="OBT7" s="1184"/>
      <c r="OBU7" s="1184"/>
      <c r="OBV7" s="1184"/>
      <c r="OBW7" s="1184"/>
      <c r="OBX7" s="1184"/>
      <c r="OBY7" s="1184"/>
      <c r="OBZ7" s="1184"/>
      <c r="OCA7" s="1184"/>
      <c r="OCB7" s="1184"/>
      <c r="OCC7" s="1184"/>
      <c r="OCD7" s="1184"/>
      <c r="OCE7" s="1184"/>
      <c r="OCF7" s="1184"/>
      <c r="OCG7" s="1184"/>
      <c r="OCH7" s="1184"/>
      <c r="OCI7" s="1184"/>
      <c r="OCJ7" s="1184"/>
      <c r="OCK7" s="1184"/>
      <c r="OCL7" s="1184"/>
      <c r="OCM7" s="1184"/>
      <c r="OCN7" s="1184"/>
      <c r="OCO7" s="1184"/>
      <c r="OCP7" s="1184"/>
      <c r="OCQ7" s="1184"/>
      <c r="OCR7" s="1184"/>
      <c r="OCS7" s="1184"/>
      <c r="OCT7" s="1184"/>
      <c r="OCU7" s="1184"/>
      <c r="OCV7" s="1184"/>
      <c r="OCW7" s="1184"/>
      <c r="OCX7" s="1184"/>
      <c r="OCY7" s="1184"/>
      <c r="OCZ7" s="1184"/>
      <c r="ODA7" s="1184"/>
      <c r="ODB7" s="1184"/>
      <c r="ODC7" s="1184"/>
      <c r="ODD7" s="1184"/>
      <c r="ODE7" s="1184"/>
      <c r="ODF7" s="1184"/>
      <c r="ODG7" s="1184"/>
      <c r="ODH7" s="1184"/>
      <c r="ODI7" s="1184"/>
      <c r="ODJ7" s="1184"/>
      <c r="ODK7" s="1184"/>
      <c r="ODL7" s="1184"/>
      <c r="ODM7" s="1184"/>
      <c r="ODN7" s="1184"/>
      <c r="ODO7" s="1184"/>
      <c r="ODP7" s="1184"/>
      <c r="ODQ7" s="1184"/>
      <c r="ODR7" s="1184"/>
      <c r="ODS7" s="1184"/>
      <c r="ODT7" s="1184"/>
      <c r="ODU7" s="1184"/>
      <c r="ODV7" s="1184"/>
      <c r="ODW7" s="1184"/>
      <c r="ODX7" s="1184"/>
      <c r="ODY7" s="1184"/>
      <c r="ODZ7" s="1184"/>
      <c r="OEA7" s="1184"/>
      <c r="OEB7" s="1184"/>
      <c r="OEC7" s="1184"/>
      <c r="OED7" s="1184"/>
      <c r="OEE7" s="1184"/>
      <c r="OEF7" s="1184"/>
      <c r="OEG7" s="1184"/>
      <c r="OEH7" s="1184"/>
      <c r="OEI7" s="1184"/>
      <c r="OEJ7" s="1184"/>
      <c r="OEK7" s="1184"/>
      <c r="OEL7" s="1184"/>
      <c r="OEM7" s="1184"/>
      <c r="OEN7" s="1184"/>
      <c r="OEO7" s="1184"/>
      <c r="OEP7" s="1184"/>
      <c r="OEQ7" s="1184"/>
      <c r="OER7" s="1184"/>
      <c r="OES7" s="1184"/>
      <c r="OET7" s="1184"/>
      <c r="OEU7" s="1184"/>
      <c r="OEV7" s="1184"/>
      <c r="OEW7" s="1184"/>
      <c r="OEX7" s="1184"/>
      <c r="OEY7" s="1184"/>
      <c r="OEZ7" s="1184"/>
      <c r="OFA7" s="1184"/>
      <c r="OFB7" s="1184"/>
      <c r="OFC7" s="1184"/>
      <c r="OFD7" s="1184"/>
      <c r="OFE7" s="1184"/>
      <c r="OFF7" s="1184"/>
      <c r="OFG7" s="1184"/>
      <c r="OFH7" s="1184"/>
      <c r="OFI7" s="1184"/>
      <c r="OFJ7" s="1184"/>
      <c r="OFK7" s="1184"/>
      <c r="OFL7" s="1184"/>
      <c r="OFM7" s="1184"/>
      <c r="OFN7" s="1184"/>
      <c r="OFO7" s="1184"/>
      <c r="OFP7" s="1184"/>
      <c r="OFQ7" s="1184"/>
      <c r="OFR7" s="1184"/>
      <c r="OFS7" s="1184"/>
      <c r="OFT7" s="1184"/>
      <c r="OFU7" s="1184"/>
      <c r="OFV7" s="1184"/>
      <c r="OFW7" s="1184"/>
      <c r="OFX7" s="1184"/>
      <c r="OFY7" s="1184"/>
      <c r="OFZ7" s="1184"/>
      <c r="OGA7" s="1184"/>
      <c r="OGB7" s="1184"/>
      <c r="OGC7" s="1184"/>
      <c r="OGD7" s="1184"/>
      <c r="OGE7" s="1184"/>
      <c r="OGF7" s="1184"/>
      <c r="OGG7" s="1184"/>
      <c r="OGH7" s="1184"/>
      <c r="OGI7" s="1184"/>
      <c r="OGJ7" s="1184"/>
      <c r="OGK7" s="1184"/>
      <c r="OGL7" s="1184"/>
      <c r="OGM7" s="1184"/>
      <c r="OGN7" s="1184"/>
      <c r="OGO7" s="1184"/>
      <c r="OGP7" s="1184"/>
      <c r="OGQ7" s="1184"/>
      <c r="OGR7" s="1184"/>
      <c r="OGS7" s="1184"/>
      <c r="OGT7" s="1184"/>
      <c r="OGU7" s="1184"/>
      <c r="OGV7" s="1184"/>
      <c r="OGW7" s="1184"/>
      <c r="OGX7" s="1184"/>
      <c r="OGY7" s="1184"/>
      <c r="OGZ7" s="1184"/>
      <c r="OHA7" s="1184"/>
      <c r="OHB7" s="1184"/>
      <c r="OHC7" s="1184"/>
      <c r="OHD7" s="1184"/>
      <c r="OHE7" s="1184"/>
      <c r="OHF7" s="1184"/>
      <c r="OHG7" s="1184"/>
      <c r="OHH7" s="1184"/>
      <c r="OHI7" s="1184"/>
      <c r="OHJ7" s="1184"/>
      <c r="OHK7" s="1184"/>
      <c r="OHL7" s="1184"/>
      <c r="OHM7" s="1184"/>
      <c r="OHN7" s="1184"/>
      <c r="OHO7" s="1184"/>
      <c r="OHP7" s="1184"/>
      <c r="OHQ7" s="1184"/>
      <c r="OHR7" s="1184"/>
      <c r="OHS7" s="1184"/>
      <c r="OHT7" s="1184"/>
      <c r="OHU7" s="1184"/>
      <c r="OHV7" s="1184"/>
      <c r="OHW7" s="1184"/>
      <c r="OHX7" s="1184"/>
      <c r="OHY7" s="1184"/>
      <c r="OHZ7" s="1184"/>
      <c r="OIA7" s="1184"/>
      <c r="OIB7" s="1184"/>
      <c r="OIC7" s="1184"/>
      <c r="OID7" s="1184"/>
      <c r="OIE7" s="1184"/>
      <c r="OIF7" s="1184"/>
      <c r="OIG7" s="1184"/>
      <c r="OIH7" s="1184"/>
      <c r="OII7" s="1184"/>
      <c r="OIJ7" s="1184"/>
      <c r="OIK7" s="1184"/>
      <c r="OIL7" s="1184"/>
      <c r="OIM7" s="1184"/>
      <c r="OIN7" s="1184"/>
      <c r="OIO7" s="1184"/>
      <c r="OIP7" s="1184"/>
      <c r="OIQ7" s="1184"/>
      <c r="OIR7" s="1184"/>
      <c r="OIS7" s="1184"/>
      <c r="OIT7" s="1184"/>
      <c r="OIU7" s="1184"/>
      <c r="OIV7" s="1184"/>
      <c r="OIW7" s="1184"/>
      <c r="OIX7" s="1184"/>
      <c r="OIY7" s="1184"/>
      <c r="OIZ7" s="1184"/>
      <c r="OJA7" s="1184"/>
      <c r="OJB7" s="1184"/>
      <c r="OJC7" s="1184"/>
      <c r="OJD7" s="1184"/>
      <c r="OJE7" s="1184"/>
      <c r="OJF7" s="1184"/>
      <c r="OJG7" s="1184"/>
      <c r="OJH7" s="1184"/>
      <c r="OJI7" s="1184"/>
      <c r="OJJ7" s="1184"/>
      <c r="OJK7" s="1184"/>
      <c r="OJL7" s="1184"/>
      <c r="OJM7" s="1184"/>
      <c r="OJN7" s="1184"/>
      <c r="OJO7" s="1184"/>
      <c r="OJP7" s="1184"/>
      <c r="OJQ7" s="1184"/>
      <c r="OJR7" s="1184"/>
      <c r="OJS7" s="1184"/>
      <c r="OJT7" s="1184"/>
      <c r="OJU7" s="1184"/>
      <c r="OJV7" s="1184"/>
      <c r="OJW7" s="1184"/>
      <c r="OJX7" s="1184"/>
      <c r="OJY7" s="1184"/>
      <c r="OJZ7" s="1184"/>
      <c r="OKA7" s="1184"/>
      <c r="OKB7" s="1184"/>
      <c r="OKC7" s="1184"/>
      <c r="OKD7" s="1184"/>
      <c r="OKE7" s="1184"/>
      <c r="OKF7" s="1184"/>
      <c r="OKG7" s="1184"/>
      <c r="OKH7" s="1184"/>
      <c r="OKI7" s="1184"/>
      <c r="OKJ7" s="1184"/>
      <c r="OKK7" s="1184"/>
      <c r="OKL7" s="1184"/>
      <c r="OKM7" s="1184"/>
      <c r="OKN7" s="1184"/>
      <c r="OKO7" s="1184"/>
      <c r="OKP7" s="1184"/>
      <c r="OKQ7" s="1184"/>
      <c r="OKR7" s="1184"/>
      <c r="OKS7" s="1184"/>
      <c r="OKT7" s="1184"/>
      <c r="OKU7" s="1184"/>
      <c r="OKV7" s="1184"/>
      <c r="OKW7" s="1184"/>
      <c r="OKX7" s="1184"/>
      <c r="OKY7" s="1184"/>
      <c r="OKZ7" s="1184"/>
      <c r="OLA7" s="1184"/>
      <c r="OLB7" s="1184"/>
      <c r="OLC7" s="1184"/>
      <c r="OLD7" s="1184"/>
      <c r="OLE7" s="1184"/>
      <c r="OLF7" s="1184"/>
      <c r="OLG7" s="1184"/>
      <c r="OLH7" s="1184"/>
      <c r="OLI7" s="1184"/>
      <c r="OLJ7" s="1184"/>
      <c r="OLK7" s="1184"/>
      <c r="OLL7" s="1184"/>
      <c r="OLM7" s="1184"/>
      <c r="OLN7" s="1184"/>
      <c r="OLO7" s="1184"/>
      <c r="OLP7" s="1184"/>
      <c r="OLQ7" s="1184"/>
      <c r="OLR7" s="1184"/>
      <c r="OLS7" s="1184"/>
      <c r="OLT7" s="1184"/>
      <c r="OLU7" s="1184"/>
      <c r="OLV7" s="1184"/>
      <c r="OLW7" s="1184"/>
      <c r="OLX7" s="1184"/>
      <c r="OLY7" s="1184"/>
      <c r="OLZ7" s="1184"/>
      <c r="OMA7" s="1184"/>
      <c r="OMB7" s="1184"/>
      <c r="OMC7" s="1184"/>
      <c r="OMD7" s="1184"/>
      <c r="OME7" s="1184"/>
      <c r="OMF7" s="1184"/>
      <c r="OMG7" s="1184"/>
      <c r="OMH7" s="1184"/>
      <c r="OMI7" s="1184"/>
      <c r="OMJ7" s="1184"/>
      <c r="OMK7" s="1184"/>
      <c r="OML7" s="1184"/>
      <c r="OMM7" s="1184"/>
      <c r="OMN7" s="1184"/>
      <c r="OMO7" s="1184"/>
      <c r="OMP7" s="1184"/>
      <c r="OMQ7" s="1184"/>
      <c r="OMR7" s="1184"/>
      <c r="OMS7" s="1184"/>
      <c r="OMT7" s="1184"/>
      <c r="OMU7" s="1184"/>
      <c r="OMV7" s="1184"/>
      <c r="OMW7" s="1184"/>
      <c r="OMX7" s="1184"/>
      <c r="OMY7" s="1184"/>
      <c r="OMZ7" s="1184"/>
      <c r="ONA7" s="1184"/>
      <c r="ONB7" s="1184"/>
      <c r="ONC7" s="1184"/>
      <c r="OND7" s="1184"/>
      <c r="ONE7" s="1184"/>
      <c r="ONF7" s="1184"/>
      <c r="ONG7" s="1184"/>
      <c r="ONH7" s="1184"/>
      <c r="ONI7" s="1184"/>
      <c r="ONJ7" s="1184"/>
      <c r="ONK7" s="1184"/>
      <c r="ONL7" s="1184"/>
      <c r="ONM7" s="1184"/>
      <c r="ONN7" s="1184"/>
      <c r="ONO7" s="1184"/>
      <c r="ONP7" s="1184"/>
      <c r="ONQ7" s="1184"/>
      <c r="ONR7" s="1184"/>
      <c r="ONS7" s="1184"/>
      <c r="ONT7" s="1184"/>
      <c r="ONU7" s="1184"/>
      <c r="ONV7" s="1184"/>
      <c r="ONW7" s="1184"/>
      <c r="ONX7" s="1184"/>
      <c r="ONY7" s="1184"/>
      <c r="ONZ7" s="1184"/>
      <c r="OOA7" s="1184"/>
      <c r="OOB7" s="1184"/>
      <c r="OOC7" s="1184"/>
      <c r="OOD7" s="1184"/>
      <c r="OOE7" s="1184"/>
      <c r="OOF7" s="1184"/>
      <c r="OOG7" s="1184"/>
      <c r="OOH7" s="1184"/>
      <c r="OOI7" s="1184"/>
      <c r="OOJ7" s="1184"/>
      <c r="OOK7" s="1184"/>
      <c r="OOL7" s="1184"/>
      <c r="OOM7" s="1184"/>
      <c r="OON7" s="1184"/>
      <c r="OOO7" s="1184"/>
      <c r="OOP7" s="1184"/>
      <c r="OOQ7" s="1184"/>
      <c r="OOR7" s="1184"/>
      <c r="OOS7" s="1184"/>
      <c r="OOT7" s="1184"/>
      <c r="OOU7" s="1184"/>
      <c r="OOV7" s="1184"/>
      <c r="OOW7" s="1184"/>
      <c r="OOX7" s="1184"/>
      <c r="OOY7" s="1184"/>
      <c r="OOZ7" s="1184"/>
      <c r="OPA7" s="1184"/>
      <c r="OPB7" s="1184"/>
      <c r="OPC7" s="1184"/>
      <c r="OPD7" s="1184"/>
      <c r="OPE7" s="1184"/>
      <c r="OPF7" s="1184"/>
      <c r="OPG7" s="1184"/>
      <c r="OPH7" s="1184"/>
      <c r="OPI7" s="1184"/>
      <c r="OPJ7" s="1184"/>
      <c r="OPK7" s="1184"/>
      <c r="OPL7" s="1184"/>
      <c r="OPM7" s="1184"/>
      <c r="OPN7" s="1184"/>
      <c r="OPO7" s="1184"/>
      <c r="OPP7" s="1184"/>
      <c r="OPQ7" s="1184"/>
      <c r="OPR7" s="1184"/>
      <c r="OPS7" s="1184"/>
      <c r="OPT7" s="1184"/>
      <c r="OPU7" s="1184"/>
      <c r="OPV7" s="1184"/>
      <c r="OPW7" s="1184"/>
      <c r="OPX7" s="1184"/>
      <c r="OPY7" s="1184"/>
      <c r="OPZ7" s="1184"/>
      <c r="OQA7" s="1184"/>
      <c r="OQB7" s="1184"/>
      <c r="OQC7" s="1184"/>
      <c r="OQD7" s="1184"/>
      <c r="OQE7" s="1184"/>
      <c r="OQF7" s="1184"/>
      <c r="OQG7" s="1184"/>
      <c r="OQH7" s="1184"/>
      <c r="OQI7" s="1184"/>
      <c r="OQJ7" s="1184"/>
      <c r="OQK7" s="1184"/>
      <c r="OQL7" s="1184"/>
      <c r="OQM7" s="1184"/>
      <c r="OQN7" s="1184"/>
      <c r="OQO7" s="1184"/>
      <c r="OQP7" s="1184"/>
      <c r="OQQ7" s="1184"/>
      <c r="OQR7" s="1184"/>
      <c r="OQS7" s="1184"/>
      <c r="OQT7" s="1184"/>
      <c r="OQU7" s="1184"/>
      <c r="OQV7" s="1184"/>
      <c r="OQW7" s="1184"/>
      <c r="OQX7" s="1184"/>
      <c r="OQY7" s="1184"/>
      <c r="OQZ7" s="1184"/>
      <c r="ORA7" s="1184"/>
      <c r="ORB7" s="1184"/>
      <c r="ORC7" s="1184"/>
      <c r="ORD7" s="1184"/>
      <c r="ORE7" s="1184"/>
      <c r="ORF7" s="1184"/>
      <c r="ORG7" s="1184"/>
      <c r="ORH7" s="1184"/>
      <c r="ORI7" s="1184"/>
      <c r="ORJ7" s="1184"/>
      <c r="ORK7" s="1184"/>
      <c r="ORL7" s="1184"/>
      <c r="ORM7" s="1184"/>
      <c r="ORN7" s="1184"/>
      <c r="ORO7" s="1184"/>
      <c r="ORP7" s="1184"/>
      <c r="ORQ7" s="1184"/>
      <c r="ORR7" s="1184"/>
      <c r="ORS7" s="1184"/>
      <c r="ORT7" s="1184"/>
      <c r="ORU7" s="1184"/>
      <c r="ORV7" s="1184"/>
      <c r="ORW7" s="1184"/>
      <c r="ORX7" s="1184"/>
      <c r="ORY7" s="1184"/>
      <c r="ORZ7" s="1184"/>
      <c r="OSA7" s="1184"/>
      <c r="OSB7" s="1184"/>
      <c r="OSC7" s="1184"/>
      <c r="OSD7" s="1184"/>
      <c r="OSE7" s="1184"/>
      <c r="OSF7" s="1184"/>
      <c r="OSG7" s="1184"/>
      <c r="OSH7" s="1184"/>
      <c r="OSI7" s="1184"/>
      <c r="OSJ7" s="1184"/>
      <c r="OSK7" s="1184"/>
      <c r="OSL7" s="1184"/>
      <c r="OSM7" s="1184"/>
      <c r="OSN7" s="1184"/>
      <c r="OSO7" s="1184"/>
      <c r="OSP7" s="1184"/>
      <c r="OSQ7" s="1184"/>
      <c r="OSR7" s="1184"/>
      <c r="OSS7" s="1184"/>
      <c r="OST7" s="1184"/>
      <c r="OSU7" s="1184"/>
      <c r="OSV7" s="1184"/>
      <c r="OSW7" s="1184"/>
      <c r="OSX7" s="1184"/>
      <c r="OSY7" s="1184"/>
      <c r="OSZ7" s="1184"/>
      <c r="OTA7" s="1184"/>
      <c r="OTB7" s="1184"/>
      <c r="OTC7" s="1184"/>
      <c r="OTD7" s="1184"/>
      <c r="OTE7" s="1184"/>
      <c r="OTF7" s="1184"/>
      <c r="OTG7" s="1184"/>
      <c r="OTH7" s="1184"/>
      <c r="OTI7" s="1184"/>
      <c r="OTJ7" s="1184"/>
      <c r="OTK7" s="1184"/>
      <c r="OTL7" s="1184"/>
      <c r="OTM7" s="1184"/>
      <c r="OTN7" s="1184"/>
      <c r="OTO7" s="1184"/>
      <c r="OTP7" s="1184"/>
      <c r="OTQ7" s="1184"/>
      <c r="OTR7" s="1184"/>
      <c r="OTS7" s="1184"/>
      <c r="OTT7" s="1184"/>
      <c r="OTU7" s="1184"/>
      <c r="OTV7" s="1184"/>
      <c r="OTW7" s="1184"/>
      <c r="OTX7" s="1184"/>
      <c r="OTY7" s="1184"/>
      <c r="OTZ7" s="1184"/>
      <c r="OUA7" s="1184"/>
      <c r="OUB7" s="1184"/>
      <c r="OUC7" s="1184"/>
      <c r="OUD7" s="1184"/>
      <c r="OUE7" s="1184"/>
      <c r="OUF7" s="1184"/>
      <c r="OUG7" s="1184"/>
      <c r="OUH7" s="1184"/>
      <c r="OUI7" s="1184"/>
      <c r="OUJ7" s="1184"/>
      <c r="OUK7" s="1184"/>
      <c r="OUL7" s="1184"/>
      <c r="OUM7" s="1184"/>
      <c r="OUN7" s="1184"/>
      <c r="OUO7" s="1184"/>
      <c r="OUP7" s="1184"/>
      <c r="OUQ7" s="1184"/>
      <c r="OUR7" s="1184"/>
      <c r="OUS7" s="1184"/>
      <c r="OUT7" s="1184"/>
      <c r="OUU7" s="1184"/>
      <c r="OUV7" s="1184"/>
      <c r="OUW7" s="1184"/>
      <c r="OUX7" s="1184"/>
      <c r="OUY7" s="1184"/>
      <c r="OUZ7" s="1184"/>
      <c r="OVA7" s="1184"/>
      <c r="OVB7" s="1184"/>
      <c r="OVC7" s="1184"/>
      <c r="OVD7" s="1184"/>
      <c r="OVE7" s="1184"/>
      <c r="OVF7" s="1184"/>
      <c r="OVG7" s="1184"/>
      <c r="OVH7" s="1184"/>
      <c r="OVI7" s="1184"/>
      <c r="OVJ7" s="1184"/>
      <c r="OVK7" s="1184"/>
      <c r="OVL7" s="1184"/>
      <c r="OVM7" s="1184"/>
      <c r="OVN7" s="1184"/>
      <c r="OVO7" s="1184"/>
      <c r="OVP7" s="1184"/>
      <c r="OVQ7" s="1184"/>
      <c r="OVR7" s="1184"/>
      <c r="OVS7" s="1184"/>
      <c r="OVT7" s="1184"/>
      <c r="OVU7" s="1184"/>
      <c r="OVV7" s="1184"/>
      <c r="OVW7" s="1184"/>
      <c r="OVX7" s="1184"/>
      <c r="OVY7" s="1184"/>
      <c r="OVZ7" s="1184"/>
      <c r="OWA7" s="1184"/>
      <c r="OWB7" s="1184"/>
      <c r="OWC7" s="1184"/>
      <c r="OWD7" s="1184"/>
      <c r="OWE7" s="1184"/>
      <c r="OWF7" s="1184"/>
      <c r="OWG7" s="1184"/>
      <c r="OWH7" s="1184"/>
      <c r="OWI7" s="1184"/>
      <c r="OWJ7" s="1184"/>
      <c r="OWK7" s="1184"/>
      <c r="OWL7" s="1184"/>
      <c r="OWM7" s="1184"/>
      <c r="OWN7" s="1184"/>
      <c r="OWO7" s="1184"/>
      <c r="OWP7" s="1184"/>
      <c r="OWQ7" s="1184"/>
      <c r="OWR7" s="1184"/>
      <c r="OWS7" s="1184"/>
      <c r="OWT7" s="1184"/>
      <c r="OWU7" s="1184"/>
      <c r="OWV7" s="1184"/>
      <c r="OWW7" s="1184"/>
      <c r="OWX7" s="1184"/>
      <c r="OWY7" s="1184"/>
      <c r="OWZ7" s="1184"/>
      <c r="OXA7" s="1184"/>
      <c r="OXB7" s="1184"/>
      <c r="OXC7" s="1184"/>
      <c r="OXD7" s="1184"/>
      <c r="OXE7" s="1184"/>
      <c r="OXF7" s="1184"/>
      <c r="OXG7" s="1184"/>
      <c r="OXH7" s="1184"/>
      <c r="OXI7" s="1184"/>
      <c r="OXJ7" s="1184"/>
      <c r="OXK7" s="1184"/>
      <c r="OXL7" s="1184"/>
      <c r="OXM7" s="1184"/>
      <c r="OXN7" s="1184"/>
      <c r="OXO7" s="1184"/>
      <c r="OXP7" s="1184"/>
      <c r="OXQ7" s="1184"/>
      <c r="OXR7" s="1184"/>
      <c r="OXS7" s="1184"/>
      <c r="OXT7" s="1184"/>
      <c r="OXU7" s="1184"/>
      <c r="OXV7" s="1184"/>
      <c r="OXW7" s="1184"/>
      <c r="OXX7" s="1184"/>
      <c r="OXY7" s="1184"/>
      <c r="OXZ7" s="1184"/>
      <c r="OYA7" s="1184"/>
      <c r="OYB7" s="1184"/>
      <c r="OYC7" s="1184"/>
      <c r="OYD7" s="1184"/>
      <c r="OYE7" s="1184"/>
      <c r="OYF7" s="1184"/>
      <c r="OYG7" s="1184"/>
      <c r="OYH7" s="1184"/>
      <c r="OYI7" s="1184"/>
      <c r="OYJ7" s="1184"/>
      <c r="OYK7" s="1184"/>
      <c r="OYL7" s="1184"/>
      <c r="OYM7" s="1184"/>
      <c r="OYN7" s="1184"/>
      <c r="OYO7" s="1184"/>
      <c r="OYP7" s="1184"/>
      <c r="OYQ7" s="1184"/>
      <c r="OYR7" s="1184"/>
      <c r="OYS7" s="1184"/>
      <c r="OYT7" s="1184"/>
      <c r="OYU7" s="1184"/>
      <c r="OYV7" s="1184"/>
      <c r="OYW7" s="1184"/>
      <c r="OYX7" s="1184"/>
      <c r="OYY7" s="1184"/>
      <c r="OYZ7" s="1184"/>
      <c r="OZA7" s="1184"/>
      <c r="OZB7" s="1184"/>
      <c r="OZC7" s="1184"/>
      <c r="OZD7" s="1184"/>
      <c r="OZE7" s="1184"/>
      <c r="OZF7" s="1184"/>
      <c r="OZG7" s="1184"/>
      <c r="OZH7" s="1184"/>
      <c r="OZI7" s="1184"/>
      <c r="OZJ7" s="1184"/>
      <c r="OZK7" s="1184"/>
      <c r="OZL7" s="1184"/>
      <c r="OZM7" s="1184"/>
      <c r="OZN7" s="1184"/>
      <c r="OZO7" s="1184"/>
      <c r="OZP7" s="1184"/>
      <c r="OZQ7" s="1184"/>
      <c r="OZR7" s="1184"/>
      <c r="OZS7" s="1184"/>
      <c r="OZT7" s="1184"/>
      <c r="OZU7" s="1184"/>
      <c r="OZV7" s="1184"/>
      <c r="OZW7" s="1184"/>
      <c r="OZX7" s="1184"/>
      <c r="OZY7" s="1184"/>
      <c r="OZZ7" s="1184"/>
      <c r="PAA7" s="1184"/>
      <c r="PAB7" s="1184"/>
      <c r="PAC7" s="1184"/>
      <c r="PAD7" s="1184"/>
      <c r="PAE7" s="1184"/>
      <c r="PAF7" s="1184"/>
      <c r="PAG7" s="1184"/>
      <c r="PAH7" s="1184"/>
      <c r="PAI7" s="1184"/>
      <c r="PAJ7" s="1184"/>
      <c r="PAK7" s="1184"/>
      <c r="PAL7" s="1184"/>
      <c r="PAM7" s="1184"/>
      <c r="PAN7" s="1184"/>
      <c r="PAO7" s="1184"/>
      <c r="PAP7" s="1184"/>
      <c r="PAQ7" s="1184"/>
      <c r="PAR7" s="1184"/>
      <c r="PAS7" s="1184"/>
      <c r="PAT7" s="1184"/>
      <c r="PAU7" s="1184"/>
      <c r="PAV7" s="1184"/>
      <c r="PAW7" s="1184"/>
      <c r="PAX7" s="1184"/>
      <c r="PAY7" s="1184"/>
      <c r="PAZ7" s="1184"/>
      <c r="PBA7" s="1184"/>
      <c r="PBB7" s="1184"/>
      <c r="PBC7" s="1184"/>
      <c r="PBD7" s="1184"/>
      <c r="PBE7" s="1184"/>
      <c r="PBF7" s="1184"/>
      <c r="PBG7" s="1184"/>
      <c r="PBH7" s="1184"/>
      <c r="PBI7" s="1184"/>
      <c r="PBJ7" s="1184"/>
      <c r="PBK7" s="1184"/>
      <c r="PBL7" s="1184"/>
      <c r="PBM7" s="1184"/>
      <c r="PBN7" s="1184"/>
      <c r="PBO7" s="1184"/>
      <c r="PBP7" s="1184"/>
      <c r="PBQ7" s="1184"/>
      <c r="PBR7" s="1184"/>
      <c r="PBS7" s="1184"/>
      <c r="PBT7" s="1184"/>
      <c r="PBU7" s="1184"/>
      <c r="PBV7" s="1184"/>
      <c r="PBW7" s="1184"/>
      <c r="PBX7" s="1184"/>
      <c r="PBY7" s="1184"/>
      <c r="PBZ7" s="1184"/>
      <c r="PCA7" s="1184"/>
      <c r="PCB7" s="1184"/>
      <c r="PCC7" s="1184"/>
      <c r="PCD7" s="1184"/>
      <c r="PCE7" s="1184"/>
      <c r="PCF7" s="1184"/>
      <c r="PCG7" s="1184"/>
      <c r="PCH7" s="1184"/>
      <c r="PCI7" s="1184"/>
      <c r="PCJ7" s="1184"/>
      <c r="PCK7" s="1184"/>
      <c r="PCL7" s="1184"/>
      <c r="PCM7" s="1184"/>
      <c r="PCN7" s="1184"/>
      <c r="PCO7" s="1184"/>
      <c r="PCP7" s="1184"/>
      <c r="PCQ7" s="1184"/>
      <c r="PCR7" s="1184"/>
      <c r="PCS7" s="1184"/>
      <c r="PCT7" s="1184"/>
      <c r="PCU7" s="1184"/>
      <c r="PCV7" s="1184"/>
      <c r="PCW7" s="1184"/>
      <c r="PCX7" s="1184"/>
      <c r="PCY7" s="1184"/>
      <c r="PCZ7" s="1184"/>
      <c r="PDA7" s="1184"/>
      <c r="PDB7" s="1184"/>
      <c r="PDC7" s="1184"/>
      <c r="PDD7" s="1184"/>
      <c r="PDE7" s="1184"/>
      <c r="PDF7" s="1184"/>
      <c r="PDG7" s="1184"/>
      <c r="PDH7" s="1184"/>
      <c r="PDI7" s="1184"/>
      <c r="PDJ7" s="1184"/>
      <c r="PDK7" s="1184"/>
      <c r="PDL7" s="1184"/>
      <c r="PDM7" s="1184"/>
      <c r="PDN7" s="1184"/>
      <c r="PDO7" s="1184"/>
      <c r="PDP7" s="1184"/>
      <c r="PDQ7" s="1184"/>
      <c r="PDR7" s="1184"/>
      <c r="PDS7" s="1184"/>
      <c r="PDT7" s="1184"/>
      <c r="PDU7" s="1184"/>
      <c r="PDV7" s="1184"/>
      <c r="PDW7" s="1184"/>
      <c r="PDX7" s="1184"/>
      <c r="PDY7" s="1184"/>
      <c r="PDZ7" s="1184"/>
      <c r="PEA7" s="1184"/>
      <c r="PEB7" s="1184"/>
      <c r="PEC7" s="1184"/>
      <c r="PED7" s="1184"/>
      <c r="PEE7" s="1184"/>
      <c r="PEF7" s="1184"/>
      <c r="PEG7" s="1184"/>
      <c r="PEH7" s="1184"/>
      <c r="PEI7" s="1184"/>
      <c r="PEJ7" s="1184"/>
      <c r="PEK7" s="1184"/>
      <c r="PEL7" s="1184"/>
      <c r="PEM7" s="1184"/>
      <c r="PEN7" s="1184"/>
      <c r="PEO7" s="1184"/>
      <c r="PEP7" s="1184"/>
      <c r="PEQ7" s="1184"/>
      <c r="PER7" s="1184"/>
      <c r="PES7" s="1184"/>
      <c r="PET7" s="1184"/>
      <c r="PEU7" s="1184"/>
      <c r="PEV7" s="1184"/>
      <c r="PEW7" s="1184"/>
      <c r="PEX7" s="1184"/>
      <c r="PEY7" s="1184"/>
      <c r="PEZ7" s="1184"/>
      <c r="PFA7" s="1184"/>
      <c r="PFB7" s="1184"/>
      <c r="PFC7" s="1184"/>
      <c r="PFD7" s="1184"/>
      <c r="PFE7" s="1184"/>
      <c r="PFF7" s="1184"/>
      <c r="PFG7" s="1184"/>
      <c r="PFH7" s="1184"/>
      <c r="PFI7" s="1184"/>
      <c r="PFJ7" s="1184"/>
      <c r="PFK7" s="1184"/>
      <c r="PFL7" s="1184"/>
      <c r="PFM7" s="1184"/>
      <c r="PFN7" s="1184"/>
      <c r="PFO7" s="1184"/>
      <c r="PFP7" s="1184"/>
      <c r="PFQ7" s="1184"/>
      <c r="PFR7" s="1184"/>
      <c r="PFS7" s="1184"/>
      <c r="PFT7" s="1184"/>
      <c r="PFU7" s="1184"/>
      <c r="PFV7" s="1184"/>
      <c r="PFW7" s="1184"/>
      <c r="PFX7" s="1184"/>
      <c r="PFY7" s="1184"/>
      <c r="PFZ7" s="1184"/>
      <c r="PGA7" s="1184"/>
      <c r="PGB7" s="1184"/>
      <c r="PGC7" s="1184"/>
      <c r="PGD7" s="1184"/>
      <c r="PGE7" s="1184"/>
      <c r="PGF7" s="1184"/>
      <c r="PGG7" s="1184"/>
      <c r="PGH7" s="1184"/>
      <c r="PGI7" s="1184"/>
      <c r="PGJ7" s="1184"/>
      <c r="PGK7" s="1184"/>
      <c r="PGL7" s="1184"/>
      <c r="PGM7" s="1184"/>
      <c r="PGN7" s="1184"/>
      <c r="PGO7" s="1184"/>
      <c r="PGP7" s="1184"/>
      <c r="PGQ7" s="1184"/>
      <c r="PGR7" s="1184"/>
      <c r="PGS7" s="1184"/>
      <c r="PGT7" s="1184"/>
      <c r="PGU7" s="1184"/>
      <c r="PGV7" s="1184"/>
      <c r="PGW7" s="1184"/>
      <c r="PGX7" s="1184"/>
      <c r="PGY7" s="1184"/>
      <c r="PGZ7" s="1184"/>
      <c r="PHA7" s="1184"/>
      <c r="PHB7" s="1184"/>
      <c r="PHC7" s="1184"/>
      <c r="PHD7" s="1184"/>
      <c r="PHE7" s="1184"/>
      <c r="PHF7" s="1184"/>
      <c r="PHG7" s="1184"/>
      <c r="PHH7" s="1184"/>
      <c r="PHI7" s="1184"/>
      <c r="PHJ7" s="1184"/>
      <c r="PHK7" s="1184"/>
      <c r="PHL7" s="1184"/>
      <c r="PHM7" s="1184"/>
      <c r="PHN7" s="1184"/>
      <c r="PHO7" s="1184"/>
      <c r="PHP7" s="1184"/>
      <c r="PHQ7" s="1184"/>
      <c r="PHR7" s="1184"/>
      <c r="PHS7" s="1184"/>
      <c r="PHT7" s="1184"/>
      <c r="PHU7" s="1184"/>
      <c r="PHV7" s="1184"/>
      <c r="PHW7" s="1184"/>
      <c r="PHX7" s="1184"/>
      <c r="PHY7" s="1184"/>
      <c r="PHZ7" s="1184"/>
      <c r="PIA7" s="1184"/>
      <c r="PIB7" s="1184"/>
      <c r="PIC7" s="1184"/>
      <c r="PID7" s="1184"/>
      <c r="PIE7" s="1184"/>
      <c r="PIF7" s="1184"/>
      <c r="PIG7" s="1184"/>
      <c r="PIH7" s="1184"/>
      <c r="PII7" s="1184"/>
      <c r="PIJ7" s="1184"/>
      <c r="PIK7" s="1184"/>
      <c r="PIL7" s="1184"/>
      <c r="PIM7" s="1184"/>
      <c r="PIN7" s="1184"/>
      <c r="PIO7" s="1184"/>
      <c r="PIP7" s="1184"/>
      <c r="PIQ7" s="1184"/>
      <c r="PIR7" s="1184"/>
      <c r="PIS7" s="1184"/>
      <c r="PIT7" s="1184"/>
      <c r="PIU7" s="1184"/>
      <c r="PIV7" s="1184"/>
      <c r="PIW7" s="1184"/>
      <c r="PIX7" s="1184"/>
      <c r="PIY7" s="1184"/>
      <c r="PIZ7" s="1184"/>
      <c r="PJA7" s="1184"/>
      <c r="PJB7" s="1184"/>
      <c r="PJC7" s="1184"/>
      <c r="PJD7" s="1184"/>
      <c r="PJE7" s="1184"/>
      <c r="PJF7" s="1184"/>
      <c r="PJG7" s="1184"/>
      <c r="PJH7" s="1184"/>
      <c r="PJI7" s="1184"/>
      <c r="PJJ7" s="1184"/>
      <c r="PJK7" s="1184"/>
      <c r="PJL7" s="1184"/>
      <c r="PJM7" s="1184"/>
      <c r="PJN7" s="1184"/>
      <c r="PJO7" s="1184"/>
      <c r="PJP7" s="1184"/>
      <c r="PJQ7" s="1184"/>
      <c r="PJR7" s="1184"/>
      <c r="PJS7" s="1184"/>
      <c r="PJT7" s="1184"/>
      <c r="PJU7" s="1184"/>
      <c r="PJV7" s="1184"/>
      <c r="PJW7" s="1184"/>
      <c r="PJX7" s="1184"/>
      <c r="PJY7" s="1184"/>
      <c r="PJZ7" s="1184"/>
      <c r="PKA7" s="1184"/>
      <c r="PKB7" s="1184"/>
      <c r="PKC7" s="1184"/>
      <c r="PKD7" s="1184"/>
      <c r="PKE7" s="1184"/>
      <c r="PKF7" s="1184"/>
      <c r="PKG7" s="1184"/>
      <c r="PKH7" s="1184"/>
      <c r="PKI7" s="1184"/>
      <c r="PKJ7" s="1184"/>
      <c r="PKK7" s="1184"/>
      <c r="PKL7" s="1184"/>
      <c r="PKM7" s="1184"/>
      <c r="PKN7" s="1184"/>
      <c r="PKO7" s="1184"/>
      <c r="PKP7" s="1184"/>
      <c r="PKQ7" s="1184"/>
      <c r="PKR7" s="1184"/>
      <c r="PKS7" s="1184"/>
      <c r="PKT7" s="1184"/>
      <c r="PKU7" s="1184"/>
      <c r="PKV7" s="1184"/>
      <c r="PKW7" s="1184"/>
      <c r="PKX7" s="1184"/>
      <c r="PKY7" s="1184"/>
      <c r="PKZ7" s="1184"/>
      <c r="PLA7" s="1184"/>
      <c r="PLB7" s="1184"/>
      <c r="PLC7" s="1184"/>
      <c r="PLD7" s="1184"/>
      <c r="PLE7" s="1184"/>
      <c r="PLF7" s="1184"/>
      <c r="PLG7" s="1184"/>
      <c r="PLH7" s="1184"/>
      <c r="PLI7" s="1184"/>
      <c r="PLJ7" s="1184"/>
      <c r="PLK7" s="1184"/>
      <c r="PLL7" s="1184"/>
      <c r="PLM7" s="1184"/>
      <c r="PLN7" s="1184"/>
      <c r="PLO7" s="1184"/>
      <c r="PLP7" s="1184"/>
      <c r="PLQ7" s="1184"/>
      <c r="PLR7" s="1184"/>
      <c r="PLS7" s="1184"/>
      <c r="PLT7" s="1184"/>
      <c r="PLU7" s="1184"/>
      <c r="PLV7" s="1184"/>
      <c r="PLW7" s="1184"/>
      <c r="PLX7" s="1184"/>
      <c r="PLY7" s="1184"/>
      <c r="PLZ7" s="1184"/>
      <c r="PMA7" s="1184"/>
      <c r="PMB7" s="1184"/>
      <c r="PMC7" s="1184"/>
      <c r="PMD7" s="1184"/>
      <c r="PME7" s="1184"/>
      <c r="PMF7" s="1184"/>
      <c r="PMG7" s="1184"/>
      <c r="PMH7" s="1184"/>
      <c r="PMI7" s="1184"/>
      <c r="PMJ7" s="1184"/>
      <c r="PMK7" s="1184"/>
      <c r="PML7" s="1184"/>
      <c r="PMM7" s="1184"/>
      <c r="PMN7" s="1184"/>
      <c r="PMO7" s="1184"/>
      <c r="PMP7" s="1184"/>
      <c r="PMQ7" s="1184"/>
      <c r="PMR7" s="1184"/>
      <c r="PMS7" s="1184"/>
      <c r="PMT7" s="1184"/>
      <c r="PMU7" s="1184"/>
      <c r="PMV7" s="1184"/>
      <c r="PMW7" s="1184"/>
      <c r="PMX7" s="1184"/>
      <c r="PMY7" s="1184"/>
      <c r="PMZ7" s="1184"/>
      <c r="PNA7" s="1184"/>
      <c r="PNB7" s="1184"/>
      <c r="PNC7" s="1184"/>
      <c r="PND7" s="1184"/>
      <c r="PNE7" s="1184"/>
      <c r="PNF7" s="1184"/>
      <c r="PNG7" s="1184"/>
      <c r="PNH7" s="1184"/>
      <c r="PNI7" s="1184"/>
      <c r="PNJ7" s="1184"/>
      <c r="PNK7" s="1184"/>
      <c r="PNL7" s="1184"/>
      <c r="PNM7" s="1184"/>
      <c r="PNN7" s="1184"/>
      <c r="PNO7" s="1184"/>
      <c r="PNP7" s="1184"/>
      <c r="PNQ7" s="1184"/>
      <c r="PNR7" s="1184"/>
      <c r="PNS7" s="1184"/>
      <c r="PNT7" s="1184"/>
      <c r="PNU7" s="1184"/>
      <c r="PNV7" s="1184"/>
      <c r="PNW7" s="1184"/>
      <c r="PNX7" s="1184"/>
      <c r="PNY7" s="1184"/>
      <c r="PNZ7" s="1184"/>
      <c r="POA7" s="1184"/>
      <c r="POB7" s="1184"/>
      <c r="POC7" s="1184"/>
      <c r="POD7" s="1184"/>
      <c r="POE7" s="1184"/>
      <c r="POF7" s="1184"/>
      <c r="POG7" s="1184"/>
      <c r="POH7" s="1184"/>
      <c r="POI7" s="1184"/>
      <c r="POJ7" s="1184"/>
      <c r="POK7" s="1184"/>
      <c r="POL7" s="1184"/>
      <c r="POM7" s="1184"/>
      <c r="PON7" s="1184"/>
      <c r="POO7" s="1184"/>
      <c r="POP7" s="1184"/>
      <c r="POQ7" s="1184"/>
      <c r="POR7" s="1184"/>
      <c r="POS7" s="1184"/>
      <c r="POT7" s="1184"/>
      <c r="POU7" s="1184"/>
      <c r="POV7" s="1184"/>
      <c r="POW7" s="1184"/>
      <c r="POX7" s="1184"/>
      <c r="POY7" s="1184"/>
      <c r="POZ7" s="1184"/>
      <c r="PPA7" s="1184"/>
      <c r="PPB7" s="1184"/>
      <c r="PPC7" s="1184"/>
      <c r="PPD7" s="1184"/>
      <c r="PPE7" s="1184"/>
      <c r="PPF7" s="1184"/>
      <c r="PPG7" s="1184"/>
      <c r="PPH7" s="1184"/>
      <c r="PPI7" s="1184"/>
      <c r="PPJ7" s="1184"/>
      <c r="PPK7" s="1184"/>
      <c r="PPL7" s="1184"/>
      <c r="PPM7" s="1184"/>
      <c r="PPN7" s="1184"/>
      <c r="PPO7" s="1184"/>
      <c r="PPP7" s="1184"/>
      <c r="PPQ7" s="1184"/>
      <c r="PPR7" s="1184"/>
      <c r="PPS7" s="1184"/>
      <c r="PPT7" s="1184"/>
      <c r="PPU7" s="1184"/>
      <c r="PPV7" s="1184"/>
      <c r="PPW7" s="1184"/>
      <c r="PPX7" s="1184"/>
      <c r="PPY7" s="1184"/>
      <c r="PPZ7" s="1184"/>
      <c r="PQA7" s="1184"/>
      <c r="PQB7" s="1184"/>
      <c r="PQC7" s="1184"/>
      <c r="PQD7" s="1184"/>
      <c r="PQE7" s="1184"/>
      <c r="PQF7" s="1184"/>
      <c r="PQG7" s="1184"/>
      <c r="PQH7" s="1184"/>
      <c r="PQI7" s="1184"/>
      <c r="PQJ7" s="1184"/>
      <c r="PQK7" s="1184"/>
      <c r="PQL7" s="1184"/>
      <c r="PQM7" s="1184"/>
      <c r="PQN7" s="1184"/>
      <c r="PQO7" s="1184"/>
      <c r="PQP7" s="1184"/>
      <c r="PQQ7" s="1184"/>
      <c r="PQR7" s="1184"/>
      <c r="PQS7" s="1184"/>
      <c r="PQT7" s="1184"/>
      <c r="PQU7" s="1184"/>
      <c r="PQV7" s="1184"/>
      <c r="PQW7" s="1184"/>
      <c r="PQX7" s="1184"/>
      <c r="PQY7" s="1184"/>
      <c r="PQZ7" s="1184"/>
      <c r="PRA7" s="1184"/>
      <c r="PRB7" s="1184"/>
      <c r="PRC7" s="1184"/>
      <c r="PRD7" s="1184"/>
      <c r="PRE7" s="1184"/>
      <c r="PRF7" s="1184"/>
      <c r="PRG7" s="1184"/>
      <c r="PRH7" s="1184"/>
      <c r="PRI7" s="1184"/>
      <c r="PRJ7" s="1184"/>
      <c r="PRK7" s="1184"/>
      <c r="PRL7" s="1184"/>
      <c r="PRM7" s="1184"/>
      <c r="PRN7" s="1184"/>
      <c r="PRO7" s="1184"/>
      <c r="PRP7" s="1184"/>
      <c r="PRQ7" s="1184"/>
      <c r="PRR7" s="1184"/>
      <c r="PRS7" s="1184"/>
      <c r="PRT7" s="1184"/>
      <c r="PRU7" s="1184"/>
      <c r="PRV7" s="1184"/>
      <c r="PRW7" s="1184"/>
      <c r="PRX7" s="1184"/>
      <c r="PRY7" s="1184"/>
      <c r="PRZ7" s="1184"/>
      <c r="PSA7" s="1184"/>
      <c r="PSB7" s="1184"/>
      <c r="PSC7" s="1184"/>
      <c r="PSD7" s="1184"/>
      <c r="PSE7" s="1184"/>
      <c r="PSF7" s="1184"/>
      <c r="PSG7" s="1184"/>
      <c r="PSH7" s="1184"/>
      <c r="PSI7" s="1184"/>
      <c r="PSJ7" s="1184"/>
      <c r="PSK7" s="1184"/>
      <c r="PSL7" s="1184"/>
      <c r="PSM7" s="1184"/>
      <c r="PSN7" s="1184"/>
      <c r="PSO7" s="1184"/>
      <c r="PSP7" s="1184"/>
      <c r="PSQ7" s="1184"/>
      <c r="PSR7" s="1184"/>
      <c r="PSS7" s="1184"/>
      <c r="PST7" s="1184"/>
      <c r="PSU7" s="1184"/>
      <c r="PSV7" s="1184"/>
      <c r="PSW7" s="1184"/>
      <c r="PSX7" s="1184"/>
      <c r="PSY7" s="1184"/>
      <c r="PSZ7" s="1184"/>
      <c r="PTA7" s="1184"/>
      <c r="PTB7" s="1184"/>
      <c r="PTC7" s="1184"/>
      <c r="PTD7" s="1184"/>
      <c r="PTE7" s="1184"/>
      <c r="PTF7" s="1184"/>
      <c r="PTG7" s="1184"/>
      <c r="PTH7" s="1184"/>
      <c r="PTI7" s="1184"/>
      <c r="PTJ7" s="1184"/>
      <c r="PTK7" s="1184"/>
      <c r="PTL7" s="1184"/>
      <c r="PTM7" s="1184"/>
      <c r="PTN7" s="1184"/>
      <c r="PTO7" s="1184"/>
      <c r="PTP7" s="1184"/>
      <c r="PTQ7" s="1184"/>
      <c r="PTR7" s="1184"/>
      <c r="PTS7" s="1184"/>
      <c r="PTT7" s="1184"/>
      <c r="PTU7" s="1184"/>
      <c r="PTV7" s="1184"/>
      <c r="PTW7" s="1184"/>
      <c r="PTX7" s="1184"/>
      <c r="PTY7" s="1184"/>
      <c r="PTZ7" s="1184"/>
      <c r="PUA7" s="1184"/>
      <c r="PUB7" s="1184"/>
      <c r="PUC7" s="1184"/>
      <c r="PUD7" s="1184"/>
      <c r="PUE7" s="1184"/>
      <c r="PUF7" s="1184"/>
      <c r="PUG7" s="1184"/>
      <c r="PUH7" s="1184"/>
      <c r="PUI7" s="1184"/>
      <c r="PUJ7" s="1184"/>
      <c r="PUK7" s="1184"/>
      <c r="PUL7" s="1184"/>
      <c r="PUM7" s="1184"/>
      <c r="PUN7" s="1184"/>
      <c r="PUO7" s="1184"/>
      <c r="PUP7" s="1184"/>
      <c r="PUQ7" s="1184"/>
      <c r="PUR7" s="1184"/>
      <c r="PUS7" s="1184"/>
      <c r="PUT7" s="1184"/>
      <c r="PUU7" s="1184"/>
      <c r="PUV7" s="1184"/>
      <c r="PUW7" s="1184"/>
      <c r="PUX7" s="1184"/>
      <c r="PUY7" s="1184"/>
      <c r="PUZ7" s="1184"/>
      <c r="PVA7" s="1184"/>
      <c r="PVB7" s="1184"/>
      <c r="PVC7" s="1184"/>
      <c r="PVD7" s="1184"/>
      <c r="PVE7" s="1184"/>
      <c r="PVF7" s="1184"/>
      <c r="PVG7" s="1184"/>
      <c r="PVH7" s="1184"/>
      <c r="PVI7" s="1184"/>
      <c r="PVJ7" s="1184"/>
      <c r="PVK7" s="1184"/>
      <c r="PVL7" s="1184"/>
      <c r="PVM7" s="1184"/>
      <c r="PVN7" s="1184"/>
      <c r="PVO7" s="1184"/>
      <c r="PVP7" s="1184"/>
      <c r="PVQ7" s="1184"/>
      <c r="PVR7" s="1184"/>
      <c r="PVS7" s="1184"/>
      <c r="PVT7" s="1184"/>
      <c r="PVU7" s="1184"/>
      <c r="PVV7" s="1184"/>
      <c r="PVW7" s="1184"/>
      <c r="PVX7" s="1184"/>
      <c r="PVY7" s="1184"/>
      <c r="PVZ7" s="1184"/>
      <c r="PWA7" s="1184"/>
      <c r="PWB7" s="1184"/>
      <c r="PWC7" s="1184"/>
      <c r="PWD7" s="1184"/>
      <c r="PWE7" s="1184"/>
      <c r="PWF7" s="1184"/>
      <c r="PWG7" s="1184"/>
      <c r="PWH7" s="1184"/>
      <c r="PWI7" s="1184"/>
      <c r="PWJ7" s="1184"/>
      <c r="PWK7" s="1184"/>
      <c r="PWL7" s="1184"/>
      <c r="PWM7" s="1184"/>
      <c r="PWN7" s="1184"/>
      <c r="PWO7" s="1184"/>
      <c r="PWP7" s="1184"/>
      <c r="PWQ7" s="1184"/>
      <c r="PWR7" s="1184"/>
      <c r="PWS7" s="1184"/>
      <c r="PWT7" s="1184"/>
      <c r="PWU7" s="1184"/>
      <c r="PWV7" s="1184"/>
      <c r="PWW7" s="1184"/>
      <c r="PWX7" s="1184"/>
      <c r="PWY7" s="1184"/>
      <c r="PWZ7" s="1184"/>
      <c r="PXA7" s="1184"/>
      <c r="PXB7" s="1184"/>
      <c r="PXC7" s="1184"/>
      <c r="PXD7" s="1184"/>
      <c r="PXE7" s="1184"/>
      <c r="PXF7" s="1184"/>
      <c r="PXG7" s="1184"/>
      <c r="PXH7" s="1184"/>
      <c r="PXI7" s="1184"/>
      <c r="PXJ7" s="1184"/>
      <c r="PXK7" s="1184"/>
      <c r="PXL7" s="1184"/>
      <c r="PXM7" s="1184"/>
      <c r="PXN7" s="1184"/>
      <c r="PXO7" s="1184"/>
      <c r="PXP7" s="1184"/>
      <c r="PXQ7" s="1184"/>
      <c r="PXR7" s="1184"/>
      <c r="PXS7" s="1184"/>
      <c r="PXT7" s="1184"/>
      <c r="PXU7" s="1184"/>
      <c r="PXV7" s="1184"/>
      <c r="PXW7" s="1184"/>
      <c r="PXX7" s="1184"/>
      <c r="PXY7" s="1184"/>
      <c r="PXZ7" s="1184"/>
      <c r="PYA7" s="1184"/>
      <c r="PYB7" s="1184"/>
      <c r="PYC7" s="1184"/>
      <c r="PYD7" s="1184"/>
      <c r="PYE7" s="1184"/>
      <c r="PYF7" s="1184"/>
      <c r="PYG7" s="1184"/>
      <c r="PYH7" s="1184"/>
      <c r="PYI7" s="1184"/>
      <c r="PYJ7" s="1184"/>
      <c r="PYK7" s="1184"/>
      <c r="PYL7" s="1184"/>
      <c r="PYM7" s="1184"/>
      <c r="PYN7" s="1184"/>
      <c r="PYO7" s="1184"/>
      <c r="PYP7" s="1184"/>
      <c r="PYQ7" s="1184"/>
      <c r="PYR7" s="1184"/>
      <c r="PYS7" s="1184"/>
      <c r="PYT7" s="1184"/>
      <c r="PYU7" s="1184"/>
      <c r="PYV7" s="1184"/>
      <c r="PYW7" s="1184"/>
      <c r="PYX7" s="1184"/>
      <c r="PYY7" s="1184"/>
      <c r="PYZ7" s="1184"/>
      <c r="PZA7" s="1184"/>
      <c r="PZB7" s="1184"/>
      <c r="PZC7" s="1184"/>
      <c r="PZD7" s="1184"/>
      <c r="PZE7" s="1184"/>
      <c r="PZF7" s="1184"/>
      <c r="PZG7" s="1184"/>
      <c r="PZH7" s="1184"/>
      <c r="PZI7" s="1184"/>
      <c r="PZJ7" s="1184"/>
      <c r="PZK7" s="1184"/>
      <c r="PZL7" s="1184"/>
      <c r="PZM7" s="1184"/>
      <c r="PZN7" s="1184"/>
      <c r="PZO7" s="1184"/>
      <c r="PZP7" s="1184"/>
      <c r="PZQ7" s="1184"/>
      <c r="PZR7" s="1184"/>
      <c r="PZS7" s="1184"/>
      <c r="PZT7" s="1184"/>
      <c r="PZU7" s="1184"/>
      <c r="PZV7" s="1184"/>
      <c r="PZW7" s="1184"/>
      <c r="PZX7" s="1184"/>
      <c r="PZY7" s="1184"/>
      <c r="PZZ7" s="1184"/>
      <c r="QAA7" s="1184"/>
      <c r="QAB7" s="1184"/>
      <c r="QAC7" s="1184"/>
      <c r="QAD7" s="1184"/>
      <c r="QAE7" s="1184"/>
      <c r="QAF7" s="1184"/>
      <c r="QAG7" s="1184"/>
      <c r="QAH7" s="1184"/>
      <c r="QAI7" s="1184"/>
      <c r="QAJ7" s="1184"/>
      <c r="QAK7" s="1184"/>
      <c r="QAL7" s="1184"/>
      <c r="QAM7" s="1184"/>
      <c r="QAN7" s="1184"/>
      <c r="QAO7" s="1184"/>
      <c r="QAP7" s="1184"/>
      <c r="QAQ7" s="1184"/>
      <c r="QAR7" s="1184"/>
      <c r="QAS7" s="1184"/>
      <c r="QAT7" s="1184"/>
      <c r="QAU7" s="1184"/>
      <c r="QAV7" s="1184"/>
      <c r="QAW7" s="1184"/>
      <c r="QAX7" s="1184"/>
      <c r="QAY7" s="1184"/>
      <c r="QAZ7" s="1184"/>
      <c r="QBA7" s="1184"/>
      <c r="QBB7" s="1184"/>
      <c r="QBC7" s="1184"/>
      <c r="QBD7" s="1184"/>
      <c r="QBE7" s="1184"/>
      <c r="QBF7" s="1184"/>
      <c r="QBG7" s="1184"/>
      <c r="QBH7" s="1184"/>
      <c r="QBI7" s="1184"/>
      <c r="QBJ7" s="1184"/>
      <c r="QBK7" s="1184"/>
      <c r="QBL7" s="1184"/>
      <c r="QBM7" s="1184"/>
      <c r="QBN7" s="1184"/>
      <c r="QBO7" s="1184"/>
      <c r="QBP7" s="1184"/>
      <c r="QBQ7" s="1184"/>
      <c r="QBR7" s="1184"/>
      <c r="QBS7" s="1184"/>
      <c r="QBT7" s="1184"/>
      <c r="QBU7" s="1184"/>
      <c r="QBV7" s="1184"/>
      <c r="QBW7" s="1184"/>
      <c r="QBX7" s="1184"/>
      <c r="QBY7" s="1184"/>
      <c r="QBZ7" s="1184"/>
      <c r="QCA7" s="1184"/>
      <c r="QCB7" s="1184"/>
      <c r="QCC7" s="1184"/>
      <c r="QCD7" s="1184"/>
      <c r="QCE7" s="1184"/>
      <c r="QCF7" s="1184"/>
      <c r="QCG7" s="1184"/>
      <c r="QCH7" s="1184"/>
      <c r="QCI7" s="1184"/>
      <c r="QCJ7" s="1184"/>
      <c r="QCK7" s="1184"/>
      <c r="QCL7" s="1184"/>
      <c r="QCM7" s="1184"/>
      <c r="QCN7" s="1184"/>
      <c r="QCO7" s="1184"/>
      <c r="QCP7" s="1184"/>
      <c r="QCQ7" s="1184"/>
      <c r="QCR7" s="1184"/>
      <c r="QCS7" s="1184"/>
      <c r="QCT7" s="1184"/>
      <c r="QCU7" s="1184"/>
      <c r="QCV7" s="1184"/>
      <c r="QCW7" s="1184"/>
      <c r="QCX7" s="1184"/>
      <c r="QCY7" s="1184"/>
      <c r="QCZ7" s="1184"/>
      <c r="QDA7" s="1184"/>
      <c r="QDB7" s="1184"/>
      <c r="QDC7" s="1184"/>
      <c r="QDD7" s="1184"/>
      <c r="QDE7" s="1184"/>
      <c r="QDF7" s="1184"/>
      <c r="QDG7" s="1184"/>
      <c r="QDH7" s="1184"/>
      <c r="QDI7" s="1184"/>
      <c r="QDJ7" s="1184"/>
      <c r="QDK7" s="1184"/>
      <c r="QDL7" s="1184"/>
      <c r="QDM7" s="1184"/>
      <c r="QDN7" s="1184"/>
      <c r="QDO7" s="1184"/>
      <c r="QDP7" s="1184"/>
      <c r="QDQ7" s="1184"/>
      <c r="QDR7" s="1184"/>
      <c r="QDS7" s="1184"/>
      <c r="QDT7" s="1184"/>
      <c r="QDU7" s="1184"/>
      <c r="QDV7" s="1184"/>
      <c r="QDW7" s="1184"/>
      <c r="QDX7" s="1184"/>
      <c r="QDY7" s="1184"/>
      <c r="QDZ7" s="1184"/>
      <c r="QEA7" s="1184"/>
      <c r="QEB7" s="1184"/>
      <c r="QEC7" s="1184"/>
      <c r="QED7" s="1184"/>
      <c r="QEE7" s="1184"/>
      <c r="QEF7" s="1184"/>
      <c r="QEG7" s="1184"/>
      <c r="QEH7" s="1184"/>
      <c r="QEI7" s="1184"/>
      <c r="QEJ7" s="1184"/>
      <c r="QEK7" s="1184"/>
      <c r="QEL7" s="1184"/>
      <c r="QEM7" s="1184"/>
      <c r="QEN7" s="1184"/>
      <c r="QEO7" s="1184"/>
      <c r="QEP7" s="1184"/>
      <c r="QEQ7" s="1184"/>
      <c r="QER7" s="1184"/>
      <c r="QES7" s="1184"/>
      <c r="QET7" s="1184"/>
      <c r="QEU7" s="1184"/>
      <c r="QEV7" s="1184"/>
      <c r="QEW7" s="1184"/>
      <c r="QEX7" s="1184"/>
      <c r="QEY7" s="1184"/>
      <c r="QEZ7" s="1184"/>
      <c r="QFA7" s="1184"/>
      <c r="QFB7" s="1184"/>
      <c r="QFC7" s="1184"/>
      <c r="QFD7" s="1184"/>
      <c r="QFE7" s="1184"/>
      <c r="QFF7" s="1184"/>
      <c r="QFG7" s="1184"/>
      <c r="QFH7" s="1184"/>
      <c r="QFI7" s="1184"/>
      <c r="QFJ7" s="1184"/>
      <c r="QFK7" s="1184"/>
      <c r="QFL7" s="1184"/>
      <c r="QFM7" s="1184"/>
      <c r="QFN7" s="1184"/>
      <c r="QFO7" s="1184"/>
      <c r="QFP7" s="1184"/>
      <c r="QFQ7" s="1184"/>
      <c r="QFR7" s="1184"/>
      <c r="QFS7" s="1184"/>
      <c r="QFT7" s="1184"/>
      <c r="QFU7" s="1184"/>
      <c r="QFV7" s="1184"/>
      <c r="QFW7" s="1184"/>
      <c r="QFX7" s="1184"/>
      <c r="QFY7" s="1184"/>
      <c r="QFZ7" s="1184"/>
      <c r="QGA7" s="1184"/>
      <c r="QGB7" s="1184"/>
      <c r="QGC7" s="1184"/>
      <c r="QGD7" s="1184"/>
      <c r="QGE7" s="1184"/>
      <c r="QGF7" s="1184"/>
      <c r="QGG7" s="1184"/>
      <c r="QGH7" s="1184"/>
      <c r="QGI7" s="1184"/>
      <c r="QGJ7" s="1184"/>
      <c r="QGK7" s="1184"/>
      <c r="QGL7" s="1184"/>
      <c r="QGM7" s="1184"/>
      <c r="QGN7" s="1184"/>
      <c r="QGO7" s="1184"/>
      <c r="QGP7" s="1184"/>
      <c r="QGQ7" s="1184"/>
      <c r="QGR7" s="1184"/>
      <c r="QGS7" s="1184"/>
      <c r="QGT7" s="1184"/>
      <c r="QGU7" s="1184"/>
      <c r="QGV7" s="1184"/>
      <c r="QGW7" s="1184"/>
      <c r="QGX7" s="1184"/>
      <c r="QGY7" s="1184"/>
      <c r="QGZ7" s="1184"/>
      <c r="QHA7" s="1184"/>
      <c r="QHB7" s="1184"/>
      <c r="QHC7" s="1184"/>
      <c r="QHD7" s="1184"/>
      <c r="QHE7" s="1184"/>
      <c r="QHF7" s="1184"/>
      <c r="QHG7" s="1184"/>
      <c r="QHH7" s="1184"/>
      <c r="QHI7" s="1184"/>
      <c r="QHJ7" s="1184"/>
      <c r="QHK7" s="1184"/>
      <c r="QHL7" s="1184"/>
      <c r="QHM7" s="1184"/>
      <c r="QHN7" s="1184"/>
      <c r="QHO7" s="1184"/>
      <c r="QHP7" s="1184"/>
      <c r="QHQ7" s="1184"/>
      <c r="QHR7" s="1184"/>
      <c r="QHS7" s="1184"/>
      <c r="QHT7" s="1184"/>
      <c r="QHU7" s="1184"/>
      <c r="QHV7" s="1184"/>
      <c r="QHW7" s="1184"/>
      <c r="QHX7" s="1184"/>
      <c r="QHY7" s="1184"/>
      <c r="QHZ7" s="1184"/>
      <c r="QIA7" s="1184"/>
      <c r="QIB7" s="1184"/>
      <c r="QIC7" s="1184"/>
      <c r="QID7" s="1184"/>
      <c r="QIE7" s="1184"/>
      <c r="QIF7" s="1184"/>
      <c r="QIG7" s="1184"/>
      <c r="QIH7" s="1184"/>
      <c r="QII7" s="1184"/>
      <c r="QIJ7" s="1184"/>
      <c r="QIK7" s="1184"/>
      <c r="QIL7" s="1184"/>
      <c r="QIM7" s="1184"/>
      <c r="QIN7" s="1184"/>
      <c r="QIO7" s="1184"/>
      <c r="QIP7" s="1184"/>
      <c r="QIQ7" s="1184"/>
      <c r="QIR7" s="1184"/>
      <c r="QIS7" s="1184"/>
      <c r="QIT7" s="1184"/>
      <c r="QIU7" s="1184"/>
      <c r="QIV7" s="1184"/>
      <c r="QIW7" s="1184"/>
      <c r="QIX7" s="1184"/>
      <c r="QIY7" s="1184"/>
      <c r="QIZ7" s="1184"/>
      <c r="QJA7" s="1184"/>
      <c r="QJB7" s="1184"/>
      <c r="QJC7" s="1184"/>
      <c r="QJD7" s="1184"/>
      <c r="QJE7" s="1184"/>
      <c r="QJF7" s="1184"/>
      <c r="QJG7" s="1184"/>
      <c r="QJH7" s="1184"/>
      <c r="QJI7" s="1184"/>
      <c r="QJJ7" s="1184"/>
      <c r="QJK7" s="1184"/>
      <c r="QJL7" s="1184"/>
      <c r="QJM7" s="1184"/>
      <c r="QJN7" s="1184"/>
      <c r="QJO7" s="1184"/>
      <c r="QJP7" s="1184"/>
      <c r="QJQ7" s="1184"/>
      <c r="QJR7" s="1184"/>
      <c r="QJS7" s="1184"/>
      <c r="QJT7" s="1184"/>
      <c r="QJU7" s="1184"/>
      <c r="QJV7" s="1184"/>
      <c r="QJW7" s="1184"/>
      <c r="QJX7" s="1184"/>
      <c r="QJY7" s="1184"/>
      <c r="QJZ7" s="1184"/>
      <c r="QKA7" s="1184"/>
      <c r="QKB7" s="1184"/>
      <c r="QKC7" s="1184"/>
      <c r="QKD7" s="1184"/>
      <c r="QKE7" s="1184"/>
      <c r="QKF7" s="1184"/>
      <c r="QKG7" s="1184"/>
      <c r="QKH7" s="1184"/>
      <c r="QKI7" s="1184"/>
      <c r="QKJ7" s="1184"/>
      <c r="QKK7" s="1184"/>
      <c r="QKL7" s="1184"/>
      <c r="QKM7" s="1184"/>
      <c r="QKN7" s="1184"/>
      <c r="QKO7" s="1184"/>
      <c r="QKP7" s="1184"/>
      <c r="QKQ7" s="1184"/>
      <c r="QKR7" s="1184"/>
      <c r="QKS7" s="1184"/>
      <c r="QKT7" s="1184"/>
      <c r="QKU7" s="1184"/>
      <c r="QKV7" s="1184"/>
      <c r="QKW7" s="1184"/>
      <c r="QKX7" s="1184"/>
      <c r="QKY7" s="1184"/>
      <c r="QKZ7" s="1184"/>
      <c r="QLA7" s="1184"/>
      <c r="QLB7" s="1184"/>
      <c r="QLC7" s="1184"/>
      <c r="QLD7" s="1184"/>
      <c r="QLE7" s="1184"/>
      <c r="QLF7" s="1184"/>
      <c r="QLG7" s="1184"/>
      <c r="QLH7" s="1184"/>
      <c r="QLI7" s="1184"/>
      <c r="QLJ7" s="1184"/>
      <c r="QLK7" s="1184"/>
      <c r="QLL7" s="1184"/>
      <c r="QLM7" s="1184"/>
      <c r="QLN7" s="1184"/>
      <c r="QLO7" s="1184"/>
      <c r="QLP7" s="1184"/>
      <c r="QLQ7" s="1184"/>
      <c r="QLR7" s="1184"/>
      <c r="QLS7" s="1184"/>
      <c r="QLT7" s="1184"/>
      <c r="QLU7" s="1184"/>
      <c r="QLV7" s="1184"/>
      <c r="QLW7" s="1184"/>
      <c r="QLX7" s="1184"/>
      <c r="QLY7" s="1184"/>
      <c r="QLZ7" s="1184"/>
      <c r="QMA7" s="1184"/>
      <c r="QMB7" s="1184"/>
      <c r="QMC7" s="1184"/>
      <c r="QMD7" s="1184"/>
      <c r="QME7" s="1184"/>
      <c r="QMF7" s="1184"/>
      <c r="QMG7" s="1184"/>
      <c r="QMH7" s="1184"/>
      <c r="QMI7" s="1184"/>
      <c r="QMJ7" s="1184"/>
      <c r="QMK7" s="1184"/>
      <c r="QML7" s="1184"/>
      <c r="QMM7" s="1184"/>
      <c r="QMN7" s="1184"/>
      <c r="QMO7" s="1184"/>
      <c r="QMP7" s="1184"/>
      <c r="QMQ7" s="1184"/>
      <c r="QMR7" s="1184"/>
      <c r="QMS7" s="1184"/>
      <c r="QMT7" s="1184"/>
      <c r="QMU7" s="1184"/>
      <c r="QMV7" s="1184"/>
      <c r="QMW7" s="1184"/>
      <c r="QMX7" s="1184"/>
      <c r="QMY7" s="1184"/>
      <c r="QMZ7" s="1184"/>
      <c r="QNA7" s="1184"/>
      <c r="QNB7" s="1184"/>
      <c r="QNC7" s="1184"/>
      <c r="QND7" s="1184"/>
      <c r="QNE7" s="1184"/>
      <c r="QNF7" s="1184"/>
      <c r="QNG7" s="1184"/>
      <c r="QNH7" s="1184"/>
      <c r="QNI7" s="1184"/>
      <c r="QNJ7" s="1184"/>
      <c r="QNK7" s="1184"/>
      <c r="QNL7" s="1184"/>
      <c r="QNM7" s="1184"/>
      <c r="QNN7" s="1184"/>
      <c r="QNO7" s="1184"/>
      <c r="QNP7" s="1184"/>
      <c r="QNQ7" s="1184"/>
      <c r="QNR7" s="1184"/>
      <c r="QNS7" s="1184"/>
      <c r="QNT7" s="1184"/>
      <c r="QNU7" s="1184"/>
      <c r="QNV7" s="1184"/>
      <c r="QNW7" s="1184"/>
      <c r="QNX7" s="1184"/>
      <c r="QNY7" s="1184"/>
      <c r="QNZ7" s="1184"/>
      <c r="QOA7" s="1184"/>
      <c r="QOB7" s="1184"/>
      <c r="QOC7" s="1184"/>
      <c r="QOD7" s="1184"/>
      <c r="QOE7" s="1184"/>
      <c r="QOF7" s="1184"/>
      <c r="QOG7" s="1184"/>
      <c r="QOH7" s="1184"/>
      <c r="QOI7" s="1184"/>
      <c r="QOJ7" s="1184"/>
      <c r="QOK7" s="1184"/>
      <c r="QOL7" s="1184"/>
      <c r="QOM7" s="1184"/>
      <c r="QON7" s="1184"/>
      <c r="QOO7" s="1184"/>
      <c r="QOP7" s="1184"/>
      <c r="QOQ7" s="1184"/>
      <c r="QOR7" s="1184"/>
      <c r="QOS7" s="1184"/>
      <c r="QOT7" s="1184"/>
      <c r="QOU7" s="1184"/>
      <c r="QOV7" s="1184"/>
      <c r="QOW7" s="1184"/>
      <c r="QOX7" s="1184"/>
      <c r="QOY7" s="1184"/>
      <c r="QOZ7" s="1184"/>
      <c r="QPA7" s="1184"/>
      <c r="QPB7" s="1184"/>
      <c r="QPC7" s="1184"/>
      <c r="QPD7" s="1184"/>
      <c r="QPE7" s="1184"/>
      <c r="QPF7" s="1184"/>
      <c r="QPG7" s="1184"/>
      <c r="QPH7" s="1184"/>
      <c r="QPI7" s="1184"/>
      <c r="QPJ7" s="1184"/>
      <c r="QPK7" s="1184"/>
      <c r="QPL7" s="1184"/>
      <c r="QPM7" s="1184"/>
      <c r="QPN7" s="1184"/>
      <c r="QPO7" s="1184"/>
      <c r="QPP7" s="1184"/>
      <c r="QPQ7" s="1184"/>
      <c r="QPR7" s="1184"/>
      <c r="QPS7" s="1184"/>
      <c r="QPT7" s="1184"/>
      <c r="QPU7" s="1184"/>
      <c r="QPV7" s="1184"/>
      <c r="QPW7" s="1184"/>
      <c r="QPX7" s="1184"/>
      <c r="QPY7" s="1184"/>
      <c r="QPZ7" s="1184"/>
      <c r="QQA7" s="1184"/>
      <c r="QQB7" s="1184"/>
      <c r="QQC7" s="1184"/>
      <c r="QQD7" s="1184"/>
      <c r="QQE7" s="1184"/>
      <c r="QQF7" s="1184"/>
      <c r="QQG7" s="1184"/>
      <c r="QQH7" s="1184"/>
      <c r="QQI7" s="1184"/>
      <c r="QQJ7" s="1184"/>
      <c r="QQK7" s="1184"/>
      <c r="QQL7" s="1184"/>
      <c r="QQM7" s="1184"/>
      <c r="QQN7" s="1184"/>
      <c r="QQO7" s="1184"/>
      <c r="QQP7" s="1184"/>
      <c r="QQQ7" s="1184"/>
      <c r="QQR7" s="1184"/>
      <c r="QQS7" s="1184"/>
      <c r="QQT7" s="1184"/>
      <c r="QQU7" s="1184"/>
      <c r="QQV7" s="1184"/>
      <c r="QQW7" s="1184"/>
      <c r="QQX7" s="1184"/>
      <c r="QQY7" s="1184"/>
      <c r="QQZ7" s="1184"/>
      <c r="QRA7" s="1184"/>
      <c r="QRB7" s="1184"/>
      <c r="QRC7" s="1184"/>
      <c r="QRD7" s="1184"/>
      <c r="QRE7" s="1184"/>
      <c r="QRF7" s="1184"/>
      <c r="QRG7" s="1184"/>
      <c r="QRH7" s="1184"/>
      <c r="QRI7" s="1184"/>
      <c r="QRJ7" s="1184"/>
      <c r="QRK7" s="1184"/>
      <c r="QRL7" s="1184"/>
      <c r="QRM7" s="1184"/>
      <c r="QRN7" s="1184"/>
      <c r="QRO7" s="1184"/>
      <c r="QRP7" s="1184"/>
      <c r="QRQ7" s="1184"/>
      <c r="QRR7" s="1184"/>
      <c r="QRS7" s="1184"/>
      <c r="QRT7" s="1184"/>
      <c r="QRU7" s="1184"/>
      <c r="QRV7" s="1184"/>
      <c r="QRW7" s="1184"/>
      <c r="QRX7" s="1184"/>
      <c r="QRY7" s="1184"/>
      <c r="QRZ7" s="1184"/>
      <c r="QSA7" s="1184"/>
      <c r="QSB7" s="1184"/>
      <c r="QSC7" s="1184"/>
      <c r="QSD7" s="1184"/>
      <c r="QSE7" s="1184"/>
      <c r="QSF7" s="1184"/>
      <c r="QSG7" s="1184"/>
      <c r="QSH7" s="1184"/>
      <c r="QSI7" s="1184"/>
      <c r="QSJ7" s="1184"/>
      <c r="QSK7" s="1184"/>
      <c r="QSL7" s="1184"/>
      <c r="QSM7" s="1184"/>
      <c r="QSN7" s="1184"/>
      <c r="QSO7" s="1184"/>
      <c r="QSP7" s="1184"/>
      <c r="QSQ7" s="1184"/>
      <c r="QSR7" s="1184"/>
      <c r="QSS7" s="1184"/>
      <c r="QST7" s="1184"/>
      <c r="QSU7" s="1184"/>
      <c r="QSV7" s="1184"/>
      <c r="QSW7" s="1184"/>
      <c r="QSX7" s="1184"/>
      <c r="QSY7" s="1184"/>
      <c r="QSZ7" s="1184"/>
      <c r="QTA7" s="1184"/>
      <c r="QTB7" s="1184"/>
      <c r="QTC7" s="1184"/>
      <c r="QTD7" s="1184"/>
      <c r="QTE7" s="1184"/>
      <c r="QTF7" s="1184"/>
      <c r="QTG7" s="1184"/>
      <c r="QTH7" s="1184"/>
      <c r="QTI7" s="1184"/>
      <c r="QTJ7" s="1184"/>
      <c r="QTK7" s="1184"/>
      <c r="QTL7" s="1184"/>
      <c r="QTM7" s="1184"/>
      <c r="QTN7" s="1184"/>
      <c r="QTO7" s="1184"/>
      <c r="QTP7" s="1184"/>
      <c r="QTQ7" s="1184"/>
      <c r="QTR7" s="1184"/>
      <c r="QTS7" s="1184"/>
      <c r="QTT7" s="1184"/>
      <c r="QTU7" s="1184"/>
      <c r="QTV7" s="1184"/>
      <c r="QTW7" s="1184"/>
      <c r="QTX7" s="1184"/>
      <c r="QTY7" s="1184"/>
      <c r="QTZ7" s="1184"/>
      <c r="QUA7" s="1184"/>
      <c r="QUB7" s="1184"/>
      <c r="QUC7" s="1184"/>
      <c r="QUD7" s="1184"/>
      <c r="QUE7" s="1184"/>
      <c r="QUF7" s="1184"/>
      <c r="QUG7" s="1184"/>
      <c r="QUH7" s="1184"/>
      <c r="QUI7" s="1184"/>
      <c r="QUJ7" s="1184"/>
      <c r="QUK7" s="1184"/>
      <c r="QUL7" s="1184"/>
      <c r="QUM7" s="1184"/>
      <c r="QUN7" s="1184"/>
      <c r="QUO7" s="1184"/>
      <c r="QUP7" s="1184"/>
      <c r="QUQ7" s="1184"/>
      <c r="QUR7" s="1184"/>
      <c r="QUS7" s="1184"/>
      <c r="QUT7" s="1184"/>
      <c r="QUU7" s="1184"/>
      <c r="QUV7" s="1184"/>
      <c r="QUW7" s="1184"/>
      <c r="QUX7" s="1184"/>
      <c r="QUY7" s="1184"/>
      <c r="QUZ7" s="1184"/>
      <c r="QVA7" s="1184"/>
      <c r="QVB7" s="1184"/>
      <c r="QVC7" s="1184"/>
      <c r="QVD7" s="1184"/>
      <c r="QVE7" s="1184"/>
      <c r="QVF7" s="1184"/>
      <c r="QVG7" s="1184"/>
      <c r="QVH7" s="1184"/>
      <c r="QVI7" s="1184"/>
      <c r="QVJ7" s="1184"/>
      <c r="QVK7" s="1184"/>
      <c r="QVL7" s="1184"/>
      <c r="QVM7" s="1184"/>
      <c r="QVN7" s="1184"/>
      <c r="QVO7" s="1184"/>
      <c r="QVP7" s="1184"/>
      <c r="QVQ7" s="1184"/>
      <c r="QVR7" s="1184"/>
      <c r="QVS7" s="1184"/>
      <c r="QVT7" s="1184"/>
      <c r="QVU7" s="1184"/>
      <c r="QVV7" s="1184"/>
      <c r="QVW7" s="1184"/>
      <c r="QVX7" s="1184"/>
      <c r="QVY7" s="1184"/>
      <c r="QVZ7" s="1184"/>
      <c r="QWA7" s="1184"/>
      <c r="QWB7" s="1184"/>
      <c r="QWC7" s="1184"/>
      <c r="QWD7" s="1184"/>
      <c r="QWE7" s="1184"/>
      <c r="QWF7" s="1184"/>
      <c r="QWG7" s="1184"/>
      <c r="QWH7" s="1184"/>
      <c r="QWI7" s="1184"/>
      <c r="QWJ7" s="1184"/>
      <c r="QWK7" s="1184"/>
      <c r="QWL7" s="1184"/>
      <c r="QWM7" s="1184"/>
      <c r="QWN7" s="1184"/>
      <c r="QWO7" s="1184"/>
      <c r="QWP7" s="1184"/>
      <c r="QWQ7" s="1184"/>
      <c r="QWR7" s="1184"/>
      <c r="QWS7" s="1184"/>
      <c r="QWT7" s="1184"/>
      <c r="QWU7" s="1184"/>
      <c r="QWV7" s="1184"/>
      <c r="QWW7" s="1184"/>
      <c r="QWX7" s="1184"/>
      <c r="QWY7" s="1184"/>
      <c r="QWZ7" s="1184"/>
      <c r="QXA7" s="1184"/>
      <c r="QXB7" s="1184"/>
      <c r="QXC7" s="1184"/>
      <c r="QXD7" s="1184"/>
      <c r="QXE7" s="1184"/>
      <c r="QXF7" s="1184"/>
      <c r="QXG7" s="1184"/>
      <c r="QXH7" s="1184"/>
      <c r="QXI7" s="1184"/>
      <c r="QXJ7" s="1184"/>
      <c r="QXK7" s="1184"/>
      <c r="QXL7" s="1184"/>
      <c r="QXM7" s="1184"/>
      <c r="QXN7" s="1184"/>
      <c r="QXO7" s="1184"/>
      <c r="QXP7" s="1184"/>
      <c r="QXQ7" s="1184"/>
      <c r="QXR7" s="1184"/>
      <c r="QXS7" s="1184"/>
      <c r="QXT7" s="1184"/>
      <c r="QXU7" s="1184"/>
      <c r="QXV7" s="1184"/>
      <c r="QXW7" s="1184"/>
      <c r="QXX7" s="1184"/>
      <c r="QXY7" s="1184"/>
      <c r="QXZ7" s="1184"/>
      <c r="QYA7" s="1184"/>
      <c r="QYB7" s="1184"/>
      <c r="QYC7" s="1184"/>
      <c r="QYD7" s="1184"/>
      <c r="QYE7" s="1184"/>
      <c r="QYF7" s="1184"/>
      <c r="QYG7" s="1184"/>
      <c r="QYH7" s="1184"/>
      <c r="QYI7" s="1184"/>
      <c r="QYJ7" s="1184"/>
      <c r="QYK7" s="1184"/>
      <c r="QYL7" s="1184"/>
      <c r="QYM7" s="1184"/>
      <c r="QYN7" s="1184"/>
      <c r="QYO7" s="1184"/>
      <c r="QYP7" s="1184"/>
      <c r="QYQ7" s="1184"/>
      <c r="QYR7" s="1184"/>
      <c r="QYS7" s="1184"/>
      <c r="QYT7" s="1184"/>
      <c r="QYU7" s="1184"/>
      <c r="QYV7" s="1184"/>
      <c r="QYW7" s="1184"/>
      <c r="QYX7" s="1184"/>
      <c r="QYY7" s="1184"/>
      <c r="QYZ7" s="1184"/>
      <c r="QZA7" s="1184"/>
      <c r="QZB7" s="1184"/>
      <c r="QZC7" s="1184"/>
      <c r="QZD7" s="1184"/>
      <c r="QZE7" s="1184"/>
      <c r="QZF7" s="1184"/>
      <c r="QZG7" s="1184"/>
      <c r="QZH7" s="1184"/>
      <c r="QZI7" s="1184"/>
      <c r="QZJ7" s="1184"/>
      <c r="QZK7" s="1184"/>
      <c r="QZL7" s="1184"/>
      <c r="QZM7" s="1184"/>
      <c r="QZN7" s="1184"/>
      <c r="QZO7" s="1184"/>
      <c r="QZP7" s="1184"/>
      <c r="QZQ7" s="1184"/>
      <c r="QZR7" s="1184"/>
      <c r="QZS7" s="1184"/>
      <c r="QZT7" s="1184"/>
      <c r="QZU7" s="1184"/>
      <c r="QZV7" s="1184"/>
      <c r="QZW7" s="1184"/>
      <c r="QZX7" s="1184"/>
      <c r="QZY7" s="1184"/>
      <c r="QZZ7" s="1184"/>
      <c r="RAA7" s="1184"/>
      <c r="RAB7" s="1184"/>
      <c r="RAC7" s="1184"/>
      <c r="RAD7" s="1184"/>
      <c r="RAE7" s="1184"/>
      <c r="RAF7" s="1184"/>
      <c r="RAG7" s="1184"/>
      <c r="RAH7" s="1184"/>
      <c r="RAI7" s="1184"/>
      <c r="RAJ7" s="1184"/>
      <c r="RAK7" s="1184"/>
      <c r="RAL7" s="1184"/>
      <c r="RAM7" s="1184"/>
      <c r="RAN7" s="1184"/>
      <c r="RAO7" s="1184"/>
      <c r="RAP7" s="1184"/>
      <c r="RAQ7" s="1184"/>
      <c r="RAR7" s="1184"/>
      <c r="RAS7" s="1184"/>
      <c r="RAT7" s="1184"/>
      <c r="RAU7" s="1184"/>
      <c r="RAV7" s="1184"/>
      <c r="RAW7" s="1184"/>
      <c r="RAX7" s="1184"/>
      <c r="RAY7" s="1184"/>
      <c r="RAZ7" s="1184"/>
      <c r="RBA7" s="1184"/>
      <c r="RBB7" s="1184"/>
      <c r="RBC7" s="1184"/>
      <c r="RBD7" s="1184"/>
      <c r="RBE7" s="1184"/>
      <c r="RBF7" s="1184"/>
      <c r="RBG7" s="1184"/>
      <c r="RBH7" s="1184"/>
      <c r="RBI7" s="1184"/>
      <c r="RBJ7" s="1184"/>
      <c r="RBK7" s="1184"/>
      <c r="RBL7" s="1184"/>
      <c r="RBM7" s="1184"/>
      <c r="RBN7" s="1184"/>
      <c r="RBO7" s="1184"/>
      <c r="RBP7" s="1184"/>
      <c r="RBQ7" s="1184"/>
      <c r="RBR7" s="1184"/>
      <c r="RBS7" s="1184"/>
      <c r="RBT7" s="1184"/>
      <c r="RBU7" s="1184"/>
      <c r="RBV7" s="1184"/>
      <c r="RBW7" s="1184"/>
      <c r="RBX7" s="1184"/>
      <c r="RBY7" s="1184"/>
      <c r="RBZ7" s="1184"/>
      <c r="RCA7" s="1184"/>
      <c r="RCB7" s="1184"/>
      <c r="RCC7" s="1184"/>
      <c r="RCD7" s="1184"/>
      <c r="RCE7" s="1184"/>
      <c r="RCF7" s="1184"/>
      <c r="RCG7" s="1184"/>
      <c r="RCH7" s="1184"/>
      <c r="RCI7" s="1184"/>
      <c r="RCJ7" s="1184"/>
      <c r="RCK7" s="1184"/>
      <c r="RCL7" s="1184"/>
      <c r="RCM7" s="1184"/>
      <c r="RCN7" s="1184"/>
      <c r="RCO7" s="1184"/>
      <c r="RCP7" s="1184"/>
      <c r="RCQ7" s="1184"/>
      <c r="RCR7" s="1184"/>
      <c r="RCS7" s="1184"/>
      <c r="RCT7" s="1184"/>
      <c r="RCU7" s="1184"/>
      <c r="RCV7" s="1184"/>
      <c r="RCW7" s="1184"/>
      <c r="RCX7" s="1184"/>
      <c r="RCY7" s="1184"/>
      <c r="RCZ7" s="1184"/>
      <c r="RDA7" s="1184"/>
      <c r="RDB7" s="1184"/>
      <c r="RDC7" s="1184"/>
      <c r="RDD7" s="1184"/>
      <c r="RDE7" s="1184"/>
      <c r="RDF7" s="1184"/>
      <c r="RDG7" s="1184"/>
      <c r="RDH7" s="1184"/>
      <c r="RDI7" s="1184"/>
      <c r="RDJ7" s="1184"/>
      <c r="RDK7" s="1184"/>
      <c r="RDL7" s="1184"/>
      <c r="RDM7" s="1184"/>
      <c r="RDN7" s="1184"/>
      <c r="RDO7" s="1184"/>
      <c r="RDP7" s="1184"/>
      <c r="RDQ7" s="1184"/>
      <c r="RDR7" s="1184"/>
      <c r="RDS7" s="1184"/>
      <c r="RDT7" s="1184"/>
      <c r="RDU7" s="1184"/>
      <c r="RDV7" s="1184"/>
      <c r="RDW7" s="1184"/>
      <c r="RDX7" s="1184"/>
      <c r="RDY7" s="1184"/>
      <c r="RDZ7" s="1184"/>
      <c r="REA7" s="1184"/>
      <c r="REB7" s="1184"/>
      <c r="REC7" s="1184"/>
      <c r="RED7" s="1184"/>
      <c r="REE7" s="1184"/>
      <c r="REF7" s="1184"/>
      <c r="REG7" s="1184"/>
      <c r="REH7" s="1184"/>
      <c r="REI7" s="1184"/>
      <c r="REJ7" s="1184"/>
      <c r="REK7" s="1184"/>
      <c r="REL7" s="1184"/>
      <c r="REM7" s="1184"/>
      <c r="REN7" s="1184"/>
      <c r="REO7" s="1184"/>
      <c r="REP7" s="1184"/>
      <c r="REQ7" s="1184"/>
      <c r="RER7" s="1184"/>
      <c r="RES7" s="1184"/>
      <c r="RET7" s="1184"/>
      <c r="REU7" s="1184"/>
      <c r="REV7" s="1184"/>
      <c r="REW7" s="1184"/>
      <c r="REX7" s="1184"/>
      <c r="REY7" s="1184"/>
      <c r="REZ7" s="1184"/>
      <c r="RFA7" s="1184"/>
      <c r="RFB7" s="1184"/>
      <c r="RFC7" s="1184"/>
      <c r="RFD7" s="1184"/>
      <c r="RFE7" s="1184"/>
      <c r="RFF7" s="1184"/>
      <c r="RFG7" s="1184"/>
      <c r="RFH7" s="1184"/>
      <c r="RFI7" s="1184"/>
      <c r="RFJ7" s="1184"/>
      <c r="RFK7" s="1184"/>
      <c r="RFL7" s="1184"/>
      <c r="RFM7" s="1184"/>
      <c r="RFN7" s="1184"/>
      <c r="RFO7" s="1184"/>
      <c r="RFP7" s="1184"/>
      <c r="RFQ7" s="1184"/>
      <c r="RFR7" s="1184"/>
      <c r="RFS7" s="1184"/>
      <c r="RFT7" s="1184"/>
      <c r="RFU7" s="1184"/>
      <c r="RFV7" s="1184"/>
      <c r="RFW7" s="1184"/>
      <c r="RFX7" s="1184"/>
      <c r="RFY7" s="1184"/>
      <c r="RFZ7" s="1184"/>
      <c r="RGA7" s="1184"/>
      <c r="RGB7" s="1184"/>
      <c r="RGC7" s="1184"/>
      <c r="RGD7" s="1184"/>
      <c r="RGE7" s="1184"/>
      <c r="RGF7" s="1184"/>
      <c r="RGG7" s="1184"/>
      <c r="RGH7" s="1184"/>
      <c r="RGI7" s="1184"/>
      <c r="RGJ7" s="1184"/>
      <c r="RGK7" s="1184"/>
      <c r="RGL7" s="1184"/>
      <c r="RGM7" s="1184"/>
      <c r="RGN7" s="1184"/>
      <c r="RGO7" s="1184"/>
      <c r="RGP7" s="1184"/>
      <c r="RGQ7" s="1184"/>
      <c r="RGR7" s="1184"/>
      <c r="RGS7" s="1184"/>
      <c r="RGT7" s="1184"/>
      <c r="RGU7" s="1184"/>
      <c r="RGV7" s="1184"/>
      <c r="RGW7" s="1184"/>
      <c r="RGX7" s="1184"/>
      <c r="RGY7" s="1184"/>
      <c r="RGZ7" s="1184"/>
      <c r="RHA7" s="1184"/>
      <c r="RHB7" s="1184"/>
      <c r="RHC7" s="1184"/>
      <c r="RHD7" s="1184"/>
      <c r="RHE7" s="1184"/>
      <c r="RHF7" s="1184"/>
      <c r="RHG7" s="1184"/>
      <c r="RHH7" s="1184"/>
      <c r="RHI7" s="1184"/>
      <c r="RHJ7" s="1184"/>
      <c r="RHK7" s="1184"/>
      <c r="RHL7" s="1184"/>
      <c r="RHM7" s="1184"/>
      <c r="RHN7" s="1184"/>
      <c r="RHO7" s="1184"/>
      <c r="RHP7" s="1184"/>
      <c r="RHQ7" s="1184"/>
      <c r="RHR7" s="1184"/>
      <c r="RHS7" s="1184"/>
      <c r="RHT7" s="1184"/>
      <c r="RHU7" s="1184"/>
      <c r="RHV7" s="1184"/>
      <c r="RHW7" s="1184"/>
      <c r="RHX7" s="1184"/>
      <c r="RHY7" s="1184"/>
      <c r="RHZ7" s="1184"/>
      <c r="RIA7" s="1184"/>
      <c r="RIB7" s="1184"/>
      <c r="RIC7" s="1184"/>
      <c r="RID7" s="1184"/>
      <c r="RIE7" s="1184"/>
      <c r="RIF7" s="1184"/>
      <c r="RIG7" s="1184"/>
      <c r="RIH7" s="1184"/>
      <c r="RII7" s="1184"/>
      <c r="RIJ7" s="1184"/>
      <c r="RIK7" s="1184"/>
      <c r="RIL7" s="1184"/>
      <c r="RIM7" s="1184"/>
      <c r="RIN7" s="1184"/>
      <c r="RIO7" s="1184"/>
      <c r="RIP7" s="1184"/>
      <c r="RIQ7" s="1184"/>
      <c r="RIR7" s="1184"/>
      <c r="RIS7" s="1184"/>
      <c r="RIT7" s="1184"/>
      <c r="RIU7" s="1184"/>
      <c r="RIV7" s="1184"/>
      <c r="RIW7" s="1184"/>
      <c r="RIX7" s="1184"/>
      <c r="RIY7" s="1184"/>
      <c r="RIZ7" s="1184"/>
      <c r="RJA7" s="1184"/>
      <c r="RJB7" s="1184"/>
      <c r="RJC7" s="1184"/>
      <c r="RJD7" s="1184"/>
      <c r="RJE7" s="1184"/>
      <c r="RJF7" s="1184"/>
      <c r="RJG7" s="1184"/>
      <c r="RJH7" s="1184"/>
      <c r="RJI7" s="1184"/>
      <c r="RJJ7" s="1184"/>
      <c r="RJK7" s="1184"/>
      <c r="RJL7" s="1184"/>
      <c r="RJM7" s="1184"/>
      <c r="RJN7" s="1184"/>
      <c r="RJO7" s="1184"/>
      <c r="RJP7" s="1184"/>
      <c r="RJQ7" s="1184"/>
      <c r="RJR7" s="1184"/>
      <c r="RJS7" s="1184"/>
      <c r="RJT7" s="1184"/>
      <c r="RJU7" s="1184"/>
      <c r="RJV7" s="1184"/>
      <c r="RJW7" s="1184"/>
      <c r="RJX7" s="1184"/>
      <c r="RJY7" s="1184"/>
      <c r="RJZ7" s="1184"/>
      <c r="RKA7" s="1184"/>
      <c r="RKB7" s="1184"/>
      <c r="RKC7" s="1184"/>
      <c r="RKD7" s="1184"/>
      <c r="RKE7" s="1184"/>
      <c r="RKF7" s="1184"/>
      <c r="RKG7" s="1184"/>
      <c r="RKH7" s="1184"/>
      <c r="RKI7" s="1184"/>
      <c r="RKJ7" s="1184"/>
      <c r="RKK7" s="1184"/>
      <c r="RKL7" s="1184"/>
      <c r="RKM7" s="1184"/>
      <c r="RKN7" s="1184"/>
      <c r="RKO7" s="1184"/>
      <c r="RKP7" s="1184"/>
      <c r="RKQ7" s="1184"/>
      <c r="RKR7" s="1184"/>
      <c r="RKS7" s="1184"/>
      <c r="RKT7" s="1184"/>
      <c r="RKU7" s="1184"/>
      <c r="RKV7" s="1184"/>
      <c r="RKW7" s="1184"/>
      <c r="RKX7" s="1184"/>
      <c r="RKY7" s="1184"/>
      <c r="RKZ7" s="1184"/>
      <c r="RLA7" s="1184"/>
      <c r="RLB7" s="1184"/>
      <c r="RLC7" s="1184"/>
      <c r="RLD7" s="1184"/>
      <c r="RLE7" s="1184"/>
      <c r="RLF7" s="1184"/>
      <c r="RLG7" s="1184"/>
      <c r="RLH7" s="1184"/>
      <c r="RLI7" s="1184"/>
      <c r="RLJ7" s="1184"/>
      <c r="RLK7" s="1184"/>
      <c r="RLL7" s="1184"/>
      <c r="RLM7" s="1184"/>
      <c r="RLN7" s="1184"/>
      <c r="RLO7" s="1184"/>
      <c r="RLP7" s="1184"/>
      <c r="RLQ7" s="1184"/>
      <c r="RLR7" s="1184"/>
      <c r="RLS7" s="1184"/>
      <c r="RLT7" s="1184"/>
      <c r="RLU7" s="1184"/>
      <c r="RLV7" s="1184"/>
      <c r="RLW7" s="1184"/>
      <c r="RLX7" s="1184"/>
      <c r="RLY7" s="1184"/>
      <c r="RLZ7" s="1184"/>
      <c r="RMA7" s="1184"/>
      <c r="RMB7" s="1184"/>
      <c r="RMC7" s="1184"/>
      <c r="RMD7" s="1184"/>
      <c r="RME7" s="1184"/>
      <c r="RMF7" s="1184"/>
      <c r="RMG7" s="1184"/>
      <c r="RMH7" s="1184"/>
      <c r="RMI7" s="1184"/>
      <c r="RMJ7" s="1184"/>
      <c r="RMK7" s="1184"/>
      <c r="RML7" s="1184"/>
      <c r="RMM7" s="1184"/>
      <c r="RMN7" s="1184"/>
      <c r="RMO7" s="1184"/>
      <c r="RMP7" s="1184"/>
      <c r="RMQ7" s="1184"/>
      <c r="RMR7" s="1184"/>
      <c r="RMS7" s="1184"/>
      <c r="RMT7" s="1184"/>
      <c r="RMU7" s="1184"/>
      <c r="RMV7" s="1184"/>
      <c r="RMW7" s="1184"/>
      <c r="RMX7" s="1184"/>
      <c r="RMY7" s="1184"/>
      <c r="RMZ7" s="1184"/>
      <c r="RNA7" s="1184"/>
      <c r="RNB7" s="1184"/>
      <c r="RNC7" s="1184"/>
      <c r="RND7" s="1184"/>
      <c r="RNE7" s="1184"/>
      <c r="RNF7" s="1184"/>
      <c r="RNG7" s="1184"/>
      <c r="RNH7" s="1184"/>
      <c r="RNI7" s="1184"/>
      <c r="RNJ7" s="1184"/>
      <c r="RNK7" s="1184"/>
      <c r="RNL7" s="1184"/>
      <c r="RNM7" s="1184"/>
      <c r="RNN7" s="1184"/>
      <c r="RNO7" s="1184"/>
      <c r="RNP7" s="1184"/>
      <c r="RNQ7" s="1184"/>
      <c r="RNR7" s="1184"/>
      <c r="RNS7" s="1184"/>
      <c r="RNT7" s="1184"/>
      <c r="RNU7" s="1184"/>
      <c r="RNV7" s="1184"/>
      <c r="RNW7" s="1184"/>
      <c r="RNX7" s="1184"/>
      <c r="RNY7" s="1184"/>
      <c r="RNZ7" s="1184"/>
      <c r="ROA7" s="1184"/>
      <c r="ROB7" s="1184"/>
      <c r="ROC7" s="1184"/>
      <c r="ROD7" s="1184"/>
      <c r="ROE7" s="1184"/>
      <c r="ROF7" s="1184"/>
      <c r="ROG7" s="1184"/>
      <c r="ROH7" s="1184"/>
      <c r="ROI7" s="1184"/>
      <c r="ROJ7" s="1184"/>
      <c r="ROK7" s="1184"/>
      <c r="ROL7" s="1184"/>
      <c r="ROM7" s="1184"/>
      <c r="RON7" s="1184"/>
      <c r="ROO7" s="1184"/>
      <c r="ROP7" s="1184"/>
      <c r="ROQ7" s="1184"/>
      <c r="ROR7" s="1184"/>
      <c r="ROS7" s="1184"/>
      <c r="ROT7" s="1184"/>
      <c r="ROU7" s="1184"/>
      <c r="ROV7" s="1184"/>
      <c r="ROW7" s="1184"/>
      <c r="ROX7" s="1184"/>
      <c r="ROY7" s="1184"/>
      <c r="ROZ7" s="1184"/>
      <c r="RPA7" s="1184"/>
      <c r="RPB7" s="1184"/>
      <c r="RPC7" s="1184"/>
      <c r="RPD7" s="1184"/>
      <c r="RPE7" s="1184"/>
      <c r="RPF7" s="1184"/>
      <c r="RPG7" s="1184"/>
      <c r="RPH7" s="1184"/>
      <c r="RPI7" s="1184"/>
      <c r="RPJ7" s="1184"/>
      <c r="RPK7" s="1184"/>
      <c r="RPL7" s="1184"/>
      <c r="RPM7" s="1184"/>
      <c r="RPN7" s="1184"/>
      <c r="RPO7" s="1184"/>
      <c r="RPP7" s="1184"/>
      <c r="RPQ7" s="1184"/>
      <c r="RPR7" s="1184"/>
      <c r="RPS7" s="1184"/>
      <c r="RPT7" s="1184"/>
      <c r="RPU7" s="1184"/>
      <c r="RPV7" s="1184"/>
      <c r="RPW7" s="1184"/>
      <c r="RPX7" s="1184"/>
      <c r="RPY7" s="1184"/>
      <c r="RPZ7" s="1184"/>
      <c r="RQA7" s="1184"/>
      <c r="RQB7" s="1184"/>
      <c r="RQC7" s="1184"/>
      <c r="RQD7" s="1184"/>
      <c r="RQE7" s="1184"/>
      <c r="RQF7" s="1184"/>
      <c r="RQG7" s="1184"/>
      <c r="RQH7" s="1184"/>
      <c r="RQI7" s="1184"/>
      <c r="RQJ7" s="1184"/>
      <c r="RQK7" s="1184"/>
      <c r="RQL7" s="1184"/>
      <c r="RQM7" s="1184"/>
      <c r="RQN7" s="1184"/>
      <c r="RQO7" s="1184"/>
      <c r="RQP7" s="1184"/>
      <c r="RQQ7" s="1184"/>
      <c r="RQR7" s="1184"/>
      <c r="RQS7" s="1184"/>
      <c r="RQT7" s="1184"/>
      <c r="RQU7" s="1184"/>
      <c r="RQV7" s="1184"/>
      <c r="RQW7" s="1184"/>
      <c r="RQX7" s="1184"/>
      <c r="RQY7" s="1184"/>
      <c r="RQZ7" s="1184"/>
      <c r="RRA7" s="1184"/>
      <c r="RRB7" s="1184"/>
      <c r="RRC7" s="1184"/>
      <c r="RRD7" s="1184"/>
      <c r="RRE7" s="1184"/>
      <c r="RRF7" s="1184"/>
      <c r="RRG7" s="1184"/>
      <c r="RRH7" s="1184"/>
      <c r="RRI7" s="1184"/>
      <c r="RRJ7" s="1184"/>
      <c r="RRK7" s="1184"/>
      <c r="RRL7" s="1184"/>
      <c r="RRM7" s="1184"/>
      <c r="RRN7" s="1184"/>
      <c r="RRO7" s="1184"/>
      <c r="RRP7" s="1184"/>
      <c r="RRQ7" s="1184"/>
      <c r="RRR7" s="1184"/>
      <c r="RRS7" s="1184"/>
      <c r="RRT7" s="1184"/>
      <c r="RRU7" s="1184"/>
      <c r="RRV7" s="1184"/>
      <c r="RRW7" s="1184"/>
      <c r="RRX7" s="1184"/>
      <c r="RRY7" s="1184"/>
      <c r="RRZ7" s="1184"/>
      <c r="RSA7" s="1184"/>
      <c r="RSB7" s="1184"/>
      <c r="RSC7" s="1184"/>
      <c r="RSD7" s="1184"/>
      <c r="RSE7" s="1184"/>
      <c r="RSF7" s="1184"/>
      <c r="RSG7" s="1184"/>
      <c r="RSH7" s="1184"/>
      <c r="RSI7" s="1184"/>
      <c r="RSJ7" s="1184"/>
      <c r="RSK7" s="1184"/>
      <c r="RSL7" s="1184"/>
      <c r="RSM7" s="1184"/>
      <c r="RSN7" s="1184"/>
      <c r="RSO7" s="1184"/>
      <c r="RSP7" s="1184"/>
      <c r="RSQ7" s="1184"/>
      <c r="RSR7" s="1184"/>
      <c r="RSS7" s="1184"/>
      <c r="RST7" s="1184"/>
      <c r="RSU7" s="1184"/>
      <c r="RSV7" s="1184"/>
      <c r="RSW7" s="1184"/>
      <c r="RSX7" s="1184"/>
      <c r="RSY7" s="1184"/>
      <c r="RSZ7" s="1184"/>
      <c r="RTA7" s="1184"/>
      <c r="RTB7" s="1184"/>
      <c r="RTC7" s="1184"/>
      <c r="RTD7" s="1184"/>
      <c r="RTE7" s="1184"/>
      <c r="RTF7" s="1184"/>
      <c r="RTG7" s="1184"/>
      <c r="RTH7" s="1184"/>
      <c r="RTI7" s="1184"/>
      <c r="RTJ7" s="1184"/>
      <c r="RTK7" s="1184"/>
      <c r="RTL7" s="1184"/>
      <c r="RTM7" s="1184"/>
      <c r="RTN7" s="1184"/>
      <c r="RTO7" s="1184"/>
      <c r="RTP7" s="1184"/>
      <c r="RTQ7" s="1184"/>
      <c r="RTR7" s="1184"/>
      <c r="RTS7" s="1184"/>
      <c r="RTT7" s="1184"/>
      <c r="RTU7" s="1184"/>
      <c r="RTV7" s="1184"/>
      <c r="RTW7" s="1184"/>
      <c r="RTX7" s="1184"/>
      <c r="RTY7" s="1184"/>
      <c r="RTZ7" s="1184"/>
      <c r="RUA7" s="1184"/>
      <c r="RUB7" s="1184"/>
      <c r="RUC7" s="1184"/>
      <c r="RUD7" s="1184"/>
      <c r="RUE7" s="1184"/>
      <c r="RUF7" s="1184"/>
      <c r="RUG7" s="1184"/>
      <c r="RUH7" s="1184"/>
      <c r="RUI7" s="1184"/>
      <c r="RUJ7" s="1184"/>
      <c r="RUK7" s="1184"/>
      <c r="RUL7" s="1184"/>
      <c r="RUM7" s="1184"/>
      <c r="RUN7" s="1184"/>
      <c r="RUO7" s="1184"/>
      <c r="RUP7" s="1184"/>
      <c r="RUQ7" s="1184"/>
      <c r="RUR7" s="1184"/>
      <c r="RUS7" s="1184"/>
      <c r="RUT7" s="1184"/>
      <c r="RUU7" s="1184"/>
      <c r="RUV7" s="1184"/>
      <c r="RUW7" s="1184"/>
      <c r="RUX7" s="1184"/>
      <c r="RUY7" s="1184"/>
      <c r="RUZ7" s="1184"/>
      <c r="RVA7" s="1184"/>
      <c r="RVB7" s="1184"/>
      <c r="RVC7" s="1184"/>
      <c r="RVD7" s="1184"/>
      <c r="RVE7" s="1184"/>
      <c r="RVF7" s="1184"/>
      <c r="RVG7" s="1184"/>
      <c r="RVH7" s="1184"/>
      <c r="RVI7" s="1184"/>
      <c r="RVJ7" s="1184"/>
      <c r="RVK7" s="1184"/>
      <c r="RVL7" s="1184"/>
      <c r="RVM7" s="1184"/>
      <c r="RVN7" s="1184"/>
      <c r="RVO7" s="1184"/>
      <c r="RVP7" s="1184"/>
      <c r="RVQ7" s="1184"/>
      <c r="RVR7" s="1184"/>
      <c r="RVS7" s="1184"/>
      <c r="RVT7" s="1184"/>
      <c r="RVU7" s="1184"/>
      <c r="RVV7" s="1184"/>
      <c r="RVW7" s="1184"/>
      <c r="RVX7" s="1184"/>
      <c r="RVY7" s="1184"/>
      <c r="RVZ7" s="1184"/>
      <c r="RWA7" s="1184"/>
      <c r="RWB7" s="1184"/>
      <c r="RWC7" s="1184"/>
      <c r="RWD7" s="1184"/>
      <c r="RWE7" s="1184"/>
      <c r="RWF7" s="1184"/>
      <c r="RWG7" s="1184"/>
      <c r="RWH7" s="1184"/>
      <c r="RWI7" s="1184"/>
      <c r="RWJ7" s="1184"/>
      <c r="RWK7" s="1184"/>
      <c r="RWL7" s="1184"/>
      <c r="RWM7" s="1184"/>
      <c r="RWN7" s="1184"/>
      <c r="RWO7" s="1184"/>
      <c r="RWP7" s="1184"/>
      <c r="RWQ7" s="1184"/>
      <c r="RWR7" s="1184"/>
      <c r="RWS7" s="1184"/>
      <c r="RWT7" s="1184"/>
      <c r="RWU7" s="1184"/>
      <c r="RWV7" s="1184"/>
      <c r="RWW7" s="1184"/>
      <c r="RWX7" s="1184"/>
      <c r="RWY7" s="1184"/>
      <c r="RWZ7" s="1184"/>
      <c r="RXA7" s="1184"/>
      <c r="RXB7" s="1184"/>
      <c r="RXC7" s="1184"/>
      <c r="RXD7" s="1184"/>
      <c r="RXE7" s="1184"/>
      <c r="RXF7" s="1184"/>
      <c r="RXG7" s="1184"/>
      <c r="RXH7" s="1184"/>
      <c r="RXI7" s="1184"/>
      <c r="RXJ7" s="1184"/>
      <c r="RXK7" s="1184"/>
      <c r="RXL7" s="1184"/>
      <c r="RXM7" s="1184"/>
      <c r="RXN7" s="1184"/>
      <c r="RXO7" s="1184"/>
      <c r="RXP7" s="1184"/>
      <c r="RXQ7" s="1184"/>
      <c r="RXR7" s="1184"/>
      <c r="RXS7" s="1184"/>
      <c r="RXT7" s="1184"/>
      <c r="RXU7" s="1184"/>
      <c r="RXV7" s="1184"/>
      <c r="RXW7" s="1184"/>
      <c r="RXX7" s="1184"/>
      <c r="RXY7" s="1184"/>
      <c r="RXZ7" s="1184"/>
      <c r="RYA7" s="1184"/>
      <c r="RYB7" s="1184"/>
      <c r="RYC7" s="1184"/>
      <c r="RYD7" s="1184"/>
      <c r="RYE7" s="1184"/>
      <c r="RYF7" s="1184"/>
      <c r="RYG7" s="1184"/>
      <c r="RYH7" s="1184"/>
      <c r="RYI7" s="1184"/>
      <c r="RYJ7" s="1184"/>
      <c r="RYK7" s="1184"/>
      <c r="RYL7" s="1184"/>
      <c r="RYM7" s="1184"/>
      <c r="RYN7" s="1184"/>
      <c r="RYO7" s="1184"/>
      <c r="RYP7" s="1184"/>
      <c r="RYQ7" s="1184"/>
      <c r="RYR7" s="1184"/>
      <c r="RYS7" s="1184"/>
      <c r="RYT7" s="1184"/>
      <c r="RYU7" s="1184"/>
      <c r="RYV7" s="1184"/>
      <c r="RYW7" s="1184"/>
      <c r="RYX7" s="1184"/>
      <c r="RYY7" s="1184"/>
      <c r="RYZ7" s="1184"/>
      <c r="RZA7" s="1184"/>
      <c r="RZB7" s="1184"/>
      <c r="RZC7" s="1184"/>
      <c r="RZD7" s="1184"/>
      <c r="RZE7" s="1184"/>
      <c r="RZF7" s="1184"/>
      <c r="RZG7" s="1184"/>
      <c r="RZH7" s="1184"/>
      <c r="RZI7" s="1184"/>
      <c r="RZJ7" s="1184"/>
      <c r="RZK7" s="1184"/>
      <c r="RZL7" s="1184"/>
      <c r="RZM7" s="1184"/>
      <c r="RZN7" s="1184"/>
      <c r="RZO7" s="1184"/>
      <c r="RZP7" s="1184"/>
      <c r="RZQ7" s="1184"/>
      <c r="RZR7" s="1184"/>
      <c r="RZS7" s="1184"/>
      <c r="RZT7" s="1184"/>
      <c r="RZU7" s="1184"/>
      <c r="RZV7" s="1184"/>
      <c r="RZW7" s="1184"/>
      <c r="RZX7" s="1184"/>
      <c r="RZY7" s="1184"/>
      <c r="RZZ7" s="1184"/>
      <c r="SAA7" s="1184"/>
      <c r="SAB7" s="1184"/>
      <c r="SAC7" s="1184"/>
      <c r="SAD7" s="1184"/>
      <c r="SAE7" s="1184"/>
      <c r="SAF7" s="1184"/>
      <c r="SAG7" s="1184"/>
      <c r="SAH7" s="1184"/>
      <c r="SAI7" s="1184"/>
      <c r="SAJ7" s="1184"/>
      <c r="SAK7" s="1184"/>
      <c r="SAL7" s="1184"/>
      <c r="SAM7" s="1184"/>
      <c r="SAN7" s="1184"/>
      <c r="SAO7" s="1184"/>
      <c r="SAP7" s="1184"/>
      <c r="SAQ7" s="1184"/>
      <c r="SAR7" s="1184"/>
      <c r="SAS7" s="1184"/>
      <c r="SAT7" s="1184"/>
      <c r="SAU7" s="1184"/>
      <c r="SAV7" s="1184"/>
      <c r="SAW7" s="1184"/>
      <c r="SAX7" s="1184"/>
      <c r="SAY7" s="1184"/>
      <c r="SAZ7" s="1184"/>
      <c r="SBA7" s="1184"/>
      <c r="SBB7" s="1184"/>
      <c r="SBC7" s="1184"/>
      <c r="SBD7" s="1184"/>
      <c r="SBE7" s="1184"/>
      <c r="SBF7" s="1184"/>
      <c r="SBG7" s="1184"/>
      <c r="SBH7" s="1184"/>
      <c r="SBI7" s="1184"/>
      <c r="SBJ7" s="1184"/>
      <c r="SBK7" s="1184"/>
      <c r="SBL7" s="1184"/>
      <c r="SBM7" s="1184"/>
      <c r="SBN7" s="1184"/>
      <c r="SBO7" s="1184"/>
      <c r="SBP7" s="1184"/>
      <c r="SBQ7" s="1184"/>
      <c r="SBR7" s="1184"/>
      <c r="SBS7" s="1184"/>
      <c r="SBT7" s="1184"/>
      <c r="SBU7" s="1184"/>
      <c r="SBV7" s="1184"/>
      <c r="SBW7" s="1184"/>
      <c r="SBX7" s="1184"/>
      <c r="SBY7" s="1184"/>
      <c r="SBZ7" s="1184"/>
      <c r="SCA7" s="1184"/>
      <c r="SCB7" s="1184"/>
      <c r="SCC7" s="1184"/>
      <c r="SCD7" s="1184"/>
      <c r="SCE7" s="1184"/>
      <c r="SCF7" s="1184"/>
      <c r="SCG7" s="1184"/>
      <c r="SCH7" s="1184"/>
      <c r="SCI7" s="1184"/>
      <c r="SCJ7" s="1184"/>
      <c r="SCK7" s="1184"/>
      <c r="SCL7" s="1184"/>
      <c r="SCM7" s="1184"/>
      <c r="SCN7" s="1184"/>
      <c r="SCO7" s="1184"/>
      <c r="SCP7" s="1184"/>
      <c r="SCQ7" s="1184"/>
      <c r="SCR7" s="1184"/>
      <c r="SCS7" s="1184"/>
      <c r="SCT7" s="1184"/>
      <c r="SCU7" s="1184"/>
      <c r="SCV7" s="1184"/>
      <c r="SCW7" s="1184"/>
      <c r="SCX7" s="1184"/>
      <c r="SCY7" s="1184"/>
      <c r="SCZ7" s="1184"/>
      <c r="SDA7" s="1184"/>
      <c r="SDB7" s="1184"/>
      <c r="SDC7" s="1184"/>
      <c r="SDD7" s="1184"/>
      <c r="SDE7" s="1184"/>
      <c r="SDF7" s="1184"/>
      <c r="SDG7" s="1184"/>
      <c r="SDH7" s="1184"/>
      <c r="SDI7" s="1184"/>
      <c r="SDJ7" s="1184"/>
      <c r="SDK7" s="1184"/>
      <c r="SDL7" s="1184"/>
      <c r="SDM7" s="1184"/>
      <c r="SDN7" s="1184"/>
      <c r="SDO7" s="1184"/>
      <c r="SDP7" s="1184"/>
      <c r="SDQ7" s="1184"/>
      <c r="SDR7" s="1184"/>
      <c r="SDS7" s="1184"/>
      <c r="SDT7" s="1184"/>
      <c r="SDU7" s="1184"/>
      <c r="SDV7" s="1184"/>
      <c r="SDW7" s="1184"/>
      <c r="SDX7" s="1184"/>
      <c r="SDY7" s="1184"/>
      <c r="SDZ7" s="1184"/>
      <c r="SEA7" s="1184"/>
      <c r="SEB7" s="1184"/>
      <c r="SEC7" s="1184"/>
      <c r="SED7" s="1184"/>
      <c r="SEE7" s="1184"/>
      <c r="SEF7" s="1184"/>
      <c r="SEG7" s="1184"/>
      <c r="SEH7" s="1184"/>
      <c r="SEI7" s="1184"/>
      <c r="SEJ7" s="1184"/>
      <c r="SEK7" s="1184"/>
      <c r="SEL7" s="1184"/>
      <c r="SEM7" s="1184"/>
      <c r="SEN7" s="1184"/>
      <c r="SEO7" s="1184"/>
      <c r="SEP7" s="1184"/>
      <c r="SEQ7" s="1184"/>
      <c r="SER7" s="1184"/>
      <c r="SES7" s="1184"/>
      <c r="SET7" s="1184"/>
      <c r="SEU7" s="1184"/>
      <c r="SEV7" s="1184"/>
      <c r="SEW7" s="1184"/>
      <c r="SEX7" s="1184"/>
      <c r="SEY7" s="1184"/>
      <c r="SEZ7" s="1184"/>
      <c r="SFA7" s="1184"/>
      <c r="SFB7" s="1184"/>
      <c r="SFC7" s="1184"/>
      <c r="SFD7" s="1184"/>
      <c r="SFE7" s="1184"/>
      <c r="SFF7" s="1184"/>
      <c r="SFG7" s="1184"/>
      <c r="SFH7" s="1184"/>
      <c r="SFI7" s="1184"/>
      <c r="SFJ7" s="1184"/>
      <c r="SFK7" s="1184"/>
      <c r="SFL7" s="1184"/>
      <c r="SFM7" s="1184"/>
      <c r="SFN7" s="1184"/>
      <c r="SFO7" s="1184"/>
      <c r="SFP7" s="1184"/>
      <c r="SFQ7" s="1184"/>
      <c r="SFR7" s="1184"/>
      <c r="SFS7" s="1184"/>
      <c r="SFT7" s="1184"/>
      <c r="SFU7" s="1184"/>
      <c r="SFV7" s="1184"/>
      <c r="SFW7" s="1184"/>
      <c r="SFX7" s="1184"/>
      <c r="SFY7" s="1184"/>
      <c r="SFZ7" s="1184"/>
      <c r="SGA7" s="1184"/>
      <c r="SGB7" s="1184"/>
      <c r="SGC7" s="1184"/>
      <c r="SGD7" s="1184"/>
      <c r="SGE7" s="1184"/>
      <c r="SGF7" s="1184"/>
      <c r="SGG7" s="1184"/>
      <c r="SGH7" s="1184"/>
      <c r="SGI7" s="1184"/>
      <c r="SGJ7" s="1184"/>
      <c r="SGK7" s="1184"/>
      <c r="SGL7" s="1184"/>
      <c r="SGM7" s="1184"/>
      <c r="SGN7" s="1184"/>
      <c r="SGO7" s="1184"/>
      <c r="SGP7" s="1184"/>
      <c r="SGQ7" s="1184"/>
      <c r="SGR7" s="1184"/>
      <c r="SGS7" s="1184"/>
      <c r="SGT7" s="1184"/>
      <c r="SGU7" s="1184"/>
      <c r="SGV7" s="1184"/>
      <c r="SGW7" s="1184"/>
      <c r="SGX7" s="1184"/>
      <c r="SGY7" s="1184"/>
      <c r="SGZ7" s="1184"/>
      <c r="SHA7" s="1184"/>
      <c r="SHB7" s="1184"/>
      <c r="SHC7" s="1184"/>
      <c r="SHD7" s="1184"/>
      <c r="SHE7" s="1184"/>
      <c r="SHF7" s="1184"/>
      <c r="SHG7" s="1184"/>
      <c r="SHH7" s="1184"/>
      <c r="SHI7" s="1184"/>
      <c r="SHJ7" s="1184"/>
      <c r="SHK7" s="1184"/>
      <c r="SHL7" s="1184"/>
      <c r="SHM7" s="1184"/>
      <c r="SHN7" s="1184"/>
      <c r="SHO7" s="1184"/>
      <c r="SHP7" s="1184"/>
      <c r="SHQ7" s="1184"/>
      <c r="SHR7" s="1184"/>
      <c r="SHS7" s="1184"/>
      <c r="SHT7" s="1184"/>
      <c r="SHU7" s="1184"/>
      <c r="SHV7" s="1184"/>
      <c r="SHW7" s="1184"/>
      <c r="SHX7" s="1184"/>
      <c r="SHY7" s="1184"/>
      <c r="SHZ7" s="1184"/>
      <c r="SIA7" s="1184"/>
      <c r="SIB7" s="1184"/>
      <c r="SIC7" s="1184"/>
      <c r="SID7" s="1184"/>
      <c r="SIE7" s="1184"/>
      <c r="SIF7" s="1184"/>
      <c r="SIG7" s="1184"/>
      <c r="SIH7" s="1184"/>
      <c r="SII7" s="1184"/>
      <c r="SIJ7" s="1184"/>
      <c r="SIK7" s="1184"/>
      <c r="SIL7" s="1184"/>
      <c r="SIM7" s="1184"/>
      <c r="SIN7" s="1184"/>
      <c r="SIO7" s="1184"/>
      <c r="SIP7" s="1184"/>
      <c r="SIQ7" s="1184"/>
      <c r="SIR7" s="1184"/>
      <c r="SIS7" s="1184"/>
      <c r="SIT7" s="1184"/>
      <c r="SIU7" s="1184"/>
      <c r="SIV7" s="1184"/>
      <c r="SIW7" s="1184"/>
      <c r="SIX7" s="1184"/>
      <c r="SIY7" s="1184"/>
      <c r="SIZ7" s="1184"/>
      <c r="SJA7" s="1184"/>
      <c r="SJB7" s="1184"/>
      <c r="SJC7" s="1184"/>
      <c r="SJD7" s="1184"/>
      <c r="SJE7" s="1184"/>
      <c r="SJF7" s="1184"/>
      <c r="SJG7" s="1184"/>
      <c r="SJH7" s="1184"/>
      <c r="SJI7" s="1184"/>
      <c r="SJJ7" s="1184"/>
      <c r="SJK7" s="1184"/>
      <c r="SJL7" s="1184"/>
      <c r="SJM7" s="1184"/>
      <c r="SJN7" s="1184"/>
      <c r="SJO7" s="1184"/>
      <c r="SJP7" s="1184"/>
      <c r="SJQ7" s="1184"/>
      <c r="SJR7" s="1184"/>
      <c r="SJS7" s="1184"/>
      <c r="SJT7" s="1184"/>
      <c r="SJU7" s="1184"/>
      <c r="SJV7" s="1184"/>
      <c r="SJW7" s="1184"/>
      <c r="SJX7" s="1184"/>
      <c r="SJY7" s="1184"/>
      <c r="SJZ7" s="1184"/>
      <c r="SKA7" s="1184"/>
      <c r="SKB7" s="1184"/>
      <c r="SKC7" s="1184"/>
      <c r="SKD7" s="1184"/>
      <c r="SKE7" s="1184"/>
      <c r="SKF7" s="1184"/>
      <c r="SKG7" s="1184"/>
      <c r="SKH7" s="1184"/>
      <c r="SKI7" s="1184"/>
      <c r="SKJ7" s="1184"/>
      <c r="SKK7" s="1184"/>
      <c r="SKL7" s="1184"/>
      <c r="SKM7" s="1184"/>
      <c r="SKN7" s="1184"/>
      <c r="SKO7" s="1184"/>
      <c r="SKP7" s="1184"/>
      <c r="SKQ7" s="1184"/>
      <c r="SKR7" s="1184"/>
      <c r="SKS7" s="1184"/>
      <c r="SKT7" s="1184"/>
      <c r="SKU7" s="1184"/>
      <c r="SKV7" s="1184"/>
      <c r="SKW7" s="1184"/>
      <c r="SKX7" s="1184"/>
      <c r="SKY7" s="1184"/>
      <c r="SKZ7" s="1184"/>
      <c r="SLA7" s="1184"/>
      <c r="SLB7" s="1184"/>
      <c r="SLC7" s="1184"/>
      <c r="SLD7" s="1184"/>
      <c r="SLE7" s="1184"/>
      <c r="SLF7" s="1184"/>
      <c r="SLG7" s="1184"/>
      <c r="SLH7" s="1184"/>
      <c r="SLI7" s="1184"/>
      <c r="SLJ7" s="1184"/>
      <c r="SLK7" s="1184"/>
      <c r="SLL7" s="1184"/>
      <c r="SLM7" s="1184"/>
      <c r="SLN7" s="1184"/>
      <c r="SLO7" s="1184"/>
      <c r="SLP7" s="1184"/>
      <c r="SLQ7" s="1184"/>
      <c r="SLR7" s="1184"/>
      <c r="SLS7" s="1184"/>
      <c r="SLT7" s="1184"/>
      <c r="SLU7" s="1184"/>
      <c r="SLV7" s="1184"/>
      <c r="SLW7" s="1184"/>
      <c r="SLX7" s="1184"/>
      <c r="SLY7" s="1184"/>
      <c r="SLZ7" s="1184"/>
      <c r="SMA7" s="1184"/>
      <c r="SMB7" s="1184"/>
      <c r="SMC7" s="1184"/>
      <c r="SMD7" s="1184"/>
      <c r="SME7" s="1184"/>
      <c r="SMF7" s="1184"/>
      <c r="SMG7" s="1184"/>
      <c r="SMH7" s="1184"/>
      <c r="SMI7" s="1184"/>
      <c r="SMJ7" s="1184"/>
      <c r="SMK7" s="1184"/>
      <c r="SML7" s="1184"/>
      <c r="SMM7" s="1184"/>
      <c r="SMN7" s="1184"/>
      <c r="SMO7" s="1184"/>
      <c r="SMP7" s="1184"/>
      <c r="SMQ7" s="1184"/>
      <c r="SMR7" s="1184"/>
      <c r="SMS7" s="1184"/>
      <c r="SMT7" s="1184"/>
      <c r="SMU7" s="1184"/>
      <c r="SMV7" s="1184"/>
      <c r="SMW7" s="1184"/>
      <c r="SMX7" s="1184"/>
      <c r="SMY7" s="1184"/>
      <c r="SMZ7" s="1184"/>
      <c r="SNA7" s="1184"/>
      <c r="SNB7" s="1184"/>
      <c r="SNC7" s="1184"/>
      <c r="SND7" s="1184"/>
      <c r="SNE7" s="1184"/>
      <c r="SNF7" s="1184"/>
      <c r="SNG7" s="1184"/>
      <c r="SNH7" s="1184"/>
      <c r="SNI7" s="1184"/>
      <c r="SNJ7" s="1184"/>
      <c r="SNK7" s="1184"/>
      <c r="SNL7" s="1184"/>
      <c r="SNM7" s="1184"/>
      <c r="SNN7" s="1184"/>
      <c r="SNO7" s="1184"/>
      <c r="SNP7" s="1184"/>
      <c r="SNQ7" s="1184"/>
      <c r="SNR7" s="1184"/>
      <c r="SNS7" s="1184"/>
      <c r="SNT7" s="1184"/>
      <c r="SNU7" s="1184"/>
      <c r="SNV7" s="1184"/>
      <c r="SNW7" s="1184"/>
      <c r="SNX7" s="1184"/>
      <c r="SNY7" s="1184"/>
      <c r="SNZ7" s="1184"/>
      <c r="SOA7" s="1184"/>
      <c r="SOB7" s="1184"/>
      <c r="SOC7" s="1184"/>
      <c r="SOD7" s="1184"/>
      <c r="SOE7" s="1184"/>
      <c r="SOF7" s="1184"/>
      <c r="SOG7" s="1184"/>
      <c r="SOH7" s="1184"/>
      <c r="SOI7" s="1184"/>
      <c r="SOJ7" s="1184"/>
      <c r="SOK7" s="1184"/>
      <c r="SOL7" s="1184"/>
      <c r="SOM7" s="1184"/>
      <c r="SON7" s="1184"/>
      <c r="SOO7" s="1184"/>
      <c r="SOP7" s="1184"/>
      <c r="SOQ7" s="1184"/>
      <c r="SOR7" s="1184"/>
      <c r="SOS7" s="1184"/>
      <c r="SOT7" s="1184"/>
      <c r="SOU7" s="1184"/>
      <c r="SOV7" s="1184"/>
      <c r="SOW7" s="1184"/>
      <c r="SOX7" s="1184"/>
      <c r="SOY7" s="1184"/>
      <c r="SOZ7" s="1184"/>
      <c r="SPA7" s="1184"/>
      <c r="SPB7" s="1184"/>
      <c r="SPC7" s="1184"/>
      <c r="SPD7" s="1184"/>
      <c r="SPE7" s="1184"/>
      <c r="SPF7" s="1184"/>
      <c r="SPG7" s="1184"/>
      <c r="SPH7" s="1184"/>
      <c r="SPI7" s="1184"/>
      <c r="SPJ7" s="1184"/>
      <c r="SPK7" s="1184"/>
      <c r="SPL7" s="1184"/>
      <c r="SPM7" s="1184"/>
      <c r="SPN7" s="1184"/>
      <c r="SPO7" s="1184"/>
      <c r="SPP7" s="1184"/>
      <c r="SPQ7" s="1184"/>
      <c r="SPR7" s="1184"/>
      <c r="SPS7" s="1184"/>
      <c r="SPT7" s="1184"/>
      <c r="SPU7" s="1184"/>
      <c r="SPV7" s="1184"/>
      <c r="SPW7" s="1184"/>
      <c r="SPX7" s="1184"/>
      <c r="SPY7" s="1184"/>
      <c r="SPZ7" s="1184"/>
      <c r="SQA7" s="1184"/>
      <c r="SQB7" s="1184"/>
      <c r="SQC7" s="1184"/>
      <c r="SQD7" s="1184"/>
      <c r="SQE7" s="1184"/>
      <c r="SQF7" s="1184"/>
      <c r="SQG7" s="1184"/>
      <c r="SQH7" s="1184"/>
      <c r="SQI7" s="1184"/>
      <c r="SQJ7" s="1184"/>
      <c r="SQK7" s="1184"/>
      <c r="SQL7" s="1184"/>
      <c r="SQM7" s="1184"/>
      <c r="SQN7" s="1184"/>
      <c r="SQO7" s="1184"/>
      <c r="SQP7" s="1184"/>
      <c r="SQQ7" s="1184"/>
      <c r="SQR7" s="1184"/>
      <c r="SQS7" s="1184"/>
      <c r="SQT7" s="1184"/>
      <c r="SQU7" s="1184"/>
      <c r="SQV7" s="1184"/>
      <c r="SQW7" s="1184"/>
      <c r="SQX7" s="1184"/>
      <c r="SQY7" s="1184"/>
      <c r="SQZ7" s="1184"/>
      <c r="SRA7" s="1184"/>
      <c r="SRB7" s="1184"/>
      <c r="SRC7" s="1184"/>
      <c r="SRD7" s="1184"/>
      <c r="SRE7" s="1184"/>
      <c r="SRF7" s="1184"/>
      <c r="SRG7" s="1184"/>
      <c r="SRH7" s="1184"/>
      <c r="SRI7" s="1184"/>
      <c r="SRJ7" s="1184"/>
      <c r="SRK7" s="1184"/>
      <c r="SRL7" s="1184"/>
      <c r="SRM7" s="1184"/>
      <c r="SRN7" s="1184"/>
      <c r="SRO7" s="1184"/>
      <c r="SRP7" s="1184"/>
      <c r="SRQ7" s="1184"/>
      <c r="SRR7" s="1184"/>
      <c r="SRS7" s="1184"/>
      <c r="SRT7" s="1184"/>
      <c r="SRU7" s="1184"/>
      <c r="SRV7" s="1184"/>
      <c r="SRW7" s="1184"/>
      <c r="SRX7" s="1184"/>
      <c r="SRY7" s="1184"/>
      <c r="SRZ7" s="1184"/>
      <c r="SSA7" s="1184"/>
      <c r="SSB7" s="1184"/>
      <c r="SSC7" s="1184"/>
      <c r="SSD7" s="1184"/>
      <c r="SSE7" s="1184"/>
      <c r="SSF7" s="1184"/>
      <c r="SSG7" s="1184"/>
      <c r="SSH7" s="1184"/>
      <c r="SSI7" s="1184"/>
      <c r="SSJ7" s="1184"/>
      <c r="SSK7" s="1184"/>
      <c r="SSL7" s="1184"/>
      <c r="SSM7" s="1184"/>
      <c r="SSN7" s="1184"/>
      <c r="SSO7" s="1184"/>
      <c r="SSP7" s="1184"/>
      <c r="SSQ7" s="1184"/>
      <c r="SSR7" s="1184"/>
      <c r="SSS7" s="1184"/>
      <c r="SST7" s="1184"/>
      <c r="SSU7" s="1184"/>
      <c r="SSV7" s="1184"/>
      <c r="SSW7" s="1184"/>
      <c r="SSX7" s="1184"/>
      <c r="SSY7" s="1184"/>
      <c r="SSZ7" s="1184"/>
      <c r="STA7" s="1184"/>
      <c r="STB7" s="1184"/>
      <c r="STC7" s="1184"/>
      <c r="STD7" s="1184"/>
      <c r="STE7" s="1184"/>
      <c r="STF7" s="1184"/>
      <c r="STG7" s="1184"/>
      <c r="STH7" s="1184"/>
      <c r="STI7" s="1184"/>
      <c r="STJ7" s="1184"/>
      <c r="STK7" s="1184"/>
      <c r="STL7" s="1184"/>
      <c r="STM7" s="1184"/>
      <c r="STN7" s="1184"/>
      <c r="STO7" s="1184"/>
      <c r="STP7" s="1184"/>
      <c r="STQ7" s="1184"/>
      <c r="STR7" s="1184"/>
      <c r="STS7" s="1184"/>
      <c r="STT7" s="1184"/>
      <c r="STU7" s="1184"/>
      <c r="STV7" s="1184"/>
      <c r="STW7" s="1184"/>
      <c r="STX7" s="1184"/>
      <c r="STY7" s="1184"/>
      <c r="STZ7" s="1184"/>
      <c r="SUA7" s="1184"/>
      <c r="SUB7" s="1184"/>
      <c r="SUC7" s="1184"/>
      <c r="SUD7" s="1184"/>
      <c r="SUE7" s="1184"/>
      <c r="SUF7" s="1184"/>
      <c r="SUG7" s="1184"/>
      <c r="SUH7" s="1184"/>
      <c r="SUI7" s="1184"/>
      <c r="SUJ7" s="1184"/>
      <c r="SUK7" s="1184"/>
      <c r="SUL7" s="1184"/>
      <c r="SUM7" s="1184"/>
      <c r="SUN7" s="1184"/>
      <c r="SUO7" s="1184"/>
      <c r="SUP7" s="1184"/>
      <c r="SUQ7" s="1184"/>
      <c r="SUR7" s="1184"/>
      <c r="SUS7" s="1184"/>
      <c r="SUT7" s="1184"/>
      <c r="SUU7" s="1184"/>
      <c r="SUV7" s="1184"/>
      <c r="SUW7" s="1184"/>
      <c r="SUX7" s="1184"/>
      <c r="SUY7" s="1184"/>
      <c r="SUZ7" s="1184"/>
      <c r="SVA7" s="1184"/>
      <c r="SVB7" s="1184"/>
      <c r="SVC7" s="1184"/>
      <c r="SVD7" s="1184"/>
      <c r="SVE7" s="1184"/>
      <c r="SVF7" s="1184"/>
      <c r="SVG7" s="1184"/>
      <c r="SVH7" s="1184"/>
      <c r="SVI7" s="1184"/>
      <c r="SVJ7" s="1184"/>
      <c r="SVK7" s="1184"/>
      <c r="SVL7" s="1184"/>
      <c r="SVM7" s="1184"/>
      <c r="SVN7" s="1184"/>
      <c r="SVO7" s="1184"/>
      <c r="SVP7" s="1184"/>
      <c r="SVQ7" s="1184"/>
      <c r="SVR7" s="1184"/>
      <c r="SVS7" s="1184"/>
      <c r="SVT7" s="1184"/>
      <c r="SVU7" s="1184"/>
      <c r="SVV7" s="1184"/>
      <c r="SVW7" s="1184"/>
      <c r="SVX7" s="1184"/>
      <c r="SVY7" s="1184"/>
      <c r="SVZ7" s="1184"/>
      <c r="SWA7" s="1184"/>
      <c r="SWB7" s="1184"/>
      <c r="SWC7" s="1184"/>
      <c r="SWD7" s="1184"/>
      <c r="SWE7" s="1184"/>
      <c r="SWF7" s="1184"/>
      <c r="SWG7" s="1184"/>
      <c r="SWH7" s="1184"/>
      <c r="SWI7" s="1184"/>
      <c r="SWJ7" s="1184"/>
      <c r="SWK7" s="1184"/>
      <c r="SWL7" s="1184"/>
      <c r="SWM7" s="1184"/>
      <c r="SWN7" s="1184"/>
      <c r="SWO7" s="1184"/>
      <c r="SWP7" s="1184"/>
      <c r="SWQ7" s="1184"/>
      <c r="SWR7" s="1184"/>
      <c r="SWS7" s="1184"/>
      <c r="SWT7" s="1184"/>
      <c r="SWU7" s="1184"/>
      <c r="SWV7" s="1184"/>
      <c r="SWW7" s="1184"/>
      <c r="SWX7" s="1184"/>
      <c r="SWY7" s="1184"/>
      <c r="SWZ7" s="1184"/>
      <c r="SXA7" s="1184"/>
      <c r="SXB7" s="1184"/>
      <c r="SXC7" s="1184"/>
      <c r="SXD7" s="1184"/>
      <c r="SXE7" s="1184"/>
      <c r="SXF7" s="1184"/>
      <c r="SXG7" s="1184"/>
      <c r="SXH7" s="1184"/>
      <c r="SXI7" s="1184"/>
      <c r="SXJ7" s="1184"/>
      <c r="SXK7" s="1184"/>
      <c r="SXL7" s="1184"/>
      <c r="SXM7" s="1184"/>
      <c r="SXN7" s="1184"/>
      <c r="SXO7" s="1184"/>
      <c r="SXP7" s="1184"/>
      <c r="SXQ7" s="1184"/>
      <c r="SXR7" s="1184"/>
      <c r="SXS7" s="1184"/>
      <c r="SXT7" s="1184"/>
      <c r="SXU7" s="1184"/>
      <c r="SXV7" s="1184"/>
      <c r="SXW7" s="1184"/>
      <c r="SXX7" s="1184"/>
      <c r="SXY7" s="1184"/>
      <c r="SXZ7" s="1184"/>
      <c r="SYA7" s="1184"/>
      <c r="SYB7" s="1184"/>
      <c r="SYC7" s="1184"/>
      <c r="SYD7" s="1184"/>
      <c r="SYE7" s="1184"/>
      <c r="SYF7" s="1184"/>
      <c r="SYG7" s="1184"/>
      <c r="SYH7" s="1184"/>
      <c r="SYI7" s="1184"/>
      <c r="SYJ7" s="1184"/>
      <c r="SYK7" s="1184"/>
      <c r="SYL7" s="1184"/>
      <c r="SYM7" s="1184"/>
      <c r="SYN7" s="1184"/>
      <c r="SYO7" s="1184"/>
      <c r="SYP7" s="1184"/>
      <c r="SYQ7" s="1184"/>
      <c r="SYR7" s="1184"/>
      <c r="SYS7" s="1184"/>
      <c r="SYT7" s="1184"/>
      <c r="SYU7" s="1184"/>
      <c r="SYV7" s="1184"/>
      <c r="SYW7" s="1184"/>
      <c r="SYX7" s="1184"/>
      <c r="SYY7" s="1184"/>
      <c r="SYZ7" s="1184"/>
      <c r="SZA7" s="1184"/>
      <c r="SZB7" s="1184"/>
      <c r="SZC7" s="1184"/>
      <c r="SZD7" s="1184"/>
      <c r="SZE7" s="1184"/>
      <c r="SZF7" s="1184"/>
      <c r="SZG7" s="1184"/>
      <c r="SZH7" s="1184"/>
      <c r="SZI7" s="1184"/>
      <c r="SZJ7" s="1184"/>
      <c r="SZK7" s="1184"/>
      <c r="SZL7" s="1184"/>
      <c r="SZM7" s="1184"/>
      <c r="SZN7" s="1184"/>
      <c r="SZO7" s="1184"/>
      <c r="SZP7" s="1184"/>
      <c r="SZQ7" s="1184"/>
      <c r="SZR7" s="1184"/>
      <c r="SZS7" s="1184"/>
      <c r="SZT7" s="1184"/>
      <c r="SZU7" s="1184"/>
      <c r="SZV7" s="1184"/>
      <c r="SZW7" s="1184"/>
      <c r="SZX7" s="1184"/>
      <c r="SZY7" s="1184"/>
      <c r="SZZ7" s="1184"/>
      <c r="TAA7" s="1184"/>
      <c r="TAB7" s="1184"/>
      <c r="TAC7" s="1184"/>
      <c r="TAD7" s="1184"/>
      <c r="TAE7" s="1184"/>
      <c r="TAF7" s="1184"/>
      <c r="TAG7" s="1184"/>
      <c r="TAH7" s="1184"/>
      <c r="TAI7" s="1184"/>
      <c r="TAJ7" s="1184"/>
      <c r="TAK7" s="1184"/>
      <c r="TAL7" s="1184"/>
      <c r="TAM7" s="1184"/>
      <c r="TAN7" s="1184"/>
      <c r="TAO7" s="1184"/>
      <c r="TAP7" s="1184"/>
      <c r="TAQ7" s="1184"/>
      <c r="TAR7" s="1184"/>
      <c r="TAS7" s="1184"/>
      <c r="TAT7" s="1184"/>
      <c r="TAU7" s="1184"/>
      <c r="TAV7" s="1184"/>
      <c r="TAW7" s="1184"/>
      <c r="TAX7" s="1184"/>
      <c r="TAY7" s="1184"/>
      <c r="TAZ7" s="1184"/>
      <c r="TBA7" s="1184"/>
      <c r="TBB7" s="1184"/>
      <c r="TBC7" s="1184"/>
      <c r="TBD7" s="1184"/>
      <c r="TBE7" s="1184"/>
      <c r="TBF7" s="1184"/>
      <c r="TBG7" s="1184"/>
      <c r="TBH7" s="1184"/>
      <c r="TBI7" s="1184"/>
      <c r="TBJ7" s="1184"/>
      <c r="TBK7" s="1184"/>
      <c r="TBL7" s="1184"/>
      <c r="TBM7" s="1184"/>
      <c r="TBN7" s="1184"/>
      <c r="TBO7" s="1184"/>
      <c r="TBP7" s="1184"/>
      <c r="TBQ7" s="1184"/>
      <c r="TBR7" s="1184"/>
      <c r="TBS7" s="1184"/>
      <c r="TBT7" s="1184"/>
      <c r="TBU7" s="1184"/>
      <c r="TBV7" s="1184"/>
      <c r="TBW7" s="1184"/>
      <c r="TBX7" s="1184"/>
      <c r="TBY7" s="1184"/>
      <c r="TBZ7" s="1184"/>
      <c r="TCA7" s="1184"/>
      <c r="TCB7" s="1184"/>
      <c r="TCC7" s="1184"/>
      <c r="TCD7" s="1184"/>
      <c r="TCE7" s="1184"/>
      <c r="TCF7" s="1184"/>
      <c r="TCG7" s="1184"/>
      <c r="TCH7" s="1184"/>
      <c r="TCI7" s="1184"/>
      <c r="TCJ7" s="1184"/>
      <c r="TCK7" s="1184"/>
      <c r="TCL7" s="1184"/>
      <c r="TCM7" s="1184"/>
      <c r="TCN7" s="1184"/>
      <c r="TCO7" s="1184"/>
      <c r="TCP7" s="1184"/>
      <c r="TCQ7" s="1184"/>
      <c r="TCR7" s="1184"/>
      <c r="TCS7" s="1184"/>
      <c r="TCT7" s="1184"/>
      <c r="TCU7" s="1184"/>
      <c r="TCV7" s="1184"/>
      <c r="TCW7" s="1184"/>
      <c r="TCX7" s="1184"/>
      <c r="TCY7" s="1184"/>
      <c r="TCZ7" s="1184"/>
      <c r="TDA7" s="1184"/>
      <c r="TDB7" s="1184"/>
      <c r="TDC7" s="1184"/>
      <c r="TDD7" s="1184"/>
      <c r="TDE7" s="1184"/>
      <c r="TDF7" s="1184"/>
      <c r="TDG7" s="1184"/>
      <c r="TDH7" s="1184"/>
      <c r="TDI7" s="1184"/>
      <c r="TDJ7" s="1184"/>
      <c r="TDK7" s="1184"/>
      <c r="TDL7" s="1184"/>
      <c r="TDM7" s="1184"/>
      <c r="TDN7" s="1184"/>
      <c r="TDO7" s="1184"/>
      <c r="TDP7" s="1184"/>
      <c r="TDQ7" s="1184"/>
      <c r="TDR7" s="1184"/>
      <c r="TDS7" s="1184"/>
      <c r="TDT7" s="1184"/>
      <c r="TDU7" s="1184"/>
      <c r="TDV7" s="1184"/>
      <c r="TDW7" s="1184"/>
      <c r="TDX7" s="1184"/>
      <c r="TDY7" s="1184"/>
      <c r="TDZ7" s="1184"/>
      <c r="TEA7" s="1184"/>
      <c r="TEB7" s="1184"/>
      <c r="TEC7" s="1184"/>
      <c r="TED7" s="1184"/>
      <c r="TEE7" s="1184"/>
      <c r="TEF7" s="1184"/>
      <c r="TEG7" s="1184"/>
      <c r="TEH7" s="1184"/>
      <c r="TEI7" s="1184"/>
      <c r="TEJ7" s="1184"/>
      <c r="TEK7" s="1184"/>
      <c r="TEL7" s="1184"/>
      <c r="TEM7" s="1184"/>
      <c r="TEN7" s="1184"/>
      <c r="TEO7" s="1184"/>
      <c r="TEP7" s="1184"/>
      <c r="TEQ7" s="1184"/>
      <c r="TER7" s="1184"/>
      <c r="TES7" s="1184"/>
      <c r="TET7" s="1184"/>
      <c r="TEU7" s="1184"/>
      <c r="TEV7" s="1184"/>
      <c r="TEW7" s="1184"/>
      <c r="TEX7" s="1184"/>
      <c r="TEY7" s="1184"/>
      <c r="TEZ7" s="1184"/>
      <c r="TFA7" s="1184"/>
      <c r="TFB7" s="1184"/>
      <c r="TFC7" s="1184"/>
      <c r="TFD7" s="1184"/>
      <c r="TFE7" s="1184"/>
      <c r="TFF7" s="1184"/>
      <c r="TFG7" s="1184"/>
      <c r="TFH7" s="1184"/>
      <c r="TFI7" s="1184"/>
      <c r="TFJ7" s="1184"/>
      <c r="TFK7" s="1184"/>
      <c r="TFL7" s="1184"/>
      <c r="TFM7" s="1184"/>
      <c r="TFN7" s="1184"/>
      <c r="TFO7" s="1184"/>
      <c r="TFP7" s="1184"/>
      <c r="TFQ7" s="1184"/>
      <c r="TFR7" s="1184"/>
      <c r="TFS7" s="1184"/>
      <c r="TFT7" s="1184"/>
      <c r="TFU7" s="1184"/>
      <c r="TFV7" s="1184"/>
      <c r="TFW7" s="1184"/>
      <c r="TFX7" s="1184"/>
      <c r="TFY7" s="1184"/>
      <c r="TFZ7" s="1184"/>
      <c r="TGA7" s="1184"/>
      <c r="TGB7" s="1184"/>
      <c r="TGC7" s="1184"/>
      <c r="TGD7" s="1184"/>
      <c r="TGE7" s="1184"/>
      <c r="TGF7" s="1184"/>
      <c r="TGG7" s="1184"/>
      <c r="TGH7" s="1184"/>
      <c r="TGI7" s="1184"/>
      <c r="TGJ7" s="1184"/>
      <c r="TGK7" s="1184"/>
      <c r="TGL7" s="1184"/>
      <c r="TGM7" s="1184"/>
      <c r="TGN7" s="1184"/>
      <c r="TGO7" s="1184"/>
      <c r="TGP7" s="1184"/>
      <c r="TGQ7" s="1184"/>
      <c r="TGR7" s="1184"/>
      <c r="TGS7" s="1184"/>
      <c r="TGT7" s="1184"/>
      <c r="TGU7" s="1184"/>
      <c r="TGV7" s="1184"/>
      <c r="TGW7" s="1184"/>
      <c r="TGX7" s="1184"/>
      <c r="TGY7" s="1184"/>
      <c r="TGZ7" s="1184"/>
      <c r="THA7" s="1184"/>
      <c r="THB7" s="1184"/>
      <c r="THC7" s="1184"/>
      <c r="THD7" s="1184"/>
      <c r="THE7" s="1184"/>
      <c r="THF7" s="1184"/>
      <c r="THG7" s="1184"/>
      <c r="THH7" s="1184"/>
      <c r="THI7" s="1184"/>
      <c r="THJ7" s="1184"/>
      <c r="THK7" s="1184"/>
      <c r="THL7" s="1184"/>
      <c r="THM7" s="1184"/>
      <c r="THN7" s="1184"/>
      <c r="THO7" s="1184"/>
      <c r="THP7" s="1184"/>
      <c r="THQ7" s="1184"/>
      <c r="THR7" s="1184"/>
      <c r="THS7" s="1184"/>
      <c r="THT7" s="1184"/>
      <c r="THU7" s="1184"/>
      <c r="THV7" s="1184"/>
      <c r="THW7" s="1184"/>
      <c r="THX7" s="1184"/>
      <c r="THY7" s="1184"/>
      <c r="THZ7" s="1184"/>
      <c r="TIA7" s="1184"/>
      <c r="TIB7" s="1184"/>
      <c r="TIC7" s="1184"/>
      <c r="TID7" s="1184"/>
      <c r="TIE7" s="1184"/>
      <c r="TIF7" s="1184"/>
      <c r="TIG7" s="1184"/>
      <c r="TIH7" s="1184"/>
      <c r="TII7" s="1184"/>
      <c r="TIJ7" s="1184"/>
      <c r="TIK7" s="1184"/>
      <c r="TIL7" s="1184"/>
      <c r="TIM7" s="1184"/>
      <c r="TIN7" s="1184"/>
      <c r="TIO7" s="1184"/>
      <c r="TIP7" s="1184"/>
      <c r="TIQ7" s="1184"/>
      <c r="TIR7" s="1184"/>
      <c r="TIS7" s="1184"/>
      <c r="TIT7" s="1184"/>
      <c r="TIU7" s="1184"/>
      <c r="TIV7" s="1184"/>
      <c r="TIW7" s="1184"/>
      <c r="TIX7" s="1184"/>
      <c r="TIY7" s="1184"/>
      <c r="TIZ7" s="1184"/>
      <c r="TJA7" s="1184"/>
      <c r="TJB7" s="1184"/>
      <c r="TJC7" s="1184"/>
      <c r="TJD7" s="1184"/>
      <c r="TJE7" s="1184"/>
      <c r="TJF7" s="1184"/>
      <c r="TJG7" s="1184"/>
      <c r="TJH7" s="1184"/>
      <c r="TJI7" s="1184"/>
      <c r="TJJ7" s="1184"/>
      <c r="TJK7" s="1184"/>
      <c r="TJL7" s="1184"/>
      <c r="TJM7" s="1184"/>
      <c r="TJN7" s="1184"/>
      <c r="TJO7" s="1184"/>
      <c r="TJP7" s="1184"/>
      <c r="TJQ7" s="1184"/>
      <c r="TJR7" s="1184"/>
      <c r="TJS7" s="1184"/>
      <c r="TJT7" s="1184"/>
      <c r="TJU7" s="1184"/>
      <c r="TJV7" s="1184"/>
      <c r="TJW7" s="1184"/>
      <c r="TJX7" s="1184"/>
      <c r="TJY7" s="1184"/>
      <c r="TJZ7" s="1184"/>
      <c r="TKA7" s="1184"/>
      <c r="TKB7" s="1184"/>
      <c r="TKC7" s="1184"/>
      <c r="TKD7" s="1184"/>
      <c r="TKE7" s="1184"/>
      <c r="TKF7" s="1184"/>
      <c r="TKG7" s="1184"/>
      <c r="TKH7" s="1184"/>
      <c r="TKI7" s="1184"/>
      <c r="TKJ7" s="1184"/>
      <c r="TKK7" s="1184"/>
      <c r="TKL7" s="1184"/>
      <c r="TKM7" s="1184"/>
      <c r="TKN7" s="1184"/>
      <c r="TKO7" s="1184"/>
      <c r="TKP7" s="1184"/>
      <c r="TKQ7" s="1184"/>
      <c r="TKR7" s="1184"/>
      <c r="TKS7" s="1184"/>
      <c r="TKT7" s="1184"/>
      <c r="TKU7" s="1184"/>
      <c r="TKV7" s="1184"/>
      <c r="TKW7" s="1184"/>
      <c r="TKX7" s="1184"/>
      <c r="TKY7" s="1184"/>
      <c r="TKZ7" s="1184"/>
      <c r="TLA7" s="1184"/>
      <c r="TLB7" s="1184"/>
      <c r="TLC7" s="1184"/>
      <c r="TLD7" s="1184"/>
      <c r="TLE7" s="1184"/>
      <c r="TLF7" s="1184"/>
      <c r="TLG7" s="1184"/>
      <c r="TLH7" s="1184"/>
      <c r="TLI7" s="1184"/>
      <c r="TLJ7" s="1184"/>
      <c r="TLK7" s="1184"/>
      <c r="TLL7" s="1184"/>
      <c r="TLM7" s="1184"/>
      <c r="TLN7" s="1184"/>
      <c r="TLO7" s="1184"/>
      <c r="TLP7" s="1184"/>
      <c r="TLQ7" s="1184"/>
      <c r="TLR7" s="1184"/>
      <c r="TLS7" s="1184"/>
      <c r="TLT7" s="1184"/>
      <c r="TLU7" s="1184"/>
      <c r="TLV7" s="1184"/>
      <c r="TLW7" s="1184"/>
      <c r="TLX7" s="1184"/>
      <c r="TLY7" s="1184"/>
      <c r="TLZ7" s="1184"/>
      <c r="TMA7" s="1184"/>
      <c r="TMB7" s="1184"/>
      <c r="TMC7" s="1184"/>
      <c r="TMD7" s="1184"/>
      <c r="TME7" s="1184"/>
      <c r="TMF7" s="1184"/>
      <c r="TMG7" s="1184"/>
      <c r="TMH7" s="1184"/>
      <c r="TMI7" s="1184"/>
      <c r="TMJ7" s="1184"/>
      <c r="TMK7" s="1184"/>
      <c r="TML7" s="1184"/>
      <c r="TMM7" s="1184"/>
      <c r="TMN7" s="1184"/>
      <c r="TMO7" s="1184"/>
      <c r="TMP7" s="1184"/>
      <c r="TMQ7" s="1184"/>
      <c r="TMR7" s="1184"/>
      <c r="TMS7" s="1184"/>
      <c r="TMT7" s="1184"/>
      <c r="TMU7" s="1184"/>
      <c r="TMV7" s="1184"/>
      <c r="TMW7" s="1184"/>
      <c r="TMX7" s="1184"/>
      <c r="TMY7" s="1184"/>
      <c r="TMZ7" s="1184"/>
      <c r="TNA7" s="1184"/>
      <c r="TNB7" s="1184"/>
      <c r="TNC7" s="1184"/>
      <c r="TND7" s="1184"/>
      <c r="TNE7" s="1184"/>
      <c r="TNF7" s="1184"/>
      <c r="TNG7" s="1184"/>
      <c r="TNH7" s="1184"/>
      <c r="TNI7" s="1184"/>
      <c r="TNJ7" s="1184"/>
      <c r="TNK7" s="1184"/>
      <c r="TNL7" s="1184"/>
      <c r="TNM7" s="1184"/>
      <c r="TNN7" s="1184"/>
      <c r="TNO7" s="1184"/>
      <c r="TNP7" s="1184"/>
      <c r="TNQ7" s="1184"/>
      <c r="TNR7" s="1184"/>
      <c r="TNS7" s="1184"/>
      <c r="TNT7" s="1184"/>
      <c r="TNU7" s="1184"/>
      <c r="TNV7" s="1184"/>
      <c r="TNW7" s="1184"/>
      <c r="TNX7" s="1184"/>
      <c r="TNY7" s="1184"/>
      <c r="TNZ7" s="1184"/>
      <c r="TOA7" s="1184"/>
      <c r="TOB7" s="1184"/>
      <c r="TOC7" s="1184"/>
      <c r="TOD7" s="1184"/>
      <c r="TOE7" s="1184"/>
      <c r="TOF7" s="1184"/>
      <c r="TOG7" s="1184"/>
      <c r="TOH7" s="1184"/>
      <c r="TOI7" s="1184"/>
      <c r="TOJ7" s="1184"/>
      <c r="TOK7" s="1184"/>
      <c r="TOL7" s="1184"/>
      <c r="TOM7" s="1184"/>
      <c r="TON7" s="1184"/>
      <c r="TOO7" s="1184"/>
      <c r="TOP7" s="1184"/>
      <c r="TOQ7" s="1184"/>
      <c r="TOR7" s="1184"/>
      <c r="TOS7" s="1184"/>
      <c r="TOT7" s="1184"/>
      <c r="TOU7" s="1184"/>
      <c r="TOV7" s="1184"/>
      <c r="TOW7" s="1184"/>
      <c r="TOX7" s="1184"/>
      <c r="TOY7" s="1184"/>
      <c r="TOZ7" s="1184"/>
      <c r="TPA7" s="1184"/>
      <c r="TPB7" s="1184"/>
      <c r="TPC7" s="1184"/>
      <c r="TPD7" s="1184"/>
      <c r="TPE7" s="1184"/>
      <c r="TPF7" s="1184"/>
      <c r="TPG7" s="1184"/>
      <c r="TPH7" s="1184"/>
      <c r="TPI7" s="1184"/>
      <c r="TPJ7" s="1184"/>
      <c r="TPK7" s="1184"/>
      <c r="TPL7" s="1184"/>
      <c r="TPM7" s="1184"/>
      <c r="TPN7" s="1184"/>
      <c r="TPO7" s="1184"/>
      <c r="TPP7" s="1184"/>
      <c r="TPQ7" s="1184"/>
      <c r="TPR7" s="1184"/>
      <c r="TPS7" s="1184"/>
      <c r="TPT7" s="1184"/>
      <c r="TPU7" s="1184"/>
      <c r="TPV7" s="1184"/>
      <c r="TPW7" s="1184"/>
      <c r="TPX7" s="1184"/>
      <c r="TPY7" s="1184"/>
      <c r="TPZ7" s="1184"/>
      <c r="TQA7" s="1184"/>
      <c r="TQB7" s="1184"/>
      <c r="TQC7" s="1184"/>
      <c r="TQD7" s="1184"/>
      <c r="TQE7" s="1184"/>
      <c r="TQF7" s="1184"/>
      <c r="TQG7" s="1184"/>
      <c r="TQH7" s="1184"/>
      <c r="TQI7" s="1184"/>
      <c r="TQJ7" s="1184"/>
      <c r="TQK7" s="1184"/>
      <c r="TQL7" s="1184"/>
      <c r="TQM7" s="1184"/>
      <c r="TQN7" s="1184"/>
      <c r="TQO7" s="1184"/>
      <c r="TQP7" s="1184"/>
      <c r="TQQ7" s="1184"/>
      <c r="TQR7" s="1184"/>
      <c r="TQS7" s="1184"/>
      <c r="TQT7" s="1184"/>
      <c r="TQU7" s="1184"/>
      <c r="TQV7" s="1184"/>
      <c r="TQW7" s="1184"/>
      <c r="TQX7" s="1184"/>
      <c r="TQY7" s="1184"/>
      <c r="TQZ7" s="1184"/>
      <c r="TRA7" s="1184"/>
      <c r="TRB7" s="1184"/>
      <c r="TRC7" s="1184"/>
      <c r="TRD7" s="1184"/>
      <c r="TRE7" s="1184"/>
      <c r="TRF7" s="1184"/>
      <c r="TRG7" s="1184"/>
      <c r="TRH7" s="1184"/>
      <c r="TRI7" s="1184"/>
      <c r="TRJ7" s="1184"/>
      <c r="TRK7" s="1184"/>
      <c r="TRL7" s="1184"/>
      <c r="TRM7" s="1184"/>
      <c r="TRN7" s="1184"/>
      <c r="TRO7" s="1184"/>
      <c r="TRP7" s="1184"/>
      <c r="TRQ7" s="1184"/>
      <c r="TRR7" s="1184"/>
      <c r="TRS7" s="1184"/>
      <c r="TRT7" s="1184"/>
      <c r="TRU7" s="1184"/>
      <c r="TRV7" s="1184"/>
      <c r="TRW7" s="1184"/>
      <c r="TRX7" s="1184"/>
      <c r="TRY7" s="1184"/>
      <c r="TRZ7" s="1184"/>
      <c r="TSA7" s="1184"/>
      <c r="TSB7" s="1184"/>
      <c r="TSC7" s="1184"/>
      <c r="TSD7" s="1184"/>
      <c r="TSE7" s="1184"/>
      <c r="TSF7" s="1184"/>
      <c r="TSG7" s="1184"/>
      <c r="TSH7" s="1184"/>
      <c r="TSI7" s="1184"/>
      <c r="TSJ7" s="1184"/>
      <c r="TSK7" s="1184"/>
      <c r="TSL7" s="1184"/>
      <c r="TSM7" s="1184"/>
      <c r="TSN7" s="1184"/>
      <c r="TSO7" s="1184"/>
      <c r="TSP7" s="1184"/>
      <c r="TSQ7" s="1184"/>
      <c r="TSR7" s="1184"/>
      <c r="TSS7" s="1184"/>
      <c r="TST7" s="1184"/>
      <c r="TSU7" s="1184"/>
      <c r="TSV7" s="1184"/>
      <c r="TSW7" s="1184"/>
      <c r="TSX7" s="1184"/>
      <c r="TSY7" s="1184"/>
      <c r="TSZ7" s="1184"/>
      <c r="TTA7" s="1184"/>
      <c r="TTB7" s="1184"/>
      <c r="TTC7" s="1184"/>
      <c r="TTD7" s="1184"/>
      <c r="TTE7" s="1184"/>
      <c r="TTF7" s="1184"/>
      <c r="TTG7" s="1184"/>
      <c r="TTH7" s="1184"/>
      <c r="TTI7" s="1184"/>
      <c r="TTJ7" s="1184"/>
      <c r="TTK7" s="1184"/>
      <c r="TTL7" s="1184"/>
      <c r="TTM7" s="1184"/>
      <c r="TTN7" s="1184"/>
      <c r="TTO7" s="1184"/>
      <c r="TTP7" s="1184"/>
      <c r="TTQ7" s="1184"/>
      <c r="TTR7" s="1184"/>
      <c r="TTS7" s="1184"/>
      <c r="TTT7" s="1184"/>
      <c r="TTU7" s="1184"/>
      <c r="TTV7" s="1184"/>
      <c r="TTW7" s="1184"/>
      <c r="TTX7" s="1184"/>
      <c r="TTY7" s="1184"/>
      <c r="TTZ7" s="1184"/>
      <c r="TUA7" s="1184"/>
      <c r="TUB7" s="1184"/>
      <c r="TUC7" s="1184"/>
      <c r="TUD7" s="1184"/>
      <c r="TUE7" s="1184"/>
      <c r="TUF7" s="1184"/>
      <c r="TUG7" s="1184"/>
      <c r="TUH7" s="1184"/>
      <c r="TUI7" s="1184"/>
      <c r="TUJ7" s="1184"/>
      <c r="TUK7" s="1184"/>
      <c r="TUL7" s="1184"/>
      <c r="TUM7" s="1184"/>
      <c r="TUN7" s="1184"/>
      <c r="TUO7" s="1184"/>
      <c r="TUP7" s="1184"/>
      <c r="TUQ7" s="1184"/>
      <c r="TUR7" s="1184"/>
      <c r="TUS7" s="1184"/>
      <c r="TUT7" s="1184"/>
      <c r="TUU7" s="1184"/>
      <c r="TUV7" s="1184"/>
      <c r="TUW7" s="1184"/>
      <c r="TUX7" s="1184"/>
      <c r="TUY7" s="1184"/>
      <c r="TUZ7" s="1184"/>
      <c r="TVA7" s="1184"/>
      <c r="TVB7" s="1184"/>
      <c r="TVC7" s="1184"/>
      <c r="TVD7" s="1184"/>
      <c r="TVE7" s="1184"/>
      <c r="TVF7" s="1184"/>
      <c r="TVG7" s="1184"/>
      <c r="TVH7" s="1184"/>
      <c r="TVI7" s="1184"/>
      <c r="TVJ7" s="1184"/>
      <c r="TVK7" s="1184"/>
      <c r="TVL7" s="1184"/>
      <c r="TVM7" s="1184"/>
      <c r="TVN7" s="1184"/>
      <c r="TVO7" s="1184"/>
      <c r="TVP7" s="1184"/>
      <c r="TVQ7" s="1184"/>
      <c r="TVR7" s="1184"/>
      <c r="TVS7" s="1184"/>
      <c r="TVT7" s="1184"/>
      <c r="TVU7" s="1184"/>
      <c r="TVV7" s="1184"/>
      <c r="TVW7" s="1184"/>
      <c r="TVX7" s="1184"/>
      <c r="TVY7" s="1184"/>
      <c r="TVZ7" s="1184"/>
      <c r="TWA7" s="1184"/>
      <c r="TWB7" s="1184"/>
      <c r="TWC7" s="1184"/>
      <c r="TWD7" s="1184"/>
      <c r="TWE7" s="1184"/>
      <c r="TWF7" s="1184"/>
      <c r="TWG7" s="1184"/>
      <c r="TWH7" s="1184"/>
      <c r="TWI7" s="1184"/>
      <c r="TWJ7" s="1184"/>
      <c r="TWK7" s="1184"/>
      <c r="TWL7" s="1184"/>
      <c r="TWM7" s="1184"/>
      <c r="TWN7" s="1184"/>
      <c r="TWO7" s="1184"/>
      <c r="TWP7" s="1184"/>
      <c r="TWQ7" s="1184"/>
      <c r="TWR7" s="1184"/>
      <c r="TWS7" s="1184"/>
      <c r="TWT7" s="1184"/>
      <c r="TWU7" s="1184"/>
      <c r="TWV7" s="1184"/>
      <c r="TWW7" s="1184"/>
      <c r="TWX7" s="1184"/>
      <c r="TWY7" s="1184"/>
      <c r="TWZ7" s="1184"/>
      <c r="TXA7" s="1184"/>
      <c r="TXB7" s="1184"/>
      <c r="TXC7" s="1184"/>
      <c r="TXD7" s="1184"/>
      <c r="TXE7" s="1184"/>
      <c r="TXF7" s="1184"/>
      <c r="TXG7" s="1184"/>
      <c r="TXH7" s="1184"/>
      <c r="TXI7" s="1184"/>
      <c r="TXJ7" s="1184"/>
      <c r="TXK7" s="1184"/>
      <c r="TXL7" s="1184"/>
      <c r="TXM7" s="1184"/>
      <c r="TXN7" s="1184"/>
      <c r="TXO7" s="1184"/>
      <c r="TXP7" s="1184"/>
      <c r="TXQ7" s="1184"/>
      <c r="TXR7" s="1184"/>
      <c r="TXS7" s="1184"/>
      <c r="TXT7" s="1184"/>
      <c r="TXU7" s="1184"/>
      <c r="TXV7" s="1184"/>
      <c r="TXW7" s="1184"/>
      <c r="TXX7" s="1184"/>
      <c r="TXY7" s="1184"/>
      <c r="TXZ7" s="1184"/>
      <c r="TYA7" s="1184"/>
      <c r="TYB7" s="1184"/>
      <c r="TYC7" s="1184"/>
      <c r="TYD7" s="1184"/>
      <c r="TYE7" s="1184"/>
      <c r="TYF7" s="1184"/>
      <c r="TYG7" s="1184"/>
      <c r="TYH7" s="1184"/>
      <c r="TYI7" s="1184"/>
      <c r="TYJ7" s="1184"/>
      <c r="TYK7" s="1184"/>
      <c r="TYL7" s="1184"/>
      <c r="TYM7" s="1184"/>
      <c r="TYN7" s="1184"/>
      <c r="TYO7" s="1184"/>
      <c r="TYP7" s="1184"/>
      <c r="TYQ7" s="1184"/>
      <c r="TYR7" s="1184"/>
      <c r="TYS7" s="1184"/>
      <c r="TYT7" s="1184"/>
      <c r="TYU7" s="1184"/>
      <c r="TYV7" s="1184"/>
      <c r="TYW7" s="1184"/>
      <c r="TYX7" s="1184"/>
      <c r="TYY7" s="1184"/>
      <c r="TYZ7" s="1184"/>
      <c r="TZA7" s="1184"/>
      <c r="TZB7" s="1184"/>
      <c r="TZC7" s="1184"/>
      <c r="TZD7" s="1184"/>
      <c r="TZE7" s="1184"/>
      <c r="TZF7" s="1184"/>
      <c r="TZG7" s="1184"/>
      <c r="TZH7" s="1184"/>
      <c r="TZI7" s="1184"/>
      <c r="TZJ7" s="1184"/>
      <c r="TZK7" s="1184"/>
      <c r="TZL7" s="1184"/>
      <c r="TZM7" s="1184"/>
      <c r="TZN7" s="1184"/>
      <c r="TZO7" s="1184"/>
      <c r="TZP7" s="1184"/>
      <c r="TZQ7" s="1184"/>
      <c r="TZR7" s="1184"/>
      <c r="TZS7" s="1184"/>
      <c r="TZT7" s="1184"/>
      <c r="TZU7" s="1184"/>
      <c r="TZV7" s="1184"/>
      <c r="TZW7" s="1184"/>
      <c r="TZX7" s="1184"/>
      <c r="TZY7" s="1184"/>
      <c r="TZZ7" s="1184"/>
      <c r="UAA7" s="1184"/>
      <c r="UAB7" s="1184"/>
      <c r="UAC7" s="1184"/>
      <c r="UAD7" s="1184"/>
      <c r="UAE7" s="1184"/>
      <c r="UAF7" s="1184"/>
      <c r="UAG7" s="1184"/>
      <c r="UAH7" s="1184"/>
      <c r="UAI7" s="1184"/>
      <c r="UAJ7" s="1184"/>
      <c r="UAK7" s="1184"/>
      <c r="UAL7" s="1184"/>
      <c r="UAM7" s="1184"/>
      <c r="UAN7" s="1184"/>
      <c r="UAO7" s="1184"/>
      <c r="UAP7" s="1184"/>
      <c r="UAQ7" s="1184"/>
      <c r="UAR7" s="1184"/>
      <c r="UAS7" s="1184"/>
      <c r="UAT7" s="1184"/>
      <c r="UAU7" s="1184"/>
      <c r="UAV7" s="1184"/>
      <c r="UAW7" s="1184"/>
      <c r="UAX7" s="1184"/>
      <c r="UAY7" s="1184"/>
      <c r="UAZ7" s="1184"/>
      <c r="UBA7" s="1184"/>
      <c r="UBB7" s="1184"/>
      <c r="UBC7" s="1184"/>
      <c r="UBD7" s="1184"/>
      <c r="UBE7" s="1184"/>
      <c r="UBF7" s="1184"/>
      <c r="UBG7" s="1184"/>
      <c r="UBH7" s="1184"/>
      <c r="UBI7" s="1184"/>
      <c r="UBJ7" s="1184"/>
      <c r="UBK7" s="1184"/>
      <c r="UBL7" s="1184"/>
      <c r="UBM7" s="1184"/>
      <c r="UBN7" s="1184"/>
      <c r="UBO7" s="1184"/>
      <c r="UBP7" s="1184"/>
      <c r="UBQ7" s="1184"/>
      <c r="UBR7" s="1184"/>
      <c r="UBS7" s="1184"/>
      <c r="UBT7" s="1184"/>
      <c r="UBU7" s="1184"/>
      <c r="UBV7" s="1184"/>
      <c r="UBW7" s="1184"/>
      <c r="UBX7" s="1184"/>
      <c r="UBY7" s="1184"/>
      <c r="UBZ7" s="1184"/>
      <c r="UCA7" s="1184"/>
      <c r="UCB7" s="1184"/>
      <c r="UCC7" s="1184"/>
      <c r="UCD7" s="1184"/>
      <c r="UCE7" s="1184"/>
      <c r="UCF7" s="1184"/>
      <c r="UCG7" s="1184"/>
      <c r="UCH7" s="1184"/>
      <c r="UCI7" s="1184"/>
      <c r="UCJ7" s="1184"/>
      <c r="UCK7" s="1184"/>
      <c r="UCL7" s="1184"/>
      <c r="UCM7" s="1184"/>
      <c r="UCN7" s="1184"/>
      <c r="UCO7" s="1184"/>
      <c r="UCP7" s="1184"/>
      <c r="UCQ7" s="1184"/>
      <c r="UCR7" s="1184"/>
      <c r="UCS7" s="1184"/>
      <c r="UCT7" s="1184"/>
      <c r="UCU7" s="1184"/>
      <c r="UCV7" s="1184"/>
      <c r="UCW7" s="1184"/>
      <c r="UCX7" s="1184"/>
      <c r="UCY7" s="1184"/>
      <c r="UCZ7" s="1184"/>
      <c r="UDA7" s="1184"/>
      <c r="UDB7" s="1184"/>
      <c r="UDC7" s="1184"/>
      <c r="UDD7" s="1184"/>
      <c r="UDE7" s="1184"/>
      <c r="UDF7" s="1184"/>
      <c r="UDG7" s="1184"/>
      <c r="UDH7" s="1184"/>
      <c r="UDI7" s="1184"/>
      <c r="UDJ7" s="1184"/>
      <c r="UDK7" s="1184"/>
      <c r="UDL7" s="1184"/>
      <c r="UDM7" s="1184"/>
      <c r="UDN7" s="1184"/>
      <c r="UDO7" s="1184"/>
      <c r="UDP7" s="1184"/>
      <c r="UDQ7" s="1184"/>
      <c r="UDR7" s="1184"/>
      <c r="UDS7" s="1184"/>
      <c r="UDT7" s="1184"/>
      <c r="UDU7" s="1184"/>
      <c r="UDV7" s="1184"/>
      <c r="UDW7" s="1184"/>
      <c r="UDX7" s="1184"/>
      <c r="UDY7" s="1184"/>
      <c r="UDZ7" s="1184"/>
      <c r="UEA7" s="1184"/>
      <c r="UEB7" s="1184"/>
      <c r="UEC7" s="1184"/>
      <c r="UED7" s="1184"/>
      <c r="UEE7" s="1184"/>
      <c r="UEF7" s="1184"/>
      <c r="UEG7" s="1184"/>
      <c r="UEH7" s="1184"/>
      <c r="UEI7" s="1184"/>
      <c r="UEJ7" s="1184"/>
      <c r="UEK7" s="1184"/>
      <c r="UEL7" s="1184"/>
      <c r="UEM7" s="1184"/>
      <c r="UEN7" s="1184"/>
      <c r="UEO7" s="1184"/>
      <c r="UEP7" s="1184"/>
      <c r="UEQ7" s="1184"/>
      <c r="UER7" s="1184"/>
      <c r="UES7" s="1184"/>
      <c r="UET7" s="1184"/>
      <c r="UEU7" s="1184"/>
      <c r="UEV7" s="1184"/>
      <c r="UEW7" s="1184"/>
      <c r="UEX7" s="1184"/>
      <c r="UEY7" s="1184"/>
      <c r="UEZ7" s="1184"/>
      <c r="UFA7" s="1184"/>
      <c r="UFB7" s="1184"/>
      <c r="UFC7" s="1184"/>
      <c r="UFD7" s="1184"/>
      <c r="UFE7" s="1184"/>
      <c r="UFF7" s="1184"/>
      <c r="UFG7" s="1184"/>
      <c r="UFH7" s="1184"/>
      <c r="UFI7" s="1184"/>
      <c r="UFJ7" s="1184"/>
      <c r="UFK7" s="1184"/>
      <c r="UFL7" s="1184"/>
      <c r="UFM7" s="1184"/>
      <c r="UFN7" s="1184"/>
      <c r="UFO7" s="1184"/>
      <c r="UFP7" s="1184"/>
      <c r="UFQ7" s="1184"/>
      <c r="UFR7" s="1184"/>
      <c r="UFS7" s="1184"/>
      <c r="UFT7" s="1184"/>
      <c r="UFU7" s="1184"/>
      <c r="UFV7" s="1184"/>
      <c r="UFW7" s="1184"/>
      <c r="UFX7" s="1184"/>
      <c r="UFY7" s="1184"/>
      <c r="UFZ7" s="1184"/>
      <c r="UGA7" s="1184"/>
      <c r="UGB7" s="1184"/>
      <c r="UGC7" s="1184"/>
      <c r="UGD7" s="1184"/>
      <c r="UGE7" s="1184"/>
      <c r="UGF7" s="1184"/>
      <c r="UGG7" s="1184"/>
      <c r="UGH7" s="1184"/>
      <c r="UGI7" s="1184"/>
      <c r="UGJ7" s="1184"/>
      <c r="UGK7" s="1184"/>
      <c r="UGL7" s="1184"/>
      <c r="UGM7" s="1184"/>
      <c r="UGN7" s="1184"/>
      <c r="UGO7" s="1184"/>
      <c r="UGP7" s="1184"/>
      <c r="UGQ7" s="1184"/>
      <c r="UGR7" s="1184"/>
      <c r="UGS7" s="1184"/>
      <c r="UGT7" s="1184"/>
      <c r="UGU7" s="1184"/>
      <c r="UGV7" s="1184"/>
      <c r="UGW7" s="1184"/>
      <c r="UGX7" s="1184"/>
      <c r="UGY7" s="1184"/>
      <c r="UGZ7" s="1184"/>
      <c r="UHA7" s="1184"/>
      <c r="UHB7" s="1184"/>
      <c r="UHC7" s="1184"/>
      <c r="UHD7" s="1184"/>
      <c r="UHE7" s="1184"/>
      <c r="UHF7" s="1184"/>
      <c r="UHG7" s="1184"/>
      <c r="UHH7" s="1184"/>
      <c r="UHI7" s="1184"/>
      <c r="UHJ7" s="1184"/>
      <c r="UHK7" s="1184"/>
      <c r="UHL7" s="1184"/>
      <c r="UHM7" s="1184"/>
      <c r="UHN7" s="1184"/>
      <c r="UHO7" s="1184"/>
      <c r="UHP7" s="1184"/>
      <c r="UHQ7" s="1184"/>
      <c r="UHR7" s="1184"/>
      <c r="UHS7" s="1184"/>
      <c r="UHT7" s="1184"/>
      <c r="UHU7" s="1184"/>
      <c r="UHV7" s="1184"/>
      <c r="UHW7" s="1184"/>
      <c r="UHX7" s="1184"/>
      <c r="UHY7" s="1184"/>
      <c r="UHZ7" s="1184"/>
      <c r="UIA7" s="1184"/>
      <c r="UIB7" s="1184"/>
      <c r="UIC7" s="1184"/>
      <c r="UID7" s="1184"/>
      <c r="UIE7" s="1184"/>
      <c r="UIF7" s="1184"/>
      <c r="UIG7" s="1184"/>
      <c r="UIH7" s="1184"/>
      <c r="UII7" s="1184"/>
      <c r="UIJ7" s="1184"/>
      <c r="UIK7" s="1184"/>
      <c r="UIL7" s="1184"/>
      <c r="UIM7" s="1184"/>
      <c r="UIN7" s="1184"/>
      <c r="UIO7" s="1184"/>
      <c r="UIP7" s="1184"/>
      <c r="UIQ7" s="1184"/>
      <c r="UIR7" s="1184"/>
      <c r="UIS7" s="1184"/>
      <c r="UIT7" s="1184"/>
      <c r="UIU7" s="1184"/>
      <c r="UIV7" s="1184"/>
      <c r="UIW7" s="1184"/>
      <c r="UIX7" s="1184"/>
      <c r="UIY7" s="1184"/>
      <c r="UIZ7" s="1184"/>
      <c r="UJA7" s="1184"/>
      <c r="UJB7" s="1184"/>
      <c r="UJC7" s="1184"/>
      <c r="UJD7" s="1184"/>
      <c r="UJE7" s="1184"/>
      <c r="UJF7" s="1184"/>
      <c r="UJG7" s="1184"/>
      <c r="UJH7" s="1184"/>
      <c r="UJI7" s="1184"/>
      <c r="UJJ7" s="1184"/>
      <c r="UJK7" s="1184"/>
      <c r="UJL7" s="1184"/>
      <c r="UJM7" s="1184"/>
      <c r="UJN7" s="1184"/>
      <c r="UJO7" s="1184"/>
      <c r="UJP7" s="1184"/>
      <c r="UJQ7" s="1184"/>
      <c r="UJR7" s="1184"/>
      <c r="UJS7" s="1184"/>
      <c r="UJT7" s="1184"/>
      <c r="UJU7" s="1184"/>
      <c r="UJV7" s="1184"/>
      <c r="UJW7" s="1184"/>
      <c r="UJX7" s="1184"/>
      <c r="UJY7" s="1184"/>
      <c r="UJZ7" s="1184"/>
      <c r="UKA7" s="1184"/>
      <c r="UKB7" s="1184"/>
      <c r="UKC7" s="1184"/>
      <c r="UKD7" s="1184"/>
      <c r="UKE7" s="1184"/>
      <c r="UKF7" s="1184"/>
      <c r="UKG7" s="1184"/>
      <c r="UKH7" s="1184"/>
      <c r="UKI7" s="1184"/>
      <c r="UKJ7" s="1184"/>
      <c r="UKK7" s="1184"/>
      <c r="UKL7" s="1184"/>
      <c r="UKM7" s="1184"/>
      <c r="UKN7" s="1184"/>
      <c r="UKO7" s="1184"/>
      <c r="UKP7" s="1184"/>
      <c r="UKQ7" s="1184"/>
      <c r="UKR7" s="1184"/>
      <c r="UKS7" s="1184"/>
      <c r="UKT7" s="1184"/>
      <c r="UKU7" s="1184"/>
      <c r="UKV7" s="1184"/>
      <c r="UKW7" s="1184"/>
      <c r="UKX7" s="1184"/>
      <c r="UKY7" s="1184"/>
      <c r="UKZ7" s="1184"/>
      <c r="ULA7" s="1184"/>
      <c r="ULB7" s="1184"/>
      <c r="ULC7" s="1184"/>
      <c r="ULD7" s="1184"/>
      <c r="ULE7" s="1184"/>
      <c r="ULF7" s="1184"/>
      <c r="ULG7" s="1184"/>
      <c r="ULH7" s="1184"/>
      <c r="ULI7" s="1184"/>
      <c r="ULJ7" s="1184"/>
      <c r="ULK7" s="1184"/>
      <c r="ULL7" s="1184"/>
      <c r="ULM7" s="1184"/>
      <c r="ULN7" s="1184"/>
      <c r="ULO7" s="1184"/>
      <c r="ULP7" s="1184"/>
      <c r="ULQ7" s="1184"/>
      <c r="ULR7" s="1184"/>
      <c r="ULS7" s="1184"/>
      <c r="ULT7" s="1184"/>
      <c r="ULU7" s="1184"/>
      <c r="ULV7" s="1184"/>
      <c r="ULW7" s="1184"/>
      <c r="ULX7" s="1184"/>
      <c r="ULY7" s="1184"/>
      <c r="ULZ7" s="1184"/>
      <c r="UMA7" s="1184"/>
      <c r="UMB7" s="1184"/>
      <c r="UMC7" s="1184"/>
      <c r="UMD7" s="1184"/>
      <c r="UME7" s="1184"/>
      <c r="UMF7" s="1184"/>
      <c r="UMG7" s="1184"/>
      <c r="UMH7" s="1184"/>
      <c r="UMI7" s="1184"/>
      <c r="UMJ7" s="1184"/>
      <c r="UMK7" s="1184"/>
      <c r="UML7" s="1184"/>
      <c r="UMM7" s="1184"/>
      <c r="UMN7" s="1184"/>
      <c r="UMO7" s="1184"/>
      <c r="UMP7" s="1184"/>
      <c r="UMQ7" s="1184"/>
      <c r="UMR7" s="1184"/>
      <c r="UMS7" s="1184"/>
      <c r="UMT7" s="1184"/>
      <c r="UMU7" s="1184"/>
      <c r="UMV7" s="1184"/>
      <c r="UMW7" s="1184"/>
      <c r="UMX7" s="1184"/>
      <c r="UMY7" s="1184"/>
      <c r="UMZ7" s="1184"/>
      <c r="UNA7" s="1184"/>
      <c r="UNB7" s="1184"/>
      <c r="UNC7" s="1184"/>
      <c r="UND7" s="1184"/>
      <c r="UNE7" s="1184"/>
      <c r="UNF7" s="1184"/>
      <c r="UNG7" s="1184"/>
      <c r="UNH7" s="1184"/>
      <c r="UNI7" s="1184"/>
      <c r="UNJ7" s="1184"/>
      <c r="UNK7" s="1184"/>
      <c r="UNL7" s="1184"/>
      <c r="UNM7" s="1184"/>
      <c r="UNN7" s="1184"/>
      <c r="UNO7" s="1184"/>
      <c r="UNP7" s="1184"/>
      <c r="UNQ7" s="1184"/>
      <c r="UNR7" s="1184"/>
      <c r="UNS7" s="1184"/>
      <c r="UNT7" s="1184"/>
      <c r="UNU7" s="1184"/>
      <c r="UNV7" s="1184"/>
      <c r="UNW7" s="1184"/>
      <c r="UNX7" s="1184"/>
      <c r="UNY7" s="1184"/>
      <c r="UNZ7" s="1184"/>
      <c r="UOA7" s="1184"/>
      <c r="UOB7" s="1184"/>
      <c r="UOC7" s="1184"/>
      <c r="UOD7" s="1184"/>
      <c r="UOE7" s="1184"/>
      <c r="UOF7" s="1184"/>
      <c r="UOG7" s="1184"/>
      <c r="UOH7" s="1184"/>
      <c r="UOI7" s="1184"/>
      <c r="UOJ7" s="1184"/>
      <c r="UOK7" s="1184"/>
      <c r="UOL7" s="1184"/>
      <c r="UOM7" s="1184"/>
      <c r="UON7" s="1184"/>
      <c r="UOO7" s="1184"/>
      <c r="UOP7" s="1184"/>
      <c r="UOQ7" s="1184"/>
      <c r="UOR7" s="1184"/>
      <c r="UOS7" s="1184"/>
      <c r="UOT7" s="1184"/>
      <c r="UOU7" s="1184"/>
      <c r="UOV7" s="1184"/>
      <c r="UOW7" s="1184"/>
      <c r="UOX7" s="1184"/>
      <c r="UOY7" s="1184"/>
      <c r="UOZ7" s="1184"/>
      <c r="UPA7" s="1184"/>
      <c r="UPB7" s="1184"/>
      <c r="UPC7" s="1184"/>
      <c r="UPD7" s="1184"/>
      <c r="UPE7" s="1184"/>
      <c r="UPF7" s="1184"/>
      <c r="UPG7" s="1184"/>
      <c r="UPH7" s="1184"/>
      <c r="UPI7" s="1184"/>
      <c r="UPJ7" s="1184"/>
      <c r="UPK7" s="1184"/>
      <c r="UPL7" s="1184"/>
      <c r="UPM7" s="1184"/>
      <c r="UPN7" s="1184"/>
      <c r="UPO7" s="1184"/>
      <c r="UPP7" s="1184"/>
      <c r="UPQ7" s="1184"/>
      <c r="UPR7" s="1184"/>
      <c r="UPS7" s="1184"/>
      <c r="UPT7" s="1184"/>
      <c r="UPU7" s="1184"/>
      <c r="UPV7" s="1184"/>
      <c r="UPW7" s="1184"/>
      <c r="UPX7" s="1184"/>
      <c r="UPY7" s="1184"/>
      <c r="UPZ7" s="1184"/>
      <c r="UQA7" s="1184"/>
      <c r="UQB7" s="1184"/>
      <c r="UQC7" s="1184"/>
      <c r="UQD7" s="1184"/>
      <c r="UQE7" s="1184"/>
      <c r="UQF7" s="1184"/>
      <c r="UQG7" s="1184"/>
      <c r="UQH7" s="1184"/>
      <c r="UQI7" s="1184"/>
      <c r="UQJ7" s="1184"/>
      <c r="UQK7" s="1184"/>
      <c r="UQL7" s="1184"/>
      <c r="UQM7" s="1184"/>
      <c r="UQN7" s="1184"/>
      <c r="UQO7" s="1184"/>
      <c r="UQP7" s="1184"/>
      <c r="UQQ7" s="1184"/>
      <c r="UQR7" s="1184"/>
      <c r="UQS7" s="1184"/>
      <c r="UQT7" s="1184"/>
      <c r="UQU7" s="1184"/>
      <c r="UQV7" s="1184"/>
      <c r="UQW7" s="1184"/>
      <c r="UQX7" s="1184"/>
      <c r="UQY7" s="1184"/>
      <c r="UQZ7" s="1184"/>
      <c r="URA7" s="1184"/>
      <c r="URB7" s="1184"/>
      <c r="URC7" s="1184"/>
      <c r="URD7" s="1184"/>
      <c r="URE7" s="1184"/>
      <c r="URF7" s="1184"/>
      <c r="URG7" s="1184"/>
      <c r="URH7" s="1184"/>
      <c r="URI7" s="1184"/>
      <c r="URJ7" s="1184"/>
      <c r="URK7" s="1184"/>
      <c r="URL7" s="1184"/>
      <c r="URM7" s="1184"/>
      <c r="URN7" s="1184"/>
      <c r="URO7" s="1184"/>
      <c r="URP7" s="1184"/>
      <c r="URQ7" s="1184"/>
      <c r="URR7" s="1184"/>
      <c r="URS7" s="1184"/>
      <c r="URT7" s="1184"/>
      <c r="URU7" s="1184"/>
      <c r="URV7" s="1184"/>
      <c r="URW7" s="1184"/>
      <c r="URX7" s="1184"/>
      <c r="URY7" s="1184"/>
      <c r="URZ7" s="1184"/>
      <c r="USA7" s="1184"/>
      <c r="USB7" s="1184"/>
      <c r="USC7" s="1184"/>
      <c r="USD7" s="1184"/>
      <c r="USE7" s="1184"/>
      <c r="USF7" s="1184"/>
      <c r="USG7" s="1184"/>
      <c r="USH7" s="1184"/>
      <c r="USI7" s="1184"/>
      <c r="USJ7" s="1184"/>
      <c r="USK7" s="1184"/>
      <c r="USL7" s="1184"/>
      <c r="USM7" s="1184"/>
      <c r="USN7" s="1184"/>
      <c r="USO7" s="1184"/>
      <c r="USP7" s="1184"/>
      <c r="USQ7" s="1184"/>
      <c r="USR7" s="1184"/>
      <c r="USS7" s="1184"/>
      <c r="UST7" s="1184"/>
      <c r="USU7" s="1184"/>
      <c r="USV7" s="1184"/>
      <c r="USW7" s="1184"/>
      <c r="USX7" s="1184"/>
      <c r="USY7" s="1184"/>
      <c r="USZ7" s="1184"/>
      <c r="UTA7" s="1184"/>
      <c r="UTB7" s="1184"/>
      <c r="UTC7" s="1184"/>
      <c r="UTD7" s="1184"/>
      <c r="UTE7" s="1184"/>
      <c r="UTF7" s="1184"/>
      <c r="UTG7" s="1184"/>
      <c r="UTH7" s="1184"/>
      <c r="UTI7" s="1184"/>
      <c r="UTJ7" s="1184"/>
      <c r="UTK7" s="1184"/>
      <c r="UTL7" s="1184"/>
      <c r="UTM7" s="1184"/>
      <c r="UTN7" s="1184"/>
      <c r="UTO7" s="1184"/>
      <c r="UTP7" s="1184"/>
      <c r="UTQ7" s="1184"/>
      <c r="UTR7" s="1184"/>
      <c r="UTS7" s="1184"/>
      <c r="UTT7" s="1184"/>
      <c r="UTU7" s="1184"/>
      <c r="UTV7" s="1184"/>
      <c r="UTW7" s="1184"/>
      <c r="UTX7" s="1184"/>
      <c r="UTY7" s="1184"/>
      <c r="UTZ7" s="1184"/>
      <c r="UUA7" s="1184"/>
      <c r="UUB7" s="1184"/>
      <c r="UUC7" s="1184"/>
      <c r="UUD7" s="1184"/>
      <c r="UUE7" s="1184"/>
      <c r="UUF7" s="1184"/>
      <c r="UUG7" s="1184"/>
      <c r="UUH7" s="1184"/>
      <c r="UUI7" s="1184"/>
      <c r="UUJ7" s="1184"/>
      <c r="UUK7" s="1184"/>
      <c r="UUL7" s="1184"/>
      <c r="UUM7" s="1184"/>
      <c r="UUN7" s="1184"/>
      <c r="UUO7" s="1184"/>
      <c r="UUP7" s="1184"/>
      <c r="UUQ7" s="1184"/>
      <c r="UUR7" s="1184"/>
      <c r="UUS7" s="1184"/>
      <c r="UUT7" s="1184"/>
      <c r="UUU7" s="1184"/>
      <c r="UUV7" s="1184"/>
      <c r="UUW7" s="1184"/>
      <c r="UUX7" s="1184"/>
      <c r="UUY7" s="1184"/>
      <c r="UUZ7" s="1184"/>
      <c r="UVA7" s="1184"/>
      <c r="UVB7" s="1184"/>
      <c r="UVC7" s="1184"/>
      <c r="UVD7" s="1184"/>
      <c r="UVE7" s="1184"/>
      <c r="UVF7" s="1184"/>
      <c r="UVG7" s="1184"/>
      <c r="UVH7" s="1184"/>
      <c r="UVI7" s="1184"/>
      <c r="UVJ7" s="1184"/>
      <c r="UVK7" s="1184"/>
      <c r="UVL7" s="1184"/>
      <c r="UVM7" s="1184"/>
      <c r="UVN7" s="1184"/>
      <c r="UVO7" s="1184"/>
      <c r="UVP7" s="1184"/>
      <c r="UVQ7" s="1184"/>
      <c r="UVR7" s="1184"/>
      <c r="UVS7" s="1184"/>
      <c r="UVT7" s="1184"/>
      <c r="UVU7" s="1184"/>
      <c r="UVV7" s="1184"/>
      <c r="UVW7" s="1184"/>
      <c r="UVX7" s="1184"/>
      <c r="UVY7" s="1184"/>
      <c r="UVZ7" s="1184"/>
      <c r="UWA7" s="1184"/>
      <c r="UWB7" s="1184"/>
      <c r="UWC7" s="1184"/>
      <c r="UWD7" s="1184"/>
      <c r="UWE7" s="1184"/>
      <c r="UWF7" s="1184"/>
      <c r="UWG7" s="1184"/>
      <c r="UWH7" s="1184"/>
      <c r="UWI7" s="1184"/>
      <c r="UWJ7" s="1184"/>
      <c r="UWK7" s="1184"/>
      <c r="UWL7" s="1184"/>
      <c r="UWM7" s="1184"/>
      <c r="UWN7" s="1184"/>
      <c r="UWO7" s="1184"/>
      <c r="UWP7" s="1184"/>
      <c r="UWQ7" s="1184"/>
      <c r="UWR7" s="1184"/>
      <c r="UWS7" s="1184"/>
      <c r="UWT7" s="1184"/>
      <c r="UWU7" s="1184"/>
      <c r="UWV7" s="1184"/>
      <c r="UWW7" s="1184"/>
      <c r="UWX7" s="1184"/>
      <c r="UWY7" s="1184"/>
      <c r="UWZ7" s="1184"/>
      <c r="UXA7" s="1184"/>
      <c r="UXB7" s="1184"/>
      <c r="UXC7" s="1184"/>
      <c r="UXD7" s="1184"/>
      <c r="UXE7" s="1184"/>
      <c r="UXF7" s="1184"/>
      <c r="UXG7" s="1184"/>
      <c r="UXH7" s="1184"/>
      <c r="UXI7" s="1184"/>
      <c r="UXJ7" s="1184"/>
      <c r="UXK7" s="1184"/>
      <c r="UXL7" s="1184"/>
      <c r="UXM7" s="1184"/>
      <c r="UXN7" s="1184"/>
      <c r="UXO7" s="1184"/>
      <c r="UXP7" s="1184"/>
      <c r="UXQ7" s="1184"/>
      <c r="UXR7" s="1184"/>
      <c r="UXS7" s="1184"/>
      <c r="UXT7" s="1184"/>
      <c r="UXU7" s="1184"/>
      <c r="UXV7" s="1184"/>
      <c r="UXW7" s="1184"/>
      <c r="UXX7" s="1184"/>
      <c r="UXY7" s="1184"/>
      <c r="UXZ7" s="1184"/>
      <c r="UYA7" s="1184"/>
      <c r="UYB7" s="1184"/>
      <c r="UYC7" s="1184"/>
      <c r="UYD7" s="1184"/>
      <c r="UYE7" s="1184"/>
      <c r="UYF7" s="1184"/>
      <c r="UYG7" s="1184"/>
      <c r="UYH7" s="1184"/>
      <c r="UYI7" s="1184"/>
      <c r="UYJ7" s="1184"/>
      <c r="UYK7" s="1184"/>
      <c r="UYL7" s="1184"/>
      <c r="UYM7" s="1184"/>
      <c r="UYN7" s="1184"/>
      <c r="UYO7" s="1184"/>
      <c r="UYP7" s="1184"/>
      <c r="UYQ7" s="1184"/>
      <c r="UYR7" s="1184"/>
      <c r="UYS7" s="1184"/>
      <c r="UYT7" s="1184"/>
      <c r="UYU7" s="1184"/>
      <c r="UYV7" s="1184"/>
      <c r="UYW7" s="1184"/>
      <c r="UYX7" s="1184"/>
      <c r="UYY7" s="1184"/>
      <c r="UYZ7" s="1184"/>
      <c r="UZA7" s="1184"/>
      <c r="UZB7" s="1184"/>
      <c r="UZC7" s="1184"/>
      <c r="UZD7" s="1184"/>
      <c r="UZE7" s="1184"/>
      <c r="UZF7" s="1184"/>
      <c r="UZG7" s="1184"/>
      <c r="UZH7" s="1184"/>
      <c r="UZI7" s="1184"/>
      <c r="UZJ7" s="1184"/>
      <c r="UZK7" s="1184"/>
      <c r="UZL7" s="1184"/>
      <c r="UZM7" s="1184"/>
      <c r="UZN7" s="1184"/>
      <c r="UZO7" s="1184"/>
      <c r="UZP7" s="1184"/>
      <c r="UZQ7" s="1184"/>
      <c r="UZR7" s="1184"/>
      <c r="UZS7" s="1184"/>
      <c r="UZT7" s="1184"/>
      <c r="UZU7" s="1184"/>
      <c r="UZV7" s="1184"/>
      <c r="UZW7" s="1184"/>
      <c r="UZX7" s="1184"/>
      <c r="UZY7" s="1184"/>
      <c r="UZZ7" s="1184"/>
      <c r="VAA7" s="1184"/>
      <c r="VAB7" s="1184"/>
      <c r="VAC7" s="1184"/>
      <c r="VAD7" s="1184"/>
      <c r="VAE7" s="1184"/>
      <c r="VAF7" s="1184"/>
      <c r="VAG7" s="1184"/>
      <c r="VAH7" s="1184"/>
      <c r="VAI7" s="1184"/>
      <c r="VAJ7" s="1184"/>
      <c r="VAK7" s="1184"/>
      <c r="VAL7" s="1184"/>
      <c r="VAM7" s="1184"/>
      <c r="VAN7" s="1184"/>
      <c r="VAO7" s="1184"/>
      <c r="VAP7" s="1184"/>
      <c r="VAQ7" s="1184"/>
      <c r="VAR7" s="1184"/>
      <c r="VAS7" s="1184"/>
      <c r="VAT7" s="1184"/>
      <c r="VAU7" s="1184"/>
      <c r="VAV7" s="1184"/>
      <c r="VAW7" s="1184"/>
      <c r="VAX7" s="1184"/>
      <c r="VAY7" s="1184"/>
      <c r="VAZ7" s="1184"/>
      <c r="VBA7" s="1184"/>
      <c r="VBB7" s="1184"/>
      <c r="VBC7" s="1184"/>
      <c r="VBD7" s="1184"/>
      <c r="VBE7" s="1184"/>
      <c r="VBF7" s="1184"/>
      <c r="VBG7" s="1184"/>
      <c r="VBH7" s="1184"/>
      <c r="VBI7" s="1184"/>
      <c r="VBJ7" s="1184"/>
      <c r="VBK7" s="1184"/>
      <c r="VBL7" s="1184"/>
      <c r="VBM7" s="1184"/>
      <c r="VBN7" s="1184"/>
      <c r="VBO7" s="1184"/>
      <c r="VBP7" s="1184"/>
      <c r="VBQ7" s="1184"/>
      <c r="VBR7" s="1184"/>
      <c r="VBS7" s="1184"/>
      <c r="VBT7" s="1184"/>
      <c r="VBU7" s="1184"/>
      <c r="VBV7" s="1184"/>
      <c r="VBW7" s="1184"/>
      <c r="VBX7" s="1184"/>
      <c r="VBY7" s="1184"/>
      <c r="VBZ7" s="1184"/>
      <c r="VCA7" s="1184"/>
      <c r="VCB7" s="1184"/>
      <c r="VCC7" s="1184"/>
      <c r="VCD7" s="1184"/>
      <c r="VCE7" s="1184"/>
      <c r="VCF7" s="1184"/>
      <c r="VCG7" s="1184"/>
      <c r="VCH7" s="1184"/>
      <c r="VCI7" s="1184"/>
      <c r="VCJ7" s="1184"/>
      <c r="VCK7" s="1184"/>
      <c r="VCL7" s="1184"/>
      <c r="VCM7" s="1184"/>
      <c r="VCN7" s="1184"/>
      <c r="VCO7" s="1184"/>
      <c r="VCP7" s="1184"/>
      <c r="VCQ7" s="1184"/>
      <c r="VCR7" s="1184"/>
      <c r="VCS7" s="1184"/>
      <c r="VCT7" s="1184"/>
      <c r="VCU7" s="1184"/>
      <c r="VCV7" s="1184"/>
      <c r="VCW7" s="1184"/>
      <c r="VCX7" s="1184"/>
      <c r="VCY7" s="1184"/>
      <c r="VCZ7" s="1184"/>
      <c r="VDA7" s="1184"/>
      <c r="VDB7" s="1184"/>
      <c r="VDC7" s="1184"/>
      <c r="VDD7" s="1184"/>
      <c r="VDE7" s="1184"/>
      <c r="VDF7" s="1184"/>
      <c r="VDG7" s="1184"/>
      <c r="VDH7" s="1184"/>
      <c r="VDI7" s="1184"/>
      <c r="VDJ7" s="1184"/>
      <c r="VDK7" s="1184"/>
      <c r="VDL7" s="1184"/>
      <c r="VDM7" s="1184"/>
      <c r="VDN7" s="1184"/>
      <c r="VDO7" s="1184"/>
      <c r="VDP7" s="1184"/>
      <c r="VDQ7" s="1184"/>
      <c r="VDR7" s="1184"/>
      <c r="VDS7" s="1184"/>
      <c r="VDT7" s="1184"/>
      <c r="VDU7" s="1184"/>
      <c r="VDV7" s="1184"/>
      <c r="VDW7" s="1184"/>
      <c r="VDX7" s="1184"/>
      <c r="VDY7" s="1184"/>
      <c r="VDZ7" s="1184"/>
      <c r="VEA7" s="1184"/>
      <c r="VEB7" s="1184"/>
      <c r="VEC7" s="1184"/>
      <c r="VED7" s="1184"/>
      <c r="VEE7" s="1184"/>
      <c r="VEF7" s="1184"/>
      <c r="VEG7" s="1184"/>
      <c r="VEH7" s="1184"/>
      <c r="VEI7" s="1184"/>
      <c r="VEJ7" s="1184"/>
      <c r="VEK7" s="1184"/>
      <c r="VEL7" s="1184"/>
      <c r="VEM7" s="1184"/>
      <c r="VEN7" s="1184"/>
      <c r="VEO7" s="1184"/>
      <c r="VEP7" s="1184"/>
      <c r="VEQ7" s="1184"/>
      <c r="VER7" s="1184"/>
      <c r="VES7" s="1184"/>
      <c r="VET7" s="1184"/>
      <c r="VEU7" s="1184"/>
      <c r="VEV7" s="1184"/>
      <c r="VEW7" s="1184"/>
      <c r="VEX7" s="1184"/>
      <c r="VEY7" s="1184"/>
      <c r="VEZ7" s="1184"/>
      <c r="VFA7" s="1184"/>
      <c r="VFB7" s="1184"/>
      <c r="VFC7" s="1184"/>
      <c r="VFD7" s="1184"/>
      <c r="VFE7" s="1184"/>
      <c r="VFF7" s="1184"/>
      <c r="VFG7" s="1184"/>
      <c r="VFH7" s="1184"/>
      <c r="VFI7" s="1184"/>
      <c r="VFJ7" s="1184"/>
      <c r="VFK7" s="1184"/>
      <c r="VFL7" s="1184"/>
      <c r="VFM7" s="1184"/>
      <c r="VFN7" s="1184"/>
      <c r="VFO7" s="1184"/>
      <c r="VFP7" s="1184"/>
      <c r="VFQ7" s="1184"/>
      <c r="VFR7" s="1184"/>
      <c r="VFS7" s="1184"/>
      <c r="VFT7" s="1184"/>
      <c r="VFU7" s="1184"/>
      <c r="VFV7" s="1184"/>
      <c r="VFW7" s="1184"/>
      <c r="VFX7" s="1184"/>
      <c r="VFY7" s="1184"/>
      <c r="VFZ7" s="1184"/>
      <c r="VGA7" s="1184"/>
      <c r="VGB7" s="1184"/>
      <c r="VGC7" s="1184"/>
      <c r="VGD7" s="1184"/>
      <c r="VGE7" s="1184"/>
      <c r="VGF7" s="1184"/>
      <c r="VGG7" s="1184"/>
      <c r="VGH7" s="1184"/>
      <c r="VGI7" s="1184"/>
      <c r="VGJ7" s="1184"/>
      <c r="VGK7" s="1184"/>
      <c r="VGL7" s="1184"/>
      <c r="VGM7" s="1184"/>
      <c r="VGN7" s="1184"/>
      <c r="VGO7" s="1184"/>
      <c r="VGP7" s="1184"/>
      <c r="VGQ7" s="1184"/>
      <c r="VGR7" s="1184"/>
      <c r="VGS7" s="1184"/>
      <c r="VGT7" s="1184"/>
      <c r="VGU7" s="1184"/>
      <c r="VGV7" s="1184"/>
      <c r="VGW7" s="1184"/>
      <c r="VGX7" s="1184"/>
      <c r="VGY7" s="1184"/>
      <c r="VGZ7" s="1184"/>
      <c r="VHA7" s="1184"/>
      <c r="VHB7" s="1184"/>
      <c r="VHC7" s="1184"/>
      <c r="VHD7" s="1184"/>
      <c r="VHE7" s="1184"/>
      <c r="VHF7" s="1184"/>
      <c r="VHG7" s="1184"/>
      <c r="VHH7" s="1184"/>
      <c r="VHI7" s="1184"/>
      <c r="VHJ7" s="1184"/>
      <c r="VHK7" s="1184"/>
      <c r="VHL7" s="1184"/>
      <c r="VHM7" s="1184"/>
      <c r="VHN7" s="1184"/>
      <c r="VHO7" s="1184"/>
      <c r="VHP7" s="1184"/>
      <c r="VHQ7" s="1184"/>
      <c r="VHR7" s="1184"/>
      <c r="VHS7" s="1184"/>
      <c r="VHT7" s="1184"/>
      <c r="VHU7" s="1184"/>
      <c r="VHV7" s="1184"/>
      <c r="VHW7" s="1184"/>
      <c r="VHX7" s="1184"/>
      <c r="VHY7" s="1184"/>
      <c r="VHZ7" s="1184"/>
      <c r="VIA7" s="1184"/>
      <c r="VIB7" s="1184"/>
      <c r="VIC7" s="1184"/>
      <c r="VID7" s="1184"/>
      <c r="VIE7" s="1184"/>
      <c r="VIF7" s="1184"/>
      <c r="VIG7" s="1184"/>
      <c r="VIH7" s="1184"/>
      <c r="VII7" s="1184"/>
      <c r="VIJ7" s="1184"/>
      <c r="VIK7" s="1184"/>
      <c r="VIL7" s="1184"/>
      <c r="VIM7" s="1184"/>
      <c r="VIN7" s="1184"/>
      <c r="VIO7" s="1184"/>
      <c r="VIP7" s="1184"/>
      <c r="VIQ7" s="1184"/>
      <c r="VIR7" s="1184"/>
      <c r="VIS7" s="1184"/>
      <c r="VIT7" s="1184"/>
      <c r="VIU7" s="1184"/>
      <c r="VIV7" s="1184"/>
      <c r="VIW7" s="1184"/>
      <c r="VIX7" s="1184"/>
      <c r="VIY7" s="1184"/>
      <c r="VIZ7" s="1184"/>
      <c r="VJA7" s="1184"/>
      <c r="VJB7" s="1184"/>
      <c r="VJC7" s="1184"/>
      <c r="VJD7" s="1184"/>
      <c r="VJE7" s="1184"/>
      <c r="VJF7" s="1184"/>
      <c r="VJG7" s="1184"/>
      <c r="VJH7" s="1184"/>
      <c r="VJI7" s="1184"/>
      <c r="VJJ7" s="1184"/>
      <c r="VJK7" s="1184"/>
      <c r="VJL7" s="1184"/>
      <c r="VJM7" s="1184"/>
      <c r="VJN7" s="1184"/>
      <c r="VJO7" s="1184"/>
      <c r="VJP7" s="1184"/>
      <c r="VJQ7" s="1184"/>
      <c r="VJR7" s="1184"/>
      <c r="VJS7" s="1184"/>
      <c r="VJT7" s="1184"/>
      <c r="VJU7" s="1184"/>
      <c r="VJV7" s="1184"/>
      <c r="VJW7" s="1184"/>
      <c r="VJX7" s="1184"/>
      <c r="VJY7" s="1184"/>
      <c r="VJZ7" s="1184"/>
      <c r="VKA7" s="1184"/>
      <c r="VKB7" s="1184"/>
      <c r="VKC7" s="1184"/>
      <c r="VKD7" s="1184"/>
      <c r="VKE7" s="1184"/>
      <c r="VKF7" s="1184"/>
      <c r="VKG7" s="1184"/>
      <c r="VKH7" s="1184"/>
      <c r="VKI7" s="1184"/>
      <c r="VKJ7" s="1184"/>
      <c r="VKK7" s="1184"/>
      <c r="VKL7" s="1184"/>
      <c r="VKM7" s="1184"/>
      <c r="VKN7" s="1184"/>
      <c r="VKO7" s="1184"/>
      <c r="VKP7" s="1184"/>
      <c r="VKQ7" s="1184"/>
      <c r="VKR7" s="1184"/>
      <c r="VKS7" s="1184"/>
      <c r="VKT7" s="1184"/>
      <c r="VKU7" s="1184"/>
      <c r="VKV7" s="1184"/>
      <c r="VKW7" s="1184"/>
      <c r="VKX7" s="1184"/>
      <c r="VKY7" s="1184"/>
      <c r="VKZ7" s="1184"/>
      <c r="VLA7" s="1184"/>
      <c r="VLB7" s="1184"/>
      <c r="VLC7" s="1184"/>
      <c r="VLD7" s="1184"/>
      <c r="VLE7" s="1184"/>
      <c r="VLF7" s="1184"/>
      <c r="VLG7" s="1184"/>
      <c r="VLH7" s="1184"/>
      <c r="VLI7" s="1184"/>
      <c r="VLJ7" s="1184"/>
      <c r="VLK7" s="1184"/>
      <c r="VLL7" s="1184"/>
      <c r="VLM7" s="1184"/>
      <c r="VLN7" s="1184"/>
      <c r="VLO7" s="1184"/>
      <c r="VLP7" s="1184"/>
      <c r="VLQ7" s="1184"/>
      <c r="VLR7" s="1184"/>
      <c r="VLS7" s="1184"/>
      <c r="VLT7" s="1184"/>
      <c r="VLU7" s="1184"/>
      <c r="VLV7" s="1184"/>
      <c r="VLW7" s="1184"/>
      <c r="VLX7" s="1184"/>
      <c r="VLY7" s="1184"/>
      <c r="VLZ7" s="1184"/>
      <c r="VMA7" s="1184"/>
      <c r="VMB7" s="1184"/>
      <c r="VMC7" s="1184"/>
      <c r="VMD7" s="1184"/>
      <c r="VME7" s="1184"/>
      <c r="VMF7" s="1184"/>
      <c r="VMG7" s="1184"/>
      <c r="VMH7" s="1184"/>
      <c r="VMI7" s="1184"/>
      <c r="VMJ7" s="1184"/>
      <c r="VMK7" s="1184"/>
      <c r="VML7" s="1184"/>
      <c r="VMM7" s="1184"/>
      <c r="VMN7" s="1184"/>
      <c r="VMO7" s="1184"/>
      <c r="VMP7" s="1184"/>
      <c r="VMQ7" s="1184"/>
      <c r="VMR7" s="1184"/>
      <c r="VMS7" s="1184"/>
      <c r="VMT7" s="1184"/>
      <c r="VMU7" s="1184"/>
      <c r="VMV7" s="1184"/>
      <c r="VMW7" s="1184"/>
      <c r="VMX7" s="1184"/>
      <c r="VMY7" s="1184"/>
      <c r="VMZ7" s="1184"/>
      <c r="VNA7" s="1184"/>
      <c r="VNB7" s="1184"/>
      <c r="VNC7" s="1184"/>
      <c r="VND7" s="1184"/>
      <c r="VNE7" s="1184"/>
      <c r="VNF7" s="1184"/>
      <c r="VNG7" s="1184"/>
      <c r="VNH7" s="1184"/>
      <c r="VNI7" s="1184"/>
      <c r="VNJ7" s="1184"/>
      <c r="VNK7" s="1184"/>
      <c r="VNL7" s="1184"/>
      <c r="VNM7" s="1184"/>
      <c r="VNN7" s="1184"/>
      <c r="VNO7" s="1184"/>
      <c r="VNP7" s="1184"/>
      <c r="VNQ7" s="1184"/>
      <c r="VNR7" s="1184"/>
      <c r="VNS7" s="1184"/>
      <c r="VNT7" s="1184"/>
      <c r="VNU7" s="1184"/>
      <c r="VNV7" s="1184"/>
      <c r="VNW7" s="1184"/>
      <c r="VNX7" s="1184"/>
      <c r="VNY7" s="1184"/>
      <c r="VNZ7" s="1184"/>
      <c r="VOA7" s="1184"/>
      <c r="VOB7" s="1184"/>
      <c r="VOC7" s="1184"/>
      <c r="VOD7" s="1184"/>
      <c r="VOE7" s="1184"/>
      <c r="VOF7" s="1184"/>
      <c r="VOG7" s="1184"/>
      <c r="VOH7" s="1184"/>
      <c r="VOI7" s="1184"/>
      <c r="VOJ7" s="1184"/>
      <c r="VOK7" s="1184"/>
      <c r="VOL7" s="1184"/>
      <c r="VOM7" s="1184"/>
      <c r="VON7" s="1184"/>
      <c r="VOO7" s="1184"/>
      <c r="VOP7" s="1184"/>
      <c r="VOQ7" s="1184"/>
      <c r="VOR7" s="1184"/>
      <c r="VOS7" s="1184"/>
      <c r="VOT7" s="1184"/>
      <c r="VOU7" s="1184"/>
      <c r="VOV7" s="1184"/>
      <c r="VOW7" s="1184"/>
      <c r="VOX7" s="1184"/>
      <c r="VOY7" s="1184"/>
      <c r="VOZ7" s="1184"/>
      <c r="VPA7" s="1184"/>
      <c r="VPB7" s="1184"/>
      <c r="VPC7" s="1184"/>
      <c r="VPD7" s="1184"/>
      <c r="VPE7" s="1184"/>
      <c r="VPF7" s="1184"/>
      <c r="VPG7" s="1184"/>
      <c r="VPH7" s="1184"/>
      <c r="VPI7" s="1184"/>
      <c r="VPJ7" s="1184"/>
      <c r="VPK7" s="1184"/>
      <c r="VPL7" s="1184"/>
      <c r="VPM7" s="1184"/>
      <c r="VPN7" s="1184"/>
      <c r="VPO7" s="1184"/>
      <c r="VPP7" s="1184"/>
      <c r="VPQ7" s="1184"/>
      <c r="VPR7" s="1184"/>
      <c r="VPS7" s="1184"/>
      <c r="VPT7" s="1184"/>
      <c r="VPU7" s="1184"/>
      <c r="VPV7" s="1184"/>
      <c r="VPW7" s="1184"/>
      <c r="VPX7" s="1184"/>
      <c r="VPY7" s="1184"/>
      <c r="VPZ7" s="1184"/>
      <c r="VQA7" s="1184"/>
      <c r="VQB7" s="1184"/>
      <c r="VQC7" s="1184"/>
      <c r="VQD7" s="1184"/>
      <c r="VQE7" s="1184"/>
      <c r="VQF7" s="1184"/>
      <c r="VQG7" s="1184"/>
      <c r="VQH7" s="1184"/>
      <c r="VQI7" s="1184"/>
      <c r="VQJ7" s="1184"/>
      <c r="VQK7" s="1184"/>
      <c r="VQL7" s="1184"/>
      <c r="VQM7" s="1184"/>
      <c r="VQN7" s="1184"/>
      <c r="VQO7" s="1184"/>
      <c r="VQP7" s="1184"/>
      <c r="VQQ7" s="1184"/>
      <c r="VQR7" s="1184"/>
      <c r="VQS7" s="1184"/>
      <c r="VQT7" s="1184"/>
      <c r="VQU7" s="1184"/>
      <c r="VQV7" s="1184"/>
      <c r="VQW7" s="1184"/>
      <c r="VQX7" s="1184"/>
      <c r="VQY7" s="1184"/>
      <c r="VQZ7" s="1184"/>
      <c r="VRA7" s="1184"/>
      <c r="VRB7" s="1184"/>
      <c r="VRC7" s="1184"/>
      <c r="VRD7" s="1184"/>
      <c r="VRE7" s="1184"/>
      <c r="VRF7" s="1184"/>
      <c r="VRG7" s="1184"/>
      <c r="VRH7" s="1184"/>
      <c r="VRI7" s="1184"/>
      <c r="VRJ7" s="1184"/>
      <c r="VRK7" s="1184"/>
      <c r="VRL7" s="1184"/>
      <c r="VRM7" s="1184"/>
      <c r="VRN7" s="1184"/>
      <c r="VRO7" s="1184"/>
      <c r="VRP7" s="1184"/>
      <c r="VRQ7" s="1184"/>
      <c r="VRR7" s="1184"/>
      <c r="VRS7" s="1184"/>
      <c r="VRT7" s="1184"/>
      <c r="VRU7" s="1184"/>
      <c r="VRV7" s="1184"/>
      <c r="VRW7" s="1184"/>
      <c r="VRX7" s="1184"/>
      <c r="VRY7" s="1184"/>
      <c r="VRZ7" s="1184"/>
      <c r="VSA7" s="1184"/>
      <c r="VSB7" s="1184"/>
      <c r="VSC7" s="1184"/>
      <c r="VSD7" s="1184"/>
      <c r="VSE7" s="1184"/>
      <c r="VSF7" s="1184"/>
      <c r="VSG7" s="1184"/>
      <c r="VSH7" s="1184"/>
      <c r="VSI7" s="1184"/>
      <c r="VSJ7" s="1184"/>
      <c r="VSK7" s="1184"/>
      <c r="VSL7" s="1184"/>
      <c r="VSM7" s="1184"/>
      <c r="VSN7" s="1184"/>
      <c r="VSO7" s="1184"/>
      <c r="VSP7" s="1184"/>
      <c r="VSQ7" s="1184"/>
      <c r="VSR7" s="1184"/>
      <c r="VSS7" s="1184"/>
      <c r="VST7" s="1184"/>
      <c r="VSU7" s="1184"/>
      <c r="VSV7" s="1184"/>
      <c r="VSW7" s="1184"/>
      <c r="VSX7" s="1184"/>
      <c r="VSY7" s="1184"/>
      <c r="VSZ7" s="1184"/>
      <c r="VTA7" s="1184"/>
      <c r="VTB7" s="1184"/>
      <c r="VTC7" s="1184"/>
      <c r="VTD7" s="1184"/>
      <c r="VTE7" s="1184"/>
      <c r="VTF7" s="1184"/>
      <c r="VTG7" s="1184"/>
      <c r="VTH7" s="1184"/>
      <c r="VTI7" s="1184"/>
      <c r="VTJ7" s="1184"/>
      <c r="VTK7" s="1184"/>
      <c r="VTL7" s="1184"/>
      <c r="VTM7" s="1184"/>
      <c r="VTN7" s="1184"/>
      <c r="VTO7" s="1184"/>
      <c r="VTP7" s="1184"/>
      <c r="VTQ7" s="1184"/>
      <c r="VTR7" s="1184"/>
      <c r="VTS7" s="1184"/>
      <c r="VTT7" s="1184"/>
      <c r="VTU7" s="1184"/>
      <c r="VTV7" s="1184"/>
      <c r="VTW7" s="1184"/>
      <c r="VTX7" s="1184"/>
      <c r="VTY7" s="1184"/>
      <c r="VTZ7" s="1184"/>
      <c r="VUA7" s="1184"/>
      <c r="VUB7" s="1184"/>
      <c r="VUC7" s="1184"/>
      <c r="VUD7" s="1184"/>
      <c r="VUE7" s="1184"/>
      <c r="VUF7" s="1184"/>
      <c r="VUG7" s="1184"/>
      <c r="VUH7" s="1184"/>
      <c r="VUI7" s="1184"/>
      <c r="VUJ7" s="1184"/>
      <c r="VUK7" s="1184"/>
      <c r="VUL7" s="1184"/>
      <c r="VUM7" s="1184"/>
      <c r="VUN7" s="1184"/>
      <c r="VUO7" s="1184"/>
      <c r="VUP7" s="1184"/>
      <c r="VUQ7" s="1184"/>
      <c r="VUR7" s="1184"/>
      <c r="VUS7" s="1184"/>
      <c r="VUT7" s="1184"/>
      <c r="VUU7" s="1184"/>
      <c r="VUV7" s="1184"/>
      <c r="VUW7" s="1184"/>
      <c r="VUX7" s="1184"/>
      <c r="VUY7" s="1184"/>
      <c r="VUZ7" s="1184"/>
      <c r="VVA7" s="1184"/>
      <c r="VVB7" s="1184"/>
      <c r="VVC7" s="1184"/>
      <c r="VVD7" s="1184"/>
      <c r="VVE7" s="1184"/>
      <c r="VVF7" s="1184"/>
      <c r="VVG7" s="1184"/>
      <c r="VVH7" s="1184"/>
      <c r="VVI7" s="1184"/>
      <c r="VVJ7" s="1184"/>
      <c r="VVK7" s="1184"/>
      <c r="VVL7" s="1184"/>
      <c r="VVM7" s="1184"/>
      <c r="VVN7" s="1184"/>
      <c r="VVO7" s="1184"/>
      <c r="VVP7" s="1184"/>
      <c r="VVQ7" s="1184"/>
      <c r="VVR7" s="1184"/>
      <c r="VVS7" s="1184"/>
      <c r="VVT7" s="1184"/>
      <c r="VVU7" s="1184"/>
      <c r="VVV7" s="1184"/>
      <c r="VVW7" s="1184"/>
      <c r="VVX7" s="1184"/>
      <c r="VVY7" s="1184"/>
      <c r="VVZ7" s="1184"/>
      <c r="VWA7" s="1184"/>
      <c r="VWB7" s="1184"/>
      <c r="VWC7" s="1184"/>
      <c r="VWD7" s="1184"/>
      <c r="VWE7" s="1184"/>
      <c r="VWF7" s="1184"/>
      <c r="VWG7" s="1184"/>
      <c r="VWH7" s="1184"/>
      <c r="VWI7" s="1184"/>
      <c r="VWJ7" s="1184"/>
      <c r="VWK7" s="1184"/>
      <c r="VWL7" s="1184"/>
      <c r="VWM7" s="1184"/>
      <c r="VWN7" s="1184"/>
      <c r="VWO7" s="1184"/>
      <c r="VWP7" s="1184"/>
      <c r="VWQ7" s="1184"/>
      <c r="VWR7" s="1184"/>
      <c r="VWS7" s="1184"/>
      <c r="VWT7" s="1184"/>
      <c r="VWU7" s="1184"/>
      <c r="VWV7" s="1184"/>
      <c r="VWW7" s="1184"/>
      <c r="VWX7" s="1184"/>
      <c r="VWY7" s="1184"/>
      <c r="VWZ7" s="1184"/>
      <c r="VXA7" s="1184"/>
      <c r="VXB7" s="1184"/>
      <c r="VXC7" s="1184"/>
      <c r="VXD7" s="1184"/>
      <c r="VXE7" s="1184"/>
      <c r="VXF7" s="1184"/>
      <c r="VXG7" s="1184"/>
      <c r="VXH7" s="1184"/>
      <c r="VXI7" s="1184"/>
      <c r="VXJ7" s="1184"/>
      <c r="VXK7" s="1184"/>
      <c r="VXL7" s="1184"/>
      <c r="VXM7" s="1184"/>
      <c r="VXN7" s="1184"/>
      <c r="VXO7" s="1184"/>
      <c r="VXP7" s="1184"/>
      <c r="VXQ7" s="1184"/>
      <c r="VXR7" s="1184"/>
      <c r="VXS7" s="1184"/>
      <c r="VXT7" s="1184"/>
      <c r="VXU7" s="1184"/>
      <c r="VXV7" s="1184"/>
      <c r="VXW7" s="1184"/>
      <c r="VXX7" s="1184"/>
      <c r="VXY7" s="1184"/>
      <c r="VXZ7" s="1184"/>
      <c r="VYA7" s="1184"/>
      <c r="VYB7" s="1184"/>
      <c r="VYC7" s="1184"/>
      <c r="VYD7" s="1184"/>
      <c r="VYE7" s="1184"/>
      <c r="VYF7" s="1184"/>
      <c r="VYG7" s="1184"/>
      <c r="VYH7" s="1184"/>
      <c r="VYI7" s="1184"/>
      <c r="VYJ7" s="1184"/>
      <c r="VYK7" s="1184"/>
      <c r="VYL7" s="1184"/>
      <c r="VYM7" s="1184"/>
      <c r="VYN7" s="1184"/>
      <c r="VYO7" s="1184"/>
      <c r="VYP7" s="1184"/>
      <c r="VYQ7" s="1184"/>
      <c r="VYR7" s="1184"/>
      <c r="VYS7" s="1184"/>
      <c r="VYT7" s="1184"/>
      <c r="VYU7" s="1184"/>
      <c r="VYV7" s="1184"/>
      <c r="VYW7" s="1184"/>
      <c r="VYX7" s="1184"/>
      <c r="VYY7" s="1184"/>
      <c r="VYZ7" s="1184"/>
      <c r="VZA7" s="1184"/>
      <c r="VZB7" s="1184"/>
      <c r="VZC7" s="1184"/>
      <c r="VZD7" s="1184"/>
      <c r="VZE7" s="1184"/>
      <c r="VZF7" s="1184"/>
      <c r="VZG7" s="1184"/>
      <c r="VZH7" s="1184"/>
      <c r="VZI7" s="1184"/>
      <c r="VZJ7" s="1184"/>
      <c r="VZK7" s="1184"/>
      <c r="VZL7" s="1184"/>
      <c r="VZM7" s="1184"/>
      <c r="VZN7" s="1184"/>
      <c r="VZO7" s="1184"/>
      <c r="VZP7" s="1184"/>
      <c r="VZQ7" s="1184"/>
      <c r="VZR7" s="1184"/>
      <c r="VZS7" s="1184"/>
      <c r="VZT7" s="1184"/>
      <c r="VZU7" s="1184"/>
      <c r="VZV7" s="1184"/>
      <c r="VZW7" s="1184"/>
      <c r="VZX7" s="1184"/>
      <c r="VZY7" s="1184"/>
      <c r="VZZ7" s="1184"/>
      <c r="WAA7" s="1184"/>
      <c r="WAB7" s="1184"/>
      <c r="WAC7" s="1184"/>
      <c r="WAD7" s="1184"/>
      <c r="WAE7" s="1184"/>
      <c r="WAF7" s="1184"/>
      <c r="WAG7" s="1184"/>
      <c r="WAH7" s="1184"/>
      <c r="WAI7" s="1184"/>
      <c r="WAJ7" s="1184"/>
      <c r="WAK7" s="1184"/>
      <c r="WAL7" s="1184"/>
      <c r="WAM7" s="1184"/>
      <c r="WAN7" s="1184"/>
      <c r="WAO7" s="1184"/>
      <c r="WAP7" s="1184"/>
      <c r="WAQ7" s="1184"/>
      <c r="WAR7" s="1184"/>
      <c r="WAS7" s="1184"/>
      <c r="WAT7" s="1184"/>
      <c r="WAU7" s="1184"/>
      <c r="WAV7" s="1184"/>
      <c r="WAW7" s="1184"/>
      <c r="WAX7" s="1184"/>
      <c r="WAY7" s="1184"/>
      <c r="WAZ7" s="1184"/>
      <c r="WBA7" s="1184"/>
      <c r="WBB7" s="1184"/>
      <c r="WBC7" s="1184"/>
      <c r="WBD7" s="1184"/>
      <c r="WBE7" s="1184"/>
      <c r="WBF7" s="1184"/>
      <c r="WBG7" s="1184"/>
      <c r="WBH7" s="1184"/>
      <c r="WBI7" s="1184"/>
      <c r="WBJ7" s="1184"/>
      <c r="WBK7" s="1184"/>
      <c r="WBL7" s="1184"/>
      <c r="WBM7" s="1184"/>
      <c r="WBN7" s="1184"/>
      <c r="WBO7" s="1184"/>
      <c r="WBP7" s="1184"/>
      <c r="WBQ7" s="1184"/>
      <c r="WBR7" s="1184"/>
      <c r="WBS7" s="1184"/>
      <c r="WBT7" s="1184"/>
      <c r="WBU7" s="1184"/>
      <c r="WBV7" s="1184"/>
      <c r="WBW7" s="1184"/>
      <c r="WBX7" s="1184"/>
      <c r="WBY7" s="1184"/>
      <c r="WBZ7" s="1184"/>
      <c r="WCA7" s="1184"/>
      <c r="WCB7" s="1184"/>
      <c r="WCC7" s="1184"/>
      <c r="WCD7" s="1184"/>
      <c r="WCE7" s="1184"/>
      <c r="WCF7" s="1184"/>
      <c r="WCG7" s="1184"/>
      <c r="WCH7" s="1184"/>
      <c r="WCI7" s="1184"/>
      <c r="WCJ7" s="1184"/>
      <c r="WCK7" s="1184"/>
      <c r="WCL7" s="1184"/>
      <c r="WCM7" s="1184"/>
      <c r="WCN7" s="1184"/>
      <c r="WCO7" s="1184"/>
      <c r="WCP7" s="1184"/>
      <c r="WCQ7" s="1184"/>
      <c r="WCR7" s="1184"/>
      <c r="WCS7" s="1184"/>
      <c r="WCT7" s="1184"/>
      <c r="WCU7" s="1184"/>
      <c r="WCV7" s="1184"/>
      <c r="WCW7" s="1184"/>
      <c r="WCX7" s="1184"/>
      <c r="WCY7" s="1184"/>
      <c r="WCZ7" s="1184"/>
      <c r="WDA7" s="1184"/>
      <c r="WDB7" s="1184"/>
      <c r="WDC7" s="1184"/>
      <c r="WDD7" s="1184"/>
      <c r="WDE7" s="1184"/>
      <c r="WDF7" s="1184"/>
      <c r="WDG7" s="1184"/>
      <c r="WDH7" s="1184"/>
      <c r="WDI7" s="1184"/>
      <c r="WDJ7" s="1184"/>
      <c r="WDK7" s="1184"/>
      <c r="WDL7" s="1184"/>
      <c r="WDM7" s="1184"/>
      <c r="WDN7" s="1184"/>
      <c r="WDO7" s="1184"/>
      <c r="WDP7" s="1184"/>
      <c r="WDQ7" s="1184"/>
      <c r="WDR7" s="1184"/>
      <c r="WDS7" s="1184"/>
      <c r="WDT7" s="1184"/>
      <c r="WDU7" s="1184"/>
      <c r="WDV7" s="1184"/>
      <c r="WDW7" s="1184"/>
      <c r="WDX7" s="1184"/>
      <c r="WDY7" s="1184"/>
      <c r="WDZ7" s="1184"/>
      <c r="WEA7" s="1184"/>
      <c r="WEB7" s="1184"/>
      <c r="WEC7" s="1184"/>
      <c r="WED7" s="1184"/>
      <c r="WEE7" s="1184"/>
      <c r="WEF7" s="1184"/>
      <c r="WEG7" s="1184"/>
      <c r="WEH7" s="1184"/>
      <c r="WEI7" s="1184"/>
      <c r="WEJ7" s="1184"/>
      <c r="WEK7" s="1184"/>
      <c r="WEL7" s="1184"/>
      <c r="WEM7" s="1184"/>
      <c r="WEN7" s="1184"/>
      <c r="WEO7" s="1184"/>
      <c r="WEP7" s="1184"/>
      <c r="WEQ7" s="1184"/>
      <c r="WER7" s="1184"/>
      <c r="WES7" s="1184"/>
      <c r="WET7" s="1184"/>
      <c r="WEU7" s="1184"/>
      <c r="WEV7" s="1184"/>
      <c r="WEW7" s="1184"/>
      <c r="WEX7" s="1184"/>
      <c r="WEY7" s="1184"/>
      <c r="WEZ7" s="1184"/>
      <c r="WFA7" s="1184"/>
      <c r="WFB7" s="1184"/>
      <c r="WFC7" s="1184"/>
      <c r="WFD7" s="1184"/>
      <c r="WFE7" s="1184"/>
      <c r="WFF7" s="1184"/>
      <c r="WFG7" s="1184"/>
      <c r="WFH7" s="1184"/>
      <c r="WFI7" s="1184"/>
      <c r="WFJ7" s="1184"/>
      <c r="WFK7" s="1184"/>
      <c r="WFL7" s="1184"/>
      <c r="WFM7" s="1184"/>
      <c r="WFN7" s="1184"/>
      <c r="WFO7" s="1184"/>
      <c r="WFP7" s="1184"/>
      <c r="WFQ7" s="1184"/>
      <c r="WFR7" s="1184"/>
      <c r="WFS7" s="1184"/>
      <c r="WFT7" s="1184"/>
      <c r="WFU7" s="1184"/>
      <c r="WFV7" s="1184"/>
      <c r="WFW7" s="1184"/>
      <c r="WFX7" s="1184"/>
      <c r="WFY7" s="1184"/>
      <c r="WFZ7" s="1184"/>
      <c r="WGA7" s="1184"/>
      <c r="WGB7" s="1184"/>
      <c r="WGC7" s="1184"/>
      <c r="WGD7" s="1184"/>
      <c r="WGE7" s="1184"/>
      <c r="WGF7" s="1184"/>
      <c r="WGG7" s="1184"/>
      <c r="WGH7" s="1184"/>
      <c r="WGI7" s="1184"/>
      <c r="WGJ7" s="1184"/>
      <c r="WGK7" s="1184"/>
      <c r="WGL7" s="1184"/>
      <c r="WGM7" s="1184"/>
      <c r="WGN7" s="1184"/>
      <c r="WGO7" s="1184"/>
      <c r="WGP7" s="1184"/>
      <c r="WGQ7" s="1184"/>
      <c r="WGR7" s="1184"/>
      <c r="WGS7" s="1184"/>
      <c r="WGT7" s="1184"/>
      <c r="WGU7" s="1184"/>
      <c r="WGV7" s="1184"/>
      <c r="WGW7" s="1184"/>
      <c r="WGX7" s="1184"/>
      <c r="WGY7" s="1184"/>
      <c r="WGZ7" s="1184"/>
      <c r="WHA7" s="1184"/>
      <c r="WHB7" s="1184"/>
      <c r="WHC7" s="1184"/>
      <c r="WHD7" s="1184"/>
      <c r="WHE7" s="1184"/>
      <c r="WHF7" s="1184"/>
      <c r="WHG7" s="1184"/>
      <c r="WHH7" s="1184"/>
      <c r="WHI7" s="1184"/>
      <c r="WHJ7" s="1184"/>
      <c r="WHK7" s="1184"/>
      <c r="WHL7" s="1184"/>
      <c r="WHM7" s="1184"/>
      <c r="WHN7" s="1184"/>
      <c r="WHO7" s="1184"/>
      <c r="WHP7" s="1184"/>
      <c r="WHQ7" s="1184"/>
      <c r="WHR7" s="1184"/>
      <c r="WHS7" s="1184"/>
      <c r="WHT7" s="1184"/>
      <c r="WHU7" s="1184"/>
      <c r="WHV7" s="1184"/>
      <c r="WHW7" s="1184"/>
      <c r="WHX7" s="1184"/>
      <c r="WHY7" s="1184"/>
      <c r="WHZ7" s="1184"/>
      <c r="WIA7" s="1184"/>
      <c r="WIB7" s="1184"/>
      <c r="WIC7" s="1184"/>
      <c r="WID7" s="1184"/>
      <c r="WIE7" s="1184"/>
      <c r="WIF7" s="1184"/>
      <c r="WIG7" s="1184"/>
      <c r="WIH7" s="1184"/>
      <c r="WII7" s="1184"/>
      <c r="WIJ7" s="1184"/>
      <c r="WIK7" s="1184"/>
      <c r="WIL7" s="1184"/>
      <c r="WIM7" s="1184"/>
      <c r="WIN7" s="1184"/>
      <c r="WIO7" s="1184"/>
      <c r="WIP7" s="1184"/>
      <c r="WIQ7" s="1184"/>
      <c r="WIR7" s="1184"/>
      <c r="WIS7" s="1184"/>
      <c r="WIT7" s="1184"/>
      <c r="WIU7" s="1184"/>
      <c r="WIV7" s="1184"/>
      <c r="WIW7" s="1184"/>
      <c r="WIX7" s="1184"/>
      <c r="WIY7" s="1184"/>
      <c r="WIZ7" s="1184"/>
      <c r="WJA7" s="1184"/>
      <c r="WJB7" s="1184"/>
      <c r="WJC7" s="1184"/>
      <c r="WJD7" s="1184"/>
      <c r="WJE7" s="1184"/>
      <c r="WJF7" s="1184"/>
      <c r="WJG7" s="1184"/>
      <c r="WJH7" s="1184"/>
      <c r="WJI7" s="1184"/>
      <c r="WJJ7" s="1184"/>
      <c r="WJK7" s="1184"/>
      <c r="WJL7" s="1184"/>
      <c r="WJM7" s="1184"/>
      <c r="WJN7" s="1184"/>
      <c r="WJO7" s="1184"/>
      <c r="WJP7" s="1184"/>
      <c r="WJQ7" s="1184"/>
      <c r="WJR7" s="1184"/>
      <c r="WJS7" s="1184"/>
      <c r="WJT7" s="1184"/>
      <c r="WJU7" s="1184"/>
      <c r="WJV7" s="1184"/>
      <c r="WJW7" s="1184"/>
      <c r="WJX7" s="1184"/>
      <c r="WJY7" s="1184"/>
      <c r="WJZ7" s="1184"/>
      <c r="WKA7" s="1184"/>
      <c r="WKB7" s="1184"/>
      <c r="WKC7" s="1184"/>
      <c r="WKD7" s="1184"/>
      <c r="WKE7" s="1184"/>
      <c r="WKF7" s="1184"/>
      <c r="WKG7" s="1184"/>
      <c r="WKH7" s="1184"/>
      <c r="WKI7" s="1184"/>
      <c r="WKJ7" s="1184"/>
      <c r="WKK7" s="1184"/>
      <c r="WKL7" s="1184"/>
      <c r="WKM7" s="1184"/>
      <c r="WKN7" s="1184"/>
      <c r="WKO7" s="1184"/>
      <c r="WKP7" s="1184"/>
      <c r="WKQ7" s="1184"/>
      <c r="WKR7" s="1184"/>
      <c r="WKS7" s="1184"/>
      <c r="WKT7" s="1184"/>
      <c r="WKU7" s="1184"/>
      <c r="WKV7" s="1184"/>
      <c r="WKW7" s="1184"/>
      <c r="WKX7" s="1184"/>
      <c r="WKY7" s="1184"/>
      <c r="WKZ7" s="1184"/>
      <c r="WLA7" s="1184"/>
      <c r="WLB7" s="1184"/>
      <c r="WLC7" s="1184"/>
      <c r="WLD7" s="1184"/>
      <c r="WLE7" s="1184"/>
      <c r="WLF7" s="1184"/>
      <c r="WLG7" s="1184"/>
      <c r="WLH7" s="1184"/>
      <c r="WLI7" s="1184"/>
      <c r="WLJ7" s="1184"/>
      <c r="WLK7" s="1184"/>
      <c r="WLL7" s="1184"/>
      <c r="WLM7" s="1184"/>
      <c r="WLN7" s="1184"/>
      <c r="WLO7" s="1184"/>
      <c r="WLP7" s="1184"/>
      <c r="WLQ7" s="1184"/>
      <c r="WLR7" s="1184"/>
      <c r="WLS7" s="1184"/>
      <c r="WLT7" s="1184"/>
      <c r="WLU7" s="1184"/>
      <c r="WLV7" s="1184"/>
      <c r="WLW7" s="1184"/>
      <c r="WLX7" s="1184"/>
      <c r="WLY7" s="1184"/>
      <c r="WLZ7" s="1184"/>
      <c r="WMA7" s="1184"/>
      <c r="WMB7" s="1184"/>
      <c r="WMC7" s="1184"/>
      <c r="WMD7" s="1184"/>
      <c r="WME7" s="1184"/>
      <c r="WMF7" s="1184"/>
      <c r="WMG7" s="1184"/>
      <c r="WMH7" s="1184"/>
      <c r="WMI7" s="1184"/>
      <c r="WMJ7" s="1184"/>
      <c r="WMK7" s="1184"/>
      <c r="WML7" s="1184"/>
      <c r="WMM7" s="1184"/>
      <c r="WMN7" s="1184"/>
      <c r="WMO7" s="1184"/>
      <c r="WMP7" s="1184"/>
      <c r="WMQ7" s="1184"/>
      <c r="WMR7" s="1184"/>
      <c r="WMS7" s="1184"/>
      <c r="WMT7" s="1184"/>
      <c r="WMU7" s="1184"/>
      <c r="WMV7" s="1184"/>
      <c r="WMW7" s="1184"/>
      <c r="WMX7" s="1184"/>
      <c r="WMY7" s="1184"/>
      <c r="WMZ7" s="1184"/>
      <c r="WNA7" s="1184"/>
      <c r="WNB7" s="1184"/>
      <c r="WNC7" s="1184"/>
      <c r="WND7" s="1184"/>
      <c r="WNE7" s="1184"/>
      <c r="WNF7" s="1184"/>
      <c r="WNG7" s="1184"/>
      <c r="WNH7" s="1184"/>
      <c r="WNI7" s="1184"/>
      <c r="WNJ7" s="1184"/>
      <c r="WNK7" s="1184"/>
      <c r="WNL7" s="1184"/>
      <c r="WNM7" s="1184"/>
      <c r="WNN7" s="1184"/>
      <c r="WNO7" s="1184"/>
      <c r="WNP7" s="1184"/>
      <c r="WNQ7" s="1184"/>
      <c r="WNR7" s="1184"/>
      <c r="WNS7" s="1184"/>
      <c r="WNT7" s="1184"/>
      <c r="WNU7" s="1184"/>
      <c r="WNV7" s="1184"/>
      <c r="WNW7" s="1184"/>
      <c r="WNX7" s="1184"/>
      <c r="WNY7" s="1184"/>
      <c r="WNZ7" s="1184"/>
      <c r="WOA7" s="1184"/>
      <c r="WOB7" s="1184"/>
      <c r="WOC7" s="1184"/>
      <c r="WOD7" s="1184"/>
      <c r="WOE7" s="1184"/>
      <c r="WOF7" s="1184"/>
      <c r="WOG7" s="1184"/>
      <c r="WOH7" s="1184"/>
      <c r="WOI7" s="1184"/>
      <c r="WOJ7" s="1184"/>
      <c r="WOK7" s="1184"/>
      <c r="WOL7" s="1184"/>
      <c r="WOM7" s="1184"/>
      <c r="WON7" s="1184"/>
      <c r="WOO7" s="1184"/>
      <c r="WOP7" s="1184"/>
      <c r="WOQ7" s="1184"/>
      <c r="WOR7" s="1184"/>
      <c r="WOS7" s="1184"/>
      <c r="WOT7" s="1184"/>
      <c r="WOU7" s="1184"/>
      <c r="WOV7" s="1184"/>
      <c r="WOW7" s="1184"/>
      <c r="WOX7" s="1184"/>
      <c r="WOY7" s="1184"/>
      <c r="WOZ7" s="1184"/>
      <c r="WPA7" s="1184"/>
      <c r="WPB7" s="1184"/>
      <c r="WPC7" s="1184"/>
      <c r="WPD7" s="1184"/>
      <c r="WPE7" s="1184"/>
      <c r="WPF7" s="1184"/>
      <c r="WPG7" s="1184"/>
      <c r="WPH7" s="1184"/>
      <c r="WPI7" s="1184"/>
      <c r="WPJ7" s="1184"/>
      <c r="WPK7" s="1184"/>
      <c r="WPL7" s="1184"/>
      <c r="WPM7" s="1184"/>
      <c r="WPN7" s="1184"/>
      <c r="WPO7" s="1184"/>
      <c r="WPP7" s="1184"/>
      <c r="WPQ7" s="1184"/>
      <c r="WPR7" s="1184"/>
      <c r="WPS7" s="1184"/>
      <c r="WPT7" s="1184"/>
      <c r="WPU7" s="1184"/>
      <c r="WPV7" s="1184"/>
      <c r="WPW7" s="1184"/>
      <c r="WPX7" s="1184"/>
      <c r="WPY7" s="1184"/>
      <c r="WPZ7" s="1184"/>
      <c r="WQA7" s="1184"/>
      <c r="WQB7" s="1184"/>
      <c r="WQC7" s="1184"/>
      <c r="WQD7" s="1184"/>
      <c r="WQE7" s="1184"/>
      <c r="WQF7" s="1184"/>
      <c r="WQG7" s="1184"/>
      <c r="WQH7" s="1184"/>
      <c r="WQI7" s="1184"/>
      <c r="WQJ7" s="1184"/>
      <c r="WQK7" s="1184"/>
      <c r="WQL7" s="1184"/>
      <c r="WQM7" s="1184"/>
      <c r="WQN7" s="1184"/>
      <c r="WQO7" s="1184"/>
      <c r="WQP7" s="1184"/>
      <c r="WQQ7" s="1184"/>
      <c r="WQR7" s="1184"/>
      <c r="WQS7" s="1184"/>
      <c r="WQT7" s="1184"/>
      <c r="WQU7" s="1184"/>
      <c r="WQV7" s="1184"/>
      <c r="WQW7" s="1184"/>
      <c r="WQX7" s="1184"/>
      <c r="WQY7" s="1184"/>
      <c r="WQZ7" s="1184"/>
      <c r="WRA7" s="1184"/>
      <c r="WRB7" s="1184"/>
      <c r="WRC7" s="1184"/>
      <c r="WRD7" s="1184"/>
      <c r="WRE7" s="1184"/>
      <c r="WRF7" s="1184"/>
      <c r="WRG7" s="1184"/>
      <c r="WRH7" s="1184"/>
      <c r="WRI7" s="1184"/>
      <c r="WRJ7" s="1184"/>
      <c r="WRK7" s="1184"/>
      <c r="WRL7" s="1184"/>
      <c r="WRM7" s="1184"/>
      <c r="WRN7" s="1184"/>
      <c r="WRO7" s="1184"/>
      <c r="WRP7" s="1184"/>
      <c r="WRQ7" s="1184"/>
      <c r="WRR7" s="1184"/>
      <c r="WRS7" s="1184"/>
      <c r="WRT7" s="1184"/>
      <c r="WRU7" s="1184"/>
      <c r="WRV7" s="1184"/>
      <c r="WRW7" s="1184"/>
      <c r="WRX7" s="1184"/>
      <c r="WRY7" s="1184"/>
      <c r="WRZ7" s="1184"/>
      <c r="WSA7" s="1184"/>
      <c r="WSB7" s="1184"/>
      <c r="WSC7" s="1184"/>
      <c r="WSD7" s="1184"/>
      <c r="WSE7" s="1184"/>
      <c r="WSF7" s="1184"/>
      <c r="WSG7" s="1184"/>
      <c r="WSH7" s="1184"/>
      <c r="WSI7" s="1184"/>
      <c r="WSJ7" s="1184"/>
      <c r="WSK7" s="1184"/>
      <c r="WSL7" s="1184"/>
      <c r="WSM7" s="1184"/>
      <c r="WSN7" s="1184"/>
      <c r="WSO7" s="1184"/>
      <c r="WSP7" s="1184"/>
      <c r="WSQ7" s="1184"/>
      <c r="WSR7" s="1184"/>
      <c r="WSS7" s="1184"/>
      <c r="WST7" s="1184"/>
      <c r="WSU7" s="1184"/>
      <c r="WSV7" s="1184"/>
      <c r="WSW7" s="1184"/>
      <c r="WSX7" s="1184"/>
      <c r="WSY7" s="1184"/>
      <c r="WSZ7" s="1184"/>
      <c r="WTA7" s="1184"/>
      <c r="WTB7" s="1184"/>
      <c r="WTC7" s="1184"/>
      <c r="WTD7" s="1184"/>
      <c r="WTE7" s="1184"/>
      <c r="WTF7" s="1184"/>
      <c r="WTG7" s="1184"/>
      <c r="WTH7" s="1184"/>
      <c r="WTI7" s="1184"/>
      <c r="WTJ7" s="1184"/>
      <c r="WTK7" s="1184"/>
      <c r="WTL7" s="1184"/>
      <c r="WTM7" s="1184"/>
      <c r="WTN7" s="1184"/>
      <c r="WTO7" s="1184"/>
      <c r="WTP7" s="1184"/>
      <c r="WTQ7" s="1184"/>
      <c r="WTR7" s="1184"/>
      <c r="WTS7" s="1184"/>
      <c r="WTT7" s="1184"/>
      <c r="WTU7" s="1184"/>
      <c r="WTV7" s="1184"/>
      <c r="WTW7" s="1184"/>
      <c r="WTX7" s="1184"/>
      <c r="WTY7" s="1184"/>
      <c r="WTZ7" s="1184"/>
      <c r="WUA7" s="1184"/>
      <c r="WUB7" s="1184"/>
      <c r="WUC7" s="1184"/>
      <c r="WUD7" s="1184"/>
      <c r="WUE7" s="1184"/>
      <c r="WUF7" s="1184"/>
      <c r="WUG7" s="1184"/>
      <c r="WUH7" s="1184"/>
      <c r="WUI7" s="1184"/>
      <c r="WUJ7" s="1184"/>
      <c r="WUK7" s="1184"/>
      <c r="WUL7" s="1184"/>
      <c r="WUM7" s="1184"/>
      <c r="WUN7" s="1184"/>
      <c r="WUO7" s="1184"/>
      <c r="WUP7" s="1184"/>
      <c r="WUQ7" s="1184"/>
      <c r="WUR7" s="1184"/>
      <c r="WUS7" s="1184"/>
      <c r="WUT7" s="1184"/>
      <c r="WUU7" s="1184"/>
      <c r="WUV7" s="1184"/>
      <c r="WUW7" s="1184"/>
      <c r="WUX7" s="1184"/>
      <c r="WUY7" s="1184"/>
      <c r="WUZ7" s="1184"/>
      <c r="WVA7" s="1184"/>
      <c r="WVB7" s="1184"/>
      <c r="WVC7" s="1184"/>
      <c r="WVD7" s="1184"/>
      <c r="WVE7" s="1184"/>
      <c r="WVF7" s="1184"/>
      <c r="WVG7" s="1184"/>
      <c r="WVH7" s="1184"/>
      <c r="WVI7" s="1184"/>
      <c r="WVJ7" s="1184"/>
      <c r="WVK7" s="1184"/>
      <c r="WVL7" s="1184"/>
      <c r="WVM7" s="1184"/>
      <c r="WVN7" s="1184"/>
      <c r="WVO7" s="1184"/>
      <c r="WVP7" s="1184"/>
      <c r="WVQ7" s="1184"/>
      <c r="WVR7" s="1184"/>
      <c r="WVS7" s="1184"/>
      <c r="WVT7" s="1184"/>
      <c r="WVU7" s="1184"/>
      <c r="WVV7" s="1184"/>
      <c r="WVW7" s="1184"/>
      <c r="WVX7" s="1184"/>
      <c r="WVY7" s="1184"/>
      <c r="WVZ7" s="1184"/>
      <c r="WWA7" s="1184"/>
      <c r="WWB7" s="1184"/>
      <c r="WWC7" s="1184"/>
      <c r="WWD7" s="1184"/>
      <c r="WWE7" s="1184"/>
      <c r="WWF7" s="1184"/>
      <c r="WWG7" s="1184"/>
      <c r="WWH7" s="1184"/>
      <c r="WWI7" s="1184"/>
      <c r="WWJ7" s="1184"/>
      <c r="WWK7" s="1184"/>
      <c r="WWL7" s="1184"/>
      <c r="WWM7" s="1184"/>
      <c r="WWN7" s="1184"/>
      <c r="WWO7" s="1184"/>
      <c r="WWP7" s="1184"/>
      <c r="WWQ7" s="1184"/>
      <c r="WWR7" s="1184"/>
      <c r="WWS7" s="1184"/>
      <c r="WWT7" s="1184"/>
      <c r="WWU7" s="1184"/>
      <c r="WWV7" s="1184"/>
      <c r="WWW7" s="1184"/>
      <c r="WWX7" s="1184"/>
      <c r="WWY7" s="1184"/>
      <c r="WWZ7" s="1184"/>
      <c r="WXA7" s="1184"/>
      <c r="WXB7" s="1184"/>
      <c r="WXC7" s="1184"/>
      <c r="WXD7" s="1184"/>
      <c r="WXE7" s="1184"/>
      <c r="WXF7" s="1184"/>
      <c r="WXG7" s="1184"/>
      <c r="WXH7" s="1184"/>
      <c r="WXI7" s="1184"/>
      <c r="WXJ7" s="1184"/>
      <c r="WXK7" s="1184"/>
      <c r="WXL7" s="1184"/>
      <c r="WXM7" s="1184"/>
      <c r="WXN7" s="1184"/>
      <c r="WXO7" s="1184"/>
      <c r="WXP7" s="1184"/>
      <c r="WXQ7" s="1184"/>
      <c r="WXR7" s="1184"/>
      <c r="WXS7" s="1184"/>
      <c r="WXT7" s="1184"/>
      <c r="WXU7" s="1184"/>
      <c r="WXV7" s="1184"/>
      <c r="WXW7" s="1184"/>
      <c r="WXX7" s="1184"/>
      <c r="WXY7" s="1184"/>
      <c r="WXZ7" s="1184"/>
      <c r="WYA7" s="1184"/>
      <c r="WYB7" s="1184"/>
      <c r="WYC7" s="1184"/>
      <c r="WYD7" s="1184"/>
      <c r="WYE7" s="1184"/>
      <c r="WYF7" s="1184"/>
      <c r="WYG7" s="1184"/>
      <c r="WYH7" s="1184"/>
      <c r="WYI7" s="1184"/>
      <c r="WYJ7" s="1184"/>
      <c r="WYK7" s="1184"/>
      <c r="WYL7" s="1184"/>
      <c r="WYM7" s="1184"/>
      <c r="WYN7" s="1184"/>
      <c r="WYO7" s="1184"/>
      <c r="WYP7" s="1184"/>
      <c r="WYQ7" s="1184"/>
      <c r="WYR7" s="1184"/>
      <c r="WYS7" s="1184"/>
      <c r="WYT7" s="1184"/>
      <c r="WYU7" s="1184"/>
      <c r="WYV7" s="1184"/>
      <c r="WYW7" s="1184"/>
      <c r="WYX7" s="1184"/>
      <c r="WYY7" s="1184"/>
      <c r="WYZ7" s="1184"/>
      <c r="WZA7" s="1184"/>
      <c r="WZB7" s="1184"/>
      <c r="WZC7" s="1184"/>
      <c r="WZD7" s="1184"/>
      <c r="WZE7" s="1184"/>
      <c r="WZF7" s="1184"/>
      <c r="WZG7" s="1184"/>
      <c r="WZH7" s="1184"/>
      <c r="WZI7" s="1184"/>
      <c r="WZJ7" s="1184"/>
      <c r="WZK7" s="1184"/>
      <c r="WZL7" s="1184"/>
      <c r="WZM7" s="1184"/>
      <c r="WZN7" s="1184"/>
      <c r="WZO7" s="1184"/>
      <c r="WZP7" s="1184"/>
      <c r="WZQ7" s="1184"/>
      <c r="WZR7" s="1184"/>
      <c r="WZS7" s="1184"/>
      <c r="WZT7" s="1184"/>
      <c r="WZU7" s="1184"/>
      <c r="WZV7" s="1184"/>
      <c r="WZW7" s="1184"/>
      <c r="WZX7" s="1184"/>
      <c r="WZY7" s="1184"/>
      <c r="WZZ7" s="1184"/>
      <c r="XAA7" s="1184"/>
      <c r="XAB7" s="1184"/>
      <c r="XAC7" s="1184"/>
      <c r="XAD7" s="1184"/>
      <c r="XAE7" s="1184"/>
      <c r="XAF7" s="1184"/>
      <c r="XAG7" s="1184"/>
      <c r="XAH7" s="1184"/>
      <c r="XAI7" s="1184"/>
      <c r="XAJ7" s="1184"/>
      <c r="XAK7" s="1184"/>
      <c r="XAL7" s="1184"/>
      <c r="XAM7" s="1184"/>
      <c r="XAN7" s="1184"/>
      <c r="XAO7" s="1184"/>
      <c r="XAP7" s="1184"/>
      <c r="XAQ7" s="1184"/>
      <c r="XAR7" s="1184"/>
      <c r="XAS7" s="1184"/>
      <c r="XAT7" s="1184"/>
      <c r="XAU7" s="1184"/>
      <c r="XAV7" s="1184"/>
      <c r="XAW7" s="1184"/>
      <c r="XAX7" s="1184"/>
      <c r="XAY7" s="1184"/>
      <c r="XAZ7" s="1184"/>
      <c r="XBA7" s="1184"/>
      <c r="XBB7" s="1184"/>
      <c r="XBC7" s="1184"/>
      <c r="XBD7" s="1184"/>
      <c r="XBE7" s="1184"/>
      <c r="XBF7" s="1184"/>
      <c r="XBG7" s="1184"/>
      <c r="XBH7" s="1184"/>
      <c r="XBI7" s="1184"/>
      <c r="XBJ7" s="1184"/>
      <c r="XBK7" s="1184"/>
      <c r="XBL7" s="1184"/>
      <c r="XBM7" s="1184"/>
      <c r="XBN7" s="1184"/>
      <c r="XBO7" s="1184"/>
      <c r="XBP7" s="1184"/>
      <c r="XBQ7" s="1184"/>
      <c r="XBR7" s="1184"/>
      <c r="XBS7" s="1184"/>
      <c r="XBT7" s="1184"/>
      <c r="XBU7" s="1184"/>
      <c r="XBV7" s="1184"/>
      <c r="XBW7" s="1184"/>
      <c r="XBX7" s="1184"/>
      <c r="XBY7" s="1184"/>
      <c r="XBZ7" s="1184"/>
      <c r="XCA7" s="1184"/>
      <c r="XCB7" s="1184"/>
      <c r="XCC7" s="1184"/>
      <c r="XCD7" s="1184"/>
      <c r="XCE7" s="1184"/>
      <c r="XCF7" s="1184"/>
      <c r="XCG7" s="1184"/>
      <c r="XCH7" s="1184"/>
      <c r="XCI7" s="1184"/>
      <c r="XCJ7" s="1184"/>
      <c r="XCK7" s="1184"/>
      <c r="XCL7" s="1184"/>
      <c r="XCM7" s="1184"/>
      <c r="XCN7" s="1184"/>
      <c r="XCO7" s="1184"/>
      <c r="XCP7" s="1184"/>
      <c r="XCQ7" s="1184"/>
      <c r="XCR7" s="1184"/>
      <c r="XCS7" s="1184"/>
      <c r="XCT7" s="1184"/>
      <c r="XCU7" s="1184"/>
      <c r="XCV7" s="1184"/>
      <c r="XCW7" s="1184"/>
      <c r="XCX7" s="1184"/>
      <c r="XCY7" s="1184"/>
      <c r="XCZ7" s="1184"/>
      <c r="XDA7" s="1184"/>
      <c r="XDB7" s="1184"/>
      <c r="XDC7" s="1184"/>
      <c r="XDD7" s="1184"/>
      <c r="XDE7" s="1184"/>
      <c r="XDF7" s="1184"/>
      <c r="XDG7" s="1184"/>
      <c r="XDH7" s="1184"/>
      <c r="XDI7" s="1184"/>
      <c r="XDJ7" s="1184"/>
      <c r="XDK7" s="1184"/>
      <c r="XDL7" s="1184"/>
      <c r="XDM7" s="1184"/>
      <c r="XDN7" s="1184"/>
      <c r="XDO7" s="1184"/>
      <c r="XDP7" s="1184"/>
      <c r="XDQ7" s="1184"/>
      <c r="XDR7" s="1184"/>
      <c r="XDS7" s="1184"/>
      <c r="XDT7" s="1184"/>
      <c r="XDU7" s="1184"/>
      <c r="XDV7" s="1184"/>
      <c r="XDW7" s="1184"/>
      <c r="XDX7" s="1184"/>
      <c r="XDY7" s="1184"/>
      <c r="XDZ7" s="1184"/>
      <c r="XEA7" s="1184"/>
      <c r="XEB7" s="1184"/>
      <c r="XEC7" s="1184"/>
      <c r="XED7" s="1184"/>
      <c r="XEE7" s="1184"/>
      <c r="XEF7" s="1184"/>
      <c r="XEG7" s="1184"/>
      <c r="XEH7" s="1184"/>
      <c r="XEI7" s="1184"/>
      <c r="XEJ7" s="1184"/>
      <c r="XEK7" s="1184"/>
      <c r="XEL7" s="1184"/>
      <c r="XEM7" s="1184"/>
      <c r="XEN7" s="1184"/>
      <c r="XEO7" s="1184"/>
      <c r="XEP7" s="1184"/>
      <c r="XEQ7" s="1184"/>
      <c r="XER7" s="1184"/>
      <c r="XES7" s="1184"/>
      <c r="XET7" s="1184"/>
      <c r="XEU7" s="1184"/>
      <c r="XEV7" s="1184"/>
      <c r="XEW7" s="1184"/>
      <c r="XEX7" s="1184"/>
      <c r="XEY7" s="1184"/>
      <c r="XEZ7" s="1184"/>
      <c r="XFA7" s="1184"/>
      <c r="XFB7" s="1184"/>
      <c r="XFC7" s="1184"/>
      <c r="XFD7" s="1184"/>
    </row>
    <row r="8" spans="1:16384" ht="27.75" customHeight="1">
      <c r="C8" s="6" t="str">
        <f>'7a.20YrDetails'!C8</f>
        <v>INCOME</v>
      </c>
      <c r="D8" s="10">
        <f>'7a.20YrDetails'!D8</f>
        <v>0</v>
      </c>
      <c r="E8" s="1425" t="str">
        <f>'7a.20YrDetails'!E8</f>
        <v>% annual inc LOSP</v>
      </c>
      <c r="F8" s="129" t="str">
        <f>'7a.20YrDetails'!F8</f>
        <v>% annual increase</v>
      </c>
      <c r="G8" s="128" t="str">
        <f>'7a.20YrDetails'!G8</f>
        <v>Comments 
(related to annual inc assumptions)</v>
      </c>
      <c r="H8" s="1179" t="str">
        <f>'7a.20YrDetails'!H8</f>
        <v>LOSP</v>
      </c>
      <c r="I8" s="1180" t="str">
        <f>'7a.20YrDetails'!I8</f>
        <v>non-LOSP</v>
      </c>
      <c r="J8" s="2143" t="str">
        <f>'7a.20YrDetails'!J8</f>
        <v xml:space="preserve">Total </v>
      </c>
      <c r="K8" s="1429" t="str">
        <f>'7a.20YrDetails'!K8</f>
        <v>LOSP</v>
      </c>
      <c r="L8" s="1180" t="str">
        <f>'7a.20YrDetails'!L8</f>
        <v>non-LOSP</v>
      </c>
      <c r="M8" s="1181" t="str">
        <f>'7a.20YrDetails'!M8</f>
        <v xml:space="preserve">Total </v>
      </c>
      <c r="N8" s="1179" t="str">
        <f>'7a.20YrDetails'!N8</f>
        <v>LOSP</v>
      </c>
      <c r="O8" s="1180" t="str">
        <f>'7a.20YrDetails'!O8</f>
        <v>non-LOSP</v>
      </c>
      <c r="P8" s="1181" t="str">
        <f>'7a.20YrDetails'!P8</f>
        <v xml:space="preserve">Total </v>
      </c>
      <c r="Q8" s="1179" t="str">
        <f>'7a.20YrDetails'!Q8</f>
        <v>LOSP</v>
      </c>
      <c r="R8" s="1180" t="str">
        <f>'7a.20YrDetails'!R8</f>
        <v>non-LOSP</v>
      </c>
      <c r="S8" s="1181" t="str">
        <f>'7a.20YrDetails'!S8</f>
        <v xml:space="preserve">Total </v>
      </c>
      <c r="T8" s="1179" t="str">
        <f>'7a.20YrDetails'!T8</f>
        <v>LOSP</v>
      </c>
      <c r="U8" s="1180" t="str">
        <f>'7a.20YrDetails'!U8</f>
        <v>non-LOSP</v>
      </c>
      <c r="V8" s="1181" t="str">
        <f>'7a.20YrDetails'!V8</f>
        <v xml:space="preserve">Total </v>
      </c>
      <c r="W8" s="1179" t="str">
        <f>'7a.20YrDetails'!W8</f>
        <v>LOSP</v>
      </c>
      <c r="X8" s="1180" t="str">
        <f>'7a.20YrDetails'!X8</f>
        <v>non-LOSP</v>
      </c>
      <c r="Y8" s="1181" t="str">
        <f>'7a.20YrDetails'!Y8</f>
        <v xml:space="preserve">Total </v>
      </c>
      <c r="Z8" s="1179" t="str">
        <f>'7a.20YrDetails'!Z8</f>
        <v>LOSP</v>
      </c>
      <c r="AA8" s="1180" t="str">
        <f>'7a.20YrDetails'!AA8</f>
        <v>non-LOSP</v>
      </c>
      <c r="AB8" s="1181" t="str">
        <f>'7a.20YrDetails'!AB8</f>
        <v xml:space="preserve">Total </v>
      </c>
      <c r="AC8" s="1179" t="str">
        <f>'7a.20YrDetails'!AC8</f>
        <v>LOSP</v>
      </c>
      <c r="AD8" s="1180" t="str">
        <f>'7a.20YrDetails'!AD8</f>
        <v>non-LOSP</v>
      </c>
      <c r="AE8" s="1181" t="str">
        <f>'7a.20YrDetails'!AE8</f>
        <v xml:space="preserve">Total </v>
      </c>
      <c r="AF8" s="1179" t="str">
        <f>'7a.20YrDetails'!AF8</f>
        <v>LOSP</v>
      </c>
      <c r="AG8" s="1180" t="str">
        <f>'7a.20YrDetails'!AG8</f>
        <v>non-LOSP</v>
      </c>
      <c r="AH8" s="1181" t="str">
        <f>'7a.20YrDetails'!AH8</f>
        <v xml:space="preserve">Total </v>
      </c>
      <c r="AI8" s="1179" t="str">
        <f>'7a.20YrDetails'!AI8</f>
        <v>LOSP</v>
      </c>
      <c r="AJ8" s="1180" t="str">
        <f>'7a.20YrDetails'!AJ8</f>
        <v>non-LOSP</v>
      </c>
      <c r="AK8" s="1181" t="str">
        <f>'7a.20YrDetails'!AK8</f>
        <v xml:space="preserve">Total </v>
      </c>
      <c r="AL8" s="1179" t="str">
        <f>'7a.20YrDetails'!AL8</f>
        <v>LOSP</v>
      </c>
      <c r="AM8" s="1180" t="str">
        <f>'7a.20YrDetails'!AM8</f>
        <v>non-LOSP</v>
      </c>
      <c r="AN8" s="1181" t="str">
        <f>'7a.20YrDetails'!AN8</f>
        <v xml:space="preserve">Total </v>
      </c>
      <c r="AO8" s="1179" t="str">
        <f>'7a.20YrDetails'!AO8</f>
        <v>LOSP</v>
      </c>
      <c r="AP8" s="1180" t="str">
        <f>'7a.20YrDetails'!AP8</f>
        <v>non-LOSP</v>
      </c>
      <c r="AQ8" s="1181" t="str">
        <f>'7a.20YrDetails'!AQ8</f>
        <v xml:space="preserve">Total </v>
      </c>
      <c r="AR8" s="1179" t="str">
        <f>'7a.20YrDetails'!AR8</f>
        <v>LOSP</v>
      </c>
      <c r="AS8" s="1180" t="str">
        <f>'7a.20YrDetails'!AS8</f>
        <v>non-LOSP</v>
      </c>
      <c r="AT8" s="1181" t="str">
        <f>'7a.20YrDetails'!AT8</f>
        <v xml:space="preserve">Total </v>
      </c>
      <c r="AU8" s="1179" t="str">
        <f>'7a.20YrDetails'!AU8</f>
        <v>LOSP</v>
      </c>
      <c r="AV8" s="1180" t="str">
        <f>'7a.20YrDetails'!AV8</f>
        <v>non-LOSP</v>
      </c>
      <c r="AW8" s="1181" t="str">
        <f>'7a.20YrDetails'!AW8</f>
        <v xml:space="preserve">Total </v>
      </c>
      <c r="AX8" s="1179" t="str">
        <f>'7a.20YrDetails'!AX8</f>
        <v>LOSP</v>
      </c>
      <c r="AY8" s="1180" t="str">
        <f>'7a.20YrDetails'!AY8</f>
        <v>non-LOSP</v>
      </c>
      <c r="AZ8" s="1181" t="str">
        <f>'7a.20YrDetails'!AZ8</f>
        <v xml:space="preserve">Total </v>
      </c>
      <c r="BA8" s="1179" t="str">
        <f>'7a.20YrDetails'!BA8</f>
        <v>LOSP</v>
      </c>
      <c r="BB8" s="1180" t="str">
        <f>'7a.20YrDetails'!BB8</f>
        <v>non-LOSP</v>
      </c>
      <c r="BC8" s="1181" t="str">
        <f>'7a.20YrDetails'!BC8</f>
        <v xml:space="preserve">Total </v>
      </c>
      <c r="BD8" s="1179" t="str">
        <f>'7a.20YrDetails'!BD8</f>
        <v>LOSP</v>
      </c>
      <c r="BE8" s="1180" t="str">
        <f>'7a.20YrDetails'!BE8</f>
        <v>non-LOSP</v>
      </c>
      <c r="BF8" s="1181" t="str">
        <f>'7a.20YrDetails'!BF8</f>
        <v xml:space="preserve">Total </v>
      </c>
      <c r="BG8" s="1179" t="str">
        <f>'7a.20YrDetails'!BG8</f>
        <v>LOSP</v>
      </c>
      <c r="BH8" s="1180" t="str">
        <f>'7a.20YrDetails'!BH8</f>
        <v>non-LOSP</v>
      </c>
      <c r="BI8" s="1181" t="str">
        <f>'7a.20YrDetails'!BI8</f>
        <v xml:space="preserve">Total </v>
      </c>
      <c r="BJ8" s="1179" t="str">
        <f>'7a.20YrDetails'!BJ8</f>
        <v>LOSP</v>
      </c>
      <c r="BK8" s="1180" t="str">
        <f>'7a.20YrDetails'!BK8</f>
        <v>non-LOSP</v>
      </c>
      <c r="BL8" s="1181" t="str">
        <f>'7a.20YrDetails'!BL8</f>
        <v xml:space="preserve">Total </v>
      </c>
      <c r="BM8" s="1179" t="str">
        <f>'7a.20YrDetails'!BM8</f>
        <v>LOSP</v>
      </c>
      <c r="BN8" s="1180" t="str">
        <f>'7a.20YrDetails'!BN8</f>
        <v>non-LOSP</v>
      </c>
      <c r="BO8" s="1181" t="str">
        <f>'7a.20YrDetails'!BO8</f>
        <v xml:space="preserve">Total </v>
      </c>
    </row>
    <row r="9" spans="1:16384" ht="12" customHeight="1">
      <c r="C9" s="11" t="str">
        <f>'7a.20YrDetails'!C9</f>
        <v>Residential - Tenant Rents</v>
      </c>
      <c r="D9" s="9">
        <f>'7a.20YrDetails'!D9</f>
        <v>5120</v>
      </c>
      <c r="E9" s="25">
        <f>'7a.20YrDetails'!E9</f>
        <v>0.01</v>
      </c>
      <c r="F9" s="25">
        <f>'7a.20YrDetails'!F9</f>
        <v>2.5000000000000001E-2</v>
      </c>
      <c r="G9" s="52" t="str">
        <f>IF('7a.20YrDetails'!$G9="","",'7a.20YrDetails'!$G9)</f>
        <v/>
      </c>
      <c r="H9" s="126">
        <f>'7a.20YrDetails'!H9</f>
        <v>0</v>
      </c>
      <c r="I9" s="126">
        <f>'7a.20YrDetails'!I9</f>
        <v>0</v>
      </c>
      <c r="J9" s="1430">
        <f>'7a.20YrDetails'!J9</f>
        <v>0</v>
      </c>
      <c r="K9" s="126">
        <f>'7a.20YrDetails'!K9</f>
        <v>0</v>
      </c>
      <c r="L9" s="126">
        <f>'7a.20YrDetails'!L9</f>
        <v>0</v>
      </c>
      <c r="M9" s="126">
        <f>'7a.20YrDetails'!M9</f>
        <v>0</v>
      </c>
      <c r="N9" s="126">
        <f>'7a.20YrDetails'!N9</f>
        <v>0</v>
      </c>
      <c r="O9" s="126">
        <f>'7a.20YrDetails'!O9</f>
        <v>0</v>
      </c>
      <c r="P9" s="126">
        <f>'7a.20YrDetails'!P9</f>
        <v>0</v>
      </c>
      <c r="Q9" s="126">
        <f>'7a.20YrDetails'!Q9</f>
        <v>0</v>
      </c>
      <c r="R9" s="126">
        <f>'7a.20YrDetails'!R9</f>
        <v>0</v>
      </c>
      <c r="S9" s="126">
        <f>'7a.20YrDetails'!S9</f>
        <v>0</v>
      </c>
      <c r="T9" s="126">
        <f>'7a.20YrDetails'!T9</f>
        <v>0</v>
      </c>
      <c r="U9" s="126">
        <f>'7a.20YrDetails'!U9</f>
        <v>0</v>
      </c>
      <c r="V9" s="126">
        <f>'7a.20YrDetails'!V9</f>
        <v>0</v>
      </c>
      <c r="W9" s="126">
        <f>'7a.20YrDetails'!W9</f>
        <v>0</v>
      </c>
      <c r="X9" s="126">
        <f>'7a.20YrDetails'!X9</f>
        <v>0</v>
      </c>
      <c r="Y9" s="126">
        <f>'7a.20YrDetails'!Y9</f>
        <v>0</v>
      </c>
      <c r="Z9" s="126">
        <f>'7a.20YrDetails'!Z9</f>
        <v>0</v>
      </c>
      <c r="AA9" s="126">
        <f>'7a.20YrDetails'!AA9</f>
        <v>0</v>
      </c>
      <c r="AB9" s="126">
        <f>'7a.20YrDetails'!AB9</f>
        <v>0</v>
      </c>
      <c r="AC9" s="126">
        <f>'7a.20YrDetails'!AC9</f>
        <v>0</v>
      </c>
      <c r="AD9" s="126">
        <f>'7a.20YrDetails'!AD9</f>
        <v>0</v>
      </c>
      <c r="AE9" s="126">
        <f>'7a.20YrDetails'!AE9</f>
        <v>0</v>
      </c>
      <c r="AF9" s="126">
        <f>'7a.20YrDetails'!AF9</f>
        <v>0</v>
      </c>
      <c r="AG9" s="126">
        <f>'7a.20YrDetails'!AG9</f>
        <v>0</v>
      </c>
      <c r="AH9" s="126">
        <f>'7a.20YrDetails'!AH9</f>
        <v>0</v>
      </c>
      <c r="AI9" s="126">
        <f>'7a.20YrDetails'!AI9</f>
        <v>0</v>
      </c>
      <c r="AJ9" s="126">
        <f>'7a.20YrDetails'!AJ9</f>
        <v>0</v>
      </c>
      <c r="AK9" s="126">
        <f>'7a.20YrDetails'!AK9</f>
        <v>0</v>
      </c>
      <c r="AL9" s="126">
        <f>'7a.20YrDetails'!AL9</f>
        <v>0</v>
      </c>
      <c r="AM9" s="126">
        <f>'7a.20YrDetails'!AM9</f>
        <v>0</v>
      </c>
      <c r="AN9" s="126">
        <f>'7a.20YrDetails'!AN9</f>
        <v>0</v>
      </c>
      <c r="AO9" s="126">
        <f>'7a.20YrDetails'!AO9</f>
        <v>0</v>
      </c>
      <c r="AP9" s="126">
        <f>'7a.20YrDetails'!AP9</f>
        <v>0</v>
      </c>
      <c r="AQ9" s="126">
        <f>'7a.20YrDetails'!AQ9</f>
        <v>0</v>
      </c>
      <c r="AR9" s="126">
        <f>'7a.20YrDetails'!AR9</f>
        <v>0</v>
      </c>
      <c r="AS9" s="126">
        <f>'7a.20YrDetails'!AS9</f>
        <v>0</v>
      </c>
      <c r="AT9" s="126">
        <f>'7a.20YrDetails'!AT9</f>
        <v>0</v>
      </c>
      <c r="AU9" s="126">
        <f>'7a.20YrDetails'!AU9</f>
        <v>0</v>
      </c>
      <c r="AV9" s="126">
        <f>'7a.20YrDetails'!AV9</f>
        <v>0</v>
      </c>
      <c r="AW9" s="126">
        <f>'7a.20YrDetails'!AW9</f>
        <v>0</v>
      </c>
      <c r="AX9" s="126">
        <f>'7a.20YrDetails'!AX9</f>
        <v>0</v>
      </c>
      <c r="AY9" s="126">
        <f>'7a.20YrDetails'!AY9</f>
        <v>0</v>
      </c>
      <c r="AZ9" s="126">
        <f>'7a.20YrDetails'!AZ9</f>
        <v>0</v>
      </c>
      <c r="BA9" s="126">
        <f>'7a.20YrDetails'!BA9</f>
        <v>0</v>
      </c>
      <c r="BB9" s="126">
        <f>'7a.20YrDetails'!BB9</f>
        <v>0</v>
      </c>
      <c r="BC9" s="126">
        <f>'7a.20YrDetails'!BC9</f>
        <v>0</v>
      </c>
      <c r="BD9" s="126">
        <f>'7a.20YrDetails'!BD9</f>
        <v>0</v>
      </c>
      <c r="BE9" s="126">
        <f>'7a.20YrDetails'!BE9</f>
        <v>0</v>
      </c>
      <c r="BF9" s="126">
        <f>'7a.20YrDetails'!BF9</f>
        <v>0</v>
      </c>
      <c r="BG9" s="126">
        <f>'7a.20YrDetails'!BG9</f>
        <v>0</v>
      </c>
      <c r="BH9" s="126">
        <f>'7a.20YrDetails'!BH9</f>
        <v>0</v>
      </c>
      <c r="BI9" s="126">
        <f>'7a.20YrDetails'!BI9</f>
        <v>0</v>
      </c>
      <c r="BJ9" s="126">
        <f>'7a.20YrDetails'!BJ9</f>
        <v>0</v>
      </c>
      <c r="BK9" s="126">
        <f>'7a.20YrDetails'!BK9</f>
        <v>0</v>
      </c>
      <c r="BL9" s="126">
        <f>'7a.20YrDetails'!BL9</f>
        <v>0</v>
      </c>
      <c r="BM9" s="126">
        <f>'7a.20YrDetails'!BM9</f>
        <v>0</v>
      </c>
      <c r="BN9" s="126">
        <f>'7a.20YrDetails'!BN9</f>
        <v>0</v>
      </c>
      <c r="BO9" s="126">
        <f>'7a.20YrDetails'!BO9</f>
        <v>0</v>
      </c>
    </row>
    <row r="10" spans="1:16384" ht="12" customHeight="1">
      <c r="C10" s="11" t="str">
        <f>'7a.20YrDetails'!C10</f>
        <v>Residential - Tenant Assistance Payments (Non-LOSP)</v>
      </c>
      <c r="D10" s="9">
        <f>'7a.20YrDetails'!D10</f>
        <v>0</v>
      </c>
      <c r="E10" s="25" t="str">
        <f>'7a.20YrDetails'!E10</f>
        <v>n/a</v>
      </c>
      <c r="F10" s="25" t="str">
        <f>'7a.20YrDetails'!F10</f>
        <v>n/a</v>
      </c>
      <c r="G10" s="52" t="str">
        <f>IF('7a.20YrDetails'!$G10="","",'7a.20YrDetails'!$G10)</f>
        <v/>
      </c>
      <c r="H10" s="126">
        <f>'7a.20YrDetails'!H10</f>
        <v>0</v>
      </c>
      <c r="I10" s="126">
        <f>'7a.20YrDetails'!I10</f>
        <v>0</v>
      </c>
      <c r="J10" s="126">
        <f>'7a.20YrDetails'!J10</f>
        <v>0</v>
      </c>
      <c r="K10" s="126">
        <f>'7a.20YrDetails'!K10</f>
        <v>0</v>
      </c>
      <c r="L10" s="126">
        <f>'7a.20YrDetails'!L10</f>
        <v>0</v>
      </c>
      <c r="M10" s="126">
        <f>'7a.20YrDetails'!M10</f>
        <v>0</v>
      </c>
      <c r="N10" s="126">
        <f>'7a.20YrDetails'!N10</f>
        <v>0</v>
      </c>
      <c r="O10" s="126">
        <f>'7a.20YrDetails'!O10</f>
        <v>0</v>
      </c>
      <c r="P10" s="126">
        <f>'7a.20YrDetails'!P10</f>
        <v>0</v>
      </c>
      <c r="Q10" s="126">
        <f>'7a.20YrDetails'!Q10</f>
        <v>0</v>
      </c>
      <c r="R10" s="126">
        <f>'7a.20YrDetails'!R10</f>
        <v>0</v>
      </c>
      <c r="S10" s="126">
        <f>'7a.20YrDetails'!S10</f>
        <v>0</v>
      </c>
      <c r="T10" s="126">
        <f>'7a.20YrDetails'!T10</f>
        <v>0</v>
      </c>
      <c r="U10" s="126">
        <f>'7a.20YrDetails'!U10</f>
        <v>0</v>
      </c>
      <c r="V10" s="126">
        <f>'7a.20YrDetails'!V10</f>
        <v>0</v>
      </c>
      <c r="W10" s="126">
        <f>'7a.20YrDetails'!W10</f>
        <v>0</v>
      </c>
      <c r="X10" s="126">
        <f>'7a.20YrDetails'!X10</f>
        <v>0</v>
      </c>
      <c r="Y10" s="126">
        <f>'7a.20YrDetails'!Y10</f>
        <v>0</v>
      </c>
      <c r="Z10" s="126">
        <f>'7a.20YrDetails'!Z10</f>
        <v>0</v>
      </c>
      <c r="AA10" s="126">
        <f>'7a.20YrDetails'!AA10</f>
        <v>0</v>
      </c>
      <c r="AB10" s="126">
        <f>'7a.20YrDetails'!AB10</f>
        <v>0</v>
      </c>
      <c r="AC10" s="126">
        <f>'7a.20YrDetails'!AC10</f>
        <v>0</v>
      </c>
      <c r="AD10" s="126">
        <f>'7a.20YrDetails'!AD10</f>
        <v>0</v>
      </c>
      <c r="AE10" s="126">
        <f>'7a.20YrDetails'!AE10</f>
        <v>0</v>
      </c>
      <c r="AF10" s="126">
        <f>'7a.20YrDetails'!AF10</f>
        <v>0</v>
      </c>
      <c r="AG10" s="126">
        <f>'7a.20YrDetails'!AG10</f>
        <v>0</v>
      </c>
      <c r="AH10" s="126">
        <f>'7a.20YrDetails'!AH10</f>
        <v>0</v>
      </c>
      <c r="AI10" s="126">
        <f>'7a.20YrDetails'!AI10</f>
        <v>0</v>
      </c>
      <c r="AJ10" s="126">
        <f>'7a.20YrDetails'!AJ10</f>
        <v>0</v>
      </c>
      <c r="AK10" s="126">
        <f>'7a.20YrDetails'!AK10</f>
        <v>0</v>
      </c>
      <c r="AL10" s="126">
        <f>'7a.20YrDetails'!AL10</f>
        <v>0</v>
      </c>
      <c r="AM10" s="126">
        <f>'7a.20YrDetails'!AM10</f>
        <v>0</v>
      </c>
      <c r="AN10" s="126">
        <f>'7a.20YrDetails'!AN10</f>
        <v>0</v>
      </c>
      <c r="AO10" s="126">
        <f>'7a.20YrDetails'!AO10</f>
        <v>0</v>
      </c>
      <c r="AP10" s="126">
        <f>'7a.20YrDetails'!AP10</f>
        <v>0</v>
      </c>
      <c r="AQ10" s="126">
        <f>'7a.20YrDetails'!AQ10</f>
        <v>0</v>
      </c>
      <c r="AR10" s="126">
        <f>'7a.20YrDetails'!AR10</f>
        <v>0</v>
      </c>
      <c r="AS10" s="126">
        <f>'7a.20YrDetails'!AS10</f>
        <v>0</v>
      </c>
      <c r="AT10" s="126">
        <f>'7a.20YrDetails'!AT10</f>
        <v>0</v>
      </c>
      <c r="AU10" s="126">
        <f>'7a.20YrDetails'!AU10</f>
        <v>0</v>
      </c>
      <c r="AV10" s="126">
        <f>'7a.20YrDetails'!AV10</f>
        <v>0</v>
      </c>
      <c r="AW10" s="126">
        <f>'7a.20YrDetails'!AW10</f>
        <v>0</v>
      </c>
      <c r="AX10" s="126">
        <f>'7a.20YrDetails'!AX10</f>
        <v>0</v>
      </c>
      <c r="AY10" s="126">
        <f>'7a.20YrDetails'!AY10</f>
        <v>0</v>
      </c>
      <c r="AZ10" s="126">
        <f>'7a.20YrDetails'!AZ10</f>
        <v>0</v>
      </c>
      <c r="BA10" s="126">
        <f>'7a.20YrDetails'!BA10</f>
        <v>0</v>
      </c>
      <c r="BB10" s="126">
        <f>'7a.20YrDetails'!BB10</f>
        <v>0</v>
      </c>
      <c r="BC10" s="126">
        <f>'7a.20YrDetails'!BC10</f>
        <v>0</v>
      </c>
      <c r="BD10" s="126">
        <f>'7a.20YrDetails'!BD10</f>
        <v>0</v>
      </c>
      <c r="BE10" s="126">
        <f>'7a.20YrDetails'!BE10</f>
        <v>0</v>
      </c>
      <c r="BF10" s="126">
        <f>'7a.20YrDetails'!BF10</f>
        <v>0</v>
      </c>
      <c r="BG10" s="126">
        <f>'7a.20YrDetails'!BG10</f>
        <v>0</v>
      </c>
      <c r="BH10" s="126">
        <f>'7a.20YrDetails'!BH10</f>
        <v>0</v>
      </c>
      <c r="BI10" s="126">
        <f>'7a.20YrDetails'!BI10</f>
        <v>0</v>
      </c>
      <c r="BJ10" s="126">
        <f>'7a.20YrDetails'!BJ10</f>
        <v>0</v>
      </c>
      <c r="BK10" s="126">
        <f>'7a.20YrDetails'!BK10</f>
        <v>0</v>
      </c>
      <c r="BL10" s="126">
        <f>'7a.20YrDetails'!BL10</f>
        <v>0</v>
      </c>
      <c r="BM10" s="126">
        <f>'7a.20YrDetails'!BM10</f>
        <v>0</v>
      </c>
      <c r="BN10" s="126">
        <f>'7a.20YrDetails'!BN10</f>
        <v>0</v>
      </c>
      <c r="BO10" s="126">
        <f>'7a.20YrDetails'!BO10</f>
        <v>0</v>
      </c>
    </row>
    <row r="11" spans="1:16384" ht="12" hidden="1" customHeight="1">
      <c r="C11" s="11" t="str">
        <f>'7a.20YrDetails'!C11</f>
        <v>Residential - LOSP Tenant Assistance Payments</v>
      </c>
      <c r="D11" s="9">
        <f>'7a.20YrDetails'!D11</f>
        <v>0</v>
      </c>
      <c r="E11" s="25" t="str">
        <f>'7a.20YrDetails'!E11</f>
        <v>n/a</v>
      </c>
      <c r="F11" s="25" t="str">
        <f>'7a.20YrDetails'!F11</f>
        <v>n/a</v>
      </c>
      <c r="G11" s="52" t="str">
        <f>IF('7a.20YrDetails'!$G11="","",'7a.20YrDetails'!$G11)</f>
        <v/>
      </c>
      <c r="H11" s="126">
        <f>'7a.20YrDetails'!H11</f>
        <v>0</v>
      </c>
      <c r="I11" s="126">
        <f>'7a.20YrDetails'!I11</f>
        <v>0</v>
      </c>
      <c r="J11" s="126">
        <f>'7a.20YrDetails'!J11</f>
        <v>0</v>
      </c>
      <c r="K11" s="126">
        <f>'7a.20YrDetails'!K11</f>
        <v>0</v>
      </c>
      <c r="L11" s="126">
        <f>'7a.20YrDetails'!L11</f>
        <v>0</v>
      </c>
      <c r="M11" s="126">
        <f>'7a.20YrDetails'!M11</f>
        <v>0</v>
      </c>
      <c r="N11" s="126">
        <f>'7a.20YrDetails'!N11</f>
        <v>0</v>
      </c>
      <c r="O11" s="126">
        <f>'7a.20YrDetails'!O11</f>
        <v>0</v>
      </c>
      <c r="P11" s="126">
        <f>'7a.20YrDetails'!P11</f>
        <v>0</v>
      </c>
      <c r="Q11" s="126">
        <f>'7a.20YrDetails'!Q11</f>
        <v>0</v>
      </c>
      <c r="R11" s="126">
        <f>'7a.20YrDetails'!R11</f>
        <v>0</v>
      </c>
      <c r="S11" s="126">
        <f>'7a.20YrDetails'!S11</f>
        <v>0</v>
      </c>
      <c r="T11" s="126">
        <f>'7a.20YrDetails'!T11</f>
        <v>0</v>
      </c>
      <c r="U11" s="126">
        <f>'7a.20YrDetails'!U11</f>
        <v>0</v>
      </c>
      <c r="V11" s="126">
        <f>'7a.20YrDetails'!V11</f>
        <v>0</v>
      </c>
      <c r="W11" s="126">
        <f>'7a.20YrDetails'!W11</f>
        <v>0</v>
      </c>
      <c r="X11" s="126">
        <f>'7a.20YrDetails'!X11</f>
        <v>0</v>
      </c>
      <c r="Y11" s="126">
        <f>'7a.20YrDetails'!Y11</f>
        <v>0</v>
      </c>
      <c r="Z11" s="126">
        <f>'7a.20YrDetails'!Z11</f>
        <v>0</v>
      </c>
      <c r="AA11" s="126">
        <f>'7a.20YrDetails'!AA11</f>
        <v>0</v>
      </c>
      <c r="AB11" s="126">
        <f>'7a.20YrDetails'!AB11</f>
        <v>0</v>
      </c>
      <c r="AC11" s="126">
        <f>'7a.20YrDetails'!AC11</f>
        <v>0</v>
      </c>
      <c r="AD11" s="126">
        <f>'7a.20YrDetails'!AD11</f>
        <v>0</v>
      </c>
      <c r="AE11" s="126">
        <f>'7a.20YrDetails'!AE11</f>
        <v>0</v>
      </c>
      <c r="AF11" s="126">
        <f>'7a.20YrDetails'!AF11</f>
        <v>0</v>
      </c>
      <c r="AG11" s="126">
        <f>'7a.20YrDetails'!AG11</f>
        <v>0</v>
      </c>
      <c r="AH11" s="126">
        <f>'7a.20YrDetails'!AH11</f>
        <v>0</v>
      </c>
      <c r="AI11" s="126">
        <f>'7a.20YrDetails'!AI11</f>
        <v>0</v>
      </c>
      <c r="AJ11" s="126">
        <f>'7a.20YrDetails'!AJ11</f>
        <v>0</v>
      </c>
      <c r="AK11" s="126">
        <f>'7a.20YrDetails'!AK11</f>
        <v>0</v>
      </c>
      <c r="AL11" s="126">
        <f>'7a.20YrDetails'!AL11</f>
        <v>0</v>
      </c>
      <c r="AM11" s="126">
        <f>'7a.20YrDetails'!AM11</f>
        <v>0</v>
      </c>
      <c r="AN11" s="126">
        <f>'7a.20YrDetails'!AN11</f>
        <v>0</v>
      </c>
      <c r="AO11" s="126">
        <f>'7a.20YrDetails'!AO11</f>
        <v>0</v>
      </c>
      <c r="AP11" s="126">
        <f>'7a.20YrDetails'!AP11</f>
        <v>0</v>
      </c>
      <c r="AQ11" s="126">
        <f>'7a.20YrDetails'!AQ11</f>
        <v>0</v>
      </c>
      <c r="AR11" s="126">
        <f>'7a.20YrDetails'!AR11</f>
        <v>0</v>
      </c>
      <c r="AS11" s="126">
        <f>'7a.20YrDetails'!AS11</f>
        <v>0</v>
      </c>
      <c r="AT11" s="126">
        <f>'7a.20YrDetails'!AT11</f>
        <v>0</v>
      </c>
      <c r="AU11" s="126">
        <f>'7a.20YrDetails'!AU11</f>
        <v>0</v>
      </c>
      <c r="AV11" s="126">
        <f>'7a.20YrDetails'!AV11</f>
        <v>0</v>
      </c>
      <c r="AW11" s="126">
        <f>'7a.20YrDetails'!AW11</f>
        <v>0</v>
      </c>
      <c r="AX11" s="126">
        <f>'7a.20YrDetails'!AX11</f>
        <v>0</v>
      </c>
      <c r="AY11" s="126">
        <f>'7a.20YrDetails'!AY11</f>
        <v>0</v>
      </c>
      <c r="AZ11" s="126">
        <f>'7a.20YrDetails'!AZ11</f>
        <v>0</v>
      </c>
      <c r="BA11" s="126">
        <f>'7a.20YrDetails'!BA11</f>
        <v>0</v>
      </c>
      <c r="BB11" s="126">
        <f>'7a.20YrDetails'!BB11</f>
        <v>0</v>
      </c>
      <c r="BC11" s="126">
        <f>'7a.20YrDetails'!BC11</f>
        <v>0</v>
      </c>
      <c r="BD11" s="126">
        <f>'7a.20YrDetails'!BD11</f>
        <v>0</v>
      </c>
      <c r="BE11" s="126">
        <f>'7a.20YrDetails'!BE11</f>
        <v>0</v>
      </c>
      <c r="BF11" s="126">
        <f>'7a.20YrDetails'!BF11</f>
        <v>0</v>
      </c>
      <c r="BG11" s="126">
        <f>'7a.20YrDetails'!BG11</f>
        <v>0</v>
      </c>
      <c r="BH11" s="126">
        <f>'7a.20YrDetails'!BH11</f>
        <v>0</v>
      </c>
      <c r="BI11" s="126">
        <f>'7a.20YrDetails'!BI11</f>
        <v>0</v>
      </c>
      <c r="BJ11" s="126">
        <f>'7a.20YrDetails'!BJ11</f>
        <v>0</v>
      </c>
      <c r="BK11" s="126">
        <f>'7a.20YrDetails'!BK11</f>
        <v>0</v>
      </c>
      <c r="BL11" s="126">
        <f>'7a.20YrDetails'!BL11</f>
        <v>0</v>
      </c>
      <c r="BM11" s="126">
        <f>'7a.20YrDetails'!BM11</f>
        <v>0</v>
      </c>
      <c r="BN11" s="126">
        <f>'7a.20YrDetails'!BN11</f>
        <v>0</v>
      </c>
      <c r="BO11" s="126">
        <f>'7a.20YrDetails'!BO11</f>
        <v>0</v>
      </c>
    </row>
    <row r="12" spans="1:16384" ht="12" customHeight="1" outlineLevel="1">
      <c r="C12" s="11" t="str">
        <f>'7a.20YrDetails'!C12</f>
        <v>Commercial Space</v>
      </c>
      <c r="D12" s="9">
        <f>'7a.20YrDetails'!D12</f>
        <v>5140</v>
      </c>
      <c r="E12" s="25" t="str">
        <f>'7a.20YrDetails'!E12</f>
        <v>n/a</v>
      </c>
      <c r="F12" s="25">
        <f>'7a.20YrDetails'!F12</f>
        <v>2.5000000000000001E-2</v>
      </c>
      <c r="G12" s="52" t="str">
        <f>IF('7a.20YrDetails'!$G12="","",'7a.20YrDetails'!$G12)</f>
        <v/>
      </c>
      <c r="H12" s="126">
        <f>'7a.20YrDetails'!H12</f>
        <v>0</v>
      </c>
      <c r="I12" s="126">
        <f>'7a.20YrDetails'!I12</f>
        <v>0</v>
      </c>
      <c r="J12" s="126">
        <f>'7a.20YrDetails'!J12</f>
        <v>0</v>
      </c>
      <c r="K12" s="126">
        <f>'7a.20YrDetails'!K12</f>
        <v>0</v>
      </c>
      <c r="L12" s="126">
        <f>'7a.20YrDetails'!L12</f>
        <v>0</v>
      </c>
      <c r="M12" s="126">
        <f>'7a.20YrDetails'!M12</f>
        <v>0</v>
      </c>
      <c r="N12" s="126">
        <f>'7a.20YrDetails'!N12</f>
        <v>0</v>
      </c>
      <c r="O12" s="126">
        <f>'7a.20YrDetails'!O12</f>
        <v>0</v>
      </c>
      <c r="P12" s="126">
        <f>'7a.20YrDetails'!P12</f>
        <v>0</v>
      </c>
      <c r="Q12" s="126">
        <f>'7a.20YrDetails'!Q12</f>
        <v>0</v>
      </c>
      <c r="R12" s="126">
        <f>'7a.20YrDetails'!R12</f>
        <v>0</v>
      </c>
      <c r="S12" s="126">
        <f>'7a.20YrDetails'!S12</f>
        <v>0</v>
      </c>
      <c r="T12" s="126">
        <f>'7a.20YrDetails'!T12</f>
        <v>0</v>
      </c>
      <c r="U12" s="126">
        <f>'7a.20YrDetails'!U12</f>
        <v>0</v>
      </c>
      <c r="V12" s="126">
        <f>'7a.20YrDetails'!V12</f>
        <v>0</v>
      </c>
      <c r="W12" s="126">
        <f>'7a.20YrDetails'!W12</f>
        <v>0</v>
      </c>
      <c r="X12" s="126">
        <f>'7a.20YrDetails'!X12</f>
        <v>0</v>
      </c>
      <c r="Y12" s="126">
        <f>'7a.20YrDetails'!Y12</f>
        <v>0</v>
      </c>
      <c r="Z12" s="126">
        <f>'7a.20YrDetails'!Z12</f>
        <v>0</v>
      </c>
      <c r="AA12" s="126">
        <f>'7a.20YrDetails'!AA12</f>
        <v>0</v>
      </c>
      <c r="AB12" s="126">
        <f>'7a.20YrDetails'!AB12</f>
        <v>0</v>
      </c>
      <c r="AC12" s="126">
        <f>'7a.20YrDetails'!AC12</f>
        <v>0</v>
      </c>
      <c r="AD12" s="126">
        <f>'7a.20YrDetails'!AD12</f>
        <v>0</v>
      </c>
      <c r="AE12" s="126">
        <f>'7a.20YrDetails'!AE12</f>
        <v>0</v>
      </c>
      <c r="AF12" s="126">
        <f>'7a.20YrDetails'!AF12</f>
        <v>0</v>
      </c>
      <c r="AG12" s="126">
        <f>'7a.20YrDetails'!AG12</f>
        <v>0</v>
      </c>
      <c r="AH12" s="126">
        <f>'7a.20YrDetails'!AH12</f>
        <v>0</v>
      </c>
      <c r="AI12" s="126">
        <f>'7a.20YrDetails'!AI12</f>
        <v>0</v>
      </c>
      <c r="AJ12" s="126">
        <f>'7a.20YrDetails'!AJ12</f>
        <v>0</v>
      </c>
      <c r="AK12" s="126">
        <f>'7a.20YrDetails'!AK12</f>
        <v>0</v>
      </c>
      <c r="AL12" s="126">
        <f>'7a.20YrDetails'!AL12</f>
        <v>0</v>
      </c>
      <c r="AM12" s="126">
        <f>'7a.20YrDetails'!AM12</f>
        <v>0</v>
      </c>
      <c r="AN12" s="126">
        <f>'7a.20YrDetails'!AN12</f>
        <v>0</v>
      </c>
      <c r="AO12" s="126">
        <f>'7a.20YrDetails'!AO12</f>
        <v>0</v>
      </c>
      <c r="AP12" s="126">
        <f>'7a.20YrDetails'!AP12</f>
        <v>0</v>
      </c>
      <c r="AQ12" s="126">
        <f>'7a.20YrDetails'!AQ12</f>
        <v>0</v>
      </c>
      <c r="AR12" s="126">
        <f>'7a.20YrDetails'!AR12</f>
        <v>0</v>
      </c>
      <c r="AS12" s="126">
        <f>'7a.20YrDetails'!AS12</f>
        <v>0</v>
      </c>
      <c r="AT12" s="126">
        <f>'7a.20YrDetails'!AT12</f>
        <v>0</v>
      </c>
      <c r="AU12" s="126">
        <f>'7a.20YrDetails'!AU12</f>
        <v>0</v>
      </c>
      <c r="AV12" s="126">
        <f>'7a.20YrDetails'!AV12</f>
        <v>0</v>
      </c>
      <c r="AW12" s="126">
        <f>'7a.20YrDetails'!AW12</f>
        <v>0</v>
      </c>
      <c r="AX12" s="126">
        <f>'7a.20YrDetails'!AX12</f>
        <v>0</v>
      </c>
      <c r="AY12" s="126">
        <f>'7a.20YrDetails'!AY12</f>
        <v>0</v>
      </c>
      <c r="AZ12" s="126">
        <f>'7a.20YrDetails'!AZ12</f>
        <v>0</v>
      </c>
      <c r="BA12" s="126">
        <f>'7a.20YrDetails'!BA12</f>
        <v>0</v>
      </c>
      <c r="BB12" s="126">
        <f>'7a.20YrDetails'!BB12</f>
        <v>0</v>
      </c>
      <c r="BC12" s="126">
        <f>'7a.20YrDetails'!BC12</f>
        <v>0</v>
      </c>
      <c r="BD12" s="126">
        <f>'7a.20YrDetails'!BD12</f>
        <v>0</v>
      </c>
      <c r="BE12" s="126">
        <f>'7a.20YrDetails'!BE12</f>
        <v>0</v>
      </c>
      <c r="BF12" s="126">
        <f>'7a.20YrDetails'!BF12</f>
        <v>0</v>
      </c>
      <c r="BG12" s="126">
        <f>'7a.20YrDetails'!BG12</f>
        <v>0</v>
      </c>
      <c r="BH12" s="126">
        <f>'7a.20YrDetails'!BH12</f>
        <v>0</v>
      </c>
      <c r="BI12" s="126">
        <f>'7a.20YrDetails'!BI12</f>
        <v>0</v>
      </c>
      <c r="BJ12" s="126">
        <f>'7a.20YrDetails'!BJ12</f>
        <v>0</v>
      </c>
      <c r="BK12" s="126">
        <f>'7a.20YrDetails'!BK12</f>
        <v>0</v>
      </c>
      <c r="BL12" s="126">
        <f>'7a.20YrDetails'!BL12</f>
        <v>0</v>
      </c>
      <c r="BM12" s="126">
        <f>'7a.20YrDetails'!BM12</f>
        <v>0</v>
      </c>
      <c r="BN12" s="126">
        <f>'7a.20YrDetails'!BN12</f>
        <v>0</v>
      </c>
      <c r="BO12" s="126">
        <f>'7a.20YrDetails'!BO12</f>
        <v>0</v>
      </c>
    </row>
    <row r="13" spans="1:16384" ht="12" hidden="1" customHeight="1" outlineLevel="1">
      <c r="C13" s="11" t="str">
        <f>'7a.20YrDetails'!C13</f>
        <v>Residential Parking</v>
      </c>
      <c r="D13" s="9">
        <f>'7a.20YrDetails'!D13</f>
        <v>5170</v>
      </c>
      <c r="E13" s="25">
        <f>'7a.20YrDetails'!E13</f>
        <v>2.5000000000000001E-2</v>
      </c>
      <c r="F13" s="25">
        <f>'7a.20YrDetails'!F13</f>
        <v>2.5000000000000001E-2</v>
      </c>
      <c r="G13" s="52" t="str">
        <f>IF('7a.20YrDetails'!$G13="","",'7a.20YrDetails'!$G13)</f>
        <v/>
      </c>
      <c r="H13" s="126">
        <f>'7a.20YrDetails'!H13</f>
        <v>0</v>
      </c>
      <c r="I13" s="126">
        <f>'7a.20YrDetails'!I13</f>
        <v>0</v>
      </c>
      <c r="J13" s="126">
        <f>'7a.20YrDetails'!J13</f>
        <v>0</v>
      </c>
      <c r="K13" s="126">
        <f>'7a.20YrDetails'!K13</f>
        <v>0</v>
      </c>
      <c r="L13" s="126">
        <f>'7a.20YrDetails'!L13</f>
        <v>0</v>
      </c>
      <c r="M13" s="126">
        <f>'7a.20YrDetails'!M13</f>
        <v>0</v>
      </c>
      <c r="N13" s="126">
        <f>'7a.20YrDetails'!N13</f>
        <v>0</v>
      </c>
      <c r="O13" s="126">
        <f>'7a.20YrDetails'!O13</f>
        <v>0</v>
      </c>
      <c r="P13" s="126">
        <f>'7a.20YrDetails'!P13</f>
        <v>0</v>
      </c>
      <c r="Q13" s="126">
        <f>'7a.20YrDetails'!Q13</f>
        <v>0</v>
      </c>
      <c r="R13" s="126">
        <f>'7a.20YrDetails'!R13</f>
        <v>0</v>
      </c>
      <c r="S13" s="126">
        <f>'7a.20YrDetails'!S13</f>
        <v>0</v>
      </c>
      <c r="T13" s="126">
        <f>'7a.20YrDetails'!T13</f>
        <v>0</v>
      </c>
      <c r="U13" s="126">
        <f>'7a.20YrDetails'!U13</f>
        <v>0</v>
      </c>
      <c r="V13" s="126">
        <f>'7a.20YrDetails'!V13</f>
        <v>0</v>
      </c>
      <c r="W13" s="126">
        <f>'7a.20YrDetails'!W13</f>
        <v>0</v>
      </c>
      <c r="X13" s="126">
        <f>'7a.20YrDetails'!X13</f>
        <v>0</v>
      </c>
      <c r="Y13" s="126">
        <f>'7a.20YrDetails'!Y13</f>
        <v>0</v>
      </c>
      <c r="Z13" s="126">
        <f>'7a.20YrDetails'!Z13</f>
        <v>0</v>
      </c>
      <c r="AA13" s="126">
        <f>'7a.20YrDetails'!AA13</f>
        <v>0</v>
      </c>
      <c r="AB13" s="126">
        <f>'7a.20YrDetails'!AB13</f>
        <v>0</v>
      </c>
      <c r="AC13" s="126">
        <f>'7a.20YrDetails'!AC13</f>
        <v>0</v>
      </c>
      <c r="AD13" s="126">
        <f>'7a.20YrDetails'!AD13</f>
        <v>0</v>
      </c>
      <c r="AE13" s="126">
        <f>'7a.20YrDetails'!AE13</f>
        <v>0</v>
      </c>
      <c r="AF13" s="126">
        <f>'7a.20YrDetails'!AF13</f>
        <v>0</v>
      </c>
      <c r="AG13" s="126">
        <f>'7a.20YrDetails'!AG13</f>
        <v>0</v>
      </c>
      <c r="AH13" s="126">
        <f>'7a.20YrDetails'!AH13</f>
        <v>0</v>
      </c>
      <c r="AI13" s="126">
        <f>'7a.20YrDetails'!AI13</f>
        <v>0</v>
      </c>
      <c r="AJ13" s="126">
        <f>'7a.20YrDetails'!AJ13</f>
        <v>0</v>
      </c>
      <c r="AK13" s="126">
        <f>'7a.20YrDetails'!AK13</f>
        <v>0</v>
      </c>
      <c r="AL13" s="126">
        <f>'7a.20YrDetails'!AL13</f>
        <v>0</v>
      </c>
      <c r="AM13" s="126">
        <f>'7a.20YrDetails'!AM13</f>
        <v>0</v>
      </c>
      <c r="AN13" s="126">
        <f>'7a.20YrDetails'!AN13</f>
        <v>0</v>
      </c>
      <c r="AO13" s="126">
        <f>'7a.20YrDetails'!AO13</f>
        <v>0</v>
      </c>
      <c r="AP13" s="126">
        <f>'7a.20YrDetails'!AP13</f>
        <v>0</v>
      </c>
      <c r="AQ13" s="126">
        <f>'7a.20YrDetails'!AQ13</f>
        <v>0</v>
      </c>
      <c r="AR13" s="126">
        <f>'7a.20YrDetails'!AR13</f>
        <v>0</v>
      </c>
      <c r="AS13" s="126">
        <f>'7a.20YrDetails'!AS13</f>
        <v>0</v>
      </c>
      <c r="AT13" s="126">
        <f>'7a.20YrDetails'!AT13</f>
        <v>0</v>
      </c>
      <c r="AU13" s="126">
        <f>'7a.20YrDetails'!AU13</f>
        <v>0</v>
      </c>
      <c r="AV13" s="126">
        <f>'7a.20YrDetails'!AV13</f>
        <v>0</v>
      </c>
      <c r="AW13" s="126">
        <f>'7a.20YrDetails'!AW13</f>
        <v>0</v>
      </c>
      <c r="AX13" s="126">
        <f>'7a.20YrDetails'!AX13</f>
        <v>0</v>
      </c>
      <c r="AY13" s="126">
        <f>'7a.20YrDetails'!AY13</f>
        <v>0</v>
      </c>
      <c r="AZ13" s="126">
        <f>'7a.20YrDetails'!AZ13</f>
        <v>0</v>
      </c>
      <c r="BA13" s="126">
        <f>'7a.20YrDetails'!BA13</f>
        <v>0</v>
      </c>
      <c r="BB13" s="126">
        <f>'7a.20YrDetails'!BB13</f>
        <v>0</v>
      </c>
      <c r="BC13" s="126">
        <f>'7a.20YrDetails'!BC13</f>
        <v>0</v>
      </c>
      <c r="BD13" s="126">
        <f>'7a.20YrDetails'!BD13</f>
        <v>0</v>
      </c>
      <c r="BE13" s="126">
        <f>'7a.20YrDetails'!BE13</f>
        <v>0</v>
      </c>
      <c r="BF13" s="126">
        <f>'7a.20YrDetails'!BF13</f>
        <v>0</v>
      </c>
      <c r="BG13" s="126">
        <f>'7a.20YrDetails'!BG13</f>
        <v>0</v>
      </c>
      <c r="BH13" s="126">
        <f>'7a.20YrDetails'!BH13</f>
        <v>0</v>
      </c>
      <c r="BI13" s="126">
        <f>'7a.20YrDetails'!BI13</f>
        <v>0</v>
      </c>
      <c r="BJ13" s="126">
        <f>'7a.20YrDetails'!BJ13</f>
        <v>0</v>
      </c>
      <c r="BK13" s="126">
        <f>'7a.20YrDetails'!BK13</f>
        <v>0</v>
      </c>
      <c r="BL13" s="126">
        <f>'7a.20YrDetails'!BL13</f>
        <v>0</v>
      </c>
      <c r="BM13" s="126">
        <f>'7a.20YrDetails'!BM13</f>
        <v>0</v>
      </c>
      <c r="BN13" s="126">
        <f>'7a.20YrDetails'!BN13</f>
        <v>0</v>
      </c>
      <c r="BO13" s="126">
        <f>'7a.20YrDetails'!BO13</f>
        <v>0</v>
      </c>
    </row>
    <row r="14" spans="1:16384" ht="12" hidden="1" customHeight="1" outlineLevel="1">
      <c r="C14" s="11" t="str">
        <f>'7a.20YrDetails'!C14</f>
        <v>Miscellaneous Rent Income</v>
      </c>
      <c r="D14" s="9">
        <f>'7a.20YrDetails'!D14</f>
        <v>5190</v>
      </c>
      <c r="E14" s="25">
        <f>'7a.20YrDetails'!E14</f>
        <v>2.5000000000000001E-2</v>
      </c>
      <c r="F14" s="25">
        <f>'7a.20YrDetails'!F14</f>
        <v>2.5000000000000001E-2</v>
      </c>
      <c r="G14" s="52" t="str">
        <f>IF('7a.20YrDetails'!$G14="","",'7a.20YrDetails'!$G14)</f>
        <v/>
      </c>
      <c r="H14" s="126">
        <f>'7a.20YrDetails'!H14</f>
        <v>0</v>
      </c>
      <c r="I14" s="126">
        <f>'7a.20YrDetails'!I14</f>
        <v>0</v>
      </c>
      <c r="J14" s="126">
        <f>'7a.20YrDetails'!J14</f>
        <v>0</v>
      </c>
      <c r="K14" s="126">
        <f>'7a.20YrDetails'!K14</f>
        <v>0</v>
      </c>
      <c r="L14" s="126">
        <f>'7a.20YrDetails'!L14</f>
        <v>0</v>
      </c>
      <c r="M14" s="126">
        <f>'7a.20YrDetails'!M14</f>
        <v>0</v>
      </c>
      <c r="N14" s="126">
        <f>'7a.20YrDetails'!N14</f>
        <v>0</v>
      </c>
      <c r="O14" s="126">
        <f>'7a.20YrDetails'!O14</f>
        <v>0</v>
      </c>
      <c r="P14" s="126">
        <f>'7a.20YrDetails'!P14</f>
        <v>0</v>
      </c>
      <c r="Q14" s="126">
        <f>'7a.20YrDetails'!Q14</f>
        <v>0</v>
      </c>
      <c r="R14" s="126">
        <f>'7a.20YrDetails'!R14</f>
        <v>0</v>
      </c>
      <c r="S14" s="126">
        <f>'7a.20YrDetails'!S14</f>
        <v>0</v>
      </c>
      <c r="T14" s="126">
        <f>'7a.20YrDetails'!T14</f>
        <v>0</v>
      </c>
      <c r="U14" s="126">
        <f>'7a.20YrDetails'!U14</f>
        <v>0</v>
      </c>
      <c r="V14" s="126">
        <f>'7a.20YrDetails'!V14</f>
        <v>0</v>
      </c>
      <c r="W14" s="126">
        <f>'7a.20YrDetails'!W14</f>
        <v>0</v>
      </c>
      <c r="X14" s="126">
        <f>'7a.20YrDetails'!X14</f>
        <v>0</v>
      </c>
      <c r="Y14" s="126">
        <f>'7a.20YrDetails'!Y14</f>
        <v>0</v>
      </c>
      <c r="Z14" s="126">
        <f>'7a.20YrDetails'!Z14</f>
        <v>0</v>
      </c>
      <c r="AA14" s="126">
        <f>'7a.20YrDetails'!AA14</f>
        <v>0</v>
      </c>
      <c r="AB14" s="126">
        <f>'7a.20YrDetails'!AB14</f>
        <v>0</v>
      </c>
      <c r="AC14" s="126">
        <f>'7a.20YrDetails'!AC14</f>
        <v>0</v>
      </c>
      <c r="AD14" s="126">
        <f>'7a.20YrDetails'!AD14</f>
        <v>0</v>
      </c>
      <c r="AE14" s="126">
        <f>'7a.20YrDetails'!AE14</f>
        <v>0</v>
      </c>
      <c r="AF14" s="126">
        <f>'7a.20YrDetails'!AF14</f>
        <v>0</v>
      </c>
      <c r="AG14" s="126">
        <f>'7a.20YrDetails'!AG14</f>
        <v>0</v>
      </c>
      <c r="AH14" s="126">
        <f>'7a.20YrDetails'!AH14</f>
        <v>0</v>
      </c>
      <c r="AI14" s="126">
        <f>'7a.20YrDetails'!AI14</f>
        <v>0</v>
      </c>
      <c r="AJ14" s="126">
        <f>'7a.20YrDetails'!AJ14</f>
        <v>0</v>
      </c>
      <c r="AK14" s="126">
        <f>'7a.20YrDetails'!AK14</f>
        <v>0</v>
      </c>
      <c r="AL14" s="126">
        <f>'7a.20YrDetails'!AL14</f>
        <v>0</v>
      </c>
      <c r="AM14" s="126">
        <f>'7a.20YrDetails'!AM14</f>
        <v>0</v>
      </c>
      <c r="AN14" s="126">
        <f>'7a.20YrDetails'!AN14</f>
        <v>0</v>
      </c>
      <c r="AO14" s="126">
        <f>'7a.20YrDetails'!AO14</f>
        <v>0</v>
      </c>
      <c r="AP14" s="126">
        <f>'7a.20YrDetails'!AP14</f>
        <v>0</v>
      </c>
      <c r="AQ14" s="126">
        <f>'7a.20YrDetails'!AQ14</f>
        <v>0</v>
      </c>
      <c r="AR14" s="126">
        <f>'7a.20YrDetails'!AR14</f>
        <v>0</v>
      </c>
      <c r="AS14" s="126">
        <f>'7a.20YrDetails'!AS14</f>
        <v>0</v>
      </c>
      <c r="AT14" s="126">
        <f>'7a.20YrDetails'!AT14</f>
        <v>0</v>
      </c>
      <c r="AU14" s="126">
        <f>'7a.20YrDetails'!AU14</f>
        <v>0</v>
      </c>
      <c r="AV14" s="126">
        <f>'7a.20YrDetails'!AV14</f>
        <v>0</v>
      </c>
      <c r="AW14" s="126">
        <f>'7a.20YrDetails'!AW14</f>
        <v>0</v>
      </c>
      <c r="AX14" s="126">
        <f>'7a.20YrDetails'!AX14</f>
        <v>0</v>
      </c>
      <c r="AY14" s="126">
        <f>'7a.20YrDetails'!AY14</f>
        <v>0</v>
      </c>
      <c r="AZ14" s="126">
        <f>'7a.20YrDetails'!AZ14</f>
        <v>0</v>
      </c>
      <c r="BA14" s="126">
        <f>'7a.20YrDetails'!BA14</f>
        <v>0</v>
      </c>
      <c r="BB14" s="126">
        <f>'7a.20YrDetails'!BB14</f>
        <v>0</v>
      </c>
      <c r="BC14" s="126">
        <f>'7a.20YrDetails'!BC14</f>
        <v>0</v>
      </c>
      <c r="BD14" s="126">
        <f>'7a.20YrDetails'!BD14</f>
        <v>0</v>
      </c>
      <c r="BE14" s="126">
        <f>'7a.20YrDetails'!BE14</f>
        <v>0</v>
      </c>
      <c r="BF14" s="126">
        <f>'7a.20YrDetails'!BF14</f>
        <v>0</v>
      </c>
      <c r="BG14" s="126">
        <f>'7a.20YrDetails'!BG14</f>
        <v>0</v>
      </c>
      <c r="BH14" s="126">
        <f>'7a.20YrDetails'!BH14</f>
        <v>0</v>
      </c>
      <c r="BI14" s="126">
        <f>'7a.20YrDetails'!BI14</f>
        <v>0</v>
      </c>
      <c r="BJ14" s="126">
        <f>'7a.20YrDetails'!BJ14</f>
        <v>0</v>
      </c>
      <c r="BK14" s="126">
        <f>'7a.20YrDetails'!BK14</f>
        <v>0</v>
      </c>
      <c r="BL14" s="126">
        <f>'7a.20YrDetails'!BL14</f>
        <v>0</v>
      </c>
      <c r="BM14" s="126">
        <f>'7a.20YrDetails'!BM14</f>
        <v>0</v>
      </c>
      <c r="BN14" s="126">
        <f>'7a.20YrDetails'!BN14</f>
        <v>0</v>
      </c>
      <c r="BO14" s="126">
        <f>'7a.20YrDetails'!BO14</f>
        <v>0</v>
      </c>
    </row>
    <row r="15" spans="1:16384" ht="12" hidden="1" customHeight="1" outlineLevel="1">
      <c r="C15" s="11" t="str">
        <f>'7a.20YrDetails'!C15</f>
        <v>Supportive Services Income</v>
      </c>
      <c r="D15" s="9">
        <f>'7a.20YrDetails'!D15</f>
        <v>5300</v>
      </c>
      <c r="E15" s="25">
        <f>'7a.20YrDetails'!E15</f>
        <v>2.5000000000000001E-2</v>
      </c>
      <c r="F15" s="25">
        <f>'7a.20YrDetails'!F15</f>
        <v>2.5000000000000001E-2</v>
      </c>
      <c r="G15" s="52" t="str">
        <f>IF('7a.20YrDetails'!$G15="","",'7a.20YrDetails'!$G15)</f>
        <v/>
      </c>
      <c r="H15" s="126">
        <f>'7a.20YrDetails'!H15</f>
        <v>0</v>
      </c>
      <c r="I15" s="126">
        <f>'7a.20YrDetails'!I15</f>
        <v>0</v>
      </c>
      <c r="J15" s="126">
        <f>'7a.20YrDetails'!J15</f>
        <v>0</v>
      </c>
      <c r="K15" s="126">
        <f>'7a.20YrDetails'!K15</f>
        <v>0</v>
      </c>
      <c r="L15" s="126">
        <f>'7a.20YrDetails'!L15</f>
        <v>0</v>
      </c>
      <c r="M15" s="126">
        <f>'7a.20YrDetails'!M15</f>
        <v>0</v>
      </c>
      <c r="N15" s="126">
        <f>'7a.20YrDetails'!N15</f>
        <v>0</v>
      </c>
      <c r="O15" s="126">
        <f>'7a.20YrDetails'!O15</f>
        <v>0</v>
      </c>
      <c r="P15" s="126">
        <f>'7a.20YrDetails'!P15</f>
        <v>0</v>
      </c>
      <c r="Q15" s="126">
        <f>'7a.20YrDetails'!Q15</f>
        <v>0</v>
      </c>
      <c r="R15" s="126">
        <f>'7a.20YrDetails'!R15</f>
        <v>0</v>
      </c>
      <c r="S15" s="126">
        <f>'7a.20YrDetails'!S15</f>
        <v>0</v>
      </c>
      <c r="T15" s="126">
        <f>'7a.20YrDetails'!T15</f>
        <v>0</v>
      </c>
      <c r="U15" s="126">
        <f>'7a.20YrDetails'!U15</f>
        <v>0</v>
      </c>
      <c r="V15" s="126">
        <f>'7a.20YrDetails'!V15</f>
        <v>0</v>
      </c>
      <c r="W15" s="126">
        <f>'7a.20YrDetails'!W15</f>
        <v>0</v>
      </c>
      <c r="X15" s="126">
        <f>'7a.20YrDetails'!X15</f>
        <v>0</v>
      </c>
      <c r="Y15" s="126">
        <f>'7a.20YrDetails'!Y15</f>
        <v>0</v>
      </c>
      <c r="Z15" s="126">
        <f>'7a.20YrDetails'!Z15</f>
        <v>0</v>
      </c>
      <c r="AA15" s="126">
        <f>'7a.20YrDetails'!AA15</f>
        <v>0</v>
      </c>
      <c r="AB15" s="126">
        <f>'7a.20YrDetails'!AB15</f>
        <v>0</v>
      </c>
      <c r="AC15" s="126">
        <f>'7a.20YrDetails'!AC15</f>
        <v>0</v>
      </c>
      <c r="AD15" s="126">
        <f>'7a.20YrDetails'!AD15</f>
        <v>0</v>
      </c>
      <c r="AE15" s="126">
        <f>'7a.20YrDetails'!AE15</f>
        <v>0</v>
      </c>
      <c r="AF15" s="126">
        <f>'7a.20YrDetails'!AF15</f>
        <v>0</v>
      </c>
      <c r="AG15" s="126">
        <f>'7a.20YrDetails'!AG15</f>
        <v>0</v>
      </c>
      <c r="AH15" s="126">
        <f>'7a.20YrDetails'!AH15</f>
        <v>0</v>
      </c>
      <c r="AI15" s="126">
        <f>'7a.20YrDetails'!AI15</f>
        <v>0</v>
      </c>
      <c r="AJ15" s="126">
        <f>'7a.20YrDetails'!AJ15</f>
        <v>0</v>
      </c>
      <c r="AK15" s="126">
        <f>'7a.20YrDetails'!AK15</f>
        <v>0</v>
      </c>
      <c r="AL15" s="126">
        <f>'7a.20YrDetails'!AL15</f>
        <v>0</v>
      </c>
      <c r="AM15" s="126">
        <f>'7a.20YrDetails'!AM15</f>
        <v>0</v>
      </c>
      <c r="AN15" s="126">
        <f>'7a.20YrDetails'!AN15</f>
        <v>0</v>
      </c>
      <c r="AO15" s="126">
        <f>'7a.20YrDetails'!AO15</f>
        <v>0</v>
      </c>
      <c r="AP15" s="126">
        <f>'7a.20YrDetails'!AP15</f>
        <v>0</v>
      </c>
      <c r="AQ15" s="126">
        <f>'7a.20YrDetails'!AQ15</f>
        <v>0</v>
      </c>
      <c r="AR15" s="126">
        <f>'7a.20YrDetails'!AR15</f>
        <v>0</v>
      </c>
      <c r="AS15" s="126">
        <f>'7a.20YrDetails'!AS15</f>
        <v>0</v>
      </c>
      <c r="AT15" s="126">
        <f>'7a.20YrDetails'!AT15</f>
        <v>0</v>
      </c>
      <c r="AU15" s="126">
        <f>'7a.20YrDetails'!AU15</f>
        <v>0</v>
      </c>
      <c r="AV15" s="126">
        <f>'7a.20YrDetails'!AV15</f>
        <v>0</v>
      </c>
      <c r="AW15" s="126">
        <f>'7a.20YrDetails'!AW15</f>
        <v>0</v>
      </c>
      <c r="AX15" s="126">
        <f>'7a.20YrDetails'!AX15</f>
        <v>0</v>
      </c>
      <c r="AY15" s="126">
        <f>'7a.20YrDetails'!AY15</f>
        <v>0</v>
      </c>
      <c r="AZ15" s="126">
        <f>'7a.20YrDetails'!AZ15</f>
        <v>0</v>
      </c>
      <c r="BA15" s="126">
        <f>'7a.20YrDetails'!BA15</f>
        <v>0</v>
      </c>
      <c r="BB15" s="126">
        <f>'7a.20YrDetails'!BB15</f>
        <v>0</v>
      </c>
      <c r="BC15" s="126">
        <f>'7a.20YrDetails'!BC15</f>
        <v>0</v>
      </c>
      <c r="BD15" s="126">
        <f>'7a.20YrDetails'!BD15</f>
        <v>0</v>
      </c>
      <c r="BE15" s="126">
        <f>'7a.20YrDetails'!BE15</f>
        <v>0</v>
      </c>
      <c r="BF15" s="126">
        <f>'7a.20YrDetails'!BF15</f>
        <v>0</v>
      </c>
      <c r="BG15" s="126">
        <f>'7a.20YrDetails'!BG15</f>
        <v>0</v>
      </c>
      <c r="BH15" s="126">
        <f>'7a.20YrDetails'!BH15</f>
        <v>0</v>
      </c>
      <c r="BI15" s="126">
        <f>'7a.20YrDetails'!BI15</f>
        <v>0</v>
      </c>
      <c r="BJ15" s="126">
        <f>'7a.20YrDetails'!BJ15</f>
        <v>0</v>
      </c>
      <c r="BK15" s="126">
        <f>'7a.20YrDetails'!BK15</f>
        <v>0</v>
      </c>
      <c r="BL15" s="126">
        <f>'7a.20YrDetails'!BL15</f>
        <v>0</v>
      </c>
      <c r="BM15" s="126">
        <f>'7a.20YrDetails'!BM15</f>
        <v>0</v>
      </c>
      <c r="BN15" s="126">
        <f>'7a.20YrDetails'!BN15</f>
        <v>0</v>
      </c>
      <c r="BO15" s="126">
        <f>'7a.20YrDetails'!BO15</f>
        <v>0</v>
      </c>
    </row>
    <row r="16" spans="1:16384" ht="12" hidden="1" customHeight="1" outlineLevel="1">
      <c r="C16" s="11" t="str">
        <f>'7a.20YrDetails'!C16</f>
        <v>Interest Income - Project Operations</v>
      </c>
      <c r="D16" s="9">
        <f>'7a.20YrDetails'!D16</f>
        <v>5400</v>
      </c>
      <c r="E16" s="25">
        <f>'7a.20YrDetails'!E16</f>
        <v>2.5000000000000001E-2</v>
      </c>
      <c r="F16" s="25">
        <f>'7a.20YrDetails'!F16</f>
        <v>2.5000000000000001E-2</v>
      </c>
      <c r="G16" s="52" t="str">
        <f>IF('7a.20YrDetails'!$G16="","",'7a.20YrDetails'!$G16)</f>
        <v/>
      </c>
      <c r="H16" s="126">
        <f>'7a.20YrDetails'!H16</f>
        <v>0</v>
      </c>
      <c r="I16" s="126">
        <f>'7a.20YrDetails'!I16</f>
        <v>0</v>
      </c>
      <c r="J16" s="126">
        <f>'7a.20YrDetails'!J16</f>
        <v>0</v>
      </c>
      <c r="K16" s="126">
        <f>'7a.20YrDetails'!K16</f>
        <v>0</v>
      </c>
      <c r="L16" s="126">
        <f>'7a.20YrDetails'!L16</f>
        <v>0</v>
      </c>
      <c r="M16" s="126">
        <f>'7a.20YrDetails'!M16</f>
        <v>0</v>
      </c>
      <c r="N16" s="126">
        <f>'7a.20YrDetails'!N16</f>
        <v>0</v>
      </c>
      <c r="O16" s="126">
        <f>'7a.20YrDetails'!O16</f>
        <v>0</v>
      </c>
      <c r="P16" s="126">
        <f>'7a.20YrDetails'!P16</f>
        <v>0</v>
      </c>
      <c r="Q16" s="126">
        <f>'7a.20YrDetails'!Q16</f>
        <v>0</v>
      </c>
      <c r="R16" s="126">
        <f>'7a.20YrDetails'!R16</f>
        <v>0</v>
      </c>
      <c r="S16" s="126">
        <f>'7a.20YrDetails'!S16</f>
        <v>0</v>
      </c>
      <c r="T16" s="126">
        <f>'7a.20YrDetails'!T16</f>
        <v>0</v>
      </c>
      <c r="U16" s="126">
        <f>'7a.20YrDetails'!U16</f>
        <v>0</v>
      </c>
      <c r="V16" s="126">
        <f>'7a.20YrDetails'!V16</f>
        <v>0</v>
      </c>
      <c r="W16" s="126">
        <f>'7a.20YrDetails'!W16</f>
        <v>0</v>
      </c>
      <c r="X16" s="126">
        <f>'7a.20YrDetails'!X16</f>
        <v>0</v>
      </c>
      <c r="Y16" s="126">
        <f>'7a.20YrDetails'!Y16</f>
        <v>0</v>
      </c>
      <c r="Z16" s="126">
        <f>'7a.20YrDetails'!Z16</f>
        <v>0</v>
      </c>
      <c r="AA16" s="126">
        <f>'7a.20YrDetails'!AA16</f>
        <v>0</v>
      </c>
      <c r="AB16" s="126">
        <f>'7a.20YrDetails'!AB16</f>
        <v>0</v>
      </c>
      <c r="AC16" s="126">
        <f>'7a.20YrDetails'!AC16</f>
        <v>0</v>
      </c>
      <c r="AD16" s="126">
        <f>'7a.20YrDetails'!AD16</f>
        <v>0</v>
      </c>
      <c r="AE16" s="126">
        <f>'7a.20YrDetails'!AE16</f>
        <v>0</v>
      </c>
      <c r="AF16" s="126">
        <f>'7a.20YrDetails'!AF16</f>
        <v>0</v>
      </c>
      <c r="AG16" s="126">
        <f>'7a.20YrDetails'!AG16</f>
        <v>0</v>
      </c>
      <c r="AH16" s="126">
        <f>'7a.20YrDetails'!AH16</f>
        <v>0</v>
      </c>
      <c r="AI16" s="126">
        <f>'7a.20YrDetails'!AI16</f>
        <v>0</v>
      </c>
      <c r="AJ16" s="126">
        <f>'7a.20YrDetails'!AJ16</f>
        <v>0</v>
      </c>
      <c r="AK16" s="126">
        <f>'7a.20YrDetails'!AK16</f>
        <v>0</v>
      </c>
      <c r="AL16" s="126">
        <f>'7a.20YrDetails'!AL16</f>
        <v>0</v>
      </c>
      <c r="AM16" s="126">
        <f>'7a.20YrDetails'!AM16</f>
        <v>0</v>
      </c>
      <c r="AN16" s="126">
        <f>'7a.20YrDetails'!AN16</f>
        <v>0</v>
      </c>
      <c r="AO16" s="126">
        <f>'7a.20YrDetails'!AO16</f>
        <v>0</v>
      </c>
      <c r="AP16" s="126">
        <f>'7a.20YrDetails'!AP16</f>
        <v>0</v>
      </c>
      <c r="AQ16" s="126">
        <f>'7a.20YrDetails'!AQ16</f>
        <v>0</v>
      </c>
      <c r="AR16" s="126">
        <f>'7a.20YrDetails'!AR16</f>
        <v>0</v>
      </c>
      <c r="AS16" s="126">
        <f>'7a.20YrDetails'!AS16</f>
        <v>0</v>
      </c>
      <c r="AT16" s="126">
        <f>'7a.20YrDetails'!AT16</f>
        <v>0</v>
      </c>
      <c r="AU16" s="126">
        <f>'7a.20YrDetails'!AU16</f>
        <v>0</v>
      </c>
      <c r="AV16" s="126">
        <f>'7a.20YrDetails'!AV16</f>
        <v>0</v>
      </c>
      <c r="AW16" s="126">
        <f>'7a.20YrDetails'!AW16</f>
        <v>0</v>
      </c>
      <c r="AX16" s="126">
        <f>'7a.20YrDetails'!AX16</f>
        <v>0</v>
      </c>
      <c r="AY16" s="126">
        <f>'7a.20YrDetails'!AY16</f>
        <v>0</v>
      </c>
      <c r="AZ16" s="126">
        <f>'7a.20YrDetails'!AZ16</f>
        <v>0</v>
      </c>
      <c r="BA16" s="126">
        <f>'7a.20YrDetails'!BA16</f>
        <v>0</v>
      </c>
      <c r="BB16" s="126">
        <f>'7a.20YrDetails'!BB16</f>
        <v>0</v>
      </c>
      <c r="BC16" s="126">
        <f>'7a.20YrDetails'!BC16</f>
        <v>0</v>
      </c>
      <c r="BD16" s="126">
        <f>'7a.20YrDetails'!BD16</f>
        <v>0</v>
      </c>
      <c r="BE16" s="126">
        <f>'7a.20YrDetails'!BE16</f>
        <v>0</v>
      </c>
      <c r="BF16" s="126">
        <f>'7a.20YrDetails'!BF16</f>
        <v>0</v>
      </c>
      <c r="BG16" s="126">
        <f>'7a.20YrDetails'!BG16</f>
        <v>0</v>
      </c>
      <c r="BH16" s="126">
        <f>'7a.20YrDetails'!BH16</f>
        <v>0</v>
      </c>
      <c r="BI16" s="126">
        <f>'7a.20YrDetails'!BI16</f>
        <v>0</v>
      </c>
      <c r="BJ16" s="126">
        <f>'7a.20YrDetails'!BJ16</f>
        <v>0</v>
      </c>
      <c r="BK16" s="126">
        <f>'7a.20YrDetails'!BK16</f>
        <v>0</v>
      </c>
      <c r="BL16" s="126">
        <f>'7a.20YrDetails'!BL16</f>
        <v>0</v>
      </c>
      <c r="BM16" s="126">
        <f>'7a.20YrDetails'!BM16</f>
        <v>0</v>
      </c>
      <c r="BN16" s="126">
        <f>'7a.20YrDetails'!BN16</f>
        <v>0</v>
      </c>
      <c r="BO16" s="126">
        <f>'7a.20YrDetails'!BO16</f>
        <v>0</v>
      </c>
    </row>
    <row r="17" spans="3:67" ht="12" hidden="1" customHeight="1" outlineLevel="1">
      <c r="C17" s="11" t="str">
        <f>'7a.20YrDetails'!C17</f>
        <v>Laundry and Vending</v>
      </c>
      <c r="D17" s="9">
        <f>'7a.20YrDetails'!D17</f>
        <v>5910</v>
      </c>
      <c r="E17" s="25">
        <f>'7a.20YrDetails'!E17</f>
        <v>2.5000000000000001E-2</v>
      </c>
      <c r="F17" s="25">
        <f>'7a.20YrDetails'!F17</f>
        <v>2.5000000000000001E-2</v>
      </c>
      <c r="G17" s="52" t="str">
        <f>IF('7a.20YrDetails'!$G17="","",'7a.20YrDetails'!$G17)</f>
        <v/>
      </c>
      <c r="H17" s="126">
        <f>'7a.20YrDetails'!H17</f>
        <v>0</v>
      </c>
      <c r="I17" s="126">
        <f>'7a.20YrDetails'!I17</f>
        <v>0</v>
      </c>
      <c r="J17" s="126">
        <f>'7a.20YrDetails'!J17</f>
        <v>0</v>
      </c>
      <c r="K17" s="126">
        <f>'7a.20YrDetails'!K17</f>
        <v>0</v>
      </c>
      <c r="L17" s="126">
        <f>'7a.20YrDetails'!L17</f>
        <v>0</v>
      </c>
      <c r="M17" s="126">
        <f>'7a.20YrDetails'!M17</f>
        <v>0</v>
      </c>
      <c r="N17" s="126">
        <f>'7a.20YrDetails'!N17</f>
        <v>0</v>
      </c>
      <c r="O17" s="126">
        <f>'7a.20YrDetails'!O17</f>
        <v>0</v>
      </c>
      <c r="P17" s="126">
        <f>'7a.20YrDetails'!P17</f>
        <v>0</v>
      </c>
      <c r="Q17" s="126">
        <f>'7a.20YrDetails'!Q17</f>
        <v>0</v>
      </c>
      <c r="R17" s="126">
        <f>'7a.20YrDetails'!R17</f>
        <v>0</v>
      </c>
      <c r="S17" s="126">
        <f>'7a.20YrDetails'!S17</f>
        <v>0</v>
      </c>
      <c r="T17" s="126">
        <f>'7a.20YrDetails'!T17</f>
        <v>0</v>
      </c>
      <c r="U17" s="126">
        <f>'7a.20YrDetails'!U17</f>
        <v>0</v>
      </c>
      <c r="V17" s="126">
        <f>'7a.20YrDetails'!V17</f>
        <v>0</v>
      </c>
      <c r="W17" s="126">
        <f>'7a.20YrDetails'!W17</f>
        <v>0</v>
      </c>
      <c r="X17" s="126">
        <f>'7a.20YrDetails'!X17</f>
        <v>0</v>
      </c>
      <c r="Y17" s="126">
        <f>'7a.20YrDetails'!Y17</f>
        <v>0</v>
      </c>
      <c r="Z17" s="126">
        <f>'7a.20YrDetails'!Z17</f>
        <v>0</v>
      </c>
      <c r="AA17" s="126">
        <f>'7a.20YrDetails'!AA17</f>
        <v>0</v>
      </c>
      <c r="AB17" s="126">
        <f>'7a.20YrDetails'!AB17</f>
        <v>0</v>
      </c>
      <c r="AC17" s="126">
        <f>'7a.20YrDetails'!AC17</f>
        <v>0</v>
      </c>
      <c r="AD17" s="126">
        <f>'7a.20YrDetails'!AD17</f>
        <v>0</v>
      </c>
      <c r="AE17" s="126">
        <f>'7a.20YrDetails'!AE17</f>
        <v>0</v>
      </c>
      <c r="AF17" s="126">
        <f>'7a.20YrDetails'!AF17</f>
        <v>0</v>
      </c>
      <c r="AG17" s="126">
        <f>'7a.20YrDetails'!AG17</f>
        <v>0</v>
      </c>
      <c r="AH17" s="126">
        <f>'7a.20YrDetails'!AH17</f>
        <v>0</v>
      </c>
      <c r="AI17" s="126">
        <f>'7a.20YrDetails'!AI17</f>
        <v>0</v>
      </c>
      <c r="AJ17" s="126">
        <f>'7a.20YrDetails'!AJ17</f>
        <v>0</v>
      </c>
      <c r="AK17" s="126">
        <f>'7a.20YrDetails'!AK17</f>
        <v>0</v>
      </c>
      <c r="AL17" s="126">
        <f>'7a.20YrDetails'!AL17</f>
        <v>0</v>
      </c>
      <c r="AM17" s="126">
        <f>'7a.20YrDetails'!AM17</f>
        <v>0</v>
      </c>
      <c r="AN17" s="126">
        <f>'7a.20YrDetails'!AN17</f>
        <v>0</v>
      </c>
      <c r="AO17" s="126">
        <f>'7a.20YrDetails'!AO17</f>
        <v>0</v>
      </c>
      <c r="AP17" s="126">
        <f>'7a.20YrDetails'!AP17</f>
        <v>0</v>
      </c>
      <c r="AQ17" s="126">
        <f>'7a.20YrDetails'!AQ17</f>
        <v>0</v>
      </c>
      <c r="AR17" s="126">
        <f>'7a.20YrDetails'!AR17</f>
        <v>0</v>
      </c>
      <c r="AS17" s="126">
        <f>'7a.20YrDetails'!AS17</f>
        <v>0</v>
      </c>
      <c r="AT17" s="126">
        <f>'7a.20YrDetails'!AT17</f>
        <v>0</v>
      </c>
      <c r="AU17" s="126">
        <f>'7a.20YrDetails'!AU17</f>
        <v>0</v>
      </c>
      <c r="AV17" s="126">
        <f>'7a.20YrDetails'!AV17</f>
        <v>0</v>
      </c>
      <c r="AW17" s="126">
        <f>'7a.20YrDetails'!AW17</f>
        <v>0</v>
      </c>
      <c r="AX17" s="126">
        <f>'7a.20YrDetails'!AX17</f>
        <v>0</v>
      </c>
      <c r="AY17" s="126">
        <f>'7a.20YrDetails'!AY17</f>
        <v>0</v>
      </c>
      <c r="AZ17" s="126">
        <f>'7a.20YrDetails'!AZ17</f>
        <v>0</v>
      </c>
      <c r="BA17" s="126">
        <f>'7a.20YrDetails'!BA17</f>
        <v>0</v>
      </c>
      <c r="BB17" s="126">
        <f>'7a.20YrDetails'!BB17</f>
        <v>0</v>
      </c>
      <c r="BC17" s="126">
        <f>'7a.20YrDetails'!BC17</f>
        <v>0</v>
      </c>
      <c r="BD17" s="126">
        <f>'7a.20YrDetails'!BD17</f>
        <v>0</v>
      </c>
      <c r="BE17" s="126">
        <f>'7a.20YrDetails'!BE17</f>
        <v>0</v>
      </c>
      <c r="BF17" s="126">
        <f>'7a.20YrDetails'!BF17</f>
        <v>0</v>
      </c>
      <c r="BG17" s="126">
        <f>'7a.20YrDetails'!BG17</f>
        <v>0</v>
      </c>
      <c r="BH17" s="126">
        <f>'7a.20YrDetails'!BH17</f>
        <v>0</v>
      </c>
      <c r="BI17" s="126">
        <f>'7a.20YrDetails'!BI17</f>
        <v>0</v>
      </c>
      <c r="BJ17" s="126">
        <f>'7a.20YrDetails'!BJ17</f>
        <v>0</v>
      </c>
      <c r="BK17" s="126">
        <f>'7a.20YrDetails'!BK17</f>
        <v>0</v>
      </c>
      <c r="BL17" s="126">
        <f>'7a.20YrDetails'!BL17</f>
        <v>0</v>
      </c>
      <c r="BM17" s="126">
        <f>'7a.20YrDetails'!BM17</f>
        <v>0</v>
      </c>
      <c r="BN17" s="126">
        <f>'7a.20YrDetails'!BN17</f>
        <v>0</v>
      </c>
      <c r="BO17" s="126">
        <f>'7a.20YrDetails'!BO17</f>
        <v>0</v>
      </c>
    </row>
    <row r="18" spans="3:67" ht="12" hidden="1" customHeight="1" outlineLevel="1">
      <c r="C18" s="11" t="str">
        <f>'7a.20YrDetails'!C18</f>
        <v>Tenant Charges</v>
      </c>
      <c r="D18" s="9">
        <f>'7a.20YrDetails'!D18</f>
        <v>5920</v>
      </c>
      <c r="E18" s="25">
        <f>'7a.20YrDetails'!E18</f>
        <v>2.5000000000000001E-2</v>
      </c>
      <c r="F18" s="25">
        <f>'7a.20YrDetails'!F18</f>
        <v>2.5000000000000001E-2</v>
      </c>
      <c r="G18" s="52" t="str">
        <f>IF('7a.20YrDetails'!$G18="","",'7a.20YrDetails'!$G18)</f>
        <v/>
      </c>
      <c r="H18" s="126">
        <f>'7a.20YrDetails'!H18</f>
        <v>0</v>
      </c>
      <c r="I18" s="126">
        <f>'7a.20YrDetails'!I18</f>
        <v>0</v>
      </c>
      <c r="J18" s="126">
        <f>'7a.20YrDetails'!J18</f>
        <v>0</v>
      </c>
      <c r="K18" s="126">
        <f>'7a.20YrDetails'!K18</f>
        <v>0</v>
      </c>
      <c r="L18" s="126">
        <f>'7a.20YrDetails'!L18</f>
        <v>0</v>
      </c>
      <c r="M18" s="126">
        <f>'7a.20YrDetails'!M18</f>
        <v>0</v>
      </c>
      <c r="N18" s="126">
        <f>'7a.20YrDetails'!N18</f>
        <v>0</v>
      </c>
      <c r="O18" s="126">
        <f>'7a.20YrDetails'!O18</f>
        <v>0</v>
      </c>
      <c r="P18" s="126">
        <f>'7a.20YrDetails'!P18</f>
        <v>0</v>
      </c>
      <c r="Q18" s="126">
        <f>'7a.20YrDetails'!Q18</f>
        <v>0</v>
      </c>
      <c r="R18" s="126">
        <f>'7a.20YrDetails'!R18</f>
        <v>0</v>
      </c>
      <c r="S18" s="126">
        <f>'7a.20YrDetails'!S18</f>
        <v>0</v>
      </c>
      <c r="T18" s="126">
        <f>'7a.20YrDetails'!T18</f>
        <v>0</v>
      </c>
      <c r="U18" s="126">
        <f>'7a.20YrDetails'!U18</f>
        <v>0</v>
      </c>
      <c r="V18" s="126">
        <f>'7a.20YrDetails'!V18</f>
        <v>0</v>
      </c>
      <c r="W18" s="126">
        <f>'7a.20YrDetails'!W18</f>
        <v>0</v>
      </c>
      <c r="X18" s="126">
        <f>'7a.20YrDetails'!X18</f>
        <v>0</v>
      </c>
      <c r="Y18" s="126">
        <f>'7a.20YrDetails'!Y18</f>
        <v>0</v>
      </c>
      <c r="Z18" s="126">
        <f>'7a.20YrDetails'!Z18</f>
        <v>0</v>
      </c>
      <c r="AA18" s="126">
        <f>'7a.20YrDetails'!AA18</f>
        <v>0</v>
      </c>
      <c r="AB18" s="126">
        <f>'7a.20YrDetails'!AB18</f>
        <v>0</v>
      </c>
      <c r="AC18" s="126">
        <f>'7a.20YrDetails'!AC18</f>
        <v>0</v>
      </c>
      <c r="AD18" s="126">
        <f>'7a.20YrDetails'!AD18</f>
        <v>0</v>
      </c>
      <c r="AE18" s="126">
        <f>'7a.20YrDetails'!AE18</f>
        <v>0</v>
      </c>
      <c r="AF18" s="126">
        <f>'7a.20YrDetails'!AF18</f>
        <v>0</v>
      </c>
      <c r="AG18" s="126">
        <f>'7a.20YrDetails'!AG18</f>
        <v>0</v>
      </c>
      <c r="AH18" s="126">
        <f>'7a.20YrDetails'!AH18</f>
        <v>0</v>
      </c>
      <c r="AI18" s="126">
        <f>'7a.20YrDetails'!AI18</f>
        <v>0</v>
      </c>
      <c r="AJ18" s="126">
        <f>'7a.20YrDetails'!AJ18</f>
        <v>0</v>
      </c>
      <c r="AK18" s="126">
        <f>'7a.20YrDetails'!AK18</f>
        <v>0</v>
      </c>
      <c r="AL18" s="126">
        <f>'7a.20YrDetails'!AL18</f>
        <v>0</v>
      </c>
      <c r="AM18" s="126">
        <f>'7a.20YrDetails'!AM18</f>
        <v>0</v>
      </c>
      <c r="AN18" s="126">
        <f>'7a.20YrDetails'!AN18</f>
        <v>0</v>
      </c>
      <c r="AO18" s="126">
        <f>'7a.20YrDetails'!AO18</f>
        <v>0</v>
      </c>
      <c r="AP18" s="126">
        <f>'7a.20YrDetails'!AP18</f>
        <v>0</v>
      </c>
      <c r="AQ18" s="126">
        <f>'7a.20YrDetails'!AQ18</f>
        <v>0</v>
      </c>
      <c r="AR18" s="126">
        <f>'7a.20YrDetails'!AR18</f>
        <v>0</v>
      </c>
      <c r="AS18" s="126">
        <f>'7a.20YrDetails'!AS18</f>
        <v>0</v>
      </c>
      <c r="AT18" s="126">
        <f>'7a.20YrDetails'!AT18</f>
        <v>0</v>
      </c>
      <c r="AU18" s="126">
        <f>'7a.20YrDetails'!AU18</f>
        <v>0</v>
      </c>
      <c r="AV18" s="126">
        <f>'7a.20YrDetails'!AV18</f>
        <v>0</v>
      </c>
      <c r="AW18" s="126">
        <f>'7a.20YrDetails'!AW18</f>
        <v>0</v>
      </c>
      <c r="AX18" s="126">
        <f>'7a.20YrDetails'!AX18</f>
        <v>0</v>
      </c>
      <c r="AY18" s="126">
        <f>'7a.20YrDetails'!AY18</f>
        <v>0</v>
      </c>
      <c r="AZ18" s="126">
        <f>'7a.20YrDetails'!AZ18</f>
        <v>0</v>
      </c>
      <c r="BA18" s="126">
        <f>'7a.20YrDetails'!BA18</f>
        <v>0</v>
      </c>
      <c r="BB18" s="126">
        <f>'7a.20YrDetails'!BB18</f>
        <v>0</v>
      </c>
      <c r="BC18" s="126">
        <f>'7a.20YrDetails'!BC18</f>
        <v>0</v>
      </c>
      <c r="BD18" s="126">
        <f>'7a.20YrDetails'!BD18</f>
        <v>0</v>
      </c>
      <c r="BE18" s="126">
        <f>'7a.20YrDetails'!BE18</f>
        <v>0</v>
      </c>
      <c r="BF18" s="126">
        <f>'7a.20YrDetails'!BF18</f>
        <v>0</v>
      </c>
      <c r="BG18" s="126">
        <f>'7a.20YrDetails'!BG18</f>
        <v>0</v>
      </c>
      <c r="BH18" s="126">
        <f>'7a.20YrDetails'!BH18</f>
        <v>0</v>
      </c>
      <c r="BI18" s="126">
        <f>'7a.20YrDetails'!BI18</f>
        <v>0</v>
      </c>
      <c r="BJ18" s="126">
        <f>'7a.20YrDetails'!BJ18</f>
        <v>0</v>
      </c>
      <c r="BK18" s="126">
        <f>'7a.20YrDetails'!BK18</f>
        <v>0</v>
      </c>
      <c r="BL18" s="126">
        <f>'7a.20YrDetails'!BL18</f>
        <v>0</v>
      </c>
      <c r="BM18" s="126">
        <f>'7a.20YrDetails'!BM18</f>
        <v>0</v>
      </c>
      <c r="BN18" s="126">
        <f>'7a.20YrDetails'!BN18</f>
        <v>0</v>
      </c>
      <c r="BO18" s="126">
        <f>'7a.20YrDetails'!BO18</f>
        <v>0</v>
      </c>
    </row>
    <row r="19" spans="3:67" ht="12" hidden="1" customHeight="1" outlineLevel="1">
      <c r="C19" s="11" t="str">
        <f>'7a.20YrDetails'!C19</f>
        <v>Miscellaneous Residential Income</v>
      </c>
      <c r="D19" s="9">
        <f>'7a.20YrDetails'!D19</f>
        <v>5990</v>
      </c>
      <c r="E19" s="25">
        <f>'7a.20YrDetails'!E19</f>
        <v>2.5000000000000001E-2</v>
      </c>
      <c r="F19" s="25">
        <f>'7a.20YrDetails'!F19</f>
        <v>2.5000000000000001E-2</v>
      </c>
      <c r="G19" s="52" t="str">
        <f>IF('7a.20YrDetails'!$G19="","",'7a.20YrDetails'!$G19)</f>
        <v/>
      </c>
      <c r="H19" s="126">
        <f>'7a.20YrDetails'!H19</f>
        <v>0</v>
      </c>
      <c r="I19" s="126">
        <f>'7a.20YrDetails'!I19</f>
        <v>0</v>
      </c>
      <c r="J19" s="126">
        <f>'7a.20YrDetails'!J19</f>
        <v>0</v>
      </c>
      <c r="K19" s="126">
        <f>'7a.20YrDetails'!K19</f>
        <v>0</v>
      </c>
      <c r="L19" s="126">
        <f>'7a.20YrDetails'!L19</f>
        <v>0</v>
      </c>
      <c r="M19" s="126">
        <f>'7a.20YrDetails'!M19</f>
        <v>0</v>
      </c>
      <c r="N19" s="126">
        <f>'7a.20YrDetails'!N19</f>
        <v>0</v>
      </c>
      <c r="O19" s="126">
        <f>'7a.20YrDetails'!O19</f>
        <v>0</v>
      </c>
      <c r="P19" s="126">
        <f>'7a.20YrDetails'!P19</f>
        <v>0</v>
      </c>
      <c r="Q19" s="126">
        <f>'7a.20YrDetails'!Q19</f>
        <v>0</v>
      </c>
      <c r="R19" s="126">
        <f>'7a.20YrDetails'!R19</f>
        <v>0</v>
      </c>
      <c r="S19" s="126">
        <f>'7a.20YrDetails'!S19</f>
        <v>0</v>
      </c>
      <c r="T19" s="126">
        <f>'7a.20YrDetails'!T19</f>
        <v>0</v>
      </c>
      <c r="U19" s="126">
        <f>'7a.20YrDetails'!U19</f>
        <v>0</v>
      </c>
      <c r="V19" s="126">
        <f>'7a.20YrDetails'!V19</f>
        <v>0</v>
      </c>
      <c r="W19" s="126">
        <f>'7a.20YrDetails'!W19</f>
        <v>0</v>
      </c>
      <c r="X19" s="126">
        <f>'7a.20YrDetails'!X19</f>
        <v>0</v>
      </c>
      <c r="Y19" s="126">
        <f>'7a.20YrDetails'!Y19</f>
        <v>0</v>
      </c>
      <c r="Z19" s="126">
        <f>'7a.20YrDetails'!Z19</f>
        <v>0</v>
      </c>
      <c r="AA19" s="126">
        <f>'7a.20YrDetails'!AA19</f>
        <v>0</v>
      </c>
      <c r="AB19" s="126">
        <f>'7a.20YrDetails'!AB19</f>
        <v>0</v>
      </c>
      <c r="AC19" s="126">
        <f>'7a.20YrDetails'!AC19</f>
        <v>0</v>
      </c>
      <c r="AD19" s="126">
        <f>'7a.20YrDetails'!AD19</f>
        <v>0</v>
      </c>
      <c r="AE19" s="126">
        <f>'7a.20YrDetails'!AE19</f>
        <v>0</v>
      </c>
      <c r="AF19" s="126">
        <f>'7a.20YrDetails'!AF19</f>
        <v>0</v>
      </c>
      <c r="AG19" s="126">
        <f>'7a.20YrDetails'!AG19</f>
        <v>0</v>
      </c>
      <c r="AH19" s="126">
        <f>'7a.20YrDetails'!AH19</f>
        <v>0</v>
      </c>
      <c r="AI19" s="126">
        <f>'7a.20YrDetails'!AI19</f>
        <v>0</v>
      </c>
      <c r="AJ19" s="126">
        <f>'7a.20YrDetails'!AJ19</f>
        <v>0</v>
      </c>
      <c r="AK19" s="126">
        <f>'7a.20YrDetails'!AK19</f>
        <v>0</v>
      </c>
      <c r="AL19" s="126">
        <f>'7a.20YrDetails'!AL19</f>
        <v>0</v>
      </c>
      <c r="AM19" s="126">
        <f>'7a.20YrDetails'!AM19</f>
        <v>0</v>
      </c>
      <c r="AN19" s="126">
        <f>'7a.20YrDetails'!AN19</f>
        <v>0</v>
      </c>
      <c r="AO19" s="126">
        <f>'7a.20YrDetails'!AO19</f>
        <v>0</v>
      </c>
      <c r="AP19" s="126">
        <f>'7a.20YrDetails'!AP19</f>
        <v>0</v>
      </c>
      <c r="AQ19" s="126">
        <f>'7a.20YrDetails'!AQ19</f>
        <v>0</v>
      </c>
      <c r="AR19" s="126">
        <f>'7a.20YrDetails'!AR19</f>
        <v>0</v>
      </c>
      <c r="AS19" s="126">
        <f>'7a.20YrDetails'!AS19</f>
        <v>0</v>
      </c>
      <c r="AT19" s="126">
        <f>'7a.20YrDetails'!AT19</f>
        <v>0</v>
      </c>
      <c r="AU19" s="126">
        <f>'7a.20YrDetails'!AU19</f>
        <v>0</v>
      </c>
      <c r="AV19" s="126">
        <f>'7a.20YrDetails'!AV19</f>
        <v>0</v>
      </c>
      <c r="AW19" s="126">
        <f>'7a.20YrDetails'!AW19</f>
        <v>0</v>
      </c>
      <c r="AX19" s="126">
        <f>'7a.20YrDetails'!AX19</f>
        <v>0</v>
      </c>
      <c r="AY19" s="126">
        <f>'7a.20YrDetails'!AY19</f>
        <v>0</v>
      </c>
      <c r="AZ19" s="126">
        <f>'7a.20YrDetails'!AZ19</f>
        <v>0</v>
      </c>
      <c r="BA19" s="126">
        <f>'7a.20YrDetails'!BA19</f>
        <v>0</v>
      </c>
      <c r="BB19" s="126">
        <f>'7a.20YrDetails'!BB19</f>
        <v>0</v>
      </c>
      <c r="BC19" s="126">
        <f>'7a.20YrDetails'!BC19</f>
        <v>0</v>
      </c>
      <c r="BD19" s="126">
        <f>'7a.20YrDetails'!BD19</f>
        <v>0</v>
      </c>
      <c r="BE19" s="126">
        <f>'7a.20YrDetails'!BE19</f>
        <v>0</v>
      </c>
      <c r="BF19" s="126">
        <f>'7a.20YrDetails'!BF19</f>
        <v>0</v>
      </c>
      <c r="BG19" s="126">
        <f>'7a.20YrDetails'!BG19</f>
        <v>0</v>
      </c>
      <c r="BH19" s="126">
        <f>'7a.20YrDetails'!BH19</f>
        <v>0</v>
      </c>
      <c r="BI19" s="126">
        <f>'7a.20YrDetails'!BI19</f>
        <v>0</v>
      </c>
      <c r="BJ19" s="126">
        <f>'7a.20YrDetails'!BJ19</f>
        <v>0</v>
      </c>
      <c r="BK19" s="126">
        <f>'7a.20YrDetails'!BK19</f>
        <v>0</v>
      </c>
      <c r="BL19" s="126">
        <f>'7a.20YrDetails'!BL19</f>
        <v>0</v>
      </c>
      <c r="BM19" s="126">
        <f>'7a.20YrDetails'!BM19</f>
        <v>0</v>
      </c>
      <c r="BN19" s="126">
        <f>'7a.20YrDetails'!BN19</f>
        <v>0</v>
      </c>
      <c r="BO19" s="126">
        <f>'7a.20YrDetails'!BO19</f>
        <v>0</v>
      </c>
    </row>
    <row r="20" spans="3:67" ht="12" hidden="1" customHeight="1" outlineLevel="1">
      <c r="C20" s="11" t="str">
        <f>'7a.20YrDetails'!C20</f>
        <v>Other Commercial Income</v>
      </c>
      <c r="D20" s="9">
        <f>'7a.20YrDetails'!D20</f>
        <v>0</v>
      </c>
      <c r="E20" s="25" t="str">
        <f>'7a.20YrDetails'!E20</f>
        <v>n/a</v>
      </c>
      <c r="F20" s="25">
        <f>'7a.20YrDetails'!F20</f>
        <v>2.5000000000000001E-2</v>
      </c>
      <c r="G20" s="52" t="str">
        <f>IF('7a.20YrDetails'!$G20="","",'7a.20YrDetails'!$G20)</f>
        <v/>
      </c>
      <c r="H20" s="126">
        <f>'7a.20YrDetails'!H20</f>
        <v>0</v>
      </c>
      <c r="I20" s="126">
        <f>'7a.20YrDetails'!I20</f>
        <v>0</v>
      </c>
      <c r="J20" s="126">
        <f>'7a.20YrDetails'!J20</f>
        <v>0</v>
      </c>
      <c r="K20" s="126">
        <f>'7a.20YrDetails'!K20</f>
        <v>0</v>
      </c>
      <c r="L20" s="126">
        <f>'7a.20YrDetails'!L20</f>
        <v>0</v>
      </c>
      <c r="M20" s="126">
        <f>'7a.20YrDetails'!M20</f>
        <v>0</v>
      </c>
      <c r="N20" s="126">
        <f>'7a.20YrDetails'!N20</f>
        <v>0</v>
      </c>
      <c r="O20" s="126">
        <f>'7a.20YrDetails'!O20</f>
        <v>0</v>
      </c>
      <c r="P20" s="126">
        <f>'7a.20YrDetails'!P20</f>
        <v>0</v>
      </c>
      <c r="Q20" s="126">
        <f>'7a.20YrDetails'!Q20</f>
        <v>0</v>
      </c>
      <c r="R20" s="126">
        <f>'7a.20YrDetails'!R20</f>
        <v>0</v>
      </c>
      <c r="S20" s="126">
        <f>'7a.20YrDetails'!S20</f>
        <v>0</v>
      </c>
      <c r="T20" s="126">
        <f>'7a.20YrDetails'!T20</f>
        <v>0</v>
      </c>
      <c r="U20" s="126">
        <f>'7a.20YrDetails'!U20</f>
        <v>0</v>
      </c>
      <c r="V20" s="126">
        <f>'7a.20YrDetails'!V20</f>
        <v>0</v>
      </c>
      <c r="W20" s="126">
        <f>'7a.20YrDetails'!W20</f>
        <v>0</v>
      </c>
      <c r="X20" s="126">
        <f>'7a.20YrDetails'!X20</f>
        <v>0</v>
      </c>
      <c r="Y20" s="126">
        <f>'7a.20YrDetails'!Y20</f>
        <v>0</v>
      </c>
      <c r="Z20" s="126">
        <f>'7a.20YrDetails'!Z20</f>
        <v>0</v>
      </c>
      <c r="AA20" s="126">
        <f>'7a.20YrDetails'!AA20</f>
        <v>0</v>
      </c>
      <c r="AB20" s="126">
        <f>'7a.20YrDetails'!AB20</f>
        <v>0</v>
      </c>
      <c r="AC20" s="126">
        <f>'7a.20YrDetails'!AC20</f>
        <v>0</v>
      </c>
      <c r="AD20" s="126">
        <f>'7a.20YrDetails'!AD20</f>
        <v>0</v>
      </c>
      <c r="AE20" s="126">
        <f>'7a.20YrDetails'!AE20</f>
        <v>0</v>
      </c>
      <c r="AF20" s="126">
        <f>'7a.20YrDetails'!AF20</f>
        <v>0</v>
      </c>
      <c r="AG20" s="126">
        <f>'7a.20YrDetails'!AG20</f>
        <v>0</v>
      </c>
      <c r="AH20" s="126">
        <f>'7a.20YrDetails'!AH20</f>
        <v>0</v>
      </c>
      <c r="AI20" s="126">
        <f>'7a.20YrDetails'!AI20</f>
        <v>0</v>
      </c>
      <c r="AJ20" s="126">
        <f>'7a.20YrDetails'!AJ20</f>
        <v>0</v>
      </c>
      <c r="AK20" s="126">
        <f>'7a.20YrDetails'!AK20</f>
        <v>0</v>
      </c>
      <c r="AL20" s="126">
        <f>'7a.20YrDetails'!AL20</f>
        <v>0</v>
      </c>
      <c r="AM20" s="126">
        <f>'7a.20YrDetails'!AM20</f>
        <v>0</v>
      </c>
      <c r="AN20" s="126">
        <f>'7a.20YrDetails'!AN20</f>
        <v>0</v>
      </c>
      <c r="AO20" s="126">
        <f>'7a.20YrDetails'!AO20</f>
        <v>0</v>
      </c>
      <c r="AP20" s="126">
        <f>'7a.20YrDetails'!AP20</f>
        <v>0</v>
      </c>
      <c r="AQ20" s="126">
        <f>'7a.20YrDetails'!AQ20</f>
        <v>0</v>
      </c>
      <c r="AR20" s="126">
        <f>'7a.20YrDetails'!AR20</f>
        <v>0</v>
      </c>
      <c r="AS20" s="126">
        <f>'7a.20YrDetails'!AS20</f>
        <v>0</v>
      </c>
      <c r="AT20" s="126">
        <f>'7a.20YrDetails'!AT20</f>
        <v>0</v>
      </c>
      <c r="AU20" s="126">
        <f>'7a.20YrDetails'!AU20</f>
        <v>0</v>
      </c>
      <c r="AV20" s="126">
        <f>'7a.20YrDetails'!AV20</f>
        <v>0</v>
      </c>
      <c r="AW20" s="126">
        <f>'7a.20YrDetails'!AW20</f>
        <v>0</v>
      </c>
      <c r="AX20" s="126">
        <f>'7a.20YrDetails'!AX20</f>
        <v>0</v>
      </c>
      <c r="AY20" s="126">
        <f>'7a.20YrDetails'!AY20</f>
        <v>0</v>
      </c>
      <c r="AZ20" s="126">
        <f>'7a.20YrDetails'!AZ20</f>
        <v>0</v>
      </c>
      <c r="BA20" s="126">
        <f>'7a.20YrDetails'!BA20</f>
        <v>0</v>
      </c>
      <c r="BB20" s="126">
        <f>'7a.20YrDetails'!BB20</f>
        <v>0</v>
      </c>
      <c r="BC20" s="126">
        <f>'7a.20YrDetails'!BC20</f>
        <v>0</v>
      </c>
      <c r="BD20" s="126">
        <f>'7a.20YrDetails'!BD20</f>
        <v>0</v>
      </c>
      <c r="BE20" s="126">
        <f>'7a.20YrDetails'!BE20</f>
        <v>0</v>
      </c>
      <c r="BF20" s="126">
        <f>'7a.20YrDetails'!BF20</f>
        <v>0</v>
      </c>
      <c r="BG20" s="126">
        <f>'7a.20YrDetails'!BG20</f>
        <v>0</v>
      </c>
      <c r="BH20" s="126">
        <f>'7a.20YrDetails'!BH20</f>
        <v>0</v>
      </c>
      <c r="BI20" s="126">
        <f>'7a.20YrDetails'!BI20</f>
        <v>0</v>
      </c>
      <c r="BJ20" s="126">
        <f>'7a.20YrDetails'!BJ20</f>
        <v>0</v>
      </c>
      <c r="BK20" s="126">
        <f>'7a.20YrDetails'!BK20</f>
        <v>0</v>
      </c>
      <c r="BL20" s="126">
        <f>'7a.20YrDetails'!BL20</f>
        <v>0</v>
      </c>
      <c r="BM20" s="126">
        <f>'7a.20YrDetails'!BM20</f>
        <v>0</v>
      </c>
      <c r="BN20" s="126">
        <f>'7a.20YrDetails'!BN20</f>
        <v>0</v>
      </c>
      <c r="BO20" s="126">
        <f>'7a.20YrDetails'!BO20</f>
        <v>0</v>
      </c>
    </row>
    <row r="21" spans="3:67" ht="12" hidden="1" customHeight="1" outlineLevel="1">
      <c r="C21" s="11" t="str">
        <f>'7a.20YrDetails'!C21</f>
        <v>Withdrawal from Capitalized Reserve (deposit to operating account)</v>
      </c>
      <c r="D21" s="9">
        <f>'7a.20YrDetails'!D21</f>
        <v>0</v>
      </c>
      <c r="E21" s="25" t="str">
        <f>'7a.20YrDetails'!E21</f>
        <v>n/a</v>
      </c>
      <c r="F21" s="25" t="str">
        <f>'7a.20YrDetails'!F21</f>
        <v>n/a</v>
      </c>
      <c r="G21" s="52" t="str">
        <f>IF('7a.20YrDetails'!$G21="","",'7a.20YrDetails'!$G21)</f>
        <v>Link from Reserve Section below, as applicable</v>
      </c>
      <c r="H21" s="126">
        <f>'7a.20YrDetails'!H21</f>
        <v>0</v>
      </c>
      <c r="I21" s="126">
        <f>'7a.20YrDetails'!I21</f>
        <v>0</v>
      </c>
      <c r="J21" s="126">
        <f>'7a.20YrDetails'!J21</f>
        <v>0</v>
      </c>
      <c r="K21" s="126">
        <f>'7a.20YrDetails'!K21</f>
        <v>0</v>
      </c>
      <c r="L21" s="126">
        <f>'7a.20YrDetails'!L21</f>
        <v>0</v>
      </c>
      <c r="M21" s="126">
        <f>'7a.20YrDetails'!M21</f>
        <v>0</v>
      </c>
      <c r="N21" s="126">
        <f>'7a.20YrDetails'!N21</f>
        <v>0</v>
      </c>
      <c r="O21" s="126">
        <f>'7a.20YrDetails'!O21</f>
        <v>0</v>
      </c>
      <c r="P21" s="126">
        <f>'7a.20YrDetails'!P21</f>
        <v>0</v>
      </c>
      <c r="Q21" s="126">
        <f>'7a.20YrDetails'!Q21</f>
        <v>0</v>
      </c>
      <c r="R21" s="126">
        <f>'7a.20YrDetails'!R21</f>
        <v>0</v>
      </c>
      <c r="S21" s="126">
        <f>'7a.20YrDetails'!S21</f>
        <v>0</v>
      </c>
      <c r="T21" s="126">
        <f>'7a.20YrDetails'!T21</f>
        <v>0</v>
      </c>
      <c r="U21" s="126">
        <f>'7a.20YrDetails'!U21</f>
        <v>0</v>
      </c>
      <c r="V21" s="126">
        <f>'7a.20YrDetails'!V21</f>
        <v>0</v>
      </c>
      <c r="W21" s="126">
        <f>'7a.20YrDetails'!W21</f>
        <v>0</v>
      </c>
      <c r="X21" s="126">
        <f>'7a.20YrDetails'!X21</f>
        <v>0</v>
      </c>
      <c r="Y21" s="126">
        <f>'7a.20YrDetails'!Y21</f>
        <v>0</v>
      </c>
      <c r="Z21" s="126">
        <f>'7a.20YrDetails'!Z21</f>
        <v>0</v>
      </c>
      <c r="AA21" s="126">
        <f>'7a.20YrDetails'!AA21</f>
        <v>0</v>
      </c>
      <c r="AB21" s="126">
        <f>'7a.20YrDetails'!AB21</f>
        <v>0</v>
      </c>
      <c r="AC21" s="126">
        <f>'7a.20YrDetails'!AC21</f>
        <v>0</v>
      </c>
      <c r="AD21" s="126">
        <f>'7a.20YrDetails'!AD21</f>
        <v>0</v>
      </c>
      <c r="AE21" s="126">
        <f>'7a.20YrDetails'!AE21</f>
        <v>0</v>
      </c>
      <c r="AF21" s="126">
        <f>'7a.20YrDetails'!AF21</f>
        <v>0</v>
      </c>
      <c r="AG21" s="126">
        <f>'7a.20YrDetails'!AG21</f>
        <v>0</v>
      </c>
      <c r="AH21" s="126">
        <f>'7a.20YrDetails'!AH21</f>
        <v>0</v>
      </c>
      <c r="AI21" s="126">
        <f>'7a.20YrDetails'!AI21</f>
        <v>0</v>
      </c>
      <c r="AJ21" s="126">
        <f>'7a.20YrDetails'!AJ21</f>
        <v>0</v>
      </c>
      <c r="AK21" s="126">
        <f>'7a.20YrDetails'!AK21</f>
        <v>0</v>
      </c>
      <c r="AL21" s="126">
        <f>'7a.20YrDetails'!AL21</f>
        <v>0</v>
      </c>
      <c r="AM21" s="126">
        <f>'7a.20YrDetails'!AM21</f>
        <v>0</v>
      </c>
      <c r="AN21" s="126">
        <f>'7a.20YrDetails'!AN21</f>
        <v>0</v>
      </c>
      <c r="AO21" s="126">
        <f>'7a.20YrDetails'!AO21</f>
        <v>0</v>
      </c>
      <c r="AP21" s="126">
        <f>'7a.20YrDetails'!AP21</f>
        <v>0</v>
      </c>
      <c r="AQ21" s="126">
        <f>'7a.20YrDetails'!AQ21</f>
        <v>0</v>
      </c>
      <c r="AR21" s="126">
        <f>'7a.20YrDetails'!AR21</f>
        <v>0</v>
      </c>
      <c r="AS21" s="126">
        <f>'7a.20YrDetails'!AS21</f>
        <v>0</v>
      </c>
      <c r="AT21" s="126">
        <f>'7a.20YrDetails'!AT21</f>
        <v>0</v>
      </c>
      <c r="AU21" s="126">
        <f>'7a.20YrDetails'!AU21</f>
        <v>0</v>
      </c>
      <c r="AV21" s="126">
        <f>'7a.20YrDetails'!AV21</f>
        <v>0</v>
      </c>
      <c r="AW21" s="126">
        <f>'7a.20YrDetails'!AW21</f>
        <v>0</v>
      </c>
      <c r="AX21" s="126">
        <f>'7a.20YrDetails'!AX21</f>
        <v>0</v>
      </c>
      <c r="AY21" s="126">
        <f>'7a.20YrDetails'!AY21</f>
        <v>0</v>
      </c>
      <c r="AZ21" s="126">
        <f>'7a.20YrDetails'!AZ21</f>
        <v>0</v>
      </c>
      <c r="BA21" s="126">
        <f>'7a.20YrDetails'!BA21</f>
        <v>0</v>
      </c>
      <c r="BB21" s="126">
        <f>'7a.20YrDetails'!BB21</f>
        <v>0</v>
      </c>
      <c r="BC21" s="126">
        <f>'7a.20YrDetails'!BC21</f>
        <v>0</v>
      </c>
      <c r="BD21" s="126">
        <f>'7a.20YrDetails'!BD21</f>
        <v>0</v>
      </c>
      <c r="BE21" s="126">
        <f>'7a.20YrDetails'!BE21</f>
        <v>0</v>
      </c>
      <c r="BF21" s="126">
        <f>'7a.20YrDetails'!BF21</f>
        <v>0</v>
      </c>
      <c r="BG21" s="126">
        <f>'7a.20YrDetails'!BG21</f>
        <v>0</v>
      </c>
      <c r="BH21" s="126">
        <f>'7a.20YrDetails'!BH21</f>
        <v>0</v>
      </c>
      <c r="BI21" s="126">
        <f>'7a.20YrDetails'!BI21</f>
        <v>0</v>
      </c>
      <c r="BJ21" s="126">
        <f>'7a.20YrDetails'!BJ21</f>
        <v>0</v>
      </c>
      <c r="BK21" s="126">
        <f>'7a.20YrDetails'!BK21</f>
        <v>0</v>
      </c>
      <c r="BL21" s="126">
        <f>'7a.20YrDetails'!BL21</f>
        <v>0</v>
      </c>
      <c r="BM21" s="126">
        <f>'7a.20YrDetails'!BM21</f>
        <v>0</v>
      </c>
      <c r="BN21" s="126">
        <f>'7a.20YrDetails'!BN21</f>
        <v>0</v>
      </c>
      <c r="BO21" s="126">
        <f>'7a.20YrDetails'!BO21</f>
        <v>0</v>
      </c>
    </row>
    <row r="22" spans="3:67" ht="12" customHeight="1">
      <c r="C22" s="11" t="str">
        <f>'7a.20YrDetails'!C22</f>
        <v>Other Income</v>
      </c>
      <c r="D22" s="9">
        <f>'7a.20YrDetails'!D22</f>
        <v>0</v>
      </c>
      <c r="E22" s="80"/>
      <c r="F22" s="80"/>
      <c r="G22" s="126" t="str">
        <f>IF('7a.20YrDetails'!$G22="","",'7a.20YrDetails'!$G22)</f>
        <v/>
      </c>
      <c r="H22" s="126">
        <f>'7a.20YrDetails'!H22</f>
        <v>0</v>
      </c>
      <c r="I22" s="126">
        <f>'7a.20YrDetails'!I22</f>
        <v>0</v>
      </c>
      <c r="J22" s="126">
        <f>'7a.20YrDetails'!J22</f>
        <v>0</v>
      </c>
      <c r="K22" s="126">
        <f>'7a.20YrDetails'!K22</f>
        <v>0</v>
      </c>
      <c r="L22" s="126">
        <f>'7a.20YrDetails'!L22</f>
        <v>0</v>
      </c>
      <c r="M22" s="126">
        <f>'7a.20YrDetails'!M22</f>
        <v>0</v>
      </c>
      <c r="N22" s="126">
        <f>'7a.20YrDetails'!N22</f>
        <v>0</v>
      </c>
      <c r="O22" s="126">
        <f>'7a.20YrDetails'!O22</f>
        <v>0</v>
      </c>
      <c r="P22" s="126">
        <f>'7a.20YrDetails'!P22</f>
        <v>0</v>
      </c>
      <c r="Q22" s="126">
        <f>'7a.20YrDetails'!Q22</f>
        <v>0</v>
      </c>
      <c r="R22" s="126">
        <f>'7a.20YrDetails'!R22</f>
        <v>0</v>
      </c>
      <c r="S22" s="126">
        <f>'7a.20YrDetails'!S22</f>
        <v>0</v>
      </c>
      <c r="T22" s="126">
        <f>'7a.20YrDetails'!T22</f>
        <v>0</v>
      </c>
      <c r="U22" s="126">
        <f>'7a.20YrDetails'!U22</f>
        <v>0</v>
      </c>
      <c r="V22" s="126">
        <f>'7a.20YrDetails'!V22</f>
        <v>0</v>
      </c>
      <c r="W22" s="126">
        <f>'7a.20YrDetails'!W22</f>
        <v>0</v>
      </c>
      <c r="X22" s="126">
        <f>'7a.20YrDetails'!X22</f>
        <v>0</v>
      </c>
      <c r="Y22" s="126">
        <f>'7a.20YrDetails'!Y22</f>
        <v>0</v>
      </c>
      <c r="Z22" s="126">
        <f>'7a.20YrDetails'!Z22</f>
        <v>0</v>
      </c>
      <c r="AA22" s="126">
        <f>'7a.20YrDetails'!AA22</f>
        <v>0</v>
      </c>
      <c r="AB22" s="126">
        <f>'7a.20YrDetails'!AB22</f>
        <v>0</v>
      </c>
      <c r="AC22" s="126">
        <f>'7a.20YrDetails'!AC22</f>
        <v>0</v>
      </c>
      <c r="AD22" s="126">
        <f>'7a.20YrDetails'!AD22</f>
        <v>0</v>
      </c>
      <c r="AE22" s="126">
        <f>'7a.20YrDetails'!AE22</f>
        <v>0</v>
      </c>
      <c r="AF22" s="126">
        <f>'7a.20YrDetails'!AF22</f>
        <v>0</v>
      </c>
      <c r="AG22" s="126">
        <f>'7a.20YrDetails'!AG22</f>
        <v>0</v>
      </c>
      <c r="AH22" s="126">
        <f>'7a.20YrDetails'!AH22</f>
        <v>0</v>
      </c>
      <c r="AI22" s="126">
        <f>'7a.20YrDetails'!AI22</f>
        <v>0</v>
      </c>
      <c r="AJ22" s="126">
        <f>'7a.20YrDetails'!AJ22</f>
        <v>0</v>
      </c>
      <c r="AK22" s="126">
        <f>'7a.20YrDetails'!AK22</f>
        <v>0</v>
      </c>
      <c r="AL22" s="126">
        <f>'7a.20YrDetails'!AL22</f>
        <v>0</v>
      </c>
      <c r="AM22" s="126">
        <f>'7a.20YrDetails'!AM22</f>
        <v>0</v>
      </c>
      <c r="AN22" s="126">
        <f>'7a.20YrDetails'!AN22</f>
        <v>0</v>
      </c>
      <c r="AO22" s="126">
        <f>'7a.20YrDetails'!AO22</f>
        <v>0</v>
      </c>
      <c r="AP22" s="126">
        <f>'7a.20YrDetails'!AP22</f>
        <v>0</v>
      </c>
      <c r="AQ22" s="126">
        <f>'7a.20YrDetails'!AQ22</f>
        <v>0</v>
      </c>
      <c r="AR22" s="126">
        <f>'7a.20YrDetails'!AR22</f>
        <v>0</v>
      </c>
      <c r="AS22" s="126">
        <f>'7a.20YrDetails'!AS22</f>
        <v>0</v>
      </c>
      <c r="AT22" s="126">
        <f>'7a.20YrDetails'!AT22</f>
        <v>0</v>
      </c>
      <c r="AU22" s="126">
        <f>'7a.20YrDetails'!AU22</f>
        <v>0</v>
      </c>
      <c r="AV22" s="126">
        <f>'7a.20YrDetails'!AV22</f>
        <v>0</v>
      </c>
      <c r="AW22" s="126">
        <f>'7a.20YrDetails'!AW22</f>
        <v>0</v>
      </c>
      <c r="AX22" s="126">
        <f>'7a.20YrDetails'!AX22</f>
        <v>0</v>
      </c>
      <c r="AY22" s="126">
        <f>'7a.20YrDetails'!AY22</f>
        <v>0</v>
      </c>
      <c r="AZ22" s="126">
        <f>'7a.20YrDetails'!AZ22</f>
        <v>0</v>
      </c>
      <c r="BA22" s="126">
        <f>'7a.20YrDetails'!BA22</f>
        <v>0</v>
      </c>
      <c r="BB22" s="126">
        <f>'7a.20YrDetails'!BB22</f>
        <v>0</v>
      </c>
      <c r="BC22" s="126">
        <f>'7a.20YrDetails'!BC22</f>
        <v>0</v>
      </c>
      <c r="BD22" s="126">
        <f>'7a.20YrDetails'!BD22</f>
        <v>0</v>
      </c>
      <c r="BE22" s="126">
        <f>'7a.20YrDetails'!BE22</f>
        <v>0</v>
      </c>
      <c r="BF22" s="126">
        <f>'7a.20YrDetails'!BF22</f>
        <v>0</v>
      </c>
      <c r="BG22" s="126">
        <f>'7a.20YrDetails'!BG22</f>
        <v>0</v>
      </c>
      <c r="BH22" s="126">
        <f>'7a.20YrDetails'!BH22</f>
        <v>0</v>
      </c>
      <c r="BI22" s="126">
        <f>'7a.20YrDetails'!BI22</f>
        <v>0</v>
      </c>
      <c r="BJ22" s="126">
        <f>'7a.20YrDetails'!BJ22</f>
        <v>0</v>
      </c>
      <c r="BK22" s="126">
        <f>'7a.20YrDetails'!BK22</f>
        <v>0</v>
      </c>
      <c r="BL22" s="126">
        <f>'7a.20YrDetails'!BL22</f>
        <v>0</v>
      </c>
      <c r="BM22" s="126">
        <f>'7a.20YrDetails'!BM22</f>
        <v>0</v>
      </c>
      <c r="BN22" s="126">
        <f>'7a.20YrDetails'!BN22</f>
        <v>0</v>
      </c>
      <c r="BO22" s="126">
        <f>'7a.20YrDetails'!BO22</f>
        <v>0</v>
      </c>
    </row>
    <row r="23" spans="3:67" ht="12" customHeight="1">
      <c r="C23" s="1746" t="str">
        <f>'7a.20YrDetails'!C23</f>
        <v>Gross Potential Income</v>
      </c>
      <c r="D23" s="13"/>
      <c r="E23" s="13"/>
      <c r="F23" s="13"/>
      <c r="G23" s="36"/>
      <c r="H23" s="434">
        <f>'7a.20YrDetails'!H23</f>
        <v>0</v>
      </c>
      <c r="I23" s="434">
        <f>'7a.20YrDetails'!I23</f>
        <v>0</v>
      </c>
      <c r="J23" s="434">
        <f>'7a.20YrDetails'!J23</f>
        <v>0</v>
      </c>
      <c r="K23" s="434">
        <f>'7a.20YrDetails'!K23</f>
        <v>0</v>
      </c>
      <c r="L23" s="434">
        <f>'7a.20YrDetails'!L23</f>
        <v>0</v>
      </c>
      <c r="M23" s="434">
        <f>'7a.20YrDetails'!M23</f>
        <v>0</v>
      </c>
      <c r="N23" s="434">
        <f>'7a.20YrDetails'!N23</f>
        <v>0</v>
      </c>
      <c r="O23" s="434">
        <f>'7a.20YrDetails'!O23</f>
        <v>0</v>
      </c>
      <c r="P23" s="434">
        <f>'7a.20YrDetails'!P23</f>
        <v>0</v>
      </c>
      <c r="Q23" s="434">
        <f>'7a.20YrDetails'!Q23</f>
        <v>0</v>
      </c>
      <c r="R23" s="434">
        <f>'7a.20YrDetails'!R23</f>
        <v>0</v>
      </c>
      <c r="S23" s="434">
        <f>'7a.20YrDetails'!S23</f>
        <v>0</v>
      </c>
      <c r="T23" s="434">
        <f>'7a.20YrDetails'!T23</f>
        <v>0</v>
      </c>
      <c r="U23" s="434">
        <f>'7a.20YrDetails'!U23</f>
        <v>0</v>
      </c>
      <c r="V23" s="434">
        <f>'7a.20YrDetails'!V23</f>
        <v>0</v>
      </c>
      <c r="W23" s="434">
        <f>'7a.20YrDetails'!W23</f>
        <v>0</v>
      </c>
      <c r="X23" s="434">
        <f>'7a.20YrDetails'!X23</f>
        <v>0</v>
      </c>
      <c r="Y23" s="434">
        <f>'7a.20YrDetails'!Y23</f>
        <v>0</v>
      </c>
      <c r="Z23" s="434">
        <f>'7a.20YrDetails'!Z23</f>
        <v>0</v>
      </c>
      <c r="AA23" s="434">
        <f>'7a.20YrDetails'!AA23</f>
        <v>0</v>
      </c>
      <c r="AB23" s="434">
        <f>'7a.20YrDetails'!AB23</f>
        <v>0</v>
      </c>
      <c r="AC23" s="434">
        <f>'7a.20YrDetails'!AC23</f>
        <v>0</v>
      </c>
      <c r="AD23" s="434">
        <f>'7a.20YrDetails'!AD23</f>
        <v>0</v>
      </c>
      <c r="AE23" s="434">
        <f>'7a.20YrDetails'!AE23</f>
        <v>0</v>
      </c>
      <c r="AF23" s="434">
        <f>'7a.20YrDetails'!AF23</f>
        <v>0</v>
      </c>
      <c r="AG23" s="434">
        <f>'7a.20YrDetails'!AG23</f>
        <v>0</v>
      </c>
      <c r="AH23" s="434">
        <f>'7a.20YrDetails'!AH23</f>
        <v>0</v>
      </c>
      <c r="AI23" s="434">
        <f>'7a.20YrDetails'!AI23</f>
        <v>0</v>
      </c>
      <c r="AJ23" s="434">
        <f>'7a.20YrDetails'!AJ23</f>
        <v>0</v>
      </c>
      <c r="AK23" s="434">
        <f>'7a.20YrDetails'!AK23</f>
        <v>0</v>
      </c>
      <c r="AL23" s="434">
        <f>'7a.20YrDetails'!AL23</f>
        <v>0</v>
      </c>
      <c r="AM23" s="434">
        <f>'7a.20YrDetails'!AM23</f>
        <v>0</v>
      </c>
      <c r="AN23" s="434">
        <f>'7a.20YrDetails'!AN23</f>
        <v>0</v>
      </c>
      <c r="AO23" s="434">
        <f>'7a.20YrDetails'!AO23</f>
        <v>0</v>
      </c>
      <c r="AP23" s="434">
        <f>'7a.20YrDetails'!AP23</f>
        <v>0</v>
      </c>
      <c r="AQ23" s="434">
        <f>'7a.20YrDetails'!AQ23</f>
        <v>0</v>
      </c>
      <c r="AR23" s="434">
        <f>'7a.20YrDetails'!AR23</f>
        <v>0</v>
      </c>
      <c r="AS23" s="434">
        <f>'7a.20YrDetails'!AS23</f>
        <v>0</v>
      </c>
      <c r="AT23" s="434">
        <f>'7a.20YrDetails'!AT23</f>
        <v>0</v>
      </c>
      <c r="AU23" s="434">
        <f>'7a.20YrDetails'!AU23</f>
        <v>0</v>
      </c>
      <c r="AV23" s="434">
        <f>'7a.20YrDetails'!AV23</f>
        <v>0</v>
      </c>
      <c r="AW23" s="434">
        <f>'7a.20YrDetails'!AW23</f>
        <v>0</v>
      </c>
      <c r="AX23" s="434">
        <f>'7a.20YrDetails'!AX23</f>
        <v>0</v>
      </c>
      <c r="AY23" s="434">
        <f>'7a.20YrDetails'!AY23</f>
        <v>0</v>
      </c>
      <c r="AZ23" s="434">
        <f>'7a.20YrDetails'!AZ23</f>
        <v>0</v>
      </c>
      <c r="BA23" s="434">
        <f>'7a.20YrDetails'!BA23</f>
        <v>0</v>
      </c>
      <c r="BB23" s="434">
        <f>'7a.20YrDetails'!BB23</f>
        <v>0</v>
      </c>
      <c r="BC23" s="434">
        <f>'7a.20YrDetails'!BC23</f>
        <v>0</v>
      </c>
      <c r="BD23" s="434">
        <f>'7a.20YrDetails'!BD23</f>
        <v>0</v>
      </c>
      <c r="BE23" s="434">
        <f>'7a.20YrDetails'!BE23</f>
        <v>0</v>
      </c>
      <c r="BF23" s="434">
        <f>'7a.20YrDetails'!BF23</f>
        <v>0</v>
      </c>
      <c r="BG23" s="434">
        <f>'7a.20YrDetails'!BG23</f>
        <v>0</v>
      </c>
      <c r="BH23" s="434">
        <f>'7a.20YrDetails'!BH23</f>
        <v>0</v>
      </c>
      <c r="BI23" s="434">
        <f>'7a.20YrDetails'!BI23</f>
        <v>0</v>
      </c>
      <c r="BJ23" s="434">
        <f>'7a.20YrDetails'!BJ23</f>
        <v>0</v>
      </c>
      <c r="BK23" s="434">
        <f>'7a.20YrDetails'!BK23</f>
        <v>0</v>
      </c>
      <c r="BL23" s="434">
        <f>'7a.20YrDetails'!BL23</f>
        <v>0</v>
      </c>
      <c r="BM23" s="434">
        <f>'7a.20YrDetails'!BM23</f>
        <v>0</v>
      </c>
      <c r="BN23" s="434">
        <f>'7a.20YrDetails'!BN23</f>
        <v>0</v>
      </c>
      <c r="BO23" s="434">
        <f>'7a.20YrDetails'!BO23</f>
        <v>0</v>
      </c>
    </row>
    <row r="24" spans="3:67" ht="12" customHeight="1">
      <c r="C24" s="11" t="str">
        <f>'7a.20YrDetails'!C24</f>
        <v>Vacancy Loss - Residential - Tenant Rents</v>
      </c>
      <c r="D24" s="9">
        <f>'7a.20YrDetails'!D24</f>
        <v>0</v>
      </c>
      <c r="E24" s="25" t="str">
        <f>'7a.20YrDetails'!E24</f>
        <v>n/a</v>
      </c>
      <c r="F24" s="25" t="str">
        <f>'7a.20YrDetails'!F24</f>
        <v>n/a</v>
      </c>
      <c r="G24" s="2388" t="str">
        <f>'7a.20YrDetails'!G24</f>
        <v>Enter formulas manually per relevant MOH policy; annual incrementing usually not appropriate</v>
      </c>
      <c r="H24" s="126">
        <f>'7a.20YrDetails'!H24</f>
        <v>0</v>
      </c>
      <c r="I24" s="126">
        <f>'7a.20YrDetails'!I24</f>
        <v>0</v>
      </c>
      <c r="J24" s="126">
        <f>'7a.20YrDetails'!J24</f>
        <v>0</v>
      </c>
      <c r="K24" s="126">
        <f>'7a.20YrDetails'!K24</f>
        <v>0</v>
      </c>
      <c r="L24" s="126">
        <f>'7a.20YrDetails'!L24</f>
        <v>0</v>
      </c>
      <c r="M24" s="126">
        <f>'7a.20YrDetails'!M24</f>
        <v>0</v>
      </c>
      <c r="N24" s="126">
        <f>'7a.20YrDetails'!N24</f>
        <v>0</v>
      </c>
      <c r="O24" s="126">
        <f>'7a.20YrDetails'!O24</f>
        <v>0</v>
      </c>
      <c r="P24" s="126">
        <f>'7a.20YrDetails'!P24</f>
        <v>0</v>
      </c>
      <c r="Q24" s="126">
        <f>'7a.20YrDetails'!Q24</f>
        <v>0</v>
      </c>
      <c r="R24" s="126">
        <f>'7a.20YrDetails'!R24</f>
        <v>0</v>
      </c>
      <c r="S24" s="126">
        <f>'7a.20YrDetails'!S24</f>
        <v>0</v>
      </c>
      <c r="T24" s="126">
        <f>'7a.20YrDetails'!T24</f>
        <v>0</v>
      </c>
      <c r="U24" s="126">
        <f>'7a.20YrDetails'!U24</f>
        <v>0</v>
      </c>
      <c r="V24" s="126">
        <f>'7a.20YrDetails'!V24</f>
        <v>0</v>
      </c>
      <c r="W24" s="126">
        <f>'7a.20YrDetails'!W24</f>
        <v>0</v>
      </c>
      <c r="X24" s="126">
        <f>'7a.20YrDetails'!X24</f>
        <v>0</v>
      </c>
      <c r="Y24" s="126">
        <f>'7a.20YrDetails'!Y24</f>
        <v>0</v>
      </c>
      <c r="Z24" s="126">
        <f>'7a.20YrDetails'!Z24</f>
        <v>0</v>
      </c>
      <c r="AA24" s="126">
        <f>'7a.20YrDetails'!AA24</f>
        <v>0</v>
      </c>
      <c r="AB24" s="126">
        <f>'7a.20YrDetails'!AB24</f>
        <v>0</v>
      </c>
      <c r="AC24" s="126">
        <f>'7a.20YrDetails'!AC24</f>
        <v>0</v>
      </c>
      <c r="AD24" s="126">
        <f>'7a.20YrDetails'!AD24</f>
        <v>0</v>
      </c>
      <c r="AE24" s="126">
        <f>'7a.20YrDetails'!AE24</f>
        <v>0</v>
      </c>
      <c r="AF24" s="126">
        <f>'7a.20YrDetails'!AF24</f>
        <v>0</v>
      </c>
      <c r="AG24" s="126">
        <f>'7a.20YrDetails'!AG24</f>
        <v>0</v>
      </c>
      <c r="AH24" s="126">
        <f>'7a.20YrDetails'!AH24</f>
        <v>0</v>
      </c>
      <c r="AI24" s="126">
        <f>'7a.20YrDetails'!AI24</f>
        <v>0</v>
      </c>
      <c r="AJ24" s="126">
        <f>'7a.20YrDetails'!AJ24</f>
        <v>0</v>
      </c>
      <c r="AK24" s="126">
        <f>'7a.20YrDetails'!AK24</f>
        <v>0</v>
      </c>
      <c r="AL24" s="126">
        <f>'7a.20YrDetails'!AL24</f>
        <v>0</v>
      </c>
      <c r="AM24" s="126">
        <f>'7a.20YrDetails'!AM24</f>
        <v>0</v>
      </c>
      <c r="AN24" s="126">
        <f>'7a.20YrDetails'!AN24</f>
        <v>0</v>
      </c>
      <c r="AO24" s="126">
        <f>'7a.20YrDetails'!AO24</f>
        <v>0</v>
      </c>
      <c r="AP24" s="126">
        <f>'7a.20YrDetails'!AP24</f>
        <v>0</v>
      </c>
      <c r="AQ24" s="126">
        <f>'7a.20YrDetails'!AQ24</f>
        <v>0</v>
      </c>
      <c r="AR24" s="126">
        <f>'7a.20YrDetails'!AR24</f>
        <v>0</v>
      </c>
      <c r="AS24" s="126">
        <f>'7a.20YrDetails'!AS24</f>
        <v>0</v>
      </c>
      <c r="AT24" s="126">
        <f>'7a.20YrDetails'!AT24</f>
        <v>0</v>
      </c>
      <c r="AU24" s="126">
        <f>'7a.20YrDetails'!AU24</f>
        <v>0</v>
      </c>
      <c r="AV24" s="126">
        <f>'7a.20YrDetails'!AV24</f>
        <v>0</v>
      </c>
      <c r="AW24" s="126">
        <f>'7a.20YrDetails'!AW24</f>
        <v>0</v>
      </c>
      <c r="AX24" s="126">
        <f>'7a.20YrDetails'!AX24</f>
        <v>0</v>
      </c>
      <c r="AY24" s="126">
        <f>'7a.20YrDetails'!AY24</f>
        <v>0</v>
      </c>
      <c r="AZ24" s="126">
        <f>'7a.20YrDetails'!AZ24</f>
        <v>0</v>
      </c>
      <c r="BA24" s="126">
        <f>'7a.20YrDetails'!BA24</f>
        <v>0</v>
      </c>
      <c r="BB24" s="126">
        <f>'7a.20YrDetails'!BB24</f>
        <v>0</v>
      </c>
      <c r="BC24" s="126">
        <f>'7a.20YrDetails'!BC24</f>
        <v>0</v>
      </c>
      <c r="BD24" s="126">
        <f>'7a.20YrDetails'!BD24</f>
        <v>0</v>
      </c>
      <c r="BE24" s="126">
        <f>'7a.20YrDetails'!BE24</f>
        <v>0</v>
      </c>
      <c r="BF24" s="126">
        <f>'7a.20YrDetails'!BF24</f>
        <v>0</v>
      </c>
      <c r="BG24" s="126">
        <f>'7a.20YrDetails'!BG24</f>
        <v>0</v>
      </c>
      <c r="BH24" s="126">
        <f>'7a.20YrDetails'!BH24</f>
        <v>0</v>
      </c>
      <c r="BI24" s="126">
        <f>'7a.20YrDetails'!BI24</f>
        <v>0</v>
      </c>
      <c r="BJ24" s="126">
        <f>'7a.20YrDetails'!BJ24</f>
        <v>0</v>
      </c>
      <c r="BK24" s="126">
        <f>'7a.20YrDetails'!BK24</f>
        <v>0</v>
      </c>
      <c r="BL24" s="126">
        <f>'7a.20YrDetails'!BL24</f>
        <v>0</v>
      </c>
      <c r="BM24" s="126">
        <f>'7a.20YrDetails'!BM24</f>
        <v>0</v>
      </c>
      <c r="BN24" s="126">
        <f>'7a.20YrDetails'!BN24</f>
        <v>0</v>
      </c>
      <c r="BO24" s="126">
        <f>'7a.20YrDetails'!BO24</f>
        <v>0</v>
      </c>
    </row>
    <row r="25" spans="3:67" ht="12" customHeight="1">
      <c r="C25" s="11" t="str">
        <f>'7a.20YrDetails'!C25</f>
        <v>Vacancy Loss - Residential - Tenant Assistance Payments</v>
      </c>
      <c r="D25" s="9">
        <f>'7a.20YrDetails'!D25</f>
        <v>0</v>
      </c>
      <c r="E25" s="25" t="str">
        <f>'7a.20YrDetails'!E25</f>
        <v>n/a</v>
      </c>
      <c r="F25" s="25" t="str">
        <f>'7a.20YrDetails'!F25</f>
        <v>n/a</v>
      </c>
      <c r="G25" s="2389">
        <f>'7a.20YrDetails'!G25</f>
        <v>0</v>
      </c>
      <c r="H25" s="126">
        <f>'7a.20YrDetails'!H25</f>
        <v>0</v>
      </c>
      <c r="I25" s="126">
        <f>'7a.20YrDetails'!I25</f>
        <v>0</v>
      </c>
      <c r="J25" s="126">
        <f>'7a.20YrDetails'!J25</f>
        <v>0</v>
      </c>
      <c r="K25" s="126">
        <f>'7a.20YrDetails'!K25</f>
        <v>0</v>
      </c>
      <c r="L25" s="126">
        <f>'7a.20YrDetails'!L25</f>
        <v>0</v>
      </c>
      <c r="M25" s="126">
        <f>'7a.20YrDetails'!M25</f>
        <v>0</v>
      </c>
      <c r="N25" s="126">
        <f>'7a.20YrDetails'!N25</f>
        <v>0</v>
      </c>
      <c r="O25" s="126">
        <f>'7a.20YrDetails'!O25</f>
        <v>0</v>
      </c>
      <c r="P25" s="126">
        <f>'7a.20YrDetails'!P25</f>
        <v>0</v>
      </c>
      <c r="Q25" s="126">
        <f>'7a.20YrDetails'!Q25</f>
        <v>0</v>
      </c>
      <c r="R25" s="126">
        <f>'7a.20YrDetails'!R25</f>
        <v>0</v>
      </c>
      <c r="S25" s="126">
        <f>'7a.20YrDetails'!S25</f>
        <v>0</v>
      </c>
      <c r="T25" s="126">
        <f>'7a.20YrDetails'!T25</f>
        <v>0</v>
      </c>
      <c r="U25" s="126">
        <f>'7a.20YrDetails'!U25</f>
        <v>0</v>
      </c>
      <c r="V25" s="126">
        <f>'7a.20YrDetails'!V25</f>
        <v>0</v>
      </c>
      <c r="W25" s="126">
        <f>'7a.20YrDetails'!W25</f>
        <v>0</v>
      </c>
      <c r="X25" s="126">
        <f>'7a.20YrDetails'!X25</f>
        <v>0</v>
      </c>
      <c r="Y25" s="126">
        <f>'7a.20YrDetails'!Y25</f>
        <v>0</v>
      </c>
      <c r="Z25" s="126">
        <f>'7a.20YrDetails'!Z25</f>
        <v>0</v>
      </c>
      <c r="AA25" s="126">
        <f>'7a.20YrDetails'!AA25</f>
        <v>0</v>
      </c>
      <c r="AB25" s="126">
        <f>'7a.20YrDetails'!AB25</f>
        <v>0</v>
      </c>
      <c r="AC25" s="126">
        <f>'7a.20YrDetails'!AC25</f>
        <v>0</v>
      </c>
      <c r="AD25" s="126">
        <f>'7a.20YrDetails'!AD25</f>
        <v>0</v>
      </c>
      <c r="AE25" s="126">
        <f>'7a.20YrDetails'!AE25</f>
        <v>0</v>
      </c>
      <c r="AF25" s="126">
        <f>'7a.20YrDetails'!AF25</f>
        <v>0</v>
      </c>
      <c r="AG25" s="126">
        <f>'7a.20YrDetails'!AG25</f>
        <v>0</v>
      </c>
      <c r="AH25" s="126">
        <f>'7a.20YrDetails'!AH25</f>
        <v>0</v>
      </c>
      <c r="AI25" s="126">
        <f>'7a.20YrDetails'!AI25</f>
        <v>0</v>
      </c>
      <c r="AJ25" s="126">
        <f>'7a.20YrDetails'!AJ25</f>
        <v>0</v>
      </c>
      <c r="AK25" s="126">
        <f>'7a.20YrDetails'!AK25</f>
        <v>0</v>
      </c>
      <c r="AL25" s="126">
        <f>'7a.20YrDetails'!AL25</f>
        <v>0</v>
      </c>
      <c r="AM25" s="126">
        <f>'7a.20YrDetails'!AM25</f>
        <v>0</v>
      </c>
      <c r="AN25" s="126">
        <f>'7a.20YrDetails'!AN25</f>
        <v>0</v>
      </c>
      <c r="AO25" s="126">
        <f>'7a.20YrDetails'!AO25</f>
        <v>0</v>
      </c>
      <c r="AP25" s="126">
        <f>'7a.20YrDetails'!AP25</f>
        <v>0</v>
      </c>
      <c r="AQ25" s="126">
        <f>'7a.20YrDetails'!AQ25</f>
        <v>0</v>
      </c>
      <c r="AR25" s="126">
        <f>'7a.20YrDetails'!AR25</f>
        <v>0</v>
      </c>
      <c r="AS25" s="126">
        <f>'7a.20YrDetails'!AS25</f>
        <v>0</v>
      </c>
      <c r="AT25" s="126">
        <f>'7a.20YrDetails'!AT25</f>
        <v>0</v>
      </c>
      <c r="AU25" s="126">
        <f>'7a.20YrDetails'!AU25</f>
        <v>0</v>
      </c>
      <c r="AV25" s="126">
        <f>'7a.20YrDetails'!AV25</f>
        <v>0</v>
      </c>
      <c r="AW25" s="126">
        <f>'7a.20YrDetails'!AW25</f>
        <v>0</v>
      </c>
      <c r="AX25" s="126">
        <f>'7a.20YrDetails'!AX25</f>
        <v>0</v>
      </c>
      <c r="AY25" s="126">
        <f>'7a.20YrDetails'!AY25</f>
        <v>0</v>
      </c>
      <c r="AZ25" s="126">
        <f>'7a.20YrDetails'!AZ25</f>
        <v>0</v>
      </c>
      <c r="BA25" s="126">
        <f>'7a.20YrDetails'!BA25</f>
        <v>0</v>
      </c>
      <c r="BB25" s="126">
        <f>'7a.20YrDetails'!BB25</f>
        <v>0</v>
      </c>
      <c r="BC25" s="126">
        <f>'7a.20YrDetails'!BC25</f>
        <v>0</v>
      </c>
      <c r="BD25" s="126">
        <f>'7a.20YrDetails'!BD25</f>
        <v>0</v>
      </c>
      <c r="BE25" s="126">
        <f>'7a.20YrDetails'!BE25</f>
        <v>0</v>
      </c>
      <c r="BF25" s="126">
        <f>'7a.20YrDetails'!BF25</f>
        <v>0</v>
      </c>
      <c r="BG25" s="126">
        <f>'7a.20YrDetails'!BG25</f>
        <v>0</v>
      </c>
      <c r="BH25" s="126">
        <f>'7a.20YrDetails'!BH25</f>
        <v>0</v>
      </c>
      <c r="BI25" s="126">
        <f>'7a.20YrDetails'!BI25</f>
        <v>0</v>
      </c>
      <c r="BJ25" s="126">
        <f>'7a.20YrDetails'!BJ25</f>
        <v>0</v>
      </c>
      <c r="BK25" s="126">
        <f>'7a.20YrDetails'!BK25</f>
        <v>0</v>
      </c>
      <c r="BL25" s="126">
        <f>'7a.20YrDetails'!BL25</f>
        <v>0</v>
      </c>
      <c r="BM25" s="126">
        <f>'7a.20YrDetails'!BM25</f>
        <v>0</v>
      </c>
      <c r="BN25" s="126">
        <f>'7a.20YrDetails'!BN25</f>
        <v>0</v>
      </c>
      <c r="BO25" s="126">
        <f>'7a.20YrDetails'!BO25</f>
        <v>0</v>
      </c>
    </row>
    <row r="26" spans="3:67" ht="12" customHeight="1">
      <c r="C26" s="20" t="str">
        <f>'7a.20YrDetails'!C26</f>
        <v>Vacancy Loss - Commercial</v>
      </c>
      <c r="D26" s="9">
        <f>'7a.20YrDetails'!D26</f>
        <v>0</v>
      </c>
      <c r="E26" s="25" t="str">
        <f>'7a.20YrDetails'!E26</f>
        <v>n/a</v>
      </c>
      <c r="F26" s="25" t="str">
        <f>'7a.20YrDetails'!F26</f>
        <v>n/a</v>
      </c>
      <c r="G26" s="2390">
        <f>'7a.20YrDetails'!G26</f>
        <v>0</v>
      </c>
      <c r="H26" s="126">
        <f>'7a.20YrDetails'!H26</f>
        <v>0</v>
      </c>
      <c r="I26" s="126">
        <f>'7a.20YrDetails'!I26</f>
        <v>0</v>
      </c>
      <c r="J26" s="126">
        <f>'7a.20YrDetails'!J26</f>
        <v>0</v>
      </c>
      <c r="K26" s="126">
        <f>'7a.20YrDetails'!K26</f>
        <v>0</v>
      </c>
      <c r="L26" s="126">
        <f>'7a.20YrDetails'!L26</f>
        <v>0</v>
      </c>
      <c r="M26" s="126">
        <f>'7a.20YrDetails'!M26</f>
        <v>0</v>
      </c>
      <c r="N26" s="126">
        <f>'7a.20YrDetails'!N26</f>
        <v>0</v>
      </c>
      <c r="O26" s="126">
        <f>'7a.20YrDetails'!O26</f>
        <v>0</v>
      </c>
      <c r="P26" s="126">
        <f>'7a.20YrDetails'!P26</f>
        <v>0</v>
      </c>
      <c r="Q26" s="126">
        <f>'7a.20YrDetails'!Q26</f>
        <v>0</v>
      </c>
      <c r="R26" s="126">
        <f>'7a.20YrDetails'!R26</f>
        <v>0</v>
      </c>
      <c r="S26" s="126">
        <f>'7a.20YrDetails'!S26</f>
        <v>0</v>
      </c>
      <c r="T26" s="126">
        <f>'7a.20YrDetails'!T26</f>
        <v>0</v>
      </c>
      <c r="U26" s="126">
        <f>'7a.20YrDetails'!U26</f>
        <v>0</v>
      </c>
      <c r="V26" s="126">
        <f>'7a.20YrDetails'!V26</f>
        <v>0</v>
      </c>
      <c r="W26" s="126">
        <f>'7a.20YrDetails'!W26</f>
        <v>0</v>
      </c>
      <c r="X26" s="126">
        <f>'7a.20YrDetails'!X26</f>
        <v>0</v>
      </c>
      <c r="Y26" s="126">
        <f>'7a.20YrDetails'!Y26</f>
        <v>0</v>
      </c>
      <c r="Z26" s="126">
        <f>'7a.20YrDetails'!Z26</f>
        <v>0</v>
      </c>
      <c r="AA26" s="126">
        <f>'7a.20YrDetails'!AA26</f>
        <v>0</v>
      </c>
      <c r="AB26" s="126">
        <f>'7a.20YrDetails'!AB26</f>
        <v>0</v>
      </c>
      <c r="AC26" s="126">
        <f>'7a.20YrDetails'!AC26</f>
        <v>0</v>
      </c>
      <c r="AD26" s="126">
        <f>'7a.20YrDetails'!AD26</f>
        <v>0</v>
      </c>
      <c r="AE26" s="126">
        <f>'7a.20YrDetails'!AE26</f>
        <v>0</v>
      </c>
      <c r="AF26" s="126">
        <f>'7a.20YrDetails'!AF26</f>
        <v>0</v>
      </c>
      <c r="AG26" s="126">
        <f>'7a.20YrDetails'!AG26</f>
        <v>0</v>
      </c>
      <c r="AH26" s="126">
        <f>'7a.20YrDetails'!AH26</f>
        <v>0</v>
      </c>
      <c r="AI26" s="126">
        <f>'7a.20YrDetails'!AI26</f>
        <v>0</v>
      </c>
      <c r="AJ26" s="126">
        <f>'7a.20YrDetails'!AJ26</f>
        <v>0</v>
      </c>
      <c r="AK26" s="126">
        <f>'7a.20YrDetails'!AK26</f>
        <v>0</v>
      </c>
      <c r="AL26" s="126">
        <f>'7a.20YrDetails'!AL26</f>
        <v>0</v>
      </c>
      <c r="AM26" s="126">
        <f>'7a.20YrDetails'!AM26</f>
        <v>0</v>
      </c>
      <c r="AN26" s="126">
        <f>'7a.20YrDetails'!AN26</f>
        <v>0</v>
      </c>
      <c r="AO26" s="126">
        <f>'7a.20YrDetails'!AO26</f>
        <v>0</v>
      </c>
      <c r="AP26" s="126">
        <f>'7a.20YrDetails'!AP26</f>
        <v>0</v>
      </c>
      <c r="AQ26" s="126">
        <f>'7a.20YrDetails'!AQ26</f>
        <v>0</v>
      </c>
      <c r="AR26" s="126">
        <f>'7a.20YrDetails'!AR26</f>
        <v>0</v>
      </c>
      <c r="AS26" s="126">
        <f>'7a.20YrDetails'!AS26</f>
        <v>0</v>
      </c>
      <c r="AT26" s="126">
        <f>'7a.20YrDetails'!AT26</f>
        <v>0</v>
      </c>
      <c r="AU26" s="126">
        <f>'7a.20YrDetails'!AU26</f>
        <v>0</v>
      </c>
      <c r="AV26" s="126">
        <f>'7a.20YrDetails'!AV26</f>
        <v>0</v>
      </c>
      <c r="AW26" s="126">
        <f>'7a.20YrDetails'!AW26</f>
        <v>0</v>
      </c>
      <c r="AX26" s="126">
        <f>'7a.20YrDetails'!AX26</f>
        <v>0</v>
      </c>
      <c r="AY26" s="126">
        <f>'7a.20YrDetails'!AY26</f>
        <v>0</v>
      </c>
      <c r="AZ26" s="126">
        <f>'7a.20YrDetails'!AZ26</f>
        <v>0</v>
      </c>
      <c r="BA26" s="126">
        <f>'7a.20YrDetails'!BA26</f>
        <v>0</v>
      </c>
      <c r="BB26" s="126">
        <f>'7a.20YrDetails'!BB26</f>
        <v>0</v>
      </c>
      <c r="BC26" s="126">
        <f>'7a.20YrDetails'!BC26</f>
        <v>0</v>
      </c>
      <c r="BD26" s="126">
        <f>'7a.20YrDetails'!BD26</f>
        <v>0</v>
      </c>
      <c r="BE26" s="126">
        <f>'7a.20YrDetails'!BE26</f>
        <v>0</v>
      </c>
      <c r="BF26" s="126">
        <f>'7a.20YrDetails'!BF26</f>
        <v>0</v>
      </c>
      <c r="BG26" s="126">
        <f>'7a.20YrDetails'!BG26</f>
        <v>0</v>
      </c>
      <c r="BH26" s="126">
        <f>'7a.20YrDetails'!BH26</f>
        <v>0</v>
      </c>
      <c r="BI26" s="126">
        <f>'7a.20YrDetails'!BI26</f>
        <v>0</v>
      </c>
      <c r="BJ26" s="126">
        <f>'7a.20YrDetails'!BJ26</f>
        <v>0</v>
      </c>
      <c r="BK26" s="126">
        <f>'7a.20YrDetails'!BK26</f>
        <v>0</v>
      </c>
      <c r="BL26" s="126">
        <f>'7a.20YrDetails'!BL26</f>
        <v>0</v>
      </c>
      <c r="BM26" s="126">
        <f>'7a.20YrDetails'!BM26</f>
        <v>0</v>
      </c>
      <c r="BN26" s="126">
        <f>'7a.20YrDetails'!BN26</f>
        <v>0</v>
      </c>
      <c r="BO26" s="126">
        <f>'7a.20YrDetails'!BO26</f>
        <v>0</v>
      </c>
    </row>
    <row r="27" spans="3:67" ht="12" customHeight="1">
      <c r="C27" s="32" t="str">
        <f>'7a.20YrDetails'!C27</f>
        <v>EFFECTIVE GROSS INCOME</v>
      </c>
      <c r="D27" s="13"/>
      <c r="E27" s="13"/>
      <c r="F27" s="13"/>
      <c r="G27" s="26"/>
      <c r="H27" s="124">
        <f>'7a.20YrDetails'!H27</f>
        <v>0</v>
      </c>
      <c r="I27" s="124">
        <f>'7a.20YrDetails'!I27</f>
        <v>0</v>
      </c>
      <c r="J27" s="124">
        <f>'7a.20YrDetails'!J27</f>
        <v>0</v>
      </c>
      <c r="K27" s="124">
        <f>'7a.20YrDetails'!K27</f>
        <v>0</v>
      </c>
      <c r="L27" s="124">
        <f>'7a.20YrDetails'!L27</f>
        <v>0</v>
      </c>
      <c r="M27" s="124">
        <f>'7a.20YrDetails'!M27</f>
        <v>0</v>
      </c>
      <c r="N27" s="124">
        <f>'7a.20YrDetails'!N27</f>
        <v>0</v>
      </c>
      <c r="O27" s="124">
        <f>'7a.20YrDetails'!O27</f>
        <v>0</v>
      </c>
      <c r="P27" s="124">
        <f>'7a.20YrDetails'!P27</f>
        <v>0</v>
      </c>
      <c r="Q27" s="124">
        <f>'7a.20YrDetails'!Q27</f>
        <v>0</v>
      </c>
      <c r="R27" s="124">
        <f>'7a.20YrDetails'!R27</f>
        <v>0</v>
      </c>
      <c r="S27" s="124">
        <f>'7a.20YrDetails'!S27</f>
        <v>0</v>
      </c>
      <c r="T27" s="124">
        <f>'7a.20YrDetails'!T27</f>
        <v>0</v>
      </c>
      <c r="U27" s="124">
        <f>'7a.20YrDetails'!U27</f>
        <v>0</v>
      </c>
      <c r="V27" s="124">
        <f>'7a.20YrDetails'!V27</f>
        <v>0</v>
      </c>
      <c r="W27" s="124">
        <f>'7a.20YrDetails'!W27</f>
        <v>0</v>
      </c>
      <c r="X27" s="124">
        <f>'7a.20YrDetails'!X27</f>
        <v>0</v>
      </c>
      <c r="Y27" s="124">
        <f>'7a.20YrDetails'!Y27</f>
        <v>0</v>
      </c>
      <c r="Z27" s="124">
        <f>'7a.20YrDetails'!Z27</f>
        <v>0</v>
      </c>
      <c r="AA27" s="124">
        <f>'7a.20YrDetails'!AA27</f>
        <v>0</v>
      </c>
      <c r="AB27" s="124">
        <f>'7a.20YrDetails'!AB27</f>
        <v>0</v>
      </c>
      <c r="AC27" s="124">
        <f>'7a.20YrDetails'!AC27</f>
        <v>0</v>
      </c>
      <c r="AD27" s="124">
        <f>'7a.20YrDetails'!AD27</f>
        <v>0</v>
      </c>
      <c r="AE27" s="124">
        <f>'7a.20YrDetails'!AE27</f>
        <v>0</v>
      </c>
      <c r="AF27" s="124">
        <f>'7a.20YrDetails'!AF27</f>
        <v>0</v>
      </c>
      <c r="AG27" s="124">
        <f>'7a.20YrDetails'!AG27</f>
        <v>0</v>
      </c>
      <c r="AH27" s="124">
        <f>'7a.20YrDetails'!AH27</f>
        <v>0</v>
      </c>
      <c r="AI27" s="124">
        <f>'7a.20YrDetails'!AI27</f>
        <v>0</v>
      </c>
      <c r="AJ27" s="124">
        <f>'7a.20YrDetails'!AJ27</f>
        <v>0</v>
      </c>
      <c r="AK27" s="124">
        <f>'7a.20YrDetails'!AK27</f>
        <v>0</v>
      </c>
      <c r="AL27" s="124">
        <f>'7a.20YrDetails'!AL27</f>
        <v>0</v>
      </c>
      <c r="AM27" s="124">
        <f>'7a.20YrDetails'!AM27</f>
        <v>0</v>
      </c>
      <c r="AN27" s="124">
        <f>'7a.20YrDetails'!AN27</f>
        <v>0</v>
      </c>
      <c r="AO27" s="124">
        <f>'7a.20YrDetails'!AO27</f>
        <v>0</v>
      </c>
      <c r="AP27" s="124">
        <f>'7a.20YrDetails'!AP27</f>
        <v>0</v>
      </c>
      <c r="AQ27" s="124">
        <f>'7a.20YrDetails'!AQ27</f>
        <v>0</v>
      </c>
      <c r="AR27" s="124">
        <f>'7a.20YrDetails'!AR27</f>
        <v>0</v>
      </c>
      <c r="AS27" s="124">
        <f>'7a.20YrDetails'!AS27</f>
        <v>0</v>
      </c>
      <c r="AT27" s="124">
        <f>'7a.20YrDetails'!AT27</f>
        <v>0</v>
      </c>
      <c r="AU27" s="124">
        <f>'7a.20YrDetails'!AU27</f>
        <v>0</v>
      </c>
      <c r="AV27" s="124">
        <f>'7a.20YrDetails'!AV27</f>
        <v>0</v>
      </c>
      <c r="AW27" s="124">
        <f>'7a.20YrDetails'!AW27</f>
        <v>0</v>
      </c>
      <c r="AX27" s="124">
        <f>'7a.20YrDetails'!AX27</f>
        <v>0</v>
      </c>
      <c r="AY27" s="124">
        <f>'7a.20YrDetails'!AY27</f>
        <v>0</v>
      </c>
      <c r="AZ27" s="124">
        <f>'7a.20YrDetails'!AZ27</f>
        <v>0</v>
      </c>
      <c r="BA27" s="124">
        <f>'7a.20YrDetails'!BA27</f>
        <v>0</v>
      </c>
      <c r="BB27" s="124">
        <f>'7a.20YrDetails'!BB27</f>
        <v>0</v>
      </c>
      <c r="BC27" s="124">
        <f>'7a.20YrDetails'!BC27</f>
        <v>0</v>
      </c>
      <c r="BD27" s="124">
        <f>'7a.20YrDetails'!BD27</f>
        <v>0</v>
      </c>
      <c r="BE27" s="124">
        <f>'7a.20YrDetails'!BE27</f>
        <v>0</v>
      </c>
      <c r="BF27" s="124">
        <f>'7a.20YrDetails'!BF27</f>
        <v>0</v>
      </c>
      <c r="BG27" s="124">
        <f>'7a.20YrDetails'!BG27</f>
        <v>0</v>
      </c>
      <c r="BH27" s="124">
        <f>'7a.20YrDetails'!BH27</f>
        <v>0</v>
      </c>
      <c r="BI27" s="124">
        <f>'7a.20YrDetails'!BI27</f>
        <v>0</v>
      </c>
      <c r="BJ27" s="124">
        <f>'7a.20YrDetails'!BJ27</f>
        <v>0</v>
      </c>
      <c r="BK27" s="124">
        <f>'7a.20YrDetails'!BK27</f>
        <v>0</v>
      </c>
      <c r="BL27" s="124">
        <f>'7a.20YrDetails'!BL27</f>
        <v>0</v>
      </c>
      <c r="BM27" s="124">
        <f>'7a.20YrDetails'!BM27</f>
        <v>0</v>
      </c>
      <c r="BN27" s="124">
        <f>'7a.20YrDetails'!BN27</f>
        <v>0</v>
      </c>
      <c r="BO27" s="124">
        <f>'7a.20YrDetails'!BO27</f>
        <v>0</v>
      </c>
    </row>
    <row r="28" spans="3:67" ht="12" customHeight="1">
      <c r="C28" s="5"/>
      <c r="D28" s="9"/>
      <c r="E28" s="9"/>
      <c r="F28" s="9"/>
      <c r="G28" s="26"/>
      <c r="H28" s="26"/>
      <c r="I28" s="26"/>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row>
    <row r="29" spans="3:67" ht="12" customHeight="1">
      <c r="C29" s="6" t="str">
        <f>'7a.20YrDetails'!C29</f>
        <v>OPERATING EXPENSES</v>
      </c>
      <c r="D29" s="10"/>
      <c r="E29" s="10"/>
      <c r="F29" s="10"/>
      <c r="G29" s="26"/>
      <c r="H29" s="26"/>
      <c r="I29" s="26"/>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row>
    <row r="30" spans="3:67" ht="12" customHeight="1">
      <c r="C30" s="11" t="str">
        <f>'7a.20YrDetails'!C30</f>
        <v>Management</v>
      </c>
      <c r="D30" s="67"/>
      <c r="E30" s="81">
        <f>E31</f>
        <v>3.5000000000000003E-2</v>
      </c>
      <c r="F30" s="81">
        <f>IF(SUBTOTAL(103,$C$31:$C$33)&gt;0,"",F31)</f>
        <v>3.5000000000000003E-2</v>
      </c>
      <c r="G30" s="125"/>
      <c r="H30" s="126">
        <f t="shared" ref="H30:S30" si="0">IF(SUBTOTAL(103,$C$31:$C$33)&gt;0,"",H33)</f>
        <v>0</v>
      </c>
      <c r="I30" s="126">
        <f t="shared" si="0"/>
        <v>0</v>
      </c>
      <c r="J30" s="126">
        <f t="shared" si="0"/>
        <v>0</v>
      </c>
      <c r="K30" s="126">
        <f t="shared" si="0"/>
        <v>0</v>
      </c>
      <c r="L30" s="126">
        <f t="shared" si="0"/>
        <v>0</v>
      </c>
      <c r="M30" s="126">
        <f t="shared" si="0"/>
        <v>0</v>
      </c>
      <c r="N30" s="126">
        <f t="shared" si="0"/>
        <v>0</v>
      </c>
      <c r="O30" s="126">
        <f t="shared" si="0"/>
        <v>0</v>
      </c>
      <c r="P30" s="126">
        <f t="shared" si="0"/>
        <v>0</v>
      </c>
      <c r="Q30" s="126">
        <f t="shared" si="0"/>
        <v>0</v>
      </c>
      <c r="R30" s="126">
        <f t="shared" si="0"/>
        <v>0</v>
      </c>
      <c r="S30" s="126">
        <f t="shared" si="0"/>
        <v>0</v>
      </c>
      <c r="T30" s="126">
        <f t="shared" ref="T30:BO30" si="1">IF(SUBTOTAL(103,$C$31:$C$33)&gt;0,"",T33)</f>
        <v>0</v>
      </c>
      <c r="U30" s="126">
        <f t="shared" si="1"/>
        <v>0</v>
      </c>
      <c r="V30" s="126">
        <f t="shared" si="1"/>
        <v>0</v>
      </c>
      <c r="W30" s="126">
        <f t="shared" si="1"/>
        <v>0</v>
      </c>
      <c r="X30" s="126">
        <f t="shared" si="1"/>
        <v>0</v>
      </c>
      <c r="Y30" s="126">
        <f t="shared" si="1"/>
        <v>0</v>
      </c>
      <c r="Z30" s="126">
        <f t="shared" si="1"/>
        <v>0</v>
      </c>
      <c r="AA30" s="126">
        <f t="shared" si="1"/>
        <v>0</v>
      </c>
      <c r="AB30" s="126">
        <f t="shared" si="1"/>
        <v>0</v>
      </c>
      <c r="AC30" s="126">
        <f t="shared" si="1"/>
        <v>0</v>
      </c>
      <c r="AD30" s="126">
        <f t="shared" si="1"/>
        <v>0</v>
      </c>
      <c r="AE30" s="126">
        <f t="shared" si="1"/>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126">
        <f t="shared" si="1"/>
        <v>0</v>
      </c>
      <c r="BF30" s="126">
        <f t="shared" si="1"/>
        <v>0</v>
      </c>
      <c r="BG30" s="126">
        <f t="shared" si="1"/>
        <v>0</v>
      </c>
      <c r="BH30" s="126">
        <f t="shared" si="1"/>
        <v>0</v>
      </c>
      <c r="BI30" s="126">
        <f t="shared" si="1"/>
        <v>0</v>
      </c>
      <c r="BJ30" s="126">
        <f t="shared" si="1"/>
        <v>0</v>
      </c>
      <c r="BK30" s="126">
        <f t="shared" si="1"/>
        <v>0</v>
      </c>
      <c r="BL30" s="126">
        <f t="shared" si="1"/>
        <v>0</v>
      </c>
      <c r="BM30" s="126">
        <f t="shared" si="1"/>
        <v>0</v>
      </c>
      <c r="BN30" s="126">
        <f t="shared" si="1"/>
        <v>0</v>
      </c>
      <c r="BO30" s="126">
        <f t="shared" si="1"/>
        <v>0</v>
      </c>
    </row>
    <row r="31" spans="3:67" ht="12" hidden="1" customHeight="1" outlineLevel="1">
      <c r="C31" s="16" t="str">
        <f>'7a.20YrDetails'!C31</f>
        <v>Management Fee</v>
      </c>
      <c r="D31" s="17">
        <f>'7a.20YrDetails'!D31</f>
        <v>6320</v>
      </c>
      <c r="E31" s="82">
        <f>'7a.20YrDetails'!E31</f>
        <v>3.5000000000000003E-2</v>
      </c>
      <c r="F31" s="82">
        <f>'7a.20YrDetails'!F31</f>
        <v>3.5000000000000003E-2</v>
      </c>
      <c r="G31" s="125" t="str">
        <f>IF('7a.20YrDetails'!$G31="","",'7a.20YrDetails'!$G31)</f>
        <v xml:space="preserve">1st Year to be set according to HUD schedule. </v>
      </c>
      <c r="H31" s="126">
        <f>'7a.20YrDetails'!H31</f>
        <v>0</v>
      </c>
      <c r="I31" s="126">
        <f>'7a.20YrDetails'!I31</f>
        <v>0</v>
      </c>
      <c r="J31" s="126">
        <f>'7a.20YrDetails'!J31</f>
        <v>0</v>
      </c>
      <c r="K31" s="126">
        <f>'7a.20YrDetails'!K31</f>
        <v>0</v>
      </c>
      <c r="L31" s="126">
        <f>'7a.20YrDetails'!L31</f>
        <v>0</v>
      </c>
      <c r="M31" s="126">
        <f>'7a.20YrDetails'!M31</f>
        <v>0</v>
      </c>
      <c r="N31" s="126">
        <f>'7a.20YrDetails'!N31</f>
        <v>0</v>
      </c>
      <c r="O31" s="126">
        <f>'7a.20YrDetails'!O31</f>
        <v>0</v>
      </c>
      <c r="P31" s="126">
        <f>'7a.20YrDetails'!P31</f>
        <v>0</v>
      </c>
      <c r="Q31" s="126">
        <f>'7a.20YrDetails'!Q31</f>
        <v>0</v>
      </c>
      <c r="R31" s="126">
        <f>'7a.20YrDetails'!R31</f>
        <v>0</v>
      </c>
      <c r="S31" s="126">
        <f>'7a.20YrDetails'!S31</f>
        <v>0</v>
      </c>
      <c r="T31" s="126">
        <f>'7a.20YrDetails'!T31</f>
        <v>0</v>
      </c>
      <c r="U31" s="126">
        <f>'7a.20YrDetails'!U31</f>
        <v>0</v>
      </c>
      <c r="V31" s="126">
        <f>'7a.20YrDetails'!V31</f>
        <v>0</v>
      </c>
      <c r="W31" s="126">
        <f>'7a.20YrDetails'!W31</f>
        <v>0</v>
      </c>
      <c r="X31" s="126">
        <f>'7a.20YrDetails'!X31</f>
        <v>0</v>
      </c>
      <c r="Y31" s="126">
        <f>'7a.20YrDetails'!Y31</f>
        <v>0</v>
      </c>
      <c r="Z31" s="126">
        <f>'7a.20YrDetails'!Z31</f>
        <v>0</v>
      </c>
      <c r="AA31" s="126">
        <f>'7a.20YrDetails'!AA31</f>
        <v>0</v>
      </c>
      <c r="AB31" s="126">
        <f>'7a.20YrDetails'!AB31</f>
        <v>0</v>
      </c>
      <c r="AC31" s="126">
        <f>'7a.20YrDetails'!AC31</f>
        <v>0</v>
      </c>
      <c r="AD31" s="126">
        <f>'7a.20YrDetails'!AD31</f>
        <v>0</v>
      </c>
      <c r="AE31" s="126">
        <f>'7a.20YrDetails'!AE31</f>
        <v>0</v>
      </c>
      <c r="AF31" s="126">
        <f>'7a.20YrDetails'!AF31</f>
        <v>0</v>
      </c>
      <c r="AG31" s="126">
        <f>'7a.20YrDetails'!AG31</f>
        <v>0</v>
      </c>
      <c r="AH31" s="126">
        <f>'7a.20YrDetails'!AH31</f>
        <v>0</v>
      </c>
      <c r="AI31" s="126">
        <f>'7a.20YrDetails'!AI31</f>
        <v>0</v>
      </c>
      <c r="AJ31" s="126">
        <f>'7a.20YrDetails'!AJ31</f>
        <v>0</v>
      </c>
      <c r="AK31" s="126">
        <f>'7a.20YrDetails'!AK31</f>
        <v>0</v>
      </c>
      <c r="AL31" s="126">
        <f>'7a.20YrDetails'!AL31</f>
        <v>0</v>
      </c>
      <c r="AM31" s="126">
        <f>'7a.20YrDetails'!AM31</f>
        <v>0</v>
      </c>
      <c r="AN31" s="126">
        <f>'7a.20YrDetails'!AN31</f>
        <v>0</v>
      </c>
      <c r="AO31" s="126">
        <f>'7a.20YrDetails'!AO31</f>
        <v>0</v>
      </c>
      <c r="AP31" s="126">
        <f>'7a.20YrDetails'!AP31</f>
        <v>0</v>
      </c>
      <c r="AQ31" s="126">
        <f>'7a.20YrDetails'!AQ31</f>
        <v>0</v>
      </c>
      <c r="AR31" s="126">
        <f>'7a.20YrDetails'!AR31</f>
        <v>0</v>
      </c>
      <c r="AS31" s="126">
        <f>'7a.20YrDetails'!AS31</f>
        <v>0</v>
      </c>
      <c r="AT31" s="126">
        <f>'7a.20YrDetails'!AT31</f>
        <v>0</v>
      </c>
      <c r="AU31" s="126">
        <f>'7a.20YrDetails'!AU31</f>
        <v>0</v>
      </c>
      <c r="AV31" s="126">
        <f>'7a.20YrDetails'!AV31</f>
        <v>0</v>
      </c>
      <c r="AW31" s="126">
        <f>'7a.20YrDetails'!AW31</f>
        <v>0</v>
      </c>
      <c r="AX31" s="126">
        <f>'7a.20YrDetails'!AX31</f>
        <v>0</v>
      </c>
      <c r="AY31" s="126">
        <f>'7a.20YrDetails'!AY31</f>
        <v>0</v>
      </c>
      <c r="AZ31" s="126">
        <f>'7a.20YrDetails'!AZ31</f>
        <v>0</v>
      </c>
      <c r="BA31" s="126">
        <f>'7a.20YrDetails'!BA31</f>
        <v>0</v>
      </c>
      <c r="BB31" s="126">
        <f>'7a.20YrDetails'!BB31</f>
        <v>0</v>
      </c>
      <c r="BC31" s="126">
        <f>'7a.20YrDetails'!BC31</f>
        <v>0</v>
      </c>
      <c r="BD31" s="126">
        <f>'7a.20YrDetails'!BD31</f>
        <v>0</v>
      </c>
      <c r="BE31" s="126">
        <f>'7a.20YrDetails'!BE31</f>
        <v>0</v>
      </c>
      <c r="BF31" s="126">
        <f>'7a.20YrDetails'!BF31</f>
        <v>0</v>
      </c>
      <c r="BG31" s="126">
        <f>'7a.20YrDetails'!BG31</f>
        <v>0</v>
      </c>
      <c r="BH31" s="126">
        <f>'7a.20YrDetails'!BH31</f>
        <v>0</v>
      </c>
      <c r="BI31" s="126">
        <f>'7a.20YrDetails'!BI31</f>
        <v>0</v>
      </c>
      <c r="BJ31" s="126">
        <f>'7a.20YrDetails'!BJ31</f>
        <v>0</v>
      </c>
      <c r="BK31" s="126">
        <f>'7a.20YrDetails'!BK31</f>
        <v>0</v>
      </c>
      <c r="BL31" s="126">
        <f>'7a.20YrDetails'!BL31</f>
        <v>0</v>
      </c>
      <c r="BM31" s="126">
        <f>'7a.20YrDetails'!BM31</f>
        <v>0</v>
      </c>
      <c r="BN31" s="126">
        <f>'7a.20YrDetails'!BN31</f>
        <v>0</v>
      </c>
      <c r="BO31" s="126">
        <f>'7a.20YrDetails'!BO31</f>
        <v>0</v>
      </c>
    </row>
    <row r="32" spans="3:67" ht="12" hidden="1" customHeight="1" outlineLevel="1">
      <c r="C32" s="16" t="str">
        <f>'7a.20YrDetails'!C32</f>
        <v>Asset Management Fee</v>
      </c>
      <c r="D32" s="17">
        <f>'7a.20YrDetails'!D32</f>
        <v>0</v>
      </c>
      <c r="E32" s="82">
        <f>'7a.20YrDetails'!E32</f>
        <v>3.5000000000000003E-2</v>
      </c>
      <c r="F32" s="82">
        <f>'7a.20YrDetails'!F32</f>
        <v>3.5000000000000003E-2</v>
      </c>
      <c r="G32" s="125" t="str">
        <f>IF('7a.20YrDetails'!$G32="","",'7a.20YrDetails'!$G32)</f>
        <v>per MOHCD policy</v>
      </c>
      <c r="H32" s="126">
        <f>'7a.20YrDetails'!H32</f>
        <v>0</v>
      </c>
      <c r="I32" s="126">
        <f>'7a.20YrDetails'!I32</f>
        <v>0</v>
      </c>
      <c r="J32" s="126">
        <f>'7a.20YrDetails'!J32</f>
        <v>0</v>
      </c>
      <c r="K32" s="126">
        <f>'7a.20YrDetails'!K32</f>
        <v>0</v>
      </c>
      <c r="L32" s="126">
        <f>'7a.20YrDetails'!L32</f>
        <v>0</v>
      </c>
      <c r="M32" s="126">
        <f>'7a.20YrDetails'!M32</f>
        <v>0</v>
      </c>
      <c r="N32" s="126">
        <f>'7a.20YrDetails'!N32</f>
        <v>0</v>
      </c>
      <c r="O32" s="126">
        <f>'7a.20YrDetails'!O32</f>
        <v>0</v>
      </c>
      <c r="P32" s="126">
        <f>'7a.20YrDetails'!P32</f>
        <v>0</v>
      </c>
      <c r="Q32" s="126">
        <f>'7a.20YrDetails'!Q32</f>
        <v>0</v>
      </c>
      <c r="R32" s="126">
        <f>'7a.20YrDetails'!R32</f>
        <v>0</v>
      </c>
      <c r="S32" s="126">
        <f>'7a.20YrDetails'!S32</f>
        <v>0</v>
      </c>
      <c r="T32" s="126">
        <f>'7a.20YrDetails'!T32</f>
        <v>0</v>
      </c>
      <c r="U32" s="126">
        <f>'7a.20YrDetails'!U32</f>
        <v>0</v>
      </c>
      <c r="V32" s="126">
        <f>'7a.20YrDetails'!V32</f>
        <v>0</v>
      </c>
      <c r="W32" s="126">
        <f>'7a.20YrDetails'!W32</f>
        <v>0</v>
      </c>
      <c r="X32" s="126">
        <f>'7a.20YrDetails'!X32</f>
        <v>0</v>
      </c>
      <c r="Y32" s="126">
        <f>'7a.20YrDetails'!Y32</f>
        <v>0</v>
      </c>
      <c r="Z32" s="126">
        <f>'7a.20YrDetails'!Z32</f>
        <v>0</v>
      </c>
      <c r="AA32" s="126">
        <f>'7a.20YrDetails'!AA32</f>
        <v>0</v>
      </c>
      <c r="AB32" s="126">
        <f>'7a.20YrDetails'!AB32</f>
        <v>0</v>
      </c>
      <c r="AC32" s="126">
        <f>'7a.20YrDetails'!AC32</f>
        <v>0</v>
      </c>
      <c r="AD32" s="126">
        <f>'7a.20YrDetails'!AD32</f>
        <v>0</v>
      </c>
      <c r="AE32" s="126">
        <f>'7a.20YrDetails'!AE32</f>
        <v>0</v>
      </c>
      <c r="AF32" s="126">
        <f>'7a.20YrDetails'!AF32</f>
        <v>0</v>
      </c>
      <c r="AG32" s="126">
        <f>'7a.20YrDetails'!AG32</f>
        <v>0</v>
      </c>
      <c r="AH32" s="126">
        <f>'7a.20YrDetails'!AH32</f>
        <v>0</v>
      </c>
      <c r="AI32" s="126">
        <f>'7a.20YrDetails'!AI32</f>
        <v>0</v>
      </c>
      <c r="AJ32" s="126">
        <f>'7a.20YrDetails'!AJ32</f>
        <v>0</v>
      </c>
      <c r="AK32" s="126">
        <f>'7a.20YrDetails'!AK32</f>
        <v>0</v>
      </c>
      <c r="AL32" s="126">
        <f>'7a.20YrDetails'!AL32</f>
        <v>0</v>
      </c>
      <c r="AM32" s="126">
        <f>'7a.20YrDetails'!AM32</f>
        <v>0</v>
      </c>
      <c r="AN32" s="126">
        <f>'7a.20YrDetails'!AN32</f>
        <v>0</v>
      </c>
      <c r="AO32" s="126">
        <f>'7a.20YrDetails'!AO32</f>
        <v>0</v>
      </c>
      <c r="AP32" s="126">
        <f>'7a.20YrDetails'!AP32</f>
        <v>0</v>
      </c>
      <c r="AQ32" s="126">
        <f>'7a.20YrDetails'!AQ32</f>
        <v>0</v>
      </c>
      <c r="AR32" s="126">
        <f>'7a.20YrDetails'!AR32</f>
        <v>0</v>
      </c>
      <c r="AS32" s="126">
        <f>'7a.20YrDetails'!AS32</f>
        <v>0</v>
      </c>
      <c r="AT32" s="126">
        <f>'7a.20YrDetails'!AT32</f>
        <v>0</v>
      </c>
      <c r="AU32" s="126">
        <f>'7a.20YrDetails'!AU32</f>
        <v>0</v>
      </c>
      <c r="AV32" s="126">
        <f>'7a.20YrDetails'!AV32</f>
        <v>0</v>
      </c>
      <c r="AW32" s="126">
        <f>'7a.20YrDetails'!AW32</f>
        <v>0</v>
      </c>
      <c r="AX32" s="126">
        <f>'7a.20YrDetails'!AX32</f>
        <v>0</v>
      </c>
      <c r="AY32" s="126">
        <f>'7a.20YrDetails'!AY32</f>
        <v>0</v>
      </c>
      <c r="AZ32" s="126">
        <f>'7a.20YrDetails'!AZ32</f>
        <v>0</v>
      </c>
      <c r="BA32" s="126">
        <f>'7a.20YrDetails'!BA32</f>
        <v>0</v>
      </c>
      <c r="BB32" s="126">
        <f>'7a.20YrDetails'!BB32</f>
        <v>0</v>
      </c>
      <c r="BC32" s="126">
        <f>'7a.20YrDetails'!BC32</f>
        <v>0</v>
      </c>
      <c r="BD32" s="126">
        <f>'7a.20YrDetails'!BD32</f>
        <v>0</v>
      </c>
      <c r="BE32" s="126">
        <f>'7a.20YrDetails'!BE32</f>
        <v>0</v>
      </c>
      <c r="BF32" s="126">
        <f>'7a.20YrDetails'!BF32</f>
        <v>0</v>
      </c>
      <c r="BG32" s="126">
        <f>'7a.20YrDetails'!BG32</f>
        <v>0</v>
      </c>
      <c r="BH32" s="126">
        <f>'7a.20YrDetails'!BH32</f>
        <v>0</v>
      </c>
      <c r="BI32" s="126">
        <f>'7a.20YrDetails'!BI32</f>
        <v>0</v>
      </c>
      <c r="BJ32" s="126">
        <f>'7a.20YrDetails'!BJ32</f>
        <v>0</v>
      </c>
      <c r="BK32" s="126">
        <f>'7a.20YrDetails'!BK32</f>
        <v>0</v>
      </c>
      <c r="BL32" s="126">
        <f>'7a.20YrDetails'!BL32</f>
        <v>0</v>
      </c>
      <c r="BM32" s="126">
        <f>'7a.20YrDetails'!BM32</f>
        <v>0</v>
      </c>
      <c r="BN32" s="126">
        <f>'7a.20YrDetails'!BN32</f>
        <v>0</v>
      </c>
      <c r="BO32" s="126">
        <f>'7a.20YrDetails'!BO32</f>
        <v>0</v>
      </c>
    </row>
    <row r="33" spans="3:67" ht="12" hidden="1" customHeight="1" outlineLevel="1">
      <c r="C33" s="12" t="str">
        <f>'7a.20YrDetails'!C33</f>
        <v>Sub-total Management Expenses</v>
      </c>
      <c r="D33" s="13"/>
      <c r="E33" s="83"/>
      <c r="F33" s="83"/>
      <c r="G33" s="84"/>
      <c r="H33" s="126">
        <f>'7a.20YrDetails'!H33</f>
        <v>0</v>
      </c>
      <c r="I33" s="126">
        <f>'7a.20YrDetails'!I33</f>
        <v>0</v>
      </c>
      <c r="J33" s="126">
        <f>'7a.20YrDetails'!J33</f>
        <v>0</v>
      </c>
      <c r="K33" s="126">
        <f>'7a.20YrDetails'!K33</f>
        <v>0</v>
      </c>
      <c r="L33" s="126">
        <f>'7a.20YrDetails'!L33</f>
        <v>0</v>
      </c>
      <c r="M33" s="126">
        <f>'7a.20YrDetails'!M33</f>
        <v>0</v>
      </c>
      <c r="N33" s="126">
        <f>'7a.20YrDetails'!N33</f>
        <v>0</v>
      </c>
      <c r="O33" s="126">
        <f>'7a.20YrDetails'!O33</f>
        <v>0</v>
      </c>
      <c r="P33" s="126">
        <f>'7a.20YrDetails'!P33</f>
        <v>0</v>
      </c>
      <c r="Q33" s="126">
        <f>'7a.20YrDetails'!Q33</f>
        <v>0</v>
      </c>
      <c r="R33" s="126">
        <f>'7a.20YrDetails'!R33</f>
        <v>0</v>
      </c>
      <c r="S33" s="126">
        <f>'7a.20YrDetails'!S33</f>
        <v>0</v>
      </c>
      <c r="T33" s="126">
        <f>'7a.20YrDetails'!T33</f>
        <v>0</v>
      </c>
      <c r="U33" s="126">
        <f>'7a.20YrDetails'!U33</f>
        <v>0</v>
      </c>
      <c r="V33" s="126">
        <f>'7a.20YrDetails'!V33</f>
        <v>0</v>
      </c>
      <c r="W33" s="126">
        <f>'7a.20YrDetails'!W33</f>
        <v>0</v>
      </c>
      <c r="X33" s="126">
        <f>'7a.20YrDetails'!X33</f>
        <v>0</v>
      </c>
      <c r="Y33" s="126">
        <f>'7a.20YrDetails'!Y33</f>
        <v>0</v>
      </c>
      <c r="Z33" s="126">
        <f>'7a.20YrDetails'!Z33</f>
        <v>0</v>
      </c>
      <c r="AA33" s="126">
        <f>'7a.20YrDetails'!AA33</f>
        <v>0</v>
      </c>
      <c r="AB33" s="126">
        <f>'7a.20YrDetails'!AB33</f>
        <v>0</v>
      </c>
      <c r="AC33" s="126">
        <f>'7a.20YrDetails'!AC33</f>
        <v>0</v>
      </c>
      <c r="AD33" s="126">
        <f>'7a.20YrDetails'!AD33</f>
        <v>0</v>
      </c>
      <c r="AE33" s="126">
        <f>'7a.20YrDetails'!AE33</f>
        <v>0</v>
      </c>
      <c r="AF33" s="126">
        <f>'7a.20YrDetails'!AF33</f>
        <v>0</v>
      </c>
      <c r="AG33" s="126">
        <f>'7a.20YrDetails'!AG33</f>
        <v>0</v>
      </c>
      <c r="AH33" s="126">
        <f>'7a.20YrDetails'!AH33</f>
        <v>0</v>
      </c>
      <c r="AI33" s="126">
        <f>'7a.20YrDetails'!AI33</f>
        <v>0</v>
      </c>
      <c r="AJ33" s="126">
        <f>'7a.20YrDetails'!AJ33</f>
        <v>0</v>
      </c>
      <c r="AK33" s="126">
        <f>'7a.20YrDetails'!AK33</f>
        <v>0</v>
      </c>
      <c r="AL33" s="126">
        <f>'7a.20YrDetails'!AL33</f>
        <v>0</v>
      </c>
      <c r="AM33" s="126">
        <f>'7a.20YrDetails'!AM33</f>
        <v>0</v>
      </c>
      <c r="AN33" s="126">
        <f>'7a.20YrDetails'!AN33</f>
        <v>0</v>
      </c>
      <c r="AO33" s="126">
        <f>'7a.20YrDetails'!AO33</f>
        <v>0</v>
      </c>
      <c r="AP33" s="126">
        <f>'7a.20YrDetails'!AP33</f>
        <v>0</v>
      </c>
      <c r="AQ33" s="126">
        <f>'7a.20YrDetails'!AQ33</f>
        <v>0</v>
      </c>
      <c r="AR33" s="126">
        <f>'7a.20YrDetails'!AR33</f>
        <v>0</v>
      </c>
      <c r="AS33" s="126">
        <f>'7a.20YrDetails'!AS33</f>
        <v>0</v>
      </c>
      <c r="AT33" s="126">
        <f>'7a.20YrDetails'!AT33</f>
        <v>0</v>
      </c>
      <c r="AU33" s="126">
        <f>'7a.20YrDetails'!AU33</f>
        <v>0</v>
      </c>
      <c r="AV33" s="126">
        <f>'7a.20YrDetails'!AV33</f>
        <v>0</v>
      </c>
      <c r="AW33" s="126">
        <f>'7a.20YrDetails'!AW33</f>
        <v>0</v>
      </c>
      <c r="AX33" s="126">
        <f>'7a.20YrDetails'!AX33</f>
        <v>0</v>
      </c>
      <c r="AY33" s="126">
        <f>'7a.20YrDetails'!AY33</f>
        <v>0</v>
      </c>
      <c r="AZ33" s="126">
        <f>'7a.20YrDetails'!AZ33</f>
        <v>0</v>
      </c>
      <c r="BA33" s="126">
        <f>'7a.20YrDetails'!BA33</f>
        <v>0</v>
      </c>
      <c r="BB33" s="126">
        <f>'7a.20YrDetails'!BB33</f>
        <v>0</v>
      </c>
      <c r="BC33" s="126">
        <f>'7a.20YrDetails'!BC33</f>
        <v>0</v>
      </c>
      <c r="BD33" s="126">
        <f>'7a.20YrDetails'!BD33</f>
        <v>0</v>
      </c>
      <c r="BE33" s="126">
        <f>'7a.20YrDetails'!BE33</f>
        <v>0</v>
      </c>
      <c r="BF33" s="126">
        <f>'7a.20YrDetails'!BF33</f>
        <v>0</v>
      </c>
      <c r="BG33" s="126">
        <f>'7a.20YrDetails'!BG33</f>
        <v>0</v>
      </c>
      <c r="BH33" s="126">
        <f>'7a.20YrDetails'!BH33</f>
        <v>0</v>
      </c>
      <c r="BI33" s="126">
        <f>'7a.20YrDetails'!BI33</f>
        <v>0</v>
      </c>
      <c r="BJ33" s="126">
        <f>'7a.20YrDetails'!BJ33</f>
        <v>0</v>
      </c>
      <c r="BK33" s="126">
        <f>'7a.20YrDetails'!BK33</f>
        <v>0</v>
      </c>
      <c r="BL33" s="126">
        <f>'7a.20YrDetails'!BL33</f>
        <v>0</v>
      </c>
      <c r="BM33" s="126">
        <f>'7a.20YrDetails'!BM33</f>
        <v>0</v>
      </c>
      <c r="BN33" s="126">
        <f>'7a.20YrDetails'!BN33</f>
        <v>0</v>
      </c>
      <c r="BO33" s="126">
        <f>'7a.20YrDetails'!BO33</f>
        <v>0</v>
      </c>
    </row>
    <row r="34" spans="3:67" ht="12" customHeight="1" collapsed="1">
      <c r="C34" s="11" t="str">
        <f>'7a.20YrDetails'!C34</f>
        <v>Salaries/Benefits</v>
      </c>
      <c r="D34" s="67"/>
      <c r="E34" s="81">
        <f>E35</f>
        <v>3.5000000000000003E-2</v>
      </c>
      <c r="F34" s="81">
        <f>IF(SUBTOTAL(103,$C$35:$C$40)&gt;0,"",F35)</f>
        <v>3.5000000000000003E-2</v>
      </c>
      <c r="G34" s="125"/>
      <c r="H34" s="126">
        <f t="shared" ref="H34:S34" si="2">IF(SUBTOTAL(103,$C$35:$C$40)&gt;0,"",H40)</f>
        <v>0</v>
      </c>
      <c r="I34" s="126">
        <f t="shared" si="2"/>
        <v>0</v>
      </c>
      <c r="J34" s="126">
        <f t="shared" si="2"/>
        <v>0</v>
      </c>
      <c r="K34" s="126">
        <f t="shared" si="2"/>
        <v>0</v>
      </c>
      <c r="L34" s="126">
        <f t="shared" si="2"/>
        <v>0</v>
      </c>
      <c r="M34" s="126">
        <f t="shared" si="2"/>
        <v>0</v>
      </c>
      <c r="N34" s="126">
        <f t="shared" si="2"/>
        <v>0</v>
      </c>
      <c r="O34" s="126">
        <f t="shared" si="2"/>
        <v>0</v>
      </c>
      <c r="P34" s="126">
        <f t="shared" si="2"/>
        <v>0</v>
      </c>
      <c r="Q34" s="126">
        <f t="shared" si="2"/>
        <v>0</v>
      </c>
      <c r="R34" s="126">
        <f t="shared" si="2"/>
        <v>0</v>
      </c>
      <c r="S34" s="126">
        <f t="shared" si="2"/>
        <v>0</v>
      </c>
      <c r="T34" s="126">
        <f t="shared" ref="T34:BO34" si="3">IF(SUBTOTAL(103,$C$35:$C$40)&gt;0,"",T40)</f>
        <v>0</v>
      </c>
      <c r="U34" s="126">
        <f t="shared" si="3"/>
        <v>0</v>
      </c>
      <c r="V34" s="126">
        <f t="shared" si="3"/>
        <v>0</v>
      </c>
      <c r="W34" s="126">
        <f t="shared" si="3"/>
        <v>0</v>
      </c>
      <c r="X34" s="126">
        <f t="shared" si="3"/>
        <v>0</v>
      </c>
      <c r="Y34" s="126">
        <f t="shared" si="3"/>
        <v>0</v>
      </c>
      <c r="Z34" s="126">
        <f t="shared" si="3"/>
        <v>0</v>
      </c>
      <c r="AA34" s="126">
        <f t="shared" si="3"/>
        <v>0</v>
      </c>
      <c r="AB34" s="126">
        <f t="shared" si="3"/>
        <v>0</v>
      </c>
      <c r="AC34" s="126">
        <f t="shared" si="3"/>
        <v>0</v>
      </c>
      <c r="AD34" s="126">
        <f t="shared" si="3"/>
        <v>0</v>
      </c>
      <c r="AE34" s="126">
        <f t="shared" si="3"/>
        <v>0</v>
      </c>
      <c r="AF34" s="126">
        <f t="shared" si="3"/>
        <v>0</v>
      </c>
      <c r="AG34" s="126">
        <f t="shared" si="3"/>
        <v>0</v>
      </c>
      <c r="AH34" s="126">
        <f t="shared" si="3"/>
        <v>0</v>
      </c>
      <c r="AI34" s="126">
        <f t="shared" si="3"/>
        <v>0</v>
      </c>
      <c r="AJ34" s="126">
        <f t="shared" si="3"/>
        <v>0</v>
      </c>
      <c r="AK34" s="126">
        <f t="shared" si="3"/>
        <v>0</v>
      </c>
      <c r="AL34" s="126">
        <f t="shared" si="3"/>
        <v>0</v>
      </c>
      <c r="AM34" s="126">
        <f t="shared" si="3"/>
        <v>0</v>
      </c>
      <c r="AN34" s="126">
        <f t="shared" si="3"/>
        <v>0</v>
      </c>
      <c r="AO34" s="126">
        <f t="shared" si="3"/>
        <v>0</v>
      </c>
      <c r="AP34" s="126">
        <f t="shared" si="3"/>
        <v>0</v>
      </c>
      <c r="AQ34" s="126">
        <f t="shared" si="3"/>
        <v>0</v>
      </c>
      <c r="AR34" s="126">
        <f t="shared" si="3"/>
        <v>0</v>
      </c>
      <c r="AS34" s="126">
        <f t="shared" si="3"/>
        <v>0</v>
      </c>
      <c r="AT34" s="126">
        <f t="shared" si="3"/>
        <v>0</v>
      </c>
      <c r="AU34" s="126">
        <f t="shared" si="3"/>
        <v>0</v>
      </c>
      <c r="AV34" s="126">
        <f t="shared" si="3"/>
        <v>0</v>
      </c>
      <c r="AW34" s="126">
        <f t="shared" si="3"/>
        <v>0</v>
      </c>
      <c r="AX34" s="126">
        <f t="shared" si="3"/>
        <v>0</v>
      </c>
      <c r="AY34" s="126">
        <f t="shared" si="3"/>
        <v>0</v>
      </c>
      <c r="AZ34" s="126">
        <f t="shared" si="3"/>
        <v>0</v>
      </c>
      <c r="BA34" s="126">
        <f t="shared" si="3"/>
        <v>0</v>
      </c>
      <c r="BB34" s="126">
        <f t="shared" si="3"/>
        <v>0</v>
      </c>
      <c r="BC34" s="126">
        <f t="shared" si="3"/>
        <v>0</v>
      </c>
      <c r="BD34" s="126">
        <f t="shared" si="3"/>
        <v>0</v>
      </c>
      <c r="BE34" s="126">
        <f t="shared" si="3"/>
        <v>0</v>
      </c>
      <c r="BF34" s="126">
        <f t="shared" si="3"/>
        <v>0</v>
      </c>
      <c r="BG34" s="126">
        <f t="shared" si="3"/>
        <v>0</v>
      </c>
      <c r="BH34" s="126">
        <f t="shared" si="3"/>
        <v>0</v>
      </c>
      <c r="BI34" s="126">
        <f t="shared" si="3"/>
        <v>0</v>
      </c>
      <c r="BJ34" s="126">
        <f t="shared" si="3"/>
        <v>0</v>
      </c>
      <c r="BK34" s="126">
        <f t="shared" si="3"/>
        <v>0</v>
      </c>
      <c r="BL34" s="126">
        <f t="shared" si="3"/>
        <v>0</v>
      </c>
      <c r="BM34" s="126">
        <f t="shared" si="3"/>
        <v>0</v>
      </c>
      <c r="BN34" s="126">
        <f t="shared" si="3"/>
        <v>0</v>
      </c>
      <c r="BO34" s="126">
        <f t="shared" si="3"/>
        <v>0</v>
      </c>
    </row>
    <row r="35" spans="3:67" ht="12" hidden="1" customHeight="1" outlineLevel="1">
      <c r="C35" s="16" t="str">
        <f>'7a.20YrDetails'!C35</f>
        <v>Office Salaries</v>
      </c>
      <c r="D35" s="17">
        <f>'7a.20YrDetails'!D35</f>
        <v>6310</v>
      </c>
      <c r="E35" s="82">
        <f>'7a.20YrDetails'!E35</f>
        <v>3.5000000000000003E-2</v>
      </c>
      <c r="F35" s="82">
        <f>'7a.20YrDetails'!F35</f>
        <v>3.5000000000000003E-2</v>
      </c>
      <c r="G35" s="125" t="str">
        <f>IF('7a.20YrDetails'!$G35="","",'7a.20YrDetails'!$G35)</f>
        <v/>
      </c>
      <c r="H35" s="126">
        <f>'7a.20YrDetails'!H35</f>
        <v>0</v>
      </c>
      <c r="I35" s="126">
        <f>'7a.20YrDetails'!I35</f>
        <v>0</v>
      </c>
      <c r="J35" s="126">
        <f>'7a.20YrDetails'!J35</f>
        <v>0</v>
      </c>
      <c r="K35" s="126">
        <f>'7a.20YrDetails'!K35</f>
        <v>0</v>
      </c>
      <c r="L35" s="126">
        <f>'7a.20YrDetails'!L35</f>
        <v>0</v>
      </c>
      <c r="M35" s="126">
        <f>'7a.20YrDetails'!M35</f>
        <v>0</v>
      </c>
      <c r="N35" s="126">
        <f>'7a.20YrDetails'!N35</f>
        <v>0</v>
      </c>
      <c r="O35" s="126">
        <f>'7a.20YrDetails'!O35</f>
        <v>0</v>
      </c>
      <c r="P35" s="126">
        <f>'7a.20YrDetails'!P35</f>
        <v>0</v>
      </c>
      <c r="Q35" s="126">
        <f>'7a.20YrDetails'!Q35</f>
        <v>0</v>
      </c>
      <c r="R35" s="126">
        <f>'7a.20YrDetails'!R35</f>
        <v>0</v>
      </c>
      <c r="S35" s="126">
        <f>'7a.20YrDetails'!S35</f>
        <v>0</v>
      </c>
      <c r="T35" s="126">
        <f>'7a.20YrDetails'!T35</f>
        <v>0</v>
      </c>
      <c r="U35" s="126">
        <f>'7a.20YrDetails'!U35</f>
        <v>0</v>
      </c>
      <c r="V35" s="126">
        <f>'7a.20YrDetails'!V35</f>
        <v>0</v>
      </c>
      <c r="W35" s="126">
        <f>'7a.20YrDetails'!W35</f>
        <v>0</v>
      </c>
      <c r="X35" s="126">
        <f>'7a.20YrDetails'!X35</f>
        <v>0</v>
      </c>
      <c r="Y35" s="126">
        <f>'7a.20YrDetails'!Y35</f>
        <v>0</v>
      </c>
      <c r="Z35" s="126">
        <f>'7a.20YrDetails'!Z35</f>
        <v>0</v>
      </c>
      <c r="AA35" s="126">
        <f>'7a.20YrDetails'!AA35</f>
        <v>0</v>
      </c>
      <c r="AB35" s="126">
        <f>'7a.20YrDetails'!AB35</f>
        <v>0</v>
      </c>
      <c r="AC35" s="126">
        <f>'7a.20YrDetails'!AC35</f>
        <v>0</v>
      </c>
      <c r="AD35" s="126">
        <f>'7a.20YrDetails'!AD35</f>
        <v>0</v>
      </c>
      <c r="AE35" s="126">
        <f>'7a.20YrDetails'!AE35</f>
        <v>0</v>
      </c>
      <c r="AF35" s="126">
        <f>'7a.20YrDetails'!AF35</f>
        <v>0</v>
      </c>
      <c r="AG35" s="126">
        <f>'7a.20YrDetails'!AG35</f>
        <v>0</v>
      </c>
      <c r="AH35" s="126">
        <f>'7a.20YrDetails'!AH35</f>
        <v>0</v>
      </c>
      <c r="AI35" s="126">
        <f>'7a.20YrDetails'!AI35</f>
        <v>0</v>
      </c>
      <c r="AJ35" s="126">
        <f>'7a.20YrDetails'!AJ35</f>
        <v>0</v>
      </c>
      <c r="AK35" s="126">
        <f>'7a.20YrDetails'!AK35</f>
        <v>0</v>
      </c>
      <c r="AL35" s="126">
        <f>'7a.20YrDetails'!AL35</f>
        <v>0</v>
      </c>
      <c r="AM35" s="126">
        <f>'7a.20YrDetails'!AM35</f>
        <v>0</v>
      </c>
      <c r="AN35" s="126">
        <f>'7a.20YrDetails'!AN35</f>
        <v>0</v>
      </c>
      <c r="AO35" s="126">
        <f>'7a.20YrDetails'!AO35</f>
        <v>0</v>
      </c>
      <c r="AP35" s="126">
        <f>'7a.20YrDetails'!AP35</f>
        <v>0</v>
      </c>
      <c r="AQ35" s="126">
        <f>'7a.20YrDetails'!AQ35</f>
        <v>0</v>
      </c>
      <c r="AR35" s="126">
        <f>'7a.20YrDetails'!AR35</f>
        <v>0</v>
      </c>
      <c r="AS35" s="126">
        <f>'7a.20YrDetails'!AS35</f>
        <v>0</v>
      </c>
      <c r="AT35" s="126">
        <f>'7a.20YrDetails'!AT35</f>
        <v>0</v>
      </c>
      <c r="AU35" s="126">
        <f>'7a.20YrDetails'!AU35</f>
        <v>0</v>
      </c>
      <c r="AV35" s="126">
        <f>'7a.20YrDetails'!AV35</f>
        <v>0</v>
      </c>
      <c r="AW35" s="126">
        <f>'7a.20YrDetails'!AW35</f>
        <v>0</v>
      </c>
      <c r="AX35" s="126">
        <f>'7a.20YrDetails'!AX35</f>
        <v>0</v>
      </c>
      <c r="AY35" s="126">
        <f>'7a.20YrDetails'!AY35</f>
        <v>0</v>
      </c>
      <c r="AZ35" s="126">
        <f>'7a.20YrDetails'!AZ35</f>
        <v>0</v>
      </c>
      <c r="BA35" s="126">
        <f>'7a.20YrDetails'!BA35</f>
        <v>0</v>
      </c>
      <c r="BB35" s="126">
        <f>'7a.20YrDetails'!BB35</f>
        <v>0</v>
      </c>
      <c r="BC35" s="126">
        <f>'7a.20YrDetails'!BC35</f>
        <v>0</v>
      </c>
      <c r="BD35" s="126">
        <f>'7a.20YrDetails'!BD35</f>
        <v>0</v>
      </c>
      <c r="BE35" s="126">
        <f>'7a.20YrDetails'!BE35</f>
        <v>0</v>
      </c>
      <c r="BF35" s="126">
        <f>'7a.20YrDetails'!BF35</f>
        <v>0</v>
      </c>
      <c r="BG35" s="126">
        <f>'7a.20YrDetails'!BG35</f>
        <v>0</v>
      </c>
      <c r="BH35" s="126">
        <f>'7a.20YrDetails'!BH35</f>
        <v>0</v>
      </c>
      <c r="BI35" s="126">
        <f>'7a.20YrDetails'!BI35</f>
        <v>0</v>
      </c>
      <c r="BJ35" s="126">
        <f>'7a.20YrDetails'!BJ35</f>
        <v>0</v>
      </c>
      <c r="BK35" s="126">
        <f>'7a.20YrDetails'!BK35</f>
        <v>0</v>
      </c>
      <c r="BL35" s="126">
        <f>'7a.20YrDetails'!BL35</f>
        <v>0</v>
      </c>
      <c r="BM35" s="126">
        <f>'7a.20YrDetails'!BM35</f>
        <v>0</v>
      </c>
      <c r="BN35" s="126">
        <f>'7a.20YrDetails'!BN35</f>
        <v>0</v>
      </c>
      <c r="BO35" s="126">
        <f>'7a.20YrDetails'!BO35</f>
        <v>0</v>
      </c>
    </row>
    <row r="36" spans="3:67" ht="12" hidden="1" customHeight="1" outlineLevel="1">
      <c r="C36" s="16" t="str">
        <f>'7a.20YrDetails'!C36</f>
        <v>Manager's Salary</v>
      </c>
      <c r="D36" s="17">
        <f>'7a.20YrDetails'!D36</f>
        <v>6330</v>
      </c>
      <c r="E36" s="82">
        <f>'7a.20YrDetails'!E36</f>
        <v>3.5000000000000003E-2</v>
      </c>
      <c r="F36" s="82">
        <f>'7a.20YrDetails'!F36</f>
        <v>3.5000000000000003E-2</v>
      </c>
      <c r="G36" s="125" t="str">
        <f>IF('7a.20YrDetails'!$G36="","",'7a.20YrDetails'!$G36)</f>
        <v/>
      </c>
      <c r="H36" s="126">
        <f>'7a.20YrDetails'!H36</f>
        <v>0</v>
      </c>
      <c r="I36" s="126">
        <f>'7a.20YrDetails'!I36</f>
        <v>0</v>
      </c>
      <c r="J36" s="126">
        <f>'7a.20YrDetails'!J36</f>
        <v>0</v>
      </c>
      <c r="K36" s="126">
        <f>'7a.20YrDetails'!K36</f>
        <v>0</v>
      </c>
      <c r="L36" s="126">
        <f>'7a.20YrDetails'!L36</f>
        <v>0</v>
      </c>
      <c r="M36" s="126">
        <f>'7a.20YrDetails'!M36</f>
        <v>0</v>
      </c>
      <c r="N36" s="126">
        <f>'7a.20YrDetails'!N36</f>
        <v>0</v>
      </c>
      <c r="O36" s="126">
        <f>'7a.20YrDetails'!O36</f>
        <v>0</v>
      </c>
      <c r="P36" s="126">
        <f>'7a.20YrDetails'!P36</f>
        <v>0</v>
      </c>
      <c r="Q36" s="126">
        <f>'7a.20YrDetails'!Q36</f>
        <v>0</v>
      </c>
      <c r="R36" s="126">
        <f>'7a.20YrDetails'!R36</f>
        <v>0</v>
      </c>
      <c r="S36" s="126">
        <f>'7a.20YrDetails'!S36</f>
        <v>0</v>
      </c>
      <c r="T36" s="126">
        <f>'7a.20YrDetails'!T36</f>
        <v>0</v>
      </c>
      <c r="U36" s="126">
        <f>'7a.20YrDetails'!U36</f>
        <v>0</v>
      </c>
      <c r="V36" s="126">
        <f>'7a.20YrDetails'!V36</f>
        <v>0</v>
      </c>
      <c r="W36" s="126">
        <f>'7a.20YrDetails'!W36</f>
        <v>0</v>
      </c>
      <c r="X36" s="126">
        <f>'7a.20YrDetails'!X36</f>
        <v>0</v>
      </c>
      <c r="Y36" s="126">
        <f>'7a.20YrDetails'!Y36</f>
        <v>0</v>
      </c>
      <c r="Z36" s="126">
        <f>'7a.20YrDetails'!Z36</f>
        <v>0</v>
      </c>
      <c r="AA36" s="126">
        <f>'7a.20YrDetails'!AA36</f>
        <v>0</v>
      </c>
      <c r="AB36" s="126">
        <f>'7a.20YrDetails'!AB36</f>
        <v>0</v>
      </c>
      <c r="AC36" s="126">
        <f>'7a.20YrDetails'!AC36</f>
        <v>0</v>
      </c>
      <c r="AD36" s="126">
        <f>'7a.20YrDetails'!AD36</f>
        <v>0</v>
      </c>
      <c r="AE36" s="126">
        <f>'7a.20YrDetails'!AE36</f>
        <v>0</v>
      </c>
      <c r="AF36" s="126">
        <f>'7a.20YrDetails'!AF36</f>
        <v>0</v>
      </c>
      <c r="AG36" s="126">
        <f>'7a.20YrDetails'!AG36</f>
        <v>0</v>
      </c>
      <c r="AH36" s="126">
        <f>'7a.20YrDetails'!AH36</f>
        <v>0</v>
      </c>
      <c r="AI36" s="126">
        <f>'7a.20YrDetails'!AI36</f>
        <v>0</v>
      </c>
      <c r="AJ36" s="126">
        <f>'7a.20YrDetails'!AJ36</f>
        <v>0</v>
      </c>
      <c r="AK36" s="126">
        <f>'7a.20YrDetails'!AK36</f>
        <v>0</v>
      </c>
      <c r="AL36" s="126">
        <f>'7a.20YrDetails'!AL36</f>
        <v>0</v>
      </c>
      <c r="AM36" s="126">
        <f>'7a.20YrDetails'!AM36</f>
        <v>0</v>
      </c>
      <c r="AN36" s="126">
        <f>'7a.20YrDetails'!AN36</f>
        <v>0</v>
      </c>
      <c r="AO36" s="126">
        <f>'7a.20YrDetails'!AO36</f>
        <v>0</v>
      </c>
      <c r="AP36" s="126">
        <f>'7a.20YrDetails'!AP36</f>
        <v>0</v>
      </c>
      <c r="AQ36" s="126">
        <f>'7a.20YrDetails'!AQ36</f>
        <v>0</v>
      </c>
      <c r="AR36" s="126">
        <f>'7a.20YrDetails'!AR36</f>
        <v>0</v>
      </c>
      <c r="AS36" s="126">
        <f>'7a.20YrDetails'!AS36</f>
        <v>0</v>
      </c>
      <c r="AT36" s="126">
        <f>'7a.20YrDetails'!AT36</f>
        <v>0</v>
      </c>
      <c r="AU36" s="126">
        <f>'7a.20YrDetails'!AU36</f>
        <v>0</v>
      </c>
      <c r="AV36" s="126">
        <f>'7a.20YrDetails'!AV36</f>
        <v>0</v>
      </c>
      <c r="AW36" s="126">
        <f>'7a.20YrDetails'!AW36</f>
        <v>0</v>
      </c>
      <c r="AX36" s="126">
        <f>'7a.20YrDetails'!AX36</f>
        <v>0</v>
      </c>
      <c r="AY36" s="126">
        <f>'7a.20YrDetails'!AY36</f>
        <v>0</v>
      </c>
      <c r="AZ36" s="126">
        <f>'7a.20YrDetails'!AZ36</f>
        <v>0</v>
      </c>
      <c r="BA36" s="126">
        <f>'7a.20YrDetails'!BA36</f>
        <v>0</v>
      </c>
      <c r="BB36" s="126">
        <f>'7a.20YrDetails'!BB36</f>
        <v>0</v>
      </c>
      <c r="BC36" s="126">
        <f>'7a.20YrDetails'!BC36</f>
        <v>0</v>
      </c>
      <c r="BD36" s="126">
        <f>'7a.20YrDetails'!BD36</f>
        <v>0</v>
      </c>
      <c r="BE36" s="126">
        <f>'7a.20YrDetails'!BE36</f>
        <v>0</v>
      </c>
      <c r="BF36" s="126">
        <f>'7a.20YrDetails'!BF36</f>
        <v>0</v>
      </c>
      <c r="BG36" s="126">
        <f>'7a.20YrDetails'!BG36</f>
        <v>0</v>
      </c>
      <c r="BH36" s="126">
        <f>'7a.20YrDetails'!BH36</f>
        <v>0</v>
      </c>
      <c r="BI36" s="126">
        <f>'7a.20YrDetails'!BI36</f>
        <v>0</v>
      </c>
      <c r="BJ36" s="126">
        <f>'7a.20YrDetails'!BJ36</f>
        <v>0</v>
      </c>
      <c r="BK36" s="126">
        <f>'7a.20YrDetails'!BK36</f>
        <v>0</v>
      </c>
      <c r="BL36" s="126">
        <f>'7a.20YrDetails'!BL36</f>
        <v>0</v>
      </c>
      <c r="BM36" s="126">
        <f>'7a.20YrDetails'!BM36</f>
        <v>0</v>
      </c>
      <c r="BN36" s="126">
        <f>'7a.20YrDetails'!BN36</f>
        <v>0</v>
      </c>
      <c r="BO36" s="126">
        <f>'7a.20YrDetails'!BO36</f>
        <v>0</v>
      </c>
    </row>
    <row r="37" spans="3:67" ht="12" hidden="1" customHeight="1" outlineLevel="1">
      <c r="C37" s="16" t="str">
        <f>'7a.20YrDetails'!C37</f>
        <v>Health Insurance and Other Benefits</v>
      </c>
      <c r="D37" s="17">
        <f>'7a.20YrDetails'!D37</f>
        <v>6723</v>
      </c>
      <c r="E37" s="82">
        <f>'7a.20YrDetails'!E37</f>
        <v>3.5000000000000003E-2</v>
      </c>
      <c r="F37" s="82">
        <f>'7a.20YrDetails'!F37</f>
        <v>3.5000000000000003E-2</v>
      </c>
      <c r="G37" s="125" t="str">
        <f>IF('7a.20YrDetails'!$G37="","",'7a.20YrDetails'!$G37)</f>
        <v/>
      </c>
      <c r="H37" s="126">
        <f>'7a.20YrDetails'!H37</f>
        <v>0</v>
      </c>
      <c r="I37" s="126">
        <f>'7a.20YrDetails'!I37</f>
        <v>0</v>
      </c>
      <c r="J37" s="126">
        <f>'7a.20YrDetails'!J37</f>
        <v>0</v>
      </c>
      <c r="K37" s="126">
        <f>'7a.20YrDetails'!K37</f>
        <v>0</v>
      </c>
      <c r="L37" s="126">
        <f>'7a.20YrDetails'!L37</f>
        <v>0</v>
      </c>
      <c r="M37" s="126">
        <f>'7a.20YrDetails'!M37</f>
        <v>0</v>
      </c>
      <c r="N37" s="126">
        <f>'7a.20YrDetails'!N37</f>
        <v>0</v>
      </c>
      <c r="O37" s="126">
        <f>'7a.20YrDetails'!O37</f>
        <v>0</v>
      </c>
      <c r="P37" s="126">
        <f>'7a.20YrDetails'!P37</f>
        <v>0</v>
      </c>
      <c r="Q37" s="126">
        <f>'7a.20YrDetails'!Q37</f>
        <v>0</v>
      </c>
      <c r="R37" s="126">
        <f>'7a.20YrDetails'!R37</f>
        <v>0</v>
      </c>
      <c r="S37" s="126">
        <f>'7a.20YrDetails'!S37</f>
        <v>0</v>
      </c>
      <c r="T37" s="126">
        <f>'7a.20YrDetails'!T37</f>
        <v>0</v>
      </c>
      <c r="U37" s="126">
        <f>'7a.20YrDetails'!U37</f>
        <v>0</v>
      </c>
      <c r="V37" s="126">
        <f>'7a.20YrDetails'!V37</f>
        <v>0</v>
      </c>
      <c r="W37" s="126">
        <f>'7a.20YrDetails'!W37</f>
        <v>0</v>
      </c>
      <c r="X37" s="126">
        <f>'7a.20YrDetails'!X37</f>
        <v>0</v>
      </c>
      <c r="Y37" s="126">
        <f>'7a.20YrDetails'!Y37</f>
        <v>0</v>
      </c>
      <c r="Z37" s="126">
        <f>'7a.20YrDetails'!Z37</f>
        <v>0</v>
      </c>
      <c r="AA37" s="126">
        <f>'7a.20YrDetails'!AA37</f>
        <v>0</v>
      </c>
      <c r="AB37" s="126">
        <f>'7a.20YrDetails'!AB37</f>
        <v>0</v>
      </c>
      <c r="AC37" s="126">
        <f>'7a.20YrDetails'!AC37</f>
        <v>0</v>
      </c>
      <c r="AD37" s="126">
        <f>'7a.20YrDetails'!AD37</f>
        <v>0</v>
      </c>
      <c r="AE37" s="126">
        <f>'7a.20YrDetails'!AE37</f>
        <v>0</v>
      </c>
      <c r="AF37" s="126">
        <f>'7a.20YrDetails'!AF37</f>
        <v>0</v>
      </c>
      <c r="AG37" s="126">
        <f>'7a.20YrDetails'!AG37</f>
        <v>0</v>
      </c>
      <c r="AH37" s="126">
        <f>'7a.20YrDetails'!AH37</f>
        <v>0</v>
      </c>
      <c r="AI37" s="126">
        <f>'7a.20YrDetails'!AI37</f>
        <v>0</v>
      </c>
      <c r="AJ37" s="126">
        <f>'7a.20YrDetails'!AJ37</f>
        <v>0</v>
      </c>
      <c r="AK37" s="126">
        <f>'7a.20YrDetails'!AK37</f>
        <v>0</v>
      </c>
      <c r="AL37" s="126">
        <f>'7a.20YrDetails'!AL37</f>
        <v>0</v>
      </c>
      <c r="AM37" s="126">
        <f>'7a.20YrDetails'!AM37</f>
        <v>0</v>
      </c>
      <c r="AN37" s="126">
        <f>'7a.20YrDetails'!AN37</f>
        <v>0</v>
      </c>
      <c r="AO37" s="126">
        <f>'7a.20YrDetails'!AO37</f>
        <v>0</v>
      </c>
      <c r="AP37" s="126">
        <f>'7a.20YrDetails'!AP37</f>
        <v>0</v>
      </c>
      <c r="AQ37" s="126">
        <f>'7a.20YrDetails'!AQ37</f>
        <v>0</v>
      </c>
      <c r="AR37" s="126">
        <f>'7a.20YrDetails'!AR37</f>
        <v>0</v>
      </c>
      <c r="AS37" s="126">
        <f>'7a.20YrDetails'!AS37</f>
        <v>0</v>
      </c>
      <c r="AT37" s="126">
        <f>'7a.20YrDetails'!AT37</f>
        <v>0</v>
      </c>
      <c r="AU37" s="126">
        <f>'7a.20YrDetails'!AU37</f>
        <v>0</v>
      </c>
      <c r="AV37" s="126">
        <f>'7a.20YrDetails'!AV37</f>
        <v>0</v>
      </c>
      <c r="AW37" s="126">
        <f>'7a.20YrDetails'!AW37</f>
        <v>0</v>
      </c>
      <c r="AX37" s="126">
        <f>'7a.20YrDetails'!AX37</f>
        <v>0</v>
      </c>
      <c r="AY37" s="126">
        <f>'7a.20YrDetails'!AY37</f>
        <v>0</v>
      </c>
      <c r="AZ37" s="126">
        <f>'7a.20YrDetails'!AZ37</f>
        <v>0</v>
      </c>
      <c r="BA37" s="126">
        <f>'7a.20YrDetails'!BA37</f>
        <v>0</v>
      </c>
      <c r="BB37" s="126">
        <f>'7a.20YrDetails'!BB37</f>
        <v>0</v>
      </c>
      <c r="BC37" s="126">
        <f>'7a.20YrDetails'!BC37</f>
        <v>0</v>
      </c>
      <c r="BD37" s="126">
        <f>'7a.20YrDetails'!BD37</f>
        <v>0</v>
      </c>
      <c r="BE37" s="126">
        <f>'7a.20YrDetails'!BE37</f>
        <v>0</v>
      </c>
      <c r="BF37" s="126">
        <f>'7a.20YrDetails'!BF37</f>
        <v>0</v>
      </c>
      <c r="BG37" s="126">
        <f>'7a.20YrDetails'!BG37</f>
        <v>0</v>
      </c>
      <c r="BH37" s="126">
        <f>'7a.20YrDetails'!BH37</f>
        <v>0</v>
      </c>
      <c r="BI37" s="126">
        <f>'7a.20YrDetails'!BI37</f>
        <v>0</v>
      </c>
      <c r="BJ37" s="126">
        <f>'7a.20YrDetails'!BJ37</f>
        <v>0</v>
      </c>
      <c r="BK37" s="126">
        <f>'7a.20YrDetails'!BK37</f>
        <v>0</v>
      </c>
      <c r="BL37" s="126">
        <f>'7a.20YrDetails'!BL37</f>
        <v>0</v>
      </c>
      <c r="BM37" s="126">
        <f>'7a.20YrDetails'!BM37</f>
        <v>0</v>
      </c>
      <c r="BN37" s="126">
        <f>'7a.20YrDetails'!BN37</f>
        <v>0</v>
      </c>
      <c r="BO37" s="126">
        <f>'7a.20YrDetails'!BO37</f>
        <v>0</v>
      </c>
    </row>
    <row r="38" spans="3:67" ht="12" hidden="1" customHeight="1" outlineLevel="1">
      <c r="C38" s="16" t="str">
        <f>'7a.20YrDetails'!C38</f>
        <v>Other Salaries/Benefits</v>
      </c>
      <c r="D38" s="17">
        <f>'7a.20YrDetails'!D38</f>
        <v>0</v>
      </c>
      <c r="E38" s="82">
        <f>'7a.20YrDetails'!E38</f>
        <v>3.5000000000000003E-2</v>
      </c>
      <c r="F38" s="82">
        <f>'7a.20YrDetails'!F38</f>
        <v>3.5000000000000003E-2</v>
      </c>
      <c r="G38" s="125" t="str">
        <f>IF('7a.20YrDetails'!$G38="","",'7a.20YrDetails'!$G38)</f>
        <v/>
      </c>
      <c r="H38" s="126">
        <f>'7a.20YrDetails'!H38</f>
        <v>0</v>
      </c>
      <c r="I38" s="126">
        <f>'7a.20YrDetails'!I38</f>
        <v>0</v>
      </c>
      <c r="J38" s="126">
        <f>'7a.20YrDetails'!J38</f>
        <v>0</v>
      </c>
      <c r="K38" s="126">
        <f>'7a.20YrDetails'!K38</f>
        <v>0</v>
      </c>
      <c r="L38" s="126">
        <f>'7a.20YrDetails'!L38</f>
        <v>0</v>
      </c>
      <c r="M38" s="126">
        <f>'7a.20YrDetails'!M38</f>
        <v>0</v>
      </c>
      <c r="N38" s="126">
        <f>'7a.20YrDetails'!N38</f>
        <v>0</v>
      </c>
      <c r="O38" s="126">
        <f>'7a.20YrDetails'!O38</f>
        <v>0</v>
      </c>
      <c r="P38" s="126">
        <f>'7a.20YrDetails'!P38</f>
        <v>0</v>
      </c>
      <c r="Q38" s="126">
        <f>'7a.20YrDetails'!Q38</f>
        <v>0</v>
      </c>
      <c r="R38" s="126">
        <f>'7a.20YrDetails'!R38</f>
        <v>0</v>
      </c>
      <c r="S38" s="126">
        <f>'7a.20YrDetails'!S38</f>
        <v>0</v>
      </c>
      <c r="T38" s="126">
        <f>'7a.20YrDetails'!T38</f>
        <v>0</v>
      </c>
      <c r="U38" s="126">
        <f>'7a.20YrDetails'!U38</f>
        <v>0</v>
      </c>
      <c r="V38" s="126">
        <f>'7a.20YrDetails'!V38</f>
        <v>0</v>
      </c>
      <c r="W38" s="126">
        <f>'7a.20YrDetails'!W38</f>
        <v>0</v>
      </c>
      <c r="X38" s="126">
        <f>'7a.20YrDetails'!X38</f>
        <v>0</v>
      </c>
      <c r="Y38" s="126">
        <f>'7a.20YrDetails'!Y38</f>
        <v>0</v>
      </c>
      <c r="Z38" s="126">
        <f>'7a.20YrDetails'!Z38</f>
        <v>0</v>
      </c>
      <c r="AA38" s="126">
        <f>'7a.20YrDetails'!AA38</f>
        <v>0</v>
      </c>
      <c r="AB38" s="126">
        <f>'7a.20YrDetails'!AB38</f>
        <v>0</v>
      </c>
      <c r="AC38" s="126">
        <f>'7a.20YrDetails'!AC38</f>
        <v>0</v>
      </c>
      <c r="AD38" s="126">
        <f>'7a.20YrDetails'!AD38</f>
        <v>0</v>
      </c>
      <c r="AE38" s="126">
        <f>'7a.20YrDetails'!AE38</f>
        <v>0</v>
      </c>
      <c r="AF38" s="126">
        <f>'7a.20YrDetails'!AF38</f>
        <v>0</v>
      </c>
      <c r="AG38" s="126">
        <f>'7a.20YrDetails'!AG38</f>
        <v>0</v>
      </c>
      <c r="AH38" s="126">
        <f>'7a.20YrDetails'!AH38</f>
        <v>0</v>
      </c>
      <c r="AI38" s="126">
        <f>'7a.20YrDetails'!AI38</f>
        <v>0</v>
      </c>
      <c r="AJ38" s="126">
        <f>'7a.20YrDetails'!AJ38</f>
        <v>0</v>
      </c>
      <c r="AK38" s="126">
        <f>'7a.20YrDetails'!AK38</f>
        <v>0</v>
      </c>
      <c r="AL38" s="126">
        <f>'7a.20YrDetails'!AL38</f>
        <v>0</v>
      </c>
      <c r="AM38" s="126">
        <f>'7a.20YrDetails'!AM38</f>
        <v>0</v>
      </c>
      <c r="AN38" s="126">
        <f>'7a.20YrDetails'!AN38</f>
        <v>0</v>
      </c>
      <c r="AO38" s="126">
        <f>'7a.20YrDetails'!AO38</f>
        <v>0</v>
      </c>
      <c r="AP38" s="126">
        <f>'7a.20YrDetails'!AP38</f>
        <v>0</v>
      </c>
      <c r="AQ38" s="126">
        <f>'7a.20YrDetails'!AQ38</f>
        <v>0</v>
      </c>
      <c r="AR38" s="126">
        <f>'7a.20YrDetails'!AR38</f>
        <v>0</v>
      </c>
      <c r="AS38" s="126">
        <f>'7a.20YrDetails'!AS38</f>
        <v>0</v>
      </c>
      <c r="AT38" s="126">
        <f>'7a.20YrDetails'!AT38</f>
        <v>0</v>
      </c>
      <c r="AU38" s="126">
        <f>'7a.20YrDetails'!AU38</f>
        <v>0</v>
      </c>
      <c r="AV38" s="126">
        <f>'7a.20YrDetails'!AV38</f>
        <v>0</v>
      </c>
      <c r="AW38" s="126">
        <f>'7a.20YrDetails'!AW38</f>
        <v>0</v>
      </c>
      <c r="AX38" s="126">
        <f>'7a.20YrDetails'!AX38</f>
        <v>0</v>
      </c>
      <c r="AY38" s="126">
        <f>'7a.20YrDetails'!AY38</f>
        <v>0</v>
      </c>
      <c r="AZ38" s="126">
        <f>'7a.20YrDetails'!AZ38</f>
        <v>0</v>
      </c>
      <c r="BA38" s="126">
        <f>'7a.20YrDetails'!BA38</f>
        <v>0</v>
      </c>
      <c r="BB38" s="126">
        <f>'7a.20YrDetails'!BB38</f>
        <v>0</v>
      </c>
      <c r="BC38" s="126">
        <f>'7a.20YrDetails'!BC38</f>
        <v>0</v>
      </c>
      <c r="BD38" s="126">
        <f>'7a.20YrDetails'!BD38</f>
        <v>0</v>
      </c>
      <c r="BE38" s="126">
        <f>'7a.20YrDetails'!BE38</f>
        <v>0</v>
      </c>
      <c r="BF38" s="126">
        <f>'7a.20YrDetails'!BF38</f>
        <v>0</v>
      </c>
      <c r="BG38" s="126">
        <f>'7a.20YrDetails'!BG38</f>
        <v>0</v>
      </c>
      <c r="BH38" s="126">
        <f>'7a.20YrDetails'!BH38</f>
        <v>0</v>
      </c>
      <c r="BI38" s="126">
        <f>'7a.20YrDetails'!BI38</f>
        <v>0</v>
      </c>
      <c r="BJ38" s="126">
        <f>'7a.20YrDetails'!BJ38</f>
        <v>0</v>
      </c>
      <c r="BK38" s="126">
        <f>'7a.20YrDetails'!BK38</f>
        <v>0</v>
      </c>
      <c r="BL38" s="126">
        <f>'7a.20YrDetails'!BL38</f>
        <v>0</v>
      </c>
      <c r="BM38" s="126">
        <f>'7a.20YrDetails'!BM38</f>
        <v>0</v>
      </c>
      <c r="BN38" s="126">
        <f>'7a.20YrDetails'!BN38</f>
        <v>0</v>
      </c>
      <c r="BO38" s="126">
        <f>'7a.20YrDetails'!BO38</f>
        <v>0</v>
      </c>
    </row>
    <row r="39" spans="3:67" ht="12" hidden="1" customHeight="1" outlineLevel="1">
      <c r="C39" s="16" t="str">
        <f>'7a.20YrDetails'!C39</f>
        <v>Administrative Rent-Free Unit</v>
      </c>
      <c r="D39" s="17">
        <f>'7a.20YrDetails'!D39</f>
        <v>6331</v>
      </c>
      <c r="E39" s="82">
        <f>'7a.20YrDetails'!E39</f>
        <v>3.5000000000000003E-2</v>
      </c>
      <c r="F39" s="82">
        <f>'7a.20YrDetails'!F39</f>
        <v>3.5000000000000003E-2</v>
      </c>
      <c r="G39" s="125" t="str">
        <f>IF('7a.20YrDetails'!$G39="","",'7a.20YrDetails'!$G39)</f>
        <v/>
      </c>
      <c r="H39" s="126">
        <f>'7a.20YrDetails'!H39</f>
        <v>0</v>
      </c>
      <c r="I39" s="126">
        <f>'7a.20YrDetails'!I39</f>
        <v>0</v>
      </c>
      <c r="J39" s="126">
        <f>'7a.20YrDetails'!J39</f>
        <v>0</v>
      </c>
      <c r="K39" s="126">
        <f>'7a.20YrDetails'!K39</f>
        <v>0</v>
      </c>
      <c r="L39" s="126">
        <f>'7a.20YrDetails'!L39</f>
        <v>0</v>
      </c>
      <c r="M39" s="126">
        <f>'7a.20YrDetails'!M39</f>
        <v>0</v>
      </c>
      <c r="N39" s="126">
        <f>'7a.20YrDetails'!N39</f>
        <v>0</v>
      </c>
      <c r="O39" s="126">
        <f>'7a.20YrDetails'!O39</f>
        <v>0</v>
      </c>
      <c r="P39" s="126">
        <f>'7a.20YrDetails'!P39</f>
        <v>0</v>
      </c>
      <c r="Q39" s="126">
        <f>'7a.20YrDetails'!Q39</f>
        <v>0</v>
      </c>
      <c r="R39" s="126">
        <f>'7a.20YrDetails'!R39</f>
        <v>0</v>
      </c>
      <c r="S39" s="126">
        <f>'7a.20YrDetails'!S39</f>
        <v>0</v>
      </c>
      <c r="T39" s="126">
        <f>'7a.20YrDetails'!T39</f>
        <v>0</v>
      </c>
      <c r="U39" s="126">
        <f>'7a.20YrDetails'!U39</f>
        <v>0</v>
      </c>
      <c r="V39" s="126">
        <f>'7a.20YrDetails'!V39</f>
        <v>0</v>
      </c>
      <c r="W39" s="126">
        <f>'7a.20YrDetails'!W39</f>
        <v>0</v>
      </c>
      <c r="X39" s="126">
        <f>'7a.20YrDetails'!X39</f>
        <v>0</v>
      </c>
      <c r="Y39" s="126">
        <f>'7a.20YrDetails'!Y39</f>
        <v>0</v>
      </c>
      <c r="Z39" s="126">
        <f>'7a.20YrDetails'!Z39</f>
        <v>0</v>
      </c>
      <c r="AA39" s="126">
        <f>'7a.20YrDetails'!AA39</f>
        <v>0</v>
      </c>
      <c r="AB39" s="126">
        <f>'7a.20YrDetails'!AB39</f>
        <v>0</v>
      </c>
      <c r="AC39" s="126">
        <f>'7a.20YrDetails'!AC39</f>
        <v>0</v>
      </c>
      <c r="AD39" s="126">
        <f>'7a.20YrDetails'!AD39</f>
        <v>0</v>
      </c>
      <c r="AE39" s="126">
        <f>'7a.20YrDetails'!AE39</f>
        <v>0</v>
      </c>
      <c r="AF39" s="126">
        <f>'7a.20YrDetails'!AF39</f>
        <v>0</v>
      </c>
      <c r="AG39" s="126">
        <f>'7a.20YrDetails'!AG39</f>
        <v>0</v>
      </c>
      <c r="AH39" s="126">
        <f>'7a.20YrDetails'!AH39</f>
        <v>0</v>
      </c>
      <c r="AI39" s="126">
        <f>'7a.20YrDetails'!AI39</f>
        <v>0</v>
      </c>
      <c r="AJ39" s="126">
        <f>'7a.20YrDetails'!AJ39</f>
        <v>0</v>
      </c>
      <c r="AK39" s="126">
        <f>'7a.20YrDetails'!AK39</f>
        <v>0</v>
      </c>
      <c r="AL39" s="126">
        <f>'7a.20YrDetails'!AL39</f>
        <v>0</v>
      </c>
      <c r="AM39" s="126">
        <f>'7a.20YrDetails'!AM39</f>
        <v>0</v>
      </c>
      <c r="AN39" s="126">
        <f>'7a.20YrDetails'!AN39</f>
        <v>0</v>
      </c>
      <c r="AO39" s="126">
        <f>'7a.20YrDetails'!AO39</f>
        <v>0</v>
      </c>
      <c r="AP39" s="126">
        <f>'7a.20YrDetails'!AP39</f>
        <v>0</v>
      </c>
      <c r="AQ39" s="126">
        <f>'7a.20YrDetails'!AQ39</f>
        <v>0</v>
      </c>
      <c r="AR39" s="126">
        <f>'7a.20YrDetails'!AR39</f>
        <v>0</v>
      </c>
      <c r="AS39" s="126">
        <f>'7a.20YrDetails'!AS39</f>
        <v>0</v>
      </c>
      <c r="AT39" s="126">
        <f>'7a.20YrDetails'!AT39</f>
        <v>0</v>
      </c>
      <c r="AU39" s="126">
        <f>'7a.20YrDetails'!AU39</f>
        <v>0</v>
      </c>
      <c r="AV39" s="126">
        <f>'7a.20YrDetails'!AV39</f>
        <v>0</v>
      </c>
      <c r="AW39" s="126">
        <f>'7a.20YrDetails'!AW39</f>
        <v>0</v>
      </c>
      <c r="AX39" s="126">
        <f>'7a.20YrDetails'!AX39</f>
        <v>0</v>
      </c>
      <c r="AY39" s="126">
        <f>'7a.20YrDetails'!AY39</f>
        <v>0</v>
      </c>
      <c r="AZ39" s="126">
        <f>'7a.20YrDetails'!AZ39</f>
        <v>0</v>
      </c>
      <c r="BA39" s="126">
        <f>'7a.20YrDetails'!BA39</f>
        <v>0</v>
      </c>
      <c r="BB39" s="126">
        <f>'7a.20YrDetails'!BB39</f>
        <v>0</v>
      </c>
      <c r="BC39" s="126">
        <f>'7a.20YrDetails'!BC39</f>
        <v>0</v>
      </c>
      <c r="BD39" s="126">
        <f>'7a.20YrDetails'!BD39</f>
        <v>0</v>
      </c>
      <c r="BE39" s="126">
        <f>'7a.20YrDetails'!BE39</f>
        <v>0</v>
      </c>
      <c r="BF39" s="126">
        <f>'7a.20YrDetails'!BF39</f>
        <v>0</v>
      </c>
      <c r="BG39" s="126">
        <f>'7a.20YrDetails'!BG39</f>
        <v>0</v>
      </c>
      <c r="BH39" s="126">
        <f>'7a.20YrDetails'!BH39</f>
        <v>0</v>
      </c>
      <c r="BI39" s="126">
        <f>'7a.20YrDetails'!BI39</f>
        <v>0</v>
      </c>
      <c r="BJ39" s="126">
        <f>'7a.20YrDetails'!BJ39</f>
        <v>0</v>
      </c>
      <c r="BK39" s="126">
        <f>'7a.20YrDetails'!BK39</f>
        <v>0</v>
      </c>
      <c r="BL39" s="126">
        <f>'7a.20YrDetails'!BL39</f>
        <v>0</v>
      </c>
      <c r="BM39" s="126">
        <f>'7a.20YrDetails'!BM39</f>
        <v>0</v>
      </c>
      <c r="BN39" s="126">
        <f>'7a.20YrDetails'!BN39</f>
        <v>0</v>
      </c>
      <c r="BO39" s="126">
        <f>'7a.20YrDetails'!BO39</f>
        <v>0</v>
      </c>
    </row>
    <row r="40" spans="3:67" ht="12" hidden="1" customHeight="1" outlineLevel="1">
      <c r="C40" s="12" t="str">
        <f>'7a.20YrDetails'!C40</f>
        <v>Sub-total Salaries/Benefits</v>
      </c>
      <c r="D40" s="13"/>
      <c r="E40" s="83"/>
      <c r="F40" s="83"/>
      <c r="G40" s="84"/>
      <c r="H40" s="126">
        <f>'7a.20YrDetails'!H40</f>
        <v>0</v>
      </c>
      <c r="I40" s="126">
        <f>'7a.20YrDetails'!I40</f>
        <v>0</v>
      </c>
      <c r="J40" s="126">
        <f>'7a.20YrDetails'!J40</f>
        <v>0</v>
      </c>
      <c r="K40" s="126">
        <f>'7a.20YrDetails'!K40</f>
        <v>0</v>
      </c>
      <c r="L40" s="126">
        <f>'7a.20YrDetails'!L40</f>
        <v>0</v>
      </c>
      <c r="M40" s="126">
        <f>'7a.20YrDetails'!M40</f>
        <v>0</v>
      </c>
      <c r="N40" s="126">
        <f>'7a.20YrDetails'!N40</f>
        <v>0</v>
      </c>
      <c r="O40" s="126">
        <f>'7a.20YrDetails'!O40</f>
        <v>0</v>
      </c>
      <c r="P40" s="126">
        <f>'7a.20YrDetails'!P40</f>
        <v>0</v>
      </c>
      <c r="Q40" s="126">
        <f>'7a.20YrDetails'!Q40</f>
        <v>0</v>
      </c>
      <c r="R40" s="126">
        <f>'7a.20YrDetails'!R40</f>
        <v>0</v>
      </c>
      <c r="S40" s="126">
        <f>'7a.20YrDetails'!S40</f>
        <v>0</v>
      </c>
      <c r="T40" s="126">
        <f>'7a.20YrDetails'!T40</f>
        <v>0</v>
      </c>
      <c r="U40" s="126">
        <f>'7a.20YrDetails'!U40</f>
        <v>0</v>
      </c>
      <c r="V40" s="126">
        <f>'7a.20YrDetails'!V40</f>
        <v>0</v>
      </c>
      <c r="W40" s="126">
        <f>'7a.20YrDetails'!W40</f>
        <v>0</v>
      </c>
      <c r="X40" s="126">
        <f>'7a.20YrDetails'!X40</f>
        <v>0</v>
      </c>
      <c r="Y40" s="126">
        <f>'7a.20YrDetails'!Y40</f>
        <v>0</v>
      </c>
      <c r="Z40" s="126">
        <f>'7a.20YrDetails'!Z40</f>
        <v>0</v>
      </c>
      <c r="AA40" s="126">
        <f>'7a.20YrDetails'!AA40</f>
        <v>0</v>
      </c>
      <c r="AB40" s="126">
        <f>'7a.20YrDetails'!AB40</f>
        <v>0</v>
      </c>
      <c r="AC40" s="126">
        <f>'7a.20YrDetails'!AC40</f>
        <v>0</v>
      </c>
      <c r="AD40" s="126">
        <f>'7a.20YrDetails'!AD40</f>
        <v>0</v>
      </c>
      <c r="AE40" s="126">
        <f>'7a.20YrDetails'!AE40</f>
        <v>0</v>
      </c>
      <c r="AF40" s="126">
        <f>'7a.20YrDetails'!AF40</f>
        <v>0</v>
      </c>
      <c r="AG40" s="126">
        <f>'7a.20YrDetails'!AG40</f>
        <v>0</v>
      </c>
      <c r="AH40" s="126">
        <f>'7a.20YrDetails'!AH40</f>
        <v>0</v>
      </c>
      <c r="AI40" s="126">
        <f>'7a.20YrDetails'!AI40</f>
        <v>0</v>
      </c>
      <c r="AJ40" s="126">
        <f>'7a.20YrDetails'!AJ40</f>
        <v>0</v>
      </c>
      <c r="AK40" s="126">
        <f>'7a.20YrDetails'!AK40</f>
        <v>0</v>
      </c>
      <c r="AL40" s="126">
        <f>'7a.20YrDetails'!AL40</f>
        <v>0</v>
      </c>
      <c r="AM40" s="126">
        <f>'7a.20YrDetails'!AM40</f>
        <v>0</v>
      </c>
      <c r="AN40" s="126">
        <f>'7a.20YrDetails'!AN40</f>
        <v>0</v>
      </c>
      <c r="AO40" s="126">
        <f>'7a.20YrDetails'!AO40</f>
        <v>0</v>
      </c>
      <c r="AP40" s="126">
        <f>'7a.20YrDetails'!AP40</f>
        <v>0</v>
      </c>
      <c r="AQ40" s="126">
        <f>'7a.20YrDetails'!AQ40</f>
        <v>0</v>
      </c>
      <c r="AR40" s="126">
        <f>'7a.20YrDetails'!AR40</f>
        <v>0</v>
      </c>
      <c r="AS40" s="126">
        <f>'7a.20YrDetails'!AS40</f>
        <v>0</v>
      </c>
      <c r="AT40" s="126">
        <f>'7a.20YrDetails'!AT40</f>
        <v>0</v>
      </c>
      <c r="AU40" s="126">
        <f>'7a.20YrDetails'!AU40</f>
        <v>0</v>
      </c>
      <c r="AV40" s="126">
        <f>'7a.20YrDetails'!AV40</f>
        <v>0</v>
      </c>
      <c r="AW40" s="126">
        <f>'7a.20YrDetails'!AW40</f>
        <v>0</v>
      </c>
      <c r="AX40" s="126">
        <f>'7a.20YrDetails'!AX40</f>
        <v>0</v>
      </c>
      <c r="AY40" s="126">
        <f>'7a.20YrDetails'!AY40</f>
        <v>0</v>
      </c>
      <c r="AZ40" s="126">
        <f>'7a.20YrDetails'!AZ40</f>
        <v>0</v>
      </c>
      <c r="BA40" s="126">
        <f>'7a.20YrDetails'!BA40</f>
        <v>0</v>
      </c>
      <c r="BB40" s="126">
        <f>'7a.20YrDetails'!BB40</f>
        <v>0</v>
      </c>
      <c r="BC40" s="126">
        <f>'7a.20YrDetails'!BC40</f>
        <v>0</v>
      </c>
      <c r="BD40" s="126">
        <f>'7a.20YrDetails'!BD40</f>
        <v>0</v>
      </c>
      <c r="BE40" s="126">
        <f>'7a.20YrDetails'!BE40</f>
        <v>0</v>
      </c>
      <c r="BF40" s="126">
        <f>'7a.20YrDetails'!BF40</f>
        <v>0</v>
      </c>
      <c r="BG40" s="126">
        <f>'7a.20YrDetails'!BG40</f>
        <v>0</v>
      </c>
      <c r="BH40" s="126">
        <f>'7a.20YrDetails'!BH40</f>
        <v>0</v>
      </c>
      <c r="BI40" s="126">
        <f>'7a.20YrDetails'!BI40</f>
        <v>0</v>
      </c>
      <c r="BJ40" s="126">
        <f>'7a.20YrDetails'!BJ40</f>
        <v>0</v>
      </c>
      <c r="BK40" s="126">
        <f>'7a.20YrDetails'!BK40</f>
        <v>0</v>
      </c>
      <c r="BL40" s="126">
        <f>'7a.20YrDetails'!BL40</f>
        <v>0</v>
      </c>
      <c r="BM40" s="126">
        <f>'7a.20YrDetails'!BM40</f>
        <v>0</v>
      </c>
      <c r="BN40" s="126">
        <f>'7a.20YrDetails'!BN40</f>
        <v>0</v>
      </c>
      <c r="BO40" s="126">
        <f>'7a.20YrDetails'!BO40</f>
        <v>0</v>
      </c>
    </row>
    <row r="41" spans="3:67" ht="12" customHeight="1" collapsed="1">
      <c r="C41" s="11" t="str">
        <f>'7a.20YrDetails'!C41</f>
        <v>Administration</v>
      </c>
      <c r="D41" s="15"/>
      <c r="E41" s="81">
        <f>E42</f>
        <v>3.5000000000000003E-2</v>
      </c>
      <c r="F41" s="81">
        <f>IF(SUBTOTAL(103,$C$42:$C$50)&gt;0,"",F42)</f>
        <v>3.5000000000000003E-2</v>
      </c>
      <c r="G41" s="125"/>
      <c r="H41" s="126">
        <f t="shared" ref="H41:S41" si="4">IF(SUBTOTAL(103,$C$42:$C$50)&gt;0,"",H50)</f>
        <v>0</v>
      </c>
      <c r="I41" s="126">
        <f t="shared" si="4"/>
        <v>0</v>
      </c>
      <c r="J41" s="126">
        <f t="shared" si="4"/>
        <v>0</v>
      </c>
      <c r="K41" s="126">
        <f t="shared" si="4"/>
        <v>0</v>
      </c>
      <c r="L41" s="126">
        <f t="shared" si="4"/>
        <v>0</v>
      </c>
      <c r="M41" s="126">
        <f t="shared" si="4"/>
        <v>0</v>
      </c>
      <c r="N41" s="126">
        <f t="shared" si="4"/>
        <v>0</v>
      </c>
      <c r="O41" s="126">
        <f t="shared" si="4"/>
        <v>0</v>
      </c>
      <c r="P41" s="126">
        <f t="shared" si="4"/>
        <v>0</v>
      </c>
      <c r="Q41" s="126">
        <f t="shared" si="4"/>
        <v>0</v>
      </c>
      <c r="R41" s="126">
        <f t="shared" si="4"/>
        <v>0</v>
      </c>
      <c r="S41" s="126">
        <f t="shared" si="4"/>
        <v>0</v>
      </c>
      <c r="T41" s="126">
        <f t="shared" ref="T41:BO41" si="5">IF(SUBTOTAL(103,$C$42:$C$50)&gt;0,"",T50)</f>
        <v>0</v>
      </c>
      <c r="U41" s="126">
        <f t="shared" si="5"/>
        <v>0</v>
      </c>
      <c r="V41" s="126">
        <f t="shared" si="5"/>
        <v>0</v>
      </c>
      <c r="W41" s="126">
        <f t="shared" si="5"/>
        <v>0</v>
      </c>
      <c r="X41" s="126">
        <f t="shared" si="5"/>
        <v>0</v>
      </c>
      <c r="Y41" s="126">
        <f t="shared" si="5"/>
        <v>0</v>
      </c>
      <c r="Z41" s="126">
        <f t="shared" si="5"/>
        <v>0</v>
      </c>
      <c r="AA41" s="126">
        <f t="shared" si="5"/>
        <v>0</v>
      </c>
      <c r="AB41" s="126">
        <f t="shared" si="5"/>
        <v>0</v>
      </c>
      <c r="AC41" s="126">
        <f t="shared" si="5"/>
        <v>0</v>
      </c>
      <c r="AD41" s="126">
        <f t="shared" si="5"/>
        <v>0</v>
      </c>
      <c r="AE41" s="126">
        <f t="shared" si="5"/>
        <v>0</v>
      </c>
      <c r="AF41" s="126">
        <f t="shared" si="5"/>
        <v>0</v>
      </c>
      <c r="AG41" s="126">
        <f t="shared" si="5"/>
        <v>0</v>
      </c>
      <c r="AH41" s="126">
        <f t="shared" si="5"/>
        <v>0</v>
      </c>
      <c r="AI41" s="126">
        <f t="shared" si="5"/>
        <v>0</v>
      </c>
      <c r="AJ41" s="126">
        <f t="shared" si="5"/>
        <v>0</v>
      </c>
      <c r="AK41" s="126">
        <f t="shared" si="5"/>
        <v>0</v>
      </c>
      <c r="AL41" s="126">
        <f t="shared" si="5"/>
        <v>0</v>
      </c>
      <c r="AM41" s="126">
        <f t="shared" si="5"/>
        <v>0</v>
      </c>
      <c r="AN41" s="126">
        <f t="shared" si="5"/>
        <v>0</v>
      </c>
      <c r="AO41" s="126">
        <f t="shared" si="5"/>
        <v>0</v>
      </c>
      <c r="AP41" s="126">
        <f t="shared" si="5"/>
        <v>0</v>
      </c>
      <c r="AQ41" s="126">
        <f t="shared" si="5"/>
        <v>0</v>
      </c>
      <c r="AR41" s="126">
        <f t="shared" si="5"/>
        <v>0</v>
      </c>
      <c r="AS41" s="126">
        <f t="shared" si="5"/>
        <v>0</v>
      </c>
      <c r="AT41" s="126">
        <f t="shared" si="5"/>
        <v>0</v>
      </c>
      <c r="AU41" s="126">
        <f t="shared" si="5"/>
        <v>0</v>
      </c>
      <c r="AV41" s="126">
        <f t="shared" si="5"/>
        <v>0</v>
      </c>
      <c r="AW41" s="126">
        <f t="shared" si="5"/>
        <v>0</v>
      </c>
      <c r="AX41" s="126">
        <f t="shared" si="5"/>
        <v>0</v>
      </c>
      <c r="AY41" s="126">
        <f t="shared" si="5"/>
        <v>0</v>
      </c>
      <c r="AZ41" s="126">
        <f t="shared" si="5"/>
        <v>0</v>
      </c>
      <c r="BA41" s="126">
        <f t="shared" si="5"/>
        <v>0</v>
      </c>
      <c r="BB41" s="126">
        <f t="shared" si="5"/>
        <v>0</v>
      </c>
      <c r="BC41" s="126">
        <f t="shared" si="5"/>
        <v>0</v>
      </c>
      <c r="BD41" s="126">
        <f t="shared" si="5"/>
        <v>0</v>
      </c>
      <c r="BE41" s="126">
        <f t="shared" si="5"/>
        <v>0</v>
      </c>
      <c r="BF41" s="126">
        <f t="shared" si="5"/>
        <v>0</v>
      </c>
      <c r="BG41" s="126">
        <f t="shared" si="5"/>
        <v>0</v>
      </c>
      <c r="BH41" s="126">
        <f t="shared" si="5"/>
        <v>0</v>
      </c>
      <c r="BI41" s="126">
        <f t="shared" si="5"/>
        <v>0</v>
      </c>
      <c r="BJ41" s="126">
        <f t="shared" si="5"/>
        <v>0</v>
      </c>
      <c r="BK41" s="126">
        <f t="shared" si="5"/>
        <v>0</v>
      </c>
      <c r="BL41" s="126">
        <f t="shared" si="5"/>
        <v>0</v>
      </c>
      <c r="BM41" s="126">
        <f t="shared" si="5"/>
        <v>0</v>
      </c>
      <c r="BN41" s="126">
        <f t="shared" si="5"/>
        <v>0</v>
      </c>
      <c r="BO41" s="126">
        <f t="shared" si="5"/>
        <v>0</v>
      </c>
    </row>
    <row r="42" spans="3:67" ht="12" hidden="1" customHeight="1" outlineLevel="1">
      <c r="C42" s="16" t="str">
        <f>'7a.20YrDetails'!C42</f>
        <v>Advertising and Marketing</v>
      </c>
      <c r="D42" s="27">
        <f>'7a.20YrDetails'!D42</f>
        <v>6210</v>
      </c>
      <c r="E42" s="82">
        <f>'7a.20YrDetails'!E42</f>
        <v>3.5000000000000003E-2</v>
      </c>
      <c r="F42" s="82">
        <f>'7a.20YrDetails'!F42</f>
        <v>3.5000000000000003E-2</v>
      </c>
      <c r="G42" s="125" t="str">
        <f>IF('7a.20YrDetails'!$G42="","",'7a.20YrDetails'!$G42)</f>
        <v/>
      </c>
      <c r="H42" s="126">
        <f>'7a.20YrDetails'!H42</f>
        <v>0</v>
      </c>
      <c r="I42" s="126">
        <f>'7a.20YrDetails'!I42</f>
        <v>0</v>
      </c>
      <c r="J42" s="126">
        <f>'7a.20YrDetails'!J42</f>
        <v>0</v>
      </c>
      <c r="K42" s="126">
        <f>'7a.20YrDetails'!K42</f>
        <v>0</v>
      </c>
      <c r="L42" s="126">
        <f>'7a.20YrDetails'!L42</f>
        <v>0</v>
      </c>
      <c r="M42" s="126">
        <f>'7a.20YrDetails'!M42</f>
        <v>0</v>
      </c>
      <c r="N42" s="126">
        <f>'7a.20YrDetails'!N42</f>
        <v>0</v>
      </c>
      <c r="O42" s="126">
        <f>'7a.20YrDetails'!O42</f>
        <v>0</v>
      </c>
      <c r="P42" s="126">
        <f>'7a.20YrDetails'!P42</f>
        <v>0</v>
      </c>
      <c r="Q42" s="126">
        <f>'7a.20YrDetails'!Q42</f>
        <v>0</v>
      </c>
      <c r="R42" s="126">
        <f>'7a.20YrDetails'!R42</f>
        <v>0</v>
      </c>
      <c r="S42" s="126">
        <f>'7a.20YrDetails'!S42</f>
        <v>0</v>
      </c>
      <c r="T42" s="126">
        <f>'7a.20YrDetails'!T42</f>
        <v>0</v>
      </c>
      <c r="U42" s="126">
        <f>'7a.20YrDetails'!U42</f>
        <v>0</v>
      </c>
      <c r="V42" s="126">
        <f>'7a.20YrDetails'!V42</f>
        <v>0</v>
      </c>
      <c r="W42" s="126">
        <f>'7a.20YrDetails'!W42</f>
        <v>0</v>
      </c>
      <c r="X42" s="126">
        <f>'7a.20YrDetails'!X42</f>
        <v>0</v>
      </c>
      <c r="Y42" s="126">
        <f>'7a.20YrDetails'!Y42</f>
        <v>0</v>
      </c>
      <c r="Z42" s="126">
        <f>'7a.20YrDetails'!Z42</f>
        <v>0</v>
      </c>
      <c r="AA42" s="126">
        <f>'7a.20YrDetails'!AA42</f>
        <v>0</v>
      </c>
      <c r="AB42" s="126">
        <f>'7a.20YrDetails'!AB42</f>
        <v>0</v>
      </c>
      <c r="AC42" s="126">
        <f>'7a.20YrDetails'!AC42</f>
        <v>0</v>
      </c>
      <c r="AD42" s="126">
        <f>'7a.20YrDetails'!AD42</f>
        <v>0</v>
      </c>
      <c r="AE42" s="126">
        <f>'7a.20YrDetails'!AE42</f>
        <v>0</v>
      </c>
      <c r="AF42" s="126">
        <f>'7a.20YrDetails'!AF42</f>
        <v>0</v>
      </c>
      <c r="AG42" s="126">
        <f>'7a.20YrDetails'!AG42</f>
        <v>0</v>
      </c>
      <c r="AH42" s="126">
        <f>'7a.20YrDetails'!AH42</f>
        <v>0</v>
      </c>
      <c r="AI42" s="126">
        <f>'7a.20YrDetails'!AI42</f>
        <v>0</v>
      </c>
      <c r="AJ42" s="126">
        <f>'7a.20YrDetails'!AJ42</f>
        <v>0</v>
      </c>
      <c r="AK42" s="126">
        <f>'7a.20YrDetails'!AK42</f>
        <v>0</v>
      </c>
      <c r="AL42" s="126">
        <f>'7a.20YrDetails'!AL42</f>
        <v>0</v>
      </c>
      <c r="AM42" s="126">
        <f>'7a.20YrDetails'!AM42</f>
        <v>0</v>
      </c>
      <c r="AN42" s="126">
        <f>'7a.20YrDetails'!AN42</f>
        <v>0</v>
      </c>
      <c r="AO42" s="126">
        <f>'7a.20YrDetails'!AO42</f>
        <v>0</v>
      </c>
      <c r="AP42" s="126">
        <f>'7a.20YrDetails'!AP42</f>
        <v>0</v>
      </c>
      <c r="AQ42" s="126">
        <f>'7a.20YrDetails'!AQ42</f>
        <v>0</v>
      </c>
      <c r="AR42" s="126">
        <f>'7a.20YrDetails'!AR42</f>
        <v>0</v>
      </c>
      <c r="AS42" s="126">
        <f>'7a.20YrDetails'!AS42</f>
        <v>0</v>
      </c>
      <c r="AT42" s="126">
        <f>'7a.20YrDetails'!AT42</f>
        <v>0</v>
      </c>
      <c r="AU42" s="126">
        <f>'7a.20YrDetails'!AU42</f>
        <v>0</v>
      </c>
      <c r="AV42" s="126">
        <f>'7a.20YrDetails'!AV42</f>
        <v>0</v>
      </c>
      <c r="AW42" s="126">
        <f>'7a.20YrDetails'!AW42</f>
        <v>0</v>
      </c>
      <c r="AX42" s="126">
        <f>'7a.20YrDetails'!AX42</f>
        <v>0</v>
      </c>
      <c r="AY42" s="126">
        <f>'7a.20YrDetails'!AY42</f>
        <v>0</v>
      </c>
      <c r="AZ42" s="126">
        <f>'7a.20YrDetails'!AZ42</f>
        <v>0</v>
      </c>
      <c r="BA42" s="126">
        <f>'7a.20YrDetails'!BA42</f>
        <v>0</v>
      </c>
      <c r="BB42" s="126">
        <f>'7a.20YrDetails'!BB42</f>
        <v>0</v>
      </c>
      <c r="BC42" s="126">
        <f>'7a.20YrDetails'!BC42</f>
        <v>0</v>
      </c>
      <c r="BD42" s="126">
        <f>'7a.20YrDetails'!BD42</f>
        <v>0</v>
      </c>
      <c r="BE42" s="126">
        <f>'7a.20YrDetails'!BE42</f>
        <v>0</v>
      </c>
      <c r="BF42" s="126">
        <f>'7a.20YrDetails'!BF42</f>
        <v>0</v>
      </c>
      <c r="BG42" s="126">
        <f>'7a.20YrDetails'!BG42</f>
        <v>0</v>
      </c>
      <c r="BH42" s="126">
        <f>'7a.20YrDetails'!BH42</f>
        <v>0</v>
      </c>
      <c r="BI42" s="126">
        <f>'7a.20YrDetails'!BI42</f>
        <v>0</v>
      </c>
      <c r="BJ42" s="126">
        <f>'7a.20YrDetails'!BJ42</f>
        <v>0</v>
      </c>
      <c r="BK42" s="126">
        <f>'7a.20YrDetails'!BK42</f>
        <v>0</v>
      </c>
      <c r="BL42" s="126">
        <f>'7a.20YrDetails'!BL42</f>
        <v>0</v>
      </c>
      <c r="BM42" s="126">
        <f>'7a.20YrDetails'!BM42</f>
        <v>0</v>
      </c>
      <c r="BN42" s="126">
        <f>'7a.20YrDetails'!BN42</f>
        <v>0</v>
      </c>
      <c r="BO42" s="126">
        <f>'7a.20YrDetails'!BO42</f>
        <v>0</v>
      </c>
    </row>
    <row r="43" spans="3:67" ht="12" hidden="1" customHeight="1" outlineLevel="1">
      <c r="C43" s="16" t="str">
        <f>'7a.20YrDetails'!C43</f>
        <v>Office Expenses</v>
      </c>
      <c r="D43" s="27">
        <f>'7a.20YrDetails'!D43</f>
        <v>6311</v>
      </c>
      <c r="E43" s="82">
        <f>'7a.20YrDetails'!E43</f>
        <v>3.5000000000000003E-2</v>
      </c>
      <c r="F43" s="82">
        <f>'7a.20YrDetails'!F43</f>
        <v>3.5000000000000003E-2</v>
      </c>
      <c r="G43" s="125" t="str">
        <f>IF('7a.20YrDetails'!$G43="","",'7a.20YrDetails'!$G43)</f>
        <v/>
      </c>
      <c r="H43" s="126">
        <f>'7a.20YrDetails'!H43</f>
        <v>0</v>
      </c>
      <c r="I43" s="126">
        <f>'7a.20YrDetails'!I43</f>
        <v>0</v>
      </c>
      <c r="J43" s="126">
        <f>'7a.20YrDetails'!J43</f>
        <v>0</v>
      </c>
      <c r="K43" s="126">
        <f>'7a.20YrDetails'!K43</f>
        <v>0</v>
      </c>
      <c r="L43" s="126">
        <f>'7a.20YrDetails'!L43</f>
        <v>0</v>
      </c>
      <c r="M43" s="126">
        <f>'7a.20YrDetails'!M43</f>
        <v>0</v>
      </c>
      <c r="N43" s="126">
        <f>'7a.20YrDetails'!N43</f>
        <v>0</v>
      </c>
      <c r="O43" s="126">
        <f>'7a.20YrDetails'!O43</f>
        <v>0</v>
      </c>
      <c r="P43" s="126">
        <f>'7a.20YrDetails'!P43</f>
        <v>0</v>
      </c>
      <c r="Q43" s="126">
        <f>'7a.20YrDetails'!Q43</f>
        <v>0</v>
      </c>
      <c r="R43" s="126">
        <f>'7a.20YrDetails'!R43</f>
        <v>0</v>
      </c>
      <c r="S43" s="126">
        <f>'7a.20YrDetails'!S43</f>
        <v>0</v>
      </c>
      <c r="T43" s="126">
        <f>'7a.20YrDetails'!T43</f>
        <v>0</v>
      </c>
      <c r="U43" s="126">
        <f>'7a.20YrDetails'!U43</f>
        <v>0</v>
      </c>
      <c r="V43" s="126">
        <f>'7a.20YrDetails'!V43</f>
        <v>0</v>
      </c>
      <c r="W43" s="126">
        <f>'7a.20YrDetails'!W43</f>
        <v>0</v>
      </c>
      <c r="X43" s="126">
        <f>'7a.20YrDetails'!X43</f>
        <v>0</v>
      </c>
      <c r="Y43" s="126">
        <f>'7a.20YrDetails'!Y43</f>
        <v>0</v>
      </c>
      <c r="Z43" s="126">
        <f>'7a.20YrDetails'!Z43</f>
        <v>0</v>
      </c>
      <c r="AA43" s="126">
        <f>'7a.20YrDetails'!AA43</f>
        <v>0</v>
      </c>
      <c r="AB43" s="126">
        <f>'7a.20YrDetails'!AB43</f>
        <v>0</v>
      </c>
      <c r="AC43" s="126">
        <f>'7a.20YrDetails'!AC43</f>
        <v>0</v>
      </c>
      <c r="AD43" s="126">
        <f>'7a.20YrDetails'!AD43</f>
        <v>0</v>
      </c>
      <c r="AE43" s="126">
        <f>'7a.20YrDetails'!AE43</f>
        <v>0</v>
      </c>
      <c r="AF43" s="126">
        <f>'7a.20YrDetails'!AF43</f>
        <v>0</v>
      </c>
      <c r="AG43" s="126">
        <f>'7a.20YrDetails'!AG43</f>
        <v>0</v>
      </c>
      <c r="AH43" s="126">
        <f>'7a.20YrDetails'!AH43</f>
        <v>0</v>
      </c>
      <c r="AI43" s="126">
        <f>'7a.20YrDetails'!AI43</f>
        <v>0</v>
      </c>
      <c r="AJ43" s="126">
        <f>'7a.20YrDetails'!AJ43</f>
        <v>0</v>
      </c>
      <c r="AK43" s="126">
        <f>'7a.20YrDetails'!AK43</f>
        <v>0</v>
      </c>
      <c r="AL43" s="126">
        <f>'7a.20YrDetails'!AL43</f>
        <v>0</v>
      </c>
      <c r="AM43" s="126">
        <f>'7a.20YrDetails'!AM43</f>
        <v>0</v>
      </c>
      <c r="AN43" s="126">
        <f>'7a.20YrDetails'!AN43</f>
        <v>0</v>
      </c>
      <c r="AO43" s="126">
        <f>'7a.20YrDetails'!AO43</f>
        <v>0</v>
      </c>
      <c r="AP43" s="126">
        <f>'7a.20YrDetails'!AP43</f>
        <v>0</v>
      </c>
      <c r="AQ43" s="126">
        <f>'7a.20YrDetails'!AQ43</f>
        <v>0</v>
      </c>
      <c r="AR43" s="126">
        <f>'7a.20YrDetails'!AR43</f>
        <v>0</v>
      </c>
      <c r="AS43" s="126">
        <f>'7a.20YrDetails'!AS43</f>
        <v>0</v>
      </c>
      <c r="AT43" s="126">
        <f>'7a.20YrDetails'!AT43</f>
        <v>0</v>
      </c>
      <c r="AU43" s="126">
        <f>'7a.20YrDetails'!AU43</f>
        <v>0</v>
      </c>
      <c r="AV43" s="126">
        <f>'7a.20YrDetails'!AV43</f>
        <v>0</v>
      </c>
      <c r="AW43" s="126">
        <f>'7a.20YrDetails'!AW43</f>
        <v>0</v>
      </c>
      <c r="AX43" s="126">
        <f>'7a.20YrDetails'!AX43</f>
        <v>0</v>
      </c>
      <c r="AY43" s="126">
        <f>'7a.20YrDetails'!AY43</f>
        <v>0</v>
      </c>
      <c r="AZ43" s="126">
        <f>'7a.20YrDetails'!AZ43</f>
        <v>0</v>
      </c>
      <c r="BA43" s="126">
        <f>'7a.20YrDetails'!BA43</f>
        <v>0</v>
      </c>
      <c r="BB43" s="126">
        <f>'7a.20YrDetails'!BB43</f>
        <v>0</v>
      </c>
      <c r="BC43" s="126">
        <f>'7a.20YrDetails'!BC43</f>
        <v>0</v>
      </c>
      <c r="BD43" s="126">
        <f>'7a.20YrDetails'!BD43</f>
        <v>0</v>
      </c>
      <c r="BE43" s="126">
        <f>'7a.20YrDetails'!BE43</f>
        <v>0</v>
      </c>
      <c r="BF43" s="126">
        <f>'7a.20YrDetails'!BF43</f>
        <v>0</v>
      </c>
      <c r="BG43" s="126">
        <f>'7a.20YrDetails'!BG43</f>
        <v>0</v>
      </c>
      <c r="BH43" s="126">
        <f>'7a.20YrDetails'!BH43</f>
        <v>0</v>
      </c>
      <c r="BI43" s="126">
        <f>'7a.20YrDetails'!BI43</f>
        <v>0</v>
      </c>
      <c r="BJ43" s="126">
        <f>'7a.20YrDetails'!BJ43</f>
        <v>0</v>
      </c>
      <c r="BK43" s="126">
        <f>'7a.20YrDetails'!BK43</f>
        <v>0</v>
      </c>
      <c r="BL43" s="126">
        <f>'7a.20YrDetails'!BL43</f>
        <v>0</v>
      </c>
      <c r="BM43" s="126">
        <f>'7a.20YrDetails'!BM43</f>
        <v>0</v>
      </c>
      <c r="BN43" s="126">
        <f>'7a.20YrDetails'!BN43</f>
        <v>0</v>
      </c>
      <c r="BO43" s="126">
        <f>'7a.20YrDetails'!BO43</f>
        <v>0</v>
      </c>
    </row>
    <row r="44" spans="3:67" ht="12" hidden="1" customHeight="1" outlineLevel="1">
      <c r="C44" s="16" t="str">
        <f>'7a.20YrDetails'!C44</f>
        <v>Office Rent</v>
      </c>
      <c r="D44" s="27">
        <f>'7a.20YrDetails'!D44</f>
        <v>6312</v>
      </c>
      <c r="E44" s="82">
        <f>'7a.20YrDetails'!E44</f>
        <v>3.5000000000000003E-2</v>
      </c>
      <c r="F44" s="82">
        <f>'7a.20YrDetails'!F44</f>
        <v>3.5000000000000003E-2</v>
      </c>
      <c r="G44" s="125" t="str">
        <f>IF('7a.20YrDetails'!$G44="","",'7a.20YrDetails'!$G44)</f>
        <v/>
      </c>
      <c r="H44" s="126">
        <f>'7a.20YrDetails'!H44</f>
        <v>0</v>
      </c>
      <c r="I44" s="126">
        <f>'7a.20YrDetails'!I44</f>
        <v>0</v>
      </c>
      <c r="J44" s="126">
        <f>'7a.20YrDetails'!J44</f>
        <v>0</v>
      </c>
      <c r="K44" s="126">
        <f>'7a.20YrDetails'!K44</f>
        <v>0</v>
      </c>
      <c r="L44" s="126">
        <f>'7a.20YrDetails'!L44</f>
        <v>0</v>
      </c>
      <c r="M44" s="126">
        <f>'7a.20YrDetails'!M44</f>
        <v>0</v>
      </c>
      <c r="N44" s="126">
        <f>'7a.20YrDetails'!N44</f>
        <v>0</v>
      </c>
      <c r="O44" s="126">
        <f>'7a.20YrDetails'!O44</f>
        <v>0</v>
      </c>
      <c r="P44" s="126">
        <f>'7a.20YrDetails'!P44</f>
        <v>0</v>
      </c>
      <c r="Q44" s="126">
        <f>'7a.20YrDetails'!Q44</f>
        <v>0</v>
      </c>
      <c r="R44" s="126">
        <f>'7a.20YrDetails'!R44</f>
        <v>0</v>
      </c>
      <c r="S44" s="126">
        <f>'7a.20YrDetails'!S44</f>
        <v>0</v>
      </c>
      <c r="T44" s="126">
        <f>'7a.20YrDetails'!T44</f>
        <v>0</v>
      </c>
      <c r="U44" s="126">
        <f>'7a.20YrDetails'!U44</f>
        <v>0</v>
      </c>
      <c r="V44" s="126">
        <f>'7a.20YrDetails'!V44</f>
        <v>0</v>
      </c>
      <c r="W44" s="126">
        <f>'7a.20YrDetails'!W44</f>
        <v>0</v>
      </c>
      <c r="X44" s="126">
        <f>'7a.20YrDetails'!X44</f>
        <v>0</v>
      </c>
      <c r="Y44" s="126">
        <f>'7a.20YrDetails'!Y44</f>
        <v>0</v>
      </c>
      <c r="Z44" s="126">
        <f>'7a.20YrDetails'!Z44</f>
        <v>0</v>
      </c>
      <c r="AA44" s="126">
        <f>'7a.20YrDetails'!AA44</f>
        <v>0</v>
      </c>
      <c r="AB44" s="126">
        <f>'7a.20YrDetails'!AB44</f>
        <v>0</v>
      </c>
      <c r="AC44" s="126">
        <f>'7a.20YrDetails'!AC44</f>
        <v>0</v>
      </c>
      <c r="AD44" s="126">
        <f>'7a.20YrDetails'!AD44</f>
        <v>0</v>
      </c>
      <c r="AE44" s="126">
        <f>'7a.20YrDetails'!AE44</f>
        <v>0</v>
      </c>
      <c r="AF44" s="126">
        <f>'7a.20YrDetails'!AF44</f>
        <v>0</v>
      </c>
      <c r="AG44" s="126">
        <f>'7a.20YrDetails'!AG44</f>
        <v>0</v>
      </c>
      <c r="AH44" s="126">
        <f>'7a.20YrDetails'!AH44</f>
        <v>0</v>
      </c>
      <c r="AI44" s="126">
        <f>'7a.20YrDetails'!AI44</f>
        <v>0</v>
      </c>
      <c r="AJ44" s="126">
        <f>'7a.20YrDetails'!AJ44</f>
        <v>0</v>
      </c>
      <c r="AK44" s="126">
        <f>'7a.20YrDetails'!AK44</f>
        <v>0</v>
      </c>
      <c r="AL44" s="126">
        <f>'7a.20YrDetails'!AL44</f>
        <v>0</v>
      </c>
      <c r="AM44" s="126">
        <f>'7a.20YrDetails'!AM44</f>
        <v>0</v>
      </c>
      <c r="AN44" s="126">
        <f>'7a.20YrDetails'!AN44</f>
        <v>0</v>
      </c>
      <c r="AO44" s="126">
        <f>'7a.20YrDetails'!AO44</f>
        <v>0</v>
      </c>
      <c r="AP44" s="126">
        <f>'7a.20YrDetails'!AP44</f>
        <v>0</v>
      </c>
      <c r="AQ44" s="126">
        <f>'7a.20YrDetails'!AQ44</f>
        <v>0</v>
      </c>
      <c r="AR44" s="126">
        <f>'7a.20YrDetails'!AR44</f>
        <v>0</v>
      </c>
      <c r="AS44" s="126">
        <f>'7a.20YrDetails'!AS44</f>
        <v>0</v>
      </c>
      <c r="AT44" s="126">
        <f>'7a.20YrDetails'!AT44</f>
        <v>0</v>
      </c>
      <c r="AU44" s="126">
        <f>'7a.20YrDetails'!AU44</f>
        <v>0</v>
      </c>
      <c r="AV44" s="126">
        <f>'7a.20YrDetails'!AV44</f>
        <v>0</v>
      </c>
      <c r="AW44" s="126">
        <f>'7a.20YrDetails'!AW44</f>
        <v>0</v>
      </c>
      <c r="AX44" s="126">
        <f>'7a.20YrDetails'!AX44</f>
        <v>0</v>
      </c>
      <c r="AY44" s="126">
        <f>'7a.20YrDetails'!AY44</f>
        <v>0</v>
      </c>
      <c r="AZ44" s="126">
        <f>'7a.20YrDetails'!AZ44</f>
        <v>0</v>
      </c>
      <c r="BA44" s="126">
        <f>'7a.20YrDetails'!BA44</f>
        <v>0</v>
      </c>
      <c r="BB44" s="126">
        <f>'7a.20YrDetails'!BB44</f>
        <v>0</v>
      </c>
      <c r="BC44" s="126">
        <f>'7a.20YrDetails'!BC44</f>
        <v>0</v>
      </c>
      <c r="BD44" s="126">
        <f>'7a.20YrDetails'!BD44</f>
        <v>0</v>
      </c>
      <c r="BE44" s="126">
        <f>'7a.20YrDetails'!BE44</f>
        <v>0</v>
      </c>
      <c r="BF44" s="126">
        <f>'7a.20YrDetails'!BF44</f>
        <v>0</v>
      </c>
      <c r="BG44" s="126">
        <f>'7a.20YrDetails'!BG44</f>
        <v>0</v>
      </c>
      <c r="BH44" s="126">
        <f>'7a.20YrDetails'!BH44</f>
        <v>0</v>
      </c>
      <c r="BI44" s="126">
        <f>'7a.20YrDetails'!BI44</f>
        <v>0</v>
      </c>
      <c r="BJ44" s="126">
        <f>'7a.20YrDetails'!BJ44</f>
        <v>0</v>
      </c>
      <c r="BK44" s="126">
        <f>'7a.20YrDetails'!BK44</f>
        <v>0</v>
      </c>
      <c r="BL44" s="126">
        <f>'7a.20YrDetails'!BL44</f>
        <v>0</v>
      </c>
      <c r="BM44" s="126">
        <f>'7a.20YrDetails'!BM44</f>
        <v>0</v>
      </c>
      <c r="BN44" s="126">
        <f>'7a.20YrDetails'!BN44</f>
        <v>0</v>
      </c>
      <c r="BO44" s="126">
        <f>'7a.20YrDetails'!BO44</f>
        <v>0</v>
      </c>
    </row>
    <row r="45" spans="3:67" ht="12" hidden="1" customHeight="1" outlineLevel="1">
      <c r="C45" s="16" t="str">
        <f>'7a.20YrDetails'!C45</f>
        <v>Legal Expense - Property</v>
      </c>
      <c r="D45" s="27">
        <f>'7a.20YrDetails'!D45</f>
        <v>6340</v>
      </c>
      <c r="E45" s="82">
        <f>'7a.20YrDetails'!E45</f>
        <v>3.5000000000000003E-2</v>
      </c>
      <c r="F45" s="82">
        <f>'7a.20YrDetails'!F45</f>
        <v>3.5000000000000003E-2</v>
      </c>
      <c r="G45" s="125" t="str">
        <f>IF('7a.20YrDetails'!$G45="","",'7a.20YrDetails'!$G45)</f>
        <v/>
      </c>
      <c r="H45" s="126">
        <f>'7a.20YrDetails'!H45</f>
        <v>0</v>
      </c>
      <c r="I45" s="126">
        <f>'7a.20YrDetails'!I45</f>
        <v>0</v>
      </c>
      <c r="J45" s="126">
        <f>'7a.20YrDetails'!J45</f>
        <v>0</v>
      </c>
      <c r="K45" s="126">
        <f>'7a.20YrDetails'!K45</f>
        <v>0</v>
      </c>
      <c r="L45" s="126">
        <f>'7a.20YrDetails'!L45</f>
        <v>0</v>
      </c>
      <c r="M45" s="126">
        <f>'7a.20YrDetails'!M45</f>
        <v>0</v>
      </c>
      <c r="N45" s="126">
        <f>'7a.20YrDetails'!N45</f>
        <v>0</v>
      </c>
      <c r="O45" s="126">
        <f>'7a.20YrDetails'!O45</f>
        <v>0</v>
      </c>
      <c r="P45" s="126">
        <f>'7a.20YrDetails'!P45</f>
        <v>0</v>
      </c>
      <c r="Q45" s="126">
        <f>'7a.20YrDetails'!Q45</f>
        <v>0</v>
      </c>
      <c r="R45" s="126">
        <f>'7a.20YrDetails'!R45</f>
        <v>0</v>
      </c>
      <c r="S45" s="126">
        <f>'7a.20YrDetails'!S45</f>
        <v>0</v>
      </c>
      <c r="T45" s="126">
        <f>'7a.20YrDetails'!T45</f>
        <v>0</v>
      </c>
      <c r="U45" s="126">
        <f>'7a.20YrDetails'!U45</f>
        <v>0</v>
      </c>
      <c r="V45" s="126">
        <f>'7a.20YrDetails'!V45</f>
        <v>0</v>
      </c>
      <c r="W45" s="126">
        <f>'7a.20YrDetails'!W45</f>
        <v>0</v>
      </c>
      <c r="X45" s="126">
        <f>'7a.20YrDetails'!X45</f>
        <v>0</v>
      </c>
      <c r="Y45" s="126">
        <f>'7a.20YrDetails'!Y45</f>
        <v>0</v>
      </c>
      <c r="Z45" s="126">
        <f>'7a.20YrDetails'!Z45</f>
        <v>0</v>
      </c>
      <c r="AA45" s="126">
        <f>'7a.20YrDetails'!AA45</f>
        <v>0</v>
      </c>
      <c r="AB45" s="126">
        <f>'7a.20YrDetails'!AB45</f>
        <v>0</v>
      </c>
      <c r="AC45" s="126">
        <f>'7a.20YrDetails'!AC45</f>
        <v>0</v>
      </c>
      <c r="AD45" s="126">
        <f>'7a.20YrDetails'!AD45</f>
        <v>0</v>
      </c>
      <c r="AE45" s="126">
        <f>'7a.20YrDetails'!AE45</f>
        <v>0</v>
      </c>
      <c r="AF45" s="126">
        <f>'7a.20YrDetails'!AF45</f>
        <v>0</v>
      </c>
      <c r="AG45" s="126">
        <f>'7a.20YrDetails'!AG45</f>
        <v>0</v>
      </c>
      <c r="AH45" s="126">
        <f>'7a.20YrDetails'!AH45</f>
        <v>0</v>
      </c>
      <c r="AI45" s="126">
        <f>'7a.20YrDetails'!AI45</f>
        <v>0</v>
      </c>
      <c r="AJ45" s="126">
        <f>'7a.20YrDetails'!AJ45</f>
        <v>0</v>
      </c>
      <c r="AK45" s="126">
        <f>'7a.20YrDetails'!AK45</f>
        <v>0</v>
      </c>
      <c r="AL45" s="126">
        <f>'7a.20YrDetails'!AL45</f>
        <v>0</v>
      </c>
      <c r="AM45" s="126">
        <f>'7a.20YrDetails'!AM45</f>
        <v>0</v>
      </c>
      <c r="AN45" s="126">
        <f>'7a.20YrDetails'!AN45</f>
        <v>0</v>
      </c>
      <c r="AO45" s="126">
        <f>'7a.20YrDetails'!AO45</f>
        <v>0</v>
      </c>
      <c r="AP45" s="126">
        <f>'7a.20YrDetails'!AP45</f>
        <v>0</v>
      </c>
      <c r="AQ45" s="126">
        <f>'7a.20YrDetails'!AQ45</f>
        <v>0</v>
      </c>
      <c r="AR45" s="126">
        <f>'7a.20YrDetails'!AR45</f>
        <v>0</v>
      </c>
      <c r="AS45" s="126">
        <f>'7a.20YrDetails'!AS45</f>
        <v>0</v>
      </c>
      <c r="AT45" s="126">
        <f>'7a.20YrDetails'!AT45</f>
        <v>0</v>
      </c>
      <c r="AU45" s="126">
        <f>'7a.20YrDetails'!AU45</f>
        <v>0</v>
      </c>
      <c r="AV45" s="126">
        <f>'7a.20YrDetails'!AV45</f>
        <v>0</v>
      </c>
      <c r="AW45" s="126">
        <f>'7a.20YrDetails'!AW45</f>
        <v>0</v>
      </c>
      <c r="AX45" s="126">
        <f>'7a.20YrDetails'!AX45</f>
        <v>0</v>
      </c>
      <c r="AY45" s="126">
        <f>'7a.20YrDetails'!AY45</f>
        <v>0</v>
      </c>
      <c r="AZ45" s="126">
        <f>'7a.20YrDetails'!AZ45</f>
        <v>0</v>
      </c>
      <c r="BA45" s="126">
        <f>'7a.20YrDetails'!BA45</f>
        <v>0</v>
      </c>
      <c r="BB45" s="126">
        <f>'7a.20YrDetails'!BB45</f>
        <v>0</v>
      </c>
      <c r="BC45" s="126">
        <f>'7a.20YrDetails'!BC45</f>
        <v>0</v>
      </c>
      <c r="BD45" s="126">
        <f>'7a.20YrDetails'!BD45</f>
        <v>0</v>
      </c>
      <c r="BE45" s="126">
        <f>'7a.20YrDetails'!BE45</f>
        <v>0</v>
      </c>
      <c r="BF45" s="126">
        <f>'7a.20YrDetails'!BF45</f>
        <v>0</v>
      </c>
      <c r="BG45" s="126">
        <f>'7a.20YrDetails'!BG45</f>
        <v>0</v>
      </c>
      <c r="BH45" s="126">
        <f>'7a.20YrDetails'!BH45</f>
        <v>0</v>
      </c>
      <c r="BI45" s="126">
        <f>'7a.20YrDetails'!BI45</f>
        <v>0</v>
      </c>
      <c r="BJ45" s="126">
        <f>'7a.20YrDetails'!BJ45</f>
        <v>0</v>
      </c>
      <c r="BK45" s="126">
        <f>'7a.20YrDetails'!BK45</f>
        <v>0</v>
      </c>
      <c r="BL45" s="126">
        <f>'7a.20YrDetails'!BL45</f>
        <v>0</v>
      </c>
      <c r="BM45" s="126">
        <f>'7a.20YrDetails'!BM45</f>
        <v>0</v>
      </c>
      <c r="BN45" s="126">
        <f>'7a.20YrDetails'!BN45</f>
        <v>0</v>
      </c>
      <c r="BO45" s="126">
        <f>'7a.20YrDetails'!BO45</f>
        <v>0</v>
      </c>
    </row>
    <row r="46" spans="3:67" ht="12" hidden="1" customHeight="1" outlineLevel="1">
      <c r="C46" s="16" t="str">
        <f>'7a.20YrDetails'!C46</f>
        <v>Audit Expense</v>
      </c>
      <c r="D46" s="27">
        <f>'7a.20YrDetails'!D46</f>
        <v>6350</v>
      </c>
      <c r="E46" s="82">
        <f>'7a.20YrDetails'!E46</f>
        <v>3.5000000000000003E-2</v>
      </c>
      <c r="F46" s="82">
        <f>'7a.20YrDetails'!F46</f>
        <v>3.5000000000000003E-2</v>
      </c>
      <c r="G46" s="125" t="str">
        <f>IF('7a.20YrDetails'!$G46="","",'7a.20YrDetails'!$G46)</f>
        <v/>
      </c>
      <c r="H46" s="126">
        <f>'7a.20YrDetails'!H46</f>
        <v>0</v>
      </c>
      <c r="I46" s="126">
        <f>'7a.20YrDetails'!I46</f>
        <v>0</v>
      </c>
      <c r="J46" s="126">
        <f>'7a.20YrDetails'!J46</f>
        <v>0</v>
      </c>
      <c r="K46" s="126">
        <f>'7a.20YrDetails'!K46</f>
        <v>0</v>
      </c>
      <c r="L46" s="126">
        <f>'7a.20YrDetails'!L46</f>
        <v>0</v>
      </c>
      <c r="M46" s="126">
        <f>'7a.20YrDetails'!M46</f>
        <v>0</v>
      </c>
      <c r="N46" s="126">
        <f>'7a.20YrDetails'!N46</f>
        <v>0</v>
      </c>
      <c r="O46" s="126">
        <f>'7a.20YrDetails'!O46</f>
        <v>0</v>
      </c>
      <c r="P46" s="126">
        <f>'7a.20YrDetails'!P46</f>
        <v>0</v>
      </c>
      <c r="Q46" s="126">
        <f>'7a.20YrDetails'!Q46</f>
        <v>0</v>
      </c>
      <c r="R46" s="126">
        <f>'7a.20YrDetails'!R46</f>
        <v>0</v>
      </c>
      <c r="S46" s="126">
        <f>'7a.20YrDetails'!S46</f>
        <v>0</v>
      </c>
      <c r="T46" s="126">
        <f>'7a.20YrDetails'!T46</f>
        <v>0</v>
      </c>
      <c r="U46" s="126">
        <f>'7a.20YrDetails'!U46</f>
        <v>0</v>
      </c>
      <c r="V46" s="126">
        <f>'7a.20YrDetails'!V46</f>
        <v>0</v>
      </c>
      <c r="W46" s="126">
        <f>'7a.20YrDetails'!W46</f>
        <v>0</v>
      </c>
      <c r="X46" s="126">
        <f>'7a.20YrDetails'!X46</f>
        <v>0</v>
      </c>
      <c r="Y46" s="126">
        <f>'7a.20YrDetails'!Y46</f>
        <v>0</v>
      </c>
      <c r="Z46" s="126">
        <f>'7a.20YrDetails'!Z46</f>
        <v>0</v>
      </c>
      <c r="AA46" s="126">
        <f>'7a.20YrDetails'!AA46</f>
        <v>0</v>
      </c>
      <c r="AB46" s="126">
        <f>'7a.20YrDetails'!AB46</f>
        <v>0</v>
      </c>
      <c r="AC46" s="126">
        <f>'7a.20YrDetails'!AC46</f>
        <v>0</v>
      </c>
      <c r="AD46" s="126">
        <f>'7a.20YrDetails'!AD46</f>
        <v>0</v>
      </c>
      <c r="AE46" s="126">
        <f>'7a.20YrDetails'!AE46</f>
        <v>0</v>
      </c>
      <c r="AF46" s="126">
        <f>'7a.20YrDetails'!AF46</f>
        <v>0</v>
      </c>
      <c r="AG46" s="126">
        <f>'7a.20YrDetails'!AG46</f>
        <v>0</v>
      </c>
      <c r="AH46" s="126">
        <f>'7a.20YrDetails'!AH46</f>
        <v>0</v>
      </c>
      <c r="AI46" s="126">
        <f>'7a.20YrDetails'!AI46</f>
        <v>0</v>
      </c>
      <c r="AJ46" s="126">
        <f>'7a.20YrDetails'!AJ46</f>
        <v>0</v>
      </c>
      <c r="AK46" s="126">
        <f>'7a.20YrDetails'!AK46</f>
        <v>0</v>
      </c>
      <c r="AL46" s="126">
        <f>'7a.20YrDetails'!AL46</f>
        <v>0</v>
      </c>
      <c r="AM46" s="126">
        <f>'7a.20YrDetails'!AM46</f>
        <v>0</v>
      </c>
      <c r="AN46" s="126">
        <f>'7a.20YrDetails'!AN46</f>
        <v>0</v>
      </c>
      <c r="AO46" s="126">
        <f>'7a.20YrDetails'!AO46</f>
        <v>0</v>
      </c>
      <c r="AP46" s="126">
        <f>'7a.20YrDetails'!AP46</f>
        <v>0</v>
      </c>
      <c r="AQ46" s="126">
        <f>'7a.20YrDetails'!AQ46</f>
        <v>0</v>
      </c>
      <c r="AR46" s="126">
        <f>'7a.20YrDetails'!AR46</f>
        <v>0</v>
      </c>
      <c r="AS46" s="126">
        <f>'7a.20YrDetails'!AS46</f>
        <v>0</v>
      </c>
      <c r="AT46" s="126">
        <f>'7a.20YrDetails'!AT46</f>
        <v>0</v>
      </c>
      <c r="AU46" s="126">
        <f>'7a.20YrDetails'!AU46</f>
        <v>0</v>
      </c>
      <c r="AV46" s="126">
        <f>'7a.20YrDetails'!AV46</f>
        <v>0</v>
      </c>
      <c r="AW46" s="126">
        <f>'7a.20YrDetails'!AW46</f>
        <v>0</v>
      </c>
      <c r="AX46" s="126">
        <f>'7a.20YrDetails'!AX46</f>
        <v>0</v>
      </c>
      <c r="AY46" s="126">
        <f>'7a.20YrDetails'!AY46</f>
        <v>0</v>
      </c>
      <c r="AZ46" s="126">
        <f>'7a.20YrDetails'!AZ46</f>
        <v>0</v>
      </c>
      <c r="BA46" s="126">
        <f>'7a.20YrDetails'!BA46</f>
        <v>0</v>
      </c>
      <c r="BB46" s="126">
        <f>'7a.20YrDetails'!BB46</f>
        <v>0</v>
      </c>
      <c r="BC46" s="126">
        <f>'7a.20YrDetails'!BC46</f>
        <v>0</v>
      </c>
      <c r="BD46" s="126">
        <f>'7a.20YrDetails'!BD46</f>
        <v>0</v>
      </c>
      <c r="BE46" s="126">
        <f>'7a.20YrDetails'!BE46</f>
        <v>0</v>
      </c>
      <c r="BF46" s="126">
        <f>'7a.20YrDetails'!BF46</f>
        <v>0</v>
      </c>
      <c r="BG46" s="126">
        <f>'7a.20YrDetails'!BG46</f>
        <v>0</v>
      </c>
      <c r="BH46" s="126">
        <f>'7a.20YrDetails'!BH46</f>
        <v>0</v>
      </c>
      <c r="BI46" s="126">
        <f>'7a.20YrDetails'!BI46</f>
        <v>0</v>
      </c>
      <c r="BJ46" s="126">
        <f>'7a.20YrDetails'!BJ46</f>
        <v>0</v>
      </c>
      <c r="BK46" s="126">
        <f>'7a.20YrDetails'!BK46</f>
        <v>0</v>
      </c>
      <c r="BL46" s="126">
        <f>'7a.20YrDetails'!BL46</f>
        <v>0</v>
      </c>
      <c r="BM46" s="126">
        <f>'7a.20YrDetails'!BM46</f>
        <v>0</v>
      </c>
      <c r="BN46" s="126">
        <f>'7a.20YrDetails'!BN46</f>
        <v>0</v>
      </c>
      <c r="BO46" s="126">
        <f>'7a.20YrDetails'!BO46</f>
        <v>0</v>
      </c>
    </row>
    <row r="47" spans="3:67" ht="12" hidden="1" customHeight="1" outlineLevel="1">
      <c r="C47" s="16" t="str">
        <f>'7a.20YrDetails'!C47</f>
        <v>Bookkeeping/Accounting Services</v>
      </c>
      <c r="D47" s="27">
        <f>'7a.20YrDetails'!D47</f>
        <v>6351</v>
      </c>
      <c r="E47" s="82">
        <f>'7a.20YrDetails'!E47</f>
        <v>3.5000000000000003E-2</v>
      </c>
      <c r="F47" s="82">
        <f>'7a.20YrDetails'!F47</f>
        <v>3.5000000000000003E-2</v>
      </c>
      <c r="G47" s="125" t="str">
        <f>IF('7a.20YrDetails'!$G47="","",'7a.20YrDetails'!$G47)</f>
        <v/>
      </c>
      <c r="H47" s="126">
        <f>'7a.20YrDetails'!H47</f>
        <v>0</v>
      </c>
      <c r="I47" s="126">
        <f>'7a.20YrDetails'!I47</f>
        <v>0</v>
      </c>
      <c r="J47" s="126">
        <f>'7a.20YrDetails'!J47</f>
        <v>0</v>
      </c>
      <c r="K47" s="126">
        <f>'7a.20YrDetails'!K47</f>
        <v>0</v>
      </c>
      <c r="L47" s="126">
        <f>'7a.20YrDetails'!L47</f>
        <v>0</v>
      </c>
      <c r="M47" s="126">
        <f>'7a.20YrDetails'!M47</f>
        <v>0</v>
      </c>
      <c r="N47" s="126">
        <f>'7a.20YrDetails'!N47</f>
        <v>0</v>
      </c>
      <c r="O47" s="126">
        <f>'7a.20YrDetails'!O47</f>
        <v>0</v>
      </c>
      <c r="P47" s="126">
        <f>'7a.20YrDetails'!P47</f>
        <v>0</v>
      </c>
      <c r="Q47" s="126">
        <f>'7a.20YrDetails'!Q47</f>
        <v>0</v>
      </c>
      <c r="R47" s="126">
        <f>'7a.20YrDetails'!R47</f>
        <v>0</v>
      </c>
      <c r="S47" s="126">
        <f>'7a.20YrDetails'!S47</f>
        <v>0</v>
      </c>
      <c r="T47" s="126">
        <f>'7a.20YrDetails'!T47</f>
        <v>0</v>
      </c>
      <c r="U47" s="126">
        <f>'7a.20YrDetails'!U47</f>
        <v>0</v>
      </c>
      <c r="V47" s="126">
        <f>'7a.20YrDetails'!V47</f>
        <v>0</v>
      </c>
      <c r="W47" s="126">
        <f>'7a.20YrDetails'!W47</f>
        <v>0</v>
      </c>
      <c r="X47" s="126">
        <f>'7a.20YrDetails'!X47</f>
        <v>0</v>
      </c>
      <c r="Y47" s="126">
        <f>'7a.20YrDetails'!Y47</f>
        <v>0</v>
      </c>
      <c r="Z47" s="126">
        <f>'7a.20YrDetails'!Z47</f>
        <v>0</v>
      </c>
      <c r="AA47" s="126">
        <f>'7a.20YrDetails'!AA47</f>
        <v>0</v>
      </c>
      <c r="AB47" s="126">
        <f>'7a.20YrDetails'!AB47</f>
        <v>0</v>
      </c>
      <c r="AC47" s="126">
        <f>'7a.20YrDetails'!AC47</f>
        <v>0</v>
      </c>
      <c r="AD47" s="126">
        <f>'7a.20YrDetails'!AD47</f>
        <v>0</v>
      </c>
      <c r="AE47" s="126">
        <f>'7a.20YrDetails'!AE47</f>
        <v>0</v>
      </c>
      <c r="AF47" s="126">
        <f>'7a.20YrDetails'!AF47</f>
        <v>0</v>
      </c>
      <c r="AG47" s="126">
        <f>'7a.20YrDetails'!AG47</f>
        <v>0</v>
      </c>
      <c r="AH47" s="126">
        <f>'7a.20YrDetails'!AH47</f>
        <v>0</v>
      </c>
      <c r="AI47" s="126">
        <f>'7a.20YrDetails'!AI47</f>
        <v>0</v>
      </c>
      <c r="AJ47" s="126">
        <f>'7a.20YrDetails'!AJ47</f>
        <v>0</v>
      </c>
      <c r="AK47" s="126">
        <f>'7a.20YrDetails'!AK47</f>
        <v>0</v>
      </c>
      <c r="AL47" s="126">
        <f>'7a.20YrDetails'!AL47</f>
        <v>0</v>
      </c>
      <c r="AM47" s="126">
        <f>'7a.20YrDetails'!AM47</f>
        <v>0</v>
      </c>
      <c r="AN47" s="126">
        <f>'7a.20YrDetails'!AN47</f>
        <v>0</v>
      </c>
      <c r="AO47" s="126">
        <f>'7a.20YrDetails'!AO47</f>
        <v>0</v>
      </c>
      <c r="AP47" s="126">
        <f>'7a.20YrDetails'!AP47</f>
        <v>0</v>
      </c>
      <c r="AQ47" s="126">
        <f>'7a.20YrDetails'!AQ47</f>
        <v>0</v>
      </c>
      <c r="AR47" s="126">
        <f>'7a.20YrDetails'!AR47</f>
        <v>0</v>
      </c>
      <c r="AS47" s="126">
        <f>'7a.20YrDetails'!AS47</f>
        <v>0</v>
      </c>
      <c r="AT47" s="126">
        <f>'7a.20YrDetails'!AT47</f>
        <v>0</v>
      </c>
      <c r="AU47" s="126">
        <f>'7a.20YrDetails'!AU47</f>
        <v>0</v>
      </c>
      <c r="AV47" s="126">
        <f>'7a.20YrDetails'!AV47</f>
        <v>0</v>
      </c>
      <c r="AW47" s="126">
        <f>'7a.20YrDetails'!AW47</f>
        <v>0</v>
      </c>
      <c r="AX47" s="126">
        <f>'7a.20YrDetails'!AX47</f>
        <v>0</v>
      </c>
      <c r="AY47" s="126">
        <f>'7a.20YrDetails'!AY47</f>
        <v>0</v>
      </c>
      <c r="AZ47" s="126">
        <f>'7a.20YrDetails'!AZ47</f>
        <v>0</v>
      </c>
      <c r="BA47" s="126">
        <f>'7a.20YrDetails'!BA47</f>
        <v>0</v>
      </c>
      <c r="BB47" s="126">
        <f>'7a.20YrDetails'!BB47</f>
        <v>0</v>
      </c>
      <c r="BC47" s="126">
        <f>'7a.20YrDetails'!BC47</f>
        <v>0</v>
      </c>
      <c r="BD47" s="126">
        <f>'7a.20YrDetails'!BD47</f>
        <v>0</v>
      </c>
      <c r="BE47" s="126">
        <f>'7a.20YrDetails'!BE47</f>
        <v>0</v>
      </c>
      <c r="BF47" s="126">
        <f>'7a.20YrDetails'!BF47</f>
        <v>0</v>
      </c>
      <c r="BG47" s="126">
        <f>'7a.20YrDetails'!BG47</f>
        <v>0</v>
      </c>
      <c r="BH47" s="126">
        <f>'7a.20YrDetails'!BH47</f>
        <v>0</v>
      </c>
      <c r="BI47" s="126">
        <f>'7a.20YrDetails'!BI47</f>
        <v>0</v>
      </c>
      <c r="BJ47" s="126">
        <f>'7a.20YrDetails'!BJ47</f>
        <v>0</v>
      </c>
      <c r="BK47" s="126">
        <f>'7a.20YrDetails'!BK47</f>
        <v>0</v>
      </c>
      <c r="BL47" s="126">
        <f>'7a.20YrDetails'!BL47</f>
        <v>0</v>
      </c>
      <c r="BM47" s="126">
        <f>'7a.20YrDetails'!BM47</f>
        <v>0</v>
      </c>
      <c r="BN47" s="126">
        <f>'7a.20YrDetails'!BN47</f>
        <v>0</v>
      </c>
      <c r="BO47" s="126">
        <f>'7a.20YrDetails'!BO47</f>
        <v>0</v>
      </c>
    </row>
    <row r="48" spans="3:67" ht="12" hidden="1" customHeight="1" outlineLevel="1">
      <c r="C48" s="16" t="str">
        <f>'7a.20YrDetails'!C48</f>
        <v>Bad Debts</v>
      </c>
      <c r="D48" s="27">
        <f>'7a.20YrDetails'!D48</f>
        <v>6370</v>
      </c>
      <c r="E48" s="82">
        <f>'7a.20YrDetails'!E48</f>
        <v>3.5000000000000003E-2</v>
      </c>
      <c r="F48" s="82">
        <f>'7a.20YrDetails'!F48</f>
        <v>3.5000000000000003E-2</v>
      </c>
      <c r="G48" s="125" t="str">
        <f>IF('7a.20YrDetails'!$G48="","",'7a.20YrDetails'!$G48)</f>
        <v/>
      </c>
      <c r="H48" s="126">
        <f>'7a.20YrDetails'!H48</f>
        <v>0</v>
      </c>
      <c r="I48" s="126">
        <f>'7a.20YrDetails'!I48</f>
        <v>0</v>
      </c>
      <c r="J48" s="126">
        <f>'7a.20YrDetails'!J48</f>
        <v>0</v>
      </c>
      <c r="K48" s="126">
        <f>'7a.20YrDetails'!K48</f>
        <v>0</v>
      </c>
      <c r="L48" s="126">
        <f>'7a.20YrDetails'!L48</f>
        <v>0</v>
      </c>
      <c r="M48" s="126">
        <f>'7a.20YrDetails'!M48</f>
        <v>0</v>
      </c>
      <c r="N48" s="126">
        <f>'7a.20YrDetails'!N48</f>
        <v>0</v>
      </c>
      <c r="O48" s="126">
        <f>'7a.20YrDetails'!O48</f>
        <v>0</v>
      </c>
      <c r="P48" s="126">
        <f>'7a.20YrDetails'!P48</f>
        <v>0</v>
      </c>
      <c r="Q48" s="126">
        <f>'7a.20YrDetails'!Q48</f>
        <v>0</v>
      </c>
      <c r="R48" s="126">
        <f>'7a.20YrDetails'!R48</f>
        <v>0</v>
      </c>
      <c r="S48" s="126">
        <f>'7a.20YrDetails'!S48</f>
        <v>0</v>
      </c>
      <c r="T48" s="126">
        <f>'7a.20YrDetails'!T48</f>
        <v>0</v>
      </c>
      <c r="U48" s="126">
        <f>'7a.20YrDetails'!U48</f>
        <v>0</v>
      </c>
      <c r="V48" s="126">
        <f>'7a.20YrDetails'!V48</f>
        <v>0</v>
      </c>
      <c r="W48" s="126">
        <f>'7a.20YrDetails'!W48</f>
        <v>0</v>
      </c>
      <c r="X48" s="126">
        <f>'7a.20YrDetails'!X48</f>
        <v>0</v>
      </c>
      <c r="Y48" s="126">
        <f>'7a.20YrDetails'!Y48</f>
        <v>0</v>
      </c>
      <c r="Z48" s="126">
        <f>'7a.20YrDetails'!Z48</f>
        <v>0</v>
      </c>
      <c r="AA48" s="126">
        <f>'7a.20YrDetails'!AA48</f>
        <v>0</v>
      </c>
      <c r="AB48" s="126">
        <f>'7a.20YrDetails'!AB48</f>
        <v>0</v>
      </c>
      <c r="AC48" s="126">
        <f>'7a.20YrDetails'!AC48</f>
        <v>0</v>
      </c>
      <c r="AD48" s="126">
        <f>'7a.20YrDetails'!AD48</f>
        <v>0</v>
      </c>
      <c r="AE48" s="126">
        <f>'7a.20YrDetails'!AE48</f>
        <v>0</v>
      </c>
      <c r="AF48" s="126">
        <f>'7a.20YrDetails'!AF48</f>
        <v>0</v>
      </c>
      <c r="AG48" s="126">
        <f>'7a.20YrDetails'!AG48</f>
        <v>0</v>
      </c>
      <c r="AH48" s="126">
        <f>'7a.20YrDetails'!AH48</f>
        <v>0</v>
      </c>
      <c r="AI48" s="126">
        <f>'7a.20YrDetails'!AI48</f>
        <v>0</v>
      </c>
      <c r="AJ48" s="126">
        <f>'7a.20YrDetails'!AJ48</f>
        <v>0</v>
      </c>
      <c r="AK48" s="126">
        <f>'7a.20YrDetails'!AK48</f>
        <v>0</v>
      </c>
      <c r="AL48" s="126">
        <f>'7a.20YrDetails'!AL48</f>
        <v>0</v>
      </c>
      <c r="AM48" s="126">
        <f>'7a.20YrDetails'!AM48</f>
        <v>0</v>
      </c>
      <c r="AN48" s="126">
        <f>'7a.20YrDetails'!AN48</f>
        <v>0</v>
      </c>
      <c r="AO48" s="126">
        <f>'7a.20YrDetails'!AO48</f>
        <v>0</v>
      </c>
      <c r="AP48" s="126">
        <f>'7a.20YrDetails'!AP48</f>
        <v>0</v>
      </c>
      <c r="AQ48" s="126">
        <f>'7a.20YrDetails'!AQ48</f>
        <v>0</v>
      </c>
      <c r="AR48" s="126">
        <f>'7a.20YrDetails'!AR48</f>
        <v>0</v>
      </c>
      <c r="AS48" s="126">
        <f>'7a.20YrDetails'!AS48</f>
        <v>0</v>
      </c>
      <c r="AT48" s="126">
        <f>'7a.20YrDetails'!AT48</f>
        <v>0</v>
      </c>
      <c r="AU48" s="126">
        <f>'7a.20YrDetails'!AU48</f>
        <v>0</v>
      </c>
      <c r="AV48" s="126">
        <f>'7a.20YrDetails'!AV48</f>
        <v>0</v>
      </c>
      <c r="AW48" s="126">
        <f>'7a.20YrDetails'!AW48</f>
        <v>0</v>
      </c>
      <c r="AX48" s="126">
        <f>'7a.20YrDetails'!AX48</f>
        <v>0</v>
      </c>
      <c r="AY48" s="126">
        <f>'7a.20YrDetails'!AY48</f>
        <v>0</v>
      </c>
      <c r="AZ48" s="126">
        <f>'7a.20YrDetails'!AZ48</f>
        <v>0</v>
      </c>
      <c r="BA48" s="126">
        <f>'7a.20YrDetails'!BA48</f>
        <v>0</v>
      </c>
      <c r="BB48" s="126">
        <f>'7a.20YrDetails'!BB48</f>
        <v>0</v>
      </c>
      <c r="BC48" s="126">
        <f>'7a.20YrDetails'!BC48</f>
        <v>0</v>
      </c>
      <c r="BD48" s="126">
        <f>'7a.20YrDetails'!BD48</f>
        <v>0</v>
      </c>
      <c r="BE48" s="126">
        <f>'7a.20YrDetails'!BE48</f>
        <v>0</v>
      </c>
      <c r="BF48" s="126">
        <f>'7a.20YrDetails'!BF48</f>
        <v>0</v>
      </c>
      <c r="BG48" s="126">
        <f>'7a.20YrDetails'!BG48</f>
        <v>0</v>
      </c>
      <c r="BH48" s="126">
        <f>'7a.20YrDetails'!BH48</f>
        <v>0</v>
      </c>
      <c r="BI48" s="126">
        <f>'7a.20YrDetails'!BI48</f>
        <v>0</v>
      </c>
      <c r="BJ48" s="126">
        <f>'7a.20YrDetails'!BJ48</f>
        <v>0</v>
      </c>
      <c r="BK48" s="126">
        <f>'7a.20YrDetails'!BK48</f>
        <v>0</v>
      </c>
      <c r="BL48" s="126">
        <f>'7a.20YrDetails'!BL48</f>
        <v>0</v>
      </c>
      <c r="BM48" s="126">
        <f>'7a.20YrDetails'!BM48</f>
        <v>0</v>
      </c>
      <c r="BN48" s="126">
        <f>'7a.20YrDetails'!BN48</f>
        <v>0</v>
      </c>
      <c r="BO48" s="126">
        <f>'7a.20YrDetails'!BO48</f>
        <v>0</v>
      </c>
    </row>
    <row r="49" spans="3:67" ht="12" hidden="1" customHeight="1" outlineLevel="1">
      <c r="C49" s="16" t="str">
        <f>'7a.20YrDetails'!C49</f>
        <v>Miscellaneous</v>
      </c>
      <c r="D49" s="27">
        <f>'7a.20YrDetails'!D49</f>
        <v>6390</v>
      </c>
      <c r="E49" s="82">
        <f>'7a.20YrDetails'!E49</f>
        <v>3.5000000000000003E-2</v>
      </c>
      <c r="F49" s="82">
        <f>'7a.20YrDetails'!F49</f>
        <v>3.5000000000000003E-2</v>
      </c>
      <c r="G49" s="125" t="str">
        <f>IF('7a.20YrDetails'!$G49="","",'7a.20YrDetails'!$G49)</f>
        <v/>
      </c>
      <c r="H49" s="126">
        <f>'7a.20YrDetails'!H49</f>
        <v>0</v>
      </c>
      <c r="I49" s="126">
        <f>'7a.20YrDetails'!I49</f>
        <v>0</v>
      </c>
      <c r="J49" s="126">
        <f>'7a.20YrDetails'!J49</f>
        <v>0</v>
      </c>
      <c r="K49" s="126">
        <f>'7a.20YrDetails'!K49</f>
        <v>0</v>
      </c>
      <c r="L49" s="126">
        <f>'7a.20YrDetails'!L49</f>
        <v>0</v>
      </c>
      <c r="M49" s="126">
        <f>'7a.20YrDetails'!M49</f>
        <v>0</v>
      </c>
      <c r="N49" s="126">
        <f>'7a.20YrDetails'!N49</f>
        <v>0</v>
      </c>
      <c r="O49" s="126">
        <f>'7a.20YrDetails'!O49</f>
        <v>0</v>
      </c>
      <c r="P49" s="126">
        <f>'7a.20YrDetails'!P49</f>
        <v>0</v>
      </c>
      <c r="Q49" s="126">
        <f>'7a.20YrDetails'!Q49</f>
        <v>0</v>
      </c>
      <c r="R49" s="126">
        <f>'7a.20YrDetails'!R49</f>
        <v>0</v>
      </c>
      <c r="S49" s="126">
        <f>'7a.20YrDetails'!S49</f>
        <v>0</v>
      </c>
      <c r="T49" s="126">
        <f>'7a.20YrDetails'!T49</f>
        <v>0</v>
      </c>
      <c r="U49" s="126">
        <f>'7a.20YrDetails'!U49</f>
        <v>0</v>
      </c>
      <c r="V49" s="126">
        <f>'7a.20YrDetails'!V49</f>
        <v>0</v>
      </c>
      <c r="W49" s="126">
        <f>'7a.20YrDetails'!W49</f>
        <v>0</v>
      </c>
      <c r="X49" s="126">
        <f>'7a.20YrDetails'!X49</f>
        <v>0</v>
      </c>
      <c r="Y49" s="126">
        <f>'7a.20YrDetails'!Y49</f>
        <v>0</v>
      </c>
      <c r="Z49" s="126">
        <f>'7a.20YrDetails'!Z49</f>
        <v>0</v>
      </c>
      <c r="AA49" s="126">
        <f>'7a.20YrDetails'!AA49</f>
        <v>0</v>
      </c>
      <c r="AB49" s="126">
        <f>'7a.20YrDetails'!AB49</f>
        <v>0</v>
      </c>
      <c r="AC49" s="126">
        <f>'7a.20YrDetails'!AC49</f>
        <v>0</v>
      </c>
      <c r="AD49" s="126">
        <f>'7a.20YrDetails'!AD49</f>
        <v>0</v>
      </c>
      <c r="AE49" s="126">
        <f>'7a.20YrDetails'!AE49</f>
        <v>0</v>
      </c>
      <c r="AF49" s="126">
        <f>'7a.20YrDetails'!AF49</f>
        <v>0</v>
      </c>
      <c r="AG49" s="126">
        <f>'7a.20YrDetails'!AG49</f>
        <v>0</v>
      </c>
      <c r="AH49" s="126">
        <f>'7a.20YrDetails'!AH49</f>
        <v>0</v>
      </c>
      <c r="AI49" s="126">
        <f>'7a.20YrDetails'!AI49</f>
        <v>0</v>
      </c>
      <c r="AJ49" s="126">
        <f>'7a.20YrDetails'!AJ49</f>
        <v>0</v>
      </c>
      <c r="AK49" s="126">
        <f>'7a.20YrDetails'!AK49</f>
        <v>0</v>
      </c>
      <c r="AL49" s="126">
        <f>'7a.20YrDetails'!AL49</f>
        <v>0</v>
      </c>
      <c r="AM49" s="126">
        <f>'7a.20YrDetails'!AM49</f>
        <v>0</v>
      </c>
      <c r="AN49" s="126">
        <f>'7a.20YrDetails'!AN49</f>
        <v>0</v>
      </c>
      <c r="AO49" s="126">
        <f>'7a.20YrDetails'!AO49</f>
        <v>0</v>
      </c>
      <c r="AP49" s="126">
        <f>'7a.20YrDetails'!AP49</f>
        <v>0</v>
      </c>
      <c r="AQ49" s="126">
        <f>'7a.20YrDetails'!AQ49</f>
        <v>0</v>
      </c>
      <c r="AR49" s="126">
        <f>'7a.20YrDetails'!AR49</f>
        <v>0</v>
      </c>
      <c r="AS49" s="126">
        <f>'7a.20YrDetails'!AS49</f>
        <v>0</v>
      </c>
      <c r="AT49" s="126">
        <f>'7a.20YrDetails'!AT49</f>
        <v>0</v>
      </c>
      <c r="AU49" s="126">
        <f>'7a.20YrDetails'!AU49</f>
        <v>0</v>
      </c>
      <c r="AV49" s="126">
        <f>'7a.20YrDetails'!AV49</f>
        <v>0</v>
      </c>
      <c r="AW49" s="126">
        <f>'7a.20YrDetails'!AW49</f>
        <v>0</v>
      </c>
      <c r="AX49" s="126">
        <f>'7a.20YrDetails'!AX49</f>
        <v>0</v>
      </c>
      <c r="AY49" s="126">
        <f>'7a.20YrDetails'!AY49</f>
        <v>0</v>
      </c>
      <c r="AZ49" s="126">
        <f>'7a.20YrDetails'!AZ49</f>
        <v>0</v>
      </c>
      <c r="BA49" s="126">
        <f>'7a.20YrDetails'!BA49</f>
        <v>0</v>
      </c>
      <c r="BB49" s="126">
        <f>'7a.20YrDetails'!BB49</f>
        <v>0</v>
      </c>
      <c r="BC49" s="126">
        <f>'7a.20YrDetails'!BC49</f>
        <v>0</v>
      </c>
      <c r="BD49" s="126">
        <f>'7a.20YrDetails'!BD49</f>
        <v>0</v>
      </c>
      <c r="BE49" s="126">
        <f>'7a.20YrDetails'!BE49</f>
        <v>0</v>
      </c>
      <c r="BF49" s="126">
        <f>'7a.20YrDetails'!BF49</f>
        <v>0</v>
      </c>
      <c r="BG49" s="126">
        <f>'7a.20YrDetails'!BG49</f>
        <v>0</v>
      </c>
      <c r="BH49" s="126">
        <f>'7a.20YrDetails'!BH49</f>
        <v>0</v>
      </c>
      <c r="BI49" s="126">
        <f>'7a.20YrDetails'!BI49</f>
        <v>0</v>
      </c>
      <c r="BJ49" s="126">
        <f>'7a.20YrDetails'!BJ49</f>
        <v>0</v>
      </c>
      <c r="BK49" s="126">
        <f>'7a.20YrDetails'!BK49</f>
        <v>0</v>
      </c>
      <c r="BL49" s="126">
        <f>'7a.20YrDetails'!BL49</f>
        <v>0</v>
      </c>
      <c r="BM49" s="126">
        <f>'7a.20YrDetails'!BM49</f>
        <v>0</v>
      </c>
      <c r="BN49" s="126">
        <f>'7a.20YrDetails'!BN49</f>
        <v>0</v>
      </c>
      <c r="BO49" s="126">
        <f>'7a.20YrDetails'!BO49</f>
        <v>0</v>
      </c>
    </row>
    <row r="50" spans="3:67" ht="12" hidden="1" customHeight="1" outlineLevel="1">
      <c r="C50" s="12" t="str">
        <f>'7a.20YrDetails'!C50</f>
        <v>Sub-total Administration Expenses</v>
      </c>
      <c r="D50" s="13"/>
      <c r="E50" s="83"/>
      <c r="F50" s="83"/>
      <c r="G50" s="84"/>
      <c r="H50" s="126">
        <f>'7a.20YrDetails'!H50</f>
        <v>0</v>
      </c>
      <c r="I50" s="126">
        <f>'7a.20YrDetails'!I50</f>
        <v>0</v>
      </c>
      <c r="J50" s="126">
        <f>'7a.20YrDetails'!J50</f>
        <v>0</v>
      </c>
      <c r="K50" s="126">
        <f>'7a.20YrDetails'!K50</f>
        <v>0</v>
      </c>
      <c r="L50" s="126">
        <f>'7a.20YrDetails'!L50</f>
        <v>0</v>
      </c>
      <c r="M50" s="126">
        <f>'7a.20YrDetails'!M50</f>
        <v>0</v>
      </c>
      <c r="N50" s="126">
        <f>'7a.20YrDetails'!N50</f>
        <v>0</v>
      </c>
      <c r="O50" s="126">
        <f>'7a.20YrDetails'!O50</f>
        <v>0</v>
      </c>
      <c r="P50" s="126">
        <f>'7a.20YrDetails'!P50</f>
        <v>0</v>
      </c>
      <c r="Q50" s="126">
        <f>'7a.20YrDetails'!Q50</f>
        <v>0</v>
      </c>
      <c r="R50" s="126">
        <f>'7a.20YrDetails'!R50</f>
        <v>0</v>
      </c>
      <c r="S50" s="126">
        <f>'7a.20YrDetails'!S50</f>
        <v>0</v>
      </c>
      <c r="T50" s="126">
        <f>'7a.20YrDetails'!T50</f>
        <v>0</v>
      </c>
      <c r="U50" s="126">
        <f>'7a.20YrDetails'!U50</f>
        <v>0</v>
      </c>
      <c r="V50" s="126">
        <f>'7a.20YrDetails'!V50</f>
        <v>0</v>
      </c>
      <c r="W50" s="126">
        <f>'7a.20YrDetails'!W50</f>
        <v>0</v>
      </c>
      <c r="X50" s="126">
        <f>'7a.20YrDetails'!X50</f>
        <v>0</v>
      </c>
      <c r="Y50" s="126">
        <f>'7a.20YrDetails'!Y50</f>
        <v>0</v>
      </c>
      <c r="Z50" s="126">
        <f>'7a.20YrDetails'!Z50</f>
        <v>0</v>
      </c>
      <c r="AA50" s="126">
        <f>'7a.20YrDetails'!AA50</f>
        <v>0</v>
      </c>
      <c r="AB50" s="126">
        <f>'7a.20YrDetails'!AB50</f>
        <v>0</v>
      </c>
      <c r="AC50" s="126">
        <f>'7a.20YrDetails'!AC50</f>
        <v>0</v>
      </c>
      <c r="AD50" s="126">
        <f>'7a.20YrDetails'!AD50</f>
        <v>0</v>
      </c>
      <c r="AE50" s="126">
        <f>'7a.20YrDetails'!AE50</f>
        <v>0</v>
      </c>
      <c r="AF50" s="126">
        <f>'7a.20YrDetails'!AF50</f>
        <v>0</v>
      </c>
      <c r="AG50" s="126">
        <f>'7a.20YrDetails'!AG50</f>
        <v>0</v>
      </c>
      <c r="AH50" s="126">
        <f>'7a.20YrDetails'!AH50</f>
        <v>0</v>
      </c>
      <c r="AI50" s="126">
        <f>'7a.20YrDetails'!AI50</f>
        <v>0</v>
      </c>
      <c r="AJ50" s="126">
        <f>'7a.20YrDetails'!AJ50</f>
        <v>0</v>
      </c>
      <c r="AK50" s="126">
        <f>'7a.20YrDetails'!AK50</f>
        <v>0</v>
      </c>
      <c r="AL50" s="126">
        <f>'7a.20YrDetails'!AL50</f>
        <v>0</v>
      </c>
      <c r="AM50" s="126">
        <f>'7a.20YrDetails'!AM50</f>
        <v>0</v>
      </c>
      <c r="AN50" s="126">
        <f>'7a.20YrDetails'!AN50</f>
        <v>0</v>
      </c>
      <c r="AO50" s="126">
        <f>'7a.20YrDetails'!AO50</f>
        <v>0</v>
      </c>
      <c r="AP50" s="126">
        <f>'7a.20YrDetails'!AP50</f>
        <v>0</v>
      </c>
      <c r="AQ50" s="126">
        <f>'7a.20YrDetails'!AQ50</f>
        <v>0</v>
      </c>
      <c r="AR50" s="126">
        <f>'7a.20YrDetails'!AR50</f>
        <v>0</v>
      </c>
      <c r="AS50" s="126">
        <f>'7a.20YrDetails'!AS50</f>
        <v>0</v>
      </c>
      <c r="AT50" s="126">
        <f>'7a.20YrDetails'!AT50</f>
        <v>0</v>
      </c>
      <c r="AU50" s="126">
        <f>'7a.20YrDetails'!AU50</f>
        <v>0</v>
      </c>
      <c r="AV50" s="126">
        <f>'7a.20YrDetails'!AV50</f>
        <v>0</v>
      </c>
      <c r="AW50" s="126">
        <f>'7a.20YrDetails'!AW50</f>
        <v>0</v>
      </c>
      <c r="AX50" s="126">
        <f>'7a.20YrDetails'!AX50</f>
        <v>0</v>
      </c>
      <c r="AY50" s="126">
        <f>'7a.20YrDetails'!AY50</f>
        <v>0</v>
      </c>
      <c r="AZ50" s="126">
        <f>'7a.20YrDetails'!AZ50</f>
        <v>0</v>
      </c>
      <c r="BA50" s="126">
        <f>'7a.20YrDetails'!BA50</f>
        <v>0</v>
      </c>
      <c r="BB50" s="126">
        <f>'7a.20YrDetails'!BB50</f>
        <v>0</v>
      </c>
      <c r="BC50" s="126">
        <f>'7a.20YrDetails'!BC50</f>
        <v>0</v>
      </c>
      <c r="BD50" s="126">
        <f>'7a.20YrDetails'!BD50</f>
        <v>0</v>
      </c>
      <c r="BE50" s="126">
        <f>'7a.20YrDetails'!BE50</f>
        <v>0</v>
      </c>
      <c r="BF50" s="126">
        <f>'7a.20YrDetails'!BF50</f>
        <v>0</v>
      </c>
      <c r="BG50" s="126">
        <f>'7a.20YrDetails'!BG50</f>
        <v>0</v>
      </c>
      <c r="BH50" s="126">
        <f>'7a.20YrDetails'!BH50</f>
        <v>0</v>
      </c>
      <c r="BI50" s="126">
        <f>'7a.20YrDetails'!BI50</f>
        <v>0</v>
      </c>
      <c r="BJ50" s="126">
        <f>'7a.20YrDetails'!BJ50</f>
        <v>0</v>
      </c>
      <c r="BK50" s="126">
        <f>'7a.20YrDetails'!BK50</f>
        <v>0</v>
      </c>
      <c r="BL50" s="126">
        <f>'7a.20YrDetails'!BL50</f>
        <v>0</v>
      </c>
      <c r="BM50" s="126">
        <f>'7a.20YrDetails'!BM50</f>
        <v>0</v>
      </c>
      <c r="BN50" s="126">
        <f>'7a.20YrDetails'!BN50</f>
        <v>0</v>
      </c>
      <c r="BO50" s="126">
        <f>'7a.20YrDetails'!BO50</f>
        <v>0</v>
      </c>
    </row>
    <row r="51" spans="3:67" ht="12" customHeight="1" collapsed="1">
      <c r="C51" s="827" t="str">
        <f>'7a.20YrDetails'!C51</f>
        <v>Utilities</v>
      </c>
      <c r="D51" s="15"/>
      <c r="E51" s="81">
        <f>E52</f>
        <v>3.5000000000000003E-2</v>
      </c>
      <c r="F51" s="81">
        <f>IF(SUBTOTAL(103,$C$52:$C$56)&gt;0,"",F52)</f>
        <v>3.5000000000000003E-2</v>
      </c>
      <c r="G51" s="125"/>
      <c r="H51" s="126">
        <f t="shared" ref="H51:S51" si="6">IF(SUBTOTAL(103,$C$52:$C$56)&gt;0,"",H56)</f>
        <v>0</v>
      </c>
      <c r="I51" s="126">
        <f t="shared" si="6"/>
        <v>0</v>
      </c>
      <c r="J51" s="126">
        <f t="shared" si="6"/>
        <v>0</v>
      </c>
      <c r="K51" s="126">
        <f t="shared" si="6"/>
        <v>0</v>
      </c>
      <c r="L51" s="126">
        <f t="shared" si="6"/>
        <v>0</v>
      </c>
      <c r="M51" s="126">
        <f t="shared" si="6"/>
        <v>0</v>
      </c>
      <c r="N51" s="126">
        <f t="shared" si="6"/>
        <v>0</v>
      </c>
      <c r="O51" s="126">
        <f t="shared" si="6"/>
        <v>0</v>
      </c>
      <c r="P51" s="126">
        <f t="shared" si="6"/>
        <v>0</v>
      </c>
      <c r="Q51" s="126">
        <f t="shared" si="6"/>
        <v>0</v>
      </c>
      <c r="R51" s="126">
        <f t="shared" si="6"/>
        <v>0</v>
      </c>
      <c r="S51" s="126">
        <f t="shared" si="6"/>
        <v>0</v>
      </c>
      <c r="T51" s="126">
        <f t="shared" ref="T51:BO51" si="7">IF(SUBTOTAL(103,$C$52:$C$56)&gt;0,"",T56)</f>
        <v>0</v>
      </c>
      <c r="U51" s="126">
        <f t="shared" si="7"/>
        <v>0</v>
      </c>
      <c r="V51" s="126">
        <f t="shared" si="7"/>
        <v>0</v>
      </c>
      <c r="W51" s="126">
        <f t="shared" si="7"/>
        <v>0</v>
      </c>
      <c r="X51" s="126">
        <f t="shared" si="7"/>
        <v>0</v>
      </c>
      <c r="Y51" s="126">
        <f t="shared" si="7"/>
        <v>0</v>
      </c>
      <c r="Z51" s="126">
        <f t="shared" si="7"/>
        <v>0</v>
      </c>
      <c r="AA51" s="126">
        <f t="shared" si="7"/>
        <v>0</v>
      </c>
      <c r="AB51" s="126">
        <f t="shared" si="7"/>
        <v>0</v>
      </c>
      <c r="AC51" s="126">
        <f t="shared" si="7"/>
        <v>0</v>
      </c>
      <c r="AD51" s="126">
        <f t="shared" si="7"/>
        <v>0</v>
      </c>
      <c r="AE51" s="126">
        <f t="shared" si="7"/>
        <v>0</v>
      </c>
      <c r="AF51" s="126">
        <f t="shared" si="7"/>
        <v>0</v>
      </c>
      <c r="AG51" s="126">
        <f t="shared" si="7"/>
        <v>0</v>
      </c>
      <c r="AH51" s="126">
        <f t="shared" si="7"/>
        <v>0</v>
      </c>
      <c r="AI51" s="126">
        <f t="shared" si="7"/>
        <v>0</v>
      </c>
      <c r="AJ51" s="126">
        <f t="shared" si="7"/>
        <v>0</v>
      </c>
      <c r="AK51" s="126">
        <f t="shared" si="7"/>
        <v>0</v>
      </c>
      <c r="AL51" s="126">
        <f t="shared" si="7"/>
        <v>0</v>
      </c>
      <c r="AM51" s="126">
        <f t="shared" si="7"/>
        <v>0</v>
      </c>
      <c r="AN51" s="126">
        <f t="shared" si="7"/>
        <v>0</v>
      </c>
      <c r="AO51" s="126">
        <f t="shared" si="7"/>
        <v>0</v>
      </c>
      <c r="AP51" s="126">
        <f t="shared" si="7"/>
        <v>0</v>
      </c>
      <c r="AQ51" s="126">
        <f t="shared" si="7"/>
        <v>0</v>
      </c>
      <c r="AR51" s="126">
        <f t="shared" si="7"/>
        <v>0</v>
      </c>
      <c r="AS51" s="126">
        <f t="shared" si="7"/>
        <v>0</v>
      </c>
      <c r="AT51" s="126">
        <f t="shared" si="7"/>
        <v>0</v>
      </c>
      <c r="AU51" s="126">
        <f t="shared" si="7"/>
        <v>0</v>
      </c>
      <c r="AV51" s="126">
        <f t="shared" si="7"/>
        <v>0</v>
      </c>
      <c r="AW51" s="126">
        <f t="shared" si="7"/>
        <v>0</v>
      </c>
      <c r="AX51" s="126">
        <f t="shared" si="7"/>
        <v>0</v>
      </c>
      <c r="AY51" s="126">
        <f t="shared" si="7"/>
        <v>0</v>
      </c>
      <c r="AZ51" s="126">
        <f t="shared" si="7"/>
        <v>0</v>
      </c>
      <c r="BA51" s="126">
        <f t="shared" si="7"/>
        <v>0</v>
      </c>
      <c r="BB51" s="126">
        <f t="shared" si="7"/>
        <v>0</v>
      </c>
      <c r="BC51" s="126">
        <f t="shared" si="7"/>
        <v>0</v>
      </c>
      <c r="BD51" s="126">
        <f t="shared" si="7"/>
        <v>0</v>
      </c>
      <c r="BE51" s="126">
        <f t="shared" si="7"/>
        <v>0</v>
      </c>
      <c r="BF51" s="126">
        <f t="shared" si="7"/>
        <v>0</v>
      </c>
      <c r="BG51" s="126">
        <f t="shared" si="7"/>
        <v>0</v>
      </c>
      <c r="BH51" s="126">
        <f t="shared" si="7"/>
        <v>0</v>
      </c>
      <c r="BI51" s="126">
        <f t="shared" si="7"/>
        <v>0</v>
      </c>
      <c r="BJ51" s="126">
        <f t="shared" si="7"/>
        <v>0</v>
      </c>
      <c r="BK51" s="126">
        <f t="shared" si="7"/>
        <v>0</v>
      </c>
      <c r="BL51" s="126">
        <f t="shared" si="7"/>
        <v>0</v>
      </c>
      <c r="BM51" s="126">
        <f t="shared" si="7"/>
        <v>0</v>
      </c>
      <c r="BN51" s="126">
        <f t="shared" si="7"/>
        <v>0</v>
      </c>
      <c r="BO51" s="126">
        <f t="shared" si="7"/>
        <v>0</v>
      </c>
    </row>
    <row r="52" spans="3:67" ht="12" hidden="1" customHeight="1" outlineLevel="1">
      <c r="C52" s="16" t="str">
        <f>'7a.20YrDetails'!C52</f>
        <v>Electricity</v>
      </c>
      <c r="D52" s="16">
        <f>'7a.20YrDetails'!D52</f>
        <v>6450</v>
      </c>
      <c r="E52" s="82">
        <f>'7a.20YrDetails'!E52</f>
        <v>3.5000000000000003E-2</v>
      </c>
      <c r="F52" s="82">
        <f>'7a.20YrDetails'!F52</f>
        <v>3.5000000000000003E-2</v>
      </c>
      <c r="G52" s="125" t="str">
        <f>IF('7a.20YrDetails'!$G52="","",'7a.20YrDetails'!$G52)</f>
        <v/>
      </c>
      <c r="H52" s="126">
        <f>'7a.20YrDetails'!H52</f>
        <v>0</v>
      </c>
      <c r="I52" s="126">
        <f>'7a.20YrDetails'!I52</f>
        <v>0</v>
      </c>
      <c r="J52" s="126">
        <f>'7a.20YrDetails'!J52</f>
        <v>0</v>
      </c>
      <c r="K52" s="126">
        <f>'7a.20YrDetails'!K52</f>
        <v>0</v>
      </c>
      <c r="L52" s="126">
        <f>'7a.20YrDetails'!L52</f>
        <v>0</v>
      </c>
      <c r="M52" s="126">
        <f>'7a.20YrDetails'!M52</f>
        <v>0</v>
      </c>
      <c r="N52" s="126">
        <f>'7a.20YrDetails'!N52</f>
        <v>0</v>
      </c>
      <c r="O52" s="126">
        <f>'7a.20YrDetails'!O52</f>
        <v>0</v>
      </c>
      <c r="P52" s="126">
        <f>'7a.20YrDetails'!P52</f>
        <v>0</v>
      </c>
      <c r="Q52" s="126">
        <f>'7a.20YrDetails'!Q52</f>
        <v>0</v>
      </c>
      <c r="R52" s="126">
        <f>'7a.20YrDetails'!R52</f>
        <v>0</v>
      </c>
      <c r="S52" s="126">
        <f>'7a.20YrDetails'!S52</f>
        <v>0</v>
      </c>
      <c r="T52" s="126">
        <f>'7a.20YrDetails'!T52</f>
        <v>0</v>
      </c>
      <c r="U52" s="126">
        <f>'7a.20YrDetails'!U52</f>
        <v>0</v>
      </c>
      <c r="V52" s="126">
        <f>'7a.20YrDetails'!V52</f>
        <v>0</v>
      </c>
      <c r="W52" s="126">
        <f>'7a.20YrDetails'!W52</f>
        <v>0</v>
      </c>
      <c r="X52" s="126">
        <f>'7a.20YrDetails'!X52</f>
        <v>0</v>
      </c>
      <c r="Y52" s="126">
        <f>'7a.20YrDetails'!Y52</f>
        <v>0</v>
      </c>
      <c r="Z52" s="126">
        <f>'7a.20YrDetails'!Z52</f>
        <v>0</v>
      </c>
      <c r="AA52" s="126">
        <f>'7a.20YrDetails'!AA52</f>
        <v>0</v>
      </c>
      <c r="AB52" s="126">
        <f>'7a.20YrDetails'!AB52</f>
        <v>0</v>
      </c>
      <c r="AC52" s="126">
        <f>'7a.20YrDetails'!AC52</f>
        <v>0</v>
      </c>
      <c r="AD52" s="126">
        <f>'7a.20YrDetails'!AD52</f>
        <v>0</v>
      </c>
      <c r="AE52" s="126">
        <f>'7a.20YrDetails'!AE52</f>
        <v>0</v>
      </c>
      <c r="AF52" s="126">
        <f>'7a.20YrDetails'!AF52</f>
        <v>0</v>
      </c>
      <c r="AG52" s="126">
        <f>'7a.20YrDetails'!AG52</f>
        <v>0</v>
      </c>
      <c r="AH52" s="126">
        <f>'7a.20YrDetails'!AH52</f>
        <v>0</v>
      </c>
      <c r="AI52" s="126">
        <f>'7a.20YrDetails'!AI52</f>
        <v>0</v>
      </c>
      <c r="AJ52" s="126">
        <f>'7a.20YrDetails'!AJ52</f>
        <v>0</v>
      </c>
      <c r="AK52" s="126">
        <f>'7a.20YrDetails'!AK52</f>
        <v>0</v>
      </c>
      <c r="AL52" s="126">
        <f>'7a.20YrDetails'!AL52</f>
        <v>0</v>
      </c>
      <c r="AM52" s="126">
        <f>'7a.20YrDetails'!AM52</f>
        <v>0</v>
      </c>
      <c r="AN52" s="126">
        <f>'7a.20YrDetails'!AN52</f>
        <v>0</v>
      </c>
      <c r="AO52" s="126">
        <f>'7a.20YrDetails'!AO52</f>
        <v>0</v>
      </c>
      <c r="AP52" s="126">
        <f>'7a.20YrDetails'!AP52</f>
        <v>0</v>
      </c>
      <c r="AQ52" s="126">
        <f>'7a.20YrDetails'!AQ52</f>
        <v>0</v>
      </c>
      <c r="AR52" s="126">
        <f>'7a.20YrDetails'!AR52</f>
        <v>0</v>
      </c>
      <c r="AS52" s="126">
        <f>'7a.20YrDetails'!AS52</f>
        <v>0</v>
      </c>
      <c r="AT52" s="126">
        <f>'7a.20YrDetails'!AT52</f>
        <v>0</v>
      </c>
      <c r="AU52" s="126">
        <f>'7a.20YrDetails'!AU52</f>
        <v>0</v>
      </c>
      <c r="AV52" s="126">
        <f>'7a.20YrDetails'!AV52</f>
        <v>0</v>
      </c>
      <c r="AW52" s="126">
        <f>'7a.20YrDetails'!AW52</f>
        <v>0</v>
      </c>
      <c r="AX52" s="126">
        <f>'7a.20YrDetails'!AX52</f>
        <v>0</v>
      </c>
      <c r="AY52" s="126">
        <f>'7a.20YrDetails'!AY52</f>
        <v>0</v>
      </c>
      <c r="AZ52" s="126">
        <f>'7a.20YrDetails'!AZ52</f>
        <v>0</v>
      </c>
      <c r="BA52" s="126">
        <f>'7a.20YrDetails'!BA52</f>
        <v>0</v>
      </c>
      <c r="BB52" s="126">
        <f>'7a.20YrDetails'!BB52</f>
        <v>0</v>
      </c>
      <c r="BC52" s="126">
        <f>'7a.20YrDetails'!BC52</f>
        <v>0</v>
      </c>
      <c r="BD52" s="126">
        <f>'7a.20YrDetails'!BD52</f>
        <v>0</v>
      </c>
      <c r="BE52" s="126">
        <f>'7a.20YrDetails'!BE52</f>
        <v>0</v>
      </c>
      <c r="BF52" s="126">
        <f>'7a.20YrDetails'!BF52</f>
        <v>0</v>
      </c>
      <c r="BG52" s="126">
        <f>'7a.20YrDetails'!BG52</f>
        <v>0</v>
      </c>
      <c r="BH52" s="126">
        <f>'7a.20YrDetails'!BH52</f>
        <v>0</v>
      </c>
      <c r="BI52" s="126">
        <f>'7a.20YrDetails'!BI52</f>
        <v>0</v>
      </c>
      <c r="BJ52" s="126">
        <f>'7a.20YrDetails'!BJ52</f>
        <v>0</v>
      </c>
      <c r="BK52" s="126">
        <f>'7a.20YrDetails'!BK52</f>
        <v>0</v>
      </c>
      <c r="BL52" s="126">
        <f>'7a.20YrDetails'!BL52</f>
        <v>0</v>
      </c>
      <c r="BM52" s="126">
        <f>'7a.20YrDetails'!BM52</f>
        <v>0</v>
      </c>
      <c r="BN52" s="126">
        <f>'7a.20YrDetails'!BN52</f>
        <v>0</v>
      </c>
      <c r="BO52" s="126">
        <f>'7a.20YrDetails'!BO52</f>
        <v>0</v>
      </c>
    </row>
    <row r="53" spans="3:67" ht="12" hidden="1" customHeight="1" outlineLevel="1">
      <c r="C53" s="16" t="str">
        <f>'7a.20YrDetails'!C53</f>
        <v>Water</v>
      </c>
      <c r="D53" s="16">
        <f>'7a.20YrDetails'!D53</f>
        <v>6451</v>
      </c>
      <c r="E53" s="82">
        <f>'7a.20YrDetails'!E53</f>
        <v>3.5000000000000003E-2</v>
      </c>
      <c r="F53" s="82">
        <f>'7a.20YrDetails'!F53</f>
        <v>3.5000000000000003E-2</v>
      </c>
      <c r="G53" s="125" t="str">
        <f>IF('7a.20YrDetails'!$G53="","",'7a.20YrDetails'!$G53)</f>
        <v/>
      </c>
      <c r="H53" s="126">
        <f>'7a.20YrDetails'!H53</f>
        <v>0</v>
      </c>
      <c r="I53" s="126">
        <f>'7a.20YrDetails'!I53</f>
        <v>0</v>
      </c>
      <c r="J53" s="126">
        <f>'7a.20YrDetails'!J53</f>
        <v>0</v>
      </c>
      <c r="K53" s="126">
        <f>'7a.20YrDetails'!K53</f>
        <v>0</v>
      </c>
      <c r="L53" s="126">
        <f>'7a.20YrDetails'!L53</f>
        <v>0</v>
      </c>
      <c r="M53" s="126">
        <f>'7a.20YrDetails'!M53</f>
        <v>0</v>
      </c>
      <c r="N53" s="126">
        <f>'7a.20YrDetails'!N53</f>
        <v>0</v>
      </c>
      <c r="O53" s="126">
        <f>'7a.20YrDetails'!O53</f>
        <v>0</v>
      </c>
      <c r="P53" s="126">
        <f>'7a.20YrDetails'!P53</f>
        <v>0</v>
      </c>
      <c r="Q53" s="126">
        <f>'7a.20YrDetails'!Q53</f>
        <v>0</v>
      </c>
      <c r="R53" s="126">
        <f>'7a.20YrDetails'!R53</f>
        <v>0</v>
      </c>
      <c r="S53" s="126">
        <f>'7a.20YrDetails'!S53</f>
        <v>0</v>
      </c>
      <c r="T53" s="126">
        <f>'7a.20YrDetails'!T53</f>
        <v>0</v>
      </c>
      <c r="U53" s="126">
        <f>'7a.20YrDetails'!U53</f>
        <v>0</v>
      </c>
      <c r="V53" s="126">
        <f>'7a.20YrDetails'!V53</f>
        <v>0</v>
      </c>
      <c r="W53" s="126">
        <f>'7a.20YrDetails'!W53</f>
        <v>0</v>
      </c>
      <c r="X53" s="126">
        <f>'7a.20YrDetails'!X53</f>
        <v>0</v>
      </c>
      <c r="Y53" s="126">
        <f>'7a.20YrDetails'!Y53</f>
        <v>0</v>
      </c>
      <c r="Z53" s="126">
        <f>'7a.20YrDetails'!Z53</f>
        <v>0</v>
      </c>
      <c r="AA53" s="126">
        <f>'7a.20YrDetails'!AA53</f>
        <v>0</v>
      </c>
      <c r="AB53" s="126">
        <f>'7a.20YrDetails'!AB53</f>
        <v>0</v>
      </c>
      <c r="AC53" s="126">
        <f>'7a.20YrDetails'!AC53</f>
        <v>0</v>
      </c>
      <c r="AD53" s="126">
        <f>'7a.20YrDetails'!AD53</f>
        <v>0</v>
      </c>
      <c r="AE53" s="126">
        <f>'7a.20YrDetails'!AE53</f>
        <v>0</v>
      </c>
      <c r="AF53" s="126">
        <f>'7a.20YrDetails'!AF53</f>
        <v>0</v>
      </c>
      <c r="AG53" s="126">
        <f>'7a.20YrDetails'!AG53</f>
        <v>0</v>
      </c>
      <c r="AH53" s="126">
        <f>'7a.20YrDetails'!AH53</f>
        <v>0</v>
      </c>
      <c r="AI53" s="126">
        <f>'7a.20YrDetails'!AI53</f>
        <v>0</v>
      </c>
      <c r="AJ53" s="126">
        <f>'7a.20YrDetails'!AJ53</f>
        <v>0</v>
      </c>
      <c r="AK53" s="126">
        <f>'7a.20YrDetails'!AK53</f>
        <v>0</v>
      </c>
      <c r="AL53" s="126">
        <f>'7a.20YrDetails'!AL53</f>
        <v>0</v>
      </c>
      <c r="AM53" s="126">
        <f>'7a.20YrDetails'!AM53</f>
        <v>0</v>
      </c>
      <c r="AN53" s="126">
        <f>'7a.20YrDetails'!AN53</f>
        <v>0</v>
      </c>
      <c r="AO53" s="126">
        <f>'7a.20YrDetails'!AO53</f>
        <v>0</v>
      </c>
      <c r="AP53" s="126">
        <f>'7a.20YrDetails'!AP53</f>
        <v>0</v>
      </c>
      <c r="AQ53" s="126">
        <f>'7a.20YrDetails'!AQ53</f>
        <v>0</v>
      </c>
      <c r="AR53" s="126">
        <f>'7a.20YrDetails'!AR53</f>
        <v>0</v>
      </c>
      <c r="AS53" s="126">
        <f>'7a.20YrDetails'!AS53</f>
        <v>0</v>
      </c>
      <c r="AT53" s="126">
        <f>'7a.20YrDetails'!AT53</f>
        <v>0</v>
      </c>
      <c r="AU53" s="126">
        <f>'7a.20YrDetails'!AU53</f>
        <v>0</v>
      </c>
      <c r="AV53" s="126">
        <f>'7a.20YrDetails'!AV53</f>
        <v>0</v>
      </c>
      <c r="AW53" s="126">
        <f>'7a.20YrDetails'!AW53</f>
        <v>0</v>
      </c>
      <c r="AX53" s="126">
        <f>'7a.20YrDetails'!AX53</f>
        <v>0</v>
      </c>
      <c r="AY53" s="126">
        <f>'7a.20YrDetails'!AY53</f>
        <v>0</v>
      </c>
      <c r="AZ53" s="126">
        <f>'7a.20YrDetails'!AZ53</f>
        <v>0</v>
      </c>
      <c r="BA53" s="126">
        <f>'7a.20YrDetails'!BA53</f>
        <v>0</v>
      </c>
      <c r="BB53" s="126">
        <f>'7a.20YrDetails'!BB53</f>
        <v>0</v>
      </c>
      <c r="BC53" s="126">
        <f>'7a.20YrDetails'!BC53</f>
        <v>0</v>
      </c>
      <c r="BD53" s="126">
        <f>'7a.20YrDetails'!BD53</f>
        <v>0</v>
      </c>
      <c r="BE53" s="126">
        <f>'7a.20YrDetails'!BE53</f>
        <v>0</v>
      </c>
      <c r="BF53" s="126">
        <f>'7a.20YrDetails'!BF53</f>
        <v>0</v>
      </c>
      <c r="BG53" s="126">
        <f>'7a.20YrDetails'!BG53</f>
        <v>0</v>
      </c>
      <c r="BH53" s="126">
        <f>'7a.20YrDetails'!BH53</f>
        <v>0</v>
      </c>
      <c r="BI53" s="126">
        <f>'7a.20YrDetails'!BI53</f>
        <v>0</v>
      </c>
      <c r="BJ53" s="126">
        <f>'7a.20YrDetails'!BJ53</f>
        <v>0</v>
      </c>
      <c r="BK53" s="126">
        <f>'7a.20YrDetails'!BK53</f>
        <v>0</v>
      </c>
      <c r="BL53" s="126">
        <f>'7a.20YrDetails'!BL53</f>
        <v>0</v>
      </c>
      <c r="BM53" s="126">
        <f>'7a.20YrDetails'!BM53</f>
        <v>0</v>
      </c>
      <c r="BN53" s="126">
        <f>'7a.20YrDetails'!BN53</f>
        <v>0</v>
      </c>
      <c r="BO53" s="126">
        <f>'7a.20YrDetails'!BO53</f>
        <v>0</v>
      </c>
    </row>
    <row r="54" spans="3:67" ht="12" hidden="1" customHeight="1" outlineLevel="1">
      <c r="C54" s="16" t="str">
        <f>'7a.20YrDetails'!C54</f>
        <v>Gas</v>
      </c>
      <c r="D54" s="16">
        <f>'7a.20YrDetails'!D54</f>
        <v>6452</v>
      </c>
      <c r="E54" s="82">
        <f>'7a.20YrDetails'!E54</f>
        <v>3.5000000000000003E-2</v>
      </c>
      <c r="F54" s="82">
        <f>'7a.20YrDetails'!F54</f>
        <v>3.5000000000000003E-2</v>
      </c>
      <c r="G54" s="125" t="str">
        <f>IF('7a.20YrDetails'!$G54="","",'7a.20YrDetails'!$G54)</f>
        <v/>
      </c>
      <c r="H54" s="126">
        <f>'7a.20YrDetails'!H54</f>
        <v>0</v>
      </c>
      <c r="I54" s="126">
        <f>'7a.20YrDetails'!I54</f>
        <v>0</v>
      </c>
      <c r="J54" s="126">
        <f>'7a.20YrDetails'!J54</f>
        <v>0</v>
      </c>
      <c r="K54" s="126">
        <f>'7a.20YrDetails'!K54</f>
        <v>0</v>
      </c>
      <c r="L54" s="126">
        <f>'7a.20YrDetails'!L54</f>
        <v>0</v>
      </c>
      <c r="M54" s="126">
        <f>'7a.20YrDetails'!M54</f>
        <v>0</v>
      </c>
      <c r="N54" s="126">
        <f>'7a.20YrDetails'!N54</f>
        <v>0</v>
      </c>
      <c r="O54" s="126">
        <f>'7a.20YrDetails'!O54</f>
        <v>0</v>
      </c>
      <c r="P54" s="126">
        <f>'7a.20YrDetails'!P54</f>
        <v>0</v>
      </c>
      <c r="Q54" s="126">
        <f>'7a.20YrDetails'!Q54</f>
        <v>0</v>
      </c>
      <c r="R54" s="126">
        <f>'7a.20YrDetails'!R54</f>
        <v>0</v>
      </c>
      <c r="S54" s="126">
        <f>'7a.20YrDetails'!S54</f>
        <v>0</v>
      </c>
      <c r="T54" s="126">
        <f>'7a.20YrDetails'!T54</f>
        <v>0</v>
      </c>
      <c r="U54" s="126">
        <f>'7a.20YrDetails'!U54</f>
        <v>0</v>
      </c>
      <c r="V54" s="126">
        <f>'7a.20YrDetails'!V54</f>
        <v>0</v>
      </c>
      <c r="W54" s="126">
        <f>'7a.20YrDetails'!W54</f>
        <v>0</v>
      </c>
      <c r="X54" s="126">
        <f>'7a.20YrDetails'!X54</f>
        <v>0</v>
      </c>
      <c r="Y54" s="126">
        <f>'7a.20YrDetails'!Y54</f>
        <v>0</v>
      </c>
      <c r="Z54" s="126">
        <f>'7a.20YrDetails'!Z54</f>
        <v>0</v>
      </c>
      <c r="AA54" s="126">
        <f>'7a.20YrDetails'!AA54</f>
        <v>0</v>
      </c>
      <c r="AB54" s="126">
        <f>'7a.20YrDetails'!AB54</f>
        <v>0</v>
      </c>
      <c r="AC54" s="126">
        <f>'7a.20YrDetails'!AC54</f>
        <v>0</v>
      </c>
      <c r="AD54" s="126">
        <f>'7a.20YrDetails'!AD54</f>
        <v>0</v>
      </c>
      <c r="AE54" s="126">
        <f>'7a.20YrDetails'!AE54</f>
        <v>0</v>
      </c>
      <c r="AF54" s="126">
        <f>'7a.20YrDetails'!AF54</f>
        <v>0</v>
      </c>
      <c r="AG54" s="126">
        <f>'7a.20YrDetails'!AG54</f>
        <v>0</v>
      </c>
      <c r="AH54" s="126">
        <f>'7a.20YrDetails'!AH54</f>
        <v>0</v>
      </c>
      <c r="AI54" s="126">
        <f>'7a.20YrDetails'!AI54</f>
        <v>0</v>
      </c>
      <c r="AJ54" s="126">
        <f>'7a.20YrDetails'!AJ54</f>
        <v>0</v>
      </c>
      <c r="AK54" s="126">
        <f>'7a.20YrDetails'!AK54</f>
        <v>0</v>
      </c>
      <c r="AL54" s="126">
        <f>'7a.20YrDetails'!AL54</f>
        <v>0</v>
      </c>
      <c r="AM54" s="126">
        <f>'7a.20YrDetails'!AM54</f>
        <v>0</v>
      </c>
      <c r="AN54" s="126">
        <f>'7a.20YrDetails'!AN54</f>
        <v>0</v>
      </c>
      <c r="AO54" s="126">
        <f>'7a.20YrDetails'!AO54</f>
        <v>0</v>
      </c>
      <c r="AP54" s="126">
        <f>'7a.20YrDetails'!AP54</f>
        <v>0</v>
      </c>
      <c r="AQ54" s="126">
        <f>'7a.20YrDetails'!AQ54</f>
        <v>0</v>
      </c>
      <c r="AR54" s="126">
        <f>'7a.20YrDetails'!AR54</f>
        <v>0</v>
      </c>
      <c r="AS54" s="126">
        <f>'7a.20YrDetails'!AS54</f>
        <v>0</v>
      </c>
      <c r="AT54" s="126">
        <f>'7a.20YrDetails'!AT54</f>
        <v>0</v>
      </c>
      <c r="AU54" s="126">
        <f>'7a.20YrDetails'!AU54</f>
        <v>0</v>
      </c>
      <c r="AV54" s="126">
        <f>'7a.20YrDetails'!AV54</f>
        <v>0</v>
      </c>
      <c r="AW54" s="126">
        <f>'7a.20YrDetails'!AW54</f>
        <v>0</v>
      </c>
      <c r="AX54" s="126">
        <f>'7a.20YrDetails'!AX54</f>
        <v>0</v>
      </c>
      <c r="AY54" s="126">
        <f>'7a.20YrDetails'!AY54</f>
        <v>0</v>
      </c>
      <c r="AZ54" s="126">
        <f>'7a.20YrDetails'!AZ54</f>
        <v>0</v>
      </c>
      <c r="BA54" s="126">
        <f>'7a.20YrDetails'!BA54</f>
        <v>0</v>
      </c>
      <c r="BB54" s="126">
        <f>'7a.20YrDetails'!BB54</f>
        <v>0</v>
      </c>
      <c r="BC54" s="126">
        <f>'7a.20YrDetails'!BC54</f>
        <v>0</v>
      </c>
      <c r="BD54" s="126">
        <f>'7a.20YrDetails'!BD54</f>
        <v>0</v>
      </c>
      <c r="BE54" s="126">
        <f>'7a.20YrDetails'!BE54</f>
        <v>0</v>
      </c>
      <c r="BF54" s="126">
        <f>'7a.20YrDetails'!BF54</f>
        <v>0</v>
      </c>
      <c r="BG54" s="126">
        <f>'7a.20YrDetails'!BG54</f>
        <v>0</v>
      </c>
      <c r="BH54" s="126">
        <f>'7a.20YrDetails'!BH54</f>
        <v>0</v>
      </c>
      <c r="BI54" s="126">
        <f>'7a.20YrDetails'!BI54</f>
        <v>0</v>
      </c>
      <c r="BJ54" s="126">
        <f>'7a.20YrDetails'!BJ54</f>
        <v>0</v>
      </c>
      <c r="BK54" s="126">
        <f>'7a.20YrDetails'!BK54</f>
        <v>0</v>
      </c>
      <c r="BL54" s="126">
        <f>'7a.20YrDetails'!BL54</f>
        <v>0</v>
      </c>
      <c r="BM54" s="126">
        <f>'7a.20YrDetails'!BM54</f>
        <v>0</v>
      </c>
      <c r="BN54" s="126">
        <f>'7a.20YrDetails'!BN54</f>
        <v>0</v>
      </c>
      <c r="BO54" s="126">
        <f>'7a.20YrDetails'!BO54</f>
        <v>0</v>
      </c>
    </row>
    <row r="55" spans="3:67" ht="12" hidden="1" customHeight="1" outlineLevel="1">
      <c r="C55" s="16" t="str">
        <f>'7a.20YrDetails'!C55</f>
        <v>Sewer</v>
      </c>
      <c r="D55" s="16">
        <f>'7a.20YrDetails'!D55</f>
        <v>6453</v>
      </c>
      <c r="E55" s="82">
        <f>'7a.20YrDetails'!E55</f>
        <v>3.5000000000000003E-2</v>
      </c>
      <c r="F55" s="82">
        <f>'7a.20YrDetails'!F55</f>
        <v>3.5000000000000003E-2</v>
      </c>
      <c r="G55" s="125" t="str">
        <f>IF('7a.20YrDetails'!$G55="","",'7a.20YrDetails'!$G55)</f>
        <v/>
      </c>
      <c r="H55" s="126">
        <f>'7a.20YrDetails'!H55</f>
        <v>0</v>
      </c>
      <c r="I55" s="126">
        <f>'7a.20YrDetails'!I55</f>
        <v>0</v>
      </c>
      <c r="J55" s="126">
        <f>'7a.20YrDetails'!J55</f>
        <v>0</v>
      </c>
      <c r="K55" s="126">
        <f>'7a.20YrDetails'!K55</f>
        <v>0</v>
      </c>
      <c r="L55" s="126">
        <f>'7a.20YrDetails'!L55</f>
        <v>0</v>
      </c>
      <c r="M55" s="126">
        <f>'7a.20YrDetails'!M55</f>
        <v>0</v>
      </c>
      <c r="N55" s="126">
        <f>'7a.20YrDetails'!N55</f>
        <v>0</v>
      </c>
      <c r="O55" s="126">
        <f>'7a.20YrDetails'!O55</f>
        <v>0</v>
      </c>
      <c r="P55" s="126">
        <f>'7a.20YrDetails'!P55</f>
        <v>0</v>
      </c>
      <c r="Q55" s="126">
        <f>'7a.20YrDetails'!Q55</f>
        <v>0</v>
      </c>
      <c r="R55" s="126">
        <f>'7a.20YrDetails'!R55</f>
        <v>0</v>
      </c>
      <c r="S55" s="126">
        <f>'7a.20YrDetails'!S55</f>
        <v>0</v>
      </c>
      <c r="T55" s="126">
        <f>'7a.20YrDetails'!T55</f>
        <v>0</v>
      </c>
      <c r="U55" s="126">
        <f>'7a.20YrDetails'!U55</f>
        <v>0</v>
      </c>
      <c r="V55" s="126">
        <f>'7a.20YrDetails'!V55</f>
        <v>0</v>
      </c>
      <c r="W55" s="126">
        <f>'7a.20YrDetails'!W55</f>
        <v>0</v>
      </c>
      <c r="X55" s="126">
        <f>'7a.20YrDetails'!X55</f>
        <v>0</v>
      </c>
      <c r="Y55" s="126">
        <f>'7a.20YrDetails'!Y55</f>
        <v>0</v>
      </c>
      <c r="Z55" s="126">
        <f>'7a.20YrDetails'!Z55</f>
        <v>0</v>
      </c>
      <c r="AA55" s="126">
        <f>'7a.20YrDetails'!AA55</f>
        <v>0</v>
      </c>
      <c r="AB55" s="126">
        <f>'7a.20YrDetails'!AB55</f>
        <v>0</v>
      </c>
      <c r="AC55" s="126">
        <f>'7a.20YrDetails'!AC55</f>
        <v>0</v>
      </c>
      <c r="AD55" s="126">
        <f>'7a.20YrDetails'!AD55</f>
        <v>0</v>
      </c>
      <c r="AE55" s="126">
        <f>'7a.20YrDetails'!AE55</f>
        <v>0</v>
      </c>
      <c r="AF55" s="126">
        <f>'7a.20YrDetails'!AF55</f>
        <v>0</v>
      </c>
      <c r="AG55" s="126">
        <f>'7a.20YrDetails'!AG55</f>
        <v>0</v>
      </c>
      <c r="AH55" s="126">
        <f>'7a.20YrDetails'!AH55</f>
        <v>0</v>
      </c>
      <c r="AI55" s="126">
        <f>'7a.20YrDetails'!AI55</f>
        <v>0</v>
      </c>
      <c r="AJ55" s="126">
        <f>'7a.20YrDetails'!AJ55</f>
        <v>0</v>
      </c>
      <c r="AK55" s="126">
        <f>'7a.20YrDetails'!AK55</f>
        <v>0</v>
      </c>
      <c r="AL55" s="126">
        <f>'7a.20YrDetails'!AL55</f>
        <v>0</v>
      </c>
      <c r="AM55" s="126">
        <f>'7a.20YrDetails'!AM55</f>
        <v>0</v>
      </c>
      <c r="AN55" s="126">
        <f>'7a.20YrDetails'!AN55</f>
        <v>0</v>
      </c>
      <c r="AO55" s="126">
        <f>'7a.20YrDetails'!AO55</f>
        <v>0</v>
      </c>
      <c r="AP55" s="126">
        <f>'7a.20YrDetails'!AP55</f>
        <v>0</v>
      </c>
      <c r="AQ55" s="126">
        <f>'7a.20YrDetails'!AQ55</f>
        <v>0</v>
      </c>
      <c r="AR55" s="126">
        <f>'7a.20YrDetails'!AR55</f>
        <v>0</v>
      </c>
      <c r="AS55" s="126">
        <f>'7a.20YrDetails'!AS55</f>
        <v>0</v>
      </c>
      <c r="AT55" s="126">
        <f>'7a.20YrDetails'!AT55</f>
        <v>0</v>
      </c>
      <c r="AU55" s="126">
        <f>'7a.20YrDetails'!AU55</f>
        <v>0</v>
      </c>
      <c r="AV55" s="126">
        <f>'7a.20YrDetails'!AV55</f>
        <v>0</v>
      </c>
      <c r="AW55" s="126">
        <f>'7a.20YrDetails'!AW55</f>
        <v>0</v>
      </c>
      <c r="AX55" s="126">
        <f>'7a.20YrDetails'!AX55</f>
        <v>0</v>
      </c>
      <c r="AY55" s="126">
        <f>'7a.20YrDetails'!AY55</f>
        <v>0</v>
      </c>
      <c r="AZ55" s="126">
        <f>'7a.20YrDetails'!AZ55</f>
        <v>0</v>
      </c>
      <c r="BA55" s="126">
        <f>'7a.20YrDetails'!BA55</f>
        <v>0</v>
      </c>
      <c r="BB55" s="126">
        <f>'7a.20YrDetails'!BB55</f>
        <v>0</v>
      </c>
      <c r="BC55" s="126">
        <f>'7a.20YrDetails'!BC55</f>
        <v>0</v>
      </c>
      <c r="BD55" s="126">
        <f>'7a.20YrDetails'!BD55</f>
        <v>0</v>
      </c>
      <c r="BE55" s="126">
        <f>'7a.20YrDetails'!BE55</f>
        <v>0</v>
      </c>
      <c r="BF55" s="126">
        <f>'7a.20YrDetails'!BF55</f>
        <v>0</v>
      </c>
      <c r="BG55" s="126">
        <f>'7a.20YrDetails'!BG55</f>
        <v>0</v>
      </c>
      <c r="BH55" s="126">
        <f>'7a.20YrDetails'!BH55</f>
        <v>0</v>
      </c>
      <c r="BI55" s="126">
        <f>'7a.20YrDetails'!BI55</f>
        <v>0</v>
      </c>
      <c r="BJ55" s="126">
        <f>'7a.20YrDetails'!BJ55</f>
        <v>0</v>
      </c>
      <c r="BK55" s="126">
        <f>'7a.20YrDetails'!BK55</f>
        <v>0</v>
      </c>
      <c r="BL55" s="126">
        <f>'7a.20YrDetails'!BL55</f>
        <v>0</v>
      </c>
      <c r="BM55" s="126">
        <f>'7a.20YrDetails'!BM55</f>
        <v>0</v>
      </c>
      <c r="BN55" s="126">
        <f>'7a.20YrDetails'!BN55</f>
        <v>0</v>
      </c>
      <c r="BO55" s="126">
        <f>'7a.20YrDetails'!BO55</f>
        <v>0</v>
      </c>
    </row>
    <row r="56" spans="3:67" ht="12" hidden="1" customHeight="1" outlineLevel="1">
      <c r="C56" s="12" t="str">
        <f>'7a.20YrDetails'!C56</f>
        <v>Sub-total Utilities</v>
      </c>
      <c r="D56" s="12"/>
      <c r="E56" s="83"/>
      <c r="F56" s="83"/>
      <c r="G56" s="84"/>
      <c r="H56" s="126">
        <f>'7a.20YrDetails'!H56</f>
        <v>0</v>
      </c>
      <c r="I56" s="126">
        <f>'7a.20YrDetails'!I56</f>
        <v>0</v>
      </c>
      <c r="J56" s="126">
        <f>'7a.20YrDetails'!J56</f>
        <v>0</v>
      </c>
      <c r="K56" s="126">
        <f>'7a.20YrDetails'!K56</f>
        <v>0</v>
      </c>
      <c r="L56" s="126">
        <f>'7a.20YrDetails'!L56</f>
        <v>0</v>
      </c>
      <c r="M56" s="126">
        <f>'7a.20YrDetails'!M56</f>
        <v>0</v>
      </c>
      <c r="N56" s="126">
        <f>'7a.20YrDetails'!N56</f>
        <v>0</v>
      </c>
      <c r="O56" s="126">
        <f>'7a.20YrDetails'!O56</f>
        <v>0</v>
      </c>
      <c r="P56" s="126">
        <f>'7a.20YrDetails'!P56</f>
        <v>0</v>
      </c>
      <c r="Q56" s="126">
        <f>'7a.20YrDetails'!Q56</f>
        <v>0</v>
      </c>
      <c r="R56" s="126">
        <f>'7a.20YrDetails'!R56</f>
        <v>0</v>
      </c>
      <c r="S56" s="126">
        <f>'7a.20YrDetails'!S56</f>
        <v>0</v>
      </c>
      <c r="T56" s="126">
        <f>'7a.20YrDetails'!T56</f>
        <v>0</v>
      </c>
      <c r="U56" s="126">
        <f>'7a.20YrDetails'!U56</f>
        <v>0</v>
      </c>
      <c r="V56" s="126">
        <f>'7a.20YrDetails'!V56</f>
        <v>0</v>
      </c>
      <c r="W56" s="126">
        <f>'7a.20YrDetails'!W56</f>
        <v>0</v>
      </c>
      <c r="X56" s="126">
        <f>'7a.20YrDetails'!X56</f>
        <v>0</v>
      </c>
      <c r="Y56" s="126">
        <f>'7a.20YrDetails'!Y56</f>
        <v>0</v>
      </c>
      <c r="Z56" s="126">
        <f>'7a.20YrDetails'!Z56</f>
        <v>0</v>
      </c>
      <c r="AA56" s="126">
        <f>'7a.20YrDetails'!AA56</f>
        <v>0</v>
      </c>
      <c r="AB56" s="126">
        <f>'7a.20YrDetails'!AB56</f>
        <v>0</v>
      </c>
      <c r="AC56" s="126">
        <f>'7a.20YrDetails'!AC56</f>
        <v>0</v>
      </c>
      <c r="AD56" s="126">
        <f>'7a.20YrDetails'!AD56</f>
        <v>0</v>
      </c>
      <c r="AE56" s="126">
        <f>'7a.20YrDetails'!AE56</f>
        <v>0</v>
      </c>
      <c r="AF56" s="126">
        <f>'7a.20YrDetails'!AF56</f>
        <v>0</v>
      </c>
      <c r="AG56" s="126">
        <f>'7a.20YrDetails'!AG56</f>
        <v>0</v>
      </c>
      <c r="AH56" s="126">
        <f>'7a.20YrDetails'!AH56</f>
        <v>0</v>
      </c>
      <c r="AI56" s="126">
        <f>'7a.20YrDetails'!AI56</f>
        <v>0</v>
      </c>
      <c r="AJ56" s="126">
        <f>'7a.20YrDetails'!AJ56</f>
        <v>0</v>
      </c>
      <c r="AK56" s="126">
        <f>'7a.20YrDetails'!AK56</f>
        <v>0</v>
      </c>
      <c r="AL56" s="126">
        <f>'7a.20YrDetails'!AL56</f>
        <v>0</v>
      </c>
      <c r="AM56" s="126">
        <f>'7a.20YrDetails'!AM56</f>
        <v>0</v>
      </c>
      <c r="AN56" s="126">
        <f>'7a.20YrDetails'!AN56</f>
        <v>0</v>
      </c>
      <c r="AO56" s="126">
        <f>'7a.20YrDetails'!AO56</f>
        <v>0</v>
      </c>
      <c r="AP56" s="126">
        <f>'7a.20YrDetails'!AP56</f>
        <v>0</v>
      </c>
      <c r="AQ56" s="126">
        <f>'7a.20YrDetails'!AQ56</f>
        <v>0</v>
      </c>
      <c r="AR56" s="126">
        <f>'7a.20YrDetails'!AR56</f>
        <v>0</v>
      </c>
      <c r="AS56" s="126">
        <f>'7a.20YrDetails'!AS56</f>
        <v>0</v>
      </c>
      <c r="AT56" s="126">
        <f>'7a.20YrDetails'!AT56</f>
        <v>0</v>
      </c>
      <c r="AU56" s="126">
        <f>'7a.20YrDetails'!AU56</f>
        <v>0</v>
      </c>
      <c r="AV56" s="126">
        <f>'7a.20YrDetails'!AV56</f>
        <v>0</v>
      </c>
      <c r="AW56" s="126">
        <f>'7a.20YrDetails'!AW56</f>
        <v>0</v>
      </c>
      <c r="AX56" s="126">
        <f>'7a.20YrDetails'!AX56</f>
        <v>0</v>
      </c>
      <c r="AY56" s="126">
        <f>'7a.20YrDetails'!AY56</f>
        <v>0</v>
      </c>
      <c r="AZ56" s="126">
        <f>'7a.20YrDetails'!AZ56</f>
        <v>0</v>
      </c>
      <c r="BA56" s="126">
        <f>'7a.20YrDetails'!BA56</f>
        <v>0</v>
      </c>
      <c r="BB56" s="126">
        <f>'7a.20YrDetails'!BB56</f>
        <v>0</v>
      </c>
      <c r="BC56" s="126">
        <f>'7a.20YrDetails'!BC56</f>
        <v>0</v>
      </c>
      <c r="BD56" s="126">
        <f>'7a.20YrDetails'!BD56</f>
        <v>0</v>
      </c>
      <c r="BE56" s="126">
        <f>'7a.20YrDetails'!BE56</f>
        <v>0</v>
      </c>
      <c r="BF56" s="126">
        <f>'7a.20YrDetails'!BF56</f>
        <v>0</v>
      </c>
      <c r="BG56" s="126">
        <f>'7a.20YrDetails'!BG56</f>
        <v>0</v>
      </c>
      <c r="BH56" s="126">
        <f>'7a.20YrDetails'!BH56</f>
        <v>0</v>
      </c>
      <c r="BI56" s="126">
        <f>'7a.20YrDetails'!BI56</f>
        <v>0</v>
      </c>
      <c r="BJ56" s="126">
        <f>'7a.20YrDetails'!BJ56</f>
        <v>0</v>
      </c>
      <c r="BK56" s="126">
        <f>'7a.20YrDetails'!BK56</f>
        <v>0</v>
      </c>
      <c r="BL56" s="126">
        <f>'7a.20YrDetails'!BL56</f>
        <v>0</v>
      </c>
      <c r="BM56" s="126">
        <f>'7a.20YrDetails'!BM56</f>
        <v>0</v>
      </c>
      <c r="BN56" s="126">
        <f>'7a.20YrDetails'!BN56</f>
        <v>0</v>
      </c>
      <c r="BO56" s="126">
        <f>'7a.20YrDetails'!BO56</f>
        <v>0</v>
      </c>
    </row>
    <row r="57" spans="3:67" ht="12" customHeight="1" collapsed="1">
      <c r="C57" s="827" t="str">
        <f>'7a.20YrDetails'!C57</f>
        <v>Taxes and Licenses</v>
      </c>
      <c r="D57" s="827"/>
      <c r="E57" s="81">
        <f>E58</f>
        <v>3.5000000000000003E-2</v>
      </c>
      <c r="F57" s="81">
        <f>IF(SUBTOTAL(103,$C$58:$C$61)&gt;0,"",F58)</f>
        <v>3.5000000000000003E-2</v>
      </c>
      <c r="G57" s="125"/>
      <c r="H57" s="126">
        <f t="shared" ref="H57:S57" si="8">IF(SUBTOTAL(103,$C$58:$C$61)&gt;0,"",H61)</f>
        <v>0</v>
      </c>
      <c r="I57" s="126">
        <f t="shared" si="8"/>
        <v>0</v>
      </c>
      <c r="J57" s="126">
        <f t="shared" si="8"/>
        <v>0</v>
      </c>
      <c r="K57" s="126">
        <f t="shared" si="8"/>
        <v>0</v>
      </c>
      <c r="L57" s="126">
        <f t="shared" si="8"/>
        <v>0</v>
      </c>
      <c r="M57" s="126">
        <f t="shared" si="8"/>
        <v>0</v>
      </c>
      <c r="N57" s="126">
        <f t="shared" si="8"/>
        <v>0</v>
      </c>
      <c r="O57" s="126">
        <f t="shared" si="8"/>
        <v>0</v>
      </c>
      <c r="P57" s="126">
        <f t="shared" si="8"/>
        <v>0</v>
      </c>
      <c r="Q57" s="126">
        <f t="shared" si="8"/>
        <v>0</v>
      </c>
      <c r="R57" s="126">
        <f t="shared" si="8"/>
        <v>0</v>
      </c>
      <c r="S57" s="126">
        <f t="shared" si="8"/>
        <v>0</v>
      </c>
      <c r="T57" s="126">
        <f t="shared" ref="T57:BO57" si="9">IF(SUBTOTAL(103,$C$58:$C$61)&gt;0,"",T61)</f>
        <v>0</v>
      </c>
      <c r="U57" s="126">
        <f t="shared" si="9"/>
        <v>0</v>
      </c>
      <c r="V57" s="126">
        <f t="shared" si="9"/>
        <v>0</v>
      </c>
      <c r="W57" s="126">
        <f t="shared" si="9"/>
        <v>0</v>
      </c>
      <c r="X57" s="126">
        <f t="shared" si="9"/>
        <v>0</v>
      </c>
      <c r="Y57" s="126">
        <f t="shared" si="9"/>
        <v>0</v>
      </c>
      <c r="Z57" s="126">
        <f t="shared" si="9"/>
        <v>0</v>
      </c>
      <c r="AA57" s="126">
        <f t="shared" si="9"/>
        <v>0</v>
      </c>
      <c r="AB57" s="126">
        <f t="shared" si="9"/>
        <v>0</v>
      </c>
      <c r="AC57" s="126">
        <f t="shared" si="9"/>
        <v>0</v>
      </c>
      <c r="AD57" s="126">
        <f t="shared" si="9"/>
        <v>0</v>
      </c>
      <c r="AE57" s="126">
        <f t="shared" si="9"/>
        <v>0</v>
      </c>
      <c r="AF57" s="126">
        <f t="shared" si="9"/>
        <v>0</v>
      </c>
      <c r="AG57" s="126">
        <f t="shared" si="9"/>
        <v>0</v>
      </c>
      <c r="AH57" s="126">
        <f t="shared" si="9"/>
        <v>0</v>
      </c>
      <c r="AI57" s="126">
        <f t="shared" si="9"/>
        <v>0</v>
      </c>
      <c r="AJ57" s="126">
        <f t="shared" si="9"/>
        <v>0</v>
      </c>
      <c r="AK57" s="126">
        <f t="shared" si="9"/>
        <v>0</v>
      </c>
      <c r="AL57" s="126">
        <f t="shared" si="9"/>
        <v>0</v>
      </c>
      <c r="AM57" s="126">
        <f t="shared" si="9"/>
        <v>0</v>
      </c>
      <c r="AN57" s="126">
        <f t="shared" si="9"/>
        <v>0</v>
      </c>
      <c r="AO57" s="126">
        <f t="shared" si="9"/>
        <v>0</v>
      </c>
      <c r="AP57" s="126">
        <f t="shared" si="9"/>
        <v>0</v>
      </c>
      <c r="AQ57" s="126">
        <f t="shared" si="9"/>
        <v>0</v>
      </c>
      <c r="AR57" s="126">
        <f t="shared" si="9"/>
        <v>0</v>
      </c>
      <c r="AS57" s="126">
        <f t="shared" si="9"/>
        <v>0</v>
      </c>
      <c r="AT57" s="126">
        <f t="shared" si="9"/>
        <v>0</v>
      </c>
      <c r="AU57" s="126">
        <f t="shared" si="9"/>
        <v>0</v>
      </c>
      <c r="AV57" s="126">
        <f t="shared" si="9"/>
        <v>0</v>
      </c>
      <c r="AW57" s="126">
        <f t="shared" si="9"/>
        <v>0</v>
      </c>
      <c r="AX57" s="126">
        <f t="shared" si="9"/>
        <v>0</v>
      </c>
      <c r="AY57" s="126">
        <f t="shared" si="9"/>
        <v>0</v>
      </c>
      <c r="AZ57" s="126">
        <f t="shared" si="9"/>
        <v>0</v>
      </c>
      <c r="BA57" s="126">
        <f t="shared" si="9"/>
        <v>0</v>
      </c>
      <c r="BB57" s="126">
        <f t="shared" si="9"/>
        <v>0</v>
      </c>
      <c r="BC57" s="126">
        <f t="shared" si="9"/>
        <v>0</v>
      </c>
      <c r="BD57" s="126">
        <f t="shared" si="9"/>
        <v>0</v>
      </c>
      <c r="BE57" s="126">
        <f t="shared" si="9"/>
        <v>0</v>
      </c>
      <c r="BF57" s="126">
        <f t="shared" si="9"/>
        <v>0</v>
      </c>
      <c r="BG57" s="126">
        <f t="shared" si="9"/>
        <v>0</v>
      </c>
      <c r="BH57" s="126">
        <f t="shared" si="9"/>
        <v>0</v>
      </c>
      <c r="BI57" s="126">
        <f t="shared" si="9"/>
        <v>0</v>
      </c>
      <c r="BJ57" s="126">
        <f t="shared" si="9"/>
        <v>0</v>
      </c>
      <c r="BK57" s="126">
        <f t="shared" si="9"/>
        <v>0</v>
      </c>
      <c r="BL57" s="126">
        <f t="shared" si="9"/>
        <v>0</v>
      </c>
      <c r="BM57" s="126">
        <f t="shared" si="9"/>
        <v>0</v>
      </c>
      <c r="BN57" s="126">
        <f t="shared" si="9"/>
        <v>0</v>
      </c>
      <c r="BO57" s="126">
        <f t="shared" si="9"/>
        <v>0</v>
      </c>
    </row>
    <row r="58" spans="3:67" ht="12" hidden="1" customHeight="1" outlineLevel="1">
      <c r="C58" s="827" t="str">
        <f>'7a.20YrDetails'!C58</f>
        <v>Real Estate Taxes</v>
      </c>
      <c r="D58" s="827">
        <f>'7a.20YrDetails'!D58</f>
        <v>6710</v>
      </c>
      <c r="E58" s="82">
        <f>'7a.20YrDetails'!E58</f>
        <v>3.5000000000000003E-2</v>
      </c>
      <c r="F58" s="82">
        <f>'7a.20YrDetails'!F58</f>
        <v>3.5000000000000003E-2</v>
      </c>
      <c r="G58" s="125" t="str">
        <f>IF('7a.20YrDetails'!$G58="","",'7a.20YrDetails'!$G58)</f>
        <v/>
      </c>
      <c r="H58" s="126">
        <f>'7a.20YrDetails'!H58</f>
        <v>0</v>
      </c>
      <c r="I58" s="126">
        <f>'7a.20YrDetails'!I58</f>
        <v>0</v>
      </c>
      <c r="J58" s="126">
        <f>'7a.20YrDetails'!J58</f>
        <v>0</v>
      </c>
      <c r="K58" s="126">
        <f>'7a.20YrDetails'!K58</f>
        <v>0</v>
      </c>
      <c r="L58" s="126">
        <f>'7a.20YrDetails'!L58</f>
        <v>0</v>
      </c>
      <c r="M58" s="126">
        <f>'7a.20YrDetails'!M58</f>
        <v>0</v>
      </c>
      <c r="N58" s="126">
        <f>'7a.20YrDetails'!N58</f>
        <v>0</v>
      </c>
      <c r="O58" s="126">
        <f>'7a.20YrDetails'!O58</f>
        <v>0</v>
      </c>
      <c r="P58" s="126">
        <f>'7a.20YrDetails'!P58</f>
        <v>0</v>
      </c>
      <c r="Q58" s="126">
        <f>'7a.20YrDetails'!Q58</f>
        <v>0</v>
      </c>
      <c r="R58" s="126">
        <f>'7a.20YrDetails'!R58</f>
        <v>0</v>
      </c>
      <c r="S58" s="126">
        <f>'7a.20YrDetails'!S58</f>
        <v>0</v>
      </c>
      <c r="T58" s="126">
        <f>'7a.20YrDetails'!T58</f>
        <v>0</v>
      </c>
      <c r="U58" s="126">
        <f>'7a.20YrDetails'!U58</f>
        <v>0</v>
      </c>
      <c r="V58" s="126">
        <f>'7a.20YrDetails'!V58</f>
        <v>0</v>
      </c>
      <c r="W58" s="126">
        <f>'7a.20YrDetails'!W58</f>
        <v>0</v>
      </c>
      <c r="X58" s="126">
        <f>'7a.20YrDetails'!X58</f>
        <v>0</v>
      </c>
      <c r="Y58" s="126">
        <f>'7a.20YrDetails'!Y58</f>
        <v>0</v>
      </c>
      <c r="Z58" s="126">
        <f>'7a.20YrDetails'!Z58</f>
        <v>0</v>
      </c>
      <c r="AA58" s="126">
        <f>'7a.20YrDetails'!AA58</f>
        <v>0</v>
      </c>
      <c r="AB58" s="126">
        <f>'7a.20YrDetails'!AB58</f>
        <v>0</v>
      </c>
      <c r="AC58" s="126">
        <f>'7a.20YrDetails'!AC58</f>
        <v>0</v>
      </c>
      <c r="AD58" s="126">
        <f>'7a.20YrDetails'!AD58</f>
        <v>0</v>
      </c>
      <c r="AE58" s="126">
        <f>'7a.20YrDetails'!AE58</f>
        <v>0</v>
      </c>
      <c r="AF58" s="126">
        <f>'7a.20YrDetails'!AF58</f>
        <v>0</v>
      </c>
      <c r="AG58" s="126">
        <f>'7a.20YrDetails'!AG58</f>
        <v>0</v>
      </c>
      <c r="AH58" s="126">
        <f>'7a.20YrDetails'!AH58</f>
        <v>0</v>
      </c>
      <c r="AI58" s="126">
        <f>'7a.20YrDetails'!AI58</f>
        <v>0</v>
      </c>
      <c r="AJ58" s="126">
        <f>'7a.20YrDetails'!AJ58</f>
        <v>0</v>
      </c>
      <c r="AK58" s="126">
        <f>'7a.20YrDetails'!AK58</f>
        <v>0</v>
      </c>
      <c r="AL58" s="126">
        <f>'7a.20YrDetails'!AL58</f>
        <v>0</v>
      </c>
      <c r="AM58" s="126">
        <f>'7a.20YrDetails'!AM58</f>
        <v>0</v>
      </c>
      <c r="AN58" s="126">
        <f>'7a.20YrDetails'!AN58</f>
        <v>0</v>
      </c>
      <c r="AO58" s="126">
        <f>'7a.20YrDetails'!AO58</f>
        <v>0</v>
      </c>
      <c r="AP58" s="126">
        <f>'7a.20YrDetails'!AP58</f>
        <v>0</v>
      </c>
      <c r="AQ58" s="126">
        <f>'7a.20YrDetails'!AQ58</f>
        <v>0</v>
      </c>
      <c r="AR58" s="126">
        <f>'7a.20YrDetails'!AR58</f>
        <v>0</v>
      </c>
      <c r="AS58" s="126">
        <f>'7a.20YrDetails'!AS58</f>
        <v>0</v>
      </c>
      <c r="AT58" s="126">
        <f>'7a.20YrDetails'!AT58</f>
        <v>0</v>
      </c>
      <c r="AU58" s="126">
        <f>'7a.20YrDetails'!AU58</f>
        <v>0</v>
      </c>
      <c r="AV58" s="126">
        <f>'7a.20YrDetails'!AV58</f>
        <v>0</v>
      </c>
      <c r="AW58" s="126">
        <f>'7a.20YrDetails'!AW58</f>
        <v>0</v>
      </c>
      <c r="AX58" s="126">
        <f>'7a.20YrDetails'!AX58</f>
        <v>0</v>
      </c>
      <c r="AY58" s="126">
        <f>'7a.20YrDetails'!AY58</f>
        <v>0</v>
      </c>
      <c r="AZ58" s="126">
        <f>'7a.20YrDetails'!AZ58</f>
        <v>0</v>
      </c>
      <c r="BA58" s="126">
        <f>'7a.20YrDetails'!BA58</f>
        <v>0</v>
      </c>
      <c r="BB58" s="126">
        <f>'7a.20YrDetails'!BB58</f>
        <v>0</v>
      </c>
      <c r="BC58" s="126">
        <f>'7a.20YrDetails'!BC58</f>
        <v>0</v>
      </c>
      <c r="BD58" s="126">
        <f>'7a.20YrDetails'!BD58</f>
        <v>0</v>
      </c>
      <c r="BE58" s="126">
        <f>'7a.20YrDetails'!BE58</f>
        <v>0</v>
      </c>
      <c r="BF58" s="126">
        <f>'7a.20YrDetails'!BF58</f>
        <v>0</v>
      </c>
      <c r="BG58" s="126">
        <f>'7a.20YrDetails'!BG58</f>
        <v>0</v>
      </c>
      <c r="BH58" s="126">
        <f>'7a.20YrDetails'!BH58</f>
        <v>0</v>
      </c>
      <c r="BI58" s="126">
        <f>'7a.20YrDetails'!BI58</f>
        <v>0</v>
      </c>
      <c r="BJ58" s="126">
        <f>'7a.20YrDetails'!BJ58</f>
        <v>0</v>
      </c>
      <c r="BK58" s="126">
        <f>'7a.20YrDetails'!BK58</f>
        <v>0</v>
      </c>
      <c r="BL58" s="126">
        <f>'7a.20YrDetails'!BL58</f>
        <v>0</v>
      </c>
      <c r="BM58" s="126">
        <f>'7a.20YrDetails'!BM58</f>
        <v>0</v>
      </c>
      <c r="BN58" s="126">
        <f>'7a.20YrDetails'!BN58</f>
        <v>0</v>
      </c>
      <c r="BO58" s="126">
        <f>'7a.20YrDetails'!BO58</f>
        <v>0</v>
      </c>
    </row>
    <row r="59" spans="3:67" ht="12" hidden="1" customHeight="1" outlineLevel="1">
      <c r="C59" s="827" t="str">
        <f>'7a.20YrDetails'!C59</f>
        <v>Payroll Taxes</v>
      </c>
      <c r="D59" s="827">
        <f>'7a.20YrDetails'!D59</f>
        <v>6711</v>
      </c>
      <c r="E59" s="82">
        <f>'7a.20YrDetails'!E59</f>
        <v>3.5000000000000003E-2</v>
      </c>
      <c r="F59" s="82">
        <f>'7a.20YrDetails'!F59</f>
        <v>3.5000000000000003E-2</v>
      </c>
      <c r="G59" s="125" t="str">
        <f>IF('7a.20YrDetails'!$G59="","",'7a.20YrDetails'!$G59)</f>
        <v/>
      </c>
      <c r="H59" s="126">
        <f>'7a.20YrDetails'!H59</f>
        <v>0</v>
      </c>
      <c r="I59" s="126">
        <f>'7a.20YrDetails'!I59</f>
        <v>0</v>
      </c>
      <c r="J59" s="126">
        <f>'7a.20YrDetails'!J59</f>
        <v>0</v>
      </c>
      <c r="K59" s="126">
        <f>'7a.20YrDetails'!K59</f>
        <v>0</v>
      </c>
      <c r="L59" s="126">
        <f>'7a.20YrDetails'!L59</f>
        <v>0</v>
      </c>
      <c r="M59" s="126">
        <f>'7a.20YrDetails'!M59</f>
        <v>0</v>
      </c>
      <c r="N59" s="126">
        <f>'7a.20YrDetails'!N59</f>
        <v>0</v>
      </c>
      <c r="O59" s="126">
        <f>'7a.20YrDetails'!O59</f>
        <v>0</v>
      </c>
      <c r="P59" s="126">
        <f>'7a.20YrDetails'!P59</f>
        <v>0</v>
      </c>
      <c r="Q59" s="126">
        <f>'7a.20YrDetails'!Q59</f>
        <v>0</v>
      </c>
      <c r="R59" s="126">
        <f>'7a.20YrDetails'!R59</f>
        <v>0</v>
      </c>
      <c r="S59" s="126">
        <f>'7a.20YrDetails'!S59</f>
        <v>0</v>
      </c>
      <c r="T59" s="126">
        <f>'7a.20YrDetails'!T59</f>
        <v>0</v>
      </c>
      <c r="U59" s="126">
        <f>'7a.20YrDetails'!U59</f>
        <v>0</v>
      </c>
      <c r="V59" s="126">
        <f>'7a.20YrDetails'!V59</f>
        <v>0</v>
      </c>
      <c r="W59" s="126">
        <f>'7a.20YrDetails'!W59</f>
        <v>0</v>
      </c>
      <c r="X59" s="126">
        <f>'7a.20YrDetails'!X59</f>
        <v>0</v>
      </c>
      <c r="Y59" s="126">
        <f>'7a.20YrDetails'!Y59</f>
        <v>0</v>
      </c>
      <c r="Z59" s="126">
        <f>'7a.20YrDetails'!Z59</f>
        <v>0</v>
      </c>
      <c r="AA59" s="126">
        <f>'7a.20YrDetails'!AA59</f>
        <v>0</v>
      </c>
      <c r="AB59" s="126">
        <f>'7a.20YrDetails'!AB59</f>
        <v>0</v>
      </c>
      <c r="AC59" s="126">
        <f>'7a.20YrDetails'!AC59</f>
        <v>0</v>
      </c>
      <c r="AD59" s="126">
        <f>'7a.20YrDetails'!AD59</f>
        <v>0</v>
      </c>
      <c r="AE59" s="126">
        <f>'7a.20YrDetails'!AE59</f>
        <v>0</v>
      </c>
      <c r="AF59" s="126">
        <f>'7a.20YrDetails'!AF59</f>
        <v>0</v>
      </c>
      <c r="AG59" s="126">
        <f>'7a.20YrDetails'!AG59</f>
        <v>0</v>
      </c>
      <c r="AH59" s="126">
        <f>'7a.20YrDetails'!AH59</f>
        <v>0</v>
      </c>
      <c r="AI59" s="126">
        <f>'7a.20YrDetails'!AI59</f>
        <v>0</v>
      </c>
      <c r="AJ59" s="126">
        <f>'7a.20YrDetails'!AJ59</f>
        <v>0</v>
      </c>
      <c r="AK59" s="126">
        <f>'7a.20YrDetails'!AK59</f>
        <v>0</v>
      </c>
      <c r="AL59" s="126">
        <f>'7a.20YrDetails'!AL59</f>
        <v>0</v>
      </c>
      <c r="AM59" s="126">
        <f>'7a.20YrDetails'!AM59</f>
        <v>0</v>
      </c>
      <c r="AN59" s="126">
        <f>'7a.20YrDetails'!AN59</f>
        <v>0</v>
      </c>
      <c r="AO59" s="126">
        <f>'7a.20YrDetails'!AO59</f>
        <v>0</v>
      </c>
      <c r="AP59" s="126">
        <f>'7a.20YrDetails'!AP59</f>
        <v>0</v>
      </c>
      <c r="AQ59" s="126">
        <f>'7a.20YrDetails'!AQ59</f>
        <v>0</v>
      </c>
      <c r="AR59" s="126">
        <f>'7a.20YrDetails'!AR59</f>
        <v>0</v>
      </c>
      <c r="AS59" s="126">
        <f>'7a.20YrDetails'!AS59</f>
        <v>0</v>
      </c>
      <c r="AT59" s="126">
        <f>'7a.20YrDetails'!AT59</f>
        <v>0</v>
      </c>
      <c r="AU59" s="126">
        <f>'7a.20YrDetails'!AU59</f>
        <v>0</v>
      </c>
      <c r="AV59" s="126">
        <f>'7a.20YrDetails'!AV59</f>
        <v>0</v>
      </c>
      <c r="AW59" s="126">
        <f>'7a.20YrDetails'!AW59</f>
        <v>0</v>
      </c>
      <c r="AX59" s="126">
        <f>'7a.20YrDetails'!AX59</f>
        <v>0</v>
      </c>
      <c r="AY59" s="126">
        <f>'7a.20YrDetails'!AY59</f>
        <v>0</v>
      </c>
      <c r="AZ59" s="126">
        <f>'7a.20YrDetails'!AZ59</f>
        <v>0</v>
      </c>
      <c r="BA59" s="126">
        <f>'7a.20YrDetails'!BA59</f>
        <v>0</v>
      </c>
      <c r="BB59" s="126">
        <f>'7a.20YrDetails'!BB59</f>
        <v>0</v>
      </c>
      <c r="BC59" s="126">
        <f>'7a.20YrDetails'!BC59</f>
        <v>0</v>
      </c>
      <c r="BD59" s="126">
        <f>'7a.20YrDetails'!BD59</f>
        <v>0</v>
      </c>
      <c r="BE59" s="126">
        <f>'7a.20YrDetails'!BE59</f>
        <v>0</v>
      </c>
      <c r="BF59" s="126">
        <f>'7a.20YrDetails'!BF59</f>
        <v>0</v>
      </c>
      <c r="BG59" s="126">
        <f>'7a.20YrDetails'!BG59</f>
        <v>0</v>
      </c>
      <c r="BH59" s="126">
        <f>'7a.20YrDetails'!BH59</f>
        <v>0</v>
      </c>
      <c r="BI59" s="126">
        <f>'7a.20YrDetails'!BI59</f>
        <v>0</v>
      </c>
      <c r="BJ59" s="126">
        <f>'7a.20YrDetails'!BJ59</f>
        <v>0</v>
      </c>
      <c r="BK59" s="126">
        <f>'7a.20YrDetails'!BK59</f>
        <v>0</v>
      </c>
      <c r="BL59" s="126">
        <f>'7a.20YrDetails'!BL59</f>
        <v>0</v>
      </c>
      <c r="BM59" s="126">
        <f>'7a.20YrDetails'!BM59</f>
        <v>0</v>
      </c>
      <c r="BN59" s="126">
        <f>'7a.20YrDetails'!BN59</f>
        <v>0</v>
      </c>
      <c r="BO59" s="126">
        <f>'7a.20YrDetails'!BO59</f>
        <v>0</v>
      </c>
    </row>
    <row r="60" spans="3:67" ht="12" hidden="1" customHeight="1" outlineLevel="1">
      <c r="C60" s="827" t="str">
        <f>'7a.20YrDetails'!C60</f>
        <v>Miscellaneous Taxes, Licenses and Permits</v>
      </c>
      <c r="D60" s="827">
        <f>'7a.20YrDetails'!D60</f>
        <v>6790</v>
      </c>
      <c r="E60" s="82">
        <f>'7a.20YrDetails'!E60</f>
        <v>3.5000000000000003E-2</v>
      </c>
      <c r="F60" s="82">
        <f>'7a.20YrDetails'!F60</f>
        <v>3.5000000000000003E-2</v>
      </c>
      <c r="G60" s="125" t="str">
        <f>IF('7a.20YrDetails'!$G60="","",'7a.20YrDetails'!$G60)</f>
        <v/>
      </c>
      <c r="H60" s="126">
        <f>'7a.20YrDetails'!H60</f>
        <v>0</v>
      </c>
      <c r="I60" s="126">
        <f>'7a.20YrDetails'!I60</f>
        <v>0</v>
      </c>
      <c r="J60" s="126">
        <f>'7a.20YrDetails'!J60</f>
        <v>0</v>
      </c>
      <c r="K60" s="126">
        <f>'7a.20YrDetails'!K60</f>
        <v>0</v>
      </c>
      <c r="L60" s="126">
        <f>'7a.20YrDetails'!L60</f>
        <v>0</v>
      </c>
      <c r="M60" s="126">
        <f>'7a.20YrDetails'!M60</f>
        <v>0</v>
      </c>
      <c r="N60" s="126">
        <f>'7a.20YrDetails'!N60</f>
        <v>0</v>
      </c>
      <c r="O60" s="126">
        <f>'7a.20YrDetails'!O60</f>
        <v>0</v>
      </c>
      <c r="P60" s="126">
        <f>'7a.20YrDetails'!P60</f>
        <v>0</v>
      </c>
      <c r="Q60" s="126">
        <f>'7a.20YrDetails'!Q60</f>
        <v>0</v>
      </c>
      <c r="R60" s="126">
        <f>'7a.20YrDetails'!R60</f>
        <v>0</v>
      </c>
      <c r="S60" s="126">
        <f>'7a.20YrDetails'!S60</f>
        <v>0</v>
      </c>
      <c r="T60" s="126">
        <f>'7a.20YrDetails'!T60</f>
        <v>0</v>
      </c>
      <c r="U60" s="126">
        <f>'7a.20YrDetails'!U60</f>
        <v>0</v>
      </c>
      <c r="V60" s="126">
        <f>'7a.20YrDetails'!V60</f>
        <v>0</v>
      </c>
      <c r="W60" s="126">
        <f>'7a.20YrDetails'!W60</f>
        <v>0</v>
      </c>
      <c r="X60" s="126">
        <f>'7a.20YrDetails'!X60</f>
        <v>0</v>
      </c>
      <c r="Y60" s="126">
        <f>'7a.20YrDetails'!Y60</f>
        <v>0</v>
      </c>
      <c r="Z60" s="126">
        <f>'7a.20YrDetails'!Z60</f>
        <v>0</v>
      </c>
      <c r="AA60" s="126">
        <f>'7a.20YrDetails'!AA60</f>
        <v>0</v>
      </c>
      <c r="AB60" s="126">
        <f>'7a.20YrDetails'!AB60</f>
        <v>0</v>
      </c>
      <c r="AC60" s="126">
        <f>'7a.20YrDetails'!AC60</f>
        <v>0</v>
      </c>
      <c r="AD60" s="126">
        <f>'7a.20YrDetails'!AD60</f>
        <v>0</v>
      </c>
      <c r="AE60" s="126">
        <f>'7a.20YrDetails'!AE60</f>
        <v>0</v>
      </c>
      <c r="AF60" s="126">
        <f>'7a.20YrDetails'!AF60</f>
        <v>0</v>
      </c>
      <c r="AG60" s="126">
        <f>'7a.20YrDetails'!AG60</f>
        <v>0</v>
      </c>
      <c r="AH60" s="126">
        <f>'7a.20YrDetails'!AH60</f>
        <v>0</v>
      </c>
      <c r="AI60" s="126">
        <f>'7a.20YrDetails'!AI60</f>
        <v>0</v>
      </c>
      <c r="AJ60" s="126">
        <f>'7a.20YrDetails'!AJ60</f>
        <v>0</v>
      </c>
      <c r="AK60" s="126">
        <f>'7a.20YrDetails'!AK60</f>
        <v>0</v>
      </c>
      <c r="AL60" s="126">
        <f>'7a.20YrDetails'!AL60</f>
        <v>0</v>
      </c>
      <c r="AM60" s="126">
        <f>'7a.20YrDetails'!AM60</f>
        <v>0</v>
      </c>
      <c r="AN60" s="126">
        <f>'7a.20YrDetails'!AN60</f>
        <v>0</v>
      </c>
      <c r="AO60" s="126">
        <f>'7a.20YrDetails'!AO60</f>
        <v>0</v>
      </c>
      <c r="AP60" s="126">
        <f>'7a.20YrDetails'!AP60</f>
        <v>0</v>
      </c>
      <c r="AQ60" s="126">
        <f>'7a.20YrDetails'!AQ60</f>
        <v>0</v>
      </c>
      <c r="AR60" s="126">
        <f>'7a.20YrDetails'!AR60</f>
        <v>0</v>
      </c>
      <c r="AS60" s="126">
        <f>'7a.20YrDetails'!AS60</f>
        <v>0</v>
      </c>
      <c r="AT60" s="126">
        <f>'7a.20YrDetails'!AT60</f>
        <v>0</v>
      </c>
      <c r="AU60" s="126">
        <f>'7a.20YrDetails'!AU60</f>
        <v>0</v>
      </c>
      <c r="AV60" s="126">
        <f>'7a.20YrDetails'!AV60</f>
        <v>0</v>
      </c>
      <c r="AW60" s="126">
        <f>'7a.20YrDetails'!AW60</f>
        <v>0</v>
      </c>
      <c r="AX60" s="126">
        <f>'7a.20YrDetails'!AX60</f>
        <v>0</v>
      </c>
      <c r="AY60" s="126">
        <f>'7a.20YrDetails'!AY60</f>
        <v>0</v>
      </c>
      <c r="AZ60" s="126">
        <f>'7a.20YrDetails'!AZ60</f>
        <v>0</v>
      </c>
      <c r="BA60" s="126">
        <f>'7a.20YrDetails'!BA60</f>
        <v>0</v>
      </c>
      <c r="BB60" s="126">
        <f>'7a.20YrDetails'!BB60</f>
        <v>0</v>
      </c>
      <c r="BC60" s="126">
        <f>'7a.20YrDetails'!BC60</f>
        <v>0</v>
      </c>
      <c r="BD60" s="126">
        <f>'7a.20YrDetails'!BD60</f>
        <v>0</v>
      </c>
      <c r="BE60" s="126">
        <f>'7a.20YrDetails'!BE60</f>
        <v>0</v>
      </c>
      <c r="BF60" s="126">
        <f>'7a.20YrDetails'!BF60</f>
        <v>0</v>
      </c>
      <c r="BG60" s="126">
        <f>'7a.20YrDetails'!BG60</f>
        <v>0</v>
      </c>
      <c r="BH60" s="126">
        <f>'7a.20YrDetails'!BH60</f>
        <v>0</v>
      </c>
      <c r="BI60" s="126">
        <f>'7a.20YrDetails'!BI60</f>
        <v>0</v>
      </c>
      <c r="BJ60" s="126">
        <f>'7a.20YrDetails'!BJ60</f>
        <v>0</v>
      </c>
      <c r="BK60" s="126">
        <f>'7a.20YrDetails'!BK60</f>
        <v>0</v>
      </c>
      <c r="BL60" s="126">
        <f>'7a.20YrDetails'!BL60</f>
        <v>0</v>
      </c>
      <c r="BM60" s="126">
        <f>'7a.20YrDetails'!BM60</f>
        <v>0</v>
      </c>
      <c r="BN60" s="126">
        <f>'7a.20YrDetails'!BN60</f>
        <v>0</v>
      </c>
      <c r="BO60" s="126">
        <f>'7a.20YrDetails'!BO60</f>
        <v>0</v>
      </c>
    </row>
    <row r="61" spans="3:67" ht="12" hidden="1" customHeight="1" outlineLevel="1">
      <c r="C61" s="12" t="str">
        <f>'7a.20YrDetails'!C61</f>
        <v>Sub-total Taxes and Licenses</v>
      </c>
      <c r="D61" s="12"/>
      <c r="E61" s="83"/>
      <c r="F61" s="83"/>
      <c r="G61" s="84"/>
      <c r="H61" s="126">
        <f>'7a.20YrDetails'!H61</f>
        <v>0</v>
      </c>
      <c r="I61" s="126">
        <f>'7a.20YrDetails'!I61</f>
        <v>0</v>
      </c>
      <c r="J61" s="126">
        <f>'7a.20YrDetails'!J61</f>
        <v>0</v>
      </c>
      <c r="K61" s="126">
        <f>'7a.20YrDetails'!K61</f>
        <v>0</v>
      </c>
      <c r="L61" s="126">
        <f>'7a.20YrDetails'!L61</f>
        <v>0</v>
      </c>
      <c r="M61" s="126">
        <f>'7a.20YrDetails'!M61</f>
        <v>0</v>
      </c>
      <c r="N61" s="126">
        <f>'7a.20YrDetails'!N61</f>
        <v>0</v>
      </c>
      <c r="O61" s="126">
        <f>'7a.20YrDetails'!O61</f>
        <v>0</v>
      </c>
      <c r="P61" s="126">
        <f>'7a.20YrDetails'!P61</f>
        <v>0</v>
      </c>
      <c r="Q61" s="126">
        <f>'7a.20YrDetails'!Q61</f>
        <v>0</v>
      </c>
      <c r="R61" s="126">
        <f>'7a.20YrDetails'!R61</f>
        <v>0</v>
      </c>
      <c r="S61" s="126">
        <f>'7a.20YrDetails'!S61</f>
        <v>0</v>
      </c>
      <c r="T61" s="126">
        <f>'7a.20YrDetails'!T61</f>
        <v>0</v>
      </c>
      <c r="U61" s="126">
        <f>'7a.20YrDetails'!U61</f>
        <v>0</v>
      </c>
      <c r="V61" s="126">
        <f>'7a.20YrDetails'!V61</f>
        <v>0</v>
      </c>
      <c r="W61" s="126">
        <f>'7a.20YrDetails'!W61</f>
        <v>0</v>
      </c>
      <c r="X61" s="126">
        <f>'7a.20YrDetails'!X61</f>
        <v>0</v>
      </c>
      <c r="Y61" s="126">
        <f>'7a.20YrDetails'!Y61</f>
        <v>0</v>
      </c>
      <c r="Z61" s="126">
        <f>'7a.20YrDetails'!Z61</f>
        <v>0</v>
      </c>
      <c r="AA61" s="126">
        <f>'7a.20YrDetails'!AA61</f>
        <v>0</v>
      </c>
      <c r="AB61" s="126">
        <f>'7a.20YrDetails'!AB61</f>
        <v>0</v>
      </c>
      <c r="AC61" s="126">
        <f>'7a.20YrDetails'!AC61</f>
        <v>0</v>
      </c>
      <c r="AD61" s="126">
        <f>'7a.20YrDetails'!AD61</f>
        <v>0</v>
      </c>
      <c r="AE61" s="126">
        <f>'7a.20YrDetails'!AE61</f>
        <v>0</v>
      </c>
      <c r="AF61" s="126">
        <f>'7a.20YrDetails'!AF61</f>
        <v>0</v>
      </c>
      <c r="AG61" s="126">
        <f>'7a.20YrDetails'!AG61</f>
        <v>0</v>
      </c>
      <c r="AH61" s="126">
        <f>'7a.20YrDetails'!AH61</f>
        <v>0</v>
      </c>
      <c r="AI61" s="126">
        <f>'7a.20YrDetails'!AI61</f>
        <v>0</v>
      </c>
      <c r="AJ61" s="126">
        <f>'7a.20YrDetails'!AJ61</f>
        <v>0</v>
      </c>
      <c r="AK61" s="126">
        <f>'7a.20YrDetails'!AK61</f>
        <v>0</v>
      </c>
      <c r="AL61" s="126">
        <f>'7a.20YrDetails'!AL61</f>
        <v>0</v>
      </c>
      <c r="AM61" s="126">
        <f>'7a.20YrDetails'!AM61</f>
        <v>0</v>
      </c>
      <c r="AN61" s="126">
        <f>'7a.20YrDetails'!AN61</f>
        <v>0</v>
      </c>
      <c r="AO61" s="126">
        <f>'7a.20YrDetails'!AO61</f>
        <v>0</v>
      </c>
      <c r="AP61" s="126">
        <f>'7a.20YrDetails'!AP61</f>
        <v>0</v>
      </c>
      <c r="AQ61" s="126">
        <f>'7a.20YrDetails'!AQ61</f>
        <v>0</v>
      </c>
      <c r="AR61" s="126">
        <f>'7a.20YrDetails'!AR61</f>
        <v>0</v>
      </c>
      <c r="AS61" s="126">
        <f>'7a.20YrDetails'!AS61</f>
        <v>0</v>
      </c>
      <c r="AT61" s="126">
        <f>'7a.20YrDetails'!AT61</f>
        <v>0</v>
      </c>
      <c r="AU61" s="126">
        <f>'7a.20YrDetails'!AU61</f>
        <v>0</v>
      </c>
      <c r="AV61" s="126">
        <f>'7a.20YrDetails'!AV61</f>
        <v>0</v>
      </c>
      <c r="AW61" s="126">
        <f>'7a.20YrDetails'!AW61</f>
        <v>0</v>
      </c>
      <c r="AX61" s="126">
        <f>'7a.20YrDetails'!AX61</f>
        <v>0</v>
      </c>
      <c r="AY61" s="126">
        <f>'7a.20YrDetails'!AY61</f>
        <v>0</v>
      </c>
      <c r="AZ61" s="126">
        <f>'7a.20YrDetails'!AZ61</f>
        <v>0</v>
      </c>
      <c r="BA61" s="126">
        <f>'7a.20YrDetails'!BA61</f>
        <v>0</v>
      </c>
      <c r="BB61" s="126">
        <f>'7a.20YrDetails'!BB61</f>
        <v>0</v>
      </c>
      <c r="BC61" s="126">
        <f>'7a.20YrDetails'!BC61</f>
        <v>0</v>
      </c>
      <c r="BD61" s="126">
        <f>'7a.20YrDetails'!BD61</f>
        <v>0</v>
      </c>
      <c r="BE61" s="126">
        <f>'7a.20YrDetails'!BE61</f>
        <v>0</v>
      </c>
      <c r="BF61" s="126">
        <f>'7a.20YrDetails'!BF61</f>
        <v>0</v>
      </c>
      <c r="BG61" s="126">
        <f>'7a.20YrDetails'!BG61</f>
        <v>0</v>
      </c>
      <c r="BH61" s="126">
        <f>'7a.20YrDetails'!BH61</f>
        <v>0</v>
      </c>
      <c r="BI61" s="126">
        <f>'7a.20YrDetails'!BI61</f>
        <v>0</v>
      </c>
      <c r="BJ61" s="126">
        <f>'7a.20YrDetails'!BJ61</f>
        <v>0</v>
      </c>
      <c r="BK61" s="126">
        <f>'7a.20YrDetails'!BK61</f>
        <v>0</v>
      </c>
      <c r="BL61" s="126">
        <f>'7a.20YrDetails'!BL61</f>
        <v>0</v>
      </c>
      <c r="BM61" s="126">
        <f>'7a.20YrDetails'!BM61</f>
        <v>0</v>
      </c>
      <c r="BN61" s="126">
        <f>'7a.20YrDetails'!BN61</f>
        <v>0</v>
      </c>
      <c r="BO61" s="126">
        <f>'7a.20YrDetails'!BO61</f>
        <v>0</v>
      </c>
    </row>
    <row r="62" spans="3:67" ht="12" customHeight="1" collapsed="1">
      <c r="C62" s="827" t="str">
        <f>'7a.20YrDetails'!C62</f>
        <v>Insurance</v>
      </c>
      <c r="D62" s="827"/>
      <c r="E62" s="81">
        <f>E63</f>
        <v>3.5000000000000003E-2</v>
      </c>
      <c r="F62" s="81">
        <f>IF(SUBTOTAL(103,$C$63:$C$67)&gt;0,"",F63)</f>
        <v>3.5000000000000003E-2</v>
      </c>
      <c r="G62" s="125"/>
      <c r="H62" s="126">
        <f t="shared" ref="H62:S62" si="10">IF(SUBTOTAL(103,$C$63:$C$67)&gt;0,"",H67)</f>
        <v>0</v>
      </c>
      <c r="I62" s="126">
        <f t="shared" si="10"/>
        <v>0</v>
      </c>
      <c r="J62" s="126">
        <f t="shared" si="10"/>
        <v>0</v>
      </c>
      <c r="K62" s="126">
        <f t="shared" si="10"/>
        <v>0</v>
      </c>
      <c r="L62" s="126">
        <f t="shared" si="10"/>
        <v>0</v>
      </c>
      <c r="M62" s="126">
        <f t="shared" si="10"/>
        <v>0</v>
      </c>
      <c r="N62" s="126">
        <f t="shared" si="10"/>
        <v>0</v>
      </c>
      <c r="O62" s="126">
        <f t="shared" si="10"/>
        <v>0</v>
      </c>
      <c r="P62" s="126">
        <f t="shared" si="10"/>
        <v>0</v>
      </c>
      <c r="Q62" s="126">
        <f t="shared" si="10"/>
        <v>0</v>
      </c>
      <c r="R62" s="126">
        <f t="shared" si="10"/>
        <v>0</v>
      </c>
      <c r="S62" s="126">
        <f t="shared" si="10"/>
        <v>0</v>
      </c>
      <c r="T62" s="126">
        <f t="shared" ref="T62:BO62" si="11">IF(SUBTOTAL(103,$C$63:$C$67)&gt;0,"",T67)</f>
        <v>0</v>
      </c>
      <c r="U62" s="126">
        <f t="shared" si="11"/>
        <v>0</v>
      </c>
      <c r="V62" s="126">
        <f t="shared" si="11"/>
        <v>0</v>
      </c>
      <c r="W62" s="126">
        <f t="shared" si="11"/>
        <v>0</v>
      </c>
      <c r="X62" s="126">
        <f t="shared" si="11"/>
        <v>0</v>
      </c>
      <c r="Y62" s="126">
        <f t="shared" si="11"/>
        <v>0</v>
      </c>
      <c r="Z62" s="126">
        <f t="shared" si="11"/>
        <v>0</v>
      </c>
      <c r="AA62" s="126">
        <f t="shared" si="11"/>
        <v>0</v>
      </c>
      <c r="AB62" s="126">
        <f t="shared" si="11"/>
        <v>0</v>
      </c>
      <c r="AC62" s="126">
        <f t="shared" si="11"/>
        <v>0</v>
      </c>
      <c r="AD62" s="126">
        <f t="shared" si="11"/>
        <v>0</v>
      </c>
      <c r="AE62" s="126">
        <f t="shared" si="11"/>
        <v>0</v>
      </c>
      <c r="AF62" s="126">
        <f t="shared" si="11"/>
        <v>0</v>
      </c>
      <c r="AG62" s="126">
        <f t="shared" si="11"/>
        <v>0</v>
      </c>
      <c r="AH62" s="126">
        <f t="shared" si="11"/>
        <v>0</v>
      </c>
      <c r="AI62" s="126">
        <f t="shared" si="11"/>
        <v>0</v>
      </c>
      <c r="AJ62" s="126">
        <f t="shared" si="11"/>
        <v>0</v>
      </c>
      <c r="AK62" s="126">
        <f t="shared" si="11"/>
        <v>0</v>
      </c>
      <c r="AL62" s="126">
        <f t="shared" si="11"/>
        <v>0</v>
      </c>
      <c r="AM62" s="126">
        <f t="shared" si="11"/>
        <v>0</v>
      </c>
      <c r="AN62" s="126">
        <f t="shared" si="11"/>
        <v>0</v>
      </c>
      <c r="AO62" s="126">
        <f t="shared" si="11"/>
        <v>0</v>
      </c>
      <c r="AP62" s="126">
        <f t="shared" si="11"/>
        <v>0</v>
      </c>
      <c r="AQ62" s="126">
        <f t="shared" si="11"/>
        <v>0</v>
      </c>
      <c r="AR62" s="126">
        <f t="shared" si="11"/>
        <v>0</v>
      </c>
      <c r="AS62" s="126">
        <f t="shared" si="11"/>
        <v>0</v>
      </c>
      <c r="AT62" s="126">
        <f t="shared" si="11"/>
        <v>0</v>
      </c>
      <c r="AU62" s="126">
        <f t="shared" si="11"/>
        <v>0</v>
      </c>
      <c r="AV62" s="126">
        <f t="shared" si="11"/>
        <v>0</v>
      </c>
      <c r="AW62" s="126">
        <f t="shared" si="11"/>
        <v>0</v>
      </c>
      <c r="AX62" s="126">
        <f t="shared" si="11"/>
        <v>0</v>
      </c>
      <c r="AY62" s="126">
        <f t="shared" si="11"/>
        <v>0</v>
      </c>
      <c r="AZ62" s="126">
        <f t="shared" si="11"/>
        <v>0</v>
      </c>
      <c r="BA62" s="126">
        <f t="shared" si="11"/>
        <v>0</v>
      </c>
      <c r="BB62" s="126">
        <f t="shared" si="11"/>
        <v>0</v>
      </c>
      <c r="BC62" s="126">
        <f t="shared" si="11"/>
        <v>0</v>
      </c>
      <c r="BD62" s="126">
        <f t="shared" si="11"/>
        <v>0</v>
      </c>
      <c r="BE62" s="126">
        <f t="shared" si="11"/>
        <v>0</v>
      </c>
      <c r="BF62" s="126">
        <f t="shared" si="11"/>
        <v>0</v>
      </c>
      <c r="BG62" s="126">
        <f t="shared" si="11"/>
        <v>0</v>
      </c>
      <c r="BH62" s="126">
        <f t="shared" si="11"/>
        <v>0</v>
      </c>
      <c r="BI62" s="126">
        <f t="shared" si="11"/>
        <v>0</v>
      </c>
      <c r="BJ62" s="126">
        <f t="shared" si="11"/>
        <v>0</v>
      </c>
      <c r="BK62" s="126">
        <f t="shared" si="11"/>
        <v>0</v>
      </c>
      <c r="BL62" s="126">
        <f t="shared" si="11"/>
        <v>0</v>
      </c>
      <c r="BM62" s="126">
        <f t="shared" si="11"/>
        <v>0</v>
      </c>
      <c r="BN62" s="126">
        <f t="shared" si="11"/>
        <v>0</v>
      </c>
      <c r="BO62" s="126">
        <f t="shared" si="11"/>
        <v>0</v>
      </c>
    </row>
    <row r="63" spans="3:67" ht="12" hidden="1" customHeight="1" outlineLevel="1">
      <c r="C63" s="827" t="str">
        <f>'7a.20YrDetails'!C63</f>
        <v>Property and Liability Insurance</v>
      </c>
      <c r="D63" s="827">
        <f>'7a.20YrDetails'!D63</f>
        <v>6720</v>
      </c>
      <c r="E63" s="82">
        <f>'7a.20YrDetails'!E63</f>
        <v>3.5000000000000003E-2</v>
      </c>
      <c r="F63" s="82">
        <f>'7a.20YrDetails'!F63</f>
        <v>3.5000000000000003E-2</v>
      </c>
      <c r="G63" s="125" t="str">
        <f>IF('7a.20YrDetails'!$G63="","",'7a.20YrDetails'!$G63)</f>
        <v/>
      </c>
      <c r="H63" s="126">
        <f>'7a.20YrDetails'!H63</f>
        <v>0</v>
      </c>
      <c r="I63" s="126">
        <f>'7a.20YrDetails'!I63</f>
        <v>0</v>
      </c>
      <c r="J63" s="126">
        <f>'7a.20YrDetails'!J63</f>
        <v>0</v>
      </c>
      <c r="K63" s="126">
        <f>'7a.20YrDetails'!K63</f>
        <v>0</v>
      </c>
      <c r="L63" s="126">
        <f>'7a.20YrDetails'!L63</f>
        <v>0</v>
      </c>
      <c r="M63" s="126">
        <f>'7a.20YrDetails'!M63</f>
        <v>0</v>
      </c>
      <c r="N63" s="126">
        <f>'7a.20YrDetails'!N63</f>
        <v>0</v>
      </c>
      <c r="O63" s="126">
        <f>'7a.20YrDetails'!O63</f>
        <v>0</v>
      </c>
      <c r="P63" s="126">
        <f>'7a.20YrDetails'!P63</f>
        <v>0</v>
      </c>
      <c r="Q63" s="126">
        <f>'7a.20YrDetails'!Q63</f>
        <v>0</v>
      </c>
      <c r="R63" s="126">
        <f>'7a.20YrDetails'!R63</f>
        <v>0</v>
      </c>
      <c r="S63" s="126">
        <f>'7a.20YrDetails'!S63</f>
        <v>0</v>
      </c>
      <c r="T63" s="126">
        <f>'7a.20YrDetails'!T63</f>
        <v>0</v>
      </c>
      <c r="U63" s="126">
        <f>'7a.20YrDetails'!U63</f>
        <v>0</v>
      </c>
      <c r="V63" s="126">
        <f>'7a.20YrDetails'!V63</f>
        <v>0</v>
      </c>
      <c r="W63" s="126">
        <f>'7a.20YrDetails'!W63</f>
        <v>0</v>
      </c>
      <c r="X63" s="126">
        <f>'7a.20YrDetails'!X63</f>
        <v>0</v>
      </c>
      <c r="Y63" s="126">
        <f>'7a.20YrDetails'!Y63</f>
        <v>0</v>
      </c>
      <c r="Z63" s="126">
        <f>'7a.20YrDetails'!Z63</f>
        <v>0</v>
      </c>
      <c r="AA63" s="126">
        <f>'7a.20YrDetails'!AA63</f>
        <v>0</v>
      </c>
      <c r="AB63" s="126">
        <f>'7a.20YrDetails'!AB63</f>
        <v>0</v>
      </c>
      <c r="AC63" s="126">
        <f>'7a.20YrDetails'!AC63</f>
        <v>0</v>
      </c>
      <c r="AD63" s="126">
        <f>'7a.20YrDetails'!AD63</f>
        <v>0</v>
      </c>
      <c r="AE63" s="126">
        <f>'7a.20YrDetails'!AE63</f>
        <v>0</v>
      </c>
      <c r="AF63" s="126">
        <f>'7a.20YrDetails'!AF63</f>
        <v>0</v>
      </c>
      <c r="AG63" s="126">
        <f>'7a.20YrDetails'!AG63</f>
        <v>0</v>
      </c>
      <c r="AH63" s="126">
        <f>'7a.20YrDetails'!AH63</f>
        <v>0</v>
      </c>
      <c r="AI63" s="126">
        <f>'7a.20YrDetails'!AI63</f>
        <v>0</v>
      </c>
      <c r="AJ63" s="126">
        <f>'7a.20YrDetails'!AJ63</f>
        <v>0</v>
      </c>
      <c r="AK63" s="126">
        <f>'7a.20YrDetails'!AK63</f>
        <v>0</v>
      </c>
      <c r="AL63" s="126">
        <f>'7a.20YrDetails'!AL63</f>
        <v>0</v>
      </c>
      <c r="AM63" s="126">
        <f>'7a.20YrDetails'!AM63</f>
        <v>0</v>
      </c>
      <c r="AN63" s="126">
        <f>'7a.20YrDetails'!AN63</f>
        <v>0</v>
      </c>
      <c r="AO63" s="126">
        <f>'7a.20YrDetails'!AO63</f>
        <v>0</v>
      </c>
      <c r="AP63" s="126">
        <f>'7a.20YrDetails'!AP63</f>
        <v>0</v>
      </c>
      <c r="AQ63" s="126">
        <f>'7a.20YrDetails'!AQ63</f>
        <v>0</v>
      </c>
      <c r="AR63" s="126">
        <f>'7a.20YrDetails'!AR63</f>
        <v>0</v>
      </c>
      <c r="AS63" s="126">
        <f>'7a.20YrDetails'!AS63</f>
        <v>0</v>
      </c>
      <c r="AT63" s="126">
        <f>'7a.20YrDetails'!AT63</f>
        <v>0</v>
      </c>
      <c r="AU63" s="126">
        <f>'7a.20YrDetails'!AU63</f>
        <v>0</v>
      </c>
      <c r="AV63" s="126">
        <f>'7a.20YrDetails'!AV63</f>
        <v>0</v>
      </c>
      <c r="AW63" s="126">
        <f>'7a.20YrDetails'!AW63</f>
        <v>0</v>
      </c>
      <c r="AX63" s="126">
        <f>'7a.20YrDetails'!AX63</f>
        <v>0</v>
      </c>
      <c r="AY63" s="126">
        <f>'7a.20YrDetails'!AY63</f>
        <v>0</v>
      </c>
      <c r="AZ63" s="126">
        <f>'7a.20YrDetails'!AZ63</f>
        <v>0</v>
      </c>
      <c r="BA63" s="126">
        <f>'7a.20YrDetails'!BA63</f>
        <v>0</v>
      </c>
      <c r="BB63" s="126">
        <f>'7a.20YrDetails'!BB63</f>
        <v>0</v>
      </c>
      <c r="BC63" s="126">
        <f>'7a.20YrDetails'!BC63</f>
        <v>0</v>
      </c>
      <c r="BD63" s="126">
        <f>'7a.20YrDetails'!BD63</f>
        <v>0</v>
      </c>
      <c r="BE63" s="126">
        <f>'7a.20YrDetails'!BE63</f>
        <v>0</v>
      </c>
      <c r="BF63" s="126">
        <f>'7a.20YrDetails'!BF63</f>
        <v>0</v>
      </c>
      <c r="BG63" s="126">
        <f>'7a.20YrDetails'!BG63</f>
        <v>0</v>
      </c>
      <c r="BH63" s="126">
        <f>'7a.20YrDetails'!BH63</f>
        <v>0</v>
      </c>
      <c r="BI63" s="126">
        <f>'7a.20YrDetails'!BI63</f>
        <v>0</v>
      </c>
      <c r="BJ63" s="126">
        <f>'7a.20YrDetails'!BJ63</f>
        <v>0</v>
      </c>
      <c r="BK63" s="126">
        <f>'7a.20YrDetails'!BK63</f>
        <v>0</v>
      </c>
      <c r="BL63" s="126">
        <f>'7a.20YrDetails'!BL63</f>
        <v>0</v>
      </c>
      <c r="BM63" s="126">
        <f>'7a.20YrDetails'!BM63</f>
        <v>0</v>
      </c>
      <c r="BN63" s="126">
        <f>'7a.20YrDetails'!BN63</f>
        <v>0</v>
      </c>
      <c r="BO63" s="126">
        <f>'7a.20YrDetails'!BO63</f>
        <v>0</v>
      </c>
    </row>
    <row r="64" spans="3:67" ht="12" hidden="1" customHeight="1" outlineLevel="1">
      <c r="C64" s="827" t="str">
        <f>'7a.20YrDetails'!C64</f>
        <v>Fidelity Bond Insurance</v>
      </c>
      <c r="D64" s="827">
        <f>'7a.20YrDetails'!D64</f>
        <v>6721</v>
      </c>
      <c r="E64" s="82">
        <f>'7a.20YrDetails'!E64</f>
        <v>3.5000000000000003E-2</v>
      </c>
      <c r="F64" s="82">
        <f>'7a.20YrDetails'!F64</f>
        <v>3.5000000000000003E-2</v>
      </c>
      <c r="G64" s="125" t="str">
        <f>IF('7a.20YrDetails'!$G64="","",'7a.20YrDetails'!$G64)</f>
        <v/>
      </c>
      <c r="H64" s="126">
        <f>'7a.20YrDetails'!H64</f>
        <v>0</v>
      </c>
      <c r="I64" s="126">
        <f>'7a.20YrDetails'!I64</f>
        <v>0</v>
      </c>
      <c r="J64" s="126">
        <f>'7a.20YrDetails'!J64</f>
        <v>0</v>
      </c>
      <c r="K64" s="126">
        <f>'7a.20YrDetails'!K64</f>
        <v>0</v>
      </c>
      <c r="L64" s="126">
        <f>'7a.20YrDetails'!L64</f>
        <v>0</v>
      </c>
      <c r="M64" s="126">
        <f>'7a.20YrDetails'!M64</f>
        <v>0</v>
      </c>
      <c r="N64" s="126">
        <f>'7a.20YrDetails'!N64</f>
        <v>0</v>
      </c>
      <c r="O64" s="126">
        <f>'7a.20YrDetails'!O64</f>
        <v>0</v>
      </c>
      <c r="P64" s="126">
        <f>'7a.20YrDetails'!P64</f>
        <v>0</v>
      </c>
      <c r="Q64" s="126">
        <f>'7a.20YrDetails'!Q64</f>
        <v>0</v>
      </c>
      <c r="R64" s="126">
        <f>'7a.20YrDetails'!R64</f>
        <v>0</v>
      </c>
      <c r="S64" s="126">
        <f>'7a.20YrDetails'!S64</f>
        <v>0</v>
      </c>
      <c r="T64" s="126">
        <f>'7a.20YrDetails'!T64</f>
        <v>0</v>
      </c>
      <c r="U64" s="126">
        <f>'7a.20YrDetails'!U64</f>
        <v>0</v>
      </c>
      <c r="V64" s="126">
        <f>'7a.20YrDetails'!V64</f>
        <v>0</v>
      </c>
      <c r="W64" s="126">
        <f>'7a.20YrDetails'!W64</f>
        <v>0</v>
      </c>
      <c r="X64" s="126">
        <f>'7a.20YrDetails'!X64</f>
        <v>0</v>
      </c>
      <c r="Y64" s="126">
        <f>'7a.20YrDetails'!Y64</f>
        <v>0</v>
      </c>
      <c r="Z64" s="126">
        <f>'7a.20YrDetails'!Z64</f>
        <v>0</v>
      </c>
      <c r="AA64" s="126">
        <f>'7a.20YrDetails'!AA64</f>
        <v>0</v>
      </c>
      <c r="AB64" s="126">
        <f>'7a.20YrDetails'!AB64</f>
        <v>0</v>
      </c>
      <c r="AC64" s="126">
        <f>'7a.20YrDetails'!AC64</f>
        <v>0</v>
      </c>
      <c r="AD64" s="126">
        <f>'7a.20YrDetails'!AD64</f>
        <v>0</v>
      </c>
      <c r="AE64" s="126">
        <f>'7a.20YrDetails'!AE64</f>
        <v>0</v>
      </c>
      <c r="AF64" s="126">
        <f>'7a.20YrDetails'!AF64</f>
        <v>0</v>
      </c>
      <c r="AG64" s="126">
        <f>'7a.20YrDetails'!AG64</f>
        <v>0</v>
      </c>
      <c r="AH64" s="126">
        <f>'7a.20YrDetails'!AH64</f>
        <v>0</v>
      </c>
      <c r="AI64" s="126">
        <f>'7a.20YrDetails'!AI64</f>
        <v>0</v>
      </c>
      <c r="AJ64" s="126">
        <f>'7a.20YrDetails'!AJ64</f>
        <v>0</v>
      </c>
      <c r="AK64" s="126">
        <f>'7a.20YrDetails'!AK64</f>
        <v>0</v>
      </c>
      <c r="AL64" s="126">
        <f>'7a.20YrDetails'!AL64</f>
        <v>0</v>
      </c>
      <c r="AM64" s="126">
        <f>'7a.20YrDetails'!AM64</f>
        <v>0</v>
      </c>
      <c r="AN64" s="126">
        <f>'7a.20YrDetails'!AN64</f>
        <v>0</v>
      </c>
      <c r="AO64" s="126">
        <f>'7a.20YrDetails'!AO64</f>
        <v>0</v>
      </c>
      <c r="AP64" s="126">
        <f>'7a.20YrDetails'!AP64</f>
        <v>0</v>
      </c>
      <c r="AQ64" s="126">
        <f>'7a.20YrDetails'!AQ64</f>
        <v>0</v>
      </c>
      <c r="AR64" s="126">
        <f>'7a.20YrDetails'!AR64</f>
        <v>0</v>
      </c>
      <c r="AS64" s="126">
        <f>'7a.20YrDetails'!AS64</f>
        <v>0</v>
      </c>
      <c r="AT64" s="126">
        <f>'7a.20YrDetails'!AT64</f>
        <v>0</v>
      </c>
      <c r="AU64" s="126">
        <f>'7a.20YrDetails'!AU64</f>
        <v>0</v>
      </c>
      <c r="AV64" s="126">
        <f>'7a.20YrDetails'!AV64</f>
        <v>0</v>
      </c>
      <c r="AW64" s="126">
        <f>'7a.20YrDetails'!AW64</f>
        <v>0</v>
      </c>
      <c r="AX64" s="126">
        <f>'7a.20YrDetails'!AX64</f>
        <v>0</v>
      </c>
      <c r="AY64" s="126">
        <f>'7a.20YrDetails'!AY64</f>
        <v>0</v>
      </c>
      <c r="AZ64" s="126">
        <f>'7a.20YrDetails'!AZ64</f>
        <v>0</v>
      </c>
      <c r="BA64" s="126">
        <f>'7a.20YrDetails'!BA64</f>
        <v>0</v>
      </c>
      <c r="BB64" s="126">
        <f>'7a.20YrDetails'!BB64</f>
        <v>0</v>
      </c>
      <c r="BC64" s="126">
        <f>'7a.20YrDetails'!BC64</f>
        <v>0</v>
      </c>
      <c r="BD64" s="126">
        <f>'7a.20YrDetails'!BD64</f>
        <v>0</v>
      </c>
      <c r="BE64" s="126">
        <f>'7a.20YrDetails'!BE64</f>
        <v>0</v>
      </c>
      <c r="BF64" s="126">
        <f>'7a.20YrDetails'!BF64</f>
        <v>0</v>
      </c>
      <c r="BG64" s="126">
        <f>'7a.20YrDetails'!BG64</f>
        <v>0</v>
      </c>
      <c r="BH64" s="126">
        <f>'7a.20YrDetails'!BH64</f>
        <v>0</v>
      </c>
      <c r="BI64" s="126">
        <f>'7a.20YrDetails'!BI64</f>
        <v>0</v>
      </c>
      <c r="BJ64" s="126">
        <f>'7a.20YrDetails'!BJ64</f>
        <v>0</v>
      </c>
      <c r="BK64" s="126">
        <f>'7a.20YrDetails'!BK64</f>
        <v>0</v>
      </c>
      <c r="BL64" s="126">
        <f>'7a.20YrDetails'!BL64</f>
        <v>0</v>
      </c>
      <c r="BM64" s="126">
        <f>'7a.20YrDetails'!BM64</f>
        <v>0</v>
      </c>
      <c r="BN64" s="126">
        <f>'7a.20YrDetails'!BN64</f>
        <v>0</v>
      </c>
      <c r="BO64" s="126">
        <f>'7a.20YrDetails'!BO64</f>
        <v>0</v>
      </c>
    </row>
    <row r="65" spans="3:67" ht="12" hidden="1" customHeight="1" outlineLevel="1">
      <c r="C65" s="827" t="str">
        <f>'7a.20YrDetails'!C65</f>
        <v>Worker's Compensation</v>
      </c>
      <c r="D65" s="827">
        <f>'7a.20YrDetails'!D65</f>
        <v>6722</v>
      </c>
      <c r="E65" s="82">
        <f>'7a.20YrDetails'!E65</f>
        <v>3.5000000000000003E-2</v>
      </c>
      <c r="F65" s="82">
        <f>'7a.20YrDetails'!F65</f>
        <v>3.5000000000000003E-2</v>
      </c>
      <c r="G65" s="125" t="str">
        <f>IF('7a.20YrDetails'!$G65="","",'7a.20YrDetails'!$G65)</f>
        <v/>
      </c>
      <c r="H65" s="126">
        <f>'7a.20YrDetails'!H65</f>
        <v>0</v>
      </c>
      <c r="I65" s="126">
        <f>'7a.20YrDetails'!I65</f>
        <v>0</v>
      </c>
      <c r="J65" s="126">
        <f>'7a.20YrDetails'!J65</f>
        <v>0</v>
      </c>
      <c r="K65" s="126">
        <f>'7a.20YrDetails'!K65</f>
        <v>0</v>
      </c>
      <c r="L65" s="126">
        <f>'7a.20YrDetails'!L65</f>
        <v>0</v>
      </c>
      <c r="M65" s="126">
        <f>'7a.20YrDetails'!M65</f>
        <v>0</v>
      </c>
      <c r="N65" s="126">
        <f>'7a.20YrDetails'!N65</f>
        <v>0</v>
      </c>
      <c r="O65" s="126">
        <f>'7a.20YrDetails'!O65</f>
        <v>0</v>
      </c>
      <c r="P65" s="126">
        <f>'7a.20YrDetails'!P65</f>
        <v>0</v>
      </c>
      <c r="Q65" s="126">
        <f>'7a.20YrDetails'!Q65</f>
        <v>0</v>
      </c>
      <c r="R65" s="126">
        <f>'7a.20YrDetails'!R65</f>
        <v>0</v>
      </c>
      <c r="S65" s="126">
        <f>'7a.20YrDetails'!S65</f>
        <v>0</v>
      </c>
      <c r="T65" s="126">
        <f>'7a.20YrDetails'!T65</f>
        <v>0</v>
      </c>
      <c r="U65" s="126">
        <f>'7a.20YrDetails'!U65</f>
        <v>0</v>
      </c>
      <c r="V65" s="126">
        <f>'7a.20YrDetails'!V65</f>
        <v>0</v>
      </c>
      <c r="W65" s="126">
        <f>'7a.20YrDetails'!W65</f>
        <v>0</v>
      </c>
      <c r="X65" s="126">
        <f>'7a.20YrDetails'!X65</f>
        <v>0</v>
      </c>
      <c r="Y65" s="126">
        <f>'7a.20YrDetails'!Y65</f>
        <v>0</v>
      </c>
      <c r="Z65" s="126">
        <f>'7a.20YrDetails'!Z65</f>
        <v>0</v>
      </c>
      <c r="AA65" s="126">
        <f>'7a.20YrDetails'!AA65</f>
        <v>0</v>
      </c>
      <c r="AB65" s="126">
        <f>'7a.20YrDetails'!AB65</f>
        <v>0</v>
      </c>
      <c r="AC65" s="126">
        <f>'7a.20YrDetails'!AC65</f>
        <v>0</v>
      </c>
      <c r="AD65" s="126">
        <f>'7a.20YrDetails'!AD65</f>
        <v>0</v>
      </c>
      <c r="AE65" s="126">
        <f>'7a.20YrDetails'!AE65</f>
        <v>0</v>
      </c>
      <c r="AF65" s="126">
        <f>'7a.20YrDetails'!AF65</f>
        <v>0</v>
      </c>
      <c r="AG65" s="126">
        <f>'7a.20YrDetails'!AG65</f>
        <v>0</v>
      </c>
      <c r="AH65" s="126">
        <f>'7a.20YrDetails'!AH65</f>
        <v>0</v>
      </c>
      <c r="AI65" s="126">
        <f>'7a.20YrDetails'!AI65</f>
        <v>0</v>
      </c>
      <c r="AJ65" s="126">
        <f>'7a.20YrDetails'!AJ65</f>
        <v>0</v>
      </c>
      <c r="AK65" s="126">
        <f>'7a.20YrDetails'!AK65</f>
        <v>0</v>
      </c>
      <c r="AL65" s="126">
        <f>'7a.20YrDetails'!AL65</f>
        <v>0</v>
      </c>
      <c r="AM65" s="126">
        <f>'7a.20YrDetails'!AM65</f>
        <v>0</v>
      </c>
      <c r="AN65" s="126">
        <f>'7a.20YrDetails'!AN65</f>
        <v>0</v>
      </c>
      <c r="AO65" s="126">
        <f>'7a.20YrDetails'!AO65</f>
        <v>0</v>
      </c>
      <c r="AP65" s="126">
        <f>'7a.20YrDetails'!AP65</f>
        <v>0</v>
      </c>
      <c r="AQ65" s="126">
        <f>'7a.20YrDetails'!AQ65</f>
        <v>0</v>
      </c>
      <c r="AR65" s="126">
        <f>'7a.20YrDetails'!AR65</f>
        <v>0</v>
      </c>
      <c r="AS65" s="126">
        <f>'7a.20YrDetails'!AS65</f>
        <v>0</v>
      </c>
      <c r="AT65" s="126">
        <f>'7a.20YrDetails'!AT65</f>
        <v>0</v>
      </c>
      <c r="AU65" s="126">
        <f>'7a.20YrDetails'!AU65</f>
        <v>0</v>
      </c>
      <c r="AV65" s="126">
        <f>'7a.20YrDetails'!AV65</f>
        <v>0</v>
      </c>
      <c r="AW65" s="126">
        <f>'7a.20YrDetails'!AW65</f>
        <v>0</v>
      </c>
      <c r="AX65" s="126">
        <f>'7a.20YrDetails'!AX65</f>
        <v>0</v>
      </c>
      <c r="AY65" s="126">
        <f>'7a.20YrDetails'!AY65</f>
        <v>0</v>
      </c>
      <c r="AZ65" s="126">
        <f>'7a.20YrDetails'!AZ65</f>
        <v>0</v>
      </c>
      <c r="BA65" s="126">
        <f>'7a.20YrDetails'!BA65</f>
        <v>0</v>
      </c>
      <c r="BB65" s="126">
        <f>'7a.20YrDetails'!BB65</f>
        <v>0</v>
      </c>
      <c r="BC65" s="126">
        <f>'7a.20YrDetails'!BC65</f>
        <v>0</v>
      </c>
      <c r="BD65" s="126">
        <f>'7a.20YrDetails'!BD65</f>
        <v>0</v>
      </c>
      <c r="BE65" s="126">
        <f>'7a.20YrDetails'!BE65</f>
        <v>0</v>
      </c>
      <c r="BF65" s="126">
        <f>'7a.20YrDetails'!BF65</f>
        <v>0</v>
      </c>
      <c r="BG65" s="126">
        <f>'7a.20YrDetails'!BG65</f>
        <v>0</v>
      </c>
      <c r="BH65" s="126">
        <f>'7a.20YrDetails'!BH65</f>
        <v>0</v>
      </c>
      <c r="BI65" s="126">
        <f>'7a.20YrDetails'!BI65</f>
        <v>0</v>
      </c>
      <c r="BJ65" s="126">
        <f>'7a.20YrDetails'!BJ65</f>
        <v>0</v>
      </c>
      <c r="BK65" s="126">
        <f>'7a.20YrDetails'!BK65</f>
        <v>0</v>
      </c>
      <c r="BL65" s="126">
        <f>'7a.20YrDetails'!BL65</f>
        <v>0</v>
      </c>
      <c r="BM65" s="126">
        <f>'7a.20YrDetails'!BM65</f>
        <v>0</v>
      </c>
      <c r="BN65" s="126">
        <f>'7a.20YrDetails'!BN65</f>
        <v>0</v>
      </c>
      <c r="BO65" s="126">
        <f>'7a.20YrDetails'!BO65</f>
        <v>0</v>
      </c>
    </row>
    <row r="66" spans="3:67" ht="12" hidden="1" customHeight="1" outlineLevel="1">
      <c r="C66" s="827" t="str">
        <f>'7a.20YrDetails'!C66</f>
        <v>Director's &amp; Officers' Liability Insurance</v>
      </c>
      <c r="D66" s="827">
        <f>'7a.20YrDetails'!D66</f>
        <v>6722</v>
      </c>
      <c r="E66" s="82">
        <f>'7a.20YrDetails'!E66</f>
        <v>3.5000000000000003E-2</v>
      </c>
      <c r="F66" s="82">
        <f>'7a.20YrDetails'!F66</f>
        <v>3.5000000000000003E-2</v>
      </c>
      <c r="G66" s="125" t="str">
        <f>IF('7a.20YrDetails'!$G66="","",'7a.20YrDetails'!$G66)</f>
        <v/>
      </c>
      <c r="H66" s="126">
        <f>'7a.20YrDetails'!H66</f>
        <v>0</v>
      </c>
      <c r="I66" s="126">
        <f>'7a.20YrDetails'!I66</f>
        <v>0</v>
      </c>
      <c r="J66" s="126">
        <f>'7a.20YrDetails'!J66</f>
        <v>0</v>
      </c>
      <c r="K66" s="126">
        <f>'7a.20YrDetails'!K66</f>
        <v>0</v>
      </c>
      <c r="L66" s="126">
        <f>'7a.20YrDetails'!L66</f>
        <v>0</v>
      </c>
      <c r="M66" s="126">
        <f>'7a.20YrDetails'!M66</f>
        <v>0</v>
      </c>
      <c r="N66" s="126">
        <f>'7a.20YrDetails'!N66</f>
        <v>0</v>
      </c>
      <c r="O66" s="126">
        <f>'7a.20YrDetails'!O66</f>
        <v>0</v>
      </c>
      <c r="P66" s="126">
        <f>'7a.20YrDetails'!P66</f>
        <v>0</v>
      </c>
      <c r="Q66" s="126">
        <f>'7a.20YrDetails'!Q66</f>
        <v>0</v>
      </c>
      <c r="R66" s="126">
        <f>'7a.20YrDetails'!R66</f>
        <v>0</v>
      </c>
      <c r="S66" s="126">
        <f>'7a.20YrDetails'!S66</f>
        <v>0</v>
      </c>
      <c r="T66" s="126">
        <f>'7a.20YrDetails'!T66</f>
        <v>0</v>
      </c>
      <c r="U66" s="126">
        <f>'7a.20YrDetails'!U66</f>
        <v>0</v>
      </c>
      <c r="V66" s="126">
        <f>'7a.20YrDetails'!V66</f>
        <v>0</v>
      </c>
      <c r="W66" s="126">
        <f>'7a.20YrDetails'!W66</f>
        <v>0</v>
      </c>
      <c r="X66" s="126">
        <f>'7a.20YrDetails'!X66</f>
        <v>0</v>
      </c>
      <c r="Y66" s="126">
        <f>'7a.20YrDetails'!Y66</f>
        <v>0</v>
      </c>
      <c r="Z66" s="126">
        <f>'7a.20YrDetails'!Z66</f>
        <v>0</v>
      </c>
      <c r="AA66" s="126">
        <f>'7a.20YrDetails'!AA66</f>
        <v>0</v>
      </c>
      <c r="AB66" s="126">
        <f>'7a.20YrDetails'!AB66</f>
        <v>0</v>
      </c>
      <c r="AC66" s="126">
        <f>'7a.20YrDetails'!AC66</f>
        <v>0</v>
      </c>
      <c r="AD66" s="126">
        <f>'7a.20YrDetails'!AD66</f>
        <v>0</v>
      </c>
      <c r="AE66" s="126">
        <f>'7a.20YrDetails'!AE66</f>
        <v>0</v>
      </c>
      <c r="AF66" s="126">
        <f>'7a.20YrDetails'!AF66</f>
        <v>0</v>
      </c>
      <c r="AG66" s="126">
        <f>'7a.20YrDetails'!AG66</f>
        <v>0</v>
      </c>
      <c r="AH66" s="126">
        <f>'7a.20YrDetails'!AH66</f>
        <v>0</v>
      </c>
      <c r="AI66" s="126">
        <f>'7a.20YrDetails'!AI66</f>
        <v>0</v>
      </c>
      <c r="AJ66" s="126">
        <f>'7a.20YrDetails'!AJ66</f>
        <v>0</v>
      </c>
      <c r="AK66" s="126">
        <f>'7a.20YrDetails'!AK66</f>
        <v>0</v>
      </c>
      <c r="AL66" s="126">
        <f>'7a.20YrDetails'!AL66</f>
        <v>0</v>
      </c>
      <c r="AM66" s="126">
        <f>'7a.20YrDetails'!AM66</f>
        <v>0</v>
      </c>
      <c r="AN66" s="126">
        <f>'7a.20YrDetails'!AN66</f>
        <v>0</v>
      </c>
      <c r="AO66" s="126">
        <f>'7a.20YrDetails'!AO66</f>
        <v>0</v>
      </c>
      <c r="AP66" s="126">
        <f>'7a.20YrDetails'!AP66</f>
        <v>0</v>
      </c>
      <c r="AQ66" s="126">
        <f>'7a.20YrDetails'!AQ66</f>
        <v>0</v>
      </c>
      <c r="AR66" s="126">
        <f>'7a.20YrDetails'!AR66</f>
        <v>0</v>
      </c>
      <c r="AS66" s="126">
        <f>'7a.20YrDetails'!AS66</f>
        <v>0</v>
      </c>
      <c r="AT66" s="126">
        <f>'7a.20YrDetails'!AT66</f>
        <v>0</v>
      </c>
      <c r="AU66" s="126">
        <f>'7a.20YrDetails'!AU66</f>
        <v>0</v>
      </c>
      <c r="AV66" s="126">
        <f>'7a.20YrDetails'!AV66</f>
        <v>0</v>
      </c>
      <c r="AW66" s="126">
        <f>'7a.20YrDetails'!AW66</f>
        <v>0</v>
      </c>
      <c r="AX66" s="126">
        <f>'7a.20YrDetails'!AX66</f>
        <v>0</v>
      </c>
      <c r="AY66" s="126">
        <f>'7a.20YrDetails'!AY66</f>
        <v>0</v>
      </c>
      <c r="AZ66" s="126">
        <f>'7a.20YrDetails'!AZ66</f>
        <v>0</v>
      </c>
      <c r="BA66" s="126">
        <f>'7a.20YrDetails'!BA66</f>
        <v>0</v>
      </c>
      <c r="BB66" s="126">
        <f>'7a.20YrDetails'!BB66</f>
        <v>0</v>
      </c>
      <c r="BC66" s="126">
        <f>'7a.20YrDetails'!BC66</f>
        <v>0</v>
      </c>
      <c r="BD66" s="126">
        <f>'7a.20YrDetails'!BD66</f>
        <v>0</v>
      </c>
      <c r="BE66" s="126">
        <f>'7a.20YrDetails'!BE66</f>
        <v>0</v>
      </c>
      <c r="BF66" s="126">
        <f>'7a.20YrDetails'!BF66</f>
        <v>0</v>
      </c>
      <c r="BG66" s="126">
        <f>'7a.20YrDetails'!BG66</f>
        <v>0</v>
      </c>
      <c r="BH66" s="126">
        <f>'7a.20YrDetails'!BH66</f>
        <v>0</v>
      </c>
      <c r="BI66" s="126">
        <f>'7a.20YrDetails'!BI66</f>
        <v>0</v>
      </c>
      <c r="BJ66" s="126">
        <f>'7a.20YrDetails'!BJ66</f>
        <v>0</v>
      </c>
      <c r="BK66" s="126">
        <f>'7a.20YrDetails'!BK66</f>
        <v>0</v>
      </c>
      <c r="BL66" s="126">
        <f>'7a.20YrDetails'!BL66</f>
        <v>0</v>
      </c>
      <c r="BM66" s="126">
        <f>'7a.20YrDetails'!BM66</f>
        <v>0</v>
      </c>
      <c r="BN66" s="126">
        <f>'7a.20YrDetails'!BN66</f>
        <v>0</v>
      </c>
      <c r="BO66" s="126">
        <f>'7a.20YrDetails'!BO66</f>
        <v>0</v>
      </c>
    </row>
    <row r="67" spans="3:67" ht="12" hidden="1" customHeight="1" outlineLevel="1">
      <c r="C67" s="12" t="str">
        <f>'7a.20YrDetails'!C67</f>
        <v>Sub-total Insurance</v>
      </c>
      <c r="D67" s="12"/>
      <c r="E67" s="83"/>
      <c r="F67" s="83"/>
      <c r="G67" s="84"/>
      <c r="H67" s="126">
        <f>'7a.20YrDetails'!H67</f>
        <v>0</v>
      </c>
      <c r="I67" s="126">
        <f>'7a.20YrDetails'!I67</f>
        <v>0</v>
      </c>
      <c r="J67" s="126">
        <f>'7a.20YrDetails'!J67</f>
        <v>0</v>
      </c>
      <c r="K67" s="126">
        <f>'7a.20YrDetails'!K67</f>
        <v>0</v>
      </c>
      <c r="L67" s="126">
        <f>'7a.20YrDetails'!L67</f>
        <v>0</v>
      </c>
      <c r="M67" s="126">
        <f>'7a.20YrDetails'!M67</f>
        <v>0</v>
      </c>
      <c r="N67" s="126">
        <f>'7a.20YrDetails'!N67</f>
        <v>0</v>
      </c>
      <c r="O67" s="126">
        <f>'7a.20YrDetails'!O67</f>
        <v>0</v>
      </c>
      <c r="P67" s="126">
        <f>'7a.20YrDetails'!P67</f>
        <v>0</v>
      </c>
      <c r="Q67" s="126">
        <f>'7a.20YrDetails'!Q67</f>
        <v>0</v>
      </c>
      <c r="R67" s="126">
        <f>'7a.20YrDetails'!R67</f>
        <v>0</v>
      </c>
      <c r="S67" s="126">
        <f>'7a.20YrDetails'!S67</f>
        <v>0</v>
      </c>
      <c r="T67" s="126">
        <f>'7a.20YrDetails'!T67</f>
        <v>0</v>
      </c>
      <c r="U67" s="126">
        <f>'7a.20YrDetails'!U67</f>
        <v>0</v>
      </c>
      <c r="V67" s="126">
        <f>'7a.20YrDetails'!V67</f>
        <v>0</v>
      </c>
      <c r="W67" s="126">
        <f>'7a.20YrDetails'!W67</f>
        <v>0</v>
      </c>
      <c r="X67" s="126">
        <f>'7a.20YrDetails'!X67</f>
        <v>0</v>
      </c>
      <c r="Y67" s="126">
        <f>'7a.20YrDetails'!Y67</f>
        <v>0</v>
      </c>
      <c r="Z67" s="126">
        <f>'7a.20YrDetails'!Z67</f>
        <v>0</v>
      </c>
      <c r="AA67" s="126">
        <f>'7a.20YrDetails'!AA67</f>
        <v>0</v>
      </c>
      <c r="AB67" s="126">
        <f>'7a.20YrDetails'!AB67</f>
        <v>0</v>
      </c>
      <c r="AC67" s="126">
        <f>'7a.20YrDetails'!AC67</f>
        <v>0</v>
      </c>
      <c r="AD67" s="126">
        <f>'7a.20YrDetails'!AD67</f>
        <v>0</v>
      </c>
      <c r="AE67" s="126">
        <f>'7a.20YrDetails'!AE67</f>
        <v>0</v>
      </c>
      <c r="AF67" s="126">
        <f>'7a.20YrDetails'!AF67</f>
        <v>0</v>
      </c>
      <c r="AG67" s="126">
        <f>'7a.20YrDetails'!AG67</f>
        <v>0</v>
      </c>
      <c r="AH67" s="126">
        <f>'7a.20YrDetails'!AH67</f>
        <v>0</v>
      </c>
      <c r="AI67" s="126">
        <f>'7a.20YrDetails'!AI67</f>
        <v>0</v>
      </c>
      <c r="AJ67" s="126">
        <f>'7a.20YrDetails'!AJ67</f>
        <v>0</v>
      </c>
      <c r="AK67" s="126">
        <f>'7a.20YrDetails'!AK67</f>
        <v>0</v>
      </c>
      <c r="AL67" s="126">
        <f>'7a.20YrDetails'!AL67</f>
        <v>0</v>
      </c>
      <c r="AM67" s="126">
        <f>'7a.20YrDetails'!AM67</f>
        <v>0</v>
      </c>
      <c r="AN67" s="126">
        <f>'7a.20YrDetails'!AN67</f>
        <v>0</v>
      </c>
      <c r="AO67" s="126">
        <f>'7a.20YrDetails'!AO67</f>
        <v>0</v>
      </c>
      <c r="AP67" s="126">
        <f>'7a.20YrDetails'!AP67</f>
        <v>0</v>
      </c>
      <c r="AQ67" s="126">
        <f>'7a.20YrDetails'!AQ67</f>
        <v>0</v>
      </c>
      <c r="AR67" s="126">
        <f>'7a.20YrDetails'!AR67</f>
        <v>0</v>
      </c>
      <c r="AS67" s="126">
        <f>'7a.20YrDetails'!AS67</f>
        <v>0</v>
      </c>
      <c r="AT67" s="126">
        <f>'7a.20YrDetails'!AT67</f>
        <v>0</v>
      </c>
      <c r="AU67" s="126">
        <f>'7a.20YrDetails'!AU67</f>
        <v>0</v>
      </c>
      <c r="AV67" s="126">
        <f>'7a.20YrDetails'!AV67</f>
        <v>0</v>
      </c>
      <c r="AW67" s="126">
        <f>'7a.20YrDetails'!AW67</f>
        <v>0</v>
      </c>
      <c r="AX67" s="126">
        <f>'7a.20YrDetails'!AX67</f>
        <v>0</v>
      </c>
      <c r="AY67" s="126">
        <f>'7a.20YrDetails'!AY67</f>
        <v>0</v>
      </c>
      <c r="AZ67" s="126">
        <f>'7a.20YrDetails'!AZ67</f>
        <v>0</v>
      </c>
      <c r="BA67" s="126">
        <f>'7a.20YrDetails'!BA67</f>
        <v>0</v>
      </c>
      <c r="BB67" s="126">
        <f>'7a.20YrDetails'!BB67</f>
        <v>0</v>
      </c>
      <c r="BC67" s="126">
        <f>'7a.20YrDetails'!BC67</f>
        <v>0</v>
      </c>
      <c r="BD67" s="126">
        <f>'7a.20YrDetails'!BD67</f>
        <v>0</v>
      </c>
      <c r="BE67" s="126">
        <f>'7a.20YrDetails'!BE67</f>
        <v>0</v>
      </c>
      <c r="BF67" s="126">
        <f>'7a.20YrDetails'!BF67</f>
        <v>0</v>
      </c>
      <c r="BG67" s="126">
        <f>'7a.20YrDetails'!BG67</f>
        <v>0</v>
      </c>
      <c r="BH67" s="126">
        <f>'7a.20YrDetails'!BH67</f>
        <v>0</v>
      </c>
      <c r="BI67" s="126">
        <f>'7a.20YrDetails'!BI67</f>
        <v>0</v>
      </c>
      <c r="BJ67" s="126">
        <f>'7a.20YrDetails'!BJ67</f>
        <v>0</v>
      </c>
      <c r="BK67" s="126">
        <f>'7a.20YrDetails'!BK67</f>
        <v>0</v>
      </c>
      <c r="BL67" s="126">
        <f>'7a.20YrDetails'!BL67</f>
        <v>0</v>
      </c>
      <c r="BM67" s="126">
        <f>'7a.20YrDetails'!BM67</f>
        <v>0</v>
      </c>
      <c r="BN67" s="126">
        <f>'7a.20YrDetails'!BN67</f>
        <v>0</v>
      </c>
      <c r="BO67" s="126">
        <f>'7a.20YrDetails'!BO67</f>
        <v>0</v>
      </c>
    </row>
    <row r="68" spans="3:67" ht="12" customHeight="1" collapsed="1">
      <c r="C68" s="827" t="str">
        <f>'7a.20YrDetails'!C68</f>
        <v>Maintenance &amp; Repair</v>
      </c>
      <c r="D68" s="827"/>
      <c r="E68" s="81">
        <f>E69</f>
        <v>3.5000000000000003E-2</v>
      </c>
      <c r="F68" s="81">
        <f>IF(SUBTOTAL(103,$C$69:$C$77)&gt;0,"",F69)</f>
        <v>3.5000000000000003E-2</v>
      </c>
      <c r="G68" s="125"/>
      <c r="H68" s="126">
        <f t="shared" ref="H68:S68" si="12">IF(SUBTOTAL(103,$C$69:$C$77)&gt;0,"",H77)</f>
        <v>0</v>
      </c>
      <c r="I68" s="126">
        <f t="shared" si="12"/>
        <v>0</v>
      </c>
      <c r="J68" s="126">
        <f t="shared" si="12"/>
        <v>0</v>
      </c>
      <c r="K68" s="126">
        <f t="shared" si="12"/>
        <v>0</v>
      </c>
      <c r="L68" s="126">
        <f t="shared" si="12"/>
        <v>0</v>
      </c>
      <c r="M68" s="126">
        <f t="shared" si="12"/>
        <v>0</v>
      </c>
      <c r="N68" s="126">
        <f t="shared" si="12"/>
        <v>0</v>
      </c>
      <c r="O68" s="126">
        <f t="shared" si="12"/>
        <v>0</v>
      </c>
      <c r="P68" s="126">
        <f t="shared" si="12"/>
        <v>0</v>
      </c>
      <c r="Q68" s="126">
        <f t="shared" si="12"/>
        <v>0</v>
      </c>
      <c r="R68" s="126">
        <f t="shared" si="12"/>
        <v>0</v>
      </c>
      <c r="S68" s="126">
        <f t="shared" si="12"/>
        <v>0</v>
      </c>
      <c r="T68" s="126">
        <f t="shared" ref="T68:BO68" si="13">IF(SUBTOTAL(103,$C$69:$C$77)&gt;0,"",T77)</f>
        <v>0</v>
      </c>
      <c r="U68" s="126">
        <f t="shared" si="13"/>
        <v>0</v>
      </c>
      <c r="V68" s="126">
        <f t="shared" si="13"/>
        <v>0</v>
      </c>
      <c r="W68" s="126">
        <f t="shared" si="13"/>
        <v>0</v>
      </c>
      <c r="X68" s="126">
        <f t="shared" si="13"/>
        <v>0</v>
      </c>
      <c r="Y68" s="126">
        <f t="shared" si="13"/>
        <v>0</v>
      </c>
      <c r="Z68" s="126">
        <f t="shared" si="13"/>
        <v>0</v>
      </c>
      <c r="AA68" s="126">
        <f t="shared" si="13"/>
        <v>0</v>
      </c>
      <c r="AB68" s="126">
        <f t="shared" si="13"/>
        <v>0</v>
      </c>
      <c r="AC68" s="126">
        <f t="shared" si="13"/>
        <v>0</v>
      </c>
      <c r="AD68" s="126">
        <f t="shared" si="13"/>
        <v>0</v>
      </c>
      <c r="AE68" s="126">
        <f t="shared" si="13"/>
        <v>0</v>
      </c>
      <c r="AF68" s="126">
        <f t="shared" si="13"/>
        <v>0</v>
      </c>
      <c r="AG68" s="126">
        <f t="shared" si="13"/>
        <v>0</v>
      </c>
      <c r="AH68" s="126">
        <f t="shared" si="13"/>
        <v>0</v>
      </c>
      <c r="AI68" s="126">
        <f t="shared" si="13"/>
        <v>0</v>
      </c>
      <c r="AJ68" s="126">
        <f t="shared" si="13"/>
        <v>0</v>
      </c>
      <c r="AK68" s="126">
        <f t="shared" si="13"/>
        <v>0</v>
      </c>
      <c r="AL68" s="126">
        <f t="shared" si="13"/>
        <v>0</v>
      </c>
      <c r="AM68" s="126">
        <f t="shared" si="13"/>
        <v>0</v>
      </c>
      <c r="AN68" s="126">
        <f t="shared" si="13"/>
        <v>0</v>
      </c>
      <c r="AO68" s="126">
        <f t="shared" si="13"/>
        <v>0</v>
      </c>
      <c r="AP68" s="126">
        <f t="shared" si="13"/>
        <v>0</v>
      </c>
      <c r="AQ68" s="126">
        <f t="shared" si="13"/>
        <v>0</v>
      </c>
      <c r="AR68" s="126">
        <f t="shared" si="13"/>
        <v>0</v>
      </c>
      <c r="AS68" s="126">
        <f t="shared" si="13"/>
        <v>0</v>
      </c>
      <c r="AT68" s="126">
        <f t="shared" si="13"/>
        <v>0</v>
      </c>
      <c r="AU68" s="126">
        <f t="shared" si="13"/>
        <v>0</v>
      </c>
      <c r="AV68" s="126">
        <f t="shared" si="13"/>
        <v>0</v>
      </c>
      <c r="AW68" s="126">
        <f t="shared" si="13"/>
        <v>0</v>
      </c>
      <c r="AX68" s="126">
        <f t="shared" si="13"/>
        <v>0</v>
      </c>
      <c r="AY68" s="126">
        <f t="shared" si="13"/>
        <v>0</v>
      </c>
      <c r="AZ68" s="126">
        <f t="shared" si="13"/>
        <v>0</v>
      </c>
      <c r="BA68" s="126">
        <f t="shared" si="13"/>
        <v>0</v>
      </c>
      <c r="BB68" s="126">
        <f t="shared" si="13"/>
        <v>0</v>
      </c>
      <c r="BC68" s="126">
        <f t="shared" si="13"/>
        <v>0</v>
      </c>
      <c r="BD68" s="126">
        <f t="shared" si="13"/>
        <v>0</v>
      </c>
      <c r="BE68" s="126">
        <f t="shared" si="13"/>
        <v>0</v>
      </c>
      <c r="BF68" s="126">
        <f t="shared" si="13"/>
        <v>0</v>
      </c>
      <c r="BG68" s="126">
        <f t="shared" si="13"/>
        <v>0</v>
      </c>
      <c r="BH68" s="126">
        <f t="shared" si="13"/>
        <v>0</v>
      </c>
      <c r="BI68" s="126">
        <f t="shared" si="13"/>
        <v>0</v>
      </c>
      <c r="BJ68" s="126">
        <f t="shared" si="13"/>
        <v>0</v>
      </c>
      <c r="BK68" s="126">
        <f t="shared" si="13"/>
        <v>0</v>
      </c>
      <c r="BL68" s="126">
        <f t="shared" si="13"/>
        <v>0</v>
      </c>
      <c r="BM68" s="126">
        <f t="shared" si="13"/>
        <v>0</v>
      </c>
      <c r="BN68" s="126">
        <f t="shared" si="13"/>
        <v>0</v>
      </c>
      <c r="BO68" s="126">
        <f t="shared" si="13"/>
        <v>0</v>
      </c>
    </row>
    <row r="69" spans="3:67" ht="12" hidden="1" customHeight="1" outlineLevel="1">
      <c r="C69" s="827" t="str">
        <f>'7a.20YrDetails'!C69</f>
        <v>Payroll</v>
      </c>
      <c r="D69" s="827">
        <f>'7a.20YrDetails'!D69</f>
        <v>6510</v>
      </c>
      <c r="E69" s="25">
        <f>'7a.20YrDetails'!E69</f>
        <v>3.5000000000000003E-2</v>
      </c>
      <c r="F69" s="25">
        <f>'7a.20YrDetails'!F69</f>
        <v>3.5000000000000003E-2</v>
      </c>
      <c r="G69" s="52" t="str">
        <f>IF('7a.20YrDetails'!$G69="","",'7a.20YrDetails'!$G69)</f>
        <v/>
      </c>
      <c r="H69" s="126">
        <f>'7a.20YrDetails'!H69</f>
        <v>0</v>
      </c>
      <c r="I69" s="126">
        <f>'7a.20YrDetails'!I69</f>
        <v>0</v>
      </c>
      <c r="J69" s="126">
        <f>'7a.20YrDetails'!J69</f>
        <v>0</v>
      </c>
      <c r="K69" s="126">
        <f>'7a.20YrDetails'!K69</f>
        <v>0</v>
      </c>
      <c r="L69" s="126">
        <f>'7a.20YrDetails'!L69</f>
        <v>0</v>
      </c>
      <c r="M69" s="126">
        <f>'7a.20YrDetails'!M69</f>
        <v>0</v>
      </c>
      <c r="N69" s="126">
        <f>'7a.20YrDetails'!N69</f>
        <v>0</v>
      </c>
      <c r="O69" s="126">
        <f>'7a.20YrDetails'!O69</f>
        <v>0</v>
      </c>
      <c r="P69" s="126">
        <f>'7a.20YrDetails'!P69</f>
        <v>0</v>
      </c>
      <c r="Q69" s="126">
        <f>'7a.20YrDetails'!Q69</f>
        <v>0</v>
      </c>
      <c r="R69" s="126">
        <f>'7a.20YrDetails'!R69</f>
        <v>0</v>
      </c>
      <c r="S69" s="126">
        <f>'7a.20YrDetails'!S69</f>
        <v>0</v>
      </c>
      <c r="T69" s="126">
        <f>'7a.20YrDetails'!T69</f>
        <v>0</v>
      </c>
      <c r="U69" s="126">
        <f>'7a.20YrDetails'!U69</f>
        <v>0</v>
      </c>
      <c r="V69" s="126">
        <f>'7a.20YrDetails'!V69</f>
        <v>0</v>
      </c>
      <c r="W69" s="126">
        <f>'7a.20YrDetails'!W69</f>
        <v>0</v>
      </c>
      <c r="X69" s="126">
        <f>'7a.20YrDetails'!X69</f>
        <v>0</v>
      </c>
      <c r="Y69" s="126">
        <f>'7a.20YrDetails'!Y69</f>
        <v>0</v>
      </c>
      <c r="Z69" s="126">
        <f>'7a.20YrDetails'!Z69</f>
        <v>0</v>
      </c>
      <c r="AA69" s="126">
        <f>'7a.20YrDetails'!AA69</f>
        <v>0</v>
      </c>
      <c r="AB69" s="126">
        <f>'7a.20YrDetails'!AB69</f>
        <v>0</v>
      </c>
      <c r="AC69" s="126">
        <f>'7a.20YrDetails'!AC69</f>
        <v>0</v>
      </c>
      <c r="AD69" s="126">
        <f>'7a.20YrDetails'!AD69</f>
        <v>0</v>
      </c>
      <c r="AE69" s="126">
        <f>'7a.20YrDetails'!AE69</f>
        <v>0</v>
      </c>
      <c r="AF69" s="126">
        <f>'7a.20YrDetails'!AF69</f>
        <v>0</v>
      </c>
      <c r="AG69" s="126">
        <f>'7a.20YrDetails'!AG69</f>
        <v>0</v>
      </c>
      <c r="AH69" s="126">
        <f>'7a.20YrDetails'!AH69</f>
        <v>0</v>
      </c>
      <c r="AI69" s="126">
        <f>'7a.20YrDetails'!AI69</f>
        <v>0</v>
      </c>
      <c r="AJ69" s="126">
        <f>'7a.20YrDetails'!AJ69</f>
        <v>0</v>
      </c>
      <c r="AK69" s="126">
        <f>'7a.20YrDetails'!AK69</f>
        <v>0</v>
      </c>
      <c r="AL69" s="126">
        <f>'7a.20YrDetails'!AL69</f>
        <v>0</v>
      </c>
      <c r="AM69" s="126">
        <f>'7a.20YrDetails'!AM69</f>
        <v>0</v>
      </c>
      <c r="AN69" s="126">
        <f>'7a.20YrDetails'!AN69</f>
        <v>0</v>
      </c>
      <c r="AO69" s="126">
        <f>'7a.20YrDetails'!AO69</f>
        <v>0</v>
      </c>
      <c r="AP69" s="126">
        <f>'7a.20YrDetails'!AP69</f>
        <v>0</v>
      </c>
      <c r="AQ69" s="126">
        <f>'7a.20YrDetails'!AQ69</f>
        <v>0</v>
      </c>
      <c r="AR69" s="126">
        <f>'7a.20YrDetails'!AR69</f>
        <v>0</v>
      </c>
      <c r="AS69" s="126">
        <f>'7a.20YrDetails'!AS69</f>
        <v>0</v>
      </c>
      <c r="AT69" s="126">
        <f>'7a.20YrDetails'!AT69</f>
        <v>0</v>
      </c>
      <c r="AU69" s="126">
        <f>'7a.20YrDetails'!AU69</f>
        <v>0</v>
      </c>
      <c r="AV69" s="126">
        <f>'7a.20YrDetails'!AV69</f>
        <v>0</v>
      </c>
      <c r="AW69" s="126">
        <f>'7a.20YrDetails'!AW69</f>
        <v>0</v>
      </c>
      <c r="AX69" s="126">
        <f>'7a.20YrDetails'!AX69</f>
        <v>0</v>
      </c>
      <c r="AY69" s="126">
        <f>'7a.20YrDetails'!AY69</f>
        <v>0</v>
      </c>
      <c r="AZ69" s="126">
        <f>'7a.20YrDetails'!AZ69</f>
        <v>0</v>
      </c>
      <c r="BA69" s="126">
        <f>'7a.20YrDetails'!BA69</f>
        <v>0</v>
      </c>
      <c r="BB69" s="126">
        <f>'7a.20YrDetails'!BB69</f>
        <v>0</v>
      </c>
      <c r="BC69" s="126">
        <f>'7a.20YrDetails'!BC69</f>
        <v>0</v>
      </c>
      <c r="BD69" s="126">
        <f>'7a.20YrDetails'!BD69</f>
        <v>0</v>
      </c>
      <c r="BE69" s="126">
        <f>'7a.20YrDetails'!BE69</f>
        <v>0</v>
      </c>
      <c r="BF69" s="126">
        <f>'7a.20YrDetails'!BF69</f>
        <v>0</v>
      </c>
      <c r="BG69" s="126">
        <f>'7a.20YrDetails'!BG69</f>
        <v>0</v>
      </c>
      <c r="BH69" s="126">
        <f>'7a.20YrDetails'!BH69</f>
        <v>0</v>
      </c>
      <c r="BI69" s="126">
        <f>'7a.20YrDetails'!BI69</f>
        <v>0</v>
      </c>
      <c r="BJ69" s="126">
        <f>'7a.20YrDetails'!BJ69</f>
        <v>0</v>
      </c>
      <c r="BK69" s="126">
        <f>'7a.20YrDetails'!BK69</f>
        <v>0</v>
      </c>
      <c r="BL69" s="126">
        <f>'7a.20YrDetails'!BL69</f>
        <v>0</v>
      </c>
      <c r="BM69" s="126">
        <f>'7a.20YrDetails'!BM69</f>
        <v>0</v>
      </c>
      <c r="BN69" s="126">
        <f>'7a.20YrDetails'!BN69</f>
        <v>0</v>
      </c>
      <c r="BO69" s="126">
        <f>'7a.20YrDetails'!BO69</f>
        <v>0</v>
      </c>
    </row>
    <row r="70" spans="3:67" ht="12" hidden="1" customHeight="1" outlineLevel="1">
      <c r="C70" s="827" t="str">
        <f>'7a.20YrDetails'!C70</f>
        <v>Supplies</v>
      </c>
      <c r="D70" s="827">
        <f>'7a.20YrDetails'!D70</f>
        <v>6515</v>
      </c>
      <c r="E70" s="25">
        <f>'7a.20YrDetails'!E70</f>
        <v>3.5000000000000003E-2</v>
      </c>
      <c r="F70" s="25">
        <f>'7a.20YrDetails'!F70</f>
        <v>3.5000000000000003E-2</v>
      </c>
      <c r="G70" s="52" t="str">
        <f>IF('7a.20YrDetails'!$G70="","",'7a.20YrDetails'!$G70)</f>
        <v/>
      </c>
      <c r="H70" s="126">
        <f>'7a.20YrDetails'!H70</f>
        <v>0</v>
      </c>
      <c r="I70" s="126">
        <f>'7a.20YrDetails'!I70</f>
        <v>0</v>
      </c>
      <c r="J70" s="126">
        <f>'7a.20YrDetails'!J70</f>
        <v>0</v>
      </c>
      <c r="K70" s="126">
        <f>'7a.20YrDetails'!K70</f>
        <v>0</v>
      </c>
      <c r="L70" s="126">
        <f>'7a.20YrDetails'!L70</f>
        <v>0</v>
      </c>
      <c r="M70" s="126">
        <f>'7a.20YrDetails'!M70</f>
        <v>0</v>
      </c>
      <c r="N70" s="126">
        <f>'7a.20YrDetails'!N70</f>
        <v>0</v>
      </c>
      <c r="O70" s="126">
        <f>'7a.20YrDetails'!O70</f>
        <v>0</v>
      </c>
      <c r="P70" s="126">
        <f>'7a.20YrDetails'!P70</f>
        <v>0</v>
      </c>
      <c r="Q70" s="126">
        <f>'7a.20YrDetails'!Q70</f>
        <v>0</v>
      </c>
      <c r="R70" s="126">
        <f>'7a.20YrDetails'!R70</f>
        <v>0</v>
      </c>
      <c r="S70" s="126">
        <f>'7a.20YrDetails'!S70</f>
        <v>0</v>
      </c>
      <c r="T70" s="126">
        <f>'7a.20YrDetails'!T70</f>
        <v>0</v>
      </c>
      <c r="U70" s="126">
        <f>'7a.20YrDetails'!U70</f>
        <v>0</v>
      </c>
      <c r="V70" s="126">
        <f>'7a.20YrDetails'!V70</f>
        <v>0</v>
      </c>
      <c r="W70" s="126">
        <f>'7a.20YrDetails'!W70</f>
        <v>0</v>
      </c>
      <c r="X70" s="126">
        <f>'7a.20YrDetails'!X70</f>
        <v>0</v>
      </c>
      <c r="Y70" s="126">
        <f>'7a.20YrDetails'!Y70</f>
        <v>0</v>
      </c>
      <c r="Z70" s="126">
        <f>'7a.20YrDetails'!Z70</f>
        <v>0</v>
      </c>
      <c r="AA70" s="126">
        <f>'7a.20YrDetails'!AA70</f>
        <v>0</v>
      </c>
      <c r="AB70" s="126">
        <f>'7a.20YrDetails'!AB70</f>
        <v>0</v>
      </c>
      <c r="AC70" s="126">
        <f>'7a.20YrDetails'!AC70</f>
        <v>0</v>
      </c>
      <c r="AD70" s="126">
        <f>'7a.20YrDetails'!AD70</f>
        <v>0</v>
      </c>
      <c r="AE70" s="126">
        <f>'7a.20YrDetails'!AE70</f>
        <v>0</v>
      </c>
      <c r="AF70" s="126">
        <f>'7a.20YrDetails'!AF70</f>
        <v>0</v>
      </c>
      <c r="AG70" s="126">
        <f>'7a.20YrDetails'!AG70</f>
        <v>0</v>
      </c>
      <c r="AH70" s="126">
        <f>'7a.20YrDetails'!AH70</f>
        <v>0</v>
      </c>
      <c r="AI70" s="126">
        <f>'7a.20YrDetails'!AI70</f>
        <v>0</v>
      </c>
      <c r="AJ70" s="126">
        <f>'7a.20YrDetails'!AJ70</f>
        <v>0</v>
      </c>
      <c r="AK70" s="126">
        <f>'7a.20YrDetails'!AK70</f>
        <v>0</v>
      </c>
      <c r="AL70" s="126">
        <f>'7a.20YrDetails'!AL70</f>
        <v>0</v>
      </c>
      <c r="AM70" s="126">
        <f>'7a.20YrDetails'!AM70</f>
        <v>0</v>
      </c>
      <c r="AN70" s="126">
        <f>'7a.20YrDetails'!AN70</f>
        <v>0</v>
      </c>
      <c r="AO70" s="126">
        <f>'7a.20YrDetails'!AO70</f>
        <v>0</v>
      </c>
      <c r="AP70" s="126">
        <f>'7a.20YrDetails'!AP70</f>
        <v>0</v>
      </c>
      <c r="AQ70" s="126">
        <f>'7a.20YrDetails'!AQ70</f>
        <v>0</v>
      </c>
      <c r="AR70" s="126">
        <f>'7a.20YrDetails'!AR70</f>
        <v>0</v>
      </c>
      <c r="AS70" s="126">
        <f>'7a.20YrDetails'!AS70</f>
        <v>0</v>
      </c>
      <c r="AT70" s="126">
        <f>'7a.20YrDetails'!AT70</f>
        <v>0</v>
      </c>
      <c r="AU70" s="126">
        <f>'7a.20YrDetails'!AU70</f>
        <v>0</v>
      </c>
      <c r="AV70" s="126">
        <f>'7a.20YrDetails'!AV70</f>
        <v>0</v>
      </c>
      <c r="AW70" s="126">
        <f>'7a.20YrDetails'!AW70</f>
        <v>0</v>
      </c>
      <c r="AX70" s="126">
        <f>'7a.20YrDetails'!AX70</f>
        <v>0</v>
      </c>
      <c r="AY70" s="126">
        <f>'7a.20YrDetails'!AY70</f>
        <v>0</v>
      </c>
      <c r="AZ70" s="126">
        <f>'7a.20YrDetails'!AZ70</f>
        <v>0</v>
      </c>
      <c r="BA70" s="126">
        <f>'7a.20YrDetails'!BA70</f>
        <v>0</v>
      </c>
      <c r="BB70" s="126">
        <f>'7a.20YrDetails'!BB70</f>
        <v>0</v>
      </c>
      <c r="BC70" s="126">
        <f>'7a.20YrDetails'!BC70</f>
        <v>0</v>
      </c>
      <c r="BD70" s="126">
        <f>'7a.20YrDetails'!BD70</f>
        <v>0</v>
      </c>
      <c r="BE70" s="126">
        <f>'7a.20YrDetails'!BE70</f>
        <v>0</v>
      </c>
      <c r="BF70" s="126">
        <f>'7a.20YrDetails'!BF70</f>
        <v>0</v>
      </c>
      <c r="BG70" s="126">
        <f>'7a.20YrDetails'!BG70</f>
        <v>0</v>
      </c>
      <c r="BH70" s="126">
        <f>'7a.20YrDetails'!BH70</f>
        <v>0</v>
      </c>
      <c r="BI70" s="126">
        <f>'7a.20YrDetails'!BI70</f>
        <v>0</v>
      </c>
      <c r="BJ70" s="126">
        <f>'7a.20YrDetails'!BJ70</f>
        <v>0</v>
      </c>
      <c r="BK70" s="126">
        <f>'7a.20YrDetails'!BK70</f>
        <v>0</v>
      </c>
      <c r="BL70" s="126">
        <f>'7a.20YrDetails'!BL70</f>
        <v>0</v>
      </c>
      <c r="BM70" s="126">
        <f>'7a.20YrDetails'!BM70</f>
        <v>0</v>
      </c>
      <c r="BN70" s="126">
        <f>'7a.20YrDetails'!BN70</f>
        <v>0</v>
      </c>
      <c r="BO70" s="126">
        <f>'7a.20YrDetails'!BO70</f>
        <v>0</v>
      </c>
    </row>
    <row r="71" spans="3:67" ht="12" hidden="1" customHeight="1" outlineLevel="1">
      <c r="C71" s="827" t="str">
        <f>'7a.20YrDetails'!C71</f>
        <v>Contracts</v>
      </c>
      <c r="D71" s="827">
        <f>'7a.20YrDetails'!D71</f>
        <v>6520</v>
      </c>
      <c r="E71" s="25">
        <f>'7a.20YrDetails'!E71</f>
        <v>3.5000000000000003E-2</v>
      </c>
      <c r="F71" s="25">
        <f>'7a.20YrDetails'!F71</f>
        <v>3.5000000000000003E-2</v>
      </c>
      <c r="G71" s="52" t="str">
        <f>IF('7a.20YrDetails'!$G71="","",'7a.20YrDetails'!$G71)</f>
        <v/>
      </c>
      <c r="H71" s="126">
        <f>'7a.20YrDetails'!H71</f>
        <v>0</v>
      </c>
      <c r="I71" s="126">
        <f>'7a.20YrDetails'!I71</f>
        <v>0</v>
      </c>
      <c r="J71" s="126">
        <f>'7a.20YrDetails'!J71</f>
        <v>0</v>
      </c>
      <c r="K71" s="126">
        <f>'7a.20YrDetails'!K71</f>
        <v>0</v>
      </c>
      <c r="L71" s="126">
        <f>'7a.20YrDetails'!L71</f>
        <v>0</v>
      </c>
      <c r="M71" s="126">
        <f>'7a.20YrDetails'!M71</f>
        <v>0</v>
      </c>
      <c r="N71" s="126">
        <f>'7a.20YrDetails'!N71</f>
        <v>0</v>
      </c>
      <c r="O71" s="126">
        <f>'7a.20YrDetails'!O71</f>
        <v>0</v>
      </c>
      <c r="P71" s="126">
        <f>'7a.20YrDetails'!P71</f>
        <v>0</v>
      </c>
      <c r="Q71" s="126">
        <f>'7a.20YrDetails'!Q71</f>
        <v>0</v>
      </c>
      <c r="R71" s="126">
        <f>'7a.20YrDetails'!R71</f>
        <v>0</v>
      </c>
      <c r="S71" s="126">
        <f>'7a.20YrDetails'!S71</f>
        <v>0</v>
      </c>
      <c r="T71" s="126">
        <f>'7a.20YrDetails'!T71</f>
        <v>0</v>
      </c>
      <c r="U71" s="126">
        <f>'7a.20YrDetails'!U71</f>
        <v>0</v>
      </c>
      <c r="V71" s="126">
        <f>'7a.20YrDetails'!V71</f>
        <v>0</v>
      </c>
      <c r="W71" s="126">
        <f>'7a.20YrDetails'!W71</f>
        <v>0</v>
      </c>
      <c r="X71" s="126">
        <f>'7a.20YrDetails'!X71</f>
        <v>0</v>
      </c>
      <c r="Y71" s="126">
        <f>'7a.20YrDetails'!Y71</f>
        <v>0</v>
      </c>
      <c r="Z71" s="126">
        <f>'7a.20YrDetails'!Z71</f>
        <v>0</v>
      </c>
      <c r="AA71" s="126">
        <f>'7a.20YrDetails'!AA71</f>
        <v>0</v>
      </c>
      <c r="AB71" s="126">
        <f>'7a.20YrDetails'!AB71</f>
        <v>0</v>
      </c>
      <c r="AC71" s="126">
        <f>'7a.20YrDetails'!AC71</f>
        <v>0</v>
      </c>
      <c r="AD71" s="126">
        <f>'7a.20YrDetails'!AD71</f>
        <v>0</v>
      </c>
      <c r="AE71" s="126">
        <f>'7a.20YrDetails'!AE71</f>
        <v>0</v>
      </c>
      <c r="AF71" s="126">
        <f>'7a.20YrDetails'!AF71</f>
        <v>0</v>
      </c>
      <c r="AG71" s="126">
        <f>'7a.20YrDetails'!AG71</f>
        <v>0</v>
      </c>
      <c r="AH71" s="126">
        <f>'7a.20YrDetails'!AH71</f>
        <v>0</v>
      </c>
      <c r="AI71" s="126">
        <f>'7a.20YrDetails'!AI71</f>
        <v>0</v>
      </c>
      <c r="AJ71" s="126">
        <f>'7a.20YrDetails'!AJ71</f>
        <v>0</v>
      </c>
      <c r="AK71" s="126">
        <f>'7a.20YrDetails'!AK71</f>
        <v>0</v>
      </c>
      <c r="AL71" s="126">
        <f>'7a.20YrDetails'!AL71</f>
        <v>0</v>
      </c>
      <c r="AM71" s="126">
        <f>'7a.20YrDetails'!AM71</f>
        <v>0</v>
      </c>
      <c r="AN71" s="126">
        <f>'7a.20YrDetails'!AN71</f>
        <v>0</v>
      </c>
      <c r="AO71" s="126">
        <f>'7a.20YrDetails'!AO71</f>
        <v>0</v>
      </c>
      <c r="AP71" s="126">
        <f>'7a.20YrDetails'!AP71</f>
        <v>0</v>
      </c>
      <c r="AQ71" s="126">
        <f>'7a.20YrDetails'!AQ71</f>
        <v>0</v>
      </c>
      <c r="AR71" s="126">
        <f>'7a.20YrDetails'!AR71</f>
        <v>0</v>
      </c>
      <c r="AS71" s="126">
        <f>'7a.20YrDetails'!AS71</f>
        <v>0</v>
      </c>
      <c r="AT71" s="126">
        <f>'7a.20YrDetails'!AT71</f>
        <v>0</v>
      </c>
      <c r="AU71" s="126">
        <f>'7a.20YrDetails'!AU71</f>
        <v>0</v>
      </c>
      <c r="AV71" s="126">
        <f>'7a.20YrDetails'!AV71</f>
        <v>0</v>
      </c>
      <c r="AW71" s="126">
        <f>'7a.20YrDetails'!AW71</f>
        <v>0</v>
      </c>
      <c r="AX71" s="126">
        <f>'7a.20YrDetails'!AX71</f>
        <v>0</v>
      </c>
      <c r="AY71" s="126">
        <f>'7a.20YrDetails'!AY71</f>
        <v>0</v>
      </c>
      <c r="AZ71" s="126">
        <f>'7a.20YrDetails'!AZ71</f>
        <v>0</v>
      </c>
      <c r="BA71" s="126">
        <f>'7a.20YrDetails'!BA71</f>
        <v>0</v>
      </c>
      <c r="BB71" s="126">
        <f>'7a.20YrDetails'!BB71</f>
        <v>0</v>
      </c>
      <c r="BC71" s="126">
        <f>'7a.20YrDetails'!BC71</f>
        <v>0</v>
      </c>
      <c r="BD71" s="126">
        <f>'7a.20YrDetails'!BD71</f>
        <v>0</v>
      </c>
      <c r="BE71" s="126">
        <f>'7a.20YrDetails'!BE71</f>
        <v>0</v>
      </c>
      <c r="BF71" s="126">
        <f>'7a.20YrDetails'!BF71</f>
        <v>0</v>
      </c>
      <c r="BG71" s="126">
        <f>'7a.20YrDetails'!BG71</f>
        <v>0</v>
      </c>
      <c r="BH71" s="126">
        <f>'7a.20YrDetails'!BH71</f>
        <v>0</v>
      </c>
      <c r="BI71" s="126">
        <f>'7a.20YrDetails'!BI71</f>
        <v>0</v>
      </c>
      <c r="BJ71" s="126">
        <f>'7a.20YrDetails'!BJ71</f>
        <v>0</v>
      </c>
      <c r="BK71" s="126">
        <f>'7a.20YrDetails'!BK71</f>
        <v>0</v>
      </c>
      <c r="BL71" s="126">
        <f>'7a.20YrDetails'!BL71</f>
        <v>0</v>
      </c>
      <c r="BM71" s="126">
        <f>'7a.20YrDetails'!BM71</f>
        <v>0</v>
      </c>
      <c r="BN71" s="126">
        <f>'7a.20YrDetails'!BN71</f>
        <v>0</v>
      </c>
      <c r="BO71" s="126">
        <f>'7a.20YrDetails'!BO71</f>
        <v>0</v>
      </c>
    </row>
    <row r="72" spans="3:67" ht="12" hidden="1" customHeight="1" outlineLevel="1">
      <c r="C72" s="827" t="str">
        <f>'7a.20YrDetails'!C72</f>
        <v>Garbage and Trash Removal</v>
      </c>
      <c r="D72" s="827">
        <f>'7a.20YrDetails'!D72</f>
        <v>6525</v>
      </c>
      <c r="E72" s="25">
        <f>'7a.20YrDetails'!E72</f>
        <v>3.5000000000000003E-2</v>
      </c>
      <c r="F72" s="25">
        <f>'7a.20YrDetails'!F72</f>
        <v>3.5000000000000003E-2</v>
      </c>
      <c r="G72" s="52" t="str">
        <f>IF('7a.20YrDetails'!$G72="","",'7a.20YrDetails'!$G72)</f>
        <v/>
      </c>
      <c r="H72" s="126">
        <f>'7a.20YrDetails'!H72</f>
        <v>0</v>
      </c>
      <c r="I72" s="126">
        <f>'7a.20YrDetails'!I72</f>
        <v>0</v>
      </c>
      <c r="J72" s="126">
        <f>'7a.20YrDetails'!J72</f>
        <v>0</v>
      </c>
      <c r="K72" s="126">
        <f>'7a.20YrDetails'!K72</f>
        <v>0</v>
      </c>
      <c r="L72" s="126">
        <f>'7a.20YrDetails'!L72</f>
        <v>0</v>
      </c>
      <c r="M72" s="126">
        <f>'7a.20YrDetails'!M72</f>
        <v>0</v>
      </c>
      <c r="N72" s="126">
        <f>'7a.20YrDetails'!N72</f>
        <v>0</v>
      </c>
      <c r="O72" s="126">
        <f>'7a.20YrDetails'!O72</f>
        <v>0</v>
      </c>
      <c r="P72" s="126">
        <f>'7a.20YrDetails'!P72</f>
        <v>0</v>
      </c>
      <c r="Q72" s="126">
        <f>'7a.20YrDetails'!Q72</f>
        <v>0</v>
      </c>
      <c r="R72" s="126">
        <f>'7a.20YrDetails'!R72</f>
        <v>0</v>
      </c>
      <c r="S72" s="126">
        <f>'7a.20YrDetails'!S72</f>
        <v>0</v>
      </c>
      <c r="T72" s="126">
        <f>'7a.20YrDetails'!T72</f>
        <v>0</v>
      </c>
      <c r="U72" s="126">
        <f>'7a.20YrDetails'!U72</f>
        <v>0</v>
      </c>
      <c r="V72" s="126">
        <f>'7a.20YrDetails'!V72</f>
        <v>0</v>
      </c>
      <c r="W72" s="126">
        <f>'7a.20YrDetails'!W72</f>
        <v>0</v>
      </c>
      <c r="X72" s="126">
        <f>'7a.20YrDetails'!X72</f>
        <v>0</v>
      </c>
      <c r="Y72" s="126">
        <f>'7a.20YrDetails'!Y72</f>
        <v>0</v>
      </c>
      <c r="Z72" s="126">
        <f>'7a.20YrDetails'!Z72</f>
        <v>0</v>
      </c>
      <c r="AA72" s="126">
        <f>'7a.20YrDetails'!AA72</f>
        <v>0</v>
      </c>
      <c r="AB72" s="126">
        <f>'7a.20YrDetails'!AB72</f>
        <v>0</v>
      </c>
      <c r="AC72" s="126">
        <f>'7a.20YrDetails'!AC72</f>
        <v>0</v>
      </c>
      <c r="AD72" s="126">
        <f>'7a.20YrDetails'!AD72</f>
        <v>0</v>
      </c>
      <c r="AE72" s="126">
        <f>'7a.20YrDetails'!AE72</f>
        <v>0</v>
      </c>
      <c r="AF72" s="126">
        <f>'7a.20YrDetails'!AF72</f>
        <v>0</v>
      </c>
      <c r="AG72" s="126">
        <f>'7a.20YrDetails'!AG72</f>
        <v>0</v>
      </c>
      <c r="AH72" s="126">
        <f>'7a.20YrDetails'!AH72</f>
        <v>0</v>
      </c>
      <c r="AI72" s="126">
        <f>'7a.20YrDetails'!AI72</f>
        <v>0</v>
      </c>
      <c r="AJ72" s="126">
        <f>'7a.20YrDetails'!AJ72</f>
        <v>0</v>
      </c>
      <c r="AK72" s="126">
        <f>'7a.20YrDetails'!AK72</f>
        <v>0</v>
      </c>
      <c r="AL72" s="126">
        <f>'7a.20YrDetails'!AL72</f>
        <v>0</v>
      </c>
      <c r="AM72" s="126">
        <f>'7a.20YrDetails'!AM72</f>
        <v>0</v>
      </c>
      <c r="AN72" s="126">
        <f>'7a.20YrDetails'!AN72</f>
        <v>0</v>
      </c>
      <c r="AO72" s="126">
        <f>'7a.20YrDetails'!AO72</f>
        <v>0</v>
      </c>
      <c r="AP72" s="126">
        <f>'7a.20YrDetails'!AP72</f>
        <v>0</v>
      </c>
      <c r="AQ72" s="126">
        <f>'7a.20YrDetails'!AQ72</f>
        <v>0</v>
      </c>
      <c r="AR72" s="126">
        <f>'7a.20YrDetails'!AR72</f>
        <v>0</v>
      </c>
      <c r="AS72" s="126">
        <f>'7a.20YrDetails'!AS72</f>
        <v>0</v>
      </c>
      <c r="AT72" s="126">
        <f>'7a.20YrDetails'!AT72</f>
        <v>0</v>
      </c>
      <c r="AU72" s="126">
        <f>'7a.20YrDetails'!AU72</f>
        <v>0</v>
      </c>
      <c r="AV72" s="126">
        <f>'7a.20YrDetails'!AV72</f>
        <v>0</v>
      </c>
      <c r="AW72" s="126">
        <f>'7a.20YrDetails'!AW72</f>
        <v>0</v>
      </c>
      <c r="AX72" s="126">
        <f>'7a.20YrDetails'!AX72</f>
        <v>0</v>
      </c>
      <c r="AY72" s="126">
        <f>'7a.20YrDetails'!AY72</f>
        <v>0</v>
      </c>
      <c r="AZ72" s="126">
        <f>'7a.20YrDetails'!AZ72</f>
        <v>0</v>
      </c>
      <c r="BA72" s="126">
        <f>'7a.20YrDetails'!BA72</f>
        <v>0</v>
      </c>
      <c r="BB72" s="126">
        <f>'7a.20YrDetails'!BB72</f>
        <v>0</v>
      </c>
      <c r="BC72" s="126">
        <f>'7a.20YrDetails'!BC72</f>
        <v>0</v>
      </c>
      <c r="BD72" s="126">
        <f>'7a.20YrDetails'!BD72</f>
        <v>0</v>
      </c>
      <c r="BE72" s="126">
        <f>'7a.20YrDetails'!BE72</f>
        <v>0</v>
      </c>
      <c r="BF72" s="126">
        <f>'7a.20YrDetails'!BF72</f>
        <v>0</v>
      </c>
      <c r="BG72" s="126">
        <f>'7a.20YrDetails'!BG72</f>
        <v>0</v>
      </c>
      <c r="BH72" s="126">
        <f>'7a.20YrDetails'!BH72</f>
        <v>0</v>
      </c>
      <c r="BI72" s="126">
        <f>'7a.20YrDetails'!BI72</f>
        <v>0</v>
      </c>
      <c r="BJ72" s="126">
        <f>'7a.20YrDetails'!BJ72</f>
        <v>0</v>
      </c>
      <c r="BK72" s="126">
        <f>'7a.20YrDetails'!BK72</f>
        <v>0</v>
      </c>
      <c r="BL72" s="126">
        <f>'7a.20YrDetails'!BL72</f>
        <v>0</v>
      </c>
      <c r="BM72" s="126">
        <f>'7a.20YrDetails'!BM72</f>
        <v>0</v>
      </c>
      <c r="BN72" s="126">
        <f>'7a.20YrDetails'!BN72</f>
        <v>0</v>
      </c>
      <c r="BO72" s="126">
        <f>'7a.20YrDetails'!BO72</f>
        <v>0</v>
      </c>
    </row>
    <row r="73" spans="3:67" ht="12" hidden="1" customHeight="1" outlineLevel="1">
      <c r="C73" s="827" t="str">
        <f>'7a.20YrDetails'!C73</f>
        <v>Security Payroll/Contract</v>
      </c>
      <c r="D73" s="827">
        <f>'7a.20YrDetails'!D73</f>
        <v>6530</v>
      </c>
      <c r="E73" s="25">
        <f>'7a.20YrDetails'!E73</f>
        <v>3.5000000000000003E-2</v>
      </c>
      <c r="F73" s="25">
        <f>'7a.20YrDetails'!F73</f>
        <v>3.5000000000000003E-2</v>
      </c>
      <c r="G73" s="52" t="str">
        <f>IF('7a.20YrDetails'!$G73="","",'7a.20YrDetails'!$G73)</f>
        <v/>
      </c>
      <c r="H73" s="126">
        <f>'7a.20YrDetails'!H73</f>
        <v>0</v>
      </c>
      <c r="I73" s="126">
        <f>'7a.20YrDetails'!I73</f>
        <v>0</v>
      </c>
      <c r="J73" s="126">
        <f>'7a.20YrDetails'!J73</f>
        <v>0</v>
      </c>
      <c r="K73" s="126">
        <f>'7a.20YrDetails'!K73</f>
        <v>0</v>
      </c>
      <c r="L73" s="126">
        <f>'7a.20YrDetails'!L73</f>
        <v>0</v>
      </c>
      <c r="M73" s="126">
        <f>'7a.20YrDetails'!M73</f>
        <v>0</v>
      </c>
      <c r="N73" s="126">
        <f>'7a.20YrDetails'!N73</f>
        <v>0</v>
      </c>
      <c r="O73" s="126">
        <f>'7a.20YrDetails'!O73</f>
        <v>0</v>
      </c>
      <c r="P73" s="126">
        <f>'7a.20YrDetails'!P73</f>
        <v>0</v>
      </c>
      <c r="Q73" s="126">
        <f>'7a.20YrDetails'!Q73</f>
        <v>0</v>
      </c>
      <c r="R73" s="126">
        <f>'7a.20YrDetails'!R73</f>
        <v>0</v>
      </c>
      <c r="S73" s="126">
        <f>'7a.20YrDetails'!S73</f>
        <v>0</v>
      </c>
      <c r="T73" s="126">
        <f>'7a.20YrDetails'!T73</f>
        <v>0</v>
      </c>
      <c r="U73" s="126">
        <f>'7a.20YrDetails'!U73</f>
        <v>0</v>
      </c>
      <c r="V73" s="126">
        <f>'7a.20YrDetails'!V73</f>
        <v>0</v>
      </c>
      <c r="W73" s="126">
        <f>'7a.20YrDetails'!W73</f>
        <v>0</v>
      </c>
      <c r="X73" s="126">
        <f>'7a.20YrDetails'!X73</f>
        <v>0</v>
      </c>
      <c r="Y73" s="126">
        <f>'7a.20YrDetails'!Y73</f>
        <v>0</v>
      </c>
      <c r="Z73" s="126">
        <f>'7a.20YrDetails'!Z73</f>
        <v>0</v>
      </c>
      <c r="AA73" s="126">
        <f>'7a.20YrDetails'!AA73</f>
        <v>0</v>
      </c>
      <c r="AB73" s="126">
        <f>'7a.20YrDetails'!AB73</f>
        <v>0</v>
      </c>
      <c r="AC73" s="126">
        <f>'7a.20YrDetails'!AC73</f>
        <v>0</v>
      </c>
      <c r="AD73" s="126">
        <f>'7a.20YrDetails'!AD73</f>
        <v>0</v>
      </c>
      <c r="AE73" s="126">
        <f>'7a.20YrDetails'!AE73</f>
        <v>0</v>
      </c>
      <c r="AF73" s="126">
        <f>'7a.20YrDetails'!AF73</f>
        <v>0</v>
      </c>
      <c r="AG73" s="126">
        <f>'7a.20YrDetails'!AG73</f>
        <v>0</v>
      </c>
      <c r="AH73" s="126">
        <f>'7a.20YrDetails'!AH73</f>
        <v>0</v>
      </c>
      <c r="AI73" s="126">
        <f>'7a.20YrDetails'!AI73</f>
        <v>0</v>
      </c>
      <c r="AJ73" s="126">
        <f>'7a.20YrDetails'!AJ73</f>
        <v>0</v>
      </c>
      <c r="AK73" s="126">
        <f>'7a.20YrDetails'!AK73</f>
        <v>0</v>
      </c>
      <c r="AL73" s="126">
        <f>'7a.20YrDetails'!AL73</f>
        <v>0</v>
      </c>
      <c r="AM73" s="126">
        <f>'7a.20YrDetails'!AM73</f>
        <v>0</v>
      </c>
      <c r="AN73" s="126">
        <f>'7a.20YrDetails'!AN73</f>
        <v>0</v>
      </c>
      <c r="AO73" s="126">
        <f>'7a.20YrDetails'!AO73</f>
        <v>0</v>
      </c>
      <c r="AP73" s="126">
        <f>'7a.20YrDetails'!AP73</f>
        <v>0</v>
      </c>
      <c r="AQ73" s="126">
        <f>'7a.20YrDetails'!AQ73</f>
        <v>0</v>
      </c>
      <c r="AR73" s="126">
        <f>'7a.20YrDetails'!AR73</f>
        <v>0</v>
      </c>
      <c r="AS73" s="126">
        <f>'7a.20YrDetails'!AS73</f>
        <v>0</v>
      </c>
      <c r="AT73" s="126">
        <f>'7a.20YrDetails'!AT73</f>
        <v>0</v>
      </c>
      <c r="AU73" s="126">
        <f>'7a.20YrDetails'!AU73</f>
        <v>0</v>
      </c>
      <c r="AV73" s="126">
        <f>'7a.20YrDetails'!AV73</f>
        <v>0</v>
      </c>
      <c r="AW73" s="126">
        <f>'7a.20YrDetails'!AW73</f>
        <v>0</v>
      </c>
      <c r="AX73" s="126">
        <f>'7a.20YrDetails'!AX73</f>
        <v>0</v>
      </c>
      <c r="AY73" s="126">
        <f>'7a.20YrDetails'!AY73</f>
        <v>0</v>
      </c>
      <c r="AZ73" s="126">
        <f>'7a.20YrDetails'!AZ73</f>
        <v>0</v>
      </c>
      <c r="BA73" s="126">
        <f>'7a.20YrDetails'!BA73</f>
        <v>0</v>
      </c>
      <c r="BB73" s="126">
        <f>'7a.20YrDetails'!BB73</f>
        <v>0</v>
      </c>
      <c r="BC73" s="126">
        <f>'7a.20YrDetails'!BC73</f>
        <v>0</v>
      </c>
      <c r="BD73" s="126">
        <f>'7a.20YrDetails'!BD73</f>
        <v>0</v>
      </c>
      <c r="BE73" s="126">
        <f>'7a.20YrDetails'!BE73</f>
        <v>0</v>
      </c>
      <c r="BF73" s="126">
        <f>'7a.20YrDetails'!BF73</f>
        <v>0</v>
      </c>
      <c r="BG73" s="126">
        <f>'7a.20YrDetails'!BG73</f>
        <v>0</v>
      </c>
      <c r="BH73" s="126">
        <f>'7a.20YrDetails'!BH73</f>
        <v>0</v>
      </c>
      <c r="BI73" s="126">
        <f>'7a.20YrDetails'!BI73</f>
        <v>0</v>
      </c>
      <c r="BJ73" s="126">
        <f>'7a.20YrDetails'!BJ73</f>
        <v>0</v>
      </c>
      <c r="BK73" s="126">
        <f>'7a.20YrDetails'!BK73</f>
        <v>0</v>
      </c>
      <c r="BL73" s="126">
        <f>'7a.20YrDetails'!BL73</f>
        <v>0</v>
      </c>
      <c r="BM73" s="126">
        <f>'7a.20YrDetails'!BM73</f>
        <v>0</v>
      </c>
      <c r="BN73" s="126">
        <f>'7a.20YrDetails'!BN73</f>
        <v>0</v>
      </c>
      <c r="BO73" s="126">
        <f>'7a.20YrDetails'!BO73</f>
        <v>0</v>
      </c>
    </row>
    <row r="74" spans="3:67" ht="12" hidden="1" customHeight="1" outlineLevel="1">
      <c r="C74" s="827" t="str">
        <f>'7a.20YrDetails'!C74</f>
        <v>HVAC Repairs and Maintenance</v>
      </c>
      <c r="D74" s="827">
        <f>'7a.20YrDetails'!D74</f>
        <v>6546</v>
      </c>
      <c r="E74" s="25">
        <f>'7a.20YrDetails'!E74</f>
        <v>3.5000000000000003E-2</v>
      </c>
      <c r="F74" s="25">
        <f>'7a.20YrDetails'!F74</f>
        <v>3.5000000000000003E-2</v>
      </c>
      <c r="G74" s="52" t="str">
        <f>IF('7a.20YrDetails'!$G74="","",'7a.20YrDetails'!$G74)</f>
        <v/>
      </c>
      <c r="H74" s="126">
        <f>'7a.20YrDetails'!H74</f>
        <v>0</v>
      </c>
      <c r="I74" s="126">
        <f>'7a.20YrDetails'!I74</f>
        <v>0</v>
      </c>
      <c r="J74" s="126">
        <f>'7a.20YrDetails'!J74</f>
        <v>0</v>
      </c>
      <c r="K74" s="126">
        <f>'7a.20YrDetails'!K74</f>
        <v>0</v>
      </c>
      <c r="L74" s="126">
        <f>'7a.20YrDetails'!L74</f>
        <v>0</v>
      </c>
      <c r="M74" s="126">
        <f>'7a.20YrDetails'!M74</f>
        <v>0</v>
      </c>
      <c r="N74" s="126">
        <f>'7a.20YrDetails'!N74</f>
        <v>0</v>
      </c>
      <c r="O74" s="126">
        <f>'7a.20YrDetails'!O74</f>
        <v>0</v>
      </c>
      <c r="P74" s="126">
        <f>'7a.20YrDetails'!P74</f>
        <v>0</v>
      </c>
      <c r="Q74" s="126">
        <f>'7a.20YrDetails'!Q74</f>
        <v>0</v>
      </c>
      <c r="R74" s="126">
        <f>'7a.20YrDetails'!R74</f>
        <v>0</v>
      </c>
      <c r="S74" s="126">
        <f>'7a.20YrDetails'!S74</f>
        <v>0</v>
      </c>
      <c r="T74" s="126">
        <f>'7a.20YrDetails'!T74</f>
        <v>0</v>
      </c>
      <c r="U74" s="126">
        <f>'7a.20YrDetails'!U74</f>
        <v>0</v>
      </c>
      <c r="V74" s="126">
        <f>'7a.20YrDetails'!V74</f>
        <v>0</v>
      </c>
      <c r="W74" s="126">
        <f>'7a.20YrDetails'!W74</f>
        <v>0</v>
      </c>
      <c r="X74" s="126">
        <f>'7a.20YrDetails'!X74</f>
        <v>0</v>
      </c>
      <c r="Y74" s="126">
        <f>'7a.20YrDetails'!Y74</f>
        <v>0</v>
      </c>
      <c r="Z74" s="126">
        <f>'7a.20YrDetails'!Z74</f>
        <v>0</v>
      </c>
      <c r="AA74" s="126">
        <f>'7a.20YrDetails'!AA74</f>
        <v>0</v>
      </c>
      <c r="AB74" s="126">
        <f>'7a.20YrDetails'!AB74</f>
        <v>0</v>
      </c>
      <c r="AC74" s="126">
        <f>'7a.20YrDetails'!AC74</f>
        <v>0</v>
      </c>
      <c r="AD74" s="126">
        <f>'7a.20YrDetails'!AD74</f>
        <v>0</v>
      </c>
      <c r="AE74" s="126">
        <f>'7a.20YrDetails'!AE74</f>
        <v>0</v>
      </c>
      <c r="AF74" s="126">
        <f>'7a.20YrDetails'!AF74</f>
        <v>0</v>
      </c>
      <c r="AG74" s="126">
        <f>'7a.20YrDetails'!AG74</f>
        <v>0</v>
      </c>
      <c r="AH74" s="126">
        <f>'7a.20YrDetails'!AH74</f>
        <v>0</v>
      </c>
      <c r="AI74" s="126">
        <f>'7a.20YrDetails'!AI74</f>
        <v>0</v>
      </c>
      <c r="AJ74" s="126">
        <f>'7a.20YrDetails'!AJ74</f>
        <v>0</v>
      </c>
      <c r="AK74" s="126">
        <f>'7a.20YrDetails'!AK74</f>
        <v>0</v>
      </c>
      <c r="AL74" s="126">
        <f>'7a.20YrDetails'!AL74</f>
        <v>0</v>
      </c>
      <c r="AM74" s="126">
        <f>'7a.20YrDetails'!AM74</f>
        <v>0</v>
      </c>
      <c r="AN74" s="126">
        <f>'7a.20YrDetails'!AN74</f>
        <v>0</v>
      </c>
      <c r="AO74" s="126">
        <f>'7a.20YrDetails'!AO74</f>
        <v>0</v>
      </c>
      <c r="AP74" s="126">
        <f>'7a.20YrDetails'!AP74</f>
        <v>0</v>
      </c>
      <c r="AQ74" s="126">
        <f>'7a.20YrDetails'!AQ74</f>
        <v>0</v>
      </c>
      <c r="AR74" s="126">
        <f>'7a.20YrDetails'!AR74</f>
        <v>0</v>
      </c>
      <c r="AS74" s="126">
        <f>'7a.20YrDetails'!AS74</f>
        <v>0</v>
      </c>
      <c r="AT74" s="126">
        <f>'7a.20YrDetails'!AT74</f>
        <v>0</v>
      </c>
      <c r="AU74" s="126">
        <f>'7a.20YrDetails'!AU74</f>
        <v>0</v>
      </c>
      <c r="AV74" s="126">
        <f>'7a.20YrDetails'!AV74</f>
        <v>0</v>
      </c>
      <c r="AW74" s="126">
        <f>'7a.20YrDetails'!AW74</f>
        <v>0</v>
      </c>
      <c r="AX74" s="126">
        <f>'7a.20YrDetails'!AX74</f>
        <v>0</v>
      </c>
      <c r="AY74" s="126">
        <f>'7a.20YrDetails'!AY74</f>
        <v>0</v>
      </c>
      <c r="AZ74" s="126">
        <f>'7a.20YrDetails'!AZ74</f>
        <v>0</v>
      </c>
      <c r="BA74" s="126">
        <f>'7a.20YrDetails'!BA74</f>
        <v>0</v>
      </c>
      <c r="BB74" s="126">
        <f>'7a.20YrDetails'!BB74</f>
        <v>0</v>
      </c>
      <c r="BC74" s="126">
        <f>'7a.20YrDetails'!BC74</f>
        <v>0</v>
      </c>
      <c r="BD74" s="126">
        <f>'7a.20YrDetails'!BD74</f>
        <v>0</v>
      </c>
      <c r="BE74" s="126">
        <f>'7a.20YrDetails'!BE74</f>
        <v>0</v>
      </c>
      <c r="BF74" s="126">
        <f>'7a.20YrDetails'!BF74</f>
        <v>0</v>
      </c>
      <c r="BG74" s="126">
        <f>'7a.20YrDetails'!BG74</f>
        <v>0</v>
      </c>
      <c r="BH74" s="126">
        <f>'7a.20YrDetails'!BH74</f>
        <v>0</v>
      </c>
      <c r="BI74" s="126">
        <f>'7a.20YrDetails'!BI74</f>
        <v>0</v>
      </c>
      <c r="BJ74" s="126">
        <f>'7a.20YrDetails'!BJ74</f>
        <v>0</v>
      </c>
      <c r="BK74" s="126">
        <f>'7a.20YrDetails'!BK74</f>
        <v>0</v>
      </c>
      <c r="BL74" s="126">
        <f>'7a.20YrDetails'!BL74</f>
        <v>0</v>
      </c>
      <c r="BM74" s="126">
        <f>'7a.20YrDetails'!BM74</f>
        <v>0</v>
      </c>
      <c r="BN74" s="126">
        <f>'7a.20YrDetails'!BN74</f>
        <v>0</v>
      </c>
      <c r="BO74" s="126">
        <f>'7a.20YrDetails'!BO74</f>
        <v>0</v>
      </c>
    </row>
    <row r="75" spans="3:67" ht="12" hidden="1" customHeight="1" outlineLevel="1">
      <c r="C75" s="827" t="str">
        <f>'7a.20YrDetails'!C75</f>
        <v>Vehicle and Maintenance Equipment Operation and Repairs</v>
      </c>
      <c r="D75" s="827">
        <f>'7a.20YrDetails'!D75</f>
        <v>6570</v>
      </c>
      <c r="E75" s="25">
        <f>'7a.20YrDetails'!E75</f>
        <v>3.5000000000000003E-2</v>
      </c>
      <c r="F75" s="25">
        <f>'7a.20YrDetails'!F75</f>
        <v>3.5000000000000003E-2</v>
      </c>
      <c r="G75" s="52" t="str">
        <f>IF('7a.20YrDetails'!$G75="","",'7a.20YrDetails'!$G75)</f>
        <v/>
      </c>
      <c r="H75" s="126">
        <f>'7a.20YrDetails'!H75</f>
        <v>0</v>
      </c>
      <c r="I75" s="126">
        <f>'7a.20YrDetails'!I75</f>
        <v>0</v>
      </c>
      <c r="J75" s="126">
        <f>'7a.20YrDetails'!J75</f>
        <v>0</v>
      </c>
      <c r="K75" s="126">
        <f>'7a.20YrDetails'!K75</f>
        <v>0</v>
      </c>
      <c r="L75" s="126">
        <f>'7a.20YrDetails'!L75</f>
        <v>0</v>
      </c>
      <c r="M75" s="126">
        <f>'7a.20YrDetails'!M75</f>
        <v>0</v>
      </c>
      <c r="N75" s="126">
        <f>'7a.20YrDetails'!N75</f>
        <v>0</v>
      </c>
      <c r="O75" s="126">
        <f>'7a.20YrDetails'!O75</f>
        <v>0</v>
      </c>
      <c r="P75" s="126">
        <f>'7a.20YrDetails'!P75</f>
        <v>0</v>
      </c>
      <c r="Q75" s="126">
        <f>'7a.20YrDetails'!Q75</f>
        <v>0</v>
      </c>
      <c r="R75" s="126">
        <f>'7a.20YrDetails'!R75</f>
        <v>0</v>
      </c>
      <c r="S75" s="126">
        <f>'7a.20YrDetails'!S75</f>
        <v>0</v>
      </c>
      <c r="T75" s="126">
        <f>'7a.20YrDetails'!T75</f>
        <v>0</v>
      </c>
      <c r="U75" s="126">
        <f>'7a.20YrDetails'!U75</f>
        <v>0</v>
      </c>
      <c r="V75" s="126">
        <f>'7a.20YrDetails'!V75</f>
        <v>0</v>
      </c>
      <c r="W75" s="126">
        <f>'7a.20YrDetails'!W75</f>
        <v>0</v>
      </c>
      <c r="X75" s="126">
        <f>'7a.20YrDetails'!X75</f>
        <v>0</v>
      </c>
      <c r="Y75" s="126">
        <f>'7a.20YrDetails'!Y75</f>
        <v>0</v>
      </c>
      <c r="Z75" s="126">
        <f>'7a.20YrDetails'!Z75</f>
        <v>0</v>
      </c>
      <c r="AA75" s="126">
        <f>'7a.20YrDetails'!AA75</f>
        <v>0</v>
      </c>
      <c r="AB75" s="126">
        <f>'7a.20YrDetails'!AB75</f>
        <v>0</v>
      </c>
      <c r="AC75" s="126">
        <f>'7a.20YrDetails'!AC75</f>
        <v>0</v>
      </c>
      <c r="AD75" s="126">
        <f>'7a.20YrDetails'!AD75</f>
        <v>0</v>
      </c>
      <c r="AE75" s="126">
        <f>'7a.20YrDetails'!AE75</f>
        <v>0</v>
      </c>
      <c r="AF75" s="126">
        <f>'7a.20YrDetails'!AF75</f>
        <v>0</v>
      </c>
      <c r="AG75" s="126">
        <f>'7a.20YrDetails'!AG75</f>
        <v>0</v>
      </c>
      <c r="AH75" s="126">
        <f>'7a.20YrDetails'!AH75</f>
        <v>0</v>
      </c>
      <c r="AI75" s="126">
        <f>'7a.20YrDetails'!AI75</f>
        <v>0</v>
      </c>
      <c r="AJ75" s="126">
        <f>'7a.20YrDetails'!AJ75</f>
        <v>0</v>
      </c>
      <c r="AK75" s="126">
        <f>'7a.20YrDetails'!AK75</f>
        <v>0</v>
      </c>
      <c r="AL75" s="126">
        <f>'7a.20YrDetails'!AL75</f>
        <v>0</v>
      </c>
      <c r="AM75" s="126">
        <f>'7a.20YrDetails'!AM75</f>
        <v>0</v>
      </c>
      <c r="AN75" s="126">
        <f>'7a.20YrDetails'!AN75</f>
        <v>0</v>
      </c>
      <c r="AO75" s="126">
        <f>'7a.20YrDetails'!AO75</f>
        <v>0</v>
      </c>
      <c r="AP75" s="126">
        <f>'7a.20YrDetails'!AP75</f>
        <v>0</v>
      </c>
      <c r="AQ75" s="126">
        <f>'7a.20YrDetails'!AQ75</f>
        <v>0</v>
      </c>
      <c r="AR75" s="126">
        <f>'7a.20YrDetails'!AR75</f>
        <v>0</v>
      </c>
      <c r="AS75" s="126">
        <f>'7a.20YrDetails'!AS75</f>
        <v>0</v>
      </c>
      <c r="AT75" s="126">
        <f>'7a.20YrDetails'!AT75</f>
        <v>0</v>
      </c>
      <c r="AU75" s="126">
        <f>'7a.20YrDetails'!AU75</f>
        <v>0</v>
      </c>
      <c r="AV75" s="126">
        <f>'7a.20YrDetails'!AV75</f>
        <v>0</v>
      </c>
      <c r="AW75" s="126">
        <f>'7a.20YrDetails'!AW75</f>
        <v>0</v>
      </c>
      <c r="AX75" s="126">
        <f>'7a.20YrDetails'!AX75</f>
        <v>0</v>
      </c>
      <c r="AY75" s="126">
        <f>'7a.20YrDetails'!AY75</f>
        <v>0</v>
      </c>
      <c r="AZ75" s="126">
        <f>'7a.20YrDetails'!AZ75</f>
        <v>0</v>
      </c>
      <c r="BA75" s="126">
        <f>'7a.20YrDetails'!BA75</f>
        <v>0</v>
      </c>
      <c r="BB75" s="126">
        <f>'7a.20YrDetails'!BB75</f>
        <v>0</v>
      </c>
      <c r="BC75" s="126">
        <f>'7a.20YrDetails'!BC75</f>
        <v>0</v>
      </c>
      <c r="BD75" s="126">
        <f>'7a.20YrDetails'!BD75</f>
        <v>0</v>
      </c>
      <c r="BE75" s="126">
        <f>'7a.20YrDetails'!BE75</f>
        <v>0</v>
      </c>
      <c r="BF75" s="126">
        <f>'7a.20YrDetails'!BF75</f>
        <v>0</v>
      </c>
      <c r="BG75" s="126">
        <f>'7a.20YrDetails'!BG75</f>
        <v>0</v>
      </c>
      <c r="BH75" s="126">
        <f>'7a.20YrDetails'!BH75</f>
        <v>0</v>
      </c>
      <c r="BI75" s="126">
        <f>'7a.20YrDetails'!BI75</f>
        <v>0</v>
      </c>
      <c r="BJ75" s="126">
        <f>'7a.20YrDetails'!BJ75</f>
        <v>0</v>
      </c>
      <c r="BK75" s="126">
        <f>'7a.20YrDetails'!BK75</f>
        <v>0</v>
      </c>
      <c r="BL75" s="126">
        <f>'7a.20YrDetails'!BL75</f>
        <v>0</v>
      </c>
      <c r="BM75" s="126">
        <f>'7a.20YrDetails'!BM75</f>
        <v>0</v>
      </c>
      <c r="BN75" s="126">
        <f>'7a.20YrDetails'!BN75</f>
        <v>0</v>
      </c>
      <c r="BO75" s="126">
        <f>'7a.20YrDetails'!BO75</f>
        <v>0</v>
      </c>
    </row>
    <row r="76" spans="3:67" ht="12" hidden="1" customHeight="1" outlineLevel="1">
      <c r="C76" s="827" t="str">
        <f>'7a.20YrDetails'!C76</f>
        <v>Miscellaneous Operating and Maintenance Expenses</v>
      </c>
      <c r="D76" s="827">
        <f>'7a.20YrDetails'!D76</f>
        <v>6590</v>
      </c>
      <c r="E76" s="25">
        <f>'7a.20YrDetails'!E76</f>
        <v>3.5000000000000003E-2</v>
      </c>
      <c r="F76" s="25">
        <f>'7a.20YrDetails'!F76</f>
        <v>3.5000000000000003E-2</v>
      </c>
      <c r="G76" s="52" t="str">
        <f>IF('7a.20YrDetails'!$G76="","",'7a.20YrDetails'!$G76)</f>
        <v/>
      </c>
      <c r="H76" s="126">
        <f>'7a.20YrDetails'!H76</f>
        <v>0</v>
      </c>
      <c r="I76" s="126">
        <f>'7a.20YrDetails'!I76</f>
        <v>0</v>
      </c>
      <c r="J76" s="126">
        <f>'7a.20YrDetails'!J76</f>
        <v>0</v>
      </c>
      <c r="K76" s="126">
        <f>'7a.20YrDetails'!K76</f>
        <v>0</v>
      </c>
      <c r="L76" s="126">
        <f>'7a.20YrDetails'!L76</f>
        <v>0</v>
      </c>
      <c r="M76" s="126">
        <f>'7a.20YrDetails'!M76</f>
        <v>0</v>
      </c>
      <c r="N76" s="126">
        <f>'7a.20YrDetails'!N76</f>
        <v>0</v>
      </c>
      <c r="O76" s="126">
        <f>'7a.20YrDetails'!O76</f>
        <v>0</v>
      </c>
      <c r="P76" s="126">
        <f>'7a.20YrDetails'!P76</f>
        <v>0</v>
      </c>
      <c r="Q76" s="126">
        <f>'7a.20YrDetails'!Q76</f>
        <v>0</v>
      </c>
      <c r="R76" s="126">
        <f>'7a.20YrDetails'!R76</f>
        <v>0</v>
      </c>
      <c r="S76" s="126">
        <f>'7a.20YrDetails'!S76</f>
        <v>0</v>
      </c>
      <c r="T76" s="126">
        <f>'7a.20YrDetails'!T76</f>
        <v>0</v>
      </c>
      <c r="U76" s="126">
        <f>'7a.20YrDetails'!U76</f>
        <v>0</v>
      </c>
      <c r="V76" s="126">
        <f>'7a.20YrDetails'!V76</f>
        <v>0</v>
      </c>
      <c r="W76" s="126">
        <f>'7a.20YrDetails'!W76</f>
        <v>0</v>
      </c>
      <c r="X76" s="126">
        <f>'7a.20YrDetails'!X76</f>
        <v>0</v>
      </c>
      <c r="Y76" s="126">
        <f>'7a.20YrDetails'!Y76</f>
        <v>0</v>
      </c>
      <c r="Z76" s="126">
        <f>'7a.20YrDetails'!Z76</f>
        <v>0</v>
      </c>
      <c r="AA76" s="126">
        <f>'7a.20YrDetails'!AA76</f>
        <v>0</v>
      </c>
      <c r="AB76" s="126">
        <f>'7a.20YrDetails'!AB76</f>
        <v>0</v>
      </c>
      <c r="AC76" s="126">
        <f>'7a.20YrDetails'!AC76</f>
        <v>0</v>
      </c>
      <c r="AD76" s="126">
        <f>'7a.20YrDetails'!AD76</f>
        <v>0</v>
      </c>
      <c r="AE76" s="126">
        <f>'7a.20YrDetails'!AE76</f>
        <v>0</v>
      </c>
      <c r="AF76" s="126">
        <f>'7a.20YrDetails'!AF76</f>
        <v>0</v>
      </c>
      <c r="AG76" s="126">
        <f>'7a.20YrDetails'!AG76</f>
        <v>0</v>
      </c>
      <c r="AH76" s="126">
        <f>'7a.20YrDetails'!AH76</f>
        <v>0</v>
      </c>
      <c r="AI76" s="126">
        <f>'7a.20YrDetails'!AI76</f>
        <v>0</v>
      </c>
      <c r="AJ76" s="126">
        <f>'7a.20YrDetails'!AJ76</f>
        <v>0</v>
      </c>
      <c r="AK76" s="126">
        <f>'7a.20YrDetails'!AK76</f>
        <v>0</v>
      </c>
      <c r="AL76" s="126">
        <f>'7a.20YrDetails'!AL76</f>
        <v>0</v>
      </c>
      <c r="AM76" s="126">
        <f>'7a.20YrDetails'!AM76</f>
        <v>0</v>
      </c>
      <c r="AN76" s="126">
        <f>'7a.20YrDetails'!AN76</f>
        <v>0</v>
      </c>
      <c r="AO76" s="126">
        <f>'7a.20YrDetails'!AO76</f>
        <v>0</v>
      </c>
      <c r="AP76" s="126">
        <f>'7a.20YrDetails'!AP76</f>
        <v>0</v>
      </c>
      <c r="AQ76" s="126">
        <f>'7a.20YrDetails'!AQ76</f>
        <v>0</v>
      </c>
      <c r="AR76" s="126">
        <f>'7a.20YrDetails'!AR76</f>
        <v>0</v>
      </c>
      <c r="AS76" s="126">
        <f>'7a.20YrDetails'!AS76</f>
        <v>0</v>
      </c>
      <c r="AT76" s="126">
        <f>'7a.20YrDetails'!AT76</f>
        <v>0</v>
      </c>
      <c r="AU76" s="126">
        <f>'7a.20YrDetails'!AU76</f>
        <v>0</v>
      </c>
      <c r="AV76" s="126">
        <f>'7a.20YrDetails'!AV76</f>
        <v>0</v>
      </c>
      <c r="AW76" s="126">
        <f>'7a.20YrDetails'!AW76</f>
        <v>0</v>
      </c>
      <c r="AX76" s="126">
        <f>'7a.20YrDetails'!AX76</f>
        <v>0</v>
      </c>
      <c r="AY76" s="126">
        <f>'7a.20YrDetails'!AY76</f>
        <v>0</v>
      </c>
      <c r="AZ76" s="126">
        <f>'7a.20YrDetails'!AZ76</f>
        <v>0</v>
      </c>
      <c r="BA76" s="126">
        <f>'7a.20YrDetails'!BA76</f>
        <v>0</v>
      </c>
      <c r="BB76" s="126">
        <f>'7a.20YrDetails'!BB76</f>
        <v>0</v>
      </c>
      <c r="BC76" s="126">
        <f>'7a.20YrDetails'!BC76</f>
        <v>0</v>
      </c>
      <c r="BD76" s="126">
        <f>'7a.20YrDetails'!BD76</f>
        <v>0</v>
      </c>
      <c r="BE76" s="126">
        <f>'7a.20YrDetails'!BE76</f>
        <v>0</v>
      </c>
      <c r="BF76" s="126">
        <f>'7a.20YrDetails'!BF76</f>
        <v>0</v>
      </c>
      <c r="BG76" s="126">
        <f>'7a.20YrDetails'!BG76</f>
        <v>0</v>
      </c>
      <c r="BH76" s="126">
        <f>'7a.20YrDetails'!BH76</f>
        <v>0</v>
      </c>
      <c r="BI76" s="126">
        <f>'7a.20YrDetails'!BI76</f>
        <v>0</v>
      </c>
      <c r="BJ76" s="126">
        <f>'7a.20YrDetails'!BJ76</f>
        <v>0</v>
      </c>
      <c r="BK76" s="126">
        <f>'7a.20YrDetails'!BK76</f>
        <v>0</v>
      </c>
      <c r="BL76" s="126">
        <f>'7a.20YrDetails'!BL76</f>
        <v>0</v>
      </c>
      <c r="BM76" s="126">
        <f>'7a.20YrDetails'!BM76</f>
        <v>0</v>
      </c>
      <c r="BN76" s="126">
        <f>'7a.20YrDetails'!BN76</f>
        <v>0</v>
      </c>
      <c r="BO76" s="126">
        <f>'7a.20YrDetails'!BO76</f>
        <v>0</v>
      </c>
    </row>
    <row r="77" spans="3:67" ht="12" hidden="1" customHeight="1" outlineLevel="1">
      <c r="C77" s="12" t="str">
        <f>'7a.20YrDetails'!C77</f>
        <v>Sub-total Maintenance &amp; Repair Expenses</v>
      </c>
      <c r="D77" s="12"/>
      <c r="E77" s="54"/>
      <c r="F77" s="54"/>
      <c r="G77" s="55"/>
      <c r="H77" s="126">
        <f>'7a.20YrDetails'!H77</f>
        <v>0</v>
      </c>
      <c r="I77" s="126">
        <f>'7a.20YrDetails'!I77</f>
        <v>0</v>
      </c>
      <c r="J77" s="126">
        <f>'7a.20YrDetails'!J77</f>
        <v>0</v>
      </c>
      <c r="K77" s="126">
        <f>'7a.20YrDetails'!K77</f>
        <v>0</v>
      </c>
      <c r="L77" s="126">
        <f>'7a.20YrDetails'!L77</f>
        <v>0</v>
      </c>
      <c r="M77" s="126">
        <f>'7a.20YrDetails'!M77</f>
        <v>0</v>
      </c>
      <c r="N77" s="126">
        <f>'7a.20YrDetails'!N77</f>
        <v>0</v>
      </c>
      <c r="O77" s="126">
        <f>'7a.20YrDetails'!O77</f>
        <v>0</v>
      </c>
      <c r="P77" s="126">
        <f>'7a.20YrDetails'!P77</f>
        <v>0</v>
      </c>
      <c r="Q77" s="126">
        <f>'7a.20YrDetails'!Q77</f>
        <v>0</v>
      </c>
      <c r="R77" s="126">
        <f>'7a.20YrDetails'!R77</f>
        <v>0</v>
      </c>
      <c r="S77" s="126">
        <f>'7a.20YrDetails'!S77</f>
        <v>0</v>
      </c>
      <c r="T77" s="126">
        <f>'7a.20YrDetails'!T77</f>
        <v>0</v>
      </c>
      <c r="U77" s="126">
        <f>'7a.20YrDetails'!U77</f>
        <v>0</v>
      </c>
      <c r="V77" s="126">
        <f>'7a.20YrDetails'!V77</f>
        <v>0</v>
      </c>
      <c r="W77" s="126">
        <f>'7a.20YrDetails'!W77</f>
        <v>0</v>
      </c>
      <c r="X77" s="126">
        <f>'7a.20YrDetails'!X77</f>
        <v>0</v>
      </c>
      <c r="Y77" s="126">
        <f>'7a.20YrDetails'!Y77</f>
        <v>0</v>
      </c>
      <c r="Z77" s="126">
        <f>'7a.20YrDetails'!Z77</f>
        <v>0</v>
      </c>
      <c r="AA77" s="126">
        <f>'7a.20YrDetails'!AA77</f>
        <v>0</v>
      </c>
      <c r="AB77" s="126">
        <f>'7a.20YrDetails'!AB77</f>
        <v>0</v>
      </c>
      <c r="AC77" s="126">
        <f>'7a.20YrDetails'!AC77</f>
        <v>0</v>
      </c>
      <c r="AD77" s="126">
        <f>'7a.20YrDetails'!AD77</f>
        <v>0</v>
      </c>
      <c r="AE77" s="126">
        <f>'7a.20YrDetails'!AE77</f>
        <v>0</v>
      </c>
      <c r="AF77" s="126">
        <f>'7a.20YrDetails'!AF77</f>
        <v>0</v>
      </c>
      <c r="AG77" s="126">
        <f>'7a.20YrDetails'!AG77</f>
        <v>0</v>
      </c>
      <c r="AH77" s="126">
        <f>'7a.20YrDetails'!AH77</f>
        <v>0</v>
      </c>
      <c r="AI77" s="126">
        <f>'7a.20YrDetails'!AI77</f>
        <v>0</v>
      </c>
      <c r="AJ77" s="126">
        <f>'7a.20YrDetails'!AJ77</f>
        <v>0</v>
      </c>
      <c r="AK77" s="126">
        <f>'7a.20YrDetails'!AK77</f>
        <v>0</v>
      </c>
      <c r="AL77" s="126">
        <f>'7a.20YrDetails'!AL77</f>
        <v>0</v>
      </c>
      <c r="AM77" s="126">
        <f>'7a.20YrDetails'!AM77</f>
        <v>0</v>
      </c>
      <c r="AN77" s="126">
        <f>'7a.20YrDetails'!AN77</f>
        <v>0</v>
      </c>
      <c r="AO77" s="126">
        <f>'7a.20YrDetails'!AO77</f>
        <v>0</v>
      </c>
      <c r="AP77" s="126">
        <f>'7a.20YrDetails'!AP77</f>
        <v>0</v>
      </c>
      <c r="AQ77" s="126">
        <f>'7a.20YrDetails'!AQ77</f>
        <v>0</v>
      </c>
      <c r="AR77" s="126">
        <f>'7a.20YrDetails'!AR77</f>
        <v>0</v>
      </c>
      <c r="AS77" s="126">
        <f>'7a.20YrDetails'!AS77</f>
        <v>0</v>
      </c>
      <c r="AT77" s="126">
        <f>'7a.20YrDetails'!AT77</f>
        <v>0</v>
      </c>
      <c r="AU77" s="126">
        <f>'7a.20YrDetails'!AU77</f>
        <v>0</v>
      </c>
      <c r="AV77" s="126">
        <f>'7a.20YrDetails'!AV77</f>
        <v>0</v>
      </c>
      <c r="AW77" s="126">
        <f>'7a.20YrDetails'!AW77</f>
        <v>0</v>
      </c>
      <c r="AX77" s="126">
        <f>'7a.20YrDetails'!AX77</f>
        <v>0</v>
      </c>
      <c r="AY77" s="126">
        <f>'7a.20YrDetails'!AY77</f>
        <v>0</v>
      </c>
      <c r="AZ77" s="126">
        <f>'7a.20YrDetails'!AZ77</f>
        <v>0</v>
      </c>
      <c r="BA77" s="126">
        <f>'7a.20YrDetails'!BA77</f>
        <v>0</v>
      </c>
      <c r="BB77" s="126">
        <f>'7a.20YrDetails'!BB77</f>
        <v>0</v>
      </c>
      <c r="BC77" s="126">
        <f>'7a.20YrDetails'!BC77</f>
        <v>0</v>
      </c>
      <c r="BD77" s="126">
        <f>'7a.20YrDetails'!BD77</f>
        <v>0</v>
      </c>
      <c r="BE77" s="126">
        <f>'7a.20YrDetails'!BE77</f>
        <v>0</v>
      </c>
      <c r="BF77" s="126">
        <f>'7a.20YrDetails'!BF77</f>
        <v>0</v>
      </c>
      <c r="BG77" s="126">
        <f>'7a.20YrDetails'!BG77</f>
        <v>0</v>
      </c>
      <c r="BH77" s="126">
        <f>'7a.20YrDetails'!BH77</f>
        <v>0</v>
      </c>
      <c r="BI77" s="126">
        <f>'7a.20YrDetails'!BI77</f>
        <v>0</v>
      </c>
      <c r="BJ77" s="126">
        <f>'7a.20YrDetails'!BJ77</f>
        <v>0</v>
      </c>
      <c r="BK77" s="126">
        <f>'7a.20YrDetails'!BK77</f>
        <v>0</v>
      </c>
      <c r="BL77" s="126">
        <f>'7a.20YrDetails'!BL77</f>
        <v>0</v>
      </c>
      <c r="BM77" s="126">
        <f>'7a.20YrDetails'!BM77</f>
        <v>0</v>
      </c>
      <c r="BN77" s="126">
        <f>'7a.20YrDetails'!BN77</f>
        <v>0</v>
      </c>
      <c r="BO77" s="126">
        <f>'7a.20YrDetails'!BO77</f>
        <v>0</v>
      </c>
    </row>
    <row r="78" spans="3:67" ht="12" hidden="1" customHeight="1" outlineLevel="1">
      <c r="C78" s="12"/>
      <c r="D78" s="13"/>
      <c r="E78" s="54"/>
      <c r="F78" s="54"/>
      <c r="G78" s="55"/>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row>
    <row r="79" spans="3:67" ht="12" customHeight="1" collapsed="1">
      <c r="C79" s="827" t="str">
        <f>'7a.20YrDetails'!C79</f>
        <v>Supportive Services</v>
      </c>
      <c r="D79" s="827">
        <f>'7a.20YrDetails'!D79</f>
        <v>6900</v>
      </c>
      <c r="E79" s="25">
        <f>'7a.20YrDetails'!E79</f>
        <v>3.5000000000000003E-2</v>
      </c>
      <c r="F79" s="25">
        <f>'7a.20YrDetails'!F79</f>
        <v>3.5000000000000003E-2</v>
      </c>
      <c r="G79" s="52" t="str">
        <f>IF('7a.20YrDetails'!$G79="","",'7a.20YrDetails'!$G79)</f>
        <v/>
      </c>
      <c r="H79" s="126">
        <f>'7a.20YrDetails'!H79</f>
        <v>0</v>
      </c>
      <c r="I79" s="126">
        <f>'7a.20YrDetails'!I79</f>
        <v>0</v>
      </c>
      <c r="J79" s="126">
        <f>'7a.20YrDetails'!J79</f>
        <v>0</v>
      </c>
      <c r="K79" s="126">
        <f>'7a.20YrDetails'!K79</f>
        <v>0</v>
      </c>
      <c r="L79" s="126">
        <f>'7a.20YrDetails'!L79</f>
        <v>0</v>
      </c>
      <c r="M79" s="126">
        <f>'7a.20YrDetails'!M79</f>
        <v>0</v>
      </c>
      <c r="N79" s="126">
        <f>'7a.20YrDetails'!N79</f>
        <v>0</v>
      </c>
      <c r="O79" s="126">
        <f>'7a.20YrDetails'!O79</f>
        <v>0</v>
      </c>
      <c r="P79" s="126">
        <f>'7a.20YrDetails'!P79</f>
        <v>0</v>
      </c>
      <c r="Q79" s="126">
        <f>'7a.20YrDetails'!Q79</f>
        <v>0</v>
      </c>
      <c r="R79" s="126">
        <f>'7a.20YrDetails'!R79</f>
        <v>0</v>
      </c>
      <c r="S79" s="126">
        <f>'7a.20YrDetails'!S79</f>
        <v>0</v>
      </c>
      <c r="T79" s="126">
        <f>'7a.20YrDetails'!T79</f>
        <v>0</v>
      </c>
      <c r="U79" s="126">
        <f>'7a.20YrDetails'!U79</f>
        <v>0</v>
      </c>
      <c r="V79" s="126">
        <f>'7a.20YrDetails'!V79</f>
        <v>0</v>
      </c>
      <c r="W79" s="126">
        <f>'7a.20YrDetails'!W79</f>
        <v>0</v>
      </c>
      <c r="X79" s="126">
        <f>'7a.20YrDetails'!X79</f>
        <v>0</v>
      </c>
      <c r="Y79" s="126">
        <f>'7a.20YrDetails'!Y79</f>
        <v>0</v>
      </c>
      <c r="Z79" s="126">
        <f>'7a.20YrDetails'!Z79</f>
        <v>0</v>
      </c>
      <c r="AA79" s="126">
        <f>'7a.20YrDetails'!AA79</f>
        <v>0</v>
      </c>
      <c r="AB79" s="126">
        <f>'7a.20YrDetails'!AB79</f>
        <v>0</v>
      </c>
      <c r="AC79" s="126">
        <f>'7a.20YrDetails'!AC79</f>
        <v>0</v>
      </c>
      <c r="AD79" s="126">
        <f>'7a.20YrDetails'!AD79</f>
        <v>0</v>
      </c>
      <c r="AE79" s="126">
        <f>'7a.20YrDetails'!AE79</f>
        <v>0</v>
      </c>
      <c r="AF79" s="126">
        <f>'7a.20YrDetails'!AF79</f>
        <v>0</v>
      </c>
      <c r="AG79" s="126">
        <f>'7a.20YrDetails'!AG79</f>
        <v>0</v>
      </c>
      <c r="AH79" s="126">
        <f>'7a.20YrDetails'!AH79</f>
        <v>0</v>
      </c>
      <c r="AI79" s="126">
        <f>'7a.20YrDetails'!AI79</f>
        <v>0</v>
      </c>
      <c r="AJ79" s="126">
        <f>'7a.20YrDetails'!AJ79</f>
        <v>0</v>
      </c>
      <c r="AK79" s="126">
        <f>'7a.20YrDetails'!AK79</f>
        <v>0</v>
      </c>
      <c r="AL79" s="126">
        <f>'7a.20YrDetails'!AL79</f>
        <v>0</v>
      </c>
      <c r="AM79" s="126">
        <f>'7a.20YrDetails'!AM79</f>
        <v>0</v>
      </c>
      <c r="AN79" s="126">
        <f>'7a.20YrDetails'!AN79</f>
        <v>0</v>
      </c>
      <c r="AO79" s="126">
        <f>'7a.20YrDetails'!AO79</f>
        <v>0</v>
      </c>
      <c r="AP79" s="126">
        <f>'7a.20YrDetails'!AP79</f>
        <v>0</v>
      </c>
      <c r="AQ79" s="126">
        <f>'7a.20YrDetails'!AQ79</f>
        <v>0</v>
      </c>
      <c r="AR79" s="126">
        <f>'7a.20YrDetails'!AR79</f>
        <v>0</v>
      </c>
      <c r="AS79" s="126">
        <f>'7a.20YrDetails'!AS79</f>
        <v>0</v>
      </c>
      <c r="AT79" s="126">
        <f>'7a.20YrDetails'!AT79</f>
        <v>0</v>
      </c>
      <c r="AU79" s="126">
        <f>'7a.20YrDetails'!AU79</f>
        <v>0</v>
      </c>
      <c r="AV79" s="126">
        <f>'7a.20YrDetails'!AV79</f>
        <v>0</v>
      </c>
      <c r="AW79" s="126">
        <f>'7a.20YrDetails'!AW79</f>
        <v>0</v>
      </c>
      <c r="AX79" s="126">
        <f>'7a.20YrDetails'!AX79</f>
        <v>0</v>
      </c>
      <c r="AY79" s="126">
        <f>'7a.20YrDetails'!AY79</f>
        <v>0</v>
      </c>
      <c r="AZ79" s="126">
        <f>'7a.20YrDetails'!AZ79</f>
        <v>0</v>
      </c>
      <c r="BA79" s="126">
        <f>'7a.20YrDetails'!BA79</f>
        <v>0</v>
      </c>
      <c r="BB79" s="126">
        <f>'7a.20YrDetails'!BB79</f>
        <v>0</v>
      </c>
      <c r="BC79" s="126">
        <f>'7a.20YrDetails'!BC79</f>
        <v>0</v>
      </c>
      <c r="BD79" s="126">
        <f>'7a.20YrDetails'!BD79</f>
        <v>0</v>
      </c>
      <c r="BE79" s="126">
        <f>'7a.20YrDetails'!BE79</f>
        <v>0</v>
      </c>
      <c r="BF79" s="126">
        <f>'7a.20YrDetails'!BF79</f>
        <v>0</v>
      </c>
      <c r="BG79" s="126">
        <f>'7a.20YrDetails'!BG79</f>
        <v>0</v>
      </c>
      <c r="BH79" s="126">
        <f>'7a.20YrDetails'!BH79</f>
        <v>0</v>
      </c>
      <c r="BI79" s="126">
        <f>'7a.20YrDetails'!BI79</f>
        <v>0</v>
      </c>
      <c r="BJ79" s="126">
        <f>'7a.20YrDetails'!BJ79</f>
        <v>0</v>
      </c>
      <c r="BK79" s="126">
        <f>'7a.20YrDetails'!BK79</f>
        <v>0</v>
      </c>
      <c r="BL79" s="126">
        <f>'7a.20YrDetails'!BL79</f>
        <v>0</v>
      </c>
      <c r="BM79" s="126">
        <f>'7a.20YrDetails'!BM79</f>
        <v>0</v>
      </c>
      <c r="BN79" s="126">
        <f>'7a.20YrDetails'!BN79</f>
        <v>0</v>
      </c>
      <c r="BO79" s="126">
        <f>'7a.20YrDetails'!BO79</f>
        <v>0</v>
      </c>
    </row>
    <row r="80" spans="3:67" ht="12" customHeight="1">
      <c r="C80" s="827" t="str">
        <f>'7a.20YrDetails'!C80</f>
        <v>Commercial Expenses</v>
      </c>
      <c r="D80" s="827">
        <f>'7a.20YrDetails'!D80</f>
        <v>0</v>
      </c>
      <c r="E80" s="17"/>
      <c r="F80" s="80"/>
      <c r="G80" s="52" t="str">
        <f>IF('7a.20YrDetails'!$G80="","",'7a.20YrDetails'!$G80)</f>
        <v/>
      </c>
      <c r="H80" s="126">
        <f>'7a.20YrDetails'!H80</f>
        <v>0</v>
      </c>
      <c r="I80" s="126">
        <f>'7a.20YrDetails'!I80</f>
        <v>0</v>
      </c>
      <c r="J80" s="126">
        <f>'7a.20YrDetails'!J80</f>
        <v>0</v>
      </c>
      <c r="K80" s="126">
        <f>'7a.20YrDetails'!K80</f>
        <v>0</v>
      </c>
      <c r="L80" s="126">
        <f>'7a.20YrDetails'!L80</f>
        <v>0</v>
      </c>
      <c r="M80" s="126">
        <f>'7a.20YrDetails'!M80</f>
        <v>0</v>
      </c>
      <c r="N80" s="126">
        <f>'7a.20YrDetails'!N80</f>
        <v>0</v>
      </c>
      <c r="O80" s="126">
        <f>'7a.20YrDetails'!O80</f>
        <v>0</v>
      </c>
      <c r="P80" s="126">
        <f>'7a.20YrDetails'!P80</f>
        <v>0</v>
      </c>
      <c r="Q80" s="126">
        <f>'7a.20YrDetails'!Q80</f>
        <v>0</v>
      </c>
      <c r="R80" s="126">
        <f>'7a.20YrDetails'!R80</f>
        <v>0</v>
      </c>
      <c r="S80" s="126">
        <f>'7a.20YrDetails'!S80</f>
        <v>0</v>
      </c>
      <c r="T80" s="126">
        <f>'7a.20YrDetails'!T80</f>
        <v>0</v>
      </c>
      <c r="U80" s="126">
        <f>'7a.20YrDetails'!U80</f>
        <v>0</v>
      </c>
      <c r="V80" s="126">
        <f>'7a.20YrDetails'!V80</f>
        <v>0</v>
      </c>
      <c r="W80" s="126">
        <f>'7a.20YrDetails'!W80</f>
        <v>0</v>
      </c>
      <c r="X80" s="126">
        <f>'7a.20YrDetails'!X80</f>
        <v>0</v>
      </c>
      <c r="Y80" s="126">
        <f>'7a.20YrDetails'!Y80</f>
        <v>0</v>
      </c>
      <c r="Z80" s="126">
        <f>'7a.20YrDetails'!Z80</f>
        <v>0</v>
      </c>
      <c r="AA80" s="126">
        <f>'7a.20YrDetails'!AA80</f>
        <v>0</v>
      </c>
      <c r="AB80" s="126">
        <f>'7a.20YrDetails'!AB80</f>
        <v>0</v>
      </c>
      <c r="AC80" s="126">
        <f>'7a.20YrDetails'!AC80</f>
        <v>0</v>
      </c>
      <c r="AD80" s="126">
        <f>'7a.20YrDetails'!AD80</f>
        <v>0</v>
      </c>
      <c r="AE80" s="126">
        <f>'7a.20YrDetails'!AE80</f>
        <v>0</v>
      </c>
      <c r="AF80" s="126">
        <f>'7a.20YrDetails'!AF80</f>
        <v>0</v>
      </c>
      <c r="AG80" s="126">
        <f>'7a.20YrDetails'!AG80</f>
        <v>0</v>
      </c>
      <c r="AH80" s="126">
        <f>'7a.20YrDetails'!AH80</f>
        <v>0</v>
      </c>
      <c r="AI80" s="126">
        <f>'7a.20YrDetails'!AI80</f>
        <v>0</v>
      </c>
      <c r="AJ80" s="126">
        <f>'7a.20YrDetails'!AJ80</f>
        <v>0</v>
      </c>
      <c r="AK80" s="126">
        <f>'7a.20YrDetails'!AK80</f>
        <v>0</v>
      </c>
      <c r="AL80" s="126">
        <f>'7a.20YrDetails'!AL80</f>
        <v>0</v>
      </c>
      <c r="AM80" s="126">
        <f>'7a.20YrDetails'!AM80</f>
        <v>0</v>
      </c>
      <c r="AN80" s="126">
        <f>'7a.20YrDetails'!AN80</f>
        <v>0</v>
      </c>
      <c r="AO80" s="126">
        <f>'7a.20YrDetails'!AO80</f>
        <v>0</v>
      </c>
      <c r="AP80" s="126">
        <f>'7a.20YrDetails'!AP80</f>
        <v>0</v>
      </c>
      <c r="AQ80" s="126">
        <f>'7a.20YrDetails'!AQ80</f>
        <v>0</v>
      </c>
      <c r="AR80" s="126">
        <f>'7a.20YrDetails'!AR80</f>
        <v>0</v>
      </c>
      <c r="AS80" s="126">
        <f>'7a.20YrDetails'!AS80</f>
        <v>0</v>
      </c>
      <c r="AT80" s="126">
        <f>'7a.20YrDetails'!AT80</f>
        <v>0</v>
      </c>
      <c r="AU80" s="126">
        <f>'7a.20YrDetails'!AU80</f>
        <v>0</v>
      </c>
      <c r="AV80" s="126">
        <f>'7a.20YrDetails'!AV80</f>
        <v>0</v>
      </c>
      <c r="AW80" s="126">
        <f>'7a.20YrDetails'!AW80</f>
        <v>0</v>
      </c>
      <c r="AX80" s="126">
        <f>'7a.20YrDetails'!AX80</f>
        <v>0</v>
      </c>
      <c r="AY80" s="126">
        <f>'7a.20YrDetails'!AY80</f>
        <v>0</v>
      </c>
      <c r="AZ80" s="126">
        <f>'7a.20YrDetails'!AZ80</f>
        <v>0</v>
      </c>
      <c r="BA80" s="126">
        <f>'7a.20YrDetails'!BA80</f>
        <v>0</v>
      </c>
      <c r="BB80" s="126">
        <f>'7a.20YrDetails'!BB80</f>
        <v>0</v>
      </c>
      <c r="BC80" s="126">
        <f>'7a.20YrDetails'!BC80</f>
        <v>0</v>
      </c>
      <c r="BD80" s="126">
        <f>'7a.20YrDetails'!BD80</f>
        <v>0</v>
      </c>
      <c r="BE80" s="126">
        <f>'7a.20YrDetails'!BE80</f>
        <v>0</v>
      </c>
      <c r="BF80" s="126">
        <f>'7a.20YrDetails'!BF80</f>
        <v>0</v>
      </c>
      <c r="BG80" s="126">
        <f>'7a.20YrDetails'!BG80</f>
        <v>0</v>
      </c>
      <c r="BH80" s="126">
        <f>'7a.20YrDetails'!BH80</f>
        <v>0</v>
      </c>
      <c r="BI80" s="126">
        <f>'7a.20YrDetails'!BI80</f>
        <v>0</v>
      </c>
      <c r="BJ80" s="126">
        <f>'7a.20YrDetails'!BJ80</f>
        <v>0</v>
      </c>
      <c r="BK80" s="126">
        <f>'7a.20YrDetails'!BK80</f>
        <v>0</v>
      </c>
      <c r="BL80" s="126">
        <f>'7a.20YrDetails'!BL80</f>
        <v>0</v>
      </c>
      <c r="BM80" s="126">
        <f>'7a.20YrDetails'!BM80</f>
        <v>0</v>
      </c>
      <c r="BN80" s="126">
        <f>'7a.20YrDetails'!BN80</f>
        <v>0</v>
      </c>
      <c r="BO80" s="126">
        <f>'7a.20YrDetails'!BO80</f>
        <v>0</v>
      </c>
    </row>
    <row r="81" spans="3:67" ht="12" customHeight="1">
      <c r="C81" s="86"/>
      <c r="D81" s="76"/>
      <c r="E81" s="76"/>
      <c r="F81" s="87"/>
      <c r="G81" s="57"/>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435"/>
      <c r="BB81" s="435"/>
      <c r="BC81" s="435"/>
      <c r="BD81" s="435"/>
      <c r="BE81" s="435"/>
      <c r="BF81" s="435"/>
      <c r="BG81" s="435"/>
      <c r="BH81" s="435"/>
      <c r="BI81" s="435"/>
      <c r="BJ81" s="435"/>
      <c r="BK81" s="435"/>
      <c r="BL81" s="435"/>
      <c r="BM81" s="435"/>
      <c r="BN81" s="435"/>
      <c r="BO81" s="435"/>
    </row>
    <row r="82" spans="3:67" ht="12" customHeight="1">
      <c r="C82" s="85" t="str">
        <f>'7a.20YrDetails'!C82</f>
        <v xml:space="preserve">TOTAL OPERATING EXPENSES </v>
      </c>
      <c r="D82" s="88"/>
      <c r="E82" s="88"/>
      <c r="F82" s="89"/>
      <c r="G82" s="90"/>
      <c r="H82" s="33">
        <f>'7a.20YrDetails'!H82</f>
        <v>0</v>
      </c>
      <c r="I82" s="33">
        <f>'7a.20YrDetails'!I82</f>
        <v>0</v>
      </c>
      <c r="J82" s="33">
        <f>'7a.20YrDetails'!J82</f>
        <v>0</v>
      </c>
      <c r="K82" s="33">
        <f>'7a.20YrDetails'!K82</f>
        <v>0</v>
      </c>
      <c r="L82" s="33">
        <f>'7a.20YrDetails'!L82</f>
        <v>0</v>
      </c>
      <c r="M82" s="33">
        <f>'7a.20YrDetails'!M82</f>
        <v>0</v>
      </c>
      <c r="N82" s="33">
        <f>'7a.20YrDetails'!N82</f>
        <v>0</v>
      </c>
      <c r="O82" s="33">
        <f>'7a.20YrDetails'!O82</f>
        <v>0</v>
      </c>
      <c r="P82" s="33">
        <f>'7a.20YrDetails'!P82</f>
        <v>0</v>
      </c>
      <c r="Q82" s="33">
        <f>'7a.20YrDetails'!Q82</f>
        <v>0</v>
      </c>
      <c r="R82" s="33">
        <f>'7a.20YrDetails'!R82</f>
        <v>0</v>
      </c>
      <c r="S82" s="33">
        <f>'7a.20YrDetails'!S82</f>
        <v>0</v>
      </c>
      <c r="T82" s="33">
        <f>'7a.20YrDetails'!T82</f>
        <v>0</v>
      </c>
      <c r="U82" s="33">
        <f>'7a.20YrDetails'!U82</f>
        <v>0</v>
      </c>
      <c r="V82" s="33">
        <f>'7a.20YrDetails'!V82</f>
        <v>0</v>
      </c>
      <c r="W82" s="33">
        <f>'7a.20YrDetails'!W82</f>
        <v>0</v>
      </c>
      <c r="X82" s="33">
        <f>'7a.20YrDetails'!X82</f>
        <v>0</v>
      </c>
      <c r="Y82" s="33">
        <f>'7a.20YrDetails'!Y82</f>
        <v>0</v>
      </c>
      <c r="Z82" s="33">
        <f>'7a.20YrDetails'!Z82</f>
        <v>0</v>
      </c>
      <c r="AA82" s="33">
        <f>'7a.20YrDetails'!AA82</f>
        <v>0</v>
      </c>
      <c r="AB82" s="33">
        <f>'7a.20YrDetails'!AB82</f>
        <v>0</v>
      </c>
      <c r="AC82" s="33">
        <f>'7a.20YrDetails'!AC82</f>
        <v>0</v>
      </c>
      <c r="AD82" s="33">
        <f>'7a.20YrDetails'!AD82</f>
        <v>0</v>
      </c>
      <c r="AE82" s="33">
        <f>'7a.20YrDetails'!AE82</f>
        <v>0</v>
      </c>
      <c r="AF82" s="33">
        <f>'7a.20YrDetails'!AF82</f>
        <v>0</v>
      </c>
      <c r="AG82" s="33">
        <f>'7a.20YrDetails'!AG82</f>
        <v>0</v>
      </c>
      <c r="AH82" s="33">
        <f>'7a.20YrDetails'!AH82</f>
        <v>0</v>
      </c>
      <c r="AI82" s="33">
        <f>'7a.20YrDetails'!AI82</f>
        <v>0</v>
      </c>
      <c r="AJ82" s="33">
        <f>'7a.20YrDetails'!AJ82</f>
        <v>0</v>
      </c>
      <c r="AK82" s="33">
        <f>'7a.20YrDetails'!AK82</f>
        <v>0</v>
      </c>
      <c r="AL82" s="33">
        <f>'7a.20YrDetails'!AL82</f>
        <v>0</v>
      </c>
      <c r="AM82" s="33">
        <f>'7a.20YrDetails'!AM82</f>
        <v>0</v>
      </c>
      <c r="AN82" s="33">
        <f>'7a.20YrDetails'!AN82</f>
        <v>0</v>
      </c>
      <c r="AO82" s="33">
        <f>'7a.20YrDetails'!AO82</f>
        <v>0</v>
      </c>
      <c r="AP82" s="33">
        <f>'7a.20YrDetails'!AP82</f>
        <v>0</v>
      </c>
      <c r="AQ82" s="33">
        <f>'7a.20YrDetails'!AQ82</f>
        <v>0</v>
      </c>
      <c r="AR82" s="33">
        <f>'7a.20YrDetails'!AR82</f>
        <v>0</v>
      </c>
      <c r="AS82" s="33">
        <f>'7a.20YrDetails'!AS82</f>
        <v>0</v>
      </c>
      <c r="AT82" s="33">
        <f>'7a.20YrDetails'!AT82</f>
        <v>0</v>
      </c>
      <c r="AU82" s="33">
        <f>'7a.20YrDetails'!AU82</f>
        <v>0</v>
      </c>
      <c r="AV82" s="33">
        <f>'7a.20YrDetails'!AV82</f>
        <v>0</v>
      </c>
      <c r="AW82" s="33">
        <f>'7a.20YrDetails'!AW82</f>
        <v>0</v>
      </c>
      <c r="AX82" s="33">
        <f>'7a.20YrDetails'!AX82</f>
        <v>0</v>
      </c>
      <c r="AY82" s="33">
        <f>'7a.20YrDetails'!AY82</f>
        <v>0</v>
      </c>
      <c r="AZ82" s="33">
        <f>'7a.20YrDetails'!AZ82</f>
        <v>0</v>
      </c>
      <c r="BA82" s="33">
        <f>'7a.20YrDetails'!BA82</f>
        <v>0</v>
      </c>
      <c r="BB82" s="33">
        <f>'7a.20YrDetails'!BB82</f>
        <v>0</v>
      </c>
      <c r="BC82" s="33">
        <f>'7a.20YrDetails'!BC82</f>
        <v>0</v>
      </c>
      <c r="BD82" s="33">
        <f>'7a.20YrDetails'!BD82</f>
        <v>0</v>
      </c>
      <c r="BE82" s="33">
        <f>'7a.20YrDetails'!BE82</f>
        <v>0</v>
      </c>
      <c r="BF82" s="33">
        <f>'7a.20YrDetails'!BF82</f>
        <v>0</v>
      </c>
      <c r="BG82" s="33">
        <f>'7a.20YrDetails'!BG82</f>
        <v>0</v>
      </c>
      <c r="BH82" s="33">
        <f>'7a.20YrDetails'!BH82</f>
        <v>0</v>
      </c>
      <c r="BI82" s="33">
        <f>'7a.20YrDetails'!BI82</f>
        <v>0</v>
      </c>
      <c r="BJ82" s="33">
        <f>'7a.20YrDetails'!BJ82</f>
        <v>0</v>
      </c>
      <c r="BK82" s="33">
        <f>'7a.20YrDetails'!BK82</f>
        <v>0</v>
      </c>
      <c r="BL82" s="33">
        <f>'7a.20YrDetails'!BL82</f>
        <v>0</v>
      </c>
      <c r="BM82" s="33">
        <f>'7a.20YrDetails'!BM82</f>
        <v>0</v>
      </c>
      <c r="BN82" s="33">
        <f>'7a.20YrDetails'!BN82</f>
        <v>0</v>
      </c>
      <c r="BO82" s="33">
        <f>'7a.20YrDetails'!BO82</f>
        <v>0</v>
      </c>
    </row>
    <row r="83" spans="3:67" ht="12" customHeight="1">
      <c r="C83" s="1747" t="str">
        <f>'7a.20YrDetails'!C83</f>
        <v>PUPA (w/o Reserves/GL Base Rent/Bond Fees)</v>
      </c>
      <c r="D83" s="13"/>
      <c r="E83" s="13"/>
      <c r="F83" s="93"/>
      <c r="G83" s="94"/>
      <c r="H83" s="1174"/>
      <c r="I83" s="1174"/>
      <c r="J83" s="132" t="str">
        <f>'7a.20YrDetails'!J83</f>
        <v/>
      </c>
      <c r="K83" s="132"/>
      <c r="L83" s="132"/>
      <c r="M83" s="133" t="str">
        <f>IF('7a.20YrDetails'!M$83=0,"",'7a.20YrDetails'!M$83)</f>
        <v/>
      </c>
      <c r="N83" s="133"/>
      <c r="O83" s="133"/>
      <c r="P83" s="133" t="str">
        <f>IF('7a.20YrDetails'!P$83=0,"",'7a.20YrDetails'!P$83)</f>
        <v/>
      </c>
      <c r="Q83" s="133"/>
      <c r="R83" s="133"/>
      <c r="S83" s="133" t="str">
        <f>IF('7a.20YrDetails'!S$83=0,"",'7a.20YrDetails'!S$83)</f>
        <v/>
      </c>
      <c r="T83" s="133"/>
      <c r="U83" s="133"/>
      <c r="V83" s="133" t="str">
        <f>IF('7a.20YrDetails'!V$83=0,"",'7a.20YrDetails'!V$83)</f>
        <v/>
      </c>
      <c r="W83" s="133"/>
      <c r="X83" s="133"/>
      <c r="Y83" s="133" t="str">
        <f>IF('7a.20YrDetails'!Y$83=0,"",'7a.20YrDetails'!Y$83)</f>
        <v/>
      </c>
      <c r="Z83" s="133"/>
      <c r="AA83" s="133"/>
      <c r="AB83" s="133" t="str">
        <f>IF('7a.20YrDetails'!AB$83=0,"",'7a.20YrDetails'!AB$83)</f>
        <v/>
      </c>
      <c r="AC83" s="133"/>
      <c r="AD83" s="133"/>
      <c r="AE83" s="133" t="str">
        <f>IF('7a.20YrDetails'!AE$83=0,"",'7a.20YrDetails'!AE$83)</f>
        <v/>
      </c>
      <c r="AF83" s="133"/>
      <c r="AG83" s="133"/>
      <c r="AH83" s="133" t="str">
        <f>IF('7a.20YrDetails'!AH$83=0,"",'7a.20YrDetails'!AH$83)</f>
        <v/>
      </c>
      <c r="AI83" s="133"/>
      <c r="AJ83" s="133"/>
      <c r="AK83" s="133" t="str">
        <f>IF('7a.20YrDetails'!AK$83=0,"",'7a.20YrDetails'!AK$83)</f>
        <v/>
      </c>
      <c r="AL83" s="133"/>
      <c r="AM83" s="133"/>
      <c r="AN83" s="133" t="str">
        <f>IF('7a.20YrDetails'!AN$83=0,"",'7a.20YrDetails'!AN$83)</f>
        <v/>
      </c>
      <c r="AO83" s="133"/>
      <c r="AP83" s="133"/>
      <c r="AQ83" s="133" t="str">
        <f>IF('7a.20YrDetails'!AQ$83=0,"",'7a.20YrDetails'!AQ$83)</f>
        <v/>
      </c>
      <c r="AR83" s="133"/>
      <c r="AS83" s="133"/>
      <c r="AT83" s="133" t="str">
        <f>IF('7a.20YrDetails'!AT$83=0,"",'7a.20YrDetails'!AT$83)</f>
        <v/>
      </c>
      <c r="AU83" s="133"/>
      <c r="AV83" s="133"/>
      <c r="AW83" s="133" t="str">
        <f>IF('7a.20YrDetails'!AW$83=0,"",'7a.20YrDetails'!AW$83)</f>
        <v/>
      </c>
      <c r="AX83" s="133"/>
      <c r="AY83" s="133"/>
      <c r="AZ83" s="133" t="str">
        <f>IF('7a.20YrDetails'!AZ$83=0,"",'7a.20YrDetails'!AZ$83)</f>
        <v/>
      </c>
      <c r="BA83" s="133"/>
      <c r="BB83" s="133"/>
      <c r="BC83" s="133" t="str">
        <f>IF('7a.20YrDetails'!BC$83=0,"",'7a.20YrDetails'!BC$83)</f>
        <v/>
      </c>
      <c r="BD83" s="133"/>
      <c r="BE83" s="133"/>
      <c r="BF83" s="133" t="str">
        <f>IF('7a.20YrDetails'!BF$83=0,"",'7a.20YrDetails'!BF$83)</f>
        <v/>
      </c>
      <c r="BG83" s="133"/>
      <c r="BH83" s="133"/>
      <c r="BI83" s="133" t="str">
        <f>IF('7a.20YrDetails'!BI$83=0,"",'7a.20YrDetails'!BI$83)</f>
        <v/>
      </c>
      <c r="BJ83" s="133"/>
      <c r="BK83" s="133"/>
      <c r="BL83" s="133" t="str">
        <f>IF('7a.20YrDetails'!BL$83=0,"",'7a.20YrDetails'!BL$83)</f>
        <v/>
      </c>
      <c r="BM83" s="133"/>
      <c r="BN83" s="133"/>
      <c r="BO83" s="133" t="str">
        <f>IF('7a.20YrDetails'!BO$83=0,"",'7a.20YrDetails'!BO$83)</f>
        <v/>
      </c>
    </row>
    <row r="84" spans="3:67" ht="12" customHeight="1">
      <c r="C84" s="68" t="str">
        <f>'7a.20YrDetails'!C84</f>
        <v>Reserves/Ground Lease Base Rent/Bond Fees</v>
      </c>
      <c r="D84" s="27"/>
      <c r="E84" s="10"/>
      <c r="F84" s="58"/>
      <c r="G84" s="63"/>
      <c r="H84" s="63" t="str">
        <f>IF(SUBTOTAL(103,$C$85:$C$92)&gt;0,"",H92)</f>
        <v/>
      </c>
      <c r="I84" s="63" t="str">
        <f>IF(SUBTOTAL(103,$C$85:$C$92)&gt;0,"",I92)</f>
        <v/>
      </c>
      <c r="J84" s="126" t="str">
        <f>IF(SUBTOTAL(103,$C$85:$C$92)&gt;0,"",J92)</f>
        <v/>
      </c>
      <c r="K84" s="126"/>
      <c r="L84" s="126"/>
      <c r="M84" s="126" t="str">
        <f>IF(SUBTOTAL(103,$C$85:$C$92)&gt;0,"",M92)</f>
        <v/>
      </c>
      <c r="N84" s="126"/>
      <c r="O84" s="126"/>
      <c r="P84" s="126" t="str">
        <f>IF(SUBTOTAL(103,$C$85:$C$92)&gt;0,"",P92)</f>
        <v/>
      </c>
      <c r="Q84" s="126"/>
      <c r="R84" s="126"/>
      <c r="S84" s="126" t="str">
        <f>IF(SUBTOTAL(103,$C$85:$C$92)&gt;0,"",S92)</f>
        <v/>
      </c>
      <c r="T84" s="126"/>
      <c r="U84" s="126"/>
      <c r="V84" s="126" t="str">
        <f>IF(SUBTOTAL(103,$C$85:$C$92)&gt;0,"",V92)</f>
        <v/>
      </c>
      <c r="W84" s="126"/>
      <c r="X84" s="126"/>
      <c r="Y84" s="126" t="str">
        <f>IF(SUBTOTAL(103,$C$85:$C$92)&gt;0,"",Y92)</f>
        <v/>
      </c>
      <c r="Z84" s="126"/>
      <c r="AA84" s="126"/>
      <c r="AB84" s="126" t="str">
        <f>IF(SUBTOTAL(103,$C$85:$C$92)&gt;0,"",AB92)</f>
        <v/>
      </c>
      <c r="AC84" s="126"/>
      <c r="AD84" s="126"/>
      <c r="AE84" s="126" t="str">
        <f>IF(SUBTOTAL(103,$C$85:$C$92)&gt;0,"",AE92)</f>
        <v/>
      </c>
      <c r="AF84" s="126"/>
      <c r="AG84" s="126"/>
      <c r="AH84" s="126" t="str">
        <f>IF(SUBTOTAL(103,$C$85:$C$92)&gt;0,"",AH92)</f>
        <v/>
      </c>
      <c r="AI84" s="126"/>
      <c r="AJ84" s="126"/>
      <c r="AK84" s="126" t="str">
        <f>IF(SUBTOTAL(103,$C$85:$C$92)&gt;0,"",AK92)</f>
        <v/>
      </c>
      <c r="AL84" s="126"/>
      <c r="AM84" s="126"/>
      <c r="AN84" s="126" t="str">
        <f>IF(SUBTOTAL(103,$C$85:$C$92)&gt;0,"",AN92)</f>
        <v/>
      </c>
      <c r="AO84" s="126"/>
      <c r="AP84" s="126"/>
      <c r="AQ84" s="126" t="str">
        <f>IF(SUBTOTAL(103,$C$85:$C$92)&gt;0,"",AQ92)</f>
        <v/>
      </c>
      <c r="AR84" s="126"/>
      <c r="AS84" s="126"/>
      <c r="AT84" s="126" t="str">
        <f>IF(SUBTOTAL(103,$C$85:$C$92)&gt;0,"",AT92)</f>
        <v/>
      </c>
      <c r="AU84" s="126"/>
      <c r="AV84" s="126"/>
      <c r="AW84" s="126" t="str">
        <f>IF(SUBTOTAL(103,$C$85:$C$92)&gt;0,"",AW92)</f>
        <v/>
      </c>
      <c r="AX84" s="126"/>
      <c r="AY84" s="126"/>
      <c r="AZ84" s="126" t="str">
        <f>IF(SUBTOTAL(103,$C$85:$C$92)&gt;0,"",AZ92)</f>
        <v/>
      </c>
      <c r="BA84" s="126"/>
      <c r="BB84" s="126"/>
      <c r="BC84" s="126" t="str">
        <f>IF(SUBTOTAL(103,$C$85:$C$92)&gt;0,"",BC92)</f>
        <v/>
      </c>
      <c r="BD84" s="126"/>
      <c r="BE84" s="126"/>
      <c r="BF84" s="126" t="str">
        <f>IF(SUBTOTAL(103,$C$85:$C$92)&gt;0,"",BF92)</f>
        <v/>
      </c>
      <c r="BG84" s="126"/>
      <c r="BH84" s="126"/>
      <c r="BI84" s="126" t="str">
        <f>IF(SUBTOTAL(103,$C$85:$C$92)&gt;0,"",BI92)</f>
        <v/>
      </c>
      <c r="BJ84" s="126"/>
      <c r="BK84" s="126"/>
      <c r="BL84" s="126" t="str">
        <f>IF(SUBTOTAL(103,$C$85:$C$92)&gt;0,"",BL92)</f>
        <v/>
      </c>
      <c r="BM84" s="126"/>
      <c r="BN84" s="126"/>
      <c r="BO84" s="126" t="str">
        <f>IF(SUBTOTAL(103,$C$85:$C$92)&gt;0,"",BO92)</f>
        <v/>
      </c>
    </row>
    <row r="85" spans="3:67" ht="12" customHeight="1" outlineLevel="1">
      <c r="C85" s="827" t="str">
        <f>'7a.20YrDetails'!C85</f>
        <v xml:space="preserve">Ground Lease Base Rent </v>
      </c>
      <c r="D85" s="27"/>
      <c r="E85" s="1059"/>
      <c r="F85" s="1058"/>
      <c r="G85" s="52" t="str">
        <f>IF('7a.20YrDetails'!$G85="","",'7a.20YrDetails'!$G85)</f>
        <v/>
      </c>
      <c r="H85" s="113">
        <f>'7a.20YrDetails'!H85</f>
        <v>0</v>
      </c>
      <c r="I85" s="113">
        <f>'7a.20YrDetails'!I85</f>
        <v>0</v>
      </c>
      <c r="J85" s="130">
        <f>'7a.20YrDetails'!J85</f>
        <v>0</v>
      </c>
      <c r="K85" s="113">
        <f>'7a.20YrDetails'!K85</f>
        <v>0</v>
      </c>
      <c r="L85" s="113">
        <f>'7a.20YrDetails'!L85</f>
        <v>0</v>
      </c>
      <c r="M85" s="130">
        <f>'7a.20YrDetails'!M85</f>
        <v>0</v>
      </c>
      <c r="N85" s="113">
        <f>'7a.20YrDetails'!N85</f>
        <v>0</v>
      </c>
      <c r="O85" s="113">
        <f>'7a.20YrDetails'!O85</f>
        <v>0</v>
      </c>
      <c r="P85" s="130">
        <f>'7a.20YrDetails'!P85</f>
        <v>0</v>
      </c>
      <c r="Q85" s="113">
        <f>'7a.20YrDetails'!Q85</f>
        <v>0</v>
      </c>
      <c r="R85" s="113">
        <f>'7a.20YrDetails'!R85</f>
        <v>0</v>
      </c>
      <c r="S85" s="130">
        <f>'7a.20YrDetails'!S85</f>
        <v>0</v>
      </c>
      <c r="T85" s="113">
        <f>'7a.20YrDetails'!T85</f>
        <v>0</v>
      </c>
      <c r="U85" s="113">
        <f>'7a.20YrDetails'!U85</f>
        <v>0</v>
      </c>
      <c r="V85" s="130">
        <f>'7a.20YrDetails'!V85</f>
        <v>0</v>
      </c>
      <c r="W85" s="113">
        <f>'7a.20YrDetails'!W85</f>
        <v>0</v>
      </c>
      <c r="X85" s="113">
        <f>'7a.20YrDetails'!X85</f>
        <v>0</v>
      </c>
      <c r="Y85" s="130">
        <f>'7a.20YrDetails'!Y85</f>
        <v>0</v>
      </c>
      <c r="Z85" s="113">
        <f>'7a.20YrDetails'!Z85</f>
        <v>0</v>
      </c>
      <c r="AA85" s="113">
        <f>'7a.20YrDetails'!AA85</f>
        <v>0</v>
      </c>
      <c r="AB85" s="130">
        <f>'7a.20YrDetails'!AB85</f>
        <v>0</v>
      </c>
      <c r="AC85" s="113">
        <f>'7a.20YrDetails'!AC85</f>
        <v>0</v>
      </c>
      <c r="AD85" s="113">
        <f>'7a.20YrDetails'!AD85</f>
        <v>0</v>
      </c>
      <c r="AE85" s="130">
        <f>'7a.20YrDetails'!AE85</f>
        <v>0</v>
      </c>
      <c r="AF85" s="113">
        <f>'7a.20YrDetails'!AF85</f>
        <v>0</v>
      </c>
      <c r="AG85" s="113">
        <f>'7a.20YrDetails'!AG85</f>
        <v>0</v>
      </c>
      <c r="AH85" s="130">
        <f>'7a.20YrDetails'!AH85</f>
        <v>0</v>
      </c>
      <c r="AI85" s="113">
        <f>'7a.20YrDetails'!AI85</f>
        <v>0</v>
      </c>
      <c r="AJ85" s="113">
        <f>'7a.20YrDetails'!AJ85</f>
        <v>0</v>
      </c>
      <c r="AK85" s="130">
        <f>'7a.20YrDetails'!AK85</f>
        <v>0</v>
      </c>
      <c r="AL85" s="113">
        <f>'7a.20YrDetails'!AL85</f>
        <v>0</v>
      </c>
      <c r="AM85" s="113">
        <f>'7a.20YrDetails'!AM85</f>
        <v>0</v>
      </c>
      <c r="AN85" s="130">
        <f>'7a.20YrDetails'!AN85</f>
        <v>0</v>
      </c>
      <c r="AO85" s="113">
        <f>'7a.20YrDetails'!AO85</f>
        <v>0</v>
      </c>
      <c r="AP85" s="113">
        <f>'7a.20YrDetails'!AP85</f>
        <v>0</v>
      </c>
      <c r="AQ85" s="130">
        <f>'7a.20YrDetails'!AQ85</f>
        <v>0</v>
      </c>
      <c r="AR85" s="113">
        <f>'7a.20YrDetails'!AR85</f>
        <v>0</v>
      </c>
      <c r="AS85" s="113">
        <f>'7a.20YrDetails'!AS85</f>
        <v>0</v>
      </c>
      <c r="AT85" s="130">
        <f>'7a.20YrDetails'!AT85</f>
        <v>0</v>
      </c>
      <c r="AU85" s="113">
        <f>'7a.20YrDetails'!AU85</f>
        <v>0</v>
      </c>
      <c r="AV85" s="113">
        <f>'7a.20YrDetails'!AV85</f>
        <v>0</v>
      </c>
      <c r="AW85" s="130">
        <f>'7a.20YrDetails'!AW85</f>
        <v>0</v>
      </c>
      <c r="AX85" s="113">
        <f>'7a.20YrDetails'!AX85</f>
        <v>0</v>
      </c>
      <c r="AY85" s="113">
        <f>'7a.20YrDetails'!AY85</f>
        <v>0</v>
      </c>
      <c r="AZ85" s="130">
        <f>'7a.20YrDetails'!AZ85</f>
        <v>0</v>
      </c>
      <c r="BA85" s="113">
        <f>'7a.20YrDetails'!BA85</f>
        <v>0</v>
      </c>
      <c r="BB85" s="113">
        <f>'7a.20YrDetails'!BB85</f>
        <v>0</v>
      </c>
      <c r="BC85" s="130">
        <f>'7a.20YrDetails'!BC85</f>
        <v>0</v>
      </c>
      <c r="BD85" s="113">
        <f>'7a.20YrDetails'!BD85</f>
        <v>0</v>
      </c>
      <c r="BE85" s="113">
        <f>'7a.20YrDetails'!BE85</f>
        <v>0</v>
      </c>
      <c r="BF85" s="130">
        <f>'7a.20YrDetails'!BF85</f>
        <v>0</v>
      </c>
      <c r="BG85" s="113">
        <f>'7a.20YrDetails'!BG85</f>
        <v>0</v>
      </c>
      <c r="BH85" s="113">
        <f>'7a.20YrDetails'!BH85</f>
        <v>0</v>
      </c>
      <c r="BI85" s="130">
        <f>'7a.20YrDetails'!BI85</f>
        <v>0</v>
      </c>
      <c r="BJ85" s="113">
        <f>'7a.20YrDetails'!BJ85</f>
        <v>0</v>
      </c>
      <c r="BK85" s="113">
        <f>'7a.20YrDetails'!BK85</f>
        <v>0</v>
      </c>
      <c r="BL85" s="130">
        <f>'7a.20YrDetails'!BL85</f>
        <v>0</v>
      </c>
      <c r="BM85" s="113">
        <f>'7a.20YrDetails'!BM85</f>
        <v>0</v>
      </c>
      <c r="BN85" s="113">
        <f>'7a.20YrDetails'!BN85</f>
        <v>0</v>
      </c>
      <c r="BO85" s="130">
        <f>'7a.20YrDetails'!BO85</f>
        <v>0</v>
      </c>
    </row>
    <row r="86" spans="3:67" ht="12" customHeight="1" outlineLevel="1">
      <c r="C86" s="827" t="str">
        <f>'7a.20YrDetails'!C86</f>
        <v xml:space="preserve">Bond Monitoring Fee </v>
      </c>
      <c r="D86" s="27"/>
      <c r="E86" s="1059"/>
      <c r="F86" s="1058"/>
      <c r="G86" s="52" t="str">
        <f>IF('7a.20YrDetails'!$G86="","",'7a.20YrDetails'!$G86)</f>
        <v/>
      </c>
      <c r="H86" s="113">
        <f>'7a.20YrDetails'!H86</f>
        <v>0</v>
      </c>
      <c r="I86" s="113">
        <f>'7a.20YrDetails'!I86</f>
        <v>0</v>
      </c>
      <c r="J86" s="130">
        <f>'7a.20YrDetails'!J86</f>
        <v>0</v>
      </c>
      <c r="K86" s="113">
        <f>'7a.20YrDetails'!K86</f>
        <v>0</v>
      </c>
      <c r="L86" s="113">
        <f>'7a.20YrDetails'!L86</f>
        <v>0</v>
      </c>
      <c r="M86" s="130">
        <f>'7a.20YrDetails'!M86</f>
        <v>0</v>
      </c>
      <c r="N86" s="113">
        <f>'7a.20YrDetails'!N86</f>
        <v>0</v>
      </c>
      <c r="O86" s="113">
        <f>'7a.20YrDetails'!O86</f>
        <v>0</v>
      </c>
      <c r="P86" s="130">
        <f>'7a.20YrDetails'!P86</f>
        <v>0</v>
      </c>
      <c r="Q86" s="113">
        <f>'7a.20YrDetails'!Q86</f>
        <v>0</v>
      </c>
      <c r="R86" s="113">
        <f>'7a.20YrDetails'!R86</f>
        <v>0</v>
      </c>
      <c r="S86" s="130">
        <f>'7a.20YrDetails'!S86</f>
        <v>0</v>
      </c>
      <c r="T86" s="113">
        <f>'7a.20YrDetails'!T86</f>
        <v>0</v>
      </c>
      <c r="U86" s="113">
        <f>'7a.20YrDetails'!U86</f>
        <v>0</v>
      </c>
      <c r="V86" s="130">
        <f>'7a.20YrDetails'!V86</f>
        <v>0</v>
      </c>
      <c r="W86" s="113">
        <f>'7a.20YrDetails'!W86</f>
        <v>0</v>
      </c>
      <c r="X86" s="113">
        <f>'7a.20YrDetails'!X86</f>
        <v>0</v>
      </c>
      <c r="Y86" s="130">
        <f>'7a.20YrDetails'!Y86</f>
        <v>0</v>
      </c>
      <c r="Z86" s="113">
        <f>'7a.20YrDetails'!Z86</f>
        <v>0</v>
      </c>
      <c r="AA86" s="113">
        <f>'7a.20YrDetails'!AA86</f>
        <v>0</v>
      </c>
      <c r="AB86" s="130">
        <f>'7a.20YrDetails'!AB86</f>
        <v>0</v>
      </c>
      <c r="AC86" s="113">
        <f>'7a.20YrDetails'!AC86</f>
        <v>0</v>
      </c>
      <c r="AD86" s="113">
        <f>'7a.20YrDetails'!AD86</f>
        <v>0</v>
      </c>
      <c r="AE86" s="130">
        <f>'7a.20YrDetails'!AE86</f>
        <v>0</v>
      </c>
      <c r="AF86" s="113">
        <f>'7a.20YrDetails'!AF86</f>
        <v>0</v>
      </c>
      <c r="AG86" s="113">
        <f>'7a.20YrDetails'!AG86</f>
        <v>0</v>
      </c>
      <c r="AH86" s="130">
        <f>'7a.20YrDetails'!AH86</f>
        <v>0</v>
      </c>
      <c r="AI86" s="113">
        <f>'7a.20YrDetails'!AI86</f>
        <v>0</v>
      </c>
      <c r="AJ86" s="113">
        <f>'7a.20YrDetails'!AJ86</f>
        <v>0</v>
      </c>
      <c r="AK86" s="130">
        <f>'7a.20YrDetails'!AK86</f>
        <v>0</v>
      </c>
      <c r="AL86" s="113">
        <f>'7a.20YrDetails'!AL86</f>
        <v>0</v>
      </c>
      <c r="AM86" s="113">
        <f>'7a.20YrDetails'!AM86</f>
        <v>0</v>
      </c>
      <c r="AN86" s="130">
        <f>'7a.20YrDetails'!AN86</f>
        <v>0</v>
      </c>
      <c r="AO86" s="113">
        <f>'7a.20YrDetails'!AO86</f>
        <v>0</v>
      </c>
      <c r="AP86" s="113">
        <f>'7a.20YrDetails'!AP86</f>
        <v>0</v>
      </c>
      <c r="AQ86" s="130">
        <f>'7a.20YrDetails'!AQ86</f>
        <v>0</v>
      </c>
      <c r="AR86" s="113">
        <f>'7a.20YrDetails'!AR86</f>
        <v>0</v>
      </c>
      <c r="AS86" s="113">
        <f>'7a.20YrDetails'!AS86</f>
        <v>0</v>
      </c>
      <c r="AT86" s="130">
        <f>'7a.20YrDetails'!AT86</f>
        <v>0</v>
      </c>
      <c r="AU86" s="113">
        <f>'7a.20YrDetails'!AU86</f>
        <v>0</v>
      </c>
      <c r="AV86" s="113">
        <f>'7a.20YrDetails'!AV86</f>
        <v>0</v>
      </c>
      <c r="AW86" s="130">
        <f>'7a.20YrDetails'!AW86</f>
        <v>0</v>
      </c>
      <c r="AX86" s="113">
        <f>'7a.20YrDetails'!AX86</f>
        <v>0</v>
      </c>
      <c r="AY86" s="113">
        <f>'7a.20YrDetails'!AY86</f>
        <v>0</v>
      </c>
      <c r="AZ86" s="130">
        <f>'7a.20YrDetails'!AZ86</f>
        <v>0</v>
      </c>
      <c r="BA86" s="113">
        <f>'7a.20YrDetails'!BA86</f>
        <v>0</v>
      </c>
      <c r="BB86" s="113">
        <f>'7a.20YrDetails'!BB86</f>
        <v>0</v>
      </c>
      <c r="BC86" s="130">
        <f>'7a.20YrDetails'!BC86</f>
        <v>0</v>
      </c>
      <c r="BD86" s="113">
        <f>'7a.20YrDetails'!BD86</f>
        <v>0</v>
      </c>
      <c r="BE86" s="113">
        <f>'7a.20YrDetails'!BE86</f>
        <v>0</v>
      </c>
      <c r="BF86" s="130">
        <f>'7a.20YrDetails'!BF86</f>
        <v>0</v>
      </c>
      <c r="BG86" s="113">
        <f>'7a.20YrDetails'!BG86</f>
        <v>0</v>
      </c>
      <c r="BH86" s="113">
        <f>'7a.20YrDetails'!BH86</f>
        <v>0</v>
      </c>
      <c r="BI86" s="130">
        <f>'7a.20YrDetails'!BI86</f>
        <v>0</v>
      </c>
      <c r="BJ86" s="113">
        <f>'7a.20YrDetails'!BJ86</f>
        <v>0</v>
      </c>
      <c r="BK86" s="113">
        <f>'7a.20YrDetails'!BK86</f>
        <v>0</v>
      </c>
      <c r="BL86" s="130">
        <f>'7a.20YrDetails'!BL86</f>
        <v>0</v>
      </c>
      <c r="BM86" s="113">
        <f>'7a.20YrDetails'!BM86</f>
        <v>0</v>
      </c>
      <c r="BN86" s="113">
        <f>'7a.20YrDetails'!BN86</f>
        <v>0</v>
      </c>
      <c r="BO86" s="130">
        <f>'7a.20YrDetails'!BO86</f>
        <v>0</v>
      </c>
    </row>
    <row r="87" spans="3:67" ht="12" customHeight="1" outlineLevel="1">
      <c r="C87" s="827" t="str">
        <f>'7a.20YrDetails'!C87</f>
        <v>Replacement Reserve Deposit</v>
      </c>
      <c r="D87" s="27"/>
      <c r="E87" s="1059"/>
      <c r="F87" s="1058"/>
      <c r="G87" s="52" t="str">
        <f>IF('7a.20YrDetails'!$G87="","",'7a.20YrDetails'!$G87)</f>
        <v/>
      </c>
      <c r="H87" s="113">
        <f>'7a.20YrDetails'!H87</f>
        <v>0</v>
      </c>
      <c r="I87" s="113">
        <f>'7a.20YrDetails'!I87</f>
        <v>0</v>
      </c>
      <c r="J87" s="130">
        <f>'7a.20YrDetails'!J87</f>
        <v>0</v>
      </c>
      <c r="K87" s="113">
        <f>'7a.20YrDetails'!K87</f>
        <v>0</v>
      </c>
      <c r="L87" s="113">
        <f>'7a.20YrDetails'!L87</f>
        <v>0</v>
      </c>
      <c r="M87" s="130">
        <f>'7a.20YrDetails'!M87</f>
        <v>0</v>
      </c>
      <c r="N87" s="113">
        <f>'7a.20YrDetails'!N87</f>
        <v>0</v>
      </c>
      <c r="O87" s="113">
        <f>'7a.20YrDetails'!O87</f>
        <v>0</v>
      </c>
      <c r="P87" s="130">
        <f>'7a.20YrDetails'!P87</f>
        <v>0</v>
      </c>
      <c r="Q87" s="113">
        <f>'7a.20YrDetails'!Q87</f>
        <v>0</v>
      </c>
      <c r="R87" s="113">
        <f>'7a.20YrDetails'!R87</f>
        <v>0</v>
      </c>
      <c r="S87" s="130">
        <f>'7a.20YrDetails'!S87</f>
        <v>0</v>
      </c>
      <c r="T87" s="113">
        <f>'7a.20YrDetails'!T87</f>
        <v>0</v>
      </c>
      <c r="U87" s="113">
        <f>'7a.20YrDetails'!U87</f>
        <v>0</v>
      </c>
      <c r="V87" s="130">
        <f>'7a.20YrDetails'!V87</f>
        <v>0</v>
      </c>
      <c r="W87" s="113">
        <f>'7a.20YrDetails'!W87</f>
        <v>0</v>
      </c>
      <c r="X87" s="113">
        <f>'7a.20YrDetails'!X87</f>
        <v>0</v>
      </c>
      <c r="Y87" s="130">
        <f>'7a.20YrDetails'!Y87</f>
        <v>0</v>
      </c>
      <c r="Z87" s="113">
        <f>'7a.20YrDetails'!Z87</f>
        <v>0</v>
      </c>
      <c r="AA87" s="113">
        <f>'7a.20YrDetails'!AA87</f>
        <v>0</v>
      </c>
      <c r="AB87" s="130">
        <f>'7a.20YrDetails'!AB87</f>
        <v>0</v>
      </c>
      <c r="AC87" s="113">
        <f>'7a.20YrDetails'!AC87</f>
        <v>0</v>
      </c>
      <c r="AD87" s="113">
        <f>'7a.20YrDetails'!AD87</f>
        <v>0</v>
      </c>
      <c r="AE87" s="130">
        <f>'7a.20YrDetails'!AE87</f>
        <v>0</v>
      </c>
      <c r="AF87" s="113">
        <f>'7a.20YrDetails'!AF87</f>
        <v>0</v>
      </c>
      <c r="AG87" s="113">
        <f>'7a.20YrDetails'!AG87</f>
        <v>0</v>
      </c>
      <c r="AH87" s="130">
        <f>'7a.20YrDetails'!AH87</f>
        <v>0</v>
      </c>
      <c r="AI87" s="113">
        <f>'7a.20YrDetails'!AI87</f>
        <v>0</v>
      </c>
      <c r="AJ87" s="113">
        <f>'7a.20YrDetails'!AJ87</f>
        <v>0</v>
      </c>
      <c r="AK87" s="130">
        <f>'7a.20YrDetails'!AK87</f>
        <v>0</v>
      </c>
      <c r="AL87" s="113">
        <f>'7a.20YrDetails'!AL87</f>
        <v>0</v>
      </c>
      <c r="AM87" s="113">
        <f>'7a.20YrDetails'!AM87</f>
        <v>0</v>
      </c>
      <c r="AN87" s="130">
        <f>'7a.20YrDetails'!AN87</f>
        <v>0</v>
      </c>
      <c r="AO87" s="113">
        <f>'7a.20YrDetails'!AO87</f>
        <v>0</v>
      </c>
      <c r="AP87" s="113">
        <f>'7a.20YrDetails'!AP87</f>
        <v>0</v>
      </c>
      <c r="AQ87" s="130">
        <f>'7a.20YrDetails'!AQ87</f>
        <v>0</v>
      </c>
      <c r="AR87" s="113">
        <f>'7a.20YrDetails'!AR87</f>
        <v>0</v>
      </c>
      <c r="AS87" s="113">
        <f>'7a.20YrDetails'!AS87</f>
        <v>0</v>
      </c>
      <c r="AT87" s="130">
        <f>'7a.20YrDetails'!AT87</f>
        <v>0</v>
      </c>
      <c r="AU87" s="113">
        <f>'7a.20YrDetails'!AU87</f>
        <v>0</v>
      </c>
      <c r="AV87" s="113">
        <f>'7a.20YrDetails'!AV87</f>
        <v>0</v>
      </c>
      <c r="AW87" s="130">
        <f>'7a.20YrDetails'!AW87</f>
        <v>0</v>
      </c>
      <c r="AX87" s="113">
        <f>'7a.20YrDetails'!AX87</f>
        <v>0</v>
      </c>
      <c r="AY87" s="113">
        <f>'7a.20YrDetails'!AY87</f>
        <v>0</v>
      </c>
      <c r="AZ87" s="130">
        <f>'7a.20YrDetails'!AZ87</f>
        <v>0</v>
      </c>
      <c r="BA87" s="113">
        <f>'7a.20YrDetails'!BA87</f>
        <v>0</v>
      </c>
      <c r="BB87" s="113">
        <f>'7a.20YrDetails'!BB87</f>
        <v>0</v>
      </c>
      <c r="BC87" s="130">
        <f>'7a.20YrDetails'!BC87</f>
        <v>0</v>
      </c>
      <c r="BD87" s="113">
        <f>'7a.20YrDetails'!BD87</f>
        <v>0</v>
      </c>
      <c r="BE87" s="113">
        <f>'7a.20YrDetails'!BE87</f>
        <v>0</v>
      </c>
      <c r="BF87" s="130">
        <f>'7a.20YrDetails'!BF87</f>
        <v>0</v>
      </c>
      <c r="BG87" s="113">
        <f>'7a.20YrDetails'!BG87</f>
        <v>0</v>
      </c>
      <c r="BH87" s="113">
        <f>'7a.20YrDetails'!BH87</f>
        <v>0</v>
      </c>
      <c r="BI87" s="130">
        <f>'7a.20YrDetails'!BI87</f>
        <v>0</v>
      </c>
      <c r="BJ87" s="113">
        <f>'7a.20YrDetails'!BJ87</f>
        <v>0</v>
      </c>
      <c r="BK87" s="113">
        <f>'7a.20YrDetails'!BK87</f>
        <v>0</v>
      </c>
      <c r="BL87" s="130">
        <f>'7a.20YrDetails'!BL87</f>
        <v>0</v>
      </c>
      <c r="BM87" s="113">
        <f>'7a.20YrDetails'!BM87</f>
        <v>0</v>
      </c>
      <c r="BN87" s="113">
        <f>'7a.20YrDetails'!BN87</f>
        <v>0</v>
      </c>
      <c r="BO87" s="130">
        <f>'7a.20YrDetails'!BO87</f>
        <v>0</v>
      </c>
    </row>
    <row r="88" spans="3:67" ht="12" customHeight="1" outlineLevel="1">
      <c r="C88" s="827" t="str">
        <f>'7a.20YrDetails'!C88</f>
        <v>Operating Reserve Deposit</v>
      </c>
      <c r="D88" s="27"/>
      <c r="E88" s="1059"/>
      <c r="F88" s="1058"/>
      <c r="G88" s="52" t="str">
        <f>IF('7a.20YrDetails'!$G88="","",'7a.20YrDetails'!$G88)</f>
        <v/>
      </c>
      <c r="H88" s="113">
        <f>'7a.20YrDetails'!H88</f>
        <v>0</v>
      </c>
      <c r="I88" s="113">
        <f>'7a.20YrDetails'!I88</f>
        <v>0</v>
      </c>
      <c r="J88" s="130">
        <f>'7a.20YrDetails'!J88</f>
        <v>0</v>
      </c>
      <c r="K88" s="113">
        <f>'7a.20YrDetails'!K88</f>
        <v>0</v>
      </c>
      <c r="L88" s="113">
        <f>'7a.20YrDetails'!L88</f>
        <v>0</v>
      </c>
      <c r="M88" s="130">
        <f>'7a.20YrDetails'!M88</f>
        <v>0</v>
      </c>
      <c r="N88" s="113">
        <f>'7a.20YrDetails'!N88</f>
        <v>0</v>
      </c>
      <c r="O88" s="113">
        <f>'7a.20YrDetails'!O88</f>
        <v>0</v>
      </c>
      <c r="P88" s="130">
        <f>'7a.20YrDetails'!P88</f>
        <v>0</v>
      </c>
      <c r="Q88" s="113">
        <f>'7a.20YrDetails'!Q88</f>
        <v>0</v>
      </c>
      <c r="R88" s="113">
        <f>'7a.20YrDetails'!R88</f>
        <v>0</v>
      </c>
      <c r="S88" s="130">
        <f>'7a.20YrDetails'!S88</f>
        <v>0</v>
      </c>
      <c r="T88" s="113">
        <f>'7a.20YrDetails'!T88</f>
        <v>0</v>
      </c>
      <c r="U88" s="113">
        <f>'7a.20YrDetails'!U88</f>
        <v>0</v>
      </c>
      <c r="V88" s="130">
        <f>'7a.20YrDetails'!V88</f>
        <v>0</v>
      </c>
      <c r="W88" s="113">
        <f>'7a.20YrDetails'!W88</f>
        <v>0</v>
      </c>
      <c r="X88" s="113">
        <f>'7a.20YrDetails'!X88</f>
        <v>0</v>
      </c>
      <c r="Y88" s="130">
        <f>'7a.20YrDetails'!Y88</f>
        <v>0</v>
      </c>
      <c r="Z88" s="113">
        <f>'7a.20YrDetails'!Z88</f>
        <v>0</v>
      </c>
      <c r="AA88" s="113">
        <f>'7a.20YrDetails'!AA88</f>
        <v>0</v>
      </c>
      <c r="AB88" s="130">
        <f>'7a.20YrDetails'!AB88</f>
        <v>0</v>
      </c>
      <c r="AC88" s="113">
        <f>'7a.20YrDetails'!AC88</f>
        <v>0</v>
      </c>
      <c r="AD88" s="113">
        <f>'7a.20YrDetails'!AD88</f>
        <v>0</v>
      </c>
      <c r="AE88" s="130">
        <f>'7a.20YrDetails'!AE88</f>
        <v>0</v>
      </c>
      <c r="AF88" s="113">
        <f>'7a.20YrDetails'!AF88</f>
        <v>0</v>
      </c>
      <c r="AG88" s="113">
        <f>'7a.20YrDetails'!AG88</f>
        <v>0</v>
      </c>
      <c r="AH88" s="130">
        <f>'7a.20YrDetails'!AH88</f>
        <v>0</v>
      </c>
      <c r="AI88" s="113">
        <f>'7a.20YrDetails'!AI88</f>
        <v>0</v>
      </c>
      <c r="AJ88" s="113">
        <f>'7a.20YrDetails'!AJ88</f>
        <v>0</v>
      </c>
      <c r="AK88" s="130">
        <f>'7a.20YrDetails'!AK88</f>
        <v>0</v>
      </c>
      <c r="AL88" s="113">
        <f>'7a.20YrDetails'!AL88</f>
        <v>0</v>
      </c>
      <c r="AM88" s="113">
        <f>'7a.20YrDetails'!AM88</f>
        <v>0</v>
      </c>
      <c r="AN88" s="130">
        <f>'7a.20YrDetails'!AN88</f>
        <v>0</v>
      </c>
      <c r="AO88" s="113">
        <f>'7a.20YrDetails'!AO88</f>
        <v>0</v>
      </c>
      <c r="AP88" s="113">
        <f>'7a.20YrDetails'!AP88</f>
        <v>0</v>
      </c>
      <c r="AQ88" s="130">
        <f>'7a.20YrDetails'!AQ88</f>
        <v>0</v>
      </c>
      <c r="AR88" s="113">
        <f>'7a.20YrDetails'!AR88</f>
        <v>0</v>
      </c>
      <c r="AS88" s="113">
        <f>'7a.20YrDetails'!AS88</f>
        <v>0</v>
      </c>
      <c r="AT88" s="130">
        <f>'7a.20YrDetails'!AT88</f>
        <v>0</v>
      </c>
      <c r="AU88" s="113">
        <f>'7a.20YrDetails'!AU88</f>
        <v>0</v>
      </c>
      <c r="AV88" s="113">
        <f>'7a.20YrDetails'!AV88</f>
        <v>0</v>
      </c>
      <c r="AW88" s="130">
        <f>'7a.20YrDetails'!AW88</f>
        <v>0</v>
      </c>
      <c r="AX88" s="113">
        <f>'7a.20YrDetails'!AX88</f>
        <v>0</v>
      </c>
      <c r="AY88" s="113">
        <f>'7a.20YrDetails'!AY88</f>
        <v>0</v>
      </c>
      <c r="AZ88" s="130">
        <f>'7a.20YrDetails'!AZ88</f>
        <v>0</v>
      </c>
      <c r="BA88" s="113">
        <f>'7a.20YrDetails'!BA88</f>
        <v>0</v>
      </c>
      <c r="BB88" s="113">
        <f>'7a.20YrDetails'!BB88</f>
        <v>0</v>
      </c>
      <c r="BC88" s="130">
        <f>'7a.20YrDetails'!BC88</f>
        <v>0</v>
      </c>
      <c r="BD88" s="113">
        <f>'7a.20YrDetails'!BD88</f>
        <v>0</v>
      </c>
      <c r="BE88" s="113">
        <f>'7a.20YrDetails'!BE88</f>
        <v>0</v>
      </c>
      <c r="BF88" s="130">
        <f>'7a.20YrDetails'!BF88</f>
        <v>0</v>
      </c>
      <c r="BG88" s="113">
        <f>'7a.20YrDetails'!BG88</f>
        <v>0</v>
      </c>
      <c r="BH88" s="113">
        <f>'7a.20YrDetails'!BH88</f>
        <v>0</v>
      </c>
      <c r="BI88" s="130">
        <f>'7a.20YrDetails'!BI88</f>
        <v>0</v>
      </c>
      <c r="BJ88" s="113">
        <f>'7a.20YrDetails'!BJ88</f>
        <v>0</v>
      </c>
      <c r="BK88" s="113">
        <f>'7a.20YrDetails'!BK88</f>
        <v>0</v>
      </c>
      <c r="BL88" s="130">
        <f>'7a.20YrDetails'!BL88</f>
        <v>0</v>
      </c>
      <c r="BM88" s="113">
        <f>'7a.20YrDetails'!BM88</f>
        <v>0</v>
      </c>
      <c r="BN88" s="113">
        <f>'7a.20YrDetails'!BN88</f>
        <v>0</v>
      </c>
      <c r="BO88" s="130">
        <f>'7a.20YrDetails'!BO88</f>
        <v>0</v>
      </c>
    </row>
    <row r="89" spans="3:67" ht="12" customHeight="1" outlineLevel="1">
      <c r="C89" s="827" t="str">
        <f>'7a.20YrDetails'!C89</f>
        <v>Other Required Reserve 1 Deposit</v>
      </c>
      <c r="D89" s="27"/>
      <c r="E89" s="1059"/>
      <c r="F89" s="1058"/>
      <c r="G89" s="52" t="str">
        <f>IF('7a.20YrDetails'!$G89="","",'7a.20YrDetails'!$G89)</f>
        <v/>
      </c>
      <c r="H89" s="113">
        <f>'7a.20YrDetails'!H89</f>
        <v>0</v>
      </c>
      <c r="I89" s="113">
        <f>'7a.20YrDetails'!I89</f>
        <v>0</v>
      </c>
      <c r="J89" s="130">
        <f>'7a.20YrDetails'!J89</f>
        <v>0</v>
      </c>
      <c r="K89" s="113">
        <f>'7a.20YrDetails'!K89</f>
        <v>0</v>
      </c>
      <c r="L89" s="113">
        <f>'7a.20YrDetails'!L89</f>
        <v>0</v>
      </c>
      <c r="M89" s="130">
        <f>'7a.20YrDetails'!M89</f>
        <v>0</v>
      </c>
      <c r="N89" s="113">
        <f>'7a.20YrDetails'!N89</f>
        <v>0</v>
      </c>
      <c r="O89" s="113">
        <f>'7a.20YrDetails'!O89</f>
        <v>0</v>
      </c>
      <c r="P89" s="130">
        <f>'7a.20YrDetails'!P89</f>
        <v>0</v>
      </c>
      <c r="Q89" s="113">
        <f>'7a.20YrDetails'!Q89</f>
        <v>0</v>
      </c>
      <c r="R89" s="113">
        <f>'7a.20YrDetails'!R89</f>
        <v>0</v>
      </c>
      <c r="S89" s="130">
        <f>'7a.20YrDetails'!S89</f>
        <v>0</v>
      </c>
      <c r="T89" s="113">
        <f>'7a.20YrDetails'!T89</f>
        <v>0</v>
      </c>
      <c r="U89" s="113">
        <f>'7a.20YrDetails'!U89</f>
        <v>0</v>
      </c>
      <c r="V89" s="130">
        <f>'7a.20YrDetails'!V89</f>
        <v>0</v>
      </c>
      <c r="W89" s="113">
        <f>'7a.20YrDetails'!W89</f>
        <v>0</v>
      </c>
      <c r="X89" s="113">
        <f>'7a.20YrDetails'!X89</f>
        <v>0</v>
      </c>
      <c r="Y89" s="130">
        <f>'7a.20YrDetails'!Y89</f>
        <v>0</v>
      </c>
      <c r="Z89" s="113">
        <f>'7a.20YrDetails'!Z89</f>
        <v>0</v>
      </c>
      <c r="AA89" s="113">
        <f>'7a.20YrDetails'!AA89</f>
        <v>0</v>
      </c>
      <c r="AB89" s="130">
        <f>'7a.20YrDetails'!AB89</f>
        <v>0</v>
      </c>
      <c r="AC89" s="113">
        <f>'7a.20YrDetails'!AC89</f>
        <v>0</v>
      </c>
      <c r="AD89" s="113">
        <f>'7a.20YrDetails'!AD89</f>
        <v>0</v>
      </c>
      <c r="AE89" s="130">
        <f>'7a.20YrDetails'!AE89</f>
        <v>0</v>
      </c>
      <c r="AF89" s="113">
        <f>'7a.20YrDetails'!AF89</f>
        <v>0</v>
      </c>
      <c r="AG89" s="113">
        <f>'7a.20YrDetails'!AG89</f>
        <v>0</v>
      </c>
      <c r="AH89" s="130">
        <f>'7a.20YrDetails'!AH89</f>
        <v>0</v>
      </c>
      <c r="AI89" s="113">
        <f>'7a.20YrDetails'!AI89</f>
        <v>0</v>
      </c>
      <c r="AJ89" s="113">
        <f>'7a.20YrDetails'!AJ89</f>
        <v>0</v>
      </c>
      <c r="AK89" s="130">
        <f>'7a.20YrDetails'!AK89</f>
        <v>0</v>
      </c>
      <c r="AL89" s="113">
        <f>'7a.20YrDetails'!AL89</f>
        <v>0</v>
      </c>
      <c r="AM89" s="113">
        <f>'7a.20YrDetails'!AM89</f>
        <v>0</v>
      </c>
      <c r="AN89" s="130">
        <f>'7a.20YrDetails'!AN89</f>
        <v>0</v>
      </c>
      <c r="AO89" s="113">
        <f>'7a.20YrDetails'!AO89</f>
        <v>0</v>
      </c>
      <c r="AP89" s="113">
        <f>'7a.20YrDetails'!AP89</f>
        <v>0</v>
      </c>
      <c r="AQ89" s="130">
        <f>'7a.20YrDetails'!AQ89</f>
        <v>0</v>
      </c>
      <c r="AR89" s="113">
        <f>'7a.20YrDetails'!AR89</f>
        <v>0</v>
      </c>
      <c r="AS89" s="113">
        <f>'7a.20YrDetails'!AS89</f>
        <v>0</v>
      </c>
      <c r="AT89" s="130">
        <f>'7a.20YrDetails'!AT89</f>
        <v>0</v>
      </c>
      <c r="AU89" s="113">
        <f>'7a.20YrDetails'!AU89</f>
        <v>0</v>
      </c>
      <c r="AV89" s="113">
        <f>'7a.20YrDetails'!AV89</f>
        <v>0</v>
      </c>
      <c r="AW89" s="130">
        <f>'7a.20YrDetails'!AW89</f>
        <v>0</v>
      </c>
      <c r="AX89" s="113">
        <f>'7a.20YrDetails'!AX89</f>
        <v>0</v>
      </c>
      <c r="AY89" s="113">
        <f>'7a.20YrDetails'!AY89</f>
        <v>0</v>
      </c>
      <c r="AZ89" s="130">
        <f>'7a.20YrDetails'!AZ89</f>
        <v>0</v>
      </c>
      <c r="BA89" s="113">
        <f>'7a.20YrDetails'!BA89</f>
        <v>0</v>
      </c>
      <c r="BB89" s="113">
        <f>'7a.20YrDetails'!BB89</f>
        <v>0</v>
      </c>
      <c r="BC89" s="130">
        <f>'7a.20YrDetails'!BC89</f>
        <v>0</v>
      </c>
      <c r="BD89" s="113">
        <f>'7a.20YrDetails'!BD89</f>
        <v>0</v>
      </c>
      <c r="BE89" s="113">
        <f>'7a.20YrDetails'!BE89</f>
        <v>0</v>
      </c>
      <c r="BF89" s="130">
        <f>'7a.20YrDetails'!BF89</f>
        <v>0</v>
      </c>
      <c r="BG89" s="113">
        <f>'7a.20YrDetails'!BG89</f>
        <v>0</v>
      </c>
      <c r="BH89" s="113">
        <f>'7a.20YrDetails'!BH89</f>
        <v>0</v>
      </c>
      <c r="BI89" s="130">
        <f>'7a.20YrDetails'!BI89</f>
        <v>0</v>
      </c>
      <c r="BJ89" s="113">
        <f>'7a.20YrDetails'!BJ89</f>
        <v>0</v>
      </c>
      <c r="BK89" s="113">
        <f>'7a.20YrDetails'!BK89</f>
        <v>0</v>
      </c>
      <c r="BL89" s="130">
        <f>'7a.20YrDetails'!BL89</f>
        <v>0</v>
      </c>
      <c r="BM89" s="113">
        <f>'7a.20YrDetails'!BM89</f>
        <v>0</v>
      </c>
      <c r="BN89" s="113">
        <f>'7a.20YrDetails'!BN89</f>
        <v>0</v>
      </c>
      <c r="BO89" s="130">
        <f>'7a.20YrDetails'!BO89</f>
        <v>0</v>
      </c>
    </row>
    <row r="90" spans="3:67" ht="12" customHeight="1" outlineLevel="1">
      <c r="C90" s="827" t="str">
        <f>'7a.20YrDetails'!C90</f>
        <v>Other Required Reserve 2 Deposit</v>
      </c>
      <c r="D90" s="27"/>
      <c r="E90" s="1059"/>
      <c r="F90" s="1058"/>
      <c r="G90" s="52" t="str">
        <f>IF('7a.20YrDetails'!$G90="","",'7a.20YrDetails'!$G90)</f>
        <v/>
      </c>
      <c r="H90" s="113">
        <f>'7a.20YrDetails'!H90</f>
        <v>0</v>
      </c>
      <c r="I90" s="113">
        <f>'7a.20YrDetails'!I90</f>
        <v>0</v>
      </c>
      <c r="J90" s="130">
        <f>'7a.20YrDetails'!J90</f>
        <v>0</v>
      </c>
      <c r="K90" s="113">
        <f>'7a.20YrDetails'!K90</f>
        <v>0</v>
      </c>
      <c r="L90" s="113">
        <f>'7a.20YrDetails'!L90</f>
        <v>0</v>
      </c>
      <c r="M90" s="130">
        <f>'7a.20YrDetails'!M90</f>
        <v>0</v>
      </c>
      <c r="N90" s="113">
        <f>'7a.20YrDetails'!N90</f>
        <v>0</v>
      </c>
      <c r="O90" s="113">
        <f>'7a.20YrDetails'!O90</f>
        <v>0</v>
      </c>
      <c r="P90" s="130">
        <f>'7a.20YrDetails'!P90</f>
        <v>0</v>
      </c>
      <c r="Q90" s="113">
        <f>'7a.20YrDetails'!Q90</f>
        <v>0</v>
      </c>
      <c r="R90" s="113">
        <f>'7a.20YrDetails'!R90</f>
        <v>0</v>
      </c>
      <c r="S90" s="130">
        <f>'7a.20YrDetails'!S90</f>
        <v>0</v>
      </c>
      <c r="T90" s="113">
        <f>'7a.20YrDetails'!T90</f>
        <v>0</v>
      </c>
      <c r="U90" s="113">
        <f>'7a.20YrDetails'!U90</f>
        <v>0</v>
      </c>
      <c r="V90" s="130">
        <f>'7a.20YrDetails'!V90</f>
        <v>0</v>
      </c>
      <c r="W90" s="113">
        <f>'7a.20YrDetails'!W90</f>
        <v>0</v>
      </c>
      <c r="X90" s="113">
        <f>'7a.20YrDetails'!X90</f>
        <v>0</v>
      </c>
      <c r="Y90" s="130">
        <f>'7a.20YrDetails'!Y90</f>
        <v>0</v>
      </c>
      <c r="Z90" s="113">
        <f>'7a.20YrDetails'!Z90</f>
        <v>0</v>
      </c>
      <c r="AA90" s="113">
        <f>'7a.20YrDetails'!AA90</f>
        <v>0</v>
      </c>
      <c r="AB90" s="130">
        <f>'7a.20YrDetails'!AB90</f>
        <v>0</v>
      </c>
      <c r="AC90" s="113">
        <f>'7a.20YrDetails'!AC90</f>
        <v>0</v>
      </c>
      <c r="AD90" s="113">
        <f>'7a.20YrDetails'!AD90</f>
        <v>0</v>
      </c>
      <c r="AE90" s="130">
        <f>'7a.20YrDetails'!AE90</f>
        <v>0</v>
      </c>
      <c r="AF90" s="113">
        <f>'7a.20YrDetails'!AF90</f>
        <v>0</v>
      </c>
      <c r="AG90" s="113">
        <f>'7a.20YrDetails'!AG90</f>
        <v>0</v>
      </c>
      <c r="AH90" s="130">
        <f>'7a.20YrDetails'!AH90</f>
        <v>0</v>
      </c>
      <c r="AI90" s="113">
        <f>'7a.20YrDetails'!AI90</f>
        <v>0</v>
      </c>
      <c r="AJ90" s="113">
        <f>'7a.20YrDetails'!AJ90</f>
        <v>0</v>
      </c>
      <c r="AK90" s="130">
        <f>'7a.20YrDetails'!AK90</f>
        <v>0</v>
      </c>
      <c r="AL90" s="113">
        <f>'7a.20YrDetails'!AL90</f>
        <v>0</v>
      </c>
      <c r="AM90" s="113">
        <f>'7a.20YrDetails'!AM90</f>
        <v>0</v>
      </c>
      <c r="AN90" s="130">
        <f>'7a.20YrDetails'!AN90</f>
        <v>0</v>
      </c>
      <c r="AO90" s="113">
        <f>'7a.20YrDetails'!AO90</f>
        <v>0</v>
      </c>
      <c r="AP90" s="113">
        <f>'7a.20YrDetails'!AP90</f>
        <v>0</v>
      </c>
      <c r="AQ90" s="130">
        <f>'7a.20YrDetails'!AQ90</f>
        <v>0</v>
      </c>
      <c r="AR90" s="113">
        <f>'7a.20YrDetails'!AR90</f>
        <v>0</v>
      </c>
      <c r="AS90" s="113">
        <f>'7a.20YrDetails'!AS90</f>
        <v>0</v>
      </c>
      <c r="AT90" s="130">
        <f>'7a.20YrDetails'!AT90</f>
        <v>0</v>
      </c>
      <c r="AU90" s="113">
        <f>'7a.20YrDetails'!AU90</f>
        <v>0</v>
      </c>
      <c r="AV90" s="113">
        <f>'7a.20YrDetails'!AV90</f>
        <v>0</v>
      </c>
      <c r="AW90" s="130">
        <f>'7a.20YrDetails'!AW90</f>
        <v>0</v>
      </c>
      <c r="AX90" s="113">
        <f>'7a.20YrDetails'!AX90</f>
        <v>0</v>
      </c>
      <c r="AY90" s="113">
        <f>'7a.20YrDetails'!AY90</f>
        <v>0</v>
      </c>
      <c r="AZ90" s="130">
        <f>'7a.20YrDetails'!AZ90</f>
        <v>0</v>
      </c>
      <c r="BA90" s="113">
        <f>'7a.20YrDetails'!BA90</f>
        <v>0</v>
      </c>
      <c r="BB90" s="113">
        <f>'7a.20YrDetails'!BB90</f>
        <v>0</v>
      </c>
      <c r="BC90" s="130">
        <f>'7a.20YrDetails'!BC90</f>
        <v>0</v>
      </c>
      <c r="BD90" s="113">
        <f>'7a.20YrDetails'!BD90</f>
        <v>0</v>
      </c>
      <c r="BE90" s="113">
        <f>'7a.20YrDetails'!BE90</f>
        <v>0</v>
      </c>
      <c r="BF90" s="130">
        <f>'7a.20YrDetails'!BF90</f>
        <v>0</v>
      </c>
      <c r="BG90" s="113">
        <f>'7a.20YrDetails'!BG90</f>
        <v>0</v>
      </c>
      <c r="BH90" s="113">
        <f>'7a.20YrDetails'!BH90</f>
        <v>0</v>
      </c>
      <c r="BI90" s="130">
        <f>'7a.20YrDetails'!BI90</f>
        <v>0</v>
      </c>
      <c r="BJ90" s="113">
        <f>'7a.20YrDetails'!BJ90</f>
        <v>0</v>
      </c>
      <c r="BK90" s="113">
        <f>'7a.20YrDetails'!BK90</f>
        <v>0</v>
      </c>
      <c r="BL90" s="130">
        <f>'7a.20YrDetails'!BL90</f>
        <v>0</v>
      </c>
      <c r="BM90" s="113">
        <f>'7a.20YrDetails'!BM90</f>
        <v>0</v>
      </c>
      <c r="BN90" s="113">
        <f>'7a.20YrDetails'!BN90</f>
        <v>0</v>
      </c>
      <c r="BO90" s="130">
        <f>'7a.20YrDetails'!BO90</f>
        <v>0</v>
      </c>
    </row>
    <row r="91" spans="3:67" ht="12" customHeight="1" outlineLevel="1">
      <c r="C91" s="827" t="str">
        <f>'7a.20YrDetails'!C91</f>
        <v>Required Reserve Deposit/s, Commercial</v>
      </c>
      <c r="D91" s="27"/>
      <c r="E91" s="1059"/>
      <c r="F91" s="1058"/>
      <c r="G91" s="52" t="str">
        <f>IF('7a.20YrDetails'!$G91="","",'7a.20YrDetails'!$G91)</f>
        <v/>
      </c>
      <c r="H91" s="113">
        <f>'7a.20YrDetails'!H91</f>
        <v>0</v>
      </c>
      <c r="I91" s="113">
        <f>'7a.20YrDetails'!I91</f>
        <v>0</v>
      </c>
      <c r="J91" s="130">
        <f>'7a.20YrDetails'!J91</f>
        <v>0</v>
      </c>
      <c r="K91" s="113">
        <f>'7a.20YrDetails'!K91</f>
        <v>0</v>
      </c>
      <c r="L91" s="113">
        <f>'7a.20YrDetails'!L91</f>
        <v>0</v>
      </c>
      <c r="M91" s="130">
        <f>'7a.20YrDetails'!M91</f>
        <v>0</v>
      </c>
      <c r="N91" s="113">
        <f>'7a.20YrDetails'!N91</f>
        <v>0</v>
      </c>
      <c r="O91" s="113">
        <f>'7a.20YrDetails'!O91</f>
        <v>0</v>
      </c>
      <c r="P91" s="130">
        <f>'7a.20YrDetails'!P91</f>
        <v>0</v>
      </c>
      <c r="Q91" s="113">
        <f>'7a.20YrDetails'!Q91</f>
        <v>0</v>
      </c>
      <c r="R91" s="113">
        <f>'7a.20YrDetails'!R91</f>
        <v>0</v>
      </c>
      <c r="S91" s="130">
        <f>'7a.20YrDetails'!S91</f>
        <v>0</v>
      </c>
      <c r="T91" s="113">
        <f>'7a.20YrDetails'!T91</f>
        <v>0</v>
      </c>
      <c r="U91" s="113">
        <f>'7a.20YrDetails'!U91</f>
        <v>0</v>
      </c>
      <c r="V91" s="130">
        <f>'7a.20YrDetails'!V91</f>
        <v>0</v>
      </c>
      <c r="W91" s="113">
        <f>'7a.20YrDetails'!W91</f>
        <v>0</v>
      </c>
      <c r="X91" s="113">
        <f>'7a.20YrDetails'!X91</f>
        <v>0</v>
      </c>
      <c r="Y91" s="130">
        <f>'7a.20YrDetails'!Y91</f>
        <v>0</v>
      </c>
      <c r="Z91" s="113">
        <f>'7a.20YrDetails'!Z91</f>
        <v>0</v>
      </c>
      <c r="AA91" s="113">
        <f>'7a.20YrDetails'!AA91</f>
        <v>0</v>
      </c>
      <c r="AB91" s="130">
        <f>'7a.20YrDetails'!AB91</f>
        <v>0</v>
      </c>
      <c r="AC91" s="113">
        <f>'7a.20YrDetails'!AC91</f>
        <v>0</v>
      </c>
      <c r="AD91" s="113">
        <f>'7a.20YrDetails'!AD91</f>
        <v>0</v>
      </c>
      <c r="AE91" s="130">
        <f>'7a.20YrDetails'!AE91</f>
        <v>0</v>
      </c>
      <c r="AF91" s="113">
        <f>'7a.20YrDetails'!AF91</f>
        <v>0</v>
      </c>
      <c r="AG91" s="113">
        <f>'7a.20YrDetails'!AG91</f>
        <v>0</v>
      </c>
      <c r="AH91" s="130">
        <f>'7a.20YrDetails'!AH91</f>
        <v>0</v>
      </c>
      <c r="AI91" s="113">
        <f>'7a.20YrDetails'!AI91</f>
        <v>0</v>
      </c>
      <c r="AJ91" s="113">
        <f>'7a.20YrDetails'!AJ91</f>
        <v>0</v>
      </c>
      <c r="AK91" s="130">
        <f>'7a.20YrDetails'!AK91</f>
        <v>0</v>
      </c>
      <c r="AL91" s="113">
        <f>'7a.20YrDetails'!AL91</f>
        <v>0</v>
      </c>
      <c r="AM91" s="113">
        <f>'7a.20YrDetails'!AM91</f>
        <v>0</v>
      </c>
      <c r="AN91" s="130">
        <f>'7a.20YrDetails'!AN91</f>
        <v>0</v>
      </c>
      <c r="AO91" s="113">
        <f>'7a.20YrDetails'!AO91</f>
        <v>0</v>
      </c>
      <c r="AP91" s="113">
        <f>'7a.20YrDetails'!AP91</f>
        <v>0</v>
      </c>
      <c r="AQ91" s="130">
        <f>'7a.20YrDetails'!AQ91</f>
        <v>0</v>
      </c>
      <c r="AR91" s="113">
        <f>'7a.20YrDetails'!AR91</f>
        <v>0</v>
      </c>
      <c r="AS91" s="113">
        <f>'7a.20YrDetails'!AS91</f>
        <v>0</v>
      </c>
      <c r="AT91" s="130">
        <f>'7a.20YrDetails'!AT91</f>
        <v>0</v>
      </c>
      <c r="AU91" s="113">
        <f>'7a.20YrDetails'!AU91</f>
        <v>0</v>
      </c>
      <c r="AV91" s="113">
        <f>'7a.20YrDetails'!AV91</f>
        <v>0</v>
      </c>
      <c r="AW91" s="130">
        <f>'7a.20YrDetails'!AW91</f>
        <v>0</v>
      </c>
      <c r="AX91" s="113">
        <f>'7a.20YrDetails'!AX91</f>
        <v>0</v>
      </c>
      <c r="AY91" s="113">
        <f>'7a.20YrDetails'!AY91</f>
        <v>0</v>
      </c>
      <c r="AZ91" s="130">
        <f>'7a.20YrDetails'!AZ91</f>
        <v>0</v>
      </c>
      <c r="BA91" s="113">
        <f>'7a.20YrDetails'!BA91</f>
        <v>0</v>
      </c>
      <c r="BB91" s="113">
        <f>'7a.20YrDetails'!BB91</f>
        <v>0</v>
      </c>
      <c r="BC91" s="130">
        <f>'7a.20YrDetails'!BC91</f>
        <v>0</v>
      </c>
      <c r="BD91" s="113">
        <f>'7a.20YrDetails'!BD91</f>
        <v>0</v>
      </c>
      <c r="BE91" s="113">
        <f>'7a.20YrDetails'!BE91</f>
        <v>0</v>
      </c>
      <c r="BF91" s="130">
        <f>'7a.20YrDetails'!BF91</f>
        <v>0</v>
      </c>
      <c r="BG91" s="113">
        <f>'7a.20YrDetails'!BG91</f>
        <v>0</v>
      </c>
      <c r="BH91" s="113">
        <f>'7a.20YrDetails'!BH91</f>
        <v>0</v>
      </c>
      <c r="BI91" s="130">
        <f>'7a.20YrDetails'!BI91</f>
        <v>0</v>
      </c>
      <c r="BJ91" s="113">
        <f>'7a.20YrDetails'!BJ91</f>
        <v>0</v>
      </c>
      <c r="BK91" s="113">
        <f>'7a.20YrDetails'!BK91</f>
        <v>0</v>
      </c>
      <c r="BL91" s="130">
        <f>'7a.20YrDetails'!BL91</f>
        <v>0</v>
      </c>
      <c r="BM91" s="113">
        <f>'7a.20YrDetails'!BM91</f>
        <v>0</v>
      </c>
      <c r="BN91" s="113">
        <f>'7a.20YrDetails'!BN91</f>
        <v>0</v>
      </c>
      <c r="BO91" s="130">
        <f>'7a.20YrDetails'!BO91</f>
        <v>0</v>
      </c>
    </row>
    <row r="92" spans="3:67" ht="12" customHeight="1" outlineLevel="1">
      <c r="C92" s="1187" t="str">
        <f>'7a.20YrDetails'!C92</f>
        <v>Sub-total Reserves/Ground Lease Base Rent/Bond Fees</v>
      </c>
      <c r="D92" s="9"/>
      <c r="E92" s="9"/>
      <c r="F92" s="30"/>
      <c r="G92" s="30" t="e">
        <f>IF(#REF!="","",#REF!)</f>
        <v>#REF!</v>
      </c>
      <c r="H92" s="131">
        <f>'7a.20YrDetails'!H92</f>
        <v>0</v>
      </c>
      <c r="I92" s="131">
        <f>'7a.20YrDetails'!I92</f>
        <v>0</v>
      </c>
      <c r="J92" s="131">
        <f>'7a.20YrDetails'!J92</f>
        <v>0</v>
      </c>
      <c r="K92" s="131">
        <f>'7a.20YrDetails'!K92</f>
        <v>0</v>
      </c>
      <c r="L92" s="131">
        <f>'7a.20YrDetails'!L92</f>
        <v>0</v>
      </c>
      <c r="M92" s="131">
        <f>'7a.20YrDetails'!M92</f>
        <v>0</v>
      </c>
      <c r="N92" s="131">
        <f>'7a.20YrDetails'!N92</f>
        <v>0</v>
      </c>
      <c r="O92" s="131">
        <f>'7a.20YrDetails'!O92</f>
        <v>0</v>
      </c>
      <c r="P92" s="131">
        <f>'7a.20YrDetails'!P92</f>
        <v>0</v>
      </c>
      <c r="Q92" s="131">
        <f>'7a.20YrDetails'!Q92</f>
        <v>0</v>
      </c>
      <c r="R92" s="131">
        <f>'7a.20YrDetails'!R92</f>
        <v>0</v>
      </c>
      <c r="S92" s="131">
        <f>'7a.20YrDetails'!S92</f>
        <v>0</v>
      </c>
      <c r="T92" s="131">
        <f>'7a.20YrDetails'!T92</f>
        <v>0</v>
      </c>
      <c r="U92" s="131">
        <f>'7a.20YrDetails'!U92</f>
        <v>0</v>
      </c>
      <c r="V92" s="131">
        <f>'7a.20YrDetails'!V92</f>
        <v>0</v>
      </c>
      <c r="W92" s="131">
        <f>'7a.20YrDetails'!W92</f>
        <v>0</v>
      </c>
      <c r="X92" s="131">
        <f>'7a.20YrDetails'!X92</f>
        <v>0</v>
      </c>
      <c r="Y92" s="131">
        <f>'7a.20YrDetails'!Y92</f>
        <v>0</v>
      </c>
      <c r="Z92" s="131">
        <f>'7a.20YrDetails'!Z92</f>
        <v>0</v>
      </c>
      <c r="AA92" s="131">
        <f>'7a.20YrDetails'!AA92</f>
        <v>0</v>
      </c>
      <c r="AB92" s="131">
        <f>'7a.20YrDetails'!AB92</f>
        <v>0</v>
      </c>
      <c r="AC92" s="131">
        <f>'7a.20YrDetails'!AC92</f>
        <v>0</v>
      </c>
      <c r="AD92" s="131">
        <f>'7a.20YrDetails'!AD92</f>
        <v>0</v>
      </c>
      <c r="AE92" s="131">
        <f>'7a.20YrDetails'!AE92</f>
        <v>0</v>
      </c>
      <c r="AF92" s="131">
        <f>'7a.20YrDetails'!AF92</f>
        <v>0</v>
      </c>
      <c r="AG92" s="131">
        <f>'7a.20YrDetails'!AG92</f>
        <v>0</v>
      </c>
      <c r="AH92" s="131">
        <f>'7a.20YrDetails'!AH92</f>
        <v>0</v>
      </c>
      <c r="AI92" s="131">
        <f>'7a.20YrDetails'!AI92</f>
        <v>0</v>
      </c>
      <c r="AJ92" s="131">
        <f>'7a.20YrDetails'!AJ92</f>
        <v>0</v>
      </c>
      <c r="AK92" s="131">
        <f>'7a.20YrDetails'!AK92</f>
        <v>0</v>
      </c>
      <c r="AL92" s="131">
        <f>'7a.20YrDetails'!AL92</f>
        <v>0</v>
      </c>
      <c r="AM92" s="131">
        <f>'7a.20YrDetails'!AM92</f>
        <v>0</v>
      </c>
      <c r="AN92" s="131">
        <f>'7a.20YrDetails'!AN92</f>
        <v>0</v>
      </c>
      <c r="AO92" s="131">
        <f>'7a.20YrDetails'!AO92</f>
        <v>0</v>
      </c>
      <c r="AP92" s="131">
        <f>'7a.20YrDetails'!AP92</f>
        <v>0</v>
      </c>
      <c r="AQ92" s="131">
        <f>'7a.20YrDetails'!AQ92</f>
        <v>0</v>
      </c>
      <c r="AR92" s="131">
        <f>'7a.20YrDetails'!AR92</f>
        <v>0</v>
      </c>
      <c r="AS92" s="131">
        <f>'7a.20YrDetails'!AS92</f>
        <v>0</v>
      </c>
      <c r="AT92" s="131">
        <f>'7a.20YrDetails'!AT92</f>
        <v>0</v>
      </c>
      <c r="AU92" s="131">
        <f>'7a.20YrDetails'!AU92</f>
        <v>0</v>
      </c>
      <c r="AV92" s="131">
        <f>'7a.20YrDetails'!AV92</f>
        <v>0</v>
      </c>
      <c r="AW92" s="131">
        <f>'7a.20YrDetails'!AW92</f>
        <v>0</v>
      </c>
      <c r="AX92" s="131">
        <f>'7a.20YrDetails'!AX92</f>
        <v>0</v>
      </c>
      <c r="AY92" s="131">
        <f>'7a.20YrDetails'!AY92</f>
        <v>0</v>
      </c>
      <c r="AZ92" s="131">
        <f>'7a.20YrDetails'!AZ92</f>
        <v>0</v>
      </c>
      <c r="BA92" s="131">
        <f>'7a.20YrDetails'!BA92</f>
        <v>0</v>
      </c>
      <c r="BB92" s="131">
        <f>'7a.20YrDetails'!BB92</f>
        <v>0</v>
      </c>
      <c r="BC92" s="131">
        <f>'7a.20YrDetails'!BC92</f>
        <v>0</v>
      </c>
      <c r="BD92" s="131">
        <f>'7a.20YrDetails'!BD92</f>
        <v>0</v>
      </c>
      <c r="BE92" s="131">
        <f>'7a.20YrDetails'!BE92</f>
        <v>0</v>
      </c>
      <c r="BF92" s="131">
        <f>'7a.20YrDetails'!BF92</f>
        <v>0</v>
      </c>
      <c r="BG92" s="131">
        <f>'7a.20YrDetails'!BG92</f>
        <v>0</v>
      </c>
      <c r="BH92" s="131">
        <f>'7a.20YrDetails'!BH92</f>
        <v>0</v>
      </c>
      <c r="BI92" s="131">
        <f>'7a.20YrDetails'!BI92</f>
        <v>0</v>
      </c>
      <c r="BJ92" s="131">
        <f>'7a.20YrDetails'!BJ92</f>
        <v>0</v>
      </c>
      <c r="BK92" s="131">
        <f>'7a.20YrDetails'!BK92</f>
        <v>0</v>
      </c>
      <c r="BL92" s="131">
        <f>'7a.20YrDetails'!BL92</f>
        <v>0</v>
      </c>
      <c r="BM92" s="131">
        <f>'7a.20YrDetails'!BM92</f>
        <v>0</v>
      </c>
      <c r="BN92" s="131">
        <f>'7a.20YrDetails'!BN92</f>
        <v>0</v>
      </c>
      <c r="BO92" s="131">
        <f>'7a.20YrDetails'!BO92</f>
        <v>0</v>
      </c>
    </row>
    <row r="93" spans="3:67" ht="12" customHeight="1">
      <c r="C93" s="62"/>
      <c r="D93" s="9"/>
      <c r="E93" s="9"/>
      <c r="F93" s="30"/>
      <c r="G93" s="30"/>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row>
    <row r="94" spans="3:67" ht="12" customHeight="1">
      <c r="C94" s="1187" t="str">
        <f>'7a.20YrDetails'!C94</f>
        <v>TOTAL OPERATING EXPENSES (w/ Reserves/GL Base Rent/ Bond Fees)</v>
      </c>
      <c r="D94" s="13"/>
      <c r="E94" s="13"/>
      <c r="F94" s="30"/>
      <c r="G94" s="30"/>
      <c r="H94" s="33">
        <f>'7a.20YrDetails'!H94</f>
        <v>0</v>
      </c>
      <c r="I94" s="33">
        <f>'7a.20YrDetails'!I94</f>
        <v>0</v>
      </c>
      <c r="J94" s="33">
        <f>'7a.20YrDetails'!J94</f>
        <v>0</v>
      </c>
      <c r="K94" s="33">
        <f>'7a.20YrDetails'!K94</f>
        <v>0</v>
      </c>
      <c r="L94" s="33">
        <f>'7a.20YrDetails'!L94</f>
        <v>0</v>
      </c>
      <c r="M94" s="33">
        <f>'7a.20YrDetails'!M94</f>
        <v>0</v>
      </c>
      <c r="N94" s="33">
        <f>'7a.20YrDetails'!N94</f>
        <v>0</v>
      </c>
      <c r="O94" s="33">
        <f>'7a.20YrDetails'!O94</f>
        <v>0</v>
      </c>
      <c r="P94" s="33">
        <f>'7a.20YrDetails'!P94</f>
        <v>0</v>
      </c>
      <c r="Q94" s="33">
        <f>'7a.20YrDetails'!Q94</f>
        <v>0</v>
      </c>
      <c r="R94" s="33">
        <f>'7a.20YrDetails'!R94</f>
        <v>0</v>
      </c>
      <c r="S94" s="33">
        <f>'7a.20YrDetails'!S94</f>
        <v>0</v>
      </c>
      <c r="T94" s="33">
        <f>'7a.20YrDetails'!T94</f>
        <v>0</v>
      </c>
      <c r="U94" s="33">
        <f>'7a.20YrDetails'!U94</f>
        <v>0</v>
      </c>
      <c r="V94" s="33">
        <f>'7a.20YrDetails'!V94</f>
        <v>0</v>
      </c>
      <c r="W94" s="33">
        <f>'7a.20YrDetails'!W94</f>
        <v>0</v>
      </c>
      <c r="X94" s="33">
        <f>'7a.20YrDetails'!X94</f>
        <v>0</v>
      </c>
      <c r="Y94" s="33">
        <f>'7a.20YrDetails'!Y94</f>
        <v>0</v>
      </c>
      <c r="Z94" s="33">
        <f>'7a.20YrDetails'!Z94</f>
        <v>0</v>
      </c>
      <c r="AA94" s="33">
        <f>'7a.20YrDetails'!AA94</f>
        <v>0</v>
      </c>
      <c r="AB94" s="33">
        <f>'7a.20YrDetails'!AB94</f>
        <v>0</v>
      </c>
      <c r="AC94" s="33">
        <f>'7a.20YrDetails'!AC94</f>
        <v>0</v>
      </c>
      <c r="AD94" s="33">
        <f>'7a.20YrDetails'!AD94</f>
        <v>0</v>
      </c>
      <c r="AE94" s="33">
        <f>'7a.20YrDetails'!AE94</f>
        <v>0</v>
      </c>
      <c r="AF94" s="33">
        <f>'7a.20YrDetails'!AF94</f>
        <v>0</v>
      </c>
      <c r="AG94" s="33">
        <f>'7a.20YrDetails'!AG94</f>
        <v>0</v>
      </c>
      <c r="AH94" s="33">
        <f>'7a.20YrDetails'!AH94</f>
        <v>0</v>
      </c>
      <c r="AI94" s="33">
        <f>'7a.20YrDetails'!AI94</f>
        <v>0</v>
      </c>
      <c r="AJ94" s="33">
        <f>'7a.20YrDetails'!AJ94</f>
        <v>0</v>
      </c>
      <c r="AK94" s="33">
        <f>'7a.20YrDetails'!AK94</f>
        <v>0</v>
      </c>
      <c r="AL94" s="33">
        <f>'7a.20YrDetails'!AL94</f>
        <v>0</v>
      </c>
      <c r="AM94" s="33">
        <f>'7a.20YrDetails'!AM94</f>
        <v>0</v>
      </c>
      <c r="AN94" s="33">
        <f>'7a.20YrDetails'!AN94</f>
        <v>0</v>
      </c>
      <c r="AO94" s="33">
        <f>'7a.20YrDetails'!AO94</f>
        <v>0</v>
      </c>
      <c r="AP94" s="33">
        <f>'7a.20YrDetails'!AP94</f>
        <v>0</v>
      </c>
      <c r="AQ94" s="33">
        <f>'7a.20YrDetails'!AQ94</f>
        <v>0</v>
      </c>
      <c r="AR94" s="33">
        <f>'7a.20YrDetails'!AR94</f>
        <v>0</v>
      </c>
      <c r="AS94" s="33">
        <f>'7a.20YrDetails'!AS94</f>
        <v>0</v>
      </c>
      <c r="AT94" s="33">
        <f>'7a.20YrDetails'!AT94</f>
        <v>0</v>
      </c>
      <c r="AU94" s="33">
        <f>'7a.20YrDetails'!AU94</f>
        <v>0</v>
      </c>
      <c r="AV94" s="33">
        <f>'7a.20YrDetails'!AV94</f>
        <v>0</v>
      </c>
      <c r="AW94" s="33">
        <f>'7a.20YrDetails'!AW94</f>
        <v>0</v>
      </c>
      <c r="AX94" s="33">
        <f>'7a.20YrDetails'!AX94</f>
        <v>0</v>
      </c>
      <c r="AY94" s="33">
        <f>'7a.20YrDetails'!AY94</f>
        <v>0</v>
      </c>
      <c r="AZ94" s="33">
        <f>'7a.20YrDetails'!AZ94</f>
        <v>0</v>
      </c>
      <c r="BA94" s="33">
        <f>'7a.20YrDetails'!BA94</f>
        <v>0</v>
      </c>
      <c r="BB94" s="33">
        <f>'7a.20YrDetails'!BB94</f>
        <v>0</v>
      </c>
      <c r="BC94" s="33">
        <f>'7a.20YrDetails'!BC94</f>
        <v>0</v>
      </c>
      <c r="BD94" s="33">
        <f>'7a.20YrDetails'!BD94</f>
        <v>0</v>
      </c>
      <c r="BE94" s="33">
        <f>'7a.20YrDetails'!BE94</f>
        <v>0</v>
      </c>
      <c r="BF94" s="33">
        <f>'7a.20YrDetails'!BF94</f>
        <v>0</v>
      </c>
      <c r="BG94" s="33">
        <f>'7a.20YrDetails'!BG94</f>
        <v>0</v>
      </c>
      <c r="BH94" s="33">
        <f>'7a.20YrDetails'!BH94</f>
        <v>0</v>
      </c>
      <c r="BI94" s="33">
        <f>'7a.20YrDetails'!BI94</f>
        <v>0</v>
      </c>
      <c r="BJ94" s="33">
        <f>'7a.20YrDetails'!BJ94</f>
        <v>0</v>
      </c>
      <c r="BK94" s="33">
        <f>'7a.20YrDetails'!BK94</f>
        <v>0</v>
      </c>
      <c r="BL94" s="33">
        <f>'7a.20YrDetails'!BL94</f>
        <v>0</v>
      </c>
      <c r="BM94" s="33">
        <f>'7a.20YrDetails'!BM94</f>
        <v>0</v>
      </c>
      <c r="BN94" s="33">
        <f>'7a.20YrDetails'!BN94</f>
        <v>0</v>
      </c>
      <c r="BO94" s="33">
        <f>'7a.20YrDetails'!BO94</f>
        <v>0</v>
      </c>
    </row>
    <row r="95" spans="3:67" ht="12" customHeight="1">
      <c r="C95" s="32" t="str">
        <f>'7a.20YrDetails'!C95</f>
        <v>PUPA (w/ Reserves/GL Base Rent/Bond Fees)</v>
      </c>
      <c r="D95" s="13"/>
      <c r="E95" s="13"/>
      <c r="F95" s="95"/>
      <c r="G95" s="95"/>
      <c r="H95" s="95"/>
      <c r="I95" s="95"/>
      <c r="J95" s="132" t="str">
        <f>'7a.20YrDetails'!J95</f>
        <v/>
      </c>
      <c r="K95" s="132"/>
      <c r="L95" s="132"/>
      <c r="M95" s="132" t="str">
        <f>IF('7a.20YrDetails'!M95=0,"",'7a.20YrDetails'!M95)</f>
        <v/>
      </c>
      <c r="N95" s="132"/>
      <c r="O95" s="132"/>
      <c r="P95" s="132" t="str">
        <f>IF('7a.20YrDetails'!P95=0,"",'7a.20YrDetails'!P95)</f>
        <v/>
      </c>
      <c r="Q95" s="132"/>
      <c r="R95" s="132"/>
      <c r="S95" s="132" t="str">
        <f>IF('7a.20YrDetails'!S95=0,"",'7a.20YrDetails'!S95)</f>
        <v/>
      </c>
      <c r="T95" s="132"/>
      <c r="U95" s="132"/>
      <c r="V95" s="132" t="str">
        <f>IF('7a.20YrDetails'!V95=0,"",'7a.20YrDetails'!V95)</f>
        <v/>
      </c>
      <c r="W95" s="132"/>
      <c r="X95" s="132"/>
      <c r="Y95" s="132" t="str">
        <f>IF('7a.20YrDetails'!Y95=0,"",'7a.20YrDetails'!Y95)</f>
        <v/>
      </c>
      <c r="Z95" s="132"/>
      <c r="AA95" s="132"/>
      <c r="AB95" s="132" t="str">
        <f>IF('7a.20YrDetails'!AB95=0,"",'7a.20YrDetails'!AB95)</f>
        <v/>
      </c>
      <c r="AC95" s="132"/>
      <c r="AD95" s="132"/>
      <c r="AE95" s="132" t="str">
        <f>IF('7a.20YrDetails'!AE95=0,"",'7a.20YrDetails'!AE95)</f>
        <v/>
      </c>
      <c r="AF95" s="132"/>
      <c r="AG95" s="132"/>
      <c r="AH95" s="132" t="str">
        <f>IF('7a.20YrDetails'!AH95=0,"",'7a.20YrDetails'!AH95)</f>
        <v/>
      </c>
      <c r="AI95" s="132"/>
      <c r="AJ95" s="132"/>
      <c r="AK95" s="132" t="str">
        <f>IF('7a.20YrDetails'!AK95=0,"",'7a.20YrDetails'!AK95)</f>
        <v/>
      </c>
      <c r="AL95" s="132"/>
      <c r="AM95" s="132"/>
      <c r="AN95" s="132" t="str">
        <f>IF('7a.20YrDetails'!AN95=0,"",'7a.20YrDetails'!AN95)</f>
        <v/>
      </c>
      <c r="AO95" s="132"/>
      <c r="AP95" s="132"/>
      <c r="AQ95" s="132" t="str">
        <f>IF('7a.20YrDetails'!AQ95=0,"",'7a.20YrDetails'!AQ95)</f>
        <v/>
      </c>
      <c r="AR95" s="132"/>
      <c r="AS95" s="132"/>
      <c r="AT95" s="132" t="str">
        <f>IF('7a.20YrDetails'!AT95=0,"",'7a.20YrDetails'!AT95)</f>
        <v/>
      </c>
      <c r="AU95" s="132"/>
      <c r="AV95" s="132"/>
      <c r="AW95" s="132" t="str">
        <f>IF('7a.20YrDetails'!AW95=0,"",'7a.20YrDetails'!AW95)</f>
        <v/>
      </c>
      <c r="AX95" s="132"/>
      <c r="AY95" s="132"/>
      <c r="AZ95" s="132" t="str">
        <f>IF('7a.20YrDetails'!AZ95=0,"",'7a.20YrDetails'!AZ95)</f>
        <v/>
      </c>
      <c r="BA95" s="132"/>
      <c r="BB95" s="132"/>
      <c r="BC95" s="132" t="str">
        <f>IF('7a.20YrDetails'!BC95=0,"",'7a.20YrDetails'!BC95)</f>
        <v/>
      </c>
      <c r="BD95" s="132"/>
      <c r="BE95" s="132"/>
      <c r="BF95" s="132" t="str">
        <f>IF('7a.20YrDetails'!BF95=0,"",'7a.20YrDetails'!BF95)</f>
        <v/>
      </c>
      <c r="BG95" s="132"/>
      <c r="BH95" s="132"/>
      <c r="BI95" s="132" t="str">
        <f>IF('7a.20YrDetails'!BI95=0,"",'7a.20YrDetails'!BI95)</f>
        <v/>
      </c>
      <c r="BJ95" s="132"/>
      <c r="BK95" s="132"/>
      <c r="BL95" s="132" t="str">
        <f>IF('7a.20YrDetails'!BL95=0,"",'7a.20YrDetails'!BL95)</f>
        <v/>
      </c>
      <c r="BM95" s="132"/>
      <c r="BN95" s="132"/>
      <c r="BO95" s="132" t="str">
        <f>IF('7a.20YrDetails'!BO95=0,"",'7a.20YrDetails'!BO95)</f>
        <v/>
      </c>
    </row>
    <row r="96" spans="3:67" ht="12" customHeight="1">
      <c r="C96" s="19" t="str">
        <f>'7a.20YrDetails'!C96</f>
        <v>NET OPERATING INCOME (INCOME minus OP EXPENSES)</v>
      </c>
      <c r="D96" s="9"/>
      <c r="E96" s="9"/>
      <c r="F96" s="56"/>
      <c r="G96" s="52" t="str">
        <f>IF('7a.20YrDetails'!$G96="","",'7a.20YrDetails'!$G96)</f>
        <v/>
      </c>
      <c r="H96" s="33">
        <f>'7a.20YrDetails'!H96</f>
        <v>0</v>
      </c>
      <c r="I96" s="33">
        <f>'7a.20YrDetails'!I96</f>
        <v>0</v>
      </c>
      <c r="J96" s="33">
        <f>'7a.20YrDetails'!J96</f>
        <v>0</v>
      </c>
      <c r="K96" s="33">
        <f>'7a.20YrDetails'!K96</f>
        <v>0</v>
      </c>
      <c r="L96" s="33">
        <f>'7a.20YrDetails'!L96</f>
        <v>0</v>
      </c>
      <c r="M96" s="33">
        <f>'7a.20YrDetails'!M96</f>
        <v>0</v>
      </c>
      <c r="N96" s="33">
        <f>'7a.20YrDetails'!N96</f>
        <v>0</v>
      </c>
      <c r="O96" s="33">
        <f>'7a.20YrDetails'!O96</f>
        <v>0</v>
      </c>
      <c r="P96" s="33">
        <f>'7a.20YrDetails'!P96</f>
        <v>0</v>
      </c>
      <c r="Q96" s="33">
        <f>'7a.20YrDetails'!Q96</f>
        <v>0</v>
      </c>
      <c r="R96" s="33">
        <f>'7a.20YrDetails'!R96</f>
        <v>0</v>
      </c>
      <c r="S96" s="33">
        <f>'7a.20YrDetails'!S96</f>
        <v>0</v>
      </c>
      <c r="T96" s="33">
        <f>'7a.20YrDetails'!T96</f>
        <v>0</v>
      </c>
      <c r="U96" s="33">
        <f>'7a.20YrDetails'!U96</f>
        <v>0</v>
      </c>
      <c r="V96" s="33">
        <f>'7a.20YrDetails'!V96</f>
        <v>0</v>
      </c>
      <c r="W96" s="33">
        <f>'7a.20YrDetails'!W96</f>
        <v>0</v>
      </c>
      <c r="X96" s="33">
        <f>'7a.20YrDetails'!X96</f>
        <v>0</v>
      </c>
      <c r="Y96" s="33">
        <f>'7a.20YrDetails'!Y96</f>
        <v>0</v>
      </c>
      <c r="Z96" s="33">
        <f>'7a.20YrDetails'!Z96</f>
        <v>0</v>
      </c>
      <c r="AA96" s="33">
        <f>'7a.20YrDetails'!AA96</f>
        <v>0</v>
      </c>
      <c r="AB96" s="33">
        <f>'7a.20YrDetails'!AB96</f>
        <v>0</v>
      </c>
      <c r="AC96" s="33">
        <f>'7a.20YrDetails'!AC96</f>
        <v>0</v>
      </c>
      <c r="AD96" s="33">
        <f>'7a.20YrDetails'!AD96</f>
        <v>0</v>
      </c>
      <c r="AE96" s="33">
        <f>'7a.20YrDetails'!AE96</f>
        <v>0</v>
      </c>
      <c r="AF96" s="33">
        <f>'7a.20YrDetails'!AF96</f>
        <v>0</v>
      </c>
      <c r="AG96" s="33">
        <f>'7a.20YrDetails'!AG96</f>
        <v>0</v>
      </c>
      <c r="AH96" s="33">
        <f>'7a.20YrDetails'!AH96</f>
        <v>0</v>
      </c>
      <c r="AI96" s="33">
        <f>'7a.20YrDetails'!AI96</f>
        <v>0</v>
      </c>
      <c r="AJ96" s="33">
        <f>'7a.20YrDetails'!AJ96</f>
        <v>0</v>
      </c>
      <c r="AK96" s="33">
        <f>'7a.20YrDetails'!AK96</f>
        <v>0</v>
      </c>
      <c r="AL96" s="33">
        <f>'7a.20YrDetails'!AL96</f>
        <v>0</v>
      </c>
      <c r="AM96" s="33">
        <f>'7a.20YrDetails'!AM96</f>
        <v>0</v>
      </c>
      <c r="AN96" s="33">
        <f>'7a.20YrDetails'!AN96</f>
        <v>0</v>
      </c>
      <c r="AO96" s="33">
        <f>'7a.20YrDetails'!AO96</f>
        <v>0</v>
      </c>
      <c r="AP96" s="33">
        <f>'7a.20YrDetails'!AP96</f>
        <v>0</v>
      </c>
      <c r="AQ96" s="33">
        <f>'7a.20YrDetails'!AQ96</f>
        <v>0</v>
      </c>
      <c r="AR96" s="33">
        <f>'7a.20YrDetails'!AR96</f>
        <v>0</v>
      </c>
      <c r="AS96" s="33">
        <f>'7a.20YrDetails'!AS96</f>
        <v>0</v>
      </c>
      <c r="AT96" s="33">
        <f>'7a.20YrDetails'!AT96</f>
        <v>0</v>
      </c>
      <c r="AU96" s="33">
        <f>'7a.20YrDetails'!AU96</f>
        <v>0</v>
      </c>
      <c r="AV96" s="33">
        <f>'7a.20YrDetails'!AV96</f>
        <v>0</v>
      </c>
      <c r="AW96" s="33">
        <f>'7a.20YrDetails'!AW96</f>
        <v>0</v>
      </c>
      <c r="AX96" s="33">
        <f>'7a.20YrDetails'!AX96</f>
        <v>0</v>
      </c>
      <c r="AY96" s="33">
        <f>'7a.20YrDetails'!AY96</f>
        <v>0</v>
      </c>
      <c r="AZ96" s="33">
        <f>'7a.20YrDetails'!AZ96</f>
        <v>0</v>
      </c>
      <c r="BA96" s="33">
        <f>'7a.20YrDetails'!BA96</f>
        <v>0</v>
      </c>
      <c r="BB96" s="33">
        <f>'7a.20YrDetails'!BB96</f>
        <v>0</v>
      </c>
      <c r="BC96" s="33">
        <f>'7a.20YrDetails'!BC96</f>
        <v>0</v>
      </c>
      <c r="BD96" s="33">
        <f>'7a.20YrDetails'!BD96</f>
        <v>0</v>
      </c>
      <c r="BE96" s="33">
        <f>'7a.20YrDetails'!BE96</f>
        <v>0</v>
      </c>
      <c r="BF96" s="33">
        <f>'7a.20YrDetails'!BF96</f>
        <v>0</v>
      </c>
      <c r="BG96" s="33">
        <f>'7a.20YrDetails'!BG96</f>
        <v>0</v>
      </c>
      <c r="BH96" s="33">
        <f>'7a.20YrDetails'!BH96</f>
        <v>0</v>
      </c>
      <c r="BI96" s="33">
        <f>'7a.20YrDetails'!BI96</f>
        <v>0</v>
      </c>
      <c r="BJ96" s="33">
        <f>'7a.20YrDetails'!BJ96</f>
        <v>0</v>
      </c>
      <c r="BK96" s="33">
        <f>'7a.20YrDetails'!BK96</f>
        <v>0</v>
      </c>
      <c r="BL96" s="33">
        <f>'7a.20YrDetails'!BL96</f>
        <v>0</v>
      </c>
      <c r="BM96" s="33">
        <f>'7a.20YrDetails'!BM96</f>
        <v>0</v>
      </c>
      <c r="BN96" s="33">
        <f>'7a.20YrDetails'!BN96</f>
        <v>0</v>
      </c>
      <c r="BO96" s="33">
        <f>'7a.20YrDetails'!BO96</f>
        <v>0</v>
      </c>
    </row>
    <row r="97" spans="3:67" ht="12" customHeight="1">
      <c r="C97" s="19"/>
      <c r="D97" s="9"/>
      <c r="E97" s="9"/>
      <c r="F97" s="56"/>
      <c r="G97" s="55"/>
      <c r="H97" s="55"/>
      <c r="I97" s="55"/>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row>
    <row r="98" spans="3:67" ht="12" customHeight="1">
      <c r="C98" s="6" t="str">
        <f>'7a.20YrDetails'!C98</f>
        <v>DEBT SERVICE/MUST PAY PAYMENTS ("hard debt"/amortized loans)</v>
      </c>
      <c r="D98" s="10"/>
      <c r="E98" s="10"/>
      <c r="F98" s="58"/>
      <c r="G98" s="55"/>
      <c r="H98" s="55"/>
      <c r="I98" s="55"/>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row>
    <row r="99" spans="3:67" ht="12" customHeight="1">
      <c r="C99" s="20" t="str">
        <f>'7a.20YrDetails'!C99</f>
        <v>Hard Debt - First Lender</v>
      </c>
      <c r="D99" s="10"/>
      <c r="E99" s="10"/>
      <c r="F99" s="58"/>
      <c r="G99" s="52" t="str">
        <f>IF('7a.20YrDetails'!$G99="","",'7a.20YrDetails'!$G99)</f>
        <v xml:space="preserve">Enter comments re: annual increase, etc. </v>
      </c>
      <c r="H99" s="126">
        <f>'7a.20YrDetails'!H99</f>
        <v>0</v>
      </c>
      <c r="I99" s="126">
        <f>'7a.20YrDetails'!I99</f>
        <v>0</v>
      </c>
      <c r="J99" s="126">
        <f>'7a.20YrDetails'!J99</f>
        <v>0</v>
      </c>
      <c r="K99" s="126">
        <f>'7a.20YrDetails'!K99</f>
        <v>0</v>
      </c>
      <c r="L99" s="126">
        <f>'7a.20YrDetails'!L99</f>
        <v>0</v>
      </c>
      <c r="M99" s="126">
        <f>'7a.20YrDetails'!M99</f>
        <v>0</v>
      </c>
      <c r="N99" s="126">
        <f>'7a.20YrDetails'!N99</f>
        <v>0</v>
      </c>
      <c r="O99" s="126">
        <f>'7a.20YrDetails'!O99</f>
        <v>0</v>
      </c>
      <c r="P99" s="126">
        <f>'7a.20YrDetails'!P99</f>
        <v>0</v>
      </c>
      <c r="Q99" s="126">
        <f>'7a.20YrDetails'!Q99</f>
        <v>0</v>
      </c>
      <c r="R99" s="126">
        <f>'7a.20YrDetails'!R99</f>
        <v>0</v>
      </c>
      <c r="S99" s="126">
        <f>'7a.20YrDetails'!S99</f>
        <v>0</v>
      </c>
      <c r="T99" s="126">
        <f>'7a.20YrDetails'!T99</f>
        <v>0</v>
      </c>
      <c r="U99" s="126">
        <f>'7a.20YrDetails'!U99</f>
        <v>0</v>
      </c>
      <c r="V99" s="126">
        <f>'7a.20YrDetails'!V99</f>
        <v>0</v>
      </c>
      <c r="W99" s="126">
        <f>'7a.20YrDetails'!W99</f>
        <v>0</v>
      </c>
      <c r="X99" s="126">
        <f>'7a.20YrDetails'!X99</f>
        <v>0</v>
      </c>
      <c r="Y99" s="126">
        <f>'7a.20YrDetails'!Y99</f>
        <v>0</v>
      </c>
      <c r="Z99" s="126">
        <f>'7a.20YrDetails'!Z99</f>
        <v>0</v>
      </c>
      <c r="AA99" s="126">
        <f>'7a.20YrDetails'!AA99</f>
        <v>0</v>
      </c>
      <c r="AB99" s="126">
        <f>'7a.20YrDetails'!AB99</f>
        <v>0</v>
      </c>
      <c r="AC99" s="126">
        <f>'7a.20YrDetails'!AC99</f>
        <v>0</v>
      </c>
      <c r="AD99" s="126">
        <f>'7a.20YrDetails'!AD99</f>
        <v>0</v>
      </c>
      <c r="AE99" s="126">
        <f>'7a.20YrDetails'!AE99</f>
        <v>0</v>
      </c>
      <c r="AF99" s="126">
        <f>'7a.20YrDetails'!AF99</f>
        <v>0</v>
      </c>
      <c r="AG99" s="126">
        <f>'7a.20YrDetails'!AG99</f>
        <v>0</v>
      </c>
      <c r="AH99" s="126">
        <f>'7a.20YrDetails'!AH99</f>
        <v>0</v>
      </c>
      <c r="AI99" s="126">
        <f>'7a.20YrDetails'!AI99</f>
        <v>0</v>
      </c>
      <c r="AJ99" s="126">
        <f>'7a.20YrDetails'!AJ99</f>
        <v>0</v>
      </c>
      <c r="AK99" s="126">
        <f>'7a.20YrDetails'!AK99</f>
        <v>0</v>
      </c>
      <c r="AL99" s="126">
        <f>'7a.20YrDetails'!AL99</f>
        <v>0</v>
      </c>
      <c r="AM99" s="126">
        <f>'7a.20YrDetails'!AM99</f>
        <v>0</v>
      </c>
      <c r="AN99" s="126">
        <f>'7a.20YrDetails'!AN99</f>
        <v>0</v>
      </c>
      <c r="AO99" s="126">
        <f>'7a.20YrDetails'!AO99</f>
        <v>0</v>
      </c>
      <c r="AP99" s="126">
        <f>'7a.20YrDetails'!AP99</f>
        <v>0</v>
      </c>
      <c r="AQ99" s="126">
        <f>'7a.20YrDetails'!AQ99</f>
        <v>0</v>
      </c>
      <c r="AR99" s="126">
        <f>'7a.20YrDetails'!AR99</f>
        <v>0</v>
      </c>
      <c r="AS99" s="126">
        <f>'7a.20YrDetails'!AS99</f>
        <v>0</v>
      </c>
      <c r="AT99" s="126">
        <f>'7a.20YrDetails'!AT99</f>
        <v>0</v>
      </c>
      <c r="AU99" s="126">
        <f>'7a.20YrDetails'!AU99</f>
        <v>0</v>
      </c>
      <c r="AV99" s="126">
        <f>'7a.20YrDetails'!AV99</f>
        <v>0</v>
      </c>
      <c r="AW99" s="126">
        <f>'7a.20YrDetails'!AW99</f>
        <v>0</v>
      </c>
      <c r="AX99" s="126">
        <f>'7a.20YrDetails'!AX99</f>
        <v>0</v>
      </c>
      <c r="AY99" s="126">
        <f>'7a.20YrDetails'!AY99</f>
        <v>0</v>
      </c>
      <c r="AZ99" s="126">
        <f>'7a.20YrDetails'!AZ99</f>
        <v>0</v>
      </c>
      <c r="BA99" s="126">
        <f>'7a.20YrDetails'!BA99</f>
        <v>0</v>
      </c>
      <c r="BB99" s="126">
        <f>'7a.20YrDetails'!BB99</f>
        <v>0</v>
      </c>
      <c r="BC99" s="126">
        <f>'7a.20YrDetails'!BC99</f>
        <v>0</v>
      </c>
      <c r="BD99" s="126">
        <f>'7a.20YrDetails'!BD99</f>
        <v>0</v>
      </c>
      <c r="BE99" s="126">
        <f>'7a.20YrDetails'!BE99</f>
        <v>0</v>
      </c>
      <c r="BF99" s="126">
        <f>'7a.20YrDetails'!BF99</f>
        <v>0</v>
      </c>
      <c r="BG99" s="126">
        <f>'7a.20YrDetails'!BG99</f>
        <v>0</v>
      </c>
      <c r="BH99" s="126">
        <f>'7a.20YrDetails'!BH99</f>
        <v>0</v>
      </c>
      <c r="BI99" s="126">
        <f>'7a.20YrDetails'!BI99</f>
        <v>0</v>
      </c>
      <c r="BJ99" s="126">
        <f>'7a.20YrDetails'!BJ99</f>
        <v>0</v>
      </c>
      <c r="BK99" s="126">
        <f>'7a.20YrDetails'!BK99</f>
        <v>0</v>
      </c>
      <c r="BL99" s="126">
        <f>'7a.20YrDetails'!BL99</f>
        <v>0</v>
      </c>
      <c r="BM99" s="126">
        <f>'7a.20YrDetails'!BM99</f>
        <v>0</v>
      </c>
      <c r="BN99" s="126">
        <f>'7a.20YrDetails'!BN99</f>
        <v>0</v>
      </c>
      <c r="BO99" s="126">
        <f>'7a.20YrDetails'!BO99</f>
        <v>0</v>
      </c>
    </row>
    <row r="100" spans="3:67" ht="12" customHeight="1">
      <c r="C100" s="20" t="str">
        <f>'7a.20YrDetails'!C100</f>
        <v>Hard Debt - Second Lender (HCD Program 0.42% pymt, or other 2nd Lender)</v>
      </c>
      <c r="D100" s="10"/>
      <c r="E100" s="10"/>
      <c r="F100" s="58"/>
      <c r="G100" s="52" t="str">
        <f>IF('7a.20YrDetails'!$G100="","",'7a.20YrDetails'!$G100)</f>
        <v xml:space="preserve">Enter comments re: annual increase, etc. </v>
      </c>
      <c r="H100" s="126">
        <f>'7a.20YrDetails'!H100</f>
        <v>0</v>
      </c>
      <c r="I100" s="126">
        <f>'7a.20YrDetails'!I100</f>
        <v>0</v>
      </c>
      <c r="J100" s="126">
        <f>'7a.20YrDetails'!J100</f>
        <v>0</v>
      </c>
      <c r="K100" s="126">
        <f>'7a.20YrDetails'!K100</f>
        <v>0</v>
      </c>
      <c r="L100" s="126">
        <f>'7a.20YrDetails'!L100</f>
        <v>0</v>
      </c>
      <c r="M100" s="126">
        <f>'7a.20YrDetails'!M100</f>
        <v>0</v>
      </c>
      <c r="N100" s="126">
        <f>'7a.20YrDetails'!N100</f>
        <v>0</v>
      </c>
      <c r="O100" s="126">
        <f>'7a.20YrDetails'!O100</f>
        <v>0</v>
      </c>
      <c r="P100" s="126">
        <f>'7a.20YrDetails'!P100</f>
        <v>0</v>
      </c>
      <c r="Q100" s="126">
        <f>'7a.20YrDetails'!Q100</f>
        <v>0</v>
      </c>
      <c r="R100" s="126">
        <f>'7a.20YrDetails'!R100</f>
        <v>0</v>
      </c>
      <c r="S100" s="126">
        <f>'7a.20YrDetails'!S100</f>
        <v>0</v>
      </c>
      <c r="T100" s="126">
        <f>'7a.20YrDetails'!T100</f>
        <v>0</v>
      </c>
      <c r="U100" s="126">
        <f>'7a.20YrDetails'!U100</f>
        <v>0</v>
      </c>
      <c r="V100" s="126">
        <f>'7a.20YrDetails'!V100</f>
        <v>0</v>
      </c>
      <c r="W100" s="126">
        <f>'7a.20YrDetails'!W100</f>
        <v>0</v>
      </c>
      <c r="X100" s="126">
        <f>'7a.20YrDetails'!X100</f>
        <v>0</v>
      </c>
      <c r="Y100" s="126">
        <f>'7a.20YrDetails'!Y100</f>
        <v>0</v>
      </c>
      <c r="Z100" s="126">
        <f>'7a.20YrDetails'!Z100</f>
        <v>0</v>
      </c>
      <c r="AA100" s="126">
        <f>'7a.20YrDetails'!AA100</f>
        <v>0</v>
      </c>
      <c r="AB100" s="126">
        <f>'7a.20YrDetails'!AB100</f>
        <v>0</v>
      </c>
      <c r="AC100" s="126">
        <f>'7a.20YrDetails'!AC100</f>
        <v>0</v>
      </c>
      <c r="AD100" s="126">
        <f>'7a.20YrDetails'!AD100</f>
        <v>0</v>
      </c>
      <c r="AE100" s="126">
        <f>'7a.20YrDetails'!AE100</f>
        <v>0</v>
      </c>
      <c r="AF100" s="126">
        <f>'7a.20YrDetails'!AF100</f>
        <v>0</v>
      </c>
      <c r="AG100" s="126">
        <f>'7a.20YrDetails'!AG100</f>
        <v>0</v>
      </c>
      <c r="AH100" s="126">
        <f>'7a.20YrDetails'!AH100</f>
        <v>0</v>
      </c>
      <c r="AI100" s="126">
        <f>'7a.20YrDetails'!AI100</f>
        <v>0</v>
      </c>
      <c r="AJ100" s="126">
        <f>'7a.20YrDetails'!AJ100</f>
        <v>0</v>
      </c>
      <c r="AK100" s="126">
        <f>'7a.20YrDetails'!AK100</f>
        <v>0</v>
      </c>
      <c r="AL100" s="126">
        <f>'7a.20YrDetails'!AL100</f>
        <v>0</v>
      </c>
      <c r="AM100" s="126">
        <f>'7a.20YrDetails'!AM100</f>
        <v>0</v>
      </c>
      <c r="AN100" s="126">
        <f>'7a.20YrDetails'!AN100</f>
        <v>0</v>
      </c>
      <c r="AO100" s="126">
        <f>'7a.20YrDetails'!AO100</f>
        <v>0</v>
      </c>
      <c r="AP100" s="126">
        <f>'7a.20YrDetails'!AP100</f>
        <v>0</v>
      </c>
      <c r="AQ100" s="126">
        <f>'7a.20YrDetails'!AQ100</f>
        <v>0</v>
      </c>
      <c r="AR100" s="126">
        <f>'7a.20YrDetails'!AR100</f>
        <v>0</v>
      </c>
      <c r="AS100" s="126">
        <f>'7a.20YrDetails'!AS100</f>
        <v>0</v>
      </c>
      <c r="AT100" s="126">
        <f>'7a.20YrDetails'!AT100</f>
        <v>0</v>
      </c>
      <c r="AU100" s="126">
        <f>'7a.20YrDetails'!AU100</f>
        <v>0</v>
      </c>
      <c r="AV100" s="126">
        <f>'7a.20YrDetails'!AV100</f>
        <v>0</v>
      </c>
      <c r="AW100" s="126">
        <f>'7a.20YrDetails'!AW100</f>
        <v>0</v>
      </c>
      <c r="AX100" s="126">
        <f>'7a.20YrDetails'!AX100</f>
        <v>0</v>
      </c>
      <c r="AY100" s="126">
        <f>'7a.20YrDetails'!AY100</f>
        <v>0</v>
      </c>
      <c r="AZ100" s="126">
        <f>'7a.20YrDetails'!AZ100</f>
        <v>0</v>
      </c>
      <c r="BA100" s="126">
        <f>'7a.20YrDetails'!BA100</f>
        <v>0</v>
      </c>
      <c r="BB100" s="126">
        <f>'7a.20YrDetails'!BB100</f>
        <v>0</v>
      </c>
      <c r="BC100" s="126">
        <f>'7a.20YrDetails'!BC100</f>
        <v>0</v>
      </c>
      <c r="BD100" s="126">
        <f>'7a.20YrDetails'!BD100</f>
        <v>0</v>
      </c>
      <c r="BE100" s="126">
        <f>'7a.20YrDetails'!BE100</f>
        <v>0</v>
      </c>
      <c r="BF100" s="126">
        <f>'7a.20YrDetails'!BF100</f>
        <v>0</v>
      </c>
      <c r="BG100" s="126">
        <f>'7a.20YrDetails'!BG100</f>
        <v>0</v>
      </c>
      <c r="BH100" s="126">
        <f>'7a.20YrDetails'!BH100</f>
        <v>0</v>
      </c>
      <c r="BI100" s="126">
        <f>'7a.20YrDetails'!BI100</f>
        <v>0</v>
      </c>
      <c r="BJ100" s="126">
        <f>'7a.20YrDetails'!BJ100</f>
        <v>0</v>
      </c>
      <c r="BK100" s="126">
        <f>'7a.20YrDetails'!BK100</f>
        <v>0</v>
      </c>
      <c r="BL100" s="126">
        <f>'7a.20YrDetails'!BL100</f>
        <v>0</v>
      </c>
      <c r="BM100" s="126">
        <f>'7a.20YrDetails'!BM100</f>
        <v>0</v>
      </c>
      <c r="BN100" s="126">
        <f>'7a.20YrDetails'!BN100</f>
        <v>0</v>
      </c>
      <c r="BO100" s="126">
        <f>'7a.20YrDetails'!BO100</f>
        <v>0</v>
      </c>
    </row>
    <row r="101" spans="3:67" ht="12" customHeight="1">
      <c r="C101" s="20" t="str">
        <f>'7a.20YrDetails'!C101</f>
        <v>Hard Debt - Third Lender (Other HCD Program, or other 3rd Lender)</v>
      </c>
      <c r="D101" s="10"/>
      <c r="E101" s="10"/>
      <c r="F101" s="58"/>
      <c r="G101" s="52" t="str">
        <f>IF('7a.20YrDetails'!$G101="","",'7a.20YrDetails'!$G101)</f>
        <v xml:space="preserve">Enter comments re: annual increase, etc. </v>
      </c>
      <c r="H101" s="126">
        <f>'7a.20YrDetails'!H101</f>
        <v>0</v>
      </c>
      <c r="I101" s="126">
        <f>'7a.20YrDetails'!I101</f>
        <v>0</v>
      </c>
      <c r="J101" s="126">
        <f>'7a.20YrDetails'!J101</f>
        <v>0</v>
      </c>
      <c r="K101" s="126">
        <f>'7a.20YrDetails'!K101</f>
        <v>0</v>
      </c>
      <c r="L101" s="126">
        <f>'7a.20YrDetails'!L101</f>
        <v>0</v>
      </c>
      <c r="M101" s="126">
        <f>'7a.20YrDetails'!M101</f>
        <v>0</v>
      </c>
      <c r="N101" s="126">
        <f>'7a.20YrDetails'!N101</f>
        <v>0</v>
      </c>
      <c r="O101" s="126">
        <f>'7a.20YrDetails'!O101</f>
        <v>0</v>
      </c>
      <c r="P101" s="126">
        <f>'7a.20YrDetails'!P101</f>
        <v>0</v>
      </c>
      <c r="Q101" s="126">
        <f>'7a.20YrDetails'!Q101</f>
        <v>0</v>
      </c>
      <c r="R101" s="126">
        <f>'7a.20YrDetails'!R101</f>
        <v>0</v>
      </c>
      <c r="S101" s="126">
        <f>'7a.20YrDetails'!S101</f>
        <v>0</v>
      </c>
      <c r="T101" s="126">
        <f>'7a.20YrDetails'!T101</f>
        <v>0</v>
      </c>
      <c r="U101" s="126">
        <f>'7a.20YrDetails'!U101</f>
        <v>0</v>
      </c>
      <c r="V101" s="126">
        <f>'7a.20YrDetails'!V101</f>
        <v>0</v>
      </c>
      <c r="W101" s="126">
        <f>'7a.20YrDetails'!W101</f>
        <v>0</v>
      </c>
      <c r="X101" s="126">
        <f>'7a.20YrDetails'!X101</f>
        <v>0</v>
      </c>
      <c r="Y101" s="126">
        <f>'7a.20YrDetails'!Y101</f>
        <v>0</v>
      </c>
      <c r="Z101" s="126">
        <f>'7a.20YrDetails'!Z101</f>
        <v>0</v>
      </c>
      <c r="AA101" s="126">
        <f>'7a.20YrDetails'!AA101</f>
        <v>0</v>
      </c>
      <c r="AB101" s="126">
        <f>'7a.20YrDetails'!AB101</f>
        <v>0</v>
      </c>
      <c r="AC101" s="126">
        <f>'7a.20YrDetails'!AC101</f>
        <v>0</v>
      </c>
      <c r="AD101" s="126">
        <f>'7a.20YrDetails'!AD101</f>
        <v>0</v>
      </c>
      <c r="AE101" s="126">
        <f>'7a.20YrDetails'!AE101</f>
        <v>0</v>
      </c>
      <c r="AF101" s="126">
        <f>'7a.20YrDetails'!AF101</f>
        <v>0</v>
      </c>
      <c r="AG101" s="126">
        <f>'7a.20YrDetails'!AG101</f>
        <v>0</v>
      </c>
      <c r="AH101" s="126">
        <f>'7a.20YrDetails'!AH101</f>
        <v>0</v>
      </c>
      <c r="AI101" s="126">
        <f>'7a.20YrDetails'!AI101</f>
        <v>0</v>
      </c>
      <c r="AJ101" s="126">
        <f>'7a.20YrDetails'!AJ101</f>
        <v>0</v>
      </c>
      <c r="AK101" s="126">
        <f>'7a.20YrDetails'!AK101</f>
        <v>0</v>
      </c>
      <c r="AL101" s="126">
        <f>'7a.20YrDetails'!AL101</f>
        <v>0</v>
      </c>
      <c r="AM101" s="126">
        <f>'7a.20YrDetails'!AM101</f>
        <v>0</v>
      </c>
      <c r="AN101" s="126">
        <f>'7a.20YrDetails'!AN101</f>
        <v>0</v>
      </c>
      <c r="AO101" s="126">
        <f>'7a.20YrDetails'!AO101</f>
        <v>0</v>
      </c>
      <c r="AP101" s="126">
        <f>'7a.20YrDetails'!AP101</f>
        <v>0</v>
      </c>
      <c r="AQ101" s="126">
        <f>'7a.20YrDetails'!AQ101</f>
        <v>0</v>
      </c>
      <c r="AR101" s="126">
        <f>'7a.20YrDetails'!AR101</f>
        <v>0</v>
      </c>
      <c r="AS101" s="126">
        <f>'7a.20YrDetails'!AS101</f>
        <v>0</v>
      </c>
      <c r="AT101" s="126">
        <f>'7a.20YrDetails'!AT101</f>
        <v>0</v>
      </c>
      <c r="AU101" s="126">
        <f>'7a.20YrDetails'!AU101</f>
        <v>0</v>
      </c>
      <c r="AV101" s="126">
        <f>'7a.20YrDetails'!AV101</f>
        <v>0</v>
      </c>
      <c r="AW101" s="126">
        <f>'7a.20YrDetails'!AW101</f>
        <v>0</v>
      </c>
      <c r="AX101" s="126">
        <f>'7a.20YrDetails'!AX101</f>
        <v>0</v>
      </c>
      <c r="AY101" s="126">
        <f>'7a.20YrDetails'!AY101</f>
        <v>0</v>
      </c>
      <c r="AZ101" s="126">
        <f>'7a.20YrDetails'!AZ101</f>
        <v>0</v>
      </c>
      <c r="BA101" s="126">
        <f>'7a.20YrDetails'!BA101</f>
        <v>0</v>
      </c>
      <c r="BB101" s="126">
        <f>'7a.20YrDetails'!BB101</f>
        <v>0</v>
      </c>
      <c r="BC101" s="126">
        <f>'7a.20YrDetails'!BC101</f>
        <v>0</v>
      </c>
      <c r="BD101" s="126">
        <f>'7a.20YrDetails'!BD101</f>
        <v>0</v>
      </c>
      <c r="BE101" s="126">
        <f>'7a.20YrDetails'!BE101</f>
        <v>0</v>
      </c>
      <c r="BF101" s="126">
        <f>'7a.20YrDetails'!BF101</f>
        <v>0</v>
      </c>
      <c r="BG101" s="126">
        <f>'7a.20YrDetails'!BG101</f>
        <v>0</v>
      </c>
      <c r="BH101" s="126">
        <f>'7a.20YrDetails'!BH101</f>
        <v>0</v>
      </c>
      <c r="BI101" s="126">
        <f>'7a.20YrDetails'!BI101</f>
        <v>0</v>
      </c>
      <c r="BJ101" s="126">
        <f>'7a.20YrDetails'!BJ101</f>
        <v>0</v>
      </c>
      <c r="BK101" s="126">
        <f>'7a.20YrDetails'!BK101</f>
        <v>0</v>
      </c>
      <c r="BL101" s="126">
        <f>'7a.20YrDetails'!BL101</f>
        <v>0</v>
      </c>
      <c r="BM101" s="126">
        <f>'7a.20YrDetails'!BM101</f>
        <v>0</v>
      </c>
      <c r="BN101" s="126">
        <f>'7a.20YrDetails'!BN101</f>
        <v>0</v>
      </c>
      <c r="BO101" s="126">
        <f>'7a.20YrDetails'!BO101</f>
        <v>0</v>
      </c>
    </row>
    <row r="102" spans="3:67" ht="12" customHeight="1">
      <c r="C102" s="20" t="str">
        <f>'7a.20YrDetails'!C102</f>
        <v xml:space="preserve">Hard Debt - Fourth Lender </v>
      </c>
      <c r="D102" s="10"/>
      <c r="E102" s="10"/>
      <c r="F102" s="58"/>
      <c r="G102" s="52" t="str">
        <f>IF('7a.20YrDetails'!$G102="","",'7a.20YrDetails'!$G102)</f>
        <v xml:space="preserve">Enter comments re: annual increase, etc. </v>
      </c>
      <c r="H102" s="126">
        <f>'7a.20YrDetails'!H102</f>
        <v>0</v>
      </c>
      <c r="I102" s="126">
        <f>'7a.20YrDetails'!I102</f>
        <v>0</v>
      </c>
      <c r="J102" s="126">
        <f>'7a.20YrDetails'!J102</f>
        <v>0</v>
      </c>
      <c r="K102" s="126">
        <f>'7a.20YrDetails'!K102</f>
        <v>0</v>
      </c>
      <c r="L102" s="126">
        <f>'7a.20YrDetails'!L102</f>
        <v>0</v>
      </c>
      <c r="M102" s="126">
        <f>'7a.20YrDetails'!M102</f>
        <v>0</v>
      </c>
      <c r="N102" s="126">
        <f>'7a.20YrDetails'!N102</f>
        <v>0</v>
      </c>
      <c r="O102" s="126">
        <f>'7a.20YrDetails'!O102</f>
        <v>0</v>
      </c>
      <c r="P102" s="126">
        <f>'7a.20YrDetails'!P102</f>
        <v>0</v>
      </c>
      <c r="Q102" s="126">
        <f>'7a.20YrDetails'!Q102</f>
        <v>0</v>
      </c>
      <c r="R102" s="126">
        <f>'7a.20YrDetails'!R102</f>
        <v>0</v>
      </c>
      <c r="S102" s="126">
        <f>'7a.20YrDetails'!S102</f>
        <v>0</v>
      </c>
      <c r="T102" s="126">
        <f>'7a.20YrDetails'!T102</f>
        <v>0</v>
      </c>
      <c r="U102" s="126">
        <f>'7a.20YrDetails'!U102</f>
        <v>0</v>
      </c>
      <c r="V102" s="126">
        <f>'7a.20YrDetails'!V102</f>
        <v>0</v>
      </c>
      <c r="W102" s="126">
        <f>'7a.20YrDetails'!W102</f>
        <v>0</v>
      </c>
      <c r="X102" s="126">
        <f>'7a.20YrDetails'!X102</f>
        <v>0</v>
      </c>
      <c r="Y102" s="126">
        <f>'7a.20YrDetails'!Y102</f>
        <v>0</v>
      </c>
      <c r="Z102" s="126">
        <f>'7a.20YrDetails'!Z102</f>
        <v>0</v>
      </c>
      <c r="AA102" s="126">
        <f>'7a.20YrDetails'!AA102</f>
        <v>0</v>
      </c>
      <c r="AB102" s="126">
        <f>'7a.20YrDetails'!AB102</f>
        <v>0</v>
      </c>
      <c r="AC102" s="126">
        <f>'7a.20YrDetails'!AC102</f>
        <v>0</v>
      </c>
      <c r="AD102" s="126">
        <f>'7a.20YrDetails'!AD102</f>
        <v>0</v>
      </c>
      <c r="AE102" s="126">
        <f>'7a.20YrDetails'!AE102</f>
        <v>0</v>
      </c>
      <c r="AF102" s="126">
        <f>'7a.20YrDetails'!AF102</f>
        <v>0</v>
      </c>
      <c r="AG102" s="126">
        <f>'7a.20YrDetails'!AG102</f>
        <v>0</v>
      </c>
      <c r="AH102" s="126">
        <f>'7a.20YrDetails'!AH102</f>
        <v>0</v>
      </c>
      <c r="AI102" s="126">
        <f>'7a.20YrDetails'!AI102</f>
        <v>0</v>
      </c>
      <c r="AJ102" s="126">
        <f>'7a.20YrDetails'!AJ102</f>
        <v>0</v>
      </c>
      <c r="AK102" s="126">
        <f>'7a.20YrDetails'!AK102</f>
        <v>0</v>
      </c>
      <c r="AL102" s="126">
        <f>'7a.20YrDetails'!AL102</f>
        <v>0</v>
      </c>
      <c r="AM102" s="126">
        <f>'7a.20YrDetails'!AM102</f>
        <v>0</v>
      </c>
      <c r="AN102" s="126">
        <f>'7a.20YrDetails'!AN102</f>
        <v>0</v>
      </c>
      <c r="AO102" s="126">
        <f>'7a.20YrDetails'!AO102</f>
        <v>0</v>
      </c>
      <c r="AP102" s="126">
        <f>'7a.20YrDetails'!AP102</f>
        <v>0</v>
      </c>
      <c r="AQ102" s="126">
        <f>'7a.20YrDetails'!AQ102</f>
        <v>0</v>
      </c>
      <c r="AR102" s="126">
        <f>'7a.20YrDetails'!AR102</f>
        <v>0</v>
      </c>
      <c r="AS102" s="126">
        <f>'7a.20YrDetails'!AS102</f>
        <v>0</v>
      </c>
      <c r="AT102" s="126">
        <f>'7a.20YrDetails'!AT102</f>
        <v>0</v>
      </c>
      <c r="AU102" s="126">
        <f>'7a.20YrDetails'!AU102</f>
        <v>0</v>
      </c>
      <c r="AV102" s="126">
        <f>'7a.20YrDetails'!AV102</f>
        <v>0</v>
      </c>
      <c r="AW102" s="126">
        <f>'7a.20YrDetails'!AW102</f>
        <v>0</v>
      </c>
      <c r="AX102" s="126">
        <f>'7a.20YrDetails'!AX102</f>
        <v>0</v>
      </c>
      <c r="AY102" s="126">
        <f>'7a.20YrDetails'!AY102</f>
        <v>0</v>
      </c>
      <c r="AZ102" s="126">
        <f>'7a.20YrDetails'!AZ102</f>
        <v>0</v>
      </c>
      <c r="BA102" s="126">
        <f>'7a.20YrDetails'!BA102</f>
        <v>0</v>
      </c>
      <c r="BB102" s="126">
        <f>'7a.20YrDetails'!BB102</f>
        <v>0</v>
      </c>
      <c r="BC102" s="126">
        <f>'7a.20YrDetails'!BC102</f>
        <v>0</v>
      </c>
      <c r="BD102" s="126">
        <f>'7a.20YrDetails'!BD102</f>
        <v>0</v>
      </c>
      <c r="BE102" s="126">
        <f>'7a.20YrDetails'!BE102</f>
        <v>0</v>
      </c>
      <c r="BF102" s="126">
        <f>'7a.20YrDetails'!BF102</f>
        <v>0</v>
      </c>
      <c r="BG102" s="126">
        <f>'7a.20YrDetails'!BG102</f>
        <v>0</v>
      </c>
      <c r="BH102" s="126">
        <f>'7a.20YrDetails'!BH102</f>
        <v>0</v>
      </c>
      <c r="BI102" s="126">
        <f>'7a.20YrDetails'!BI102</f>
        <v>0</v>
      </c>
      <c r="BJ102" s="126">
        <f>'7a.20YrDetails'!BJ102</f>
        <v>0</v>
      </c>
      <c r="BK102" s="126">
        <f>'7a.20YrDetails'!BK102</f>
        <v>0</v>
      </c>
      <c r="BL102" s="126">
        <f>'7a.20YrDetails'!BL102</f>
        <v>0</v>
      </c>
      <c r="BM102" s="126">
        <f>'7a.20YrDetails'!BM102</f>
        <v>0</v>
      </c>
      <c r="BN102" s="126">
        <f>'7a.20YrDetails'!BN102</f>
        <v>0</v>
      </c>
      <c r="BO102" s="126">
        <f>'7a.20YrDetails'!BO102</f>
        <v>0</v>
      </c>
    </row>
    <row r="103" spans="3:67" ht="12" customHeight="1">
      <c r="C103" s="20" t="str">
        <f>'7a.20YrDetails'!C103</f>
        <v>Commercial Hard Debt Service</v>
      </c>
      <c r="D103" s="10"/>
      <c r="E103" s="10"/>
      <c r="F103" s="58"/>
      <c r="G103" s="52" t="str">
        <f>IF('7a.20YrDetails'!$G103="","",'7a.20YrDetails'!$G103)</f>
        <v/>
      </c>
      <c r="H103" s="126">
        <f>'7a.20YrDetails'!H103</f>
        <v>0</v>
      </c>
      <c r="I103" s="126">
        <f>'7a.20YrDetails'!I103</f>
        <v>0</v>
      </c>
      <c r="J103" s="126">
        <f>'7a.20YrDetails'!J103</f>
        <v>0</v>
      </c>
      <c r="K103" s="126">
        <f>'7a.20YrDetails'!K103</f>
        <v>0</v>
      </c>
      <c r="L103" s="126">
        <f>'7a.20YrDetails'!L103</f>
        <v>0</v>
      </c>
      <c r="M103" s="126">
        <f>'7a.20YrDetails'!M103</f>
        <v>0</v>
      </c>
      <c r="N103" s="126">
        <f>'7a.20YrDetails'!N103</f>
        <v>0</v>
      </c>
      <c r="O103" s="126">
        <f>'7a.20YrDetails'!O103</f>
        <v>0</v>
      </c>
      <c r="P103" s="126">
        <f>'7a.20YrDetails'!P103</f>
        <v>0</v>
      </c>
      <c r="Q103" s="126">
        <f>'7a.20YrDetails'!Q103</f>
        <v>0</v>
      </c>
      <c r="R103" s="126">
        <f>'7a.20YrDetails'!R103</f>
        <v>0</v>
      </c>
      <c r="S103" s="126">
        <f>'7a.20YrDetails'!S103</f>
        <v>0</v>
      </c>
      <c r="T103" s="126">
        <f>'7a.20YrDetails'!T103</f>
        <v>0</v>
      </c>
      <c r="U103" s="126">
        <f>'7a.20YrDetails'!U103</f>
        <v>0</v>
      </c>
      <c r="V103" s="126">
        <f>'7a.20YrDetails'!V103</f>
        <v>0</v>
      </c>
      <c r="W103" s="126">
        <f>'7a.20YrDetails'!W103</f>
        <v>0</v>
      </c>
      <c r="X103" s="126">
        <f>'7a.20YrDetails'!X103</f>
        <v>0</v>
      </c>
      <c r="Y103" s="126">
        <f>'7a.20YrDetails'!Y103</f>
        <v>0</v>
      </c>
      <c r="Z103" s="126">
        <f>'7a.20YrDetails'!Z103</f>
        <v>0</v>
      </c>
      <c r="AA103" s="126">
        <f>'7a.20YrDetails'!AA103</f>
        <v>0</v>
      </c>
      <c r="AB103" s="126">
        <f>'7a.20YrDetails'!AB103</f>
        <v>0</v>
      </c>
      <c r="AC103" s="126">
        <f>'7a.20YrDetails'!AC103</f>
        <v>0</v>
      </c>
      <c r="AD103" s="126">
        <f>'7a.20YrDetails'!AD103</f>
        <v>0</v>
      </c>
      <c r="AE103" s="126">
        <f>'7a.20YrDetails'!AE103</f>
        <v>0</v>
      </c>
      <c r="AF103" s="126">
        <f>'7a.20YrDetails'!AF103</f>
        <v>0</v>
      </c>
      <c r="AG103" s="126">
        <f>'7a.20YrDetails'!AG103</f>
        <v>0</v>
      </c>
      <c r="AH103" s="126">
        <f>'7a.20YrDetails'!AH103</f>
        <v>0</v>
      </c>
      <c r="AI103" s="126">
        <f>'7a.20YrDetails'!AI103</f>
        <v>0</v>
      </c>
      <c r="AJ103" s="126">
        <f>'7a.20YrDetails'!AJ103</f>
        <v>0</v>
      </c>
      <c r="AK103" s="126">
        <f>'7a.20YrDetails'!AK103</f>
        <v>0</v>
      </c>
      <c r="AL103" s="126">
        <f>'7a.20YrDetails'!AL103</f>
        <v>0</v>
      </c>
      <c r="AM103" s="126">
        <f>'7a.20YrDetails'!AM103</f>
        <v>0</v>
      </c>
      <c r="AN103" s="126">
        <f>'7a.20YrDetails'!AN103</f>
        <v>0</v>
      </c>
      <c r="AO103" s="126">
        <f>'7a.20YrDetails'!AO103</f>
        <v>0</v>
      </c>
      <c r="AP103" s="126">
        <f>'7a.20YrDetails'!AP103</f>
        <v>0</v>
      </c>
      <c r="AQ103" s="126">
        <f>'7a.20YrDetails'!AQ103</f>
        <v>0</v>
      </c>
      <c r="AR103" s="126">
        <f>'7a.20YrDetails'!AR103</f>
        <v>0</v>
      </c>
      <c r="AS103" s="126">
        <f>'7a.20YrDetails'!AS103</f>
        <v>0</v>
      </c>
      <c r="AT103" s="126">
        <f>'7a.20YrDetails'!AT103</f>
        <v>0</v>
      </c>
      <c r="AU103" s="126">
        <f>'7a.20YrDetails'!AU103</f>
        <v>0</v>
      </c>
      <c r="AV103" s="126">
        <f>'7a.20YrDetails'!AV103</f>
        <v>0</v>
      </c>
      <c r="AW103" s="126">
        <f>'7a.20YrDetails'!AW103</f>
        <v>0</v>
      </c>
      <c r="AX103" s="126">
        <f>'7a.20YrDetails'!AX103</f>
        <v>0</v>
      </c>
      <c r="AY103" s="126">
        <f>'7a.20YrDetails'!AY103</f>
        <v>0</v>
      </c>
      <c r="AZ103" s="126">
        <f>'7a.20YrDetails'!AZ103</f>
        <v>0</v>
      </c>
      <c r="BA103" s="126">
        <f>'7a.20YrDetails'!BA103</f>
        <v>0</v>
      </c>
      <c r="BB103" s="126">
        <f>'7a.20YrDetails'!BB103</f>
        <v>0</v>
      </c>
      <c r="BC103" s="126">
        <f>'7a.20YrDetails'!BC103</f>
        <v>0</v>
      </c>
      <c r="BD103" s="126">
        <f>'7a.20YrDetails'!BD103</f>
        <v>0</v>
      </c>
      <c r="BE103" s="126">
        <f>'7a.20YrDetails'!BE103</f>
        <v>0</v>
      </c>
      <c r="BF103" s="126">
        <f>'7a.20YrDetails'!BF103</f>
        <v>0</v>
      </c>
      <c r="BG103" s="126">
        <f>'7a.20YrDetails'!BG103</f>
        <v>0</v>
      </c>
      <c r="BH103" s="126">
        <f>'7a.20YrDetails'!BH103</f>
        <v>0</v>
      </c>
      <c r="BI103" s="126">
        <f>'7a.20YrDetails'!BI103</f>
        <v>0</v>
      </c>
      <c r="BJ103" s="126">
        <f>'7a.20YrDetails'!BJ103</f>
        <v>0</v>
      </c>
      <c r="BK103" s="126">
        <f>'7a.20YrDetails'!BK103</f>
        <v>0</v>
      </c>
      <c r="BL103" s="126">
        <f>'7a.20YrDetails'!BL103</f>
        <v>0</v>
      </c>
      <c r="BM103" s="126">
        <f>'7a.20YrDetails'!BM103</f>
        <v>0</v>
      </c>
      <c r="BN103" s="126">
        <f>'7a.20YrDetails'!BN103</f>
        <v>0</v>
      </c>
      <c r="BO103" s="126">
        <f>'7a.20YrDetails'!BO103</f>
        <v>0</v>
      </c>
    </row>
    <row r="104" spans="3:67" ht="12" customHeight="1">
      <c r="C104" s="32" t="str">
        <f>'7a.20YrDetails'!C104</f>
        <v>TOTAL HARD DEBT SERVICE</v>
      </c>
      <c r="D104" s="10"/>
      <c r="E104" s="10"/>
      <c r="F104" s="58"/>
      <c r="G104" s="57"/>
      <c r="H104" s="33">
        <f>'7a.20YrDetails'!H104</f>
        <v>0</v>
      </c>
      <c r="I104" s="33">
        <f>'7a.20YrDetails'!I104</f>
        <v>0</v>
      </c>
      <c r="J104" s="33">
        <f>'7a.20YrDetails'!J104</f>
        <v>0</v>
      </c>
      <c r="K104" s="33">
        <f>'7a.20YrDetails'!K104</f>
        <v>0</v>
      </c>
      <c r="L104" s="33">
        <f>'7a.20YrDetails'!L104</f>
        <v>0</v>
      </c>
      <c r="M104" s="33">
        <f>'7a.20YrDetails'!M104</f>
        <v>0</v>
      </c>
      <c r="N104" s="33">
        <f>'7a.20YrDetails'!N104</f>
        <v>0</v>
      </c>
      <c r="O104" s="33">
        <f>'7a.20YrDetails'!O104</f>
        <v>0</v>
      </c>
      <c r="P104" s="33">
        <f>'7a.20YrDetails'!P104</f>
        <v>0</v>
      </c>
      <c r="Q104" s="33">
        <f>'7a.20YrDetails'!Q104</f>
        <v>0</v>
      </c>
      <c r="R104" s="33">
        <f>'7a.20YrDetails'!R104</f>
        <v>0</v>
      </c>
      <c r="S104" s="33">
        <f>'7a.20YrDetails'!S104</f>
        <v>0</v>
      </c>
      <c r="T104" s="33">
        <f>'7a.20YrDetails'!T104</f>
        <v>0</v>
      </c>
      <c r="U104" s="33">
        <f>'7a.20YrDetails'!U104</f>
        <v>0</v>
      </c>
      <c r="V104" s="33">
        <f>'7a.20YrDetails'!V104</f>
        <v>0</v>
      </c>
      <c r="W104" s="33">
        <f>'7a.20YrDetails'!W104</f>
        <v>0</v>
      </c>
      <c r="X104" s="33">
        <f>'7a.20YrDetails'!X104</f>
        <v>0</v>
      </c>
      <c r="Y104" s="33">
        <f>'7a.20YrDetails'!Y104</f>
        <v>0</v>
      </c>
      <c r="Z104" s="33">
        <f>'7a.20YrDetails'!Z104</f>
        <v>0</v>
      </c>
      <c r="AA104" s="33">
        <f>'7a.20YrDetails'!AA104</f>
        <v>0</v>
      </c>
      <c r="AB104" s="33">
        <f>'7a.20YrDetails'!AB104</f>
        <v>0</v>
      </c>
      <c r="AC104" s="33">
        <f>'7a.20YrDetails'!AC104</f>
        <v>0</v>
      </c>
      <c r="AD104" s="33">
        <f>'7a.20YrDetails'!AD104</f>
        <v>0</v>
      </c>
      <c r="AE104" s="33">
        <f>'7a.20YrDetails'!AE104</f>
        <v>0</v>
      </c>
      <c r="AF104" s="33">
        <f>'7a.20YrDetails'!AF104</f>
        <v>0</v>
      </c>
      <c r="AG104" s="33">
        <f>'7a.20YrDetails'!AG104</f>
        <v>0</v>
      </c>
      <c r="AH104" s="33">
        <f>'7a.20YrDetails'!AH104</f>
        <v>0</v>
      </c>
      <c r="AI104" s="33">
        <f>'7a.20YrDetails'!AI104</f>
        <v>0</v>
      </c>
      <c r="AJ104" s="33">
        <f>'7a.20YrDetails'!AJ104</f>
        <v>0</v>
      </c>
      <c r="AK104" s="33">
        <f>'7a.20YrDetails'!AK104</f>
        <v>0</v>
      </c>
      <c r="AL104" s="33">
        <f>'7a.20YrDetails'!AL104</f>
        <v>0</v>
      </c>
      <c r="AM104" s="33">
        <f>'7a.20YrDetails'!AM104</f>
        <v>0</v>
      </c>
      <c r="AN104" s="33">
        <f>'7a.20YrDetails'!AN104</f>
        <v>0</v>
      </c>
      <c r="AO104" s="33">
        <f>'7a.20YrDetails'!AO104</f>
        <v>0</v>
      </c>
      <c r="AP104" s="33">
        <f>'7a.20YrDetails'!AP104</f>
        <v>0</v>
      </c>
      <c r="AQ104" s="33">
        <f>'7a.20YrDetails'!AQ104</f>
        <v>0</v>
      </c>
      <c r="AR104" s="33">
        <f>'7a.20YrDetails'!AR104</f>
        <v>0</v>
      </c>
      <c r="AS104" s="33">
        <f>'7a.20YrDetails'!AS104</f>
        <v>0</v>
      </c>
      <c r="AT104" s="33">
        <f>'7a.20YrDetails'!AT104</f>
        <v>0</v>
      </c>
      <c r="AU104" s="33">
        <f>'7a.20YrDetails'!AU104</f>
        <v>0</v>
      </c>
      <c r="AV104" s="33">
        <f>'7a.20YrDetails'!AV104</f>
        <v>0</v>
      </c>
      <c r="AW104" s="33">
        <f>'7a.20YrDetails'!AW104</f>
        <v>0</v>
      </c>
      <c r="AX104" s="33">
        <f>'7a.20YrDetails'!AX104</f>
        <v>0</v>
      </c>
      <c r="AY104" s="33">
        <f>'7a.20YrDetails'!AY104</f>
        <v>0</v>
      </c>
      <c r="AZ104" s="33">
        <f>'7a.20YrDetails'!AZ104</f>
        <v>0</v>
      </c>
      <c r="BA104" s="33">
        <f>'7a.20YrDetails'!BA104</f>
        <v>0</v>
      </c>
      <c r="BB104" s="33">
        <f>'7a.20YrDetails'!BB104</f>
        <v>0</v>
      </c>
      <c r="BC104" s="33">
        <f>'7a.20YrDetails'!BC104</f>
        <v>0</v>
      </c>
      <c r="BD104" s="33">
        <f>'7a.20YrDetails'!BD104</f>
        <v>0</v>
      </c>
      <c r="BE104" s="33">
        <f>'7a.20YrDetails'!BE104</f>
        <v>0</v>
      </c>
      <c r="BF104" s="33">
        <f>'7a.20YrDetails'!BF104</f>
        <v>0</v>
      </c>
      <c r="BG104" s="33">
        <f>'7a.20YrDetails'!BG104</f>
        <v>0</v>
      </c>
      <c r="BH104" s="33">
        <f>'7a.20YrDetails'!BH104</f>
        <v>0</v>
      </c>
      <c r="BI104" s="33">
        <f>'7a.20YrDetails'!BI104</f>
        <v>0</v>
      </c>
      <c r="BJ104" s="33">
        <f>'7a.20YrDetails'!BJ104</f>
        <v>0</v>
      </c>
      <c r="BK104" s="33">
        <f>'7a.20YrDetails'!BK104</f>
        <v>0</v>
      </c>
      <c r="BL104" s="33">
        <f>'7a.20YrDetails'!BL104</f>
        <v>0</v>
      </c>
      <c r="BM104" s="33">
        <f>'7a.20YrDetails'!BM104</f>
        <v>0</v>
      </c>
      <c r="BN104" s="33">
        <f>'7a.20YrDetails'!BN104</f>
        <v>0</v>
      </c>
      <c r="BO104" s="33">
        <f>'7a.20YrDetails'!BO104</f>
        <v>0</v>
      </c>
    </row>
    <row r="105" spans="3:67" ht="5.25" customHeight="1">
      <c r="C105" s="12"/>
      <c r="D105" s="10"/>
      <c r="E105" s="10"/>
      <c r="F105" s="58"/>
      <c r="G105" s="59"/>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row>
    <row r="106" spans="3:67" ht="12" customHeight="1">
      <c r="C106" s="6" t="str">
        <f>'7a.20YrDetails'!C106</f>
        <v>CASH FLOW (NOI minus DEBT SERVICE)</v>
      </c>
      <c r="D106" s="9"/>
      <c r="E106" s="9"/>
      <c r="F106" s="56"/>
      <c r="G106" s="52" t="str">
        <f>IF('7a.20YrDetails'!$G106="","",'7a.20YrDetails'!$G106)</f>
        <v/>
      </c>
      <c r="H106" s="33">
        <f>'7a.20YrDetails'!H106</f>
        <v>0</v>
      </c>
      <c r="I106" s="33">
        <f>'7a.20YrDetails'!I106</f>
        <v>0</v>
      </c>
      <c r="J106" s="33">
        <f>'7a.20YrDetails'!J106</f>
        <v>0</v>
      </c>
      <c r="K106" s="33">
        <f>'7a.20YrDetails'!K106</f>
        <v>0</v>
      </c>
      <c r="L106" s="33">
        <f>'7a.20YrDetails'!L106</f>
        <v>0</v>
      </c>
      <c r="M106" s="33">
        <f>'7a.20YrDetails'!M106</f>
        <v>0</v>
      </c>
      <c r="N106" s="33">
        <f>'7a.20YrDetails'!N106</f>
        <v>0</v>
      </c>
      <c r="O106" s="33">
        <f>'7a.20YrDetails'!O106</f>
        <v>0</v>
      </c>
      <c r="P106" s="33">
        <f>'7a.20YrDetails'!P106</f>
        <v>0</v>
      </c>
      <c r="Q106" s="33">
        <f>'7a.20YrDetails'!Q106</f>
        <v>0</v>
      </c>
      <c r="R106" s="33">
        <f>'7a.20YrDetails'!R106</f>
        <v>0</v>
      </c>
      <c r="S106" s="33">
        <f>'7a.20YrDetails'!S106</f>
        <v>0</v>
      </c>
      <c r="T106" s="33">
        <f>'7a.20YrDetails'!T106</f>
        <v>0</v>
      </c>
      <c r="U106" s="33">
        <f>'7a.20YrDetails'!U106</f>
        <v>0</v>
      </c>
      <c r="V106" s="33">
        <f>'7a.20YrDetails'!V106</f>
        <v>0</v>
      </c>
      <c r="W106" s="33">
        <f>'7a.20YrDetails'!W106</f>
        <v>0</v>
      </c>
      <c r="X106" s="33">
        <f>'7a.20YrDetails'!X106</f>
        <v>0</v>
      </c>
      <c r="Y106" s="33">
        <f>'7a.20YrDetails'!Y106</f>
        <v>0</v>
      </c>
      <c r="Z106" s="33">
        <f>'7a.20YrDetails'!Z106</f>
        <v>0</v>
      </c>
      <c r="AA106" s="33">
        <f>'7a.20YrDetails'!AA106</f>
        <v>0</v>
      </c>
      <c r="AB106" s="33">
        <f>'7a.20YrDetails'!AB106</f>
        <v>0</v>
      </c>
      <c r="AC106" s="33">
        <f>'7a.20YrDetails'!AC106</f>
        <v>0</v>
      </c>
      <c r="AD106" s="33">
        <f>'7a.20YrDetails'!AD106</f>
        <v>0</v>
      </c>
      <c r="AE106" s="33">
        <f>'7a.20YrDetails'!AE106</f>
        <v>0</v>
      </c>
      <c r="AF106" s="33">
        <f>'7a.20YrDetails'!AF106</f>
        <v>0</v>
      </c>
      <c r="AG106" s="33">
        <f>'7a.20YrDetails'!AG106</f>
        <v>0</v>
      </c>
      <c r="AH106" s="33">
        <f>'7a.20YrDetails'!AH106</f>
        <v>0</v>
      </c>
      <c r="AI106" s="33">
        <f>'7a.20YrDetails'!AI106</f>
        <v>0</v>
      </c>
      <c r="AJ106" s="33">
        <f>'7a.20YrDetails'!AJ106</f>
        <v>0</v>
      </c>
      <c r="AK106" s="33">
        <f>'7a.20YrDetails'!AK106</f>
        <v>0</v>
      </c>
      <c r="AL106" s="33">
        <f>'7a.20YrDetails'!AL106</f>
        <v>0</v>
      </c>
      <c r="AM106" s="33">
        <f>'7a.20YrDetails'!AM106</f>
        <v>0</v>
      </c>
      <c r="AN106" s="33">
        <f>'7a.20YrDetails'!AN106</f>
        <v>0</v>
      </c>
      <c r="AO106" s="33">
        <f>'7a.20YrDetails'!AO106</f>
        <v>0</v>
      </c>
      <c r="AP106" s="33">
        <f>'7a.20YrDetails'!AP106</f>
        <v>0</v>
      </c>
      <c r="AQ106" s="33">
        <f>'7a.20YrDetails'!AQ106</f>
        <v>0</v>
      </c>
      <c r="AR106" s="33">
        <f>'7a.20YrDetails'!AR106</f>
        <v>0</v>
      </c>
      <c r="AS106" s="33">
        <f>'7a.20YrDetails'!AS106</f>
        <v>0</v>
      </c>
      <c r="AT106" s="33">
        <f>'7a.20YrDetails'!AT106</f>
        <v>0</v>
      </c>
      <c r="AU106" s="33">
        <f>'7a.20YrDetails'!AU106</f>
        <v>0</v>
      </c>
      <c r="AV106" s="33">
        <f>'7a.20YrDetails'!AV106</f>
        <v>0</v>
      </c>
      <c r="AW106" s="33">
        <f>'7a.20YrDetails'!AW106</f>
        <v>0</v>
      </c>
      <c r="AX106" s="33">
        <f>'7a.20YrDetails'!AX106</f>
        <v>0</v>
      </c>
      <c r="AY106" s="33">
        <f>'7a.20YrDetails'!AY106</f>
        <v>0</v>
      </c>
      <c r="AZ106" s="33">
        <f>'7a.20YrDetails'!AZ106</f>
        <v>0</v>
      </c>
      <c r="BA106" s="33">
        <f>'7a.20YrDetails'!BA106</f>
        <v>0</v>
      </c>
      <c r="BB106" s="33">
        <f>'7a.20YrDetails'!BB106</f>
        <v>0</v>
      </c>
      <c r="BC106" s="33">
        <f>'7a.20YrDetails'!BC106</f>
        <v>0</v>
      </c>
      <c r="BD106" s="33">
        <f>'7a.20YrDetails'!BD106</f>
        <v>0</v>
      </c>
      <c r="BE106" s="33">
        <f>'7a.20YrDetails'!BE106</f>
        <v>0</v>
      </c>
      <c r="BF106" s="33">
        <f>'7a.20YrDetails'!BF106</f>
        <v>0</v>
      </c>
      <c r="BG106" s="33">
        <f>'7a.20YrDetails'!BG106</f>
        <v>0</v>
      </c>
      <c r="BH106" s="33">
        <f>'7a.20YrDetails'!BH106</f>
        <v>0</v>
      </c>
      <c r="BI106" s="33">
        <f>'7a.20YrDetails'!BI106</f>
        <v>0</v>
      </c>
      <c r="BJ106" s="33">
        <f>'7a.20YrDetails'!BJ106</f>
        <v>0</v>
      </c>
      <c r="BK106" s="33">
        <f>'7a.20YrDetails'!BK106</f>
        <v>0</v>
      </c>
      <c r="BL106" s="33">
        <f>'7a.20YrDetails'!BL106</f>
        <v>0</v>
      </c>
      <c r="BM106" s="33">
        <f>'7a.20YrDetails'!BM106</f>
        <v>0</v>
      </c>
      <c r="BN106" s="33">
        <f>'7a.20YrDetails'!BN106</f>
        <v>0</v>
      </c>
      <c r="BO106" s="33">
        <f>'7a.20YrDetails'!BO106</f>
        <v>0</v>
      </c>
    </row>
    <row r="107" spans="3:67" ht="5.25" customHeight="1">
      <c r="C107" s="12"/>
      <c r="D107" s="9"/>
      <c r="E107" s="9"/>
      <c r="F107" s="56"/>
      <c r="G107" s="55"/>
      <c r="H107" s="55"/>
      <c r="I107" s="55"/>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row>
    <row r="108" spans="3:67" ht="12" hidden="1" customHeight="1">
      <c r="C108" s="91" t="str">
        <f>'7a.20YrDetails'!C108</f>
        <v>Commercial Only Cash Flow</v>
      </c>
      <c r="D108" s="9"/>
      <c r="E108" s="9"/>
      <c r="F108" s="56"/>
      <c r="G108" s="52" t="str">
        <f>IF('7a.20YrDetails'!$G108="","",'7a.20YrDetails'!$G108)</f>
        <v/>
      </c>
      <c r="H108" s="1186"/>
      <c r="I108" s="1186"/>
      <c r="J108" s="30">
        <f>'7a.20YrDetails'!J108</f>
        <v>0</v>
      </c>
      <c r="K108" s="1186"/>
      <c r="L108" s="1186"/>
      <c r="M108" s="30">
        <f>'7a.20YrDetails'!M$108</f>
        <v>0</v>
      </c>
      <c r="N108" s="1186"/>
      <c r="O108" s="1186"/>
      <c r="P108" s="30">
        <f>'7a.20YrDetails'!P$108</f>
        <v>0</v>
      </c>
      <c r="Q108" s="1186"/>
      <c r="R108" s="1186"/>
      <c r="S108" s="30">
        <f>'7a.20YrDetails'!S$108</f>
        <v>0</v>
      </c>
      <c r="T108" s="1186"/>
      <c r="U108" s="1186"/>
      <c r="V108" s="30">
        <f>'7a.20YrDetails'!V$108</f>
        <v>0</v>
      </c>
      <c r="W108" s="1186"/>
      <c r="X108" s="1186"/>
      <c r="Y108" s="30">
        <f>'7a.20YrDetails'!Y$108</f>
        <v>0</v>
      </c>
      <c r="Z108" s="1186"/>
      <c r="AA108" s="1186"/>
      <c r="AB108" s="30">
        <f>'7a.20YrDetails'!AB$108</f>
        <v>0</v>
      </c>
      <c r="AC108" s="1186"/>
      <c r="AD108" s="1186"/>
      <c r="AE108" s="30">
        <f>'7a.20YrDetails'!AE$108</f>
        <v>0</v>
      </c>
      <c r="AF108" s="1186"/>
      <c r="AG108" s="1186"/>
      <c r="AH108" s="30">
        <f>'7a.20YrDetails'!AH$108</f>
        <v>0</v>
      </c>
      <c r="AI108" s="1186"/>
      <c r="AJ108" s="1186"/>
      <c r="AK108" s="30">
        <f>'7a.20YrDetails'!AK$108</f>
        <v>0</v>
      </c>
      <c r="AL108" s="1186"/>
      <c r="AM108" s="1186"/>
      <c r="AN108" s="30">
        <f>'7a.20YrDetails'!AN$108</f>
        <v>0</v>
      </c>
      <c r="AO108" s="1186"/>
      <c r="AP108" s="1186"/>
      <c r="AQ108" s="30">
        <f>'7a.20YrDetails'!AQ$108</f>
        <v>0</v>
      </c>
      <c r="AR108" s="1186"/>
      <c r="AS108" s="1186"/>
      <c r="AT108" s="30">
        <f>'7a.20YrDetails'!AT$108</f>
        <v>0</v>
      </c>
      <c r="AU108" s="1186"/>
      <c r="AV108" s="1186"/>
      <c r="AW108" s="30">
        <f>'7a.20YrDetails'!AW$108</f>
        <v>0</v>
      </c>
      <c r="AX108" s="1186"/>
      <c r="AY108" s="1186"/>
      <c r="AZ108" s="30">
        <f>'7a.20YrDetails'!AZ$108</f>
        <v>0</v>
      </c>
      <c r="BA108" s="1186"/>
      <c r="BB108" s="1186"/>
      <c r="BC108" s="30">
        <f>'7a.20YrDetails'!BC$108</f>
        <v>0</v>
      </c>
      <c r="BD108" s="1186"/>
      <c r="BE108" s="1186"/>
      <c r="BF108" s="30">
        <f>'7a.20YrDetails'!BF$108</f>
        <v>0</v>
      </c>
      <c r="BG108" s="1186"/>
      <c r="BH108" s="1186"/>
      <c r="BI108" s="30">
        <f>'7a.20YrDetails'!BI$108</f>
        <v>0</v>
      </c>
      <c r="BJ108" s="1186"/>
      <c r="BK108" s="1186"/>
      <c r="BL108" s="30">
        <f>'7a.20YrDetails'!BL$108</f>
        <v>0</v>
      </c>
      <c r="BM108" s="1186"/>
      <c r="BN108" s="1186"/>
      <c r="BO108" s="30">
        <f>'7a.20YrDetails'!BO$108</f>
        <v>0</v>
      </c>
    </row>
    <row r="109" spans="3:67" ht="12" hidden="1" customHeight="1">
      <c r="C109" s="91"/>
      <c r="D109" s="9"/>
      <c r="E109" s="9"/>
      <c r="F109" s="56"/>
      <c r="G109" s="59"/>
      <c r="H109" s="59"/>
      <c r="I109" s="59"/>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row>
    <row r="110" spans="3:67" ht="12" hidden="1" customHeight="1">
      <c r="C110" s="91" t="str">
        <f>'7a.20YrDetails'!C110</f>
        <v>Allocation of Commercial Surplus to LOPS/non-LOSP (residual income)</v>
      </c>
      <c r="D110" s="9"/>
      <c r="E110" s="9"/>
      <c r="F110" s="56"/>
      <c r="G110" s="59"/>
      <c r="H110" s="126">
        <f>'7a.20YrDetails'!H110</f>
        <v>0</v>
      </c>
      <c r="I110" s="126">
        <f>'7a.20YrDetails'!I110</f>
        <v>0</v>
      </c>
      <c r="J110" s="126"/>
      <c r="K110" s="126">
        <f>'7a.20YrDetails'!K110</f>
        <v>0</v>
      </c>
      <c r="L110" s="126">
        <f>'7a.20YrDetails'!L110</f>
        <v>0</v>
      </c>
      <c r="M110" s="126"/>
      <c r="N110" s="126">
        <f>'7a.20YrDetails'!N110</f>
        <v>0</v>
      </c>
      <c r="O110" s="126">
        <f>'7a.20YrDetails'!O110</f>
        <v>0</v>
      </c>
      <c r="P110" s="126"/>
      <c r="Q110" s="126">
        <f>'7a.20YrDetails'!Q110</f>
        <v>0</v>
      </c>
      <c r="R110" s="126">
        <f>'7a.20YrDetails'!R110</f>
        <v>0</v>
      </c>
      <c r="S110" s="126"/>
      <c r="T110" s="126">
        <f>'7a.20YrDetails'!T110</f>
        <v>0</v>
      </c>
      <c r="U110" s="126">
        <f>'7a.20YrDetails'!U110</f>
        <v>0</v>
      </c>
      <c r="V110" s="126"/>
      <c r="W110" s="126">
        <f>'7a.20YrDetails'!W110</f>
        <v>0</v>
      </c>
      <c r="X110" s="126">
        <f>'7a.20YrDetails'!X110</f>
        <v>0</v>
      </c>
      <c r="Y110" s="126"/>
      <c r="Z110" s="126">
        <f>'7a.20YrDetails'!Z110</f>
        <v>0</v>
      </c>
      <c r="AA110" s="126">
        <f>'7a.20YrDetails'!AA110</f>
        <v>0</v>
      </c>
      <c r="AB110" s="126"/>
      <c r="AC110" s="126">
        <f>'7a.20YrDetails'!AC110</f>
        <v>0</v>
      </c>
      <c r="AD110" s="126">
        <f>'7a.20YrDetails'!AD110</f>
        <v>0</v>
      </c>
      <c r="AE110" s="126"/>
      <c r="AF110" s="126">
        <f>'7a.20YrDetails'!AF110</f>
        <v>0</v>
      </c>
      <c r="AG110" s="126">
        <f>'7a.20YrDetails'!AG110</f>
        <v>0</v>
      </c>
      <c r="AH110" s="126"/>
      <c r="AI110" s="126">
        <f>'7a.20YrDetails'!AI110</f>
        <v>0</v>
      </c>
      <c r="AJ110" s="126">
        <f>'7a.20YrDetails'!AJ110</f>
        <v>0</v>
      </c>
      <c r="AK110" s="126"/>
      <c r="AL110" s="126">
        <f>'7a.20YrDetails'!AL110</f>
        <v>0</v>
      </c>
      <c r="AM110" s="126">
        <f>'7a.20YrDetails'!AM110</f>
        <v>0</v>
      </c>
      <c r="AN110" s="126"/>
      <c r="AO110" s="126">
        <f>'7a.20YrDetails'!AO110</f>
        <v>0</v>
      </c>
      <c r="AP110" s="126">
        <f>'7a.20YrDetails'!AP110</f>
        <v>0</v>
      </c>
      <c r="AQ110" s="126"/>
      <c r="AR110" s="126">
        <f>'7a.20YrDetails'!AR110</f>
        <v>0</v>
      </c>
      <c r="AS110" s="126">
        <f>'7a.20YrDetails'!AS110</f>
        <v>0</v>
      </c>
      <c r="AT110" s="126"/>
      <c r="AU110" s="126">
        <f>'7a.20YrDetails'!AU110</f>
        <v>0</v>
      </c>
      <c r="AV110" s="126">
        <f>'7a.20YrDetails'!AV110</f>
        <v>0</v>
      </c>
      <c r="AW110" s="126"/>
      <c r="AX110" s="126">
        <f>'7a.20YrDetails'!AX110</f>
        <v>0</v>
      </c>
      <c r="AY110" s="126">
        <f>'7a.20YrDetails'!AY110</f>
        <v>0</v>
      </c>
      <c r="AZ110" s="126"/>
      <c r="BA110" s="126">
        <f>'7a.20YrDetails'!BA110</f>
        <v>0</v>
      </c>
      <c r="BB110" s="126">
        <f>'7a.20YrDetails'!BB110</f>
        <v>0</v>
      </c>
      <c r="BC110" s="126"/>
      <c r="BD110" s="126">
        <f>'7a.20YrDetails'!BD110</f>
        <v>0</v>
      </c>
      <c r="BE110" s="126">
        <f>'7a.20YrDetails'!BE110</f>
        <v>0</v>
      </c>
      <c r="BF110" s="126"/>
      <c r="BG110" s="126">
        <f>'7a.20YrDetails'!BG110</f>
        <v>0</v>
      </c>
      <c r="BH110" s="126">
        <f>'7a.20YrDetails'!BH110</f>
        <v>0</v>
      </c>
      <c r="BI110" s="126"/>
      <c r="BJ110" s="126">
        <f>'7a.20YrDetails'!BJ110</f>
        <v>0</v>
      </c>
      <c r="BK110" s="126">
        <f>'7a.20YrDetails'!BK110</f>
        <v>0</v>
      </c>
      <c r="BL110" s="126"/>
      <c r="BM110" s="126">
        <f>'7a.20YrDetails'!BM110</f>
        <v>0</v>
      </c>
      <c r="BN110" s="126">
        <f>'7a.20YrDetails'!BN110</f>
        <v>0</v>
      </c>
      <c r="BO110" s="126"/>
    </row>
    <row r="111" spans="3:67" ht="0.75" hidden="1" customHeight="1">
      <c r="C111" s="1187" t="str">
        <f>'7a.20YrDetails'!C111</f>
        <v>AVAILABLE CASH FLOW</v>
      </c>
      <c r="D111" s="10"/>
      <c r="E111" s="10"/>
      <c r="F111" s="58"/>
      <c r="G111" s="90"/>
      <c r="H111" s="33">
        <f>'7a.20YrDetails'!H111</f>
        <v>0</v>
      </c>
      <c r="I111" s="33">
        <f>'7a.20YrDetails'!I111</f>
        <v>0</v>
      </c>
      <c r="J111" s="33">
        <f>'7a.20YrDetails'!J111</f>
        <v>0</v>
      </c>
      <c r="K111" s="33">
        <f>'7a.20YrDetails'!K111</f>
        <v>0</v>
      </c>
      <c r="L111" s="33">
        <f>'7a.20YrDetails'!L111</f>
        <v>0</v>
      </c>
      <c r="M111" s="33">
        <f>'7a.20YrDetails'!M111</f>
        <v>0</v>
      </c>
      <c r="N111" s="33">
        <f>'7a.20YrDetails'!N111</f>
        <v>0</v>
      </c>
      <c r="O111" s="33">
        <f>'7a.20YrDetails'!O111</f>
        <v>0</v>
      </c>
      <c r="P111" s="33">
        <f>'7a.20YrDetails'!P111</f>
        <v>0</v>
      </c>
      <c r="Q111" s="33">
        <f>'7a.20YrDetails'!Q111</f>
        <v>0</v>
      </c>
      <c r="R111" s="33">
        <f>'7a.20YrDetails'!R111</f>
        <v>0</v>
      </c>
      <c r="S111" s="33">
        <f>'7a.20YrDetails'!S111</f>
        <v>0</v>
      </c>
      <c r="T111" s="33">
        <f>'7a.20YrDetails'!T111</f>
        <v>0</v>
      </c>
      <c r="U111" s="33">
        <f>'7a.20YrDetails'!U111</f>
        <v>0</v>
      </c>
      <c r="V111" s="33">
        <f>'7a.20YrDetails'!V111</f>
        <v>0</v>
      </c>
      <c r="W111" s="33">
        <f>'7a.20YrDetails'!W111</f>
        <v>0</v>
      </c>
      <c r="X111" s="33">
        <f>'7a.20YrDetails'!X111</f>
        <v>0</v>
      </c>
      <c r="Y111" s="33">
        <f>'7a.20YrDetails'!Y111</f>
        <v>0</v>
      </c>
      <c r="Z111" s="33">
        <f>'7a.20YrDetails'!Z111</f>
        <v>0</v>
      </c>
      <c r="AA111" s="33">
        <f>'7a.20YrDetails'!AA111</f>
        <v>0</v>
      </c>
      <c r="AB111" s="33">
        <f>'7a.20YrDetails'!AB111</f>
        <v>0</v>
      </c>
      <c r="AC111" s="33">
        <f>'7a.20YrDetails'!AC111</f>
        <v>0</v>
      </c>
      <c r="AD111" s="33">
        <f>'7a.20YrDetails'!AD111</f>
        <v>0</v>
      </c>
      <c r="AE111" s="33">
        <f>'7a.20YrDetails'!AE111</f>
        <v>0</v>
      </c>
      <c r="AF111" s="33">
        <f>'7a.20YrDetails'!AF111</f>
        <v>0</v>
      </c>
      <c r="AG111" s="33">
        <f>'7a.20YrDetails'!AG111</f>
        <v>0</v>
      </c>
      <c r="AH111" s="33">
        <f>'7a.20YrDetails'!AH111</f>
        <v>0</v>
      </c>
      <c r="AI111" s="33">
        <f>'7a.20YrDetails'!AI111</f>
        <v>0</v>
      </c>
      <c r="AJ111" s="33">
        <f>'7a.20YrDetails'!AJ111</f>
        <v>0</v>
      </c>
      <c r="AK111" s="33">
        <f>'7a.20YrDetails'!AK111</f>
        <v>0</v>
      </c>
      <c r="AL111" s="33">
        <f>'7a.20YrDetails'!AL111</f>
        <v>0</v>
      </c>
      <c r="AM111" s="33">
        <f>'7a.20YrDetails'!AM111</f>
        <v>0</v>
      </c>
      <c r="AN111" s="33">
        <f>'7a.20YrDetails'!AN111</f>
        <v>0</v>
      </c>
      <c r="AO111" s="33">
        <f>'7a.20YrDetails'!AO111</f>
        <v>0</v>
      </c>
      <c r="AP111" s="33">
        <f>'7a.20YrDetails'!AP111</f>
        <v>0</v>
      </c>
      <c r="AQ111" s="33">
        <f>'7a.20YrDetails'!AQ111</f>
        <v>0</v>
      </c>
      <c r="AR111" s="33">
        <f>'7a.20YrDetails'!AR111</f>
        <v>0</v>
      </c>
      <c r="AS111" s="33">
        <f>'7a.20YrDetails'!AS111</f>
        <v>0</v>
      </c>
      <c r="AT111" s="33">
        <f>'7a.20YrDetails'!AT111</f>
        <v>0</v>
      </c>
      <c r="AU111" s="33">
        <f>'7a.20YrDetails'!AU111</f>
        <v>0</v>
      </c>
      <c r="AV111" s="33">
        <f>'7a.20YrDetails'!AV111</f>
        <v>0</v>
      </c>
      <c r="AW111" s="33">
        <f>'7a.20YrDetails'!AW111</f>
        <v>0</v>
      </c>
      <c r="AX111" s="33">
        <f>'7a.20YrDetails'!AX111</f>
        <v>0</v>
      </c>
      <c r="AY111" s="33">
        <f>'7a.20YrDetails'!AY111</f>
        <v>0</v>
      </c>
      <c r="AZ111" s="33">
        <f>'7a.20YrDetails'!AZ111</f>
        <v>0</v>
      </c>
      <c r="BA111" s="33">
        <f>'7a.20YrDetails'!BA111</f>
        <v>0</v>
      </c>
      <c r="BB111" s="33">
        <f>'7a.20YrDetails'!BB111</f>
        <v>0</v>
      </c>
      <c r="BC111" s="33">
        <f>'7a.20YrDetails'!BC111</f>
        <v>0</v>
      </c>
      <c r="BD111" s="33">
        <f>'7a.20YrDetails'!BD111</f>
        <v>0</v>
      </c>
      <c r="BE111" s="33">
        <f>'7a.20YrDetails'!BE111</f>
        <v>0</v>
      </c>
      <c r="BF111" s="33">
        <f>'7a.20YrDetails'!BF111</f>
        <v>0</v>
      </c>
      <c r="BG111" s="33">
        <f>'7a.20YrDetails'!BG111</f>
        <v>0</v>
      </c>
      <c r="BH111" s="33">
        <f>'7a.20YrDetails'!BH111</f>
        <v>0</v>
      </c>
      <c r="BI111" s="33">
        <f>'7a.20YrDetails'!BI111</f>
        <v>0</v>
      </c>
      <c r="BJ111" s="33">
        <f>'7a.20YrDetails'!BJ111</f>
        <v>0</v>
      </c>
      <c r="BK111" s="33">
        <f>'7a.20YrDetails'!BK111</f>
        <v>0</v>
      </c>
      <c r="BL111" s="33">
        <f>'7a.20YrDetails'!BL111</f>
        <v>0</v>
      </c>
      <c r="BM111" s="33">
        <f>'7a.20YrDetails'!BM111</f>
        <v>0</v>
      </c>
      <c r="BN111" s="33">
        <f>'7a.20YrDetails'!BN111</f>
        <v>0</v>
      </c>
      <c r="BO111" s="33">
        <f>'7a.20YrDetails'!BO111</f>
        <v>0</v>
      </c>
    </row>
    <row r="112" spans="3:67" ht="7.5" customHeight="1">
      <c r="C112" s="12"/>
      <c r="D112" s="9"/>
      <c r="E112" s="9"/>
      <c r="F112" s="56"/>
      <c r="G112" s="55"/>
      <c r="H112" s="55"/>
      <c r="I112" s="55"/>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row>
    <row r="113" spans="3:67" ht="12" customHeight="1">
      <c r="C113" s="6" t="str">
        <f>'7a.20YrDetails'!C113</f>
        <v xml:space="preserve">USES OF CASH FLOW BELOW  (This row also shows DSCR.)                       </v>
      </c>
      <c r="D113" s="9"/>
      <c r="E113" s="9"/>
      <c r="F113" s="1749" t="s">
        <v>303</v>
      </c>
      <c r="G113" s="55"/>
      <c r="H113" s="55"/>
      <c r="I113" s="55"/>
      <c r="J113" s="92" t="str">
        <f>'7a.20YrDetails'!J113</f>
        <v/>
      </c>
      <c r="K113" s="92"/>
      <c r="L113" s="92"/>
      <c r="M113" s="92" t="str">
        <f>'7a.20YrDetails'!M113</f>
        <v/>
      </c>
      <c r="N113" s="92"/>
      <c r="O113" s="92"/>
      <c r="P113" s="92" t="str">
        <f>'7a.20YrDetails'!P113</f>
        <v/>
      </c>
      <c r="Q113" s="92"/>
      <c r="R113" s="92"/>
      <c r="S113" s="92" t="str">
        <f>'7a.20YrDetails'!S113</f>
        <v/>
      </c>
      <c r="T113" s="92"/>
      <c r="U113" s="92"/>
      <c r="V113" s="92" t="str">
        <f>'7a.20YrDetails'!V113</f>
        <v/>
      </c>
      <c r="W113" s="92"/>
      <c r="X113" s="92"/>
      <c r="Y113" s="92" t="str">
        <f>'7a.20YrDetails'!Y113</f>
        <v/>
      </c>
      <c r="Z113" s="92"/>
      <c r="AA113" s="92"/>
      <c r="AB113" s="92" t="str">
        <f>'7a.20YrDetails'!AB113</f>
        <v/>
      </c>
      <c r="AC113" s="92"/>
      <c r="AD113" s="92"/>
      <c r="AE113" s="92" t="str">
        <f>'7a.20YrDetails'!AE113</f>
        <v/>
      </c>
      <c r="AF113" s="92"/>
      <c r="AG113" s="92"/>
      <c r="AH113" s="92" t="str">
        <f>'7a.20YrDetails'!AH113</f>
        <v/>
      </c>
      <c r="AI113" s="92"/>
      <c r="AJ113" s="92"/>
      <c r="AK113" s="92" t="str">
        <f>'7a.20YrDetails'!AK113</f>
        <v/>
      </c>
      <c r="AL113" s="92"/>
      <c r="AM113" s="92"/>
      <c r="AN113" s="92" t="str">
        <f>'7a.20YrDetails'!AN113</f>
        <v/>
      </c>
      <c r="AO113" s="92"/>
      <c r="AP113" s="92"/>
      <c r="AQ113" s="92" t="str">
        <f>'7a.20YrDetails'!AQ113</f>
        <v/>
      </c>
      <c r="AR113" s="92"/>
      <c r="AS113" s="92"/>
      <c r="AT113" s="92" t="str">
        <f>'7a.20YrDetails'!AT113</f>
        <v/>
      </c>
      <c r="AU113" s="92"/>
      <c r="AV113" s="92"/>
      <c r="AW113" s="92" t="str">
        <f>'7a.20YrDetails'!AW113</f>
        <v/>
      </c>
      <c r="AX113" s="92"/>
      <c r="AY113" s="92"/>
      <c r="AZ113" s="92" t="str">
        <f>'7a.20YrDetails'!AZ113</f>
        <v/>
      </c>
      <c r="BA113" s="92"/>
      <c r="BB113" s="92"/>
      <c r="BC113" s="92" t="str">
        <f>'7a.20YrDetails'!BC113</f>
        <v/>
      </c>
      <c r="BD113" s="92"/>
      <c r="BE113" s="92"/>
      <c r="BF113" s="92" t="str">
        <f>'7a.20YrDetails'!BF113</f>
        <v/>
      </c>
      <c r="BG113" s="92"/>
      <c r="BH113" s="92"/>
      <c r="BI113" s="92" t="str">
        <f>'7a.20YrDetails'!BI113</f>
        <v/>
      </c>
      <c r="BJ113" s="92"/>
      <c r="BK113" s="92"/>
      <c r="BL113" s="92" t="str">
        <f>'7a.20YrDetails'!BL113</f>
        <v/>
      </c>
      <c r="BM113" s="92"/>
      <c r="BN113" s="92"/>
      <c r="BO113" s="92" t="str">
        <f>'7a.20YrDetails'!BO113</f>
        <v/>
      </c>
    </row>
    <row r="114" spans="3:67" ht="12" customHeight="1">
      <c r="C114" s="1748" t="str">
        <f>'7a.20YrDetails'!C114</f>
        <v>USES THAT PRECEDE MOHCD DEBT SERVICE IN WATERFALL</v>
      </c>
      <c r="D114" s="9"/>
      <c r="E114" s="9"/>
      <c r="F114" s="56"/>
      <c r="G114" s="55"/>
      <c r="H114" s="55"/>
      <c r="I114" s="55"/>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row>
    <row r="115" spans="3:67" ht="12" customHeight="1">
      <c r="C115" s="11" t="str">
        <f>'7a.20YrDetails'!C121</f>
        <v>Deferred Developer Fee (Enter amt &lt;= Max Fee from row 131)</v>
      </c>
      <c r="D115" s="9"/>
      <c r="E115" s="9"/>
      <c r="F115" s="56"/>
      <c r="G115" s="66" t="str">
        <f>IF('7a.20YrDetails'!$G121="","",'7a.20YrDetails'!$G121)</f>
        <v/>
      </c>
      <c r="H115" s="126">
        <f>'7a.20YrDetails'!H121</f>
        <v>0</v>
      </c>
      <c r="I115" s="126">
        <f>'7a.20YrDetails'!I121</f>
        <v>0</v>
      </c>
      <c r="J115" s="126">
        <f>'7a.20YrDetails'!J121</f>
        <v>0</v>
      </c>
      <c r="K115" s="126">
        <f>'7a.20YrDetails'!K121</f>
        <v>0</v>
      </c>
      <c r="L115" s="126">
        <f>'7a.20YrDetails'!L121</f>
        <v>0</v>
      </c>
      <c r="M115" s="126">
        <f>'7a.20YrDetails'!M121</f>
        <v>0</v>
      </c>
      <c r="N115" s="126">
        <f>'7a.20YrDetails'!N121</f>
        <v>0</v>
      </c>
      <c r="O115" s="126">
        <f>'7a.20YrDetails'!O121</f>
        <v>0</v>
      </c>
      <c r="P115" s="126">
        <f>'7a.20YrDetails'!P121</f>
        <v>0</v>
      </c>
      <c r="Q115" s="126">
        <f>'7a.20YrDetails'!Q121</f>
        <v>0</v>
      </c>
      <c r="R115" s="126">
        <f>'7a.20YrDetails'!R121</f>
        <v>0</v>
      </c>
      <c r="S115" s="126">
        <f>'7a.20YrDetails'!S121</f>
        <v>0</v>
      </c>
      <c r="T115" s="126">
        <f>'7a.20YrDetails'!T121</f>
        <v>0</v>
      </c>
      <c r="U115" s="126">
        <f>'7a.20YrDetails'!U121</f>
        <v>0</v>
      </c>
      <c r="V115" s="126">
        <f>'7a.20YrDetails'!V121</f>
        <v>0</v>
      </c>
      <c r="W115" s="126">
        <f>'7a.20YrDetails'!W121</f>
        <v>0</v>
      </c>
      <c r="X115" s="126">
        <f>'7a.20YrDetails'!X121</f>
        <v>0</v>
      </c>
      <c r="Y115" s="126">
        <f>'7a.20YrDetails'!Y121</f>
        <v>0</v>
      </c>
      <c r="Z115" s="126">
        <f>'7a.20YrDetails'!Z121</f>
        <v>0</v>
      </c>
      <c r="AA115" s="126">
        <f>'7a.20YrDetails'!AA121</f>
        <v>0</v>
      </c>
      <c r="AB115" s="126">
        <f>'7a.20YrDetails'!AB121</f>
        <v>0</v>
      </c>
      <c r="AC115" s="126">
        <f>'7a.20YrDetails'!AC121</f>
        <v>0</v>
      </c>
      <c r="AD115" s="126">
        <f>'7a.20YrDetails'!AD121</f>
        <v>0</v>
      </c>
      <c r="AE115" s="126">
        <f>'7a.20YrDetails'!AE121</f>
        <v>0</v>
      </c>
      <c r="AF115" s="126">
        <f>'7a.20YrDetails'!AF121</f>
        <v>0</v>
      </c>
      <c r="AG115" s="126">
        <f>'7a.20YrDetails'!AG121</f>
        <v>0</v>
      </c>
      <c r="AH115" s="126">
        <f>'7a.20YrDetails'!AH121</f>
        <v>0</v>
      </c>
      <c r="AI115" s="126">
        <f>'7a.20YrDetails'!AI121</f>
        <v>0</v>
      </c>
      <c r="AJ115" s="126">
        <f>'7a.20YrDetails'!AJ121</f>
        <v>0</v>
      </c>
      <c r="AK115" s="126">
        <f>'7a.20YrDetails'!AK121</f>
        <v>0</v>
      </c>
      <c r="AL115" s="126">
        <f>'7a.20YrDetails'!AL121</f>
        <v>0</v>
      </c>
      <c r="AM115" s="126">
        <f>'7a.20YrDetails'!AM121</f>
        <v>0</v>
      </c>
      <c r="AN115" s="126">
        <f>'7a.20YrDetails'!AN121</f>
        <v>0</v>
      </c>
      <c r="AO115" s="126">
        <f>'7a.20YrDetails'!AO121</f>
        <v>0</v>
      </c>
      <c r="AP115" s="126">
        <f>'7a.20YrDetails'!AP121</f>
        <v>0</v>
      </c>
      <c r="AQ115" s="126">
        <f>'7a.20YrDetails'!AQ121</f>
        <v>0</v>
      </c>
      <c r="AR115" s="126">
        <f>'7a.20YrDetails'!AR121</f>
        <v>0</v>
      </c>
      <c r="AS115" s="126">
        <f>'7a.20YrDetails'!AS121</f>
        <v>0</v>
      </c>
      <c r="AT115" s="126">
        <f>'7a.20YrDetails'!AT121</f>
        <v>0</v>
      </c>
      <c r="AU115" s="126">
        <f>'7a.20YrDetails'!AU121</f>
        <v>0</v>
      </c>
      <c r="AV115" s="126">
        <f>'7a.20YrDetails'!AV121</f>
        <v>0</v>
      </c>
      <c r="AW115" s="126">
        <f>'7a.20YrDetails'!AW121</f>
        <v>0</v>
      </c>
      <c r="AX115" s="126">
        <f>'7a.20YrDetails'!AX121</f>
        <v>0</v>
      </c>
      <c r="AY115" s="126">
        <f>'7a.20YrDetails'!AY121</f>
        <v>0</v>
      </c>
      <c r="AZ115" s="126">
        <f>'7a.20YrDetails'!AZ121</f>
        <v>0</v>
      </c>
      <c r="BA115" s="126">
        <f>'7a.20YrDetails'!BA121</f>
        <v>0</v>
      </c>
      <c r="BB115" s="126">
        <f>'7a.20YrDetails'!BB121</f>
        <v>0</v>
      </c>
      <c r="BC115" s="126">
        <f>'7a.20YrDetails'!BC121</f>
        <v>0</v>
      </c>
      <c r="BD115" s="126">
        <f>'7a.20YrDetails'!BD121</f>
        <v>0</v>
      </c>
      <c r="BE115" s="126">
        <f>'7a.20YrDetails'!BE121</f>
        <v>0</v>
      </c>
      <c r="BF115" s="126">
        <f>'7a.20YrDetails'!BF121</f>
        <v>0</v>
      </c>
      <c r="BG115" s="126">
        <f>'7a.20YrDetails'!BG121</f>
        <v>0</v>
      </c>
      <c r="BH115" s="126">
        <f>'7a.20YrDetails'!BH121</f>
        <v>0</v>
      </c>
      <c r="BI115" s="126">
        <f>'7a.20YrDetails'!BI121</f>
        <v>0</v>
      </c>
      <c r="BJ115" s="126">
        <f>'7a.20YrDetails'!BJ121</f>
        <v>0</v>
      </c>
      <c r="BK115" s="126">
        <f>'7a.20YrDetails'!BK121</f>
        <v>0</v>
      </c>
      <c r="BL115" s="126">
        <f>'7a.20YrDetails'!BL121</f>
        <v>0</v>
      </c>
      <c r="BM115" s="126">
        <f>'7a.20YrDetails'!BM121</f>
        <v>0</v>
      </c>
      <c r="BN115" s="126">
        <f>'7a.20YrDetails'!BN121</f>
        <v>0</v>
      </c>
      <c r="BO115" s="126">
        <f>'7a.20YrDetails'!BO121</f>
        <v>0</v>
      </c>
    </row>
    <row r="116" spans="3:67" ht="12" customHeight="1">
      <c r="C116" s="11" t="str">
        <f>'7a.20YrDetails'!C115</f>
        <v>"Below-the-line" Asset Mgt fee (uncommon in new projects, see policy)</v>
      </c>
      <c r="D116" s="9"/>
      <c r="E116" s="25">
        <f>'7a.20YrDetails'!E115</f>
        <v>3.5000000000000003E-2</v>
      </c>
      <c r="F116" s="25">
        <f>'7a.20YrDetails'!F115</f>
        <v>3.5000000000000003E-2</v>
      </c>
      <c r="G116" s="52" t="str">
        <f>IF('7a.20YrDetails'!$G115="","",'7a.20YrDetails'!$G115)</f>
        <v>per MOHCD policy</v>
      </c>
      <c r="H116" s="126">
        <f>'7a.20YrDetails'!H115</f>
        <v>0</v>
      </c>
      <c r="I116" s="126">
        <f>'7a.20YrDetails'!I115</f>
        <v>0</v>
      </c>
      <c r="J116" s="126">
        <f>'7a.20YrDetails'!J115</f>
        <v>0</v>
      </c>
      <c r="K116" s="126">
        <f>'7a.20YrDetails'!K115</f>
        <v>0</v>
      </c>
      <c r="L116" s="126">
        <f>'7a.20YrDetails'!L115</f>
        <v>0</v>
      </c>
      <c r="M116" s="126">
        <f>'7a.20YrDetails'!M115</f>
        <v>0</v>
      </c>
      <c r="N116" s="126">
        <f>'7a.20YrDetails'!N115</f>
        <v>0</v>
      </c>
      <c r="O116" s="126">
        <f>'7a.20YrDetails'!O115</f>
        <v>0</v>
      </c>
      <c r="P116" s="126">
        <f>'7a.20YrDetails'!P115</f>
        <v>0</v>
      </c>
      <c r="Q116" s="126">
        <f>'7a.20YrDetails'!Q115</f>
        <v>0</v>
      </c>
      <c r="R116" s="126">
        <f>'7a.20YrDetails'!R115</f>
        <v>0</v>
      </c>
      <c r="S116" s="126">
        <f>'7a.20YrDetails'!S115</f>
        <v>0</v>
      </c>
      <c r="T116" s="126">
        <f>'7a.20YrDetails'!T115</f>
        <v>0</v>
      </c>
      <c r="U116" s="126">
        <f>'7a.20YrDetails'!U115</f>
        <v>0</v>
      </c>
      <c r="V116" s="126">
        <f>'7a.20YrDetails'!V115</f>
        <v>0</v>
      </c>
      <c r="W116" s="126">
        <f>'7a.20YrDetails'!W115</f>
        <v>0</v>
      </c>
      <c r="X116" s="126">
        <f>'7a.20YrDetails'!X115</f>
        <v>0</v>
      </c>
      <c r="Y116" s="126">
        <f>'7a.20YrDetails'!Y115</f>
        <v>0</v>
      </c>
      <c r="Z116" s="126">
        <f>'7a.20YrDetails'!Z115</f>
        <v>0</v>
      </c>
      <c r="AA116" s="126">
        <f>'7a.20YrDetails'!AA115</f>
        <v>0</v>
      </c>
      <c r="AB116" s="126">
        <f>'7a.20YrDetails'!AB115</f>
        <v>0</v>
      </c>
      <c r="AC116" s="126">
        <f>'7a.20YrDetails'!AC115</f>
        <v>0</v>
      </c>
      <c r="AD116" s="126">
        <f>'7a.20YrDetails'!AD115</f>
        <v>0</v>
      </c>
      <c r="AE116" s="126">
        <f>'7a.20YrDetails'!AE115</f>
        <v>0</v>
      </c>
      <c r="AF116" s="126">
        <f>'7a.20YrDetails'!AF115</f>
        <v>0</v>
      </c>
      <c r="AG116" s="126">
        <f>'7a.20YrDetails'!AG115</f>
        <v>0</v>
      </c>
      <c r="AH116" s="126">
        <f>'7a.20YrDetails'!AH115</f>
        <v>0</v>
      </c>
      <c r="AI116" s="126">
        <f>'7a.20YrDetails'!AI115</f>
        <v>0</v>
      </c>
      <c r="AJ116" s="126">
        <f>'7a.20YrDetails'!AJ115</f>
        <v>0</v>
      </c>
      <c r="AK116" s="126">
        <f>'7a.20YrDetails'!AK115</f>
        <v>0</v>
      </c>
      <c r="AL116" s="126">
        <f>'7a.20YrDetails'!AL115</f>
        <v>0</v>
      </c>
      <c r="AM116" s="126">
        <f>'7a.20YrDetails'!AM115</f>
        <v>0</v>
      </c>
      <c r="AN116" s="126">
        <f>'7a.20YrDetails'!AN115</f>
        <v>0</v>
      </c>
      <c r="AO116" s="126">
        <f>'7a.20YrDetails'!AO115</f>
        <v>0</v>
      </c>
      <c r="AP116" s="126">
        <f>'7a.20YrDetails'!AP115</f>
        <v>0</v>
      </c>
      <c r="AQ116" s="126">
        <f>'7a.20YrDetails'!AQ115</f>
        <v>0</v>
      </c>
      <c r="AR116" s="126">
        <f>'7a.20YrDetails'!AR115</f>
        <v>0</v>
      </c>
      <c r="AS116" s="126">
        <f>'7a.20YrDetails'!AS115</f>
        <v>0</v>
      </c>
      <c r="AT116" s="126">
        <f>'7a.20YrDetails'!AT115</f>
        <v>0</v>
      </c>
      <c r="AU116" s="126">
        <f>'7a.20YrDetails'!AU115</f>
        <v>0</v>
      </c>
      <c r="AV116" s="126">
        <f>'7a.20YrDetails'!AV115</f>
        <v>0</v>
      </c>
      <c r="AW116" s="126">
        <f>'7a.20YrDetails'!AW115</f>
        <v>0</v>
      </c>
      <c r="AX116" s="126">
        <f>'7a.20YrDetails'!AX115</f>
        <v>0</v>
      </c>
      <c r="AY116" s="126">
        <f>'7a.20YrDetails'!AY115</f>
        <v>0</v>
      </c>
      <c r="AZ116" s="126">
        <f>'7a.20YrDetails'!AZ115</f>
        <v>0</v>
      </c>
      <c r="BA116" s="126">
        <f>'7a.20YrDetails'!BA115</f>
        <v>0</v>
      </c>
      <c r="BB116" s="126">
        <f>'7a.20YrDetails'!BB115</f>
        <v>0</v>
      </c>
      <c r="BC116" s="126">
        <f>'7a.20YrDetails'!BC115</f>
        <v>0</v>
      </c>
      <c r="BD116" s="126">
        <f>'7a.20YrDetails'!BD115</f>
        <v>0</v>
      </c>
      <c r="BE116" s="126">
        <f>'7a.20YrDetails'!BE115</f>
        <v>0</v>
      </c>
      <c r="BF116" s="126">
        <f>'7a.20YrDetails'!BF115</f>
        <v>0</v>
      </c>
      <c r="BG116" s="126">
        <f>'7a.20YrDetails'!BG115</f>
        <v>0</v>
      </c>
      <c r="BH116" s="126">
        <f>'7a.20YrDetails'!BH115</f>
        <v>0</v>
      </c>
      <c r="BI116" s="126">
        <f>'7a.20YrDetails'!BI115</f>
        <v>0</v>
      </c>
      <c r="BJ116" s="126">
        <f>'7a.20YrDetails'!BJ115</f>
        <v>0</v>
      </c>
      <c r="BK116" s="126">
        <f>'7a.20YrDetails'!BK115</f>
        <v>0</v>
      </c>
      <c r="BL116" s="126">
        <f>'7a.20YrDetails'!BL115</f>
        <v>0</v>
      </c>
      <c r="BM116" s="126">
        <f>'7a.20YrDetails'!BM115</f>
        <v>0</v>
      </c>
      <c r="BN116" s="126">
        <f>'7a.20YrDetails'!BN115</f>
        <v>0</v>
      </c>
      <c r="BO116" s="126">
        <f>'7a.20YrDetails'!BO115</f>
        <v>0</v>
      </c>
    </row>
    <row r="117" spans="3:67" ht="12" customHeight="1">
      <c r="C117" s="16" t="str">
        <f>'7a.20YrDetails'!C116</f>
        <v>Partnership Management Fee (see policy for limits)</v>
      </c>
      <c r="D117" s="9"/>
      <c r="E117" s="25">
        <f>'7a.20YrDetails'!E116</f>
        <v>3.5000000000000003E-2</v>
      </c>
      <c r="F117" s="25">
        <f>'7a.20YrDetails'!F116</f>
        <v>3.5000000000000003E-2</v>
      </c>
      <c r="G117" s="66" t="str">
        <f>IF('7a.20YrDetails'!$G116="","",'7a.20YrDetails'!$G116)</f>
        <v>per MOHCD policy</v>
      </c>
      <c r="H117" s="126">
        <f>'7a.20YrDetails'!H116</f>
        <v>0</v>
      </c>
      <c r="I117" s="126">
        <f>'7a.20YrDetails'!I116</f>
        <v>0</v>
      </c>
      <c r="J117" s="126">
        <f>'7a.20YrDetails'!J116</f>
        <v>0</v>
      </c>
      <c r="K117" s="126">
        <f>'7a.20YrDetails'!K116</f>
        <v>0</v>
      </c>
      <c r="L117" s="126">
        <f>'7a.20YrDetails'!L116</f>
        <v>0</v>
      </c>
      <c r="M117" s="126">
        <f>'7a.20YrDetails'!M116</f>
        <v>0</v>
      </c>
      <c r="N117" s="126">
        <f>'7a.20YrDetails'!N116</f>
        <v>0</v>
      </c>
      <c r="O117" s="126">
        <f>'7a.20YrDetails'!O116</f>
        <v>0</v>
      </c>
      <c r="P117" s="126">
        <f>'7a.20YrDetails'!P116</f>
        <v>0</v>
      </c>
      <c r="Q117" s="126">
        <f>'7a.20YrDetails'!Q116</f>
        <v>0</v>
      </c>
      <c r="R117" s="126">
        <f>'7a.20YrDetails'!R116</f>
        <v>0</v>
      </c>
      <c r="S117" s="126">
        <f>'7a.20YrDetails'!S116</f>
        <v>0</v>
      </c>
      <c r="T117" s="126">
        <f>'7a.20YrDetails'!T116</f>
        <v>0</v>
      </c>
      <c r="U117" s="126">
        <f>'7a.20YrDetails'!U116</f>
        <v>0</v>
      </c>
      <c r="V117" s="126">
        <f>'7a.20YrDetails'!V116</f>
        <v>0</v>
      </c>
      <c r="W117" s="126">
        <f>'7a.20YrDetails'!W116</f>
        <v>0</v>
      </c>
      <c r="X117" s="126">
        <f>'7a.20YrDetails'!X116</f>
        <v>0</v>
      </c>
      <c r="Y117" s="126">
        <f>'7a.20YrDetails'!Y116</f>
        <v>0</v>
      </c>
      <c r="Z117" s="126">
        <f>'7a.20YrDetails'!Z116</f>
        <v>0</v>
      </c>
      <c r="AA117" s="126">
        <f>'7a.20YrDetails'!AA116</f>
        <v>0</v>
      </c>
      <c r="AB117" s="126">
        <f>'7a.20YrDetails'!AB116</f>
        <v>0</v>
      </c>
      <c r="AC117" s="126">
        <f>'7a.20YrDetails'!AC116</f>
        <v>0</v>
      </c>
      <c r="AD117" s="126">
        <f>'7a.20YrDetails'!AD116</f>
        <v>0</v>
      </c>
      <c r="AE117" s="126">
        <f>'7a.20YrDetails'!AE116</f>
        <v>0</v>
      </c>
      <c r="AF117" s="126">
        <f>'7a.20YrDetails'!AF116</f>
        <v>0</v>
      </c>
      <c r="AG117" s="126">
        <f>'7a.20YrDetails'!AG116</f>
        <v>0</v>
      </c>
      <c r="AH117" s="126">
        <f>'7a.20YrDetails'!AH116</f>
        <v>0</v>
      </c>
      <c r="AI117" s="126">
        <f>'7a.20YrDetails'!AI116</f>
        <v>0</v>
      </c>
      <c r="AJ117" s="126">
        <f>'7a.20YrDetails'!AJ116</f>
        <v>0</v>
      </c>
      <c r="AK117" s="126">
        <f>'7a.20YrDetails'!AK116</f>
        <v>0</v>
      </c>
      <c r="AL117" s="126">
        <f>'7a.20YrDetails'!AL116</f>
        <v>0</v>
      </c>
      <c r="AM117" s="126">
        <f>'7a.20YrDetails'!AM116</f>
        <v>0</v>
      </c>
      <c r="AN117" s="126">
        <f>'7a.20YrDetails'!AN116</f>
        <v>0</v>
      </c>
      <c r="AO117" s="126">
        <f>'7a.20YrDetails'!AO116</f>
        <v>0</v>
      </c>
      <c r="AP117" s="126">
        <f>'7a.20YrDetails'!AP116</f>
        <v>0</v>
      </c>
      <c r="AQ117" s="126">
        <f>'7a.20YrDetails'!AQ116</f>
        <v>0</v>
      </c>
      <c r="AR117" s="126">
        <f>'7a.20YrDetails'!AR116</f>
        <v>0</v>
      </c>
      <c r="AS117" s="126">
        <f>'7a.20YrDetails'!AS116</f>
        <v>0</v>
      </c>
      <c r="AT117" s="126">
        <f>'7a.20YrDetails'!AT116</f>
        <v>0</v>
      </c>
      <c r="AU117" s="126">
        <f>'7a.20YrDetails'!AU116</f>
        <v>0</v>
      </c>
      <c r="AV117" s="126">
        <f>'7a.20YrDetails'!AV116</f>
        <v>0</v>
      </c>
      <c r="AW117" s="126">
        <f>'7a.20YrDetails'!AW116</f>
        <v>0</v>
      </c>
      <c r="AX117" s="126">
        <f>'7a.20YrDetails'!AX116</f>
        <v>0</v>
      </c>
      <c r="AY117" s="126">
        <f>'7a.20YrDetails'!AY116</f>
        <v>0</v>
      </c>
      <c r="AZ117" s="126">
        <f>'7a.20YrDetails'!AZ116</f>
        <v>0</v>
      </c>
      <c r="BA117" s="126">
        <f>'7a.20YrDetails'!BA116</f>
        <v>0</v>
      </c>
      <c r="BB117" s="126">
        <f>'7a.20YrDetails'!BB116</f>
        <v>0</v>
      </c>
      <c r="BC117" s="126">
        <f>'7a.20YrDetails'!BC116</f>
        <v>0</v>
      </c>
      <c r="BD117" s="126">
        <f>'7a.20YrDetails'!BD116</f>
        <v>0</v>
      </c>
      <c r="BE117" s="126">
        <f>'7a.20YrDetails'!BE116</f>
        <v>0</v>
      </c>
      <c r="BF117" s="126">
        <f>'7a.20YrDetails'!BF116</f>
        <v>0</v>
      </c>
      <c r="BG117" s="126">
        <f>'7a.20YrDetails'!BG116</f>
        <v>0</v>
      </c>
      <c r="BH117" s="126">
        <f>'7a.20YrDetails'!BH116</f>
        <v>0</v>
      </c>
      <c r="BI117" s="126">
        <f>'7a.20YrDetails'!BI116</f>
        <v>0</v>
      </c>
      <c r="BJ117" s="126">
        <f>'7a.20YrDetails'!BJ116</f>
        <v>0</v>
      </c>
      <c r="BK117" s="126">
        <f>'7a.20YrDetails'!BK116</f>
        <v>0</v>
      </c>
      <c r="BL117" s="126">
        <f>'7a.20YrDetails'!BL116</f>
        <v>0</v>
      </c>
      <c r="BM117" s="126">
        <f>'7a.20YrDetails'!BM116</f>
        <v>0</v>
      </c>
      <c r="BN117" s="126">
        <f>'7a.20YrDetails'!BN116</f>
        <v>0</v>
      </c>
      <c r="BO117" s="126">
        <f>'7a.20YrDetails'!BO116</f>
        <v>0</v>
      </c>
    </row>
    <row r="118" spans="3:67" ht="12" customHeight="1">
      <c r="C118" s="14" t="str">
        <f>'7a.20YrDetails'!C117</f>
        <v>Investor Service Fee (aka "LP Asset Mgt Fee") (see policy for limits)</v>
      </c>
      <c r="D118" s="9"/>
      <c r="E118" s="9"/>
      <c r="F118" s="56"/>
      <c r="G118" s="52" t="str">
        <f>IF('7a.20YrDetails'!$G117="","",'7a.20YrDetails'!$G117)</f>
        <v>per MOHCD policy no annual increase</v>
      </c>
      <c r="H118" s="126">
        <f>'7a.20YrDetails'!H117</f>
        <v>0</v>
      </c>
      <c r="I118" s="126">
        <f>'7a.20YrDetails'!I117</f>
        <v>0</v>
      </c>
      <c r="J118" s="126">
        <f>'7a.20YrDetails'!J117</f>
        <v>0</v>
      </c>
      <c r="K118" s="126">
        <f>'7a.20YrDetails'!K117</f>
        <v>0</v>
      </c>
      <c r="L118" s="126">
        <f>'7a.20YrDetails'!L117</f>
        <v>0</v>
      </c>
      <c r="M118" s="126">
        <f>'7a.20YrDetails'!M117</f>
        <v>0</v>
      </c>
      <c r="N118" s="126">
        <f>'7a.20YrDetails'!N117</f>
        <v>0</v>
      </c>
      <c r="O118" s="126">
        <f>'7a.20YrDetails'!O117</f>
        <v>0</v>
      </c>
      <c r="P118" s="126">
        <f>'7a.20YrDetails'!P117</f>
        <v>0</v>
      </c>
      <c r="Q118" s="126">
        <f>'7a.20YrDetails'!Q117</f>
        <v>0</v>
      </c>
      <c r="R118" s="126">
        <f>'7a.20YrDetails'!R117</f>
        <v>0</v>
      </c>
      <c r="S118" s="126">
        <f>'7a.20YrDetails'!S117</f>
        <v>0</v>
      </c>
      <c r="T118" s="126">
        <f>'7a.20YrDetails'!T117</f>
        <v>0</v>
      </c>
      <c r="U118" s="126">
        <f>'7a.20YrDetails'!U117</f>
        <v>0</v>
      </c>
      <c r="V118" s="126">
        <f>'7a.20YrDetails'!V117</f>
        <v>0</v>
      </c>
      <c r="W118" s="126">
        <f>'7a.20YrDetails'!W117</f>
        <v>0</v>
      </c>
      <c r="X118" s="126">
        <f>'7a.20YrDetails'!X117</f>
        <v>0</v>
      </c>
      <c r="Y118" s="126">
        <f>'7a.20YrDetails'!Y117</f>
        <v>0</v>
      </c>
      <c r="Z118" s="126">
        <f>'7a.20YrDetails'!Z117</f>
        <v>0</v>
      </c>
      <c r="AA118" s="126">
        <f>'7a.20YrDetails'!AA117</f>
        <v>0</v>
      </c>
      <c r="AB118" s="126">
        <f>'7a.20YrDetails'!AB117</f>
        <v>0</v>
      </c>
      <c r="AC118" s="126">
        <f>'7a.20YrDetails'!AC117</f>
        <v>0</v>
      </c>
      <c r="AD118" s="126">
        <f>'7a.20YrDetails'!AD117</f>
        <v>0</v>
      </c>
      <c r="AE118" s="126">
        <f>'7a.20YrDetails'!AE117</f>
        <v>0</v>
      </c>
      <c r="AF118" s="126">
        <f>'7a.20YrDetails'!AF117</f>
        <v>0</v>
      </c>
      <c r="AG118" s="126">
        <f>'7a.20YrDetails'!AG117</f>
        <v>0</v>
      </c>
      <c r="AH118" s="126">
        <f>'7a.20YrDetails'!AH117</f>
        <v>0</v>
      </c>
      <c r="AI118" s="126">
        <f>'7a.20YrDetails'!AI117</f>
        <v>0</v>
      </c>
      <c r="AJ118" s="126">
        <f>'7a.20YrDetails'!AJ117</f>
        <v>0</v>
      </c>
      <c r="AK118" s="126">
        <f>'7a.20YrDetails'!AK117</f>
        <v>0</v>
      </c>
      <c r="AL118" s="126">
        <f>'7a.20YrDetails'!AL117</f>
        <v>0</v>
      </c>
      <c r="AM118" s="126">
        <f>'7a.20YrDetails'!AM117</f>
        <v>0</v>
      </c>
      <c r="AN118" s="126">
        <f>'7a.20YrDetails'!AN117</f>
        <v>0</v>
      </c>
      <c r="AO118" s="126">
        <f>'7a.20YrDetails'!AO117</f>
        <v>0</v>
      </c>
      <c r="AP118" s="126">
        <f>'7a.20YrDetails'!AP117</f>
        <v>0</v>
      </c>
      <c r="AQ118" s="126">
        <f>'7a.20YrDetails'!AQ117</f>
        <v>0</v>
      </c>
      <c r="AR118" s="126">
        <f>'7a.20YrDetails'!AR117</f>
        <v>0</v>
      </c>
      <c r="AS118" s="126">
        <f>'7a.20YrDetails'!AS117</f>
        <v>0</v>
      </c>
      <c r="AT118" s="126">
        <f>'7a.20YrDetails'!AT117</f>
        <v>0</v>
      </c>
      <c r="AU118" s="126">
        <f>'7a.20YrDetails'!AU117</f>
        <v>0</v>
      </c>
      <c r="AV118" s="126">
        <f>'7a.20YrDetails'!AV117</f>
        <v>0</v>
      </c>
      <c r="AW118" s="126">
        <f>'7a.20YrDetails'!AW117</f>
        <v>0</v>
      </c>
      <c r="AX118" s="126">
        <f>'7a.20YrDetails'!AX117</f>
        <v>0</v>
      </c>
      <c r="AY118" s="126">
        <f>'7a.20YrDetails'!AY117</f>
        <v>0</v>
      </c>
      <c r="AZ118" s="126">
        <f>'7a.20YrDetails'!AZ117</f>
        <v>0</v>
      </c>
      <c r="BA118" s="126">
        <f>'7a.20YrDetails'!BA117</f>
        <v>0</v>
      </c>
      <c r="BB118" s="126">
        <f>'7a.20YrDetails'!BB117</f>
        <v>0</v>
      </c>
      <c r="BC118" s="126">
        <f>'7a.20YrDetails'!BC117</f>
        <v>0</v>
      </c>
      <c r="BD118" s="126">
        <f>'7a.20YrDetails'!BD117</f>
        <v>0</v>
      </c>
      <c r="BE118" s="126">
        <f>'7a.20YrDetails'!BE117</f>
        <v>0</v>
      </c>
      <c r="BF118" s="126">
        <f>'7a.20YrDetails'!BF117</f>
        <v>0</v>
      </c>
      <c r="BG118" s="126">
        <f>'7a.20YrDetails'!BG117</f>
        <v>0</v>
      </c>
      <c r="BH118" s="126">
        <f>'7a.20YrDetails'!BH117</f>
        <v>0</v>
      </c>
      <c r="BI118" s="126">
        <f>'7a.20YrDetails'!BI117</f>
        <v>0</v>
      </c>
      <c r="BJ118" s="126">
        <f>'7a.20YrDetails'!BJ117</f>
        <v>0</v>
      </c>
      <c r="BK118" s="126">
        <f>'7a.20YrDetails'!BK117</f>
        <v>0</v>
      </c>
      <c r="BL118" s="126">
        <f>'7a.20YrDetails'!BL117</f>
        <v>0</v>
      </c>
      <c r="BM118" s="126">
        <f>'7a.20YrDetails'!BM117</f>
        <v>0</v>
      </c>
      <c r="BN118" s="126">
        <f>'7a.20YrDetails'!BN117</f>
        <v>0</v>
      </c>
      <c r="BO118" s="126">
        <f>'7a.20YrDetails'!BO117</f>
        <v>0</v>
      </c>
    </row>
    <row r="119" spans="3:67" ht="12" customHeight="1">
      <c r="C119" s="16" t="str">
        <f>'7a.20YrDetails'!C118</f>
        <v>Other Payments</v>
      </c>
      <c r="D119" s="9"/>
      <c r="E119" s="9"/>
      <c r="F119" s="56"/>
      <c r="G119" s="52" t="str">
        <f>IF('7a.20YrDetails'!$G118="","",'7a.20YrDetails'!$G118)</f>
        <v/>
      </c>
      <c r="H119" s="126">
        <f>'7a.20YrDetails'!H118</f>
        <v>0</v>
      </c>
      <c r="I119" s="126">
        <f>'7a.20YrDetails'!I118</f>
        <v>0</v>
      </c>
      <c r="J119" s="126">
        <f>'7a.20YrDetails'!J118</f>
        <v>0</v>
      </c>
      <c r="K119" s="126">
        <f>'7a.20YrDetails'!K118</f>
        <v>0</v>
      </c>
      <c r="L119" s="126">
        <f>'7a.20YrDetails'!L118</f>
        <v>0</v>
      </c>
      <c r="M119" s="126">
        <f>'7a.20YrDetails'!M118</f>
        <v>0</v>
      </c>
      <c r="N119" s="126">
        <f>'7a.20YrDetails'!N118</f>
        <v>0</v>
      </c>
      <c r="O119" s="126">
        <f>'7a.20YrDetails'!O118</f>
        <v>0</v>
      </c>
      <c r="P119" s="126">
        <f>'7a.20YrDetails'!P118</f>
        <v>0</v>
      </c>
      <c r="Q119" s="126">
        <f>'7a.20YrDetails'!Q118</f>
        <v>0</v>
      </c>
      <c r="R119" s="126">
        <f>'7a.20YrDetails'!R118</f>
        <v>0</v>
      </c>
      <c r="S119" s="126">
        <f>'7a.20YrDetails'!S118</f>
        <v>0</v>
      </c>
      <c r="T119" s="126">
        <f>'7a.20YrDetails'!T118</f>
        <v>0</v>
      </c>
      <c r="U119" s="126">
        <f>'7a.20YrDetails'!U118</f>
        <v>0</v>
      </c>
      <c r="V119" s="126">
        <f>'7a.20YrDetails'!V118</f>
        <v>0</v>
      </c>
      <c r="W119" s="126">
        <f>'7a.20YrDetails'!W118</f>
        <v>0</v>
      </c>
      <c r="X119" s="126">
        <f>'7a.20YrDetails'!X118</f>
        <v>0</v>
      </c>
      <c r="Y119" s="126">
        <f>'7a.20YrDetails'!Y118</f>
        <v>0</v>
      </c>
      <c r="Z119" s="126">
        <f>'7a.20YrDetails'!Z118</f>
        <v>0</v>
      </c>
      <c r="AA119" s="126">
        <f>'7a.20YrDetails'!AA118</f>
        <v>0</v>
      </c>
      <c r="AB119" s="126">
        <f>'7a.20YrDetails'!AB118</f>
        <v>0</v>
      </c>
      <c r="AC119" s="126">
        <f>'7a.20YrDetails'!AC118</f>
        <v>0</v>
      </c>
      <c r="AD119" s="126">
        <f>'7a.20YrDetails'!AD118</f>
        <v>0</v>
      </c>
      <c r="AE119" s="126">
        <f>'7a.20YrDetails'!AE118</f>
        <v>0</v>
      </c>
      <c r="AF119" s="126">
        <f>'7a.20YrDetails'!AF118</f>
        <v>0</v>
      </c>
      <c r="AG119" s="126">
        <f>'7a.20YrDetails'!AG118</f>
        <v>0</v>
      </c>
      <c r="AH119" s="126">
        <f>'7a.20YrDetails'!AH118</f>
        <v>0</v>
      </c>
      <c r="AI119" s="126">
        <f>'7a.20YrDetails'!AI118</f>
        <v>0</v>
      </c>
      <c r="AJ119" s="126">
        <f>'7a.20YrDetails'!AJ118</f>
        <v>0</v>
      </c>
      <c r="AK119" s="126">
        <f>'7a.20YrDetails'!AK118</f>
        <v>0</v>
      </c>
      <c r="AL119" s="126">
        <f>'7a.20YrDetails'!AL118</f>
        <v>0</v>
      </c>
      <c r="AM119" s="126">
        <f>'7a.20YrDetails'!AM118</f>
        <v>0</v>
      </c>
      <c r="AN119" s="126">
        <f>'7a.20YrDetails'!AN118</f>
        <v>0</v>
      </c>
      <c r="AO119" s="126">
        <f>'7a.20YrDetails'!AO118</f>
        <v>0</v>
      </c>
      <c r="AP119" s="126">
        <f>'7a.20YrDetails'!AP118</f>
        <v>0</v>
      </c>
      <c r="AQ119" s="126">
        <f>'7a.20YrDetails'!AQ118</f>
        <v>0</v>
      </c>
      <c r="AR119" s="126">
        <f>'7a.20YrDetails'!AR118</f>
        <v>0</v>
      </c>
      <c r="AS119" s="126">
        <f>'7a.20YrDetails'!AS118</f>
        <v>0</v>
      </c>
      <c r="AT119" s="126">
        <f>'7a.20YrDetails'!AT118</f>
        <v>0</v>
      </c>
      <c r="AU119" s="126">
        <f>'7a.20YrDetails'!AU118</f>
        <v>0</v>
      </c>
      <c r="AV119" s="126">
        <f>'7a.20YrDetails'!AV118</f>
        <v>0</v>
      </c>
      <c r="AW119" s="126">
        <f>'7a.20YrDetails'!AW118</f>
        <v>0</v>
      </c>
      <c r="AX119" s="126">
        <f>'7a.20YrDetails'!AX118</f>
        <v>0</v>
      </c>
      <c r="AY119" s="126">
        <f>'7a.20YrDetails'!AY118</f>
        <v>0</v>
      </c>
      <c r="AZ119" s="126">
        <f>'7a.20YrDetails'!AZ118</f>
        <v>0</v>
      </c>
      <c r="BA119" s="126">
        <f>'7a.20YrDetails'!BA118</f>
        <v>0</v>
      </c>
      <c r="BB119" s="126">
        <f>'7a.20YrDetails'!BB118</f>
        <v>0</v>
      </c>
      <c r="BC119" s="126">
        <f>'7a.20YrDetails'!BC118</f>
        <v>0</v>
      </c>
      <c r="BD119" s="126">
        <f>'7a.20YrDetails'!BD118</f>
        <v>0</v>
      </c>
      <c r="BE119" s="126">
        <f>'7a.20YrDetails'!BE118</f>
        <v>0</v>
      </c>
      <c r="BF119" s="126">
        <f>'7a.20YrDetails'!BF118</f>
        <v>0</v>
      </c>
      <c r="BG119" s="126">
        <f>'7a.20YrDetails'!BG118</f>
        <v>0</v>
      </c>
      <c r="BH119" s="126">
        <f>'7a.20YrDetails'!BH118</f>
        <v>0</v>
      </c>
      <c r="BI119" s="126">
        <f>'7a.20YrDetails'!BI118</f>
        <v>0</v>
      </c>
      <c r="BJ119" s="126">
        <f>'7a.20YrDetails'!BJ118</f>
        <v>0</v>
      </c>
      <c r="BK119" s="126">
        <f>'7a.20YrDetails'!BK118</f>
        <v>0</v>
      </c>
      <c r="BL119" s="126">
        <f>'7a.20YrDetails'!BL118</f>
        <v>0</v>
      </c>
      <c r="BM119" s="126">
        <f>'7a.20YrDetails'!BM118</f>
        <v>0</v>
      </c>
      <c r="BN119" s="126">
        <f>'7a.20YrDetails'!BN118</f>
        <v>0</v>
      </c>
      <c r="BO119" s="126">
        <f>'7a.20YrDetails'!BO118</f>
        <v>0</v>
      </c>
    </row>
    <row r="120" spans="3:67" ht="12" customHeight="1">
      <c r="C120" s="22" t="str">
        <f>'7a.20YrDetails'!C119</f>
        <v>Non-amortizing Loan Pmnt - Lender 1</v>
      </c>
      <c r="D120" s="9"/>
      <c r="E120" s="9"/>
      <c r="F120" s="56"/>
      <c r="G120" s="52" t="str">
        <f>IF('7a.20YrDetails'!$G119="","",'7a.20YrDetails'!$G119)</f>
        <v xml:space="preserve">Enter comments re: annual increase, etc. </v>
      </c>
      <c r="H120" s="126">
        <f>'7a.20YrDetails'!H119</f>
        <v>0</v>
      </c>
      <c r="I120" s="126">
        <f>'7a.20YrDetails'!I119</f>
        <v>0</v>
      </c>
      <c r="J120" s="126">
        <f>'7a.20YrDetails'!J119</f>
        <v>0</v>
      </c>
      <c r="K120" s="126">
        <f>'7a.20YrDetails'!K119</f>
        <v>0</v>
      </c>
      <c r="L120" s="126">
        <f>'7a.20YrDetails'!L119</f>
        <v>0</v>
      </c>
      <c r="M120" s="126">
        <f>'7a.20YrDetails'!M119</f>
        <v>0</v>
      </c>
      <c r="N120" s="126">
        <f>'7a.20YrDetails'!N119</f>
        <v>0</v>
      </c>
      <c r="O120" s="126">
        <f>'7a.20YrDetails'!O119</f>
        <v>0</v>
      </c>
      <c r="P120" s="126">
        <f>'7a.20YrDetails'!P119</f>
        <v>0</v>
      </c>
      <c r="Q120" s="126">
        <f>'7a.20YrDetails'!Q119</f>
        <v>0</v>
      </c>
      <c r="R120" s="126">
        <f>'7a.20YrDetails'!R119</f>
        <v>0</v>
      </c>
      <c r="S120" s="126">
        <f>'7a.20YrDetails'!S119</f>
        <v>0</v>
      </c>
      <c r="T120" s="126">
        <f>'7a.20YrDetails'!T119</f>
        <v>0</v>
      </c>
      <c r="U120" s="126">
        <f>'7a.20YrDetails'!U119</f>
        <v>0</v>
      </c>
      <c r="V120" s="126">
        <f>'7a.20YrDetails'!V119</f>
        <v>0</v>
      </c>
      <c r="W120" s="126">
        <f>'7a.20YrDetails'!W119</f>
        <v>0</v>
      </c>
      <c r="X120" s="126">
        <f>'7a.20YrDetails'!X119</f>
        <v>0</v>
      </c>
      <c r="Y120" s="126">
        <f>'7a.20YrDetails'!Y119</f>
        <v>0</v>
      </c>
      <c r="Z120" s="126">
        <f>'7a.20YrDetails'!Z119</f>
        <v>0</v>
      </c>
      <c r="AA120" s="126">
        <f>'7a.20YrDetails'!AA119</f>
        <v>0</v>
      </c>
      <c r="AB120" s="126">
        <f>'7a.20YrDetails'!AB119</f>
        <v>0</v>
      </c>
      <c r="AC120" s="126">
        <f>'7a.20YrDetails'!AC119</f>
        <v>0</v>
      </c>
      <c r="AD120" s="126">
        <f>'7a.20YrDetails'!AD119</f>
        <v>0</v>
      </c>
      <c r="AE120" s="126">
        <f>'7a.20YrDetails'!AE119</f>
        <v>0</v>
      </c>
      <c r="AF120" s="126">
        <f>'7a.20YrDetails'!AF119</f>
        <v>0</v>
      </c>
      <c r="AG120" s="126">
        <f>'7a.20YrDetails'!AG119</f>
        <v>0</v>
      </c>
      <c r="AH120" s="126">
        <f>'7a.20YrDetails'!AH119</f>
        <v>0</v>
      </c>
      <c r="AI120" s="126">
        <f>'7a.20YrDetails'!AI119</f>
        <v>0</v>
      </c>
      <c r="AJ120" s="126">
        <f>'7a.20YrDetails'!AJ119</f>
        <v>0</v>
      </c>
      <c r="AK120" s="126">
        <f>'7a.20YrDetails'!AK119</f>
        <v>0</v>
      </c>
      <c r="AL120" s="126">
        <f>'7a.20YrDetails'!AL119</f>
        <v>0</v>
      </c>
      <c r="AM120" s="126">
        <f>'7a.20YrDetails'!AM119</f>
        <v>0</v>
      </c>
      <c r="AN120" s="126">
        <f>'7a.20YrDetails'!AN119</f>
        <v>0</v>
      </c>
      <c r="AO120" s="126">
        <f>'7a.20YrDetails'!AO119</f>
        <v>0</v>
      </c>
      <c r="AP120" s="126">
        <f>'7a.20YrDetails'!AP119</f>
        <v>0</v>
      </c>
      <c r="AQ120" s="126">
        <f>'7a.20YrDetails'!AQ119</f>
        <v>0</v>
      </c>
      <c r="AR120" s="126">
        <f>'7a.20YrDetails'!AR119</f>
        <v>0</v>
      </c>
      <c r="AS120" s="126">
        <f>'7a.20YrDetails'!AS119</f>
        <v>0</v>
      </c>
      <c r="AT120" s="126">
        <f>'7a.20YrDetails'!AT119</f>
        <v>0</v>
      </c>
      <c r="AU120" s="126">
        <f>'7a.20YrDetails'!AU119</f>
        <v>0</v>
      </c>
      <c r="AV120" s="126">
        <f>'7a.20YrDetails'!AV119</f>
        <v>0</v>
      </c>
      <c r="AW120" s="126">
        <f>'7a.20YrDetails'!AW119</f>
        <v>0</v>
      </c>
      <c r="AX120" s="126">
        <f>'7a.20YrDetails'!AX119</f>
        <v>0</v>
      </c>
      <c r="AY120" s="126">
        <f>'7a.20YrDetails'!AY119</f>
        <v>0</v>
      </c>
      <c r="AZ120" s="126">
        <f>'7a.20YrDetails'!AZ119</f>
        <v>0</v>
      </c>
      <c r="BA120" s="126">
        <f>'7a.20YrDetails'!BA119</f>
        <v>0</v>
      </c>
      <c r="BB120" s="126">
        <f>'7a.20YrDetails'!BB119</f>
        <v>0</v>
      </c>
      <c r="BC120" s="126">
        <f>'7a.20YrDetails'!BC119</f>
        <v>0</v>
      </c>
      <c r="BD120" s="126">
        <f>'7a.20YrDetails'!BD119</f>
        <v>0</v>
      </c>
      <c r="BE120" s="126">
        <f>'7a.20YrDetails'!BE119</f>
        <v>0</v>
      </c>
      <c r="BF120" s="126">
        <f>'7a.20YrDetails'!BF119</f>
        <v>0</v>
      </c>
      <c r="BG120" s="126">
        <f>'7a.20YrDetails'!BG119</f>
        <v>0</v>
      </c>
      <c r="BH120" s="126">
        <f>'7a.20YrDetails'!BH119</f>
        <v>0</v>
      </c>
      <c r="BI120" s="126">
        <f>'7a.20YrDetails'!BI119</f>
        <v>0</v>
      </c>
      <c r="BJ120" s="126">
        <f>'7a.20YrDetails'!BJ119</f>
        <v>0</v>
      </c>
      <c r="BK120" s="126">
        <f>'7a.20YrDetails'!BK119</f>
        <v>0</v>
      </c>
      <c r="BL120" s="126">
        <f>'7a.20YrDetails'!BL119</f>
        <v>0</v>
      </c>
      <c r="BM120" s="126">
        <f>'7a.20YrDetails'!BM119</f>
        <v>0</v>
      </c>
      <c r="BN120" s="126">
        <f>'7a.20YrDetails'!BN119</f>
        <v>0</v>
      </c>
      <c r="BO120" s="126">
        <f>'7a.20YrDetails'!BO119</f>
        <v>0</v>
      </c>
    </row>
    <row r="121" spans="3:67" ht="12" customHeight="1">
      <c r="C121" s="22" t="str">
        <f>'7a.20YrDetails'!C120</f>
        <v xml:space="preserve">Non-amortizing Loan Pmnt - Lender 2 </v>
      </c>
      <c r="D121" s="9"/>
      <c r="E121" s="9"/>
      <c r="F121" s="56"/>
      <c r="G121" s="52" t="str">
        <f>IF('7a.20YrDetails'!$G120="","",'7a.20YrDetails'!$G120)</f>
        <v xml:space="preserve">Enter comments re: annual increase, etc. </v>
      </c>
      <c r="H121" s="126">
        <f>'7a.20YrDetails'!H120</f>
        <v>0</v>
      </c>
      <c r="I121" s="126">
        <f>'7a.20YrDetails'!I120</f>
        <v>0</v>
      </c>
      <c r="J121" s="126">
        <f>'7a.20YrDetails'!J120</f>
        <v>0</v>
      </c>
      <c r="K121" s="126">
        <f>'7a.20YrDetails'!K120</f>
        <v>0</v>
      </c>
      <c r="L121" s="126">
        <f>'7a.20YrDetails'!L120</f>
        <v>0</v>
      </c>
      <c r="M121" s="126">
        <f>'7a.20YrDetails'!M120</f>
        <v>0</v>
      </c>
      <c r="N121" s="126">
        <f>'7a.20YrDetails'!N120</f>
        <v>0</v>
      </c>
      <c r="O121" s="126">
        <f>'7a.20YrDetails'!O120</f>
        <v>0</v>
      </c>
      <c r="P121" s="126">
        <f>'7a.20YrDetails'!P120</f>
        <v>0</v>
      </c>
      <c r="Q121" s="126">
        <f>'7a.20YrDetails'!Q120</f>
        <v>0</v>
      </c>
      <c r="R121" s="126">
        <f>'7a.20YrDetails'!R120</f>
        <v>0</v>
      </c>
      <c r="S121" s="126">
        <f>'7a.20YrDetails'!S120</f>
        <v>0</v>
      </c>
      <c r="T121" s="126">
        <f>'7a.20YrDetails'!T120</f>
        <v>0</v>
      </c>
      <c r="U121" s="126">
        <f>'7a.20YrDetails'!U120</f>
        <v>0</v>
      </c>
      <c r="V121" s="126">
        <f>'7a.20YrDetails'!V120</f>
        <v>0</v>
      </c>
      <c r="W121" s="126">
        <f>'7a.20YrDetails'!W120</f>
        <v>0</v>
      </c>
      <c r="X121" s="126">
        <f>'7a.20YrDetails'!X120</f>
        <v>0</v>
      </c>
      <c r="Y121" s="126">
        <f>'7a.20YrDetails'!Y120</f>
        <v>0</v>
      </c>
      <c r="Z121" s="126">
        <f>'7a.20YrDetails'!Z120</f>
        <v>0</v>
      </c>
      <c r="AA121" s="126">
        <f>'7a.20YrDetails'!AA120</f>
        <v>0</v>
      </c>
      <c r="AB121" s="126">
        <f>'7a.20YrDetails'!AB120</f>
        <v>0</v>
      </c>
      <c r="AC121" s="126">
        <f>'7a.20YrDetails'!AC120</f>
        <v>0</v>
      </c>
      <c r="AD121" s="126">
        <f>'7a.20YrDetails'!AD120</f>
        <v>0</v>
      </c>
      <c r="AE121" s="126">
        <f>'7a.20YrDetails'!AE120</f>
        <v>0</v>
      </c>
      <c r="AF121" s="126">
        <f>'7a.20YrDetails'!AF120</f>
        <v>0</v>
      </c>
      <c r="AG121" s="126">
        <f>'7a.20YrDetails'!AG120</f>
        <v>0</v>
      </c>
      <c r="AH121" s="126">
        <f>'7a.20YrDetails'!AH120</f>
        <v>0</v>
      </c>
      <c r="AI121" s="126">
        <f>'7a.20YrDetails'!AI120</f>
        <v>0</v>
      </c>
      <c r="AJ121" s="126">
        <f>'7a.20YrDetails'!AJ120</f>
        <v>0</v>
      </c>
      <c r="AK121" s="126">
        <f>'7a.20YrDetails'!AK120</f>
        <v>0</v>
      </c>
      <c r="AL121" s="126">
        <f>'7a.20YrDetails'!AL120</f>
        <v>0</v>
      </c>
      <c r="AM121" s="126">
        <f>'7a.20YrDetails'!AM120</f>
        <v>0</v>
      </c>
      <c r="AN121" s="126">
        <f>'7a.20YrDetails'!AN120</f>
        <v>0</v>
      </c>
      <c r="AO121" s="126">
        <f>'7a.20YrDetails'!AO120</f>
        <v>0</v>
      </c>
      <c r="AP121" s="126">
        <f>'7a.20YrDetails'!AP120</f>
        <v>0</v>
      </c>
      <c r="AQ121" s="126">
        <f>'7a.20YrDetails'!AQ120</f>
        <v>0</v>
      </c>
      <c r="AR121" s="126">
        <f>'7a.20YrDetails'!AR120</f>
        <v>0</v>
      </c>
      <c r="AS121" s="126">
        <f>'7a.20YrDetails'!AS120</f>
        <v>0</v>
      </c>
      <c r="AT121" s="126">
        <f>'7a.20YrDetails'!AT120</f>
        <v>0</v>
      </c>
      <c r="AU121" s="126">
        <f>'7a.20YrDetails'!AU120</f>
        <v>0</v>
      </c>
      <c r="AV121" s="126">
        <f>'7a.20YrDetails'!AV120</f>
        <v>0</v>
      </c>
      <c r="AW121" s="126">
        <f>'7a.20YrDetails'!AW120</f>
        <v>0</v>
      </c>
      <c r="AX121" s="126">
        <f>'7a.20YrDetails'!AX120</f>
        <v>0</v>
      </c>
      <c r="AY121" s="126">
        <f>'7a.20YrDetails'!AY120</f>
        <v>0</v>
      </c>
      <c r="AZ121" s="126">
        <f>'7a.20YrDetails'!AZ120</f>
        <v>0</v>
      </c>
      <c r="BA121" s="126">
        <f>'7a.20YrDetails'!BA120</f>
        <v>0</v>
      </c>
      <c r="BB121" s="126">
        <f>'7a.20YrDetails'!BB120</f>
        <v>0</v>
      </c>
      <c r="BC121" s="126">
        <f>'7a.20YrDetails'!BC120</f>
        <v>0</v>
      </c>
      <c r="BD121" s="126">
        <f>'7a.20YrDetails'!BD120</f>
        <v>0</v>
      </c>
      <c r="BE121" s="126">
        <f>'7a.20YrDetails'!BE120</f>
        <v>0</v>
      </c>
      <c r="BF121" s="126">
        <f>'7a.20YrDetails'!BF120</f>
        <v>0</v>
      </c>
      <c r="BG121" s="126">
        <f>'7a.20YrDetails'!BG120</f>
        <v>0</v>
      </c>
      <c r="BH121" s="126">
        <f>'7a.20YrDetails'!BH120</f>
        <v>0</v>
      </c>
      <c r="BI121" s="126">
        <f>'7a.20YrDetails'!BI120</f>
        <v>0</v>
      </c>
      <c r="BJ121" s="126">
        <f>'7a.20YrDetails'!BJ120</f>
        <v>0</v>
      </c>
      <c r="BK121" s="126">
        <f>'7a.20YrDetails'!BK120</f>
        <v>0</v>
      </c>
      <c r="BL121" s="126">
        <f>'7a.20YrDetails'!BL120</f>
        <v>0</v>
      </c>
      <c r="BM121" s="126">
        <f>'7a.20YrDetails'!BM120</f>
        <v>0</v>
      </c>
      <c r="BN121" s="126">
        <f>'7a.20YrDetails'!BN120</f>
        <v>0</v>
      </c>
      <c r="BO121" s="126">
        <f>'7a.20YrDetails'!BO120</f>
        <v>0</v>
      </c>
    </row>
    <row r="122" spans="3:67" ht="15">
      <c r="C122" s="12" t="str">
        <f>'7a.20YrDetails'!C123</f>
        <v>TOTAL PAYMENTS PRECEDING MOHCD</v>
      </c>
      <c r="D122" s="9"/>
      <c r="E122" s="9"/>
      <c r="F122" s="56"/>
      <c r="G122" s="55"/>
      <c r="H122" s="127">
        <f>'7a.20YrDetails'!H123</f>
        <v>0</v>
      </c>
      <c r="I122" s="127">
        <f>'7a.20YrDetails'!I123</f>
        <v>0</v>
      </c>
      <c r="J122" s="127">
        <f>'7a.20YrDetails'!J123</f>
        <v>0</v>
      </c>
      <c r="K122" s="127">
        <f>'7a.20YrDetails'!K123</f>
        <v>0</v>
      </c>
      <c r="L122" s="127">
        <f>'7a.20YrDetails'!L123</f>
        <v>0</v>
      </c>
      <c r="M122" s="127">
        <f>'7a.20YrDetails'!M123</f>
        <v>0</v>
      </c>
      <c r="N122" s="127">
        <f>'7a.20YrDetails'!N123</f>
        <v>0</v>
      </c>
      <c r="O122" s="127">
        <f>'7a.20YrDetails'!O123</f>
        <v>0</v>
      </c>
      <c r="P122" s="127">
        <f>'7a.20YrDetails'!P123</f>
        <v>0</v>
      </c>
      <c r="Q122" s="127">
        <f>'7a.20YrDetails'!Q123</f>
        <v>0</v>
      </c>
      <c r="R122" s="127">
        <f>'7a.20YrDetails'!R123</f>
        <v>0</v>
      </c>
      <c r="S122" s="127">
        <f>'7a.20YrDetails'!S123</f>
        <v>0</v>
      </c>
      <c r="T122" s="127">
        <f>'7a.20YrDetails'!T123</f>
        <v>0</v>
      </c>
      <c r="U122" s="127">
        <f>'7a.20YrDetails'!U123</f>
        <v>0</v>
      </c>
      <c r="V122" s="127">
        <f>'7a.20YrDetails'!V123</f>
        <v>0</v>
      </c>
      <c r="W122" s="127">
        <f>'7a.20YrDetails'!W123</f>
        <v>0</v>
      </c>
      <c r="X122" s="127">
        <f>'7a.20YrDetails'!X123</f>
        <v>0</v>
      </c>
      <c r="Y122" s="127">
        <f>'7a.20YrDetails'!Y123</f>
        <v>0</v>
      </c>
      <c r="Z122" s="127">
        <f>'7a.20YrDetails'!Z123</f>
        <v>0</v>
      </c>
      <c r="AA122" s="127">
        <f>'7a.20YrDetails'!AA123</f>
        <v>0</v>
      </c>
      <c r="AB122" s="127">
        <f>'7a.20YrDetails'!AB123</f>
        <v>0</v>
      </c>
      <c r="AC122" s="127">
        <f>'7a.20YrDetails'!AC123</f>
        <v>0</v>
      </c>
      <c r="AD122" s="127">
        <f>'7a.20YrDetails'!AD123</f>
        <v>0</v>
      </c>
      <c r="AE122" s="127">
        <f>'7a.20YrDetails'!AE123</f>
        <v>0</v>
      </c>
      <c r="AF122" s="127">
        <f>'7a.20YrDetails'!AF123</f>
        <v>0</v>
      </c>
      <c r="AG122" s="127">
        <f>'7a.20YrDetails'!AG123</f>
        <v>0</v>
      </c>
      <c r="AH122" s="127">
        <f>'7a.20YrDetails'!AH123</f>
        <v>0</v>
      </c>
      <c r="AI122" s="127">
        <f>'7a.20YrDetails'!AI123</f>
        <v>0</v>
      </c>
      <c r="AJ122" s="127">
        <f>'7a.20YrDetails'!AJ123</f>
        <v>0</v>
      </c>
      <c r="AK122" s="127">
        <f>'7a.20YrDetails'!AK123</f>
        <v>0</v>
      </c>
      <c r="AL122" s="127">
        <f>'7a.20YrDetails'!AL123</f>
        <v>0</v>
      </c>
      <c r="AM122" s="127">
        <f>'7a.20YrDetails'!AM123</f>
        <v>0</v>
      </c>
      <c r="AN122" s="127">
        <f>'7a.20YrDetails'!AN123</f>
        <v>0</v>
      </c>
      <c r="AO122" s="127">
        <f>'7a.20YrDetails'!AO123</f>
        <v>0</v>
      </c>
      <c r="AP122" s="127">
        <f>'7a.20YrDetails'!AP123</f>
        <v>0</v>
      </c>
      <c r="AQ122" s="127">
        <f>'7a.20YrDetails'!AQ123</f>
        <v>0</v>
      </c>
      <c r="AR122" s="127">
        <f>'7a.20YrDetails'!AR123</f>
        <v>0</v>
      </c>
      <c r="AS122" s="127">
        <f>'7a.20YrDetails'!AS123</f>
        <v>0</v>
      </c>
      <c r="AT122" s="127">
        <f>'7a.20YrDetails'!AT123</f>
        <v>0</v>
      </c>
      <c r="AU122" s="127">
        <f>'7a.20YrDetails'!AU123</f>
        <v>0</v>
      </c>
      <c r="AV122" s="127">
        <f>'7a.20YrDetails'!AV123</f>
        <v>0</v>
      </c>
      <c r="AW122" s="127">
        <f>'7a.20YrDetails'!AW123</f>
        <v>0</v>
      </c>
      <c r="AX122" s="127">
        <f>'7a.20YrDetails'!AX123</f>
        <v>0</v>
      </c>
      <c r="AY122" s="127">
        <f>'7a.20YrDetails'!AY123</f>
        <v>0</v>
      </c>
      <c r="AZ122" s="127">
        <f>'7a.20YrDetails'!AZ123</f>
        <v>0</v>
      </c>
      <c r="BA122" s="127">
        <f>'7a.20YrDetails'!BA123</f>
        <v>0</v>
      </c>
      <c r="BB122" s="127">
        <f>'7a.20YrDetails'!BB123</f>
        <v>0</v>
      </c>
      <c r="BC122" s="127">
        <f>'7a.20YrDetails'!BC123</f>
        <v>0</v>
      </c>
      <c r="BD122" s="127">
        <f>'7a.20YrDetails'!BD123</f>
        <v>0</v>
      </c>
      <c r="BE122" s="127">
        <f>'7a.20YrDetails'!BE123</f>
        <v>0</v>
      </c>
      <c r="BF122" s="127">
        <f>'7a.20YrDetails'!BF123</f>
        <v>0</v>
      </c>
      <c r="BG122" s="127">
        <f>'7a.20YrDetails'!BG123</f>
        <v>0</v>
      </c>
      <c r="BH122" s="127">
        <f>'7a.20YrDetails'!BH123</f>
        <v>0</v>
      </c>
      <c r="BI122" s="127">
        <f>'7a.20YrDetails'!BI123</f>
        <v>0</v>
      </c>
      <c r="BJ122" s="127">
        <f>'7a.20YrDetails'!BJ123</f>
        <v>0</v>
      </c>
      <c r="BK122" s="127">
        <f>'7a.20YrDetails'!BK123</f>
        <v>0</v>
      </c>
      <c r="BL122" s="127">
        <f>'7a.20YrDetails'!BL123</f>
        <v>0</v>
      </c>
      <c r="BM122" s="127">
        <f>'7a.20YrDetails'!BM123</f>
        <v>0</v>
      </c>
      <c r="BN122" s="127">
        <f>'7a.20YrDetails'!BN123</f>
        <v>0</v>
      </c>
      <c r="BO122" s="127">
        <f>'7a.20YrDetails'!BO123</f>
        <v>0</v>
      </c>
    </row>
    <row r="123" spans="3:67" ht="12" customHeight="1">
      <c r="C123" s="12"/>
      <c r="D123" s="9"/>
      <c r="E123" s="9"/>
      <c r="F123" s="56"/>
      <c r="G123" s="55"/>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row>
    <row r="124" spans="3:67" ht="12" customHeight="1">
      <c r="C124" s="6" t="str">
        <f>'7a.20YrDetails'!C125</f>
        <v>RESIDUAL RECEIPTS (CASH FLOW minus PAYMENTS PRECEDING MOHCD)</v>
      </c>
      <c r="D124" s="9"/>
      <c r="E124" s="9"/>
      <c r="F124" s="56"/>
      <c r="G124" s="55"/>
      <c r="H124" s="33">
        <f>'7a.20YrDetails'!H125</f>
        <v>0</v>
      </c>
      <c r="I124" s="33">
        <f>'7a.20YrDetails'!I125</f>
        <v>0</v>
      </c>
      <c r="J124" s="33">
        <f>'7a.20YrDetails'!J125</f>
        <v>0</v>
      </c>
      <c r="K124" s="33">
        <f>'7a.20YrDetails'!K125</f>
        <v>0</v>
      </c>
      <c r="L124" s="33">
        <f>'7a.20YrDetails'!L125</f>
        <v>0</v>
      </c>
      <c r="M124" s="33">
        <f>'7a.20YrDetails'!M125</f>
        <v>0</v>
      </c>
      <c r="N124" s="33">
        <f>'7a.20YrDetails'!N125</f>
        <v>0</v>
      </c>
      <c r="O124" s="33">
        <f>'7a.20YrDetails'!O125</f>
        <v>0</v>
      </c>
      <c r="P124" s="33">
        <f>'7a.20YrDetails'!P125</f>
        <v>0</v>
      </c>
      <c r="Q124" s="33">
        <f>'7a.20YrDetails'!Q125</f>
        <v>0</v>
      </c>
      <c r="R124" s="33">
        <f>'7a.20YrDetails'!R125</f>
        <v>0</v>
      </c>
      <c r="S124" s="33">
        <f>'7a.20YrDetails'!S125</f>
        <v>0</v>
      </c>
      <c r="T124" s="33">
        <f>'7a.20YrDetails'!T125</f>
        <v>0</v>
      </c>
      <c r="U124" s="33">
        <f>'7a.20YrDetails'!U125</f>
        <v>0</v>
      </c>
      <c r="V124" s="33">
        <f>'7a.20YrDetails'!V125</f>
        <v>0</v>
      </c>
      <c r="W124" s="33">
        <f>'7a.20YrDetails'!W125</f>
        <v>0</v>
      </c>
      <c r="X124" s="33">
        <f>'7a.20YrDetails'!X125</f>
        <v>0</v>
      </c>
      <c r="Y124" s="33">
        <f>'7a.20YrDetails'!Y125</f>
        <v>0</v>
      </c>
      <c r="Z124" s="33">
        <f>'7a.20YrDetails'!Z125</f>
        <v>0</v>
      </c>
      <c r="AA124" s="33">
        <f>'7a.20YrDetails'!AA125</f>
        <v>0</v>
      </c>
      <c r="AB124" s="33">
        <f>'7a.20YrDetails'!AB125</f>
        <v>0</v>
      </c>
      <c r="AC124" s="33">
        <f>'7a.20YrDetails'!AC125</f>
        <v>0</v>
      </c>
      <c r="AD124" s="33">
        <f>'7a.20YrDetails'!AD125</f>
        <v>0</v>
      </c>
      <c r="AE124" s="33">
        <f>'7a.20YrDetails'!AE125</f>
        <v>0</v>
      </c>
      <c r="AF124" s="33">
        <f>'7a.20YrDetails'!AF125</f>
        <v>0</v>
      </c>
      <c r="AG124" s="33">
        <f>'7a.20YrDetails'!AG125</f>
        <v>0</v>
      </c>
      <c r="AH124" s="33">
        <f>'7a.20YrDetails'!AH125</f>
        <v>0</v>
      </c>
      <c r="AI124" s="33">
        <f>'7a.20YrDetails'!AI125</f>
        <v>0</v>
      </c>
      <c r="AJ124" s="33">
        <f>'7a.20YrDetails'!AJ125</f>
        <v>0</v>
      </c>
      <c r="AK124" s="33">
        <f>'7a.20YrDetails'!AK125</f>
        <v>0</v>
      </c>
      <c r="AL124" s="33">
        <f>'7a.20YrDetails'!AL125</f>
        <v>0</v>
      </c>
      <c r="AM124" s="33">
        <f>'7a.20YrDetails'!AM125</f>
        <v>0</v>
      </c>
      <c r="AN124" s="33">
        <f>'7a.20YrDetails'!AN125</f>
        <v>0</v>
      </c>
      <c r="AO124" s="33">
        <f>'7a.20YrDetails'!AO125</f>
        <v>0</v>
      </c>
      <c r="AP124" s="33">
        <f>'7a.20YrDetails'!AP125</f>
        <v>0</v>
      </c>
      <c r="AQ124" s="33">
        <f>'7a.20YrDetails'!AQ125</f>
        <v>0</v>
      </c>
      <c r="AR124" s="33">
        <f>'7a.20YrDetails'!AR125</f>
        <v>0</v>
      </c>
      <c r="AS124" s="33">
        <f>'7a.20YrDetails'!AS125</f>
        <v>0</v>
      </c>
      <c r="AT124" s="33">
        <f>'7a.20YrDetails'!AT125</f>
        <v>0</v>
      </c>
      <c r="AU124" s="33">
        <f>'7a.20YrDetails'!AU125</f>
        <v>0</v>
      </c>
      <c r="AV124" s="33">
        <f>'7a.20YrDetails'!AV125</f>
        <v>0</v>
      </c>
      <c r="AW124" s="33">
        <f>'7a.20YrDetails'!AW125</f>
        <v>0</v>
      </c>
      <c r="AX124" s="33">
        <f>'7a.20YrDetails'!AX125</f>
        <v>0</v>
      </c>
      <c r="AY124" s="33">
        <f>'7a.20YrDetails'!AY125</f>
        <v>0</v>
      </c>
      <c r="AZ124" s="33">
        <f>'7a.20YrDetails'!AZ125</f>
        <v>0</v>
      </c>
      <c r="BA124" s="33">
        <f>'7a.20YrDetails'!BA125</f>
        <v>0</v>
      </c>
      <c r="BB124" s="33">
        <f>'7a.20YrDetails'!BB125</f>
        <v>0</v>
      </c>
      <c r="BC124" s="33">
        <f>'7a.20YrDetails'!BC125</f>
        <v>0</v>
      </c>
      <c r="BD124" s="33">
        <f>'7a.20YrDetails'!BD125</f>
        <v>0</v>
      </c>
      <c r="BE124" s="33">
        <f>'7a.20YrDetails'!BE125</f>
        <v>0</v>
      </c>
      <c r="BF124" s="33">
        <f>'7a.20YrDetails'!BF125</f>
        <v>0</v>
      </c>
      <c r="BG124" s="33">
        <f>'7a.20YrDetails'!BG125</f>
        <v>0</v>
      </c>
      <c r="BH124" s="33">
        <f>'7a.20YrDetails'!BH125</f>
        <v>0</v>
      </c>
      <c r="BI124" s="33">
        <f>'7a.20YrDetails'!BI125</f>
        <v>0</v>
      </c>
      <c r="BJ124" s="33">
        <f>'7a.20YrDetails'!BJ125</f>
        <v>0</v>
      </c>
      <c r="BK124" s="33">
        <f>'7a.20YrDetails'!BK125</f>
        <v>0</v>
      </c>
      <c r="BL124" s="33">
        <f>'7a.20YrDetails'!BL125</f>
        <v>0</v>
      </c>
      <c r="BM124" s="33">
        <f>'7a.20YrDetails'!BM125</f>
        <v>0</v>
      </c>
      <c r="BN124" s="33">
        <f>'7a.20YrDetails'!BN125</f>
        <v>0</v>
      </c>
      <c r="BO124" s="33">
        <f>'7a.20YrDetails'!BO125</f>
        <v>0</v>
      </c>
    </row>
    <row r="125" spans="3:67" ht="12" hidden="1" customHeight="1">
      <c r="C125" s="6"/>
      <c r="D125" s="9"/>
      <c r="E125" s="9"/>
      <c r="F125" s="56"/>
      <c r="G125" s="55"/>
      <c r="H125" s="55"/>
      <c r="I125" s="55"/>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row>
    <row r="126" spans="3:67" ht="12" customHeight="1">
      <c r="C126" s="6"/>
      <c r="D126" s="9"/>
      <c r="E126" s="9"/>
      <c r="F126" s="56"/>
      <c r="G126" s="55"/>
      <c r="H126" s="55"/>
      <c r="I126" s="55"/>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row>
    <row r="127" spans="3:67" ht="12" customHeight="1">
      <c r="C127" s="5" t="str">
        <f>'7a.20YrDetails'!C128</f>
        <v>Does Project have a MOHCD Residual Receipt Obligation?</v>
      </c>
      <c r="D127" s="9"/>
      <c r="E127" s="9"/>
      <c r="F127" s="32">
        <f>'7a.20YrDetails'!F128</f>
        <v>0</v>
      </c>
      <c r="G127" s="55"/>
      <c r="H127" s="55"/>
      <c r="I127" s="55"/>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row>
    <row r="128" spans="3:67" ht="12" customHeight="1">
      <c r="C128" s="5" t="str">
        <f>'7a.20YrDetails'!C129</f>
        <v xml:space="preserve">Will Project Defer Developer Fee? </v>
      </c>
      <c r="D128" s="9"/>
      <c r="E128" s="9"/>
      <c r="F128" s="32" t="str">
        <f>'7a.20YrDetails'!F129</f>
        <v>TBD</v>
      </c>
      <c r="G128" s="55"/>
      <c r="H128" s="55"/>
      <c r="I128" s="55"/>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row>
    <row r="129" spans="3:67" ht="12" customHeight="1" thickBot="1">
      <c r="C129" s="5" t="str">
        <f>'7a.20YrDetails'!C130</f>
        <v>Residual Receipts split for all years. - Lender/Owner</v>
      </c>
      <c r="D129" s="9"/>
      <c r="E129" s="9"/>
      <c r="F129" s="32" t="str">
        <f>'7a.20YrDetails'!F130</f>
        <v>0% / 0%</v>
      </c>
      <c r="G129" s="55"/>
      <c r="H129" s="55"/>
      <c r="I129" s="55"/>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row>
    <row r="130" spans="3:67" ht="12" hidden="1" customHeight="1">
      <c r="C130" s="5" t="str">
        <f>'7a.20YrDetails'!C131</f>
        <v/>
      </c>
      <c r="F130" s="32" t="str">
        <f>'7a.20YrDetails'!F131</f>
        <v/>
      </c>
      <c r="G130" s="55"/>
      <c r="H130" s="55"/>
      <c r="I130" s="55"/>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row>
    <row r="131" spans="3:67" ht="12" hidden="1" customHeight="1" thickBot="1">
      <c r="C131" s="5" t="str">
        <f>'7a.20YrDetails'!C131</f>
        <v/>
      </c>
      <c r="D131" s="9"/>
      <c r="E131" s="9"/>
      <c r="F131" s="32" t="str">
        <f>'7a.20YrDetails'!F131</f>
        <v/>
      </c>
      <c r="G131" s="55"/>
      <c r="H131" s="55"/>
      <c r="I131" s="55"/>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row>
    <row r="132" spans="3:67" ht="12" hidden="1" customHeight="1" thickBot="1">
      <c r="C132" s="96"/>
      <c r="D132" s="9"/>
      <c r="E132" s="9"/>
      <c r="F132" s="56"/>
      <c r="G132" s="55"/>
      <c r="H132" s="55"/>
      <c r="I132" s="55"/>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row>
    <row r="133" spans="3:67" ht="12" hidden="1" customHeight="1">
      <c r="C133" s="96"/>
      <c r="D133" s="9"/>
      <c r="E133" s="9"/>
      <c r="F133" s="56"/>
      <c r="G133" s="55"/>
      <c r="H133" s="55"/>
      <c r="I133" s="55"/>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row>
    <row r="134" spans="3:67" ht="12" hidden="1" customHeight="1">
      <c r="C134" s="96"/>
      <c r="D134" s="9"/>
      <c r="E134" s="9"/>
      <c r="F134" s="56"/>
      <c r="G134" s="55"/>
      <c r="H134" s="55"/>
      <c r="I134" s="55"/>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row>
    <row r="135" spans="3:67" ht="12" hidden="1" customHeight="1" thickBot="1">
      <c r="C135" s="96"/>
      <c r="D135" s="9"/>
      <c r="E135" s="9"/>
      <c r="F135" s="56"/>
      <c r="G135" s="55"/>
      <c r="H135" s="55"/>
      <c r="I135" s="55"/>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row>
    <row r="136" spans="3:67" ht="12" customHeight="1">
      <c r="C136" s="5"/>
      <c r="D136" s="9"/>
      <c r="E136" s="9"/>
      <c r="F136" s="115" t="str">
        <f>'7a.20YrDetails'!F139</f>
        <v>Dist. Soft</v>
      </c>
      <c r="G136" s="55"/>
      <c r="H136" s="55"/>
      <c r="I136" s="55"/>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row>
    <row r="137" spans="3:67" ht="12" hidden="1" customHeight="1">
      <c r="C137" s="5"/>
      <c r="D137" s="9"/>
      <c r="E137" s="9"/>
      <c r="F137" s="116"/>
      <c r="G137" s="55"/>
      <c r="H137" s="55"/>
      <c r="I137" s="55"/>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row>
    <row r="138" spans="3:67" ht="12" hidden="1" customHeight="1">
      <c r="C138" s="5"/>
      <c r="D138" s="9"/>
      <c r="E138" s="9"/>
      <c r="F138" s="116"/>
      <c r="G138" s="55"/>
      <c r="H138" s="55"/>
      <c r="I138" s="55"/>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row>
    <row r="139" spans="3:67" ht="12" hidden="1" customHeight="1">
      <c r="C139" s="5"/>
      <c r="D139" s="9"/>
      <c r="E139" s="9"/>
      <c r="F139" s="116"/>
      <c r="G139" s="55"/>
      <c r="H139" s="55"/>
      <c r="I139" s="55"/>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row>
    <row r="140" spans="3:67" ht="12" customHeight="1">
      <c r="C140" s="1750" t="str">
        <f>'7a.20YrDetails'!C140</f>
        <v>MOHCD RESIDUAL RECEIPTS DEBT SERVICE</v>
      </c>
      <c r="D140" s="9"/>
      <c r="E140" s="9"/>
      <c r="F140" s="116" t="str">
        <f>'7a.20YrDetails'!F140</f>
        <v>Debt Loans</v>
      </c>
      <c r="G140" s="55"/>
      <c r="H140" s="55"/>
      <c r="I140" s="55"/>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row>
    <row r="141" spans="3:67" ht="12" customHeight="1">
      <c r="C141" s="11" t="str">
        <f>'7a.20YrDetails'!C141</f>
        <v>MOHCD Residual Receipts Amount Due</v>
      </c>
      <c r="D141" s="9"/>
      <c r="E141" s="9"/>
      <c r="F141" s="116">
        <f>'7a.20YrDetails'!F141</f>
        <v>1</v>
      </c>
      <c r="G141" s="55"/>
      <c r="H141" s="126"/>
      <c r="I141" s="126"/>
      <c r="J141" s="126">
        <f>'7a.20YrDetails'!J141</f>
        <v>0</v>
      </c>
      <c r="K141" s="126"/>
      <c r="L141" s="126"/>
      <c r="M141" s="126">
        <f>'7a.20YrDetails'!M141</f>
        <v>0</v>
      </c>
      <c r="N141" s="126"/>
      <c r="O141" s="126"/>
      <c r="P141" s="126">
        <f>'7a.20YrDetails'!P141</f>
        <v>0</v>
      </c>
      <c r="Q141" s="126"/>
      <c r="R141" s="126"/>
      <c r="S141" s="126">
        <f>'7a.20YrDetails'!S141</f>
        <v>0</v>
      </c>
      <c r="T141" s="126"/>
      <c r="U141" s="126"/>
      <c r="V141" s="126">
        <f>'7a.20YrDetails'!V141</f>
        <v>0</v>
      </c>
      <c r="W141" s="126"/>
      <c r="X141" s="126"/>
      <c r="Y141" s="126">
        <f>'7a.20YrDetails'!Y141</f>
        <v>0</v>
      </c>
      <c r="Z141" s="126"/>
      <c r="AA141" s="126"/>
      <c r="AB141" s="126">
        <f>'7a.20YrDetails'!AB141</f>
        <v>0</v>
      </c>
      <c r="AC141" s="126"/>
      <c r="AD141" s="126"/>
      <c r="AE141" s="126">
        <f>'7a.20YrDetails'!AE141</f>
        <v>0</v>
      </c>
      <c r="AF141" s="126"/>
      <c r="AG141" s="126"/>
      <c r="AH141" s="126">
        <f>'7a.20YrDetails'!AH141</f>
        <v>0</v>
      </c>
      <c r="AI141" s="126"/>
      <c r="AJ141" s="126"/>
      <c r="AK141" s="126">
        <f>'7a.20YrDetails'!AK141</f>
        <v>0</v>
      </c>
      <c r="AL141" s="126"/>
      <c r="AM141" s="126"/>
      <c r="AN141" s="126">
        <f>'7a.20YrDetails'!AN141</f>
        <v>0</v>
      </c>
      <c r="AO141" s="126"/>
      <c r="AP141" s="126"/>
      <c r="AQ141" s="126">
        <f>'7a.20YrDetails'!AQ141</f>
        <v>0</v>
      </c>
      <c r="AR141" s="126"/>
      <c r="AS141" s="126"/>
      <c r="AT141" s="126">
        <f>'7a.20YrDetails'!AT141</f>
        <v>0</v>
      </c>
      <c r="AU141" s="126"/>
      <c r="AV141" s="126"/>
      <c r="AW141" s="126">
        <f>'7a.20YrDetails'!AW141</f>
        <v>0</v>
      </c>
      <c r="AX141" s="126"/>
      <c r="AY141" s="126"/>
      <c r="AZ141" s="126">
        <f>'7a.20YrDetails'!AZ141</f>
        <v>0</v>
      </c>
      <c r="BA141" s="126"/>
      <c r="BB141" s="126"/>
      <c r="BC141" s="126">
        <f>'7a.20YrDetails'!BC141</f>
        <v>0</v>
      </c>
      <c r="BD141" s="126"/>
      <c r="BE141" s="126"/>
      <c r="BF141" s="126">
        <f>'7a.20YrDetails'!BF141</f>
        <v>0</v>
      </c>
      <c r="BG141" s="126"/>
      <c r="BH141" s="126"/>
      <c r="BI141" s="126">
        <f>'7a.20YrDetails'!BI141</f>
        <v>0</v>
      </c>
      <c r="BJ141" s="126"/>
      <c r="BK141" s="126"/>
      <c r="BL141" s="126">
        <f>'7a.20YrDetails'!BL141</f>
        <v>0</v>
      </c>
      <c r="BM141" s="126"/>
      <c r="BN141" s="126"/>
      <c r="BO141" s="126">
        <f>'7a.20YrDetails'!BO141</f>
        <v>0</v>
      </c>
    </row>
    <row r="142" spans="3:67" ht="12" hidden="1" customHeight="1">
      <c r="C142" s="120" t="str">
        <f>'7a.20YrDetails'!C142</f>
        <v>Proposed MOHCD Residual Receipts Amount to Loan Repayment</v>
      </c>
      <c r="D142" s="9"/>
      <c r="E142" s="9"/>
      <c r="F142" s="116"/>
      <c r="G142" s="55"/>
      <c r="H142" s="126"/>
      <c r="I142" s="126"/>
      <c r="J142" s="126">
        <f>'7a.20YrDetails'!J142</f>
        <v>0</v>
      </c>
      <c r="K142" s="126"/>
      <c r="L142" s="126"/>
      <c r="M142" s="126">
        <f>'7a.20YrDetails'!M142</f>
        <v>0</v>
      </c>
      <c r="N142" s="126"/>
      <c r="O142" s="126"/>
      <c r="P142" s="126">
        <f>'7a.20YrDetails'!P142</f>
        <v>0</v>
      </c>
      <c r="Q142" s="126"/>
      <c r="R142" s="126"/>
      <c r="S142" s="126">
        <f>'7a.20YrDetails'!S142</f>
        <v>0</v>
      </c>
      <c r="T142" s="126"/>
      <c r="U142" s="126"/>
      <c r="V142" s="126">
        <f>'7a.20YrDetails'!V142</f>
        <v>0</v>
      </c>
      <c r="W142" s="126"/>
      <c r="X142" s="126"/>
      <c r="Y142" s="126">
        <f>'7a.20YrDetails'!Y142</f>
        <v>0</v>
      </c>
      <c r="Z142" s="126"/>
      <c r="AA142" s="126"/>
      <c r="AB142" s="126">
        <f>'7a.20YrDetails'!AB142</f>
        <v>0</v>
      </c>
      <c r="AC142" s="126"/>
      <c r="AD142" s="126"/>
      <c r="AE142" s="126">
        <f>'7a.20YrDetails'!AE142</f>
        <v>0</v>
      </c>
      <c r="AF142" s="126"/>
      <c r="AG142" s="126"/>
      <c r="AH142" s="126">
        <f>'7a.20YrDetails'!AH142</f>
        <v>0</v>
      </c>
      <c r="AI142" s="126"/>
      <c r="AJ142" s="126"/>
      <c r="AK142" s="126">
        <f>'7a.20YrDetails'!AK142</f>
        <v>0</v>
      </c>
      <c r="AL142" s="126"/>
      <c r="AM142" s="126"/>
      <c r="AN142" s="126">
        <f>'7a.20YrDetails'!AN142</f>
        <v>0</v>
      </c>
      <c r="AO142" s="126"/>
      <c r="AP142" s="126"/>
      <c r="AQ142" s="126">
        <f>'7a.20YrDetails'!AQ142</f>
        <v>0</v>
      </c>
      <c r="AR142" s="126"/>
      <c r="AS142" s="126"/>
      <c r="AT142" s="126">
        <f>'7a.20YrDetails'!AT142</f>
        <v>0</v>
      </c>
      <c r="AU142" s="126"/>
      <c r="AV142" s="126"/>
      <c r="AW142" s="126">
        <f>'7a.20YrDetails'!AW142</f>
        <v>0</v>
      </c>
      <c r="AX142" s="126"/>
      <c r="AY142" s="126"/>
      <c r="AZ142" s="126">
        <f>'7a.20YrDetails'!AZ142</f>
        <v>0</v>
      </c>
      <c r="BA142" s="126"/>
      <c r="BB142" s="126"/>
      <c r="BC142" s="126">
        <f>'7a.20YrDetails'!BC142</f>
        <v>0</v>
      </c>
      <c r="BD142" s="126"/>
      <c r="BE142" s="126"/>
      <c r="BF142" s="126">
        <f>'7a.20YrDetails'!BF142</f>
        <v>0</v>
      </c>
      <c r="BG142" s="126"/>
      <c r="BH142" s="126"/>
      <c r="BI142" s="126">
        <f>'7a.20YrDetails'!BI142</f>
        <v>0</v>
      </c>
      <c r="BJ142" s="126"/>
      <c r="BK142" s="126"/>
      <c r="BL142" s="126">
        <f>'7a.20YrDetails'!BL142</f>
        <v>0</v>
      </c>
      <c r="BM142" s="126"/>
      <c r="BN142" s="126"/>
      <c r="BO142" s="126">
        <f>'7a.20YrDetails'!BO142</f>
        <v>0</v>
      </c>
    </row>
    <row r="143" spans="3:67" ht="12" customHeight="1">
      <c r="C143" s="120" t="str">
        <f>'7a.20YrDetails'!C143</f>
        <v>Proposed MOHCD Residual Receipts Amount to Residual Ground Lease</v>
      </c>
      <c r="D143" s="9"/>
      <c r="E143" s="9"/>
      <c r="F143" s="117"/>
      <c r="G143" s="113" t="str">
        <f>IF('7a.20YrDetails'!$G143="","",'7a.20YrDetails'!$G143)</f>
        <v>Proposed Total MOHCD Amt Due less Loan Repayment</v>
      </c>
      <c r="H143" s="126"/>
      <c r="I143" s="126"/>
      <c r="J143" s="126">
        <f>'7a.20YrDetails'!J143</f>
        <v>0</v>
      </c>
      <c r="K143" s="126"/>
      <c r="L143" s="126"/>
      <c r="M143" s="126">
        <f>'7a.20YrDetails'!M143</f>
        <v>0</v>
      </c>
      <c r="N143" s="126"/>
      <c r="O143" s="126"/>
      <c r="P143" s="126">
        <f>'7a.20YrDetails'!P143</f>
        <v>0</v>
      </c>
      <c r="Q143" s="126"/>
      <c r="R143" s="126"/>
      <c r="S143" s="126">
        <f>'7a.20YrDetails'!S143</f>
        <v>0</v>
      </c>
      <c r="T143" s="126"/>
      <c r="U143" s="126"/>
      <c r="V143" s="126">
        <f>'7a.20YrDetails'!V143</f>
        <v>0</v>
      </c>
      <c r="W143" s="126"/>
      <c r="X143" s="126"/>
      <c r="Y143" s="126">
        <f>'7a.20YrDetails'!Y143</f>
        <v>0</v>
      </c>
      <c r="Z143" s="126"/>
      <c r="AA143" s="126"/>
      <c r="AB143" s="126">
        <f>'7a.20YrDetails'!AB143</f>
        <v>0</v>
      </c>
      <c r="AC143" s="126"/>
      <c r="AD143" s="126"/>
      <c r="AE143" s="126">
        <f>'7a.20YrDetails'!AE143</f>
        <v>0</v>
      </c>
      <c r="AF143" s="126"/>
      <c r="AG143" s="126"/>
      <c r="AH143" s="126">
        <f>'7a.20YrDetails'!AH143</f>
        <v>0</v>
      </c>
      <c r="AI143" s="126"/>
      <c r="AJ143" s="126"/>
      <c r="AK143" s="126">
        <f>'7a.20YrDetails'!AK143</f>
        <v>0</v>
      </c>
      <c r="AL143" s="126"/>
      <c r="AM143" s="126"/>
      <c r="AN143" s="126">
        <f>'7a.20YrDetails'!AN143</f>
        <v>0</v>
      </c>
      <c r="AO143" s="126"/>
      <c r="AP143" s="126"/>
      <c r="AQ143" s="126">
        <f>'7a.20YrDetails'!AQ143</f>
        <v>0</v>
      </c>
      <c r="AR143" s="126"/>
      <c r="AS143" s="126"/>
      <c r="AT143" s="126">
        <f>'7a.20YrDetails'!AT143</f>
        <v>0</v>
      </c>
      <c r="AU143" s="126"/>
      <c r="AV143" s="126"/>
      <c r="AW143" s="126">
        <f>'7a.20YrDetails'!AW143</f>
        <v>0</v>
      </c>
      <c r="AX143" s="126"/>
      <c r="AY143" s="126"/>
      <c r="AZ143" s="126">
        <f>'7a.20YrDetails'!AZ143</f>
        <v>0</v>
      </c>
      <c r="BA143" s="126"/>
      <c r="BB143" s="126"/>
      <c r="BC143" s="126">
        <f>'7a.20YrDetails'!BC143</f>
        <v>0</v>
      </c>
      <c r="BD143" s="126"/>
      <c r="BE143" s="126"/>
      <c r="BF143" s="126">
        <f>'7a.20YrDetails'!BF143</f>
        <v>0</v>
      </c>
      <c r="BG143" s="126"/>
      <c r="BH143" s="126"/>
      <c r="BI143" s="126">
        <f>'7a.20YrDetails'!BI143</f>
        <v>0</v>
      </c>
      <c r="BJ143" s="126"/>
      <c r="BK143" s="126"/>
      <c r="BL143" s="126">
        <f>'7a.20YrDetails'!BL143</f>
        <v>0</v>
      </c>
      <c r="BM143" s="126"/>
      <c r="BN143" s="126"/>
      <c r="BO143" s="126">
        <f>'7a.20YrDetails'!BO143</f>
        <v>0</v>
      </c>
    </row>
    <row r="144" spans="3:67" ht="12" customHeight="1">
      <c r="C144" s="120" t="str">
        <f>'7a.20YrDetails'!C144</f>
        <v>Proposed MOHCD Residual Receipts Amount to Replacement Reserve</v>
      </c>
      <c r="D144" s="9"/>
      <c r="E144" s="9"/>
      <c r="F144" s="117"/>
      <c r="G144" s="113"/>
      <c r="H144" s="126"/>
      <c r="I144" s="126"/>
      <c r="J144" s="126">
        <f>'7a.20YrDetails'!J144</f>
        <v>0</v>
      </c>
      <c r="K144" s="126"/>
      <c r="L144" s="126"/>
      <c r="M144" s="126">
        <f>'7a.20YrDetails'!M144</f>
        <v>0</v>
      </c>
      <c r="N144" s="126"/>
      <c r="O144" s="126"/>
      <c r="P144" s="126">
        <f>'7a.20YrDetails'!P144</f>
        <v>0</v>
      </c>
      <c r="Q144" s="126"/>
      <c r="R144" s="126"/>
      <c r="S144" s="126">
        <f>'7a.20YrDetails'!S144</f>
        <v>0</v>
      </c>
      <c r="T144" s="126"/>
      <c r="U144" s="126"/>
      <c r="V144" s="126">
        <f>'7a.20YrDetails'!V144</f>
        <v>0</v>
      </c>
      <c r="W144" s="126"/>
      <c r="X144" s="126"/>
      <c r="Y144" s="126">
        <f>'7a.20YrDetails'!Y144</f>
        <v>0</v>
      </c>
      <c r="Z144" s="126"/>
      <c r="AA144" s="126"/>
      <c r="AB144" s="126">
        <f>'7a.20YrDetails'!AB144</f>
        <v>0</v>
      </c>
      <c r="AC144" s="126"/>
      <c r="AD144" s="126"/>
      <c r="AE144" s="126">
        <f>'7a.20YrDetails'!AE144</f>
        <v>0</v>
      </c>
      <c r="AF144" s="126"/>
      <c r="AG144" s="126"/>
      <c r="AH144" s="126">
        <f>'7a.20YrDetails'!AH144</f>
        <v>0</v>
      </c>
      <c r="AI144" s="126"/>
      <c r="AJ144" s="126"/>
      <c r="AK144" s="126">
        <f>'7a.20YrDetails'!AK144</f>
        <v>0</v>
      </c>
      <c r="AL144" s="126"/>
      <c r="AM144" s="126"/>
      <c r="AN144" s="126">
        <f>'7a.20YrDetails'!AN144</f>
        <v>0</v>
      </c>
      <c r="AO144" s="126"/>
      <c r="AP144" s="126"/>
      <c r="AQ144" s="126">
        <f>'7a.20YrDetails'!AQ144</f>
        <v>0</v>
      </c>
      <c r="AR144" s="126"/>
      <c r="AS144" s="126"/>
      <c r="AT144" s="126">
        <f>'7a.20YrDetails'!AT144</f>
        <v>0</v>
      </c>
      <c r="AU144" s="126"/>
      <c r="AV144" s="126"/>
      <c r="AW144" s="126">
        <f>'7a.20YrDetails'!AW144</f>
        <v>0</v>
      </c>
      <c r="AX144" s="126"/>
      <c r="AY144" s="126"/>
      <c r="AZ144" s="126">
        <f>'7a.20YrDetails'!AZ144</f>
        <v>0</v>
      </c>
      <c r="BA144" s="126"/>
      <c r="BB144" s="126"/>
      <c r="BC144" s="126">
        <f>'7a.20YrDetails'!BC144</f>
        <v>0</v>
      </c>
      <c r="BD144" s="126"/>
      <c r="BE144" s="126"/>
      <c r="BF144" s="126">
        <f>'7a.20YrDetails'!BF144</f>
        <v>0</v>
      </c>
      <c r="BG144" s="126"/>
      <c r="BH144" s="126"/>
      <c r="BI144" s="126">
        <f>'7a.20YrDetails'!BI144</f>
        <v>0</v>
      </c>
      <c r="BJ144" s="126"/>
      <c r="BK144" s="126"/>
      <c r="BL144" s="126">
        <f>'7a.20YrDetails'!BL144</f>
        <v>0</v>
      </c>
      <c r="BM144" s="126"/>
      <c r="BN144" s="126"/>
      <c r="BO144" s="126">
        <f>'7a.20YrDetails'!BO144</f>
        <v>0</v>
      </c>
    </row>
    <row r="145" spans="3:67" ht="12" customHeight="1">
      <c r="C145" s="1751" t="str">
        <f>'7a.20YrDetails'!C145</f>
        <v>REMAINING BALANCE AFTER MOHCD RESIDUAL RECEIPTS DEBT SERVICE</v>
      </c>
      <c r="D145" s="10"/>
      <c r="E145" s="10"/>
      <c r="F145" s="118"/>
      <c r="G145" s="114" t="str">
        <f>IF('7a.20YrDetails'!$G145="","",'7a.20YrDetails'!$G145)</f>
        <v/>
      </c>
      <c r="H145" s="55"/>
      <c r="I145" s="55"/>
      <c r="J145" s="124">
        <f>'7a.20YrDetails'!J145</f>
        <v>0</v>
      </c>
      <c r="K145" s="124"/>
      <c r="L145" s="124"/>
      <c r="M145" s="124">
        <f>'7a.20YrDetails'!M145</f>
        <v>0</v>
      </c>
      <c r="N145" s="124"/>
      <c r="O145" s="124"/>
      <c r="P145" s="124">
        <f>'7a.20YrDetails'!P145</f>
        <v>0</v>
      </c>
      <c r="Q145" s="124"/>
      <c r="R145" s="124"/>
      <c r="S145" s="124">
        <f>'7a.20YrDetails'!S145</f>
        <v>0</v>
      </c>
      <c r="T145" s="124"/>
      <c r="U145" s="124"/>
      <c r="V145" s="124">
        <f>'7a.20YrDetails'!V145</f>
        <v>0</v>
      </c>
      <c r="W145" s="124"/>
      <c r="X145" s="124"/>
      <c r="Y145" s="124">
        <f>'7a.20YrDetails'!Y145</f>
        <v>0</v>
      </c>
      <c r="Z145" s="124"/>
      <c r="AA145" s="124"/>
      <c r="AB145" s="124">
        <f>'7a.20YrDetails'!AB145</f>
        <v>0</v>
      </c>
      <c r="AC145" s="124"/>
      <c r="AD145" s="124"/>
      <c r="AE145" s="124">
        <f>'7a.20YrDetails'!AE145</f>
        <v>0</v>
      </c>
      <c r="AF145" s="124"/>
      <c r="AG145" s="124"/>
      <c r="AH145" s="124">
        <f>'7a.20YrDetails'!AH145</f>
        <v>0</v>
      </c>
      <c r="AI145" s="124"/>
      <c r="AJ145" s="124"/>
      <c r="AK145" s="124">
        <f>'7a.20YrDetails'!AK145</f>
        <v>0</v>
      </c>
      <c r="AL145" s="124"/>
      <c r="AM145" s="124"/>
      <c r="AN145" s="124">
        <f>'7a.20YrDetails'!AN145</f>
        <v>0</v>
      </c>
      <c r="AO145" s="124"/>
      <c r="AP145" s="124"/>
      <c r="AQ145" s="124">
        <f>'7a.20YrDetails'!AQ145</f>
        <v>0</v>
      </c>
      <c r="AR145" s="124"/>
      <c r="AS145" s="124"/>
      <c r="AT145" s="124">
        <f>'7a.20YrDetails'!AT145</f>
        <v>0</v>
      </c>
      <c r="AU145" s="124"/>
      <c r="AV145" s="124"/>
      <c r="AW145" s="124">
        <f>'7a.20YrDetails'!AW145</f>
        <v>0</v>
      </c>
      <c r="AX145" s="124"/>
      <c r="AY145" s="124"/>
      <c r="AZ145" s="124">
        <f>'7a.20YrDetails'!AZ145</f>
        <v>0</v>
      </c>
      <c r="BA145" s="124"/>
      <c r="BB145" s="124"/>
      <c r="BC145" s="124">
        <f>'7a.20YrDetails'!BC145</f>
        <v>0</v>
      </c>
      <c r="BD145" s="124"/>
      <c r="BE145" s="124"/>
      <c r="BF145" s="124">
        <f>'7a.20YrDetails'!BF145</f>
        <v>0</v>
      </c>
      <c r="BG145" s="124"/>
      <c r="BH145" s="124"/>
      <c r="BI145" s="124">
        <f>'7a.20YrDetails'!BI145</f>
        <v>0</v>
      </c>
      <c r="BJ145" s="124"/>
      <c r="BK145" s="124"/>
      <c r="BL145" s="124">
        <f>'7a.20YrDetails'!BL145</f>
        <v>0</v>
      </c>
      <c r="BM145" s="124"/>
      <c r="BN145" s="124"/>
      <c r="BO145" s="124">
        <f>'7a.20YrDetails'!BO145</f>
        <v>0</v>
      </c>
    </row>
    <row r="146" spans="3:67" ht="12" customHeight="1">
      <c r="C146" s="40"/>
      <c r="D146" s="9"/>
      <c r="E146" s="9"/>
      <c r="F146" s="117"/>
      <c r="G146" s="59"/>
      <c r="H146" s="59"/>
      <c r="I146" s="59"/>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row>
    <row r="147" spans="3:67" ht="12" customHeight="1">
      <c r="C147" s="1750" t="str">
        <f>'7a.20YrDetails'!C147</f>
        <v>NON-MOHCD RESIDUAL RECEIPTS DEBT SERVICE</v>
      </c>
      <c r="D147" s="9"/>
      <c r="E147" s="9"/>
      <c r="F147" s="117"/>
      <c r="G147" s="55"/>
      <c r="H147" s="55"/>
      <c r="I147" s="55"/>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row>
    <row r="148" spans="3:67" ht="12" customHeight="1">
      <c r="C148" s="433" t="str">
        <f>'7a.20YrDetails'!C148</f>
        <v>HCD Residual Receipts Amount Due</v>
      </c>
      <c r="D148" s="9"/>
      <c r="E148" s="9"/>
      <c r="F148" s="116">
        <f>'7a.20YrDetails'!F148</f>
        <v>0</v>
      </c>
      <c r="G148" s="55"/>
      <c r="H148" s="126"/>
      <c r="I148" s="126"/>
      <c r="J148" s="126">
        <f>'7a.20YrDetails'!J148</f>
        <v>0</v>
      </c>
      <c r="K148" s="126"/>
      <c r="L148" s="126"/>
      <c r="M148" s="126">
        <f>'7a.20YrDetails'!M148</f>
        <v>0</v>
      </c>
      <c r="N148" s="126"/>
      <c r="O148" s="126"/>
      <c r="P148" s="126">
        <f>'7a.20YrDetails'!P148</f>
        <v>0</v>
      </c>
      <c r="Q148" s="126"/>
      <c r="R148" s="126"/>
      <c r="S148" s="126">
        <f>'7a.20YrDetails'!S148</f>
        <v>0</v>
      </c>
      <c r="T148" s="126"/>
      <c r="U148" s="126"/>
      <c r="V148" s="126">
        <f>'7a.20YrDetails'!V148</f>
        <v>0</v>
      </c>
      <c r="W148" s="126"/>
      <c r="X148" s="126"/>
      <c r="Y148" s="126">
        <f>'7a.20YrDetails'!Y148</f>
        <v>0</v>
      </c>
      <c r="Z148" s="126"/>
      <c r="AA148" s="126"/>
      <c r="AB148" s="126">
        <f>'7a.20YrDetails'!AB148</f>
        <v>0</v>
      </c>
      <c r="AC148" s="126"/>
      <c r="AD148" s="126"/>
      <c r="AE148" s="126">
        <f>'7a.20YrDetails'!AE148</f>
        <v>0</v>
      </c>
      <c r="AF148" s="126"/>
      <c r="AG148" s="126"/>
      <c r="AH148" s="126">
        <f>'7a.20YrDetails'!AH148</f>
        <v>0</v>
      </c>
      <c r="AI148" s="126"/>
      <c r="AJ148" s="126"/>
      <c r="AK148" s="126">
        <f>'7a.20YrDetails'!AK148</f>
        <v>0</v>
      </c>
      <c r="AL148" s="126"/>
      <c r="AM148" s="126"/>
      <c r="AN148" s="126">
        <f>'7a.20YrDetails'!AN148</f>
        <v>0</v>
      </c>
      <c r="AO148" s="126"/>
      <c r="AP148" s="126"/>
      <c r="AQ148" s="126">
        <f>'7a.20YrDetails'!AQ148</f>
        <v>0</v>
      </c>
      <c r="AR148" s="126"/>
      <c r="AS148" s="126"/>
      <c r="AT148" s="126">
        <f>'7a.20YrDetails'!AT148</f>
        <v>0</v>
      </c>
      <c r="AU148" s="126"/>
      <c r="AV148" s="126"/>
      <c r="AW148" s="126">
        <f>'7a.20YrDetails'!AW148</f>
        <v>0</v>
      </c>
      <c r="AX148" s="126"/>
      <c r="AY148" s="126"/>
      <c r="AZ148" s="126">
        <f>'7a.20YrDetails'!AZ148</f>
        <v>0</v>
      </c>
      <c r="BA148" s="126"/>
      <c r="BB148" s="126"/>
      <c r="BC148" s="126">
        <f>'7a.20YrDetails'!BC148</f>
        <v>0</v>
      </c>
      <c r="BD148" s="126"/>
      <c r="BE148" s="126"/>
      <c r="BF148" s="126">
        <f>'7a.20YrDetails'!BF148</f>
        <v>0</v>
      </c>
      <c r="BG148" s="126"/>
      <c r="BH148" s="126"/>
      <c r="BI148" s="126">
        <f>'7a.20YrDetails'!BI148</f>
        <v>0</v>
      </c>
      <c r="BJ148" s="126"/>
      <c r="BK148" s="126"/>
      <c r="BL148" s="126">
        <f>'7a.20YrDetails'!BL148</f>
        <v>0</v>
      </c>
      <c r="BM148" s="126"/>
      <c r="BN148" s="126"/>
      <c r="BO148" s="126">
        <f>'7a.20YrDetails'!BO148</f>
        <v>0</v>
      </c>
    </row>
    <row r="149" spans="3:67" ht="12" customHeight="1">
      <c r="C149" s="433" t="str">
        <f>'7a.20YrDetails'!C149</f>
        <v>Lender 4 Residual Receipts Due</v>
      </c>
      <c r="D149" s="9"/>
      <c r="E149" s="9"/>
      <c r="F149" s="116">
        <f>'7a.20YrDetails'!F149</f>
        <v>0</v>
      </c>
      <c r="G149" s="55"/>
      <c r="H149" s="126"/>
      <c r="I149" s="126"/>
      <c r="J149" s="126">
        <f>'7a.20YrDetails'!J149</f>
        <v>0</v>
      </c>
      <c r="K149" s="126"/>
      <c r="L149" s="126"/>
      <c r="M149" s="126">
        <f>'7a.20YrDetails'!M149</f>
        <v>0</v>
      </c>
      <c r="N149" s="126"/>
      <c r="O149" s="126"/>
      <c r="P149" s="126">
        <f>'7a.20YrDetails'!P149</f>
        <v>0</v>
      </c>
      <c r="Q149" s="126"/>
      <c r="R149" s="126"/>
      <c r="S149" s="126">
        <f>'7a.20YrDetails'!S149</f>
        <v>0</v>
      </c>
      <c r="T149" s="126"/>
      <c r="U149" s="126"/>
      <c r="V149" s="126">
        <f>'7a.20YrDetails'!V149</f>
        <v>0</v>
      </c>
      <c r="W149" s="126"/>
      <c r="X149" s="126"/>
      <c r="Y149" s="126">
        <f>'7a.20YrDetails'!Y149</f>
        <v>0</v>
      </c>
      <c r="Z149" s="126"/>
      <c r="AA149" s="126"/>
      <c r="AB149" s="126">
        <f>'7a.20YrDetails'!AB149</f>
        <v>0</v>
      </c>
      <c r="AC149" s="126"/>
      <c r="AD149" s="126"/>
      <c r="AE149" s="126">
        <f>'7a.20YrDetails'!AE149</f>
        <v>0</v>
      </c>
      <c r="AF149" s="126"/>
      <c r="AG149" s="126"/>
      <c r="AH149" s="126">
        <f>'7a.20YrDetails'!AH149</f>
        <v>0</v>
      </c>
      <c r="AI149" s="126"/>
      <c r="AJ149" s="126"/>
      <c r="AK149" s="126">
        <f>'7a.20YrDetails'!AK149</f>
        <v>0</v>
      </c>
      <c r="AL149" s="126"/>
      <c r="AM149" s="126"/>
      <c r="AN149" s="126">
        <f>'7a.20YrDetails'!AN149</f>
        <v>0</v>
      </c>
      <c r="AO149" s="126"/>
      <c r="AP149" s="126"/>
      <c r="AQ149" s="126">
        <f>'7a.20YrDetails'!AQ149</f>
        <v>0</v>
      </c>
      <c r="AR149" s="126"/>
      <c r="AS149" s="126"/>
      <c r="AT149" s="126">
        <f>'7a.20YrDetails'!AT149</f>
        <v>0</v>
      </c>
      <c r="AU149" s="126"/>
      <c r="AV149" s="126"/>
      <c r="AW149" s="126">
        <f>'7a.20YrDetails'!AW149</f>
        <v>0</v>
      </c>
      <c r="AX149" s="126"/>
      <c r="AY149" s="126"/>
      <c r="AZ149" s="126">
        <f>'7a.20YrDetails'!AZ149</f>
        <v>0</v>
      </c>
      <c r="BA149" s="126"/>
      <c r="BB149" s="126"/>
      <c r="BC149" s="126">
        <f>'7a.20YrDetails'!BC149</f>
        <v>0</v>
      </c>
      <c r="BD149" s="126"/>
      <c r="BE149" s="126"/>
      <c r="BF149" s="126">
        <f>'7a.20YrDetails'!BF149</f>
        <v>0</v>
      </c>
      <c r="BG149" s="126"/>
      <c r="BH149" s="126"/>
      <c r="BI149" s="126">
        <f>'7a.20YrDetails'!BI149</f>
        <v>0</v>
      </c>
      <c r="BJ149" s="126"/>
      <c r="BK149" s="126"/>
      <c r="BL149" s="126">
        <f>'7a.20YrDetails'!BL149</f>
        <v>0</v>
      </c>
      <c r="BM149" s="126"/>
      <c r="BN149" s="126"/>
      <c r="BO149" s="126">
        <f>'7a.20YrDetails'!BO149</f>
        <v>0</v>
      </c>
    </row>
    <row r="150" spans="3:67" ht="12" customHeight="1" thickBot="1">
      <c r="C150" s="433" t="str">
        <f>'7a.20YrDetails'!C150</f>
        <v>Lender 5 Residual Receipts Due</v>
      </c>
      <c r="D150" s="9"/>
      <c r="E150" s="9"/>
      <c r="F150" s="119">
        <f>'7a.20YrDetails'!F150</f>
        <v>0</v>
      </c>
      <c r="G150" s="55"/>
      <c r="H150" s="126"/>
      <c r="I150" s="126"/>
      <c r="J150" s="126">
        <f>'7a.20YrDetails'!J150</f>
        <v>0</v>
      </c>
      <c r="K150" s="126"/>
      <c r="L150" s="126"/>
      <c r="M150" s="126">
        <f>'7a.20YrDetails'!M150</f>
        <v>0</v>
      </c>
      <c r="N150" s="126"/>
      <c r="O150" s="126"/>
      <c r="P150" s="126">
        <f>'7a.20YrDetails'!P150</f>
        <v>0</v>
      </c>
      <c r="Q150" s="126"/>
      <c r="R150" s="126"/>
      <c r="S150" s="126">
        <f>'7a.20YrDetails'!S150</f>
        <v>0</v>
      </c>
      <c r="T150" s="126"/>
      <c r="U150" s="126"/>
      <c r="V150" s="126">
        <f>'7a.20YrDetails'!V150</f>
        <v>0</v>
      </c>
      <c r="W150" s="126"/>
      <c r="X150" s="126"/>
      <c r="Y150" s="126">
        <f>'7a.20YrDetails'!Y150</f>
        <v>0</v>
      </c>
      <c r="Z150" s="126"/>
      <c r="AA150" s="126"/>
      <c r="AB150" s="126">
        <f>'7a.20YrDetails'!AB150</f>
        <v>0</v>
      </c>
      <c r="AC150" s="126"/>
      <c r="AD150" s="126"/>
      <c r="AE150" s="126">
        <f>'7a.20YrDetails'!AE150</f>
        <v>0</v>
      </c>
      <c r="AF150" s="126"/>
      <c r="AG150" s="126"/>
      <c r="AH150" s="126">
        <f>'7a.20YrDetails'!AH150</f>
        <v>0</v>
      </c>
      <c r="AI150" s="126"/>
      <c r="AJ150" s="126"/>
      <c r="AK150" s="126">
        <f>'7a.20YrDetails'!AK150</f>
        <v>0</v>
      </c>
      <c r="AL150" s="126"/>
      <c r="AM150" s="126"/>
      <c r="AN150" s="126">
        <f>'7a.20YrDetails'!AN150</f>
        <v>0</v>
      </c>
      <c r="AO150" s="126"/>
      <c r="AP150" s="126"/>
      <c r="AQ150" s="126">
        <f>'7a.20YrDetails'!AQ150</f>
        <v>0</v>
      </c>
      <c r="AR150" s="126"/>
      <c r="AS150" s="126"/>
      <c r="AT150" s="126">
        <f>'7a.20YrDetails'!AT150</f>
        <v>0</v>
      </c>
      <c r="AU150" s="126"/>
      <c r="AV150" s="126"/>
      <c r="AW150" s="126">
        <f>'7a.20YrDetails'!AW150</f>
        <v>0</v>
      </c>
      <c r="AX150" s="126"/>
      <c r="AY150" s="126"/>
      <c r="AZ150" s="126">
        <f>'7a.20YrDetails'!AZ150</f>
        <v>0</v>
      </c>
      <c r="BA150" s="126"/>
      <c r="BB150" s="126"/>
      <c r="BC150" s="126">
        <f>'7a.20YrDetails'!BC150</f>
        <v>0</v>
      </c>
      <c r="BD150" s="126"/>
      <c r="BE150" s="126"/>
      <c r="BF150" s="126">
        <f>'7a.20YrDetails'!BF150</f>
        <v>0</v>
      </c>
      <c r="BG150" s="126"/>
      <c r="BH150" s="126"/>
      <c r="BI150" s="126">
        <f>'7a.20YrDetails'!BI150</f>
        <v>0</v>
      </c>
      <c r="BJ150" s="126"/>
      <c r="BK150" s="126"/>
      <c r="BL150" s="126">
        <f>'7a.20YrDetails'!BL150</f>
        <v>0</v>
      </c>
      <c r="BM150" s="126"/>
      <c r="BN150" s="126"/>
      <c r="BO150" s="126">
        <f>'7a.20YrDetails'!BO150</f>
        <v>0</v>
      </c>
    </row>
    <row r="151" spans="3:67" ht="12" customHeight="1">
      <c r="C151" s="40" t="str">
        <f>'7a.20YrDetails'!C151</f>
        <v>Total Non-MOHCD Residual Receipts Debt Service</v>
      </c>
      <c r="D151" s="9"/>
      <c r="E151" s="9"/>
      <c r="F151" s="56"/>
      <c r="G151" s="55"/>
      <c r="H151" s="55"/>
      <c r="I151" s="55"/>
      <c r="J151" s="33">
        <f>'7a.20YrDetails'!J151</f>
        <v>0</v>
      </c>
      <c r="K151" s="33"/>
      <c r="L151" s="33"/>
      <c r="M151" s="33">
        <f>'7a.20YrDetails'!M151</f>
        <v>0</v>
      </c>
      <c r="N151" s="33"/>
      <c r="O151" s="33"/>
      <c r="P151" s="33">
        <f>'7a.20YrDetails'!P151</f>
        <v>0</v>
      </c>
      <c r="Q151" s="33"/>
      <c r="R151" s="33"/>
      <c r="S151" s="33">
        <f>'7a.20YrDetails'!S151</f>
        <v>0</v>
      </c>
      <c r="T151" s="33"/>
      <c r="U151" s="33"/>
      <c r="V151" s="33">
        <f>'7a.20YrDetails'!V151</f>
        <v>0</v>
      </c>
      <c r="W151" s="33"/>
      <c r="X151" s="33"/>
      <c r="Y151" s="33">
        <f>'7a.20YrDetails'!Y151</f>
        <v>0</v>
      </c>
      <c r="Z151" s="33"/>
      <c r="AA151" s="33"/>
      <c r="AB151" s="33">
        <f>'7a.20YrDetails'!AB151</f>
        <v>0</v>
      </c>
      <c r="AC151" s="33"/>
      <c r="AD151" s="33"/>
      <c r="AE151" s="33">
        <f>'7a.20YrDetails'!AE151</f>
        <v>0</v>
      </c>
      <c r="AF151" s="33"/>
      <c r="AG151" s="33"/>
      <c r="AH151" s="33">
        <f>'7a.20YrDetails'!AH151</f>
        <v>0</v>
      </c>
      <c r="AI151" s="33"/>
      <c r="AJ151" s="33"/>
      <c r="AK151" s="33">
        <f>'7a.20YrDetails'!AK151</f>
        <v>0</v>
      </c>
      <c r="AL151" s="33"/>
      <c r="AM151" s="33"/>
      <c r="AN151" s="33">
        <f>'7a.20YrDetails'!AN151</f>
        <v>0</v>
      </c>
      <c r="AO151" s="33"/>
      <c r="AP151" s="33"/>
      <c r="AQ151" s="33">
        <f>'7a.20YrDetails'!AQ151</f>
        <v>0</v>
      </c>
      <c r="AR151" s="33"/>
      <c r="AS151" s="33"/>
      <c r="AT151" s="33">
        <f>'7a.20YrDetails'!AT151</f>
        <v>0</v>
      </c>
      <c r="AU151" s="33"/>
      <c r="AV151" s="33"/>
      <c r="AW151" s="33">
        <f>'7a.20YrDetails'!AW151</f>
        <v>0</v>
      </c>
      <c r="AX151" s="33"/>
      <c r="AY151" s="33"/>
      <c r="AZ151" s="33">
        <f>'7a.20YrDetails'!AZ151</f>
        <v>0</v>
      </c>
      <c r="BA151" s="33"/>
      <c r="BB151" s="33"/>
      <c r="BC151" s="33">
        <f>'7a.20YrDetails'!BC151</f>
        <v>0</v>
      </c>
      <c r="BD151" s="33"/>
      <c r="BE151" s="33"/>
      <c r="BF151" s="33">
        <f>'7a.20YrDetails'!BF151</f>
        <v>0</v>
      </c>
      <c r="BG151" s="33"/>
      <c r="BH151" s="33"/>
      <c r="BI151" s="33">
        <f>'7a.20YrDetails'!BI151</f>
        <v>0</v>
      </c>
      <c r="BJ151" s="33"/>
      <c r="BK151" s="33"/>
      <c r="BL151" s="33">
        <f>'7a.20YrDetails'!BL151</f>
        <v>0</v>
      </c>
      <c r="BM151" s="33"/>
      <c r="BN151" s="33"/>
      <c r="BO151" s="33">
        <f>'7a.20YrDetails'!BO151</f>
        <v>0</v>
      </c>
    </row>
    <row r="152" spans="3:67" ht="12" customHeight="1">
      <c r="C152" s="40"/>
      <c r="D152" s="9"/>
      <c r="E152" s="9"/>
      <c r="F152" s="56"/>
      <c r="G152" s="55"/>
      <c r="H152" s="55"/>
      <c r="I152" s="55"/>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row>
    <row r="153" spans="3:67" ht="12" customHeight="1">
      <c r="C153" s="6" t="str">
        <f>'7a.20YrDetails'!C153</f>
        <v>REMAINDER (Should be zero unless there are distributions below)</v>
      </c>
      <c r="D153" s="5"/>
      <c r="E153" s="5"/>
      <c r="F153" s="60"/>
      <c r="G153" s="55"/>
      <c r="H153" s="55"/>
      <c r="I153" s="55"/>
      <c r="J153" s="33">
        <f>'7a.20YrDetails'!J153</f>
        <v>0</v>
      </c>
      <c r="K153" s="33"/>
      <c r="L153" s="33"/>
      <c r="M153" s="33">
        <f>'7a.20YrDetails'!M153</f>
        <v>0</v>
      </c>
      <c r="N153" s="33"/>
      <c r="O153" s="33"/>
      <c r="P153" s="33">
        <f>'7a.20YrDetails'!P153</f>
        <v>0</v>
      </c>
      <c r="Q153" s="33"/>
      <c r="R153" s="33"/>
      <c r="S153" s="33">
        <f>'7a.20YrDetails'!S153</f>
        <v>0</v>
      </c>
      <c r="T153" s="33"/>
      <c r="U153" s="33"/>
      <c r="V153" s="33">
        <f>'7a.20YrDetails'!V153</f>
        <v>0</v>
      </c>
      <c r="W153" s="33"/>
      <c r="X153" s="33"/>
      <c r="Y153" s="33">
        <f>'7a.20YrDetails'!Y153</f>
        <v>0</v>
      </c>
      <c r="Z153" s="33"/>
      <c r="AA153" s="33"/>
      <c r="AB153" s="33">
        <f>'7a.20YrDetails'!AB153</f>
        <v>0</v>
      </c>
      <c r="AC153" s="33"/>
      <c r="AD153" s="33"/>
      <c r="AE153" s="33">
        <f>'7a.20YrDetails'!AE153</f>
        <v>0</v>
      </c>
      <c r="AF153" s="33"/>
      <c r="AG153" s="33"/>
      <c r="AH153" s="33">
        <f>'7a.20YrDetails'!AH153</f>
        <v>0</v>
      </c>
      <c r="AI153" s="33"/>
      <c r="AJ153" s="33"/>
      <c r="AK153" s="33">
        <f>'7a.20YrDetails'!AK153</f>
        <v>0</v>
      </c>
      <c r="AL153" s="33"/>
      <c r="AM153" s="33"/>
      <c r="AN153" s="33">
        <f>'7a.20YrDetails'!AN153</f>
        <v>0</v>
      </c>
      <c r="AO153" s="33"/>
      <c r="AP153" s="33"/>
      <c r="AQ153" s="33">
        <f>'7a.20YrDetails'!AQ153</f>
        <v>0</v>
      </c>
      <c r="AR153" s="33"/>
      <c r="AS153" s="33"/>
      <c r="AT153" s="33">
        <f>'7a.20YrDetails'!AT153</f>
        <v>0</v>
      </c>
      <c r="AU153" s="33"/>
      <c r="AV153" s="33"/>
      <c r="AW153" s="33">
        <f>'7a.20YrDetails'!AW153</f>
        <v>0</v>
      </c>
      <c r="AX153" s="33"/>
      <c r="AY153" s="33"/>
      <c r="AZ153" s="33">
        <f>'7a.20YrDetails'!AZ153</f>
        <v>0</v>
      </c>
      <c r="BA153" s="33"/>
      <c r="BB153" s="33"/>
      <c r="BC153" s="33">
        <f>'7a.20YrDetails'!BC153</f>
        <v>0</v>
      </c>
      <c r="BD153" s="33"/>
      <c r="BE153" s="33"/>
      <c r="BF153" s="33">
        <f>'7a.20YrDetails'!BF153</f>
        <v>0</v>
      </c>
      <c r="BG153" s="33"/>
      <c r="BH153" s="33"/>
      <c r="BI153" s="33">
        <f>'7a.20YrDetails'!BI153</f>
        <v>0</v>
      </c>
      <c r="BJ153" s="33"/>
      <c r="BK153" s="33"/>
      <c r="BL153" s="33">
        <f>'7a.20YrDetails'!BL153</f>
        <v>0</v>
      </c>
      <c r="BM153" s="33"/>
      <c r="BN153" s="33"/>
      <c r="BO153" s="33">
        <f>'7a.20YrDetails'!BO153</f>
        <v>0</v>
      </c>
    </row>
    <row r="154" spans="3:67" ht="12" customHeight="1">
      <c r="C154" s="11" t="str">
        <f>'7a.20YrDetails'!C154</f>
        <v>Owner Distributions/Incentive Management Fee</v>
      </c>
      <c r="D154" s="5"/>
      <c r="E154" s="5"/>
      <c r="F154" s="123"/>
      <c r="G154" s="52" t="str">
        <f>IF('7a.20YrDetails'!$G154="","",'7a.20YrDetails'!$G154)</f>
        <v/>
      </c>
      <c r="H154" s="126"/>
      <c r="I154" s="126"/>
      <c r="J154" s="126">
        <f>'7a.20YrDetails'!J154</f>
        <v>0</v>
      </c>
      <c r="K154" s="126"/>
      <c r="L154" s="126"/>
      <c r="M154" s="126">
        <f>'7a.20YrDetails'!M154</f>
        <v>0</v>
      </c>
      <c r="N154" s="126"/>
      <c r="O154" s="126"/>
      <c r="P154" s="126">
        <f>'7a.20YrDetails'!P154</f>
        <v>0</v>
      </c>
      <c r="Q154" s="126"/>
      <c r="R154" s="126"/>
      <c r="S154" s="126">
        <f>'7a.20YrDetails'!S154</f>
        <v>0</v>
      </c>
      <c r="T154" s="126"/>
      <c r="U154" s="126"/>
      <c r="V154" s="126">
        <f>'7a.20YrDetails'!V154</f>
        <v>0</v>
      </c>
      <c r="W154" s="126"/>
      <c r="X154" s="126"/>
      <c r="Y154" s="126">
        <f>'7a.20YrDetails'!Y154</f>
        <v>0</v>
      </c>
      <c r="Z154" s="126"/>
      <c r="AA154" s="126"/>
      <c r="AB154" s="126">
        <f>'7a.20YrDetails'!AB154</f>
        <v>0</v>
      </c>
      <c r="AC154" s="126"/>
      <c r="AD154" s="126"/>
      <c r="AE154" s="126">
        <f>'7a.20YrDetails'!AE154</f>
        <v>0</v>
      </c>
      <c r="AF154" s="126"/>
      <c r="AG154" s="126"/>
      <c r="AH154" s="126">
        <f>'7a.20YrDetails'!AH154</f>
        <v>0</v>
      </c>
      <c r="AI154" s="126"/>
      <c r="AJ154" s="126"/>
      <c r="AK154" s="126">
        <f>'7a.20YrDetails'!AK154</f>
        <v>0</v>
      </c>
      <c r="AL154" s="126"/>
      <c r="AM154" s="126"/>
      <c r="AN154" s="126">
        <f>'7a.20YrDetails'!AN154</f>
        <v>0</v>
      </c>
      <c r="AO154" s="126"/>
      <c r="AP154" s="126"/>
      <c r="AQ154" s="126">
        <f>'7a.20YrDetails'!AQ154</f>
        <v>0</v>
      </c>
      <c r="AR154" s="126"/>
      <c r="AS154" s="126"/>
      <c r="AT154" s="126">
        <f>'7a.20YrDetails'!AT154</f>
        <v>0</v>
      </c>
      <c r="AU154" s="126"/>
      <c r="AV154" s="126"/>
      <c r="AW154" s="126">
        <f>'7a.20YrDetails'!AW154</f>
        <v>0</v>
      </c>
      <c r="AX154" s="126"/>
      <c r="AY154" s="126"/>
      <c r="AZ154" s="126">
        <f>'7a.20YrDetails'!AZ154</f>
        <v>0</v>
      </c>
      <c r="BA154" s="126"/>
      <c r="BB154" s="126"/>
      <c r="BC154" s="126">
        <f>'7a.20YrDetails'!BC154</f>
        <v>0</v>
      </c>
      <c r="BD154" s="126"/>
      <c r="BE154" s="126"/>
      <c r="BF154" s="126">
        <f>'7a.20YrDetails'!BF154</f>
        <v>0</v>
      </c>
      <c r="BG154" s="126"/>
      <c r="BH154" s="126"/>
      <c r="BI154" s="126">
        <f>'7a.20YrDetails'!BI154</f>
        <v>0</v>
      </c>
      <c r="BJ154" s="126"/>
      <c r="BK154" s="126"/>
      <c r="BL154" s="126">
        <f>'7a.20YrDetails'!BL154</f>
        <v>0</v>
      </c>
      <c r="BM154" s="126"/>
      <c r="BN154" s="126"/>
      <c r="BO154" s="126">
        <f>'7a.20YrDetails'!BO154</f>
        <v>0</v>
      </c>
    </row>
    <row r="155" spans="3:67" ht="12" customHeight="1">
      <c r="C155" s="11" t="str">
        <f>'7a.20YrDetails'!C155</f>
        <v>Other Distributions/Uses</v>
      </c>
      <c r="D155" s="5"/>
      <c r="E155" s="5"/>
      <c r="F155" s="60"/>
      <c r="G155" s="52" t="str">
        <f>IF('7a.20YrDetails'!$G155="","",'7a.20YrDetails'!$G155)</f>
        <v/>
      </c>
      <c r="H155" s="126"/>
      <c r="I155" s="126"/>
      <c r="J155" s="126">
        <f>'7a.20YrDetails'!J155</f>
        <v>0</v>
      </c>
      <c r="K155" s="126"/>
      <c r="L155" s="126"/>
      <c r="M155" s="126">
        <f>'7a.20YrDetails'!M155</f>
        <v>0</v>
      </c>
      <c r="N155" s="126"/>
      <c r="O155" s="126"/>
      <c r="P155" s="126">
        <f>'7a.20YrDetails'!P155</f>
        <v>0</v>
      </c>
      <c r="Q155" s="126"/>
      <c r="R155" s="126"/>
      <c r="S155" s="126">
        <f>'7a.20YrDetails'!S155</f>
        <v>0</v>
      </c>
      <c r="T155" s="126"/>
      <c r="U155" s="126"/>
      <c r="V155" s="126">
        <f>'7a.20YrDetails'!V155</f>
        <v>0</v>
      </c>
      <c r="W155" s="126"/>
      <c r="X155" s="126"/>
      <c r="Y155" s="126">
        <f>'7a.20YrDetails'!Y155</f>
        <v>0</v>
      </c>
      <c r="Z155" s="126"/>
      <c r="AA155" s="126"/>
      <c r="AB155" s="126">
        <f>'7a.20YrDetails'!AB155</f>
        <v>0</v>
      </c>
      <c r="AC155" s="126"/>
      <c r="AD155" s="126"/>
      <c r="AE155" s="126">
        <f>'7a.20YrDetails'!AE155</f>
        <v>0</v>
      </c>
      <c r="AF155" s="126"/>
      <c r="AG155" s="126"/>
      <c r="AH155" s="126">
        <f>'7a.20YrDetails'!AH155</f>
        <v>0</v>
      </c>
      <c r="AI155" s="126"/>
      <c r="AJ155" s="126"/>
      <c r="AK155" s="126">
        <f>'7a.20YrDetails'!AK155</f>
        <v>0</v>
      </c>
      <c r="AL155" s="126"/>
      <c r="AM155" s="126"/>
      <c r="AN155" s="126">
        <f>'7a.20YrDetails'!AN155</f>
        <v>0</v>
      </c>
      <c r="AO155" s="126"/>
      <c r="AP155" s="126"/>
      <c r="AQ155" s="126">
        <f>'7a.20YrDetails'!AQ155</f>
        <v>0</v>
      </c>
      <c r="AR155" s="126"/>
      <c r="AS155" s="126"/>
      <c r="AT155" s="126">
        <f>'7a.20YrDetails'!AT155</f>
        <v>0</v>
      </c>
      <c r="AU155" s="126"/>
      <c r="AV155" s="126"/>
      <c r="AW155" s="126">
        <f>'7a.20YrDetails'!AW155</f>
        <v>0</v>
      </c>
      <c r="AX155" s="126"/>
      <c r="AY155" s="126"/>
      <c r="AZ155" s="126">
        <f>'7a.20YrDetails'!AZ155</f>
        <v>0</v>
      </c>
      <c r="BA155" s="126"/>
      <c r="BB155" s="126"/>
      <c r="BC155" s="126">
        <f>'7a.20YrDetails'!BC155</f>
        <v>0</v>
      </c>
      <c r="BD155" s="126"/>
      <c r="BE155" s="126"/>
      <c r="BF155" s="126">
        <f>'7a.20YrDetails'!BF155</f>
        <v>0</v>
      </c>
      <c r="BG155" s="126"/>
      <c r="BH155" s="126"/>
      <c r="BI155" s="126">
        <f>'7a.20YrDetails'!BI155</f>
        <v>0</v>
      </c>
      <c r="BJ155" s="126"/>
      <c r="BK155" s="126"/>
      <c r="BL155" s="126">
        <f>'7a.20YrDetails'!BL155</f>
        <v>0</v>
      </c>
      <c r="BM155" s="126"/>
      <c r="BN155" s="126"/>
      <c r="BO155" s="126">
        <f>'7a.20YrDetails'!BO155</f>
        <v>0</v>
      </c>
    </row>
    <row r="156" spans="3:67" ht="12" customHeight="1">
      <c r="C156" s="6" t="str">
        <f>'7a.20YrDetails'!C156</f>
        <v>Final Balance (should be zero)</v>
      </c>
      <c r="D156" s="5"/>
      <c r="E156" s="5"/>
      <c r="F156" s="60"/>
      <c r="G156" s="55"/>
      <c r="H156" s="55"/>
      <c r="I156" s="55"/>
      <c r="J156" s="24">
        <f>'7a.20YrDetails'!J156</f>
        <v>0</v>
      </c>
      <c r="K156" s="24"/>
      <c r="L156" s="24"/>
      <c r="M156" s="24">
        <f>'7a.20YrDetails'!M156</f>
        <v>0</v>
      </c>
      <c r="N156" s="24"/>
      <c r="O156" s="24"/>
      <c r="P156" s="24">
        <f>'7a.20YrDetails'!P156</f>
        <v>0</v>
      </c>
      <c r="Q156" s="24"/>
      <c r="R156" s="24"/>
      <c r="S156" s="24">
        <f>'7a.20YrDetails'!S156</f>
        <v>0</v>
      </c>
      <c r="T156" s="24"/>
      <c r="U156" s="24"/>
      <c r="V156" s="24">
        <f>'7a.20YrDetails'!V156</f>
        <v>0</v>
      </c>
      <c r="W156" s="24"/>
      <c r="X156" s="24"/>
      <c r="Y156" s="24">
        <f>'7a.20YrDetails'!Y156</f>
        <v>0</v>
      </c>
      <c r="Z156" s="24"/>
      <c r="AA156" s="24"/>
      <c r="AB156" s="24">
        <f>'7a.20YrDetails'!AB156</f>
        <v>0</v>
      </c>
      <c r="AC156" s="24"/>
      <c r="AD156" s="24"/>
      <c r="AE156" s="24">
        <f>'7a.20YrDetails'!AE156</f>
        <v>0</v>
      </c>
      <c r="AF156" s="24"/>
      <c r="AG156" s="24"/>
      <c r="AH156" s="24">
        <f>'7a.20YrDetails'!AH156</f>
        <v>0</v>
      </c>
      <c r="AI156" s="24"/>
      <c r="AJ156" s="24"/>
      <c r="AK156" s="24">
        <f>'7a.20YrDetails'!AK156</f>
        <v>0</v>
      </c>
      <c r="AL156" s="24"/>
      <c r="AM156" s="24"/>
      <c r="AN156" s="24">
        <f>'7a.20YrDetails'!AN156</f>
        <v>0</v>
      </c>
      <c r="AO156" s="24"/>
      <c r="AP156" s="24"/>
      <c r="AQ156" s="24">
        <f>'7a.20YrDetails'!AQ156</f>
        <v>0</v>
      </c>
      <c r="AR156" s="24"/>
      <c r="AS156" s="24"/>
      <c r="AT156" s="24">
        <f>'7a.20YrDetails'!AT156</f>
        <v>0</v>
      </c>
      <c r="AU156" s="24"/>
      <c r="AV156" s="24"/>
      <c r="AW156" s="24">
        <f>'7a.20YrDetails'!AW156</f>
        <v>0</v>
      </c>
      <c r="AX156" s="24"/>
      <c r="AY156" s="24"/>
      <c r="AZ156" s="24">
        <f>'7a.20YrDetails'!AZ156</f>
        <v>0</v>
      </c>
      <c r="BA156" s="24"/>
      <c r="BB156" s="24"/>
      <c r="BC156" s="24">
        <f>'7a.20YrDetails'!BC156</f>
        <v>0</v>
      </c>
      <c r="BD156" s="24"/>
      <c r="BE156" s="24"/>
      <c r="BF156" s="24">
        <f>'7a.20YrDetails'!BF156</f>
        <v>0</v>
      </c>
      <c r="BG156" s="24"/>
      <c r="BH156" s="24"/>
      <c r="BI156" s="24">
        <f>'7a.20YrDetails'!BI156</f>
        <v>0</v>
      </c>
      <c r="BJ156" s="24"/>
      <c r="BK156" s="24"/>
      <c r="BL156" s="24">
        <f>'7a.20YrDetails'!BL156</f>
        <v>0</v>
      </c>
      <c r="BM156" s="24"/>
      <c r="BN156" s="24"/>
      <c r="BO156" s="24">
        <f>'7a.20YrDetails'!BO156</f>
        <v>0</v>
      </c>
    </row>
    <row r="157" spans="3:67" ht="12" customHeight="1">
      <c r="C157" s="6"/>
      <c r="D157" s="5"/>
      <c r="E157" s="5"/>
      <c r="F157" s="60"/>
      <c r="G157" s="55"/>
      <c r="H157" s="55"/>
      <c r="I157" s="55"/>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row>
    <row r="158" spans="3:67" ht="12" hidden="1" customHeight="1" outlineLevel="1" thickBot="1">
      <c r="C158" s="6" t="str">
        <f>'7a.20YrDetails'!C158</f>
        <v>REPLACEMENT RESERVE - RUNNING BALANCE</v>
      </c>
      <c r="D158" s="5"/>
      <c r="E158" s="5"/>
      <c r="F158" s="60"/>
      <c r="G158" s="55"/>
      <c r="H158" s="55"/>
      <c r="I158" s="55"/>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row>
    <row r="159" spans="3:67" ht="12" hidden="1" customHeight="1" outlineLevel="1" thickBot="1">
      <c r="C159" s="11" t="str">
        <f>'7a.20YrDetails'!C159</f>
        <v>Replacement Reserve Starting Balance</v>
      </c>
      <c r="D159" s="5"/>
      <c r="E159" s="5"/>
      <c r="F159" s="60"/>
      <c r="G159" s="53" t="str">
        <f>IF('7a.20YrDetails'!$G159="","",'7a.20YrDetails'!$G159)</f>
        <v/>
      </c>
      <c r="H159" s="59"/>
      <c r="I159" s="59"/>
      <c r="J159" s="28">
        <f>'7a.20YrDetails'!J159</f>
        <v>0</v>
      </c>
      <c r="K159" s="28"/>
      <c r="L159" s="28"/>
      <c r="M159" s="28">
        <f>'7a.20YrDetails'!M159</f>
        <v>0</v>
      </c>
      <c r="N159" s="28"/>
      <c r="O159" s="28"/>
      <c r="P159" s="28">
        <f>'7a.20YrDetails'!P159</f>
        <v>0</v>
      </c>
      <c r="Q159" s="28"/>
      <c r="R159" s="28"/>
      <c r="S159" s="28">
        <f>'7a.20YrDetails'!S159</f>
        <v>0</v>
      </c>
      <c r="T159" s="28"/>
      <c r="U159" s="28"/>
      <c r="V159" s="28">
        <f>'7a.20YrDetails'!V159</f>
        <v>0</v>
      </c>
      <c r="W159" s="28"/>
      <c r="X159" s="28"/>
      <c r="Y159" s="28">
        <f>'7a.20YrDetails'!Y159</f>
        <v>0</v>
      </c>
      <c r="Z159" s="28"/>
      <c r="AA159" s="28"/>
      <c r="AB159" s="28">
        <f>'7a.20YrDetails'!AB159</f>
        <v>0</v>
      </c>
      <c r="AC159" s="28"/>
      <c r="AD159" s="28"/>
      <c r="AE159" s="28">
        <f>'7a.20YrDetails'!AE159</f>
        <v>0</v>
      </c>
      <c r="AF159" s="28"/>
      <c r="AG159" s="28"/>
      <c r="AH159" s="28">
        <f>'7a.20YrDetails'!AH159</f>
        <v>0</v>
      </c>
      <c r="AI159" s="28"/>
      <c r="AJ159" s="28"/>
      <c r="AK159" s="28">
        <f>'7a.20YrDetails'!AK159</f>
        <v>0</v>
      </c>
      <c r="AL159" s="28"/>
      <c r="AM159" s="28"/>
      <c r="AN159" s="28">
        <f>'7a.20YrDetails'!AN159</f>
        <v>0</v>
      </c>
      <c r="AO159" s="28"/>
      <c r="AP159" s="28"/>
      <c r="AQ159" s="28">
        <f>'7a.20YrDetails'!AQ159</f>
        <v>0</v>
      </c>
      <c r="AR159" s="28"/>
      <c r="AS159" s="28"/>
      <c r="AT159" s="28">
        <f>'7a.20YrDetails'!AT159</f>
        <v>0</v>
      </c>
      <c r="AU159" s="28"/>
      <c r="AV159" s="28"/>
      <c r="AW159" s="28">
        <f>'7a.20YrDetails'!AW159</f>
        <v>0</v>
      </c>
      <c r="AX159" s="28"/>
      <c r="AY159" s="28"/>
      <c r="AZ159" s="28">
        <f>'7a.20YrDetails'!AZ159</f>
        <v>0</v>
      </c>
      <c r="BA159" s="28"/>
      <c r="BB159" s="28"/>
      <c r="BC159" s="28">
        <f>'7a.20YrDetails'!BC159</f>
        <v>0</v>
      </c>
      <c r="BD159" s="28"/>
      <c r="BE159" s="28"/>
      <c r="BF159" s="28">
        <f>'7a.20YrDetails'!BF159</f>
        <v>0</v>
      </c>
      <c r="BG159" s="28"/>
      <c r="BH159" s="28"/>
      <c r="BI159" s="28">
        <f>'7a.20YrDetails'!BI159</f>
        <v>0</v>
      </c>
      <c r="BJ159" s="28"/>
      <c r="BK159" s="28"/>
      <c r="BL159" s="28">
        <f>'7a.20YrDetails'!BL159</f>
        <v>0</v>
      </c>
      <c r="BM159" s="828"/>
      <c r="BN159" s="828"/>
      <c r="BO159" s="28">
        <f>'7a.20YrDetails'!BO159</f>
        <v>0</v>
      </c>
    </row>
    <row r="160" spans="3:67" ht="12" hidden="1" customHeight="1" outlineLevel="1" thickBot="1">
      <c r="C160" s="11" t="str">
        <f>'7a.20YrDetails'!C160</f>
        <v>Replacement Reserve Deposits</v>
      </c>
      <c r="D160" s="5"/>
      <c r="E160" s="5"/>
      <c r="F160" s="60"/>
      <c r="G160" s="53" t="str">
        <f>IF('7a.20YrDetails'!$G160="","",'7a.20YrDetails'!$G160)</f>
        <v/>
      </c>
      <c r="H160" s="59"/>
      <c r="I160" s="59"/>
      <c r="J160" s="28">
        <f>'7a.20YrDetails'!J160</f>
        <v>0</v>
      </c>
      <c r="K160" s="28"/>
      <c r="L160" s="28"/>
      <c r="M160" s="28">
        <f>'7a.20YrDetails'!M160</f>
        <v>0</v>
      </c>
      <c r="N160" s="28"/>
      <c r="O160" s="28"/>
      <c r="P160" s="28">
        <f>'7a.20YrDetails'!P160</f>
        <v>0</v>
      </c>
      <c r="Q160" s="28"/>
      <c r="R160" s="28"/>
      <c r="S160" s="28">
        <f>'7a.20YrDetails'!S160</f>
        <v>0</v>
      </c>
      <c r="T160" s="28"/>
      <c r="U160" s="28"/>
      <c r="V160" s="28">
        <f>'7a.20YrDetails'!V160</f>
        <v>0</v>
      </c>
      <c r="W160" s="28"/>
      <c r="X160" s="28"/>
      <c r="Y160" s="28">
        <f>'7a.20YrDetails'!Y160</f>
        <v>0</v>
      </c>
      <c r="Z160" s="28"/>
      <c r="AA160" s="28"/>
      <c r="AB160" s="28">
        <f>'7a.20YrDetails'!AB160</f>
        <v>0</v>
      </c>
      <c r="AC160" s="28"/>
      <c r="AD160" s="28"/>
      <c r="AE160" s="28">
        <f>'7a.20YrDetails'!AE160</f>
        <v>0</v>
      </c>
      <c r="AF160" s="28"/>
      <c r="AG160" s="28"/>
      <c r="AH160" s="28">
        <f>'7a.20YrDetails'!AH160</f>
        <v>0</v>
      </c>
      <c r="AI160" s="28"/>
      <c r="AJ160" s="28"/>
      <c r="AK160" s="28">
        <f>'7a.20YrDetails'!AK160</f>
        <v>0</v>
      </c>
      <c r="AL160" s="28"/>
      <c r="AM160" s="28"/>
      <c r="AN160" s="28">
        <f>'7a.20YrDetails'!AN160</f>
        <v>0</v>
      </c>
      <c r="AO160" s="28"/>
      <c r="AP160" s="28"/>
      <c r="AQ160" s="28">
        <f>'7a.20YrDetails'!AQ160</f>
        <v>0</v>
      </c>
      <c r="AR160" s="28"/>
      <c r="AS160" s="28"/>
      <c r="AT160" s="28">
        <f>'7a.20YrDetails'!AT160</f>
        <v>0</v>
      </c>
      <c r="AU160" s="28"/>
      <c r="AV160" s="28"/>
      <c r="AW160" s="28">
        <f>'7a.20YrDetails'!AW160</f>
        <v>0</v>
      </c>
      <c r="AX160" s="28"/>
      <c r="AY160" s="28"/>
      <c r="AZ160" s="28">
        <f>'7a.20YrDetails'!AZ160</f>
        <v>0</v>
      </c>
      <c r="BA160" s="28"/>
      <c r="BB160" s="28"/>
      <c r="BC160" s="28">
        <f>'7a.20YrDetails'!BC160</f>
        <v>0</v>
      </c>
      <c r="BD160" s="28"/>
      <c r="BE160" s="28"/>
      <c r="BF160" s="28">
        <f>'7a.20YrDetails'!BF160</f>
        <v>0</v>
      </c>
      <c r="BG160" s="28"/>
      <c r="BH160" s="28"/>
      <c r="BI160" s="28">
        <f>'7a.20YrDetails'!BI160</f>
        <v>0</v>
      </c>
      <c r="BJ160" s="28"/>
      <c r="BK160" s="28"/>
      <c r="BL160" s="28">
        <f>'7a.20YrDetails'!BL160</f>
        <v>0</v>
      </c>
      <c r="BM160" s="828"/>
      <c r="BN160" s="828"/>
      <c r="BO160" s="28">
        <f>'7a.20YrDetails'!BO160</f>
        <v>0</v>
      </c>
    </row>
    <row r="161" spans="3:67" ht="12" hidden="1" customHeight="1" outlineLevel="1" thickBot="1">
      <c r="C161" s="11" t="str">
        <f>'7a.20YrDetails'!C161</f>
        <v>City Share Replacement Reserve Deposit (Small Sites Only)</v>
      </c>
      <c r="D161" s="5"/>
      <c r="E161" s="5"/>
      <c r="F161" s="60"/>
      <c r="G161" s="53"/>
      <c r="H161" s="59"/>
      <c r="I161" s="59"/>
      <c r="J161" s="28">
        <f>'7a.20YrDetails'!J161</f>
        <v>0</v>
      </c>
      <c r="K161" s="28"/>
      <c r="L161" s="28"/>
      <c r="M161" s="28">
        <f>'7a.20YrDetails'!M161</f>
        <v>0</v>
      </c>
      <c r="N161" s="28"/>
      <c r="O161" s="28"/>
      <c r="P161" s="28">
        <f>'7a.20YrDetails'!P161</f>
        <v>0</v>
      </c>
      <c r="Q161" s="28"/>
      <c r="R161" s="28"/>
      <c r="S161" s="28">
        <f>'7a.20YrDetails'!S161</f>
        <v>0</v>
      </c>
      <c r="T161" s="28"/>
      <c r="U161" s="28"/>
      <c r="V161" s="28">
        <f>'7a.20YrDetails'!V161</f>
        <v>0</v>
      </c>
      <c r="W161" s="28"/>
      <c r="X161" s="28"/>
      <c r="Y161" s="28">
        <f>'7a.20YrDetails'!Y161</f>
        <v>0</v>
      </c>
      <c r="Z161" s="28"/>
      <c r="AA161" s="28"/>
      <c r="AB161" s="28">
        <f>'7a.20YrDetails'!AB161</f>
        <v>0</v>
      </c>
      <c r="AC161" s="28"/>
      <c r="AD161" s="28"/>
      <c r="AE161" s="28">
        <f>'7a.20YrDetails'!AE161</f>
        <v>0</v>
      </c>
      <c r="AF161" s="28"/>
      <c r="AG161" s="28"/>
      <c r="AH161" s="28">
        <f>'7a.20YrDetails'!AH161</f>
        <v>0</v>
      </c>
      <c r="AI161" s="28"/>
      <c r="AJ161" s="28"/>
      <c r="AK161" s="28">
        <f>'7a.20YrDetails'!AK161</f>
        <v>0</v>
      </c>
      <c r="AL161" s="28"/>
      <c r="AM161" s="28"/>
      <c r="AN161" s="28">
        <f>'7a.20YrDetails'!AN161</f>
        <v>0</v>
      </c>
      <c r="AO161" s="28"/>
      <c r="AP161" s="28"/>
      <c r="AQ161" s="28">
        <f>'7a.20YrDetails'!AQ161</f>
        <v>0</v>
      </c>
      <c r="AR161" s="28"/>
      <c r="AS161" s="28"/>
      <c r="AT161" s="28">
        <f>'7a.20YrDetails'!AT161</f>
        <v>0</v>
      </c>
      <c r="AU161" s="28"/>
      <c r="AV161" s="28"/>
      <c r="AW161" s="28">
        <f>'7a.20YrDetails'!AW161</f>
        <v>0</v>
      </c>
      <c r="AX161" s="28"/>
      <c r="AY161" s="28"/>
      <c r="AZ161" s="28">
        <f>'7a.20YrDetails'!AZ161</f>
        <v>0</v>
      </c>
      <c r="BA161" s="28"/>
      <c r="BB161" s="28"/>
      <c r="BC161" s="28">
        <f>'7a.20YrDetails'!BC161</f>
        <v>0</v>
      </c>
      <c r="BD161" s="28"/>
      <c r="BE161" s="28"/>
      <c r="BF161" s="28">
        <f>'7a.20YrDetails'!BF161</f>
        <v>0</v>
      </c>
      <c r="BG161" s="28"/>
      <c r="BH161" s="28"/>
      <c r="BI161" s="28">
        <f>'7a.20YrDetails'!BI161</f>
        <v>0</v>
      </c>
      <c r="BJ161" s="28"/>
      <c r="BK161" s="28"/>
      <c r="BL161" s="28">
        <f>'7a.20YrDetails'!BL161</f>
        <v>0</v>
      </c>
      <c r="BM161" s="828"/>
      <c r="BN161" s="828"/>
      <c r="BO161" s="28">
        <f>'7a.20YrDetails'!BO161</f>
        <v>0</v>
      </c>
    </row>
    <row r="162" spans="3:67" ht="12" hidden="1" customHeight="1" outlineLevel="1" thickBot="1">
      <c r="C162" s="11" t="str">
        <f>'7a.20YrDetails'!C162</f>
        <v>Repayment of City Loan from Cash Out (Small Sites Only)</v>
      </c>
      <c r="D162" s="5"/>
      <c r="E162" s="5"/>
      <c r="F162" s="60"/>
      <c r="G162" s="53"/>
      <c r="H162" s="59"/>
      <c r="I162" s="59"/>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828"/>
      <c r="BN162" s="828"/>
      <c r="BO162" s="28"/>
    </row>
    <row r="163" spans="3:67" ht="12" hidden="1" customHeight="1" outlineLevel="1" thickBot="1">
      <c r="C163" s="11" t="str">
        <f>'7a.20YrDetails'!C163</f>
        <v xml:space="preserve">Replacement Reserve Deposits (Non-Operating Account) </v>
      </c>
      <c r="D163" s="5"/>
      <c r="E163" s="5"/>
      <c r="F163" s="60"/>
      <c r="G163" s="53"/>
      <c r="H163" s="59"/>
      <c r="I163" s="59"/>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828"/>
      <c r="BN163" s="828"/>
      <c r="BO163" s="28"/>
    </row>
    <row r="164" spans="3:67" ht="12" hidden="1" customHeight="1" outlineLevel="1" thickBot="1">
      <c r="C164" s="11" t="str">
        <f>'7a.20YrDetails'!C164</f>
        <v>Replacement Reserve Withdrawals (ideally tied to CNA)</v>
      </c>
      <c r="D164" s="5"/>
      <c r="E164" s="5"/>
      <c r="F164" s="60"/>
      <c r="G164" s="53" t="str">
        <f>IF('7a.20YrDetails'!$G164="","",'7a.20YrDetails'!$G164)</f>
        <v/>
      </c>
      <c r="H164" s="59"/>
      <c r="I164" s="59"/>
      <c r="J164" s="28">
        <f>'7a.20YrDetails'!J164</f>
        <v>0</v>
      </c>
      <c r="K164" s="28"/>
      <c r="L164" s="28"/>
      <c r="M164" s="28">
        <f>'7a.20YrDetails'!M164</f>
        <v>0</v>
      </c>
      <c r="N164" s="28"/>
      <c r="O164" s="28"/>
      <c r="P164" s="28">
        <f>'7a.20YrDetails'!P164</f>
        <v>0</v>
      </c>
      <c r="Q164" s="28"/>
      <c r="R164" s="28"/>
      <c r="S164" s="28">
        <f>'7a.20YrDetails'!S164</f>
        <v>0</v>
      </c>
      <c r="T164" s="28"/>
      <c r="U164" s="28"/>
      <c r="V164" s="28">
        <f>'7a.20YrDetails'!V164</f>
        <v>0</v>
      </c>
      <c r="W164" s="28"/>
      <c r="X164" s="28"/>
      <c r="Y164" s="28">
        <f>'7a.20YrDetails'!Y164</f>
        <v>0</v>
      </c>
      <c r="Z164" s="28"/>
      <c r="AA164" s="28"/>
      <c r="AB164" s="28">
        <f>'7a.20YrDetails'!AB164</f>
        <v>0</v>
      </c>
      <c r="AC164" s="28"/>
      <c r="AD164" s="28"/>
      <c r="AE164" s="28">
        <f>'7a.20YrDetails'!AE164</f>
        <v>0</v>
      </c>
      <c r="AF164" s="28"/>
      <c r="AG164" s="28"/>
      <c r="AH164" s="28">
        <f>'7a.20YrDetails'!AH164</f>
        <v>0</v>
      </c>
      <c r="AI164" s="28"/>
      <c r="AJ164" s="28"/>
      <c r="AK164" s="28">
        <f>'7a.20YrDetails'!AK164</f>
        <v>0</v>
      </c>
      <c r="AL164" s="28"/>
      <c r="AM164" s="28"/>
      <c r="AN164" s="28">
        <f>'7a.20YrDetails'!AN164</f>
        <v>0</v>
      </c>
      <c r="AO164" s="28"/>
      <c r="AP164" s="28"/>
      <c r="AQ164" s="28">
        <f>'7a.20YrDetails'!AQ164</f>
        <v>0</v>
      </c>
      <c r="AR164" s="28"/>
      <c r="AS164" s="28"/>
      <c r="AT164" s="28">
        <f>'7a.20YrDetails'!AT164</f>
        <v>0</v>
      </c>
      <c r="AU164" s="28"/>
      <c r="AV164" s="28"/>
      <c r="AW164" s="28">
        <f>'7a.20YrDetails'!AW164</f>
        <v>0</v>
      </c>
      <c r="AX164" s="28"/>
      <c r="AY164" s="28"/>
      <c r="AZ164" s="28">
        <f>'7a.20YrDetails'!AZ164</f>
        <v>0</v>
      </c>
      <c r="BA164" s="28"/>
      <c r="BB164" s="28"/>
      <c r="BC164" s="28">
        <f>'7a.20YrDetails'!BC164</f>
        <v>0</v>
      </c>
      <c r="BD164" s="28"/>
      <c r="BE164" s="28"/>
      <c r="BF164" s="28">
        <f>'7a.20YrDetails'!BF164</f>
        <v>0</v>
      </c>
      <c r="BG164" s="28"/>
      <c r="BH164" s="28"/>
      <c r="BI164" s="28">
        <f>'7a.20YrDetails'!BI164</f>
        <v>0</v>
      </c>
      <c r="BJ164" s="28"/>
      <c r="BK164" s="28"/>
      <c r="BL164" s="28">
        <f>'7a.20YrDetails'!BL164</f>
        <v>0</v>
      </c>
      <c r="BM164" s="828"/>
      <c r="BN164" s="828"/>
      <c r="BO164" s="28">
        <f>'7a.20YrDetails'!BO164</f>
        <v>0</v>
      </c>
    </row>
    <row r="165" spans="3:67" ht="12" hidden="1" customHeight="1" outlineLevel="1" thickBot="1">
      <c r="C165" s="11" t="str">
        <f>'7a.20YrDetails'!C165</f>
        <v>Replacement Reserve Interest</v>
      </c>
      <c r="D165" s="5"/>
      <c r="E165" s="5"/>
      <c r="F165" s="60"/>
      <c r="G165" s="53" t="str">
        <f>IF('7a.20YrDetails'!$G165="","",'7a.20YrDetails'!$G165)</f>
        <v/>
      </c>
      <c r="H165" s="59"/>
      <c r="I165" s="59"/>
      <c r="J165" s="28">
        <f>'7a.20YrDetails'!J165</f>
        <v>0</v>
      </c>
      <c r="K165" s="28"/>
      <c r="L165" s="28"/>
      <c r="M165" s="28">
        <f>'7a.20YrDetails'!M165</f>
        <v>0</v>
      </c>
      <c r="N165" s="28"/>
      <c r="O165" s="28"/>
      <c r="P165" s="28">
        <f>'7a.20YrDetails'!P165</f>
        <v>0</v>
      </c>
      <c r="Q165" s="28"/>
      <c r="R165" s="28"/>
      <c r="S165" s="28">
        <f>'7a.20YrDetails'!S165</f>
        <v>0</v>
      </c>
      <c r="T165" s="28"/>
      <c r="U165" s="28"/>
      <c r="V165" s="28">
        <f>'7a.20YrDetails'!V165</f>
        <v>0</v>
      </c>
      <c r="W165" s="28"/>
      <c r="X165" s="28"/>
      <c r="Y165" s="28">
        <f>'7a.20YrDetails'!Y165</f>
        <v>0</v>
      </c>
      <c r="Z165" s="28"/>
      <c r="AA165" s="28"/>
      <c r="AB165" s="28">
        <f>'7a.20YrDetails'!AB165</f>
        <v>0</v>
      </c>
      <c r="AC165" s="28"/>
      <c r="AD165" s="28"/>
      <c r="AE165" s="28">
        <f>'7a.20YrDetails'!AE165</f>
        <v>0</v>
      </c>
      <c r="AF165" s="28"/>
      <c r="AG165" s="28"/>
      <c r="AH165" s="28">
        <f>'7a.20YrDetails'!AH165</f>
        <v>0</v>
      </c>
      <c r="AI165" s="28"/>
      <c r="AJ165" s="28"/>
      <c r="AK165" s="28">
        <f>'7a.20YrDetails'!AK165</f>
        <v>0</v>
      </c>
      <c r="AL165" s="28"/>
      <c r="AM165" s="28"/>
      <c r="AN165" s="28">
        <f>'7a.20YrDetails'!AN165</f>
        <v>0</v>
      </c>
      <c r="AO165" s="28"/>
      <c r="AP165" s="28"/>
      <c r="AQ165" s="28">
        <f>'7a.20YrDetails'!AQ165</f>
        <v>0</v>
      </c>
      <c r="AR165" s="28"/>
      <c r="AS165" s="28"/>
      <c r="AT165" s="28">
        <f>'7a.20YrDetails'!AT165</f>
        <v>0</v>
      </c>
      <c r="AU165" s="28"/>
      <c r="AV165" s="28"/>
      <c r="AW165" s="28">
        <f>'7a.20YrDetails'!AW165</f>
        <v>0</v>
      </c>
      <c r="AX165" s="28"/>
      <c r="AY165" s="28"/>
      <c r="AZ165" s="28">
        <f>'7a.20YrDetails'!AZ165</f>
        <v>0</v>
      </c>
      <c r="BA165" s="28"/>
      <c r="BB165" s="28"/>
      <c r="BC165" s="28">
        <f>'7a.20YrDetails'!BC165</f>
        <v>0</v>
      </c>
      <c r="BD165" s="28"/>
      <c r="BE165" s="28"/>
      <c r="BF165" s="28">
        <f>'7a.20YrDetails'!BF165</f>
        <v>0</v>
      </c>
      <c r="BG165" s="28"/>
      <c r="BH165" s="28"/>
      <c r="BI165" s="28">
        <f>'7a.20YrDetails'!BI165</f>
        <v>0</v>
      </c>
      <c r="BJ165" s="28"/>
      <c r="BK165" s="28"/>
      <c r="BL165" s="28">
        <f>'7a.20YrDetails'!BL165</f>
        <v>0</v>
      </c>
      <c r="BM165" s="828"/>
      <c r="BN165" s="828"/>
      <c r="BO165" s="28">
        <f>'7a.20YrDetails'!BO165</f>
        <v>0</v>
      </c>
    </row>
    <row r="166" spans="3:67" ht="12" customHeight="1" collapsed="1">
      <c r="C166" s="32" t="str">
        <f>'7a.20YrDetails'!C166</f>
        <v>RR Running Balance</v>
      </c>
      <c r="D166" s="5"/>
      <c r="E166" s="5"/>
      <c r="F166" s="60"/>
      <c r="G166" s="57"/>
      <c r="H166" s="59"/>
      <c r="I166" s="59"/>
      <c r="J166" s="24">
        <f>'7a.20YrDetails'!J166</f>
        <v>0</v>
      </c>
      <c r="K166" s="24"/>
      <c r="L166" s="24"/>
      <c r="M166" s="24">
        <f>'7a.20YrDetails'!M166</f>
        <v>0</v>
      </c>
      <c r="N166" s="24"/>
      <c r="O166" s="24"/>
      <c r="P166" s="24">
        <f>'7a.20YrDetails'!P166</f>
        <v>0</v>
      </c>
      <c r="Q166" s="24"/>
      <c r="R166" s="24"/>
      <c r="S166" s="24">
        <f>'7a.20YrDetails'!S166</f>
        <v>0</v>
      </c>
      <c r="T166" s="24"/>
      <c r="U166" s="24"/>
      <c r="V166" s="24">
        <f>'7a.20YrDetails'!V166</f>
        <v>0</v>
      </c>
      <c r="W166" s="24"/>
      <c r="X166" s="24"/>
      <c r="Y166" s="24">
        <f>'7a.20YrDetails'!Y166</f>
        <v>0</v>
      </c>
      <c r="Z166" s="24"/>
      <c r="AA166" s="24"/>
      <c r="AB166" s="24">
        <f>'7a.20YrDetails'!AB166</f>
        <v>0</v>
      </c>
      <c r="AC166" s="24"/>
      <c r="AD166" s="24"/>
      <c r="AE166" s="24">
        <f>'7a.20YrDetails'!AE166</f>
        <v>0</v>
      </c>
      <c r="AF166" s="24"/>
      <c r="AG166" s="24"/>
      <c r="AH166" s="24">
        <f>'7a.20YrDetails'!AH166</f>
        <v>0</v>
      </c>
      <c r="AI166" s="24"/>
      <c r="AJ166" s="24"/>
      <c r="AK166" s="24">
        <f>'7a.20YrDetails'!AK166</f>
        <v>0</v>
      </c>
      <c r="AL166" s="24"/>
      <c r="AM166" s="24"/>
      <c r="AN166" s="24">
        <f>'7a.20YrDetails'!AN166</f>
        <v>0</v>
      </c>
      <c r="AO166" s="24"/>
      <c r="AP166" s="24"/>
      <c r="AQ166" s="24">
        <f>'7a.20YrDetails'!AQ166</f>
        <v>0</v>
      </c>
      <c r="AR166" s="24"/>
      <c r="AS166" s="24"/>
      <c r="AT166" s="24">
        <f>'7a.20YrDetails'!AT166</f>
        <v>0</v>
      </c>
      <c r="AU166" s="24"/>
      <c r="AV166" s="24"/>
      <c r="AW166" s="24">
        <f>'7a.20YrDetails'!AW166</f>
        <v>0</v>
      </c>
      <c r="AX166" s="24"/>
      <c r="AY166" s="24"/>
      <c r="AZ166" s="24">
        <f>'7a.20YrDetails'!AZ166</f>
        <v>0</v>
      </c>
      <c r="BA166" s="24"/>
      <c r="BB166" s="24"/>
      <c r="BC166" s="24">
        <f>'7a.20YrDetails'!BC166</f>
        <v>0</v>
      </c>
      <c r="BD166" s="24"/>
      <c r="BE166" s="24"/>
      <c r="BF166" s="24">
        <f>'7a.20YrDetails'!BF166</f>
        <v>0</v>
      </c>
      <c r="BG166" s="24"/>
      <c r="BH166" s="24"/>
      <c r="BI166" s="24">
        <f>'7a.20YrDetails'!BI166</f>
        <v>0</v>
      </c>
      <c r="BJ166" s="24"/>
      <c r="BK166" s="24"/>
      <c r="BL166" s="24">
        <f>'7a.20YrDetails'!BL166</f>
        <v>0</v>
      </c>
      <c r="BM166" s="24"/>
      <c r="BN166" s="24"/>
      <c r="BO166" s="24">
        <f>'7a.20YrDetails'!BO166</f>
        <v>0</v>
      </c>
    </row>
    <row r="167" spans="3:67" ht="12" hidden="1" customHeight="1" outlineLevel="1">
      <c r="C167" s="12"/>
      <c r="D167" s="5"/>
      <c r="E167" s="5"/>
      <c r="F167" s="60"/>
      <c r="G167" s="59"/>
      <c r="H167" s="59"/>
      <c r="I167" s="59"/>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row>
    <row r="168" spans="3:67" ht="12" hidden="1" customHeight="1" outlineLevel="1" thickBot="1">
      <c r="C168" s="6" t="str">
        <f>'7a.20YrDetails'!C168</f>
        <v>OPERATING RESERVE - RUNNING BALANCE</v>
      </c>
      <c r="D168" s="5"/>
      <c r="E168" s="5"/>
      <c r="F168" s="60"/>
      <c r="G168" s="55"/>
      <c r="H168" s="55"/>
      <c r="I168" s="55"/>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row>
    <row r="169" spans="3:67" ht="12" hidden="1" customHeight="1" outlineLevel="1" thickBot="1">
      <c r="C169" s="11" t="str">
        <f>'7a.20YrDetails'!C169</f>
        <v>Operating Reserve Starting Balance</v>
      </c>
      <c r="D169" s="5"/>
      <c r="E169" s="5"/>
      <c r="F169" s="60"/>
      <c r="G169" s="53" t="str">
        <f>IF('7a.20YrDetails'!$G169="","",'7a.20YrDetails'!$G169)</f>
        <v/>
      </c>
      <c r="H169" s="59"/>
      <c r="I169" s="59"/>
      <c r="J169" s="28">
        <f>'7a.20YrDetails'!J169</f>
        <v>0</v>
      </c>
      <c r="K169" s="28"/>
      <c r="L169" s="28"/>
      <c r="M169" s="28">
        <f>'7a.20YrDetails'!M169</f>
        <v>0</v>
      </c>
      <c r="N169" s="28"/>
      <c r="O169" s="28"/>
      <c r="P169" s="28">
        <f>'7a.20YrDetails'!P169</f>
        <v>0</v>
      </c>
      <c r="Q169" s="28"/>
      <c r="R169" s="28"/>
      <c r="S169" s="28">
        <f>'7a.20YrDetails'!S169</f>
        <v>0</v>
      </c>
      <c r="T169" s="28"/>
      <c r="U169" s="28"/>
      <c r="V169" s="28">
        <f>'7a.20YrDetails'!V169</f>
        <v>0</v>
      </c>
      <c r="W169" s="28"/>
      <c r="X169" s="28"/>
      <c r="Y169" s="28">
        <f>'7a.20YrDetails'!Y169</f>
        <v>0</v>
      </c>
      <c r="Z169" s="28"/>
      <c r="AA169" s="28"/>
      <c r="AB169" s="28">
        <f>'7a.20YrDetails'!AB169</f>
        <v>0</v>
      </c>
      <c r="AC169" s="28"/>
      <c r="AD169" s="28"/>
      <c r="AE169" s="28">
        <f>'7a.20YrDetails'!AE169</f>
        <v>0</v>
      </c>
      <c r="AF169" s="28"/>
      <c r="AG169" s="28"/>
      <c r="AH169" s="28">
        <f>'7a.20YrDetails'!AH169</f>
        <v>0</v>
      </c>
      <c r="AI169" s="28"/>
      <c r="AJ169" s="28"/>
      <c r="AK169" s="28">
        <f>'7a.20YrDetails'!AK169</f>
        <v>0</v>
      </c>
      <c r="AL169" s="28"/>
      <c r="AM169" s="28"/>
      <c r="AN169" s="28">
        <f>'7a.20YrDetails'!AN169</f>
        <v>0</v>
      </c>
      <c r="AO169" s="28"/>
      <c r="AP169" s="28"/>
      <c r="AQ169" s="28">
        <f>'7a.20YrDetails'!AQ169</f>
        <v>0</v>
      </c>
      <c r="AR169" s="28"/>
      <c r="AS169" s="28"/>
      <c r="AT169" s="28">
        <f>'7a.20YrDetails'!AT169</f>
        <v>0</v>
      </c>
      <c r="AU169" s="28"/>
      <c r="AV169" s="28"/>
      <c r="AW169" s="28">
        <f>'7a.20YrDetails'!AW169</f>
        <v>0</v>
      </c>
      <c r="AX169" s="28"/>
      <c r="AY169" s="28"/>
      <c r="AZ169" s="28">
        <f>'7a.20YrDetails'!AZ169</f>
        <v>0</v>
      </c>
      <c r="BA169" s="28"/>
      <c r="BB169" s="28"/>
      <c r="BC169" s="28">
        <f>'7a.20YrDetails'!BC169</f>
        <v>0</v>
      </c>
      <c r="BD169" s="28"/>
      <c r="BE169" s="28"/>
      <c r="BF169" s="28">
        <f>'7a.20YrDetails'!BF169</f>
        <v>0</v>
      </c>
      <c r="BG169" s="28"/>
      <c r="BH169" s="28"/>
      <c r="BI169" s="28">
        <f>'7a.20YrDetails'!BI169</f>
        <v>0</v>
      </c>
      <c r="BJ169" s="28"/>
      <c r="BK169" s="28"/>
      <c r="BL169" s="28">
        <f>'7a.20YrDetails'!BL169</f>
        <v>0</v>
      </c>
      <c r="BM169" s="828"/>
      <c r="BN169" s="828"/>
      <c r="BO169" s="28">
        <f>'7a.20YrDetails'!BO169</f>
        <v>0</v>
      </c>
    </row>
    <row r="170" spans="3:67" ht="12" hidden="1" customHeight="1" outlineLevel="1" thickBot="1">
      <c r="C170" s="11" t="str">
        <f>'7a.20YrDetails'!C170</f>
        <v>Operating Reserve Deposits</v>
      </c>
      <c r="D170" s="5"/>
      <c r="E170" s="5"/>
      <c r="F170" s="60"/>
      <c r="G170" s="53" t="str">
        <f>IF('7a.20YrDetails'!$G170="","",'7a.20YrDetails'!$G170)</f>
        <v/>
      </c>
      <c r="H170" s="59"/>
      <c r="I170" s="59"/>
      <c r="J170" s="28">
        <f>'7a.20YrDetails'!J170</f>
        <v>0</v>
      </c>
      <c r="K170" s="28"/>
      <c r="L170" s="28"/>
      <c r="M170" s="28">
        <f>'7a.20YrDetails'!M170</f>
        <v>0</v>
      </c>
      <c r="N170" s="28"/>
      <c r="O170" s="28"/>
      <c r="P170" s="28">
        <f>'7a.20YrDetails'!P170</f>
        <v>0</v>
      </c>
      <c r="Q170" s="28"/>
      <c r="R170" s="28"/>
      <c r="S170" s="28">
        <f>'7a.20YrDetails'!S170</f>
        <v>0</v>
      </c>
      <c r="T170" s="28"/>
      <c r="U170" s="28"/>
      <c r="V170" s="28">
        <f>'7a.20YrDetails'!V170</f>
        <v>0</v>
      </c>
      <c r="W170" s="28"/>
      <c r="X170" s="28"/>
      <c r="Y170" s="28">
        <f>'7a.20YrDetails'!Y170</f>
        <v>0</v>
      </c>
      <c r="Z170" s="28"/>
      <c r="AA170" s="28"/>
      <c r="AB170" s="28">
        <f>'7a.20YrDetails'!AB170</f>
        <v>0</v>
      </c>
      <c r="AC170" s="28"/>
      <c r="AD170" s="28"/>
      <c r="AE170" s="28">
        <f>'7a.20YrDetails'!AE170</f>
        <v>0</v>
      </c>
      <c r="AF170" s="28"/>
      <c r="AG170" s="28"/>
      <c r="AH170" s="28">
        <f>'7a.20YrDetails'!AH170</f>
        <v>0</v>
      </c>
      <c r="AI170" s="28"/>
      <c r="AJ170" s="28"/>
      <c r="AK170" s="28">
        <f>'7a.20YrDetails'!AK170</f>
        <v>0</v>
      </c>
      <c r="AL170" s="28"/>
      <c r="AM170" s="28"/>
      <c r="AN170" s="28">
        <f>'7a.20YrDetails'!AN170</f>
        <v>0</v>
      </c>
      <c r="AO170" s="28"/>
      <c r="AP170" s="28"/>
      <c r="AQ170" s="28">
        <f>'7a.20YrDetails'!AQ170</f>
        <v>0</v>
      </c>
      <c r="AR170" s="28"/>
      <c r="AS170" s="28"/>
      <c r="AT170" s="28">
        <f>'7a.20YrDetails'!AT170</f>
        <v>0</v>
      </c>
      <c r="AU170" s="28"/>
      <c r="AV170" s="28"/>
      <c r="AW170" s="28">
        <f>'7a.20YrDetails'!AW170</f>
        <v>0</v>
      </c>
      <c r="AX170" s="28"/>
      <c r="AY170" s="28"/>
      <c r="AZ170" s="28">
        <f>'7a.20YrDetails'!AZ170</f>
        <v>0</v>
      </c>
      <c r="BA170" s="28"/>
      <c r="BB170" s="28"/>
      <c r="BC170" s="28">
        <f>'7a.20YrDetails'!BC170</f>
        <v>0</v>
      </c>
      <c r="BD170" s="28"/>
      <c r="BE170" s="28"/>
      <c r="BF170" s="28">
        <f>'7a.20YrDetails'!BF170</f>
        <v>0</v>
      </c>
      <c r="BG170" s="28"/>
      <c r="BH170" s="28"/>
      <c r="BI170" s="28">
        <f>'7a.20YrDetails'!BI170</f>
        <v>0</v>
      </c>
      <c r="BJ170" s="28"/>
      <c r="BK170" s="28"/>
      <c r="BL170" s="28">
        <f>'7a.20YrDetails'!BL170</f>
        <v>0</v>
      </c>
      <c r="BM170" s="828"/>
      <c r="BN170" s="828"/>
      <c r="BO170" s="28">
        <f>'7a.20YrDetails'!BO170</f>
        <v>0</v>
      </c>
    </row>
    <row r="171" spans="3:67" ht="12" hidden="1" customHeight="1" outlineLevel="1" thickBot="1">
      <c r="C171" s="11" t="str">
        <f>'7a.20YrDetails'!C171</f>
        <v>Operating Reserve Withdrawals</v>
      </c>
      <c r="D171" s="5"/>
      <c r="E171" s="5"/>
      <c r="F171" s="60"/>
      <c r="G171" s="53" t="str">
        <f>IF('7a.20YrDetails'!$G171="","",'7a.20YrDetails'!$G171)</f>
        <v/>
      </c>
      <c r="H171" s="59"/>
      <c r="I171" s="59"/>
      <c r="J171" s="28">
        <f>'7a.20YrDetails'!J171</f>
        <v>0</v>
      </c>
      <c r="K171" s="28"/>
      <c r="L171" s="28"/>
      <c r="M171" s="28">
        <f>'7a.20YrDetails'!M171</f>
        <v>0</v>
      </c>
      <c r="N171" s="28"/>
      <c r="O171" s="28"/>
      <c r="P171" s="28">
        <f>'7a.20YrDetails'!P171</f>
        <v>0</v>
      </c>
      <c r="Q171" s="28"/>
      <c r="R171" s="28"/>
      <c r="S171" s="28">
        <f>'7a.20YrDetails'!S171</f>
        <v>0</v>
      </c>
      <c r="T171" s="28"/>
      <c r="U171" s="28"/>
      <c r="V171" s="28">
        <f>'7a.20YrDetails'!V171</f>
        <v>0</v>
      </c>
      <c r="W171" s="28"/>
      <c r="X171" s="28"/>
      <c r="Y171" s="28">
        <f>'7a.20YrDetails'!Y171</f>
        <v>0</v>
      </c>
      <c r="Z171" s="28"/>
      <c r="AA171" s="28"/>
      <c r="AB171" s="28">
        <f>'7a.20YrDetails'!AB171</f>
        <v>0</v>
      </c>
      <c r="AC171" s="28"/>
      <c r="AD171" s="28"/>
      <c r="AE171" s="28">
        <f>'7a.20YrDetails'!AE171</f>
        <v>0</v>
      </c>
      <c r="AF171" s="28"/>
      <c r="AG171" s="28"/>
      <c r="AH171" s="28">
        <f>'7a.20YrDetails'!AH171</f>
        <v>0</v>
      </c>
      <c r="AI171" s="28"/>
      <c r="AJ171" s="28"/>
      <c r="AK171" s="28">
        <f>'7a.20YrDetails'!AK171</f>
        <v>0</v>
      </c>
      <c r="AL171" s="28"/>
      <c r="AM171" s="28"/>
      <c r="AN171" s="28">
        <f>'7a.20YrDetails'!AN171</f>
        <v>0</v>
      </c>
      <c r="AO171" s="28"/>
      <c r="AP171" s="28"/>
      <c r="AQ171" s="28">
        <f>'7a.20YrDetails'!AQ171</f>
        <v>0</v>
      </c>
      <c r="AR171" s="28"/>
      <c r="AS171" s="28"/>
      <c r="AT171" s="28">
        <f>'7a.20YrDetails'!AT171</f>
        <v>0</v>
      </c>
      <c r="AU171" s="28"/>
      <c r="AV171" s="28"/>
      <c r="AW171" s="28">
        <f>'7a.20YrDetails'!AW171</f>
        <v>0</v>
      </c>
      <c r="AX171" s="28"/>
      <c r="AY171" s="28"/>
      <c r="AZ171" s="28">
        <f>'7a.20YrDetails'!AZ171</f>
        <v>0</v>
      </c>
      <c r="BA171" s="28"/>
      <c r="BB171" s="28"/>
      <c r="BC171" s="28">
        <f>'7a.20YrDetails'!BC171</f>
        <v>0</v>
      </c>
      <c r="BD171" s="28"/>
      <c r="BE171" s="28"/>
      <c r="BF171" s="28">
        <f>'7a.20YrDetails'!BF171</f>
        <v>0</v>
      </c>
      <c r="BG171" s="28"/>
      <c r="BH171" s="28"/>
      <c r="BI171" s="28">
        <f>'7a.20YrDetails'!BI171</f>
        <v>0</v>
      </c>
      <c r="BJ171" s="28"/>
      <c r="BK171" s="28"/>
      <c r="BL171" s="28">
        <f>'7a.20YrDetails'!BL171</f>
        <v>0</v>
      </c>
      <c r="BM171" s="828"/>
      <c r="BN171" s="828"/>
      <c r="BO171" s="28">
        <f>'7a.20YrDetails'!BO171</f>
        <v>0</v>
      </c>
    </row>
    <row r="172" spans="3:67" ht="12" hidden="1" customHeight="1" outlineLevel="1" thickBot="1">
      <c r="C172" s="11" t="str">
        <f>'7a.20YrDetails'!C172</f>
        <v>Operating Reserve Interest</v>
      </c>
      <c r="D172" s="5"/>
      <c r="E172" s="5"/>
      <c r="F172" s="60"/>
      <c r="G172" s="53" t="str">
        <f>IF('7a.20YrDetails'!$G172="","",'7a.20YrDetails'!$G172)</f>
        <v/>
      </c>
      <c r="H172" s="59"/>
      <c r="I172" s="59"/>
      <c r="J172" s="28">
        <f>'7a.20YrDetails'!J172</f>
        <v>0</v>
      </c>
      <c r="K172" s="28"/>
      <c r="L172" s="28"/>
      <c r="M172" s="28">
        <f>'7a.20YrDetails'!M172</f>
        <v>0</v>
      </c>
      <c r="N172" s="28"/>
      <c r="O172" s="28"/>
      <c r="P172" s="28">
        <f>'7a.20YrDetails'!P172</f>
        <v>0</v>
      </c>
      <c r="Q172" s="28"/>
      <c r="R172" s="28"/>
      <c r="S172" s="28">
        <f>'7a.20YrDetails'!S172</f>
        <v>0</v>
      </c>
      <c r="T172" s="28"/>
      <c r="U172" s="28"/>
      <c r="V172" s="28">
        <f>'7a.20YrDetails'!V172</f>
        <v>0</v>
      </c>
      <c r="W172" s="28"/>
      <c r="X172" s="28"/>
      <c r="Y172" s="28">
        <f>'7a.20YrDetails'!Y172</f>
        <v>0</v>
      </c>
      <c r="Z172" s="28"/>
      <c r="AA172" s="28"/>
      <c r="AB172" s="28">
        <f>'7a.20YrDetails'!AB172</f>
        <v>0</v>
      </c>
      <c r="AC172" s="28"/>
      <c r="AD172" s="28"/>
      <c r="AE172" s="28">
        <f>'7a.20YrDetails'!AE172</f>
        <v>0</v>
      </c>
      <c r="AF172" s="28"/>
      <c r="AG172" s="28"/>
      <c r="AH172" s="28">
        <f>'7a.20YrDetails'!AH172</f>
        <v>0</v>
      </c>
      <c r="AI172" s="28"/>
      <c r="AJ172" s="28"/>
      <c r="AK172" s="28">
        <f>'7a.20YrDetails'!AK172</f>
        <v>0</v>
      </c>
      <c r="AL172" s="28"/>
      <c r="AM172" s="28"/>
      <c r="AN172" s="28">
        <f>'7a.20YrDetails'!AN172</f>
        <v>0</v>
      </c>
      <c r="AO172" s="28"/>
      <c r="AP172" s="28"/>
      <c r="AQ172" s="28">
        <f>'7a.20YrDetails'!AQ172</f>
        <v>0</v>
      </c>
      <c r="AR172" s="28"/>
      <c r="AS172" s="28"/>
      <c r="AT172" s="28">
        <f>'7a.20YrDetails'!AT172</f>
        <v>0</v>
      </c>
      <c r="AU172" s="28"/>
      <c r="AV172" s="28"/>
      <c r="AW172" s="28">
        <f>'7a.20YrDetails'!AW172</f>
        <v>0</v>
      </c>
      <c r="AX172" s="28"/>
      <c r="AY172" s="28"/>
      <c r="AZ172" s="28">
        <f>'7a.20YrDetails'!AZ172</f>
        <v>0</v>
      </c>
      <c r="BA172" s="28"/>
      <c r="BB172" s="28"/>
      <c r="BC172" s="28">
        <f>'7a.20YrDetails'!BC172</f>
        <v>0</v>
      </c>
      <c r="BD172" s="28"/>
      <c r="BE172" s="28"/>
      <c r="BF172" s="28">
        <f>'7a.20YrDetails'!BF172</f>
        <v>0</v>
      </c>
      <c r="BG172" s="28"/>
      <c r="BH172" s="28"/>
      <c r="BI172" s="28">
        <f>'7a.20YrDetails'!BI172</f>
        <v>0</v>
      </c>
      <c r="BJ172" s="28"/>
      <c r="BK172" s="28"/>
      <c r="BL172" s="28">
        <f>'7a.20YrDetails'!BL172</f>
        <v>0</v>
      </c>
      <c r="BM172" s="828"/>
      <c r="BN172" s="828"/>
      <c r="BO172" s="28">
        <f>'7a.20YrDetails'!BO172</f>
        <v>0</v>
      </c>
    </row>
    <row r="173" spans="3:67" ht="12" customHeight="1" collapsed="1">
      <c r="C173" s="32" t="str">
        <f>'7a.20YrDetails'!C173</f>
        <v>OR Running Balance</v>
      </c>
      <c r="D173" s="5"/>
      <c r="E173" s="5"/>
      <c r="F173" s="60"/>
      <c r="G173" s="57"/>
      <c r="H173" s="59"/>
      <c r="I173" s="59"/>
      <c r="J173" s="24">
        <f>'7a.20YrDetails'!J173</f>
        <v>0</v>
      </c>
      <c r="K173" s="24"/>
      <c r="L173" s="24"/>
      <c r="M173" s="24">
        <f>'7a.20YrDetails'!M173</f>
        <v>0</v>
      </c>
      <c r="N173" s="24"/>
      <c r="O173" s="24"/>
      <c r="P173" s="24">
        <f>'7a.20YrDetails'!P173</f>
        <v>0</v>
      </c>
      <c r="Q173" s="24"/>
      <c r="R173" s="24"/>
      <c r="S173" s="24">
        <f>'7a.20YrDetails'!S173</f>
        <v>0</v>
      </c>
      <c r="T173" s="24"/>
      <c r="U173" s="24"/>
      <c r="V173" s="24">
        <f>'7a.20YrDetails'!V173</f>
        <v>0</v>
      </c>
      <c r="W173" s="24"/>
      <c r="X173" s="24"/>
      <c r="Y173" s="24">
        <f>'7a.20YrDetails'!Y173</f>
        <v>0</v>
      </c>
      <c r="Z173" s="24"/>
      <c r="AA173" s="24"/>
      <c r="AB173" s="24">
        <f>'7a.20YrDetails'!AB173</f>
        <v>0</v>
      </c>
      <c r="AC173" s="24"/>
      <c r="AD173" s="24"/>
      <c r="AE173" s="24">
        <f>'7a.20YrDetails'!AE173</f>
        <v>0</v>
      </c>
      <c r="AF173" s="24"/>
      <c r="AG173" s="24"/>
      <c r="AH173" s="24">
        <f>'7a.20YrDetails'!AH173</f>
        <v>0</v>
      </c>
      <c r="AI173" s="24"/>
      <c r="AJ173" s="24"/>
      <c r="AK173" s="24">
        <f>'7a.20YrDetails'!AK173</f>
        <v>0</v>
      </c>
      <c r="AL173" s="24"/>
      <c r="AM173" s="24"/>
      <c r="AN173" s="24">
        <f>'7a.20YrDetails'!AN173</f>
        <v>0</v>
      </c>
      <c r="AO173" s="24"/>
      <c r="AP173" s="24"/>
      <c r="AQ173" s="24">
        <f>'7a.20YrDetails'!AQ173</f>
        <v>0</v>
      </c>
      <c r="AR173" s="24"/>
      <c r="AS173" s="24"/>
      <c r="AT173" s="24">
        <f>'7a.20YrDetails'!AT173</f>
        <v>0</v>
      </c>
      <c r="AU173" s="24"/>
      <c r="AV173" s="24"/>
      <c r="AW173" s="24">
        <f>'7a.20YrDetails'!AW173</f>
        <v>0</v>
      </c>
      <c r="AX173" s="24"/>
      <c r="AY173" s="24"/>
      <c r="AZ173" s="24">
        <f>'7a.20YrDetails'!AZ173</f>
        <v>0</v>
      </c>
      <c r="BA173" s="24"/>
      <c r="BB173" s="24"/>
      <c r="BC173" s="24">
        <f>'7a.20YrDetails'!BC173</f>
        <v>0</v>
      </c>
      <c r="BD173" s="24"/>
      <c r="BE173" s="24"/>
      <c r="BF173" s="24">
        <f>'7a.20YrDetails'!BF173</f>
        <v>0</v>
      </c>
      <c r="BG173" s="24"/>
      <c r="BH173" s="24"/>
      <c r="BI173" s="24">
        <f>'7a.20YrDetails'!BI173</f>
        <v>0</v>
      </c>
      <c r="BJ173" s="24"/>
      <c r="BK173" s="24"/>
      <c r="BL173" s="24">
        <f>'7a.20YrDetails'!BL173</f>
        <v>0</v>
      </c>
      <c r="BM173" s="24"/>
      <c r="BN173" s="24"/>
      <c r="BO173" s="24">
        <f>'7a.20YrDetails'!BO173</f>
        <v>0</v>
      </c>
    </row>
    <row r="174" spans="3:67" ht="12" hidden="1" customHeight="1" outlineLevel="1">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row>
    <row r="175" spans="3:67" ht="12" hidden="1" customHeight="1" outlineLevel="1" thickBot="1">
      <c r="C175" s="6" t="str">
        <f>'7a.20YrDetails'!C175</f>
        <v>OTHER REQUIRED RESERVE 1 - RUNNING BALANCE</v>
      </c>
      <c r="D175" s="5"/>
      <c r="E175" s="5"/>
      <c r="F175" s="60"/>
      <c r="G175" s="55"/>
      <c r="H175" s="55"/>
      <c r="I175" s="55"/>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row>
    <row r="176" spans="3:67" ht="12" hidden="1" customHeight="1" outlineLevel="1" thickBot="1">
      <c r="C176" s="11" t="str">
        <f>'7a.20YrDetails'!C176</f>
        <v>Other Reserve 1 Starting Balance</v>
      </c>
      <c r="D176" s="5"/>
      <c r="E176" s="5"/>
      <c r="F176" s="60"/>
      <c r="G176" s="53" t="str">
        <f>IF('7a.20YrDetails'!$G176="","",'7a.20YrDetails'!$G176)</f>
        <v/>
      </c>
      <c r="H176" s="59"/>
      <c r="I176" s="59"/>
      <c r="J176" s="28">
        <f>'7a.20YrDetails'!J176</f>
        <v>0</v>
      </c>
      <c r="K176" s="28"/>
      <c r="L176" s="28"/>
      <c r="M176" s="28">
        <f>'7a.20YrDetails'!M176</f>
        <v>0</v>
      </c>
      <c r="N176" s="28"/>
      <c r="O176" s="28"/>
      <c r="P176" s="28">
        <f>'7a.20YrDetails'!P176</f>
        <v>0</v>
      </c>
      <c r="Q176" s="28"/>
      <c r="R176" s="28"/>
      <c r="S176" s="28">
        <f>'7a.20YrDetails'!S176</f>
        <v>0</v>
      </c>
      <c r="T176" s="28"/>
      <c r="U176" s="28"/>
      <c r="V176" s="28">
        <f>'7a.20YrDetails'!V176</f>
        <v>0</v>
      </c>
      <c r="W176" s="28"/>
      <c r="X176" s="28"/>
      <c r="Y176" s="28">
        <f>'7a.20YrDetails'!Y176</f>
        <v>0</v>
      </c>
      <c r="Z176" s="28"/>
      <c r="AA176" s="28"/>
      <c r="AB176" s="28">
        <f>'7a.20YrDetails'!AB176</f>
        <v>0</v>
      </c>
      <c r="AC176" s="28"/>
      <c r="AD176" s="28"/>
      <c r="AE176" s="28">
        <f>'7a.20YrDetails'!AE176</f>
        <v>0</v>
      </c>
      <c r="AF176" s="28"/>
      <c r="AG176" s="28"/>
      <c r="AH176" s="28">
        <f>'7a.20YrDetails'!AH176</f>
        <v>0</v>
      </c>
      <c r="AI176" s="28"/>
      <c r="AJ176" s="28"/>
      <c r="AK176" s="28">
        <f>'7a.20YrDetails'!AK176</f>
        <v>0</v>
      </c>
      <c r="AL176" s="28"/>
      <c r="AM176" s="28"/>
      <c r="AN176" s="28">
        <f>'7a.20YrDetails'!AN176</f>
        <v>0</v>
      </c>
      <c r="AO176" s="28"/>
      <c r="AP176" s="28"/>
      <c r="AQ176" s="28">
        <f>'7a.20YrDetails'!AQ176</f>
        <v>0</v>
      </c>
      <c r="AR176" s="28"/>
      <c r="AS176" s="28"/>
      <c r="AT176" s="28">
        <f>'7a.20YrDetails'!AT176</f>
        <v>0</v>
      </c>
      <c r="AU176" s="28"/>
      <c r="AV176" s="28"/>
      <c r="AW176" s="28">
        <f>'7a.20YrDetails'!AW176</f>
        <v>0</v>
      </c>
      <c r="AX176" s="28"/>
      <c r="AY176" s="28"/>
      <c r="AZ176" s="28">
        <f>'7a.20YrDetails'!AZ176</f>
        <v>0</v>
      </c>
      <c r="BA176" s="28"/>
      <c r="BB176" s="28"/>
      <c r="BC176" s="28">
        <f>'7a.20YrDetails'!BC176</f>
        <v>0</v>
      </c>
      <c r="BD176" s="28"/>
      <c r="BE176" s="28"/>
      <c r="BF176" s="28">
        <f>'7a.20YrDetails'!BF176</f>
        <v>0</v>
      </c>
      <c r="BG176" s="28"/>
      <c r="BH176" s="28"/>
      <c r="BI176" s="28">
        <f>'7a.20YrDetails'!BI176</f>
        <v>0</v>
      </c>
      <c r="BJ176" s="28"/>
      <c r="BK176" s="28"/>
      <c r="BL176" s="28">
        <f>'7a.20YrDetails'!BL176</f>
        <v>0</v>
      </c>
      <c r="BM176" s="828"/>
      <c r="BN176" s="828"/>
      <c r="BO176" s="28">
        <f>'7a.20YrDetails'!BO176</f>
        <v>0</v>
      </c>
    </row>
    <row r="177" spans="3:67" ht="12" hidden="1" customHeight="1" outlineLevel="1" thickBot="1">
      <c r="C177" s="11" t="str">
        <f>'7a.20YrDetails'!C177</f>
        <v>Other Reserve 1  Deposits</v>
      </c>
      <c r="D177" s="5"/>
      <c r="E177" s="5"/>
      <c r="F177" s="60"/>
      <c r="G177" s="53" t="str">
        <f>IF('7a.20YrDetails'!$G177="","",'7a.20YrDetails'!$G177)</f>
        <v/>
      </c>
      <c r="H177" s="59"/>
      <c r="I177" s="59"/>
      <c r="J177" s="28">
        <f>'7a.20YrDetails'!J177</f>
        <v>0</v>
      </c>
      <c r="K177" s="28"/>
      <c r="L177" s="28"/>
      <c r="M177" s="28">
        <f>'7a.20YrDetails'!M177</f>
        <v>0</v>
      </c>
      <c r="N177" s="28"/>
      <c r="O177" s="28"/>
      <c r="P177" s="28">
        <f>'7a.20YrDetails'!P177</f>
        <v>0</v>
      </c>
      <c r="Q177" s="28"/>
      <c r="R177" s="28"/>
      <c r="S177" s="28">
        <f>'7a.20YrDetails'!S177</f>
        <v>0</v>
      </c>
      <c r="T177" s="28"/>
      <c r="U177" s="28"/>
      <c r="V177" s="28">
        <f>'7a.20YrDetails'!V177</f>
        <v>0</v>
      </c>
      <c r="W177" s="28"/>
      <c r="X177" s="28"/>
      <c r="Y177" s="28">
        <f>'7a.20YrDetails'!Y177</f>
        <v>0</v>
      </c>
      <c r="Z177" s="28"/>
      <c r="AA177" s="28"/>
      <c r="AB177" s="28">
        <f>'7a.20YrDetails'!AB177</f>
        <v>0</v>
      </c>
      <c r="AC177" s="28"/>
      <c r="AD177" s="28"/>
      <c r="AE177" s="28">
        <f>'7a.20YrDetails'!AE177</f>
        <v>0</v>
      </c>
      <c r="AF177" s="28"/>
      <c r="AG177" s="28"/>
      <c r="AH177" s="28">
        <f>'7a.20YrDetails'!AH177</f>
        <v>0</v>
      </c>
      <c r="AI177" s="28"/>
      <c r="AJ177" s="28"/>
      <c r="AK177" s="28">
        <f>'7a.20YrDetails'!AK177</f>
        <v>0</v>
      </c>
      <c r="AL177" s="28"/>
      <c r="AM177" s="28"/>
      <c r="AN177" s="28">
        <f>'7a.20YrDetails'!AN177</f>
        <v>0</v>
      </c>
      <c r="AO177" s="28"/>
      <c r="AP177" s="28"/>
      <c r="AQ177" s="28">
        <f>'7a.20YrDetails'!AQ177</f>
        <v>0</v>
      </c>
      <c r="AR177" s="28"/>
      <c r="AS177" s="28"/>
      <c r="AT177" s="28">
        <f>'7a.20YrDetails'!AT177</f>
        <v>0</v>
      </c>
      <c r="AU177" s="28"/>
      <c r="AV177" s="28"/>
      <c r="AW177" s="28">
        <f>'7a.20YrDetails'!AW177</f>
        <v>0</v>
      </c>
      <c r="AX177" s="28"/>
      <c r="AY177" s="28"/>
      <c r="AZ177" s="28">
        <f>'7a.20YrDetails'!AZ177</f>
        <v>0</v>
      </c>
      <c r="BA177" s="28"/>
      <c r="BB177" s="28"/>
      <c r="BC177" s="28">
        <f>'7a.20YrDetails'!BC177</f>
        <v>0</v>
      </c>
      <c r="BD177" s="28"/>
      <c r="BE177" s="28"/>
      <c r="BF177" s="28">
        <f>'7a.20YrDetails'!BF177</f>
        <v>0</v>
      </c>
      <c r="BG177" s="28"/>
      <c r="BH177" s="28"/>
      <c r="BI177" s="28">
        <f>'7a.20YrDetails'!BI177</f>
        <v>0</v>
      </c>
      <c r="BJ177" s="28"/>
      <c r="BK177" s="28"/>
      <c r="BL177" s="28">
        <f>'7a.20YrDetails'!BL177</f>
        <v>0</v>
      </c>
      <c r="BM177" s="828"/>
      <c r="BN177" s="828"/>
      <c r="BO177" s="28">
        <f>'7a.20YrDetails'!BO177</f>
        <v>0</v>
      </c>
    </row>
    <row r="178" spans="3:67" ht="12" hidden="1" customHeight="1" outlineLevel="1" thickBot="1">
      <c r="C178" s="11" t="str">
        <f>'7a.20YrDetails'!C178</f>
        <v xml:space="preserve">Other Reserve 1 Withdrawals </v>
      </c>
      <c r="D178" s="5"/>
      <c r="E178" s="5"/>
      <c r="F178" s="60"/>
      <c r="G178" s="53" t="str">
        <f>IF('7a.20YrDetails'!$G178="","",'7a.20YrDetails'!$G178)</f>
        <v/>
      </c>
      <c r="H178" s="59"/>
      <c r="I178" s="59"/>
      <c r="J178" s="28">
        <f>'7a.20YrDetails'!J178</f>
        <v>0</v>
      </c>
      <c r="K178" s="28"/>
      <c r="L178" s="28"/>
      <c r="M178" s="28">
        <f>'7a.20YrDetails'!M178</f>
        <v>0</v>
      </c>
      <c r="N178" s="28"/>
      <c r="O178" s="28"/>
      <c r="P178" s="28">
        <f>'7a.20YrDetails'!P178</f>
        <v>0</v>
      </c>
      <c r="Q178" s="28"/>
      <c r="R178" s="28"/>
      <c r="S178" s="28">
        <f>'7a.20YrDetails'!S178</f>
        <v>0</v>
      </c>
      <c r="T178" s="28"/>
      <c r="U178" s="28"/>
      <c r="V178" s="28">
        <f>'7a.20YrDetails'!V178</f>
        <v>0</v>
      </c>
      <c r="W178" s="28"/>
      <c r="X178" s="28"/>
      <c r="Y178" s="28">
        <f>'7a.20YrDetails'!Y178</f>
        <v>0</v>
      </c>
      <c r="Z178" s="28"/>
      <c r="AA178" s="28"/>
      <c r="AB178" s="28">
        <f>'7a.20YrDetails'!AB178</f>
        <v>0</v>
      </c>
      <c r="AC178" s="28"/>
      <c r="AD178" s="28"/>
      <c r="AE178" s="28">
        <f>'7a.20YrDetails'!AE178</f>
        <v>0</v>
      </c>
      <c r="AF178" s="28"/>
      <c r="AG178" s="28"/>
      <c r="AH178" s="28">
        <f>'7a.20YrDetails'!AH178</f>
        <v>0</v>
      </c>
      <c r="AI178" s="28"/>
      <c r="AJ178" s="28"/>
      <c r="AK178" s="28">
        <f>'7a.20YrDetails'!AK178</f>
        <v>0</v>
      </c>
      <c r="AL178" s="28"/>
      <c r="AM178" s="28"/>
      <c r="AN178" s="28">
        <f>'7a.20YrDetails'!AN178</f>
        <v>0</v>
      </c>
      <c r="AO178" s="28"/>
      <c r="AP178" s="28"/>
      <c r="AQ178" s="28">
        <f>'7a.20YrDetails'!AQ178</f>
        <v>0</v>
      </c>
      <c r="AR178" s="28"/>
      <c r="AS178" s="28"/>
      <c r="AT178" s="28">
        <f>'7a.20YrDetails'!AT178</f>
        <v>0</v>
      </c>
      <c r="AU178" s="28"/>
      <c r="AV178" s="28"/>
      <c r="AW178" s="28">
        <f>'7a.20YrDetails'!AW178</f>
        <v>0</v>
      </c>
      <c r="AX178" s="28"/>
      <c r="AY178" s="28"/>
      <c r="AZ178" s="28">
        <f>'7a.20YrDetails'!AZ178</f>
        <v>0</v>
      </c>
      <c r="BA178" s="28"/>
      <c r="BB178" s="28"/>
      <c r="BC178" s="28">
        <f>'7a.20YrDetails'!BC178</f>
        <v>0</v>
      </c>
      <c r="BD178" s="28"/>
      <c r="BE178" s="28"/>
      <c r="BF178" s="28">
        <f>'7a.20YrDetails'!BF178</f>
        <v>0</v>
      </c>
      <c r="BG178" s="28"/>
      <c r="BH178" s="28"/>
      <c r="BI178" s="28">
        <f>'7a.20YrDetails'!BI178</f>
        <v>0</v>
      </c>
      <c r="BJ178" s="28"/>
      <c r="BK178" s="28"/>
      <c r="BL178" s="28">
        <f>'7a.20YrDetails'!BL178</f>
        <v>0</v>
      </c>
      <c r="BM178" s="828"/>
      <c r="BN178" s="828"/>
      <c r="BO178" s="28">
        <f>'7a.20YrDetails'!BO178</f>
        <v>0</v>
      </c>
    </row>
    <row r="179" spans="3:67" ht="12" hidden="1" customHeight="1" outlineLevel="1" thickBot="1">
      <c r="C179" s="11" t="str">
        <f>'7a.20YrDetails'!C179</f>
        <v>Other Reserve 1  Interest</v>
      </c>
      <c r="D179" s="5"/>
      <c r="E179" s="5"/>
      <c r="F179" s="60"/>
      <c r="G179" s="53" t="str">
        <f>IF('7a.20YrDetails'!$G179="","",'7a.20YrDetails'!$G179)</f>
        <v/>
      </c>
      <c r="H179" s="59"/>
      <c r="I179" s="59"/>
      <c r="J179" s="28">
        <f>'7a.20YrDetails'!J179</f>
        <v>0</v>
      </c>
      <c r="K179" s="28"/>
      <c r="L179" s="28"/>
      <c r="M179" s="28">
        <f>'7a.20YrDetails'!M179</f>
        <v>0</v>
      </c>
      <c r="N179" s="28"/>
      <c r="O179" s="28"/>
      <c r="P179" s="28">
        <f>'7a.20YrDetails'!P179</f>
        <v>0</v>
      </c>
      <c r="Q179" s="28"/>
      <c r="R179" s="28"/>
      <c r="S179" s="28">
        <f>'7a.20YrDetails'!S179</f>
        <v>0</v>
      </c>
      <c r="T179" s="28"/>
      <c r="U179" s="28"/>
      <c r="V179" s="28">
        <f>'7a.20YrDetails'!V179</f>
        <v>0</v>
      </c>
      <c r="W179" s="28"/>
      <c r="X179" s="28"/>
      <c r="Y179" s="28">
        <f>'7a.20YrDetails'!Y179</f>
        <v>0</v>
      </c>
      <c r="Z179" s="28"/>
      <c r="AA179" s="28"/>
      <c r="AB179" s="28">
        <f>'7a.20YrDetails'!AB179</f>
        <v>0</v>
      </c>
      <c r="AC179" s="28"/>
      <c r="AD179" s="28"/>
      <c r="AE179" s="28">
        <f>'7a.20YrDetails'!AE179</f>
        <v>0</v>
      </c>
      <c r="AF179" s="28"/>
      <c r="AG179" s="28"/>
      <c r="AH179" s="28">
        <f>'7a.20YrDetails'!AH179</f>
        <v>0</v>
      </c>
      <c r="AI179" s="28"/>
      <c r="AJ179" s="28"/>
      <c r="AK179" s="28">
        <f>'7a.20YrDetails'!AK179</f>
        <v>0</v>
      </c>
      <c r="AL179" s="28"/>
      <c r="AM179" s="28"/>
      <c r="AN179" s="28">
        <f>'7a.20YrDetails'!AN179</f>
        <v>0</v>
      </c>
      <c r="AO179" s="28"/>
      <c r="AP179" s="28"/>
      <c r="AQ179" s="28">
        <f>'7a.20YrDetails'!AQ179</f>
        <v>0</v>
      </c>
      <c r="AR179" s="28"/>
      <c r="AS179" s="28"/>
      <c r="AT179" s="28">
        <f>'7a.20YrDetails'!AT179</f>
        <v>0</v>
      </c>
      <c r="AU179" s="28"/>
      <c r="AV179" s="28"/>
      <c r="AW179" s="28">
        <f>'7a.20YrDetails'!AW179</f>
        <v>0</v>
      </c>
      <c r="AX179" s="28"/>
      <c r="AY179" s="28"/>
      <c r="AZ179" s="28">
        <f>'7a.20YrDetails'!AZ179</f>
        <v>0</v>
      </c>
      <c r="BA179" s="28"/>
      <c r="BB179" s="28"/>
      <c r="BC179" s="28">
        <f>'7a.20YrDetails'!BC179</f>
        <v>0</v>
      </c>
      <c r="BD179" s="28"/>
      <c r="BE179" s="28"/>
      <c r="BF179" s="28">
        <f>'7a.20YrDetails'!BF179</f>
        <v>0</v>
      </c>
      <c r="BG179" s="28"/>
      <c r="BH179" s="28"/>
      <c r="BI179" s="28">
        <f>'7a.20YrDetails'!BI179</f>
        <v>0</v>
      </c>
      <c r="BJ179" s="28"/>
      <c r="BK179" s="28"/>
      <c r="BL179" s="28">
        <f>'7a.20YrDetails'!BL179</f>
        <v>0</v>
      </c>
      <c r="BM179" s="828"/>
      <c r="BN179" s="828"/>
      <c r="BO179" s="28">
        <f>'7a.20YrDetails'!BO179</f>
        <v>0</v>
      </c>
    </row>
    <row r="180" spans="3:67" ht="12" customHeight="1" collapsed="1">
      <c r="C180" s="32" t="str">
        <f>'7a.20YrDetails'!C180</f>
        <v>Other Required Reserve 1 Running Balance</v>
      </c>
      <c r="D180" s="5"/>
      <c r="E180" s="5"/>
      <c r="F180" s="60"/>
      <c r="G180" s="57"/>
      <c r="H180" s="59"/>
      <c r="I180" s="59"/>
      <c r="J180" s="24">
        <f>'7a.20YrDetails'!J180</f>
        <v>0</v>
      </c>
      <c r="K180" s="24"/>
      <c r="L180" s="24"/>
      <c r="M180" s="24">
        <f>'7a.20YrDetails'!M180</f>
        <v>0</v>
      </c>
      <c r="N180" s="24"/>
      <c r="O180" s="24"/>
      <c r="P180" s="24">
        <f>'7a.20YrDetails'!P180</f>
        <v>0</v>
      </c>
      <c r="Q180" s="24"/>
      <c r="R180" s="24"/>
      <c r="S180" s="24">
        <f>'7a.20YrDetails'!S180</f>
        <v>0</v>
      </c>
      <c r="T180" s="24"/>
      <c r="U180" s="24"/>
      <c r="V180" s="24">
        <f>'7a.20YrDetails'!V180</f>
        <v>0</v>
      </c>
      <c r="W180" s="24"/>
      <c r="X180" s="24"/>
      <c r="Y180" s="24">
        <f>'7a.20YrDetails'!Y180</f>
        <v>0</v>
      </c>
      <c r="Z180" s="24"/>
      <c r="AA180" s="24"/>
      <c r="AB180" s="24">
        <f>'7a.20YrDetails'!AB180</f>
        <v>0</v>
      </c>
      <c r="AC180" s="24"/>
      <c r="AD180" s="24"/>
      <c r="AE180" s="24">
        <f>'7a.20YrDetails'!AE180</f>
        <v>0</v>
      </c>
      <c r="AF180" s="24"/>
      <c r="AG180" s="24"/>
      <c r="AH180" s="24">
        <f>'7a.20YrDetails'!AH180</f>
        <v>0</v>
      </c>
      <c r="AI180" s="24"/>
      <c r="AJ180" s="24"/>
      <c r="AK180" s="24">
        <f>'7a.20YrDetails'!AK180</f>
        <v>0</v>
      </c>
      <c r="AL180" s="24"/>
      <c r="AM180" s="24"/>
      <c r="AN180" s="24">
        <f>'7a.20YrDetails'!AN180</f>
        <v>0</v>
      </c>
      <c r="AO180" s="24"/>
      <c r="AP180" s="24"/>
      <c r="AQ180" s="24">
        <f>'7a.20YrDetails'!AQ180</f>
        <v>0</v>
      </c>
      <c r="AR180" s="24"/>
      <c r="AS180" s="24"/>
      <c r="AT180" s="24">
        <f>'7a.20YrDetails'!AT180</f>
        <v>0</v>
      </c>
      <c r="AU180" s="24"/>
      <c r="AV180" s="24"/>
      <c r="AW180" s="24">
        <f>'7a.20YrDetails'!AW180</f>
        <v>0</v>
      </c>
      <c r="AX180" s="24"/>
      <c r="AY180" s="24"/>
      <c r="AZ180" s="24">
        <f>'7a.20YrDetails'!AZ180</f>
        <v>0</v>
      </c>
      <c r="BA180" s="24"/>
      <c r="BB180" s="24"/>
      <c r="BC180" s="24">
        <f>'7a.20YrDetails'!BC180</f>
        <v>0</v>
      </c>
      <c r="BD180" s="24"/>
      <c r="BE180" s="24"/>
      <c r="BF180" s="24">
        <f>'7a.20YrDetails'!BF180</f>
        <v>0</v>
      </c>
      <c r="BG180" s="24"/>
      <c r="BH180" s="24"/>
      <c r="BI180" s="24">
        <f>'7a.20YrDetails'!BI180</f>
        <v>0</v>
      </c>
      <c r="BJ180" s="24"/>
      <c r="BK180" s="24"/>
      <c r="BL180" s="24">
        <f>'7a.20YrDetails'!BL180</f>
        <v>0</v>
      </c>
      <c r="BM180" s="24"/>
      <c r="BN180" s="24"/>
      <c r="BO180" s="24">
        <f>'7a.20YrDetails'!BO180</f>
        <v>0</v>
      </c>
    </row>
    <row r="181" spans="3:67" ht="12" hidden="1" customHeight="1" outlineLevel="1">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row>
    <row r="182" spans="3:67" ht="12" hidden="1" customHeight="1" outlineLevel="1" thickBot="1">
      <c r="C182" s="6" t="str">
        <f>'7a.20YrDetails'!C182</f>
        <v>OTHER RESERVE 2 - RUNNING BALANCE</v>
      </c>
      <c r="D182" s="5"/>
      <c r="E182" s="5"/>
      <c r="F182" s="60"/>
      <c r="G182" s="55"/>
      <c r="H182" s="55"/>
      <c r="I182" s="55"/>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row>
    <row r="183" spans="3:67" ht="12" hidden="1" customHeight="1" outlineLevel="1" thickBot="1">
      <c r="C183" s="11" t="str">
        <f>'7a.20YrDetails'!C183</f>
        <v>Other Reserve 2 Starting Balance</v>
      </c>
      <c r="D183" s="5"/>
      <c r="E183" s="5"/>
      <c r="F183" s="60"/>
      <c r="G183" s="53" t="str">
        <f>IF('7a.20YrDetails'!$G183="","",'7a.20YrDetails'!$G183)</f>
        <v/>
      </c>
      <c r="H183" s="59"/>
      <c r="I183" s="59"/>
      <c r="J183" s="28">
        <f>'7a.20YrDetails'!J183</f>
        <v>0</v>
      </c>
      <c r="K183" s="28"/>
      <c r="L183" s="28"/>
      <c r="M183" s="28">
        <f>'7a.20YrDetails'!M183</f>
        <v>0</v>
      </c>
      <c r="N183" s="28"/>
      <c r="O183" s="28"/>
      <c r="P183" s="28">
        <f>'7a.20YrDetails'!P183</f>
        <v>0</v>
      </c>
      <c r="Q183" s="28"/>
      <c r="R183" s="28"/>
      <c r="S183" s="28">
        <f>'7a.20YrDetails'!S183</f>
        <v>0</v>
      </c>
      <c r="T183" s="28"/>
      <c r="U183" s="28"/>
      <c r="V183" s="28">
        <f>'7a.20YrDetails'!V183</f>
        <v>0</v>
      </c>
      <c r="W183" s="28"/>
      <c r="X183" s="28"/>
      <c r="Y183" s="28">
        <f>'7a.20YrDetails'!Y183</f>
        <v>0</v>
      </c>
      <c r="Z183" s="28"/>
      <c r="AA183" s="28"/>
      <c r="AB183" s="28">
        <f>'7a.20YrDetails'!AB183</f>
        <v>0</v>
      </c>
      <c r="AC183" s="28"/>
      <c r="AD183" s="28"/>
      <c r="AE183" s="28">
        <f>'7a.20YrDetails'!AE183</f>
        <v>0</v>
      </c>
      <c r="AF183" s="28"/>
      <c r="AG183" s="28"/>
      <c r="AH183" s="28">
        <f>'7a.20YrDetails'!AH183</f>
        <v>0</v>
      </c>
      <c r="AI183" s="28"/>
      <c r="AJ183" s="28"/>
      <c r="AK183" s="28">
        <f>'7a.20YrDetails'!AK183</f>
        <v>0</v>
      </c>
      <c r="AL183" s="28"/>
      <c r="AM183" s="28"/>
      <c r="AN183" s="28">
        <f>'7a.20YrDetails'!AN183</f>
        <v>0</v>
      </c>
      <c r="AO183" s="28"/>
      <c r="AP183" s="28"/>
      <c r="AQ183" s="28">
        <f>'7a.20YrDetails'!AQ183</f>
        <v>0</v>
      </c>
      <c r="AR183" s="28"/>
      <c r="AS183" s="28"/>
      <c r="AT183" s="28">
        <f>'7a.20YrDetails'!AT183</f>
        <v>0</v>
      </c>
      <c r="AU183" s="28"/>
      <c r="AV183" s="28"/>
      <c r="AW183" s="28">
        <f>'7a.20YrDetails'!AW183</f>
        <v>0</v>
      </c>
      <c r="AX183" s="28"/>
      <c r="AY183" s="28"/>
      <c r="AZ183" s="28">
        <f>'7a.20YrDetails'!AZ183</f>
        <v>0</v>
      </c>
      <c r="BA183" s="28"/>
      <c r="BB183" s="28"/>
      <c r="BC183" s="28">
        <f>'7a.20YrDetails'!BC183</f>
        <v>0</v>
      </c>
      <c r="BD183" s="28"/>
      <c r="BE183" s="28"/>
      <c r="BF183" s="28">
        <f>'7a.20YrDetails'!BF183</f>
        <v>0</v>
      </c>
      <c r="BG183" s="28"/>
      <c r="BH183" s="28"/>
      <c r="BI183" s="28">
        <f>'7a.20YrDetails'!BI183</f>
        <v>0</v>
      </c>
      <c r="BJ183" s="28"/>
      <c r="BK183" s="28"/>
      <c r="BL183" s="28">
        <f>'7a.20YrDetails'!BL183</f>
        <v>0</v>
      </c>
      <c r="BM183" s="828"/>
      <c r="BN183" s="828"/>
      <c r="BO183" s="28">
        <f>'7a.20YrDetails'!BO183</f>
        <v>0</v>
      </c>
    </row>
    <row r="184" spans="3:67" ht="12" hidden="1" customHeight="1" outlineLevel="1" thickBot="1">
      <c r="C184" s="11" t="str">
        <f>'7a.20YrDetails'!C184</f>
        <v>Other Reserve 2  Deposits</v>
      </c>
      <c r="D184" s="5"/>
      <c r="E184" s="5"/>
      <c r="F184" s="60"/>
      <c r="G184" s="53" t="str">
        <f>IF('7a.20YrDetails'!$G184="","",'7a.20YrDetails'!$G184)</f>
        <v/>
      </c>
      <c r="H184" s="59"/>
      <c r="I184" s="59"/>
      <c r="J184" s="28">
        <f>'7a.20YrDetails'!J184</f>
        <v>0</v>
      </c>
      <c r="K184" s="28"/>
      <c r="L184" s="28"/>
      <c r="M184" s="28">
        <f>'7a.20YrDetails'!M184</f>
        <v>0</v>
      </c>
      <c r="N184" s="28"/>
      <c r="O184" s="28"/>
      <c r="P184" s="28">
        <f>'7a.20YrDetails'!P184</f>
        <v>0</v>
      </c>
      <c r="Q184" s="28"/>
      <c r="R184" s="28"/>
      <c r="S184" s="28">
        <f>'7a.20YrDetails'!S184</f>
        <v>0</v>
      </c>
      <c r="T184" s="28"/>
      <c r="U184" s="28"/>
      <c r="V184" s="28">
        <f>'7a.20YrDetails'!V184</f>
        <v>0</v>
      </c>
      <c r="W184" s="28"/>
      <c r="X184" s="28"/>
      <c r="Y184" s="28">
        <f>'7a.20YrDetails'!Y184</f>
        <v>0</v>
      </c>
      <c r="Z184" s="28"/>
      <c r="AA184" s="28"/>
      <c r="AB184" s="28">
        <f>'7a.20YrDetails'!AB184</f>
        <v>0</v>
      </c>
      <c r="AC184" s="28"/>
      <c r="AD184" s="28"/>
      <c r="AE184" s="28">
        <f>'7a.20YrDetails'!AE184</f>
        <v>0</v>
      </c>
      <c r="AF184" s="28"/>
      <c r="AG184" s="28"/>
      <c r="AH184" s="28">
        <f>'7a.20YrDetails'!AH184</f>
        <v>0</v>
      </c>
      <c r="AI184" s="28"/>
      <c r="AJ184" s="28"/>
      <c r="AK184" s="28">
        <f>'7a.20YrDetails'!AK184</f>
        <v>0</v>
      </c>
      <c r="AL184" s="28"/>
      <c r="AM184" s="28"/>
      <c r="AN184" s="28">
        <f>'7a.20YrDetails'!AN184</f>
        <v>0</v>
      </c>
      <c r="AO184" s="28"/>
      <c r="AP184" s="28"/>
      <c r="AQ184" s="28">
        <f>'7a.20YrDetails'!AQ184</f>
        <v>0</v>
      </c>
      <c r="AR184" s="28"/>
      <c r="AS184" s="28"/>
      <c r="AT184" s="28">
        <f>'7a.20YrDetails'!AT184</f>
        <v>0</v>
      </c>
      <c r="AU184" s="28"/>
      <c r="AV184" s="28"/>
      <c r="AW184" s="28">
        <f>'7a.20YrDetails'!AW184</f>
        <v>0</v>
      </c>
      <c r="AX184" s="28"/>
      <c r="AY184" s="28"/>
      <c r="AZ184" s="28">
        <f>'7a.20YrDetails'!AZ184</f>
        <v>0</v>
      </c>
      <c r="BA184" s="28"/>
      <c r="BB184" s="28"/>
      <c r="BC184" s="28">
        <f>'7a.20YrDetails'!BC184</f>
        <v>0</v>
      </c>
      <c r="BD184" s="28"/>
      <c r="BE184" s="28"/>
      <c r="BF184" s="28">
        <f>'7a.20YrDetails'!BF184</f>
        <v>0</v>
      </c>
      <c r="BG184" s="28"/>
      <c r="BH184" s="28"/>
      <c r="BI184" s="28">
        <f>'7a.20YrDetails'!BI184</f>
        <v>0</v>
      </c>
      <c r="BJ184" s="28"/>
      <c r="BK184" s="28"/>
      <c r="BL184" s="28">
        <f>'7a.20YrDetails'!BL184</f>
        <v>0</v>
      </c>
      <c r="BM184" s="828"/>
      <c r="BN184" s="828"/>
      <c r="BO184" s="28">
        <f>'7a.20YrDetails'!BO184</f>
        <v>0</v>
      </c>
    </row>
    <row r="185" spans="3:67" ht="12" hidden="1" customHeight="1" outlineLevel="1" thickBot="1">
      <c r="C185" s="11" t="str">
        <f>'7a.20YrDetails'!C185</f>
        <v xml:space="preserve">Other Reserve 2 Withdrawals </v>
      </c>
      <c r="D185" s="5"/>
      <c r="E185" s="5"/>
      <c r="F185" s="60"/>
      <c r="G185" s="53" t="str">
        <f>IF('7a.20YrDetails'!$G185="","",'7a.20YrDetails'!$G185)</f>
        <v/>
      </c>
      <c r="H185" s="59"/>
      <c r="I185" s="59"/>
      <c r="J185" s="28">
        <f>'7a.20YrDetails'!J185</f>
        <v>0</v>
      </c>
      <c r="K185" s="28"/>
      <c r="L185" s="28"/>
      <c r="M185" s="28">
        <f>'7a.20YrDetails'!M185</f>
        <v>0</v>
      </c>
      <c r="N185" s="28"/>
      <c r="O185" s="28"/>
      <c r="P185" s="28">
        <f>'7a.20YrDetails'!P185</f>
        <v>0</v>
      </c>
      <c r="Q185" s="28"/>
      <c r="R185" s="28"/>
      <c r="S185" s="28">
        <f>'7a.20YrDetails'!S185</f>
        <v>0</v>
      </c>
      <c r="T185" s="28"/>
      <c r="U185" s="28"/>
      <c r="V185" s="28">
        <f>'7a.20YrDetails'!V185</f>
        <v>0</v>
      </c>
      <c r="W185" s="28"/>
      <c r="X185" s="28"/>
      <c r="Y185" s="28">
        <f>'7a.20YrDetails'!Y185</f>
        <v>0</v>
      </c>
      <c r="Z185" s="28"/>
      <c r="AA185" s="28"/>
      <c r="AB185" s="28">
        <f>'7a.20YrDetails'!AB185</f>
        <v>0</v>
      </c>
      <c r="AC185" s="28"/>
      <c r="AD185" s="28"/>
      <c r="AE185" s="28">
        <f>'7a.20YrDetails'!AE185</f>
        <v>0</v>
      </c>
      <c r="AF185" s="28"/>
      <c r="AG185" s="28"/>
      <c r="AH185" s="28">
        <f>'7a.20YrDetails'!AH185</f>
        <v>0</v>
      </c>
      <c r="AI185" s="28"/>
      <c r="AJ185" s="28"/>
      <c r="AK185" s="28">
        <f>'7a.20YrDetails'!AK185</f>
        <v>0</v>
      </c>
      <c r="AL185" s="28"/>
      <c r="AM185" s="28"/>
      <c r="AN185" s="28">
        <f>'7a.20YrDetails'!AN185</f>
        <v>0</v>
      </c>
      <c r="AO185" s="28"/>
      <c r="AP185" s="28"/>
      <c r="AQ185" s="28">
        <f>'7a.20YrDetails'!AQ185</f>
        <v>0</v>
      </c>
      <c r="AR185" s="28"/>
      <c r="AS185" s="28"/>
      <c r="AT185" s="28">
        <f>'7a.20YrDetails'!AT185</f>
        <v>0</v>
      </c>
      <c r="AU185" s="28"/>
      <c r="AV185" s="28"/>
      <c r="AW185" s="28">
        <f>'7a.20YrDetails'!AW185</f>
        <v>0</v>
      </c>
      <c r="AX185" s="28"/>
      <c r="AY185" s="28"/>
      <c r="AZ185" s="28">
        <f>'7a.20YrDetails'!AZ185</f>
        <v>0</v>
      </c>
      <c r="BA185" s="28"/>
      <c r="BB185" s="28"/>
      <c r="BC185" s="28">
        <f>'7a.20YrDetails'!BC185</f>
        <v>0</v>
      </c>
      <c r="BD185" s="28"/>
      <c r="BE185" s="28"/>
      <c r="BF185" s="28">
        <f>'7a.20YrDetails'!BF185</f>
        <v>0</v>
      </c>
      <c r="BG185" s="28"/>
      <c r="BH185" s="28"/>
      <c r="BI185" s="28">
        <f>'7a.20YrDetails'!BI185</f>
        <v>0</v>
      </c>
      <c r="BJ185" s="28"/>
      <c r="BK185" s="28"/>
      <c r="BL185" s="28">
        <f>'7a.20YrDetails'!BL185</f>
        <v>0</v>
      </c>
      <c r="BM185" s="828"/>
      <c r="BN185" s="828"/>
      <c r="BO185" s="28">
        <f>'7a.20YrDetails'!BO185</f>
        <v>0</v>
      </c>
    </row>
    <row r="186" spans="3:67" ht="12" hidden="1" customHeight="1" outlineLevel="1">
      <c r="C186" s="11" t="str">
        <f>'7a.20YrDetails'!C186</f>
        <v>Other Reserve 2  Interest</v>
      </c>
      <c r="D186" s="5"/>
      <c r="E186" s="5"/>
      <c r="F186" s="60"/>
      <c r="G186" s="53" t="str">
        <f>IF('7a.20YrDetails'!$G186="","",'7a.20YrDetails'!$G186)</f>
        <v/>
      </c>
      <c r="H186" s="59"/>
      <c r="I186" s="59"/>
      <c r="J186" s="1082">
        <f>'7a.20YrDetails'!J186</f>
        <v>0</v>
      </c>
      <c r="K186" s="1082"/>
      <c r="L186" s="1082"/>
      <c r="M186" s="1082">
        <f>'7a.20YrDetails'!M186</f>
        <v>0</v>
      </c>
      <c r="N186" s="1082"/>
      <c r="O186" s="1082"/>
      <c r="P186" s="1082">
        <f>'7a.20YrDetails'!P186</f>
        <v>0</v>
      </c>
      <c r="Q186" s="1082"/>
      <c r="R186" s="1082"/>
      <c r="S186" s="1082">
        <f>'7a.20YrDetails'!S186</f>
        <v>0</v>
      </c>
      <c r="T186" s="1082"/>
      <c r="U186" s="1082"/>
      <c r="V186" s="1082">
        <f>'7a.20YrDetails'!V186</f>
        <v>0</v>
      </c>
      <c r="W186" s="1082"/>
      <c r="X186" s="1082"/>
      <c r="Y186" s="1082">
        <f>'7a.20YrDetails'!Y186</f>
        <v>0</v>
      </c>
      <c r="Z186" s="1082"/>
      <c r="AA186" s="1082"/>
      <c r="AB186" s="1082">
        <f>'7a.20YrDetails'!AB186</f>
        <v>0</v>
      </c>
      <c r="AC186" s="1082"/>
      <c r="AD186" s="1082"/>
      <c r="AE186" s="1082">
        <f>'7a.20YrDetails'!AE186</f>
        <v>0</v>
      </c>
      <c r="AF186" s="1082"/>
      <c r="AG186" s="1082"/>
      <c r="AH186" s="1082">
        <f>'7a.20YrDetails'!AH186</f>
        <v>0</v>
      </c>
      <c r="AI186" s="1082"/>
      <c r="AJ186" s="1082"/>
      <c r="AK186" s="1082">
        <f>'7a.20YrDetails'!AK186</f>
        <v>0</v>
      </c>
      <c r="AL186" s="1082"/>
      <c r="AM186" s="1082"/>
      <c r="AN186" s="1082">
        <f>'7a.20YrDetails'!AN186</f>
        <v>0</v>
      </c>
      <c r="AO186" s="1082"/>
      <c r="AP186" s="1082"/>
      <c r="AQ186" s="1082">
        <f>'7a.20YrDetails'!AQ186</f>
        <v>0</v>
      </c>
      <c r="AR186" s="1082"/>
      <c r="AS186" s="1082"/>
      <c r="AT186" s="1082">
        <f>'7a.20YrDetails'!AT186</f>
        <v>0</v>
      </c>
      <c r="AU186" s="1082"/>
      <c r="AV186" s="1082"/>
      <c r="AW186" s="1082">
        <f>'7a.20YrDetails'!AW186</f>
        <v>0</v>
      </c>
      <c r="AX186" s="1082"/>
      <c r="AY186" s="1082"/>
      <c r="AZ186" s="1082">
        <f>'7a.20YrDetails'!AZ186</f>
        <v>0</v>
      </c>
      <c r="BA186" s="1082"/>
      <c r="BB186" s="1082"/>
      <c r="BC186" s="1082">
        <f>'7a.20YrDetails'!BC186</f>
        <v>0</v>
      </c>
      <c r="BD186" s="1082"/>
      <c r="BE186" s="1082"/>
      <c r="BF186" s="1082">
        <f>'7a.20YrDetails'!BF186</f>
        <v>0</v>
      </c>
      <c r="BG186" s="1082"/>
      <c r="BH186" s="1082"/>
      <c r="BI186" s="1082">
        <f>'7a.20YrDetails'!BI186</f>
        <v>0</v>
      </c>
      <c r="BJ186" s="1082"/>
      <c r="BK186" s="1082"/>
      <c r="BL186" s="1082">
        <f>'7a.20YrDetails'!BL186</f>
        <v>0</v>
      </c>
      <c r="BM186" s="1083"/>
      <c r="BN186" s="1083"/>
      <c r="BO186" s="1082">
        <f>'7a.20YrDetails'!BO186</f>
        <v>0</v>
      </c>
    </row>
    <row r="187" spans="3:67" ht="12" customHeight="1" collapsed="1">
      <c r="C187" s="32" t="str">
        <f>'7a.20YrDetails'!C187</f>
        <v>Other Required Reserve 2 Running Balance</v>
      </c>
      <c r="D187" s="5"/>
      <c r="E187" s="5"/>
      <c r="F187" s="60"/>
      <c r="G187" s="57"/>
      <c r="H187" s="59"/>
      <c r="I187" s="59"/>
      <c r="J187" s="33">
        <f>'7a.20YrDetails'!J187</f>
        <v>0</v>
      </c>
      <c r="K187" s="33"/>
      <c r="L187" s="33"/>
      <c r="M187" s="33">
        <f>'7a.20YrDetails'!M187</f>
        <v>0</v>
      </c>
      <c r="N187" s="33"/>
      <c r="O187" s="33"/>
      <c r="P187" s="33">
        <f>'7a.20YrDetails'!P187</f>
        <v>0</v>
      </c>
      <c r="Q187" s="33"/>
      <c r="R187" s="33"/>
      <c r="S187" s="33">
        <f>'7a.20YrDetails'!S187</f>
        <v>0</v>
      </c>
      <c r="T187" s="33"/>
      <c r="U187" s="33"/>
      <c r="V187" s="33">
        <f>'7a.20YrDetails'!V187</f>
        <v>0</v>
      </c>
      <c r="W187" s="33"/>
      <c r="X187" s="33"/>
      <c r="Y187" s="33">
        <f>'7a.20YrDetails'!Y187</f>
        <v>0</v>
      </c>
      <c r="Z187" s="33"/>
      <c r="AA187" s="33"/>
      <c r="AB187" s="33">
        <f>'7a.20YrDetails'!AB187</f>
        <v>0</v>
      </c>
      <c r="AC187" s="33"/>
      <c r="AD187" s="33"/>
      <c r="AE187" s="33">
        <f>'7a.20YrDetails'!AE187</f>
        <v>0</v>
      </c>
      <c r="AF187" s="33"/>
      <c r="AG187" s="33"/>
      <c r="AH187" s="33">
        <f>'7a.20YrDetails'!AH187</f>
        <v>0</v>
      </c>
      <c r="AI187" s="33"/>
      <c r="AJ187" s="33"/>
      <c r="AK187" s="33">
        <f>'7a.20YrDetails'!AK187</f>
        <v>0</v>
      </c>
      <c r="AL187" s="33"/>
      <c r="AM187" s="33"/>
      <c r="AN187" s="33">
        <f>'7a.20YrDetails'!AN187</f>
        <v>0</v>
      </c>
      <c r="AO187" s="33"/>
      <c r="AP187" s="33"/>
      <c r="AQ187" s="33">
        <f>'7a.20YrDetails'!AQ187</f>
        <v>0</v>
      </c>
      <c r="AR187" s="33"/>
      <c r="AS187" s="33"/>
      <c r="AT187" s="33">
        <f>'7a.20YrDetails'!AT187</f>
        <v>0</v>
      </c>
      <c r="AU187" s="33"/>
      <c r="AV187" s="33"/>
      <c r="AW187" s="33">
        <f>'7a.20YrDetails'!AW187</f>
        <v>0</v>
      </c>
      <c r="AX187" s="33"/>
      <c r="AY187" s="33"/>
      <c r="AZ187" s="33">
        <f>'7a.20YrDetails'!AZ187</f>
        <v>0</v>
      </c>
      <c r="BA187" s="33"/>
      <c r="BB187" s="33"/>
      <c r="BC187" s="33">
        <f>'7a.20YrDetails'!BC187</f>
        <v>0</v>
      </c>
      <c r="BD187" s="33"/>
      <c r="BE187" s="33"/>
      <c r="BF187" s="33">
        <f>'7a.20YrDetails'!BF187</f>
        <v>0</v>
      </c>
      <c r="BG187" s="33"/>
      <c r="BH187" s="33"/>
      <c r="BI187" s="33">
        <f>'7a.20YrDetails'!BI187</f>
        <v>0</v>
      </c>
      <c r="BJ187" s="33"/>
      <c r="BK187" s="33"/>
      <c r="BL187" s="33">
        <f>'7a.20YrDetails'!BL187</f>
        <v>0</v>
      </c>
      <c r="BM187" s="33"/>
      <c r="BN187" s="33"/>
      <c r="BO187" s="33">
        <f>'7a.20YrDetails'!BO187</f>
        <v>0</v>
      </c>
    </row>
    <row r="188" spans="3:67" ht="12" customHeight="1"/>
    <row r="189" spans="3:67" ht="12" customHeight="1">
      <c r="C189" s="6" t="str">
        <f>'7a.20YrDetails'!C189</f>
        <v>DEFERRED DEVELOPER FEE - RUNNING BALANCE</v>
      </c>
      <c r="D189" s="5"/>
      <c r="E189" s="5"/>
      <c r="F189" s="60"/>
      <c r="G189" s="55"/>
      <c r="H189" s="55"/>
      <c r="I189" s="55"/>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row>
    <row r="190" spans="3:67" ht="12" customHeight="1">
      <c r="C190" s="11" t="str">
        <f>'7a.20YrDetails'!C190</f>
        <v>Developer Fee Starting Balance</v>
      </c>
      <c r="D190" s="5"/>
      <c r="E190" s="5"/>
      <c r="F190" s="60"/>
      <c r="G190" s="55"/>
      <c r="H190" s="126"/>
      <c r="I190" s="126"/>
      <c r="J190" s="126">
        <f>'7a.20YrDetails'!J190</f>
        <v>0</v>
      </c>
      <c r="K190" s="126"/>
      <c r="L190" s="126"/>
      <c r="M190" s="126">
        <f>'7a.20YrDetails'!M190</f>
        <v>0</v>
      </c>
      <c r="N190" s="126"/>
      <c r="O190" s="126"/>
      <c r="P190" s="126">
        <f>'7a.20YrDetails'!P190</f>
        <v>0</v>
      </c>
      <c r="Q190" s="126"/>
      <c r="R190" s="126"/>
      <c r="S190" s="126">
        <f>'7a.20YrDetails'!S190</f>
        <v>0</v>
      </c>
      <c r="T190" s="126"/>
      <c r="U190" s="126"/>
      <c r="V190" s="126">
        <f>'7a.20YrDetails'!V190</f>
        <v>0</v>
      </c>
      <c r="W190" s="126"/>
      <c r="X190" s="126"/>
      <c r="Y190" s="126">
        <f>'7a.20YrDetails'!Y190</f>
        <v>0</v>
      </c>
      <c r="Z190" s="126"/>
      <c r="AA190" s="126"/>
      <c r="AB190" s="126">
        <f>'7a.20YrDetails'!AB190</f>
        <v>0</v>
      </c>
      <c r="AC190" s="126"/>
      <c r="AD190" s="126"/>
      <c r="AE190" s="126">
        <f>'7a.20YrDetails'!AE190</f>
        <v>0</v>
      </c>
      <c r="AF190" s="126"/>
      <c r="AG190" s="126"/>
      <c r="AH190" s="126">
        <f>'7a.20YrDetails'!AH190</f>
        <v>0</v>
      </c>
      <c r="AI190" s="126"/>
      <c r="AJ190" s="126"/>
      <c r="AK190" s="126">
        <f>'7a.20YrDetails'!AK190</f>
        <v>0</v>
      </c>
      <c r="AL190" s="126"/>
      <c r="AM190" s="126"/>
      <c r="AN190" s="126">
        <f>'7a.20YrDetails'!AN190</f>
        <v>0</v>
      </c>
      <c r="AO190" s="126"/>
      <c r="AP190" s="126"/>
      <c r="AQ190" s="126">
        <f>'7a.20YrDetails'!AQ190</f>
        <v>0</v>
      </c>
      <c r="AR190" s="126"/>
      <c r="AS190" s="126"/>
      <c r="AT190" s="126">
        <f>'7a.20YrDetails'!AT190</f>
        <v>0</v>
      </c>
      <c r="AU190" s="126"/>
      <c r="AV190" s="126"/>
      <c r="AW190" s="126">
        <f>'7a.20YrDetails'!AW190</f>
        <v>0</v>
      </c>
      <c r="AX190" s="126"/>
      <c r="AY190" s="126"/>
      <c r="AZ190" s="126">
        <f>'7a.20YrDetails'!AZ190</f>
        <v>0</v>
      </c>
      <c r="BA190" s="126"/>
      <c r="BB190" s="126"/>
      <c r="BC190" s="126">
        <f>'7a.20YrDetails'!BC190</f>
        <v>0</v>
      </c>
      <c r="BD190" s="126"/>
      <c r="BE190" s="126"/>
      <c r="BF190" s="126">
        <f>'7a.20YrDetails'!BF190</f>
        <v>0</v>
      </c>
      <c r="BG190" s="126"/>
      <c r="BH190" s="126"/>
      <c r="BI190" s="126">
        <f>'7a.20YrDetails'!BI190</f>
        <v>0</v>
      </c>
      <c r="BJ190" s="126"/>
      <c r="BK190" s="126"/>
      <c r="BL190" s="126">
        <f>'7a.20YrDetails'!BL190</f>
        <v>0</v>
      </c>
      <c r="BM190" s="126"/>
      <c r="BN190" s="126"/>
      <c r="BO190" s="126">
        <f>'7a.20YrDetails'!BO190</f>
        <v>0</v>
      </c>
    </row>
    <row r="191" spans="3:67" ht="12" customHeight="1">
      <c r="C191" s="11" t="str">
        <f>'7a.20YrDetails'!C191</f>
        <v>Deferred Developer Fee Earned in Year</v>
      </c>
      <c r="D191" s="5"/>
      <c r="E191" s="5"/>
      <c r="F191" s="60"/>
      <c r="G191" s="55"/>
      <c r="H191" s="126"/>
      <c r="I191" s="126"/>
      <c r="J191" s="126">
        <f>'7a.20YrDetails'!J191</f>
        <v>0</v>
      </c>
      <c r="K191" s="126"/>
      <c r="L191" s="126"/>
      <c r="M191" s="126">
        <f>'7a.20YrDetails'!M191</f>
        <v>0</v>
      </c>
      <c r="N191" s="126"/>
      <c r="O191" s="126"/>
      <c r="P191" s="126">
        <f>'7a.20YrDetails'!P191</f>
        <v>0</v>
      </c>
      <c r="Q191" s="126"/>
      <c r="R191" s="126"/>
      <c r="S191" s="126">
        <f>'7a.20YrDetails'!S191</f>
        <v>0</v>
      </c>
      <c r="T191" s="126"/>
      <c r="U191" s="126"/>
      <c r="V191" s="126">
        <f>'7a.20YrDetails'!V191</f>
        <v>0</v>
      </c>
      <c r="W191" s="126"/>
      <c r="X191" s="126"/>
      <c r="Y191" s="126">
        <f>'7a.20YrDetails'!Y191</f>
        <v>0</v>
      </c>
      <c r="Z191" s="126"/>
      <c r="AA191" s="126"/>
      <c r="AB191" s="126">
        <f>'7a.20YrDetails'!AB191</f>
        <v>0</v>
      </c>
      <c r="AC191" s="126"/>
      <c r="AD191" s="126"/>
      <c r="AE191" s="126">
        <f>'7a.20YrDetails'!AE191</f>
        <v>0</v>
      </c>
      <c r="AF191" s="126"/>
      <c r="AG191" s="126"/>
      <c r="AH191" s="126">
        <f>'7a.20YrDetails'!AH191</f>
        <v>0</v>
      </c>
      <c r="AI191" s="126"/>
      <c r="AJ191" s="126"/>
      <c r="AK191" s="126">
        <f>'7a.20YrDetails'!AK191</f>
        <v>0</v>
      </c>
      <c r="AL191" s="126"/>
      <c r="AM191" s="126"/>
      <c r="AN191" s="126">
        <f>'7a.20YrDetails'!AN191</f>
        <v>0</v>
      </c>
      <c r="AO191" s="126"/>
      <c r="AP191" s="126"/>
      <c r="AQ191" s="126">
        <f>'7a.20YrDetails'!AQ191</f>
        <v>0</v>
      </c>
      <c r="AR191" s="126"/>
      <c r="AS191" s="126"/>
      <c r="AT191" s="126">
        <f>'7a.20YrDetails'!AT191</f>
        <v>0</v>
      </c>
      <c r="AU191" s="126"/>
      <c r="AV191" s="126"/>
      <c r="AW191" s="126">
        <f>'7a.20YrDetails'!AW191</f>
        <v>0</v>
      </c>
      <c r="AX191" s="126"/>
      <c r="AY191" s="126"/>
      <c r="AZ191" s="126">
        <f>'7a.20YrDetails'!AZ191</f>
        <v>0</v>
      </c>
      <c r="BA191" s="126"/>
      <c r="BB191" s="126"/>
      <c r="BC191" s="126">
        <f>'7a.20YrDetails'!BC191</f>
        <v>0</v>
      </c>
      <c r="BD191" s="126"/>
      <c r="BE191" s="126"/>
      <c r="BF191" s="126">
        <f>'7a.20YrDetails'!BF191</f>
        <v>0</v>
      </c>
      <c r="BG191" s="126"/>
      <c r="BH191" s="126"/>
      <c r="BI191" s="126">
        <f>'7a.20YrDetails'!BI191</f>
        <v>0</v>
      </c>
      <c r="BJ191" s="126"/>
      <c r="BK191" s="126"/>
      <c r="BL191" s="126">
        <f>'7a.20YrDetails'!BL191</f>
        <v>0</v>
      </c>
      <c r="BM191" s="126"/>
      <c r="BN191" s="126"/>
      <c r="BO191" s="126">
        <f>'7a.20YrDetails'!BO191</f>
        <v>0</v>
      </c>
    </row>
    <row r="192" spans="3:67" ht="12" customHeight="1">
      <c r="C192" s="32" t="str">
        <f>'7a.20YrDetails'!C192</f>
        <v>Developer Fee Remaining Balance</v>
      </c>
      <c r="D192" s="5"/>
      <c r="E192" s="5"/>
      <c r="F192" s="60"/>
      <c r="G192" s="55"/>
      <c r="H192" s="55"/>
      <c r="I192" s="55"/>
      <c r="J192" s="24">
        <f>'7a.20YrDetails'!J192</f>
        <v>0</v>
      </c>
      <c r="K192" s="24"/>
      <c r="L192" s="24"/>
      <c r="M192" s="24">
        <f>'7a.20YrDetails'!M192</f>
        <v>0</v>
      </c>
      <c r="N192" s="24"/>
      <c r="O192" s="24"/>
      <c r="P192" s="24">
        <f>'7a.20YrDetails'!P192</f>
        <v>0</v>
      </c>
      <c r="Q192" s="24"/>
      <c r="R192" s="24"/>
      <c r="S192" s="24">
        <f>'7a.20YrDetails'!S192</f>
        <v>0</v>
      </c>
      <c r="T192" s="24"/>
      <c r="U192" s="24"/>
      <c r="V192" s="24">
        <f>'7a.20YrDetails'!V192</f>
        <v>0</v>
      </c>
      <c r="W192" s="24"/>
      <c r="X192" s="24"/>
      <c r="Y192" s="24">
        <f>'7a.20YrDetails'!Y192</f>
        <v>0</v>
      </c>
      <c r="Z192" s="24"/>
      <c r="AA192" s="24"/>
      <c r="AB192" s="24">
        <f>'7a.20YrDetails'!AB192</f>
        <v>0</v>
      </c>
      <c r="AC192" s="24"/>
      <c r="AD192" s="24"/>
      <c r="AE192" s="24">
        <f>'7a.20YrDetails'!AE192</f>
        <v>0</v>
      </c>
      <c r="AF192" s="24"/>
      <c r="AG192" s="24"/>
      <c r="AH192" s="24">
        <f>'7a.20YrDetails'!AH192</f>
        <v>0</v>
      </c>
      <c r="AI192" s="24"/>
      <c r="AJ192" s="24"/>
      <c r="AK192" s="24">
        <f>'7a.20YrDetails'!AK192</f>
        <v>0</v>
      </c>
      <c r="AL192" s="24"/>
      <c r="AM192" s="24"/>
      <c r="AN192" s="24">
        <f>'7a.20YrDetails'!AN192</f>
        <v>0</v>
      </c>
      <c r="AO192" s="24"/>
      <c r="AP192" s="24"/>
      <c r="AQ192" s="24">
        <f>'7a.20YrDetails'!AQ192</f>
        <v>0</v>
      </c>
      <c r="AR192" s="24"/>
      <c r="AS192" s="24"/>
      <c r="AT192" s="24">
        <f>'7a.20YrDetails'!AT192</f>
        <v>0</v>
      </c>
      <c r="AU192" s="24"/>
      <c r="AV192" s="24"/>
      <c r="AW192" s="24">
        <f>'7a.20YrDetails'!AW192</f>
        <v>0</v>
      </c>
      <c r="AX192" s="24"/>
      <c r="AY192" s="24"/>
      <c r="AZ192" s="24">
        <f>'7a.20YrDetails'!AZ192</f>
        <v>0</v>
      </c>
      <c r="BA192" s="24"/>
      <c r="BB192" s="24"/>
      <c r="BC192" s="24">
        <f>'7a.20YrDetails'!BC192</f>
        <v>0</v>
      </c>
      <c r="BD192" s="24"/>
      <c r="BE192" s="24"/>
      <c r="BF192" s="24">
        <f>'7a.20YrDetails'!BF192</f>
        <v>0</v>
      </c>
      <c r="BG192" s="24"/>
      <c r="BH192" s="24"/>
      <c r="BI192" s="24">
        <f>'7a.20YrDetails'!BI192</f>
        <v>0</v>
      </c>
      <c r="BJ192" s="24"/>
      <c r="BK192" s="24"/>
      <c r="BL192" s="24">
        <f>'7a.20YrDetails'!BL192</f>
        <v>0</v>
      </c>
      <c r="BM192" s="24"/>
      <c r="BN192" s="24"/>
      <c r="BO192" s="24">
        <f>'7a.20YrDetails'!BO192</f>
        <v>0</v>
      </c>
    </row>
    <row r="193" spans="3:67" ht="12" hidden="1" customHeight="1">
      <c r="C193" s="61"/>
      <c r="D193" s="5"/>
      <c r="E193" s="5"/>
      <c r="F193" s="60"/>
      <c r="G193" s="59"/>
      <c r="H193" s="59"/>
      <c r="I193" s="59"/>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row>
    <row r="194" spans="3:67" ht="12" customHeight="1"/>
  </sheetData>
  <sheetProtection algorithmName="SHA-512" hashValue="/o4leZjfulU6F7E96i9YmZ85XtOY+67pzGKEcvCfBlO9Oc+oK4JrdzfhHeOwRn1d38+jI45fbExZ0slE0XUfWw==" saltValue="eOLORejckS84LN6G1mzmrA==" spinCount="100000" sheet="1" objects="1" scenarios="1"/>
  <customSheetViews>
    <customSheetView guid="{B92ED4D4-4566-4043-8B76-FD708F820076}" showGridLines="0" fitToPage="1" hiddenRows="1" hiddenColumns="1" topLeftCell="A2">
      <selection activeCell="A2" sqref="A2"/>
      <pageMargins left="0.6" right="0.6" top="0.75" bottom="0.75" header="0.3" footer="0.3"/>
      <pageSetup scale="44" orientation="landscape" r:id="rId1"/>
    </customSheetView>
    <customSheetView guid="{332023D0-60C3-4A29-9DCC-CDA10E0C090D}" hiddenRows="1" hiddenColumns="1" topLeftCell="A2">
      <selection activeCell="J14" sqref="J14"/>
      <pageMargins left="0.7" right="0.7" top="0.75" bottom="0.75" header="0.3" footer="0.3"/>
    </customSheetView>
  </customSheetViews>
  <mergeCells count="43">
    <mergeCell ref="BD7:BF7"/>
    <mergeCell ref="BG7:BI7"/>
    <mergeCell ref="BJ7:BL7"/>
    <mergeCell ref="BM7:BO7"/>
    <mergeCell ref="BM6:BO6"/>
    <mergeCell ref="BG6:BI6"/>
    <mergeCell ref="BJ6:BL6"/>
    <mergeCell ref="BD6:BF6"/>
    <mergeCell ref="AL6:AN6"/>
    <mergeCell ref="AO6:AQ6"/>
    <mergeCell ref="BA7:BC7"/>
    <mergeCell ref="AR6:AT6"/>
    <mergeCell ref="AU6:AW6"/>
    <mergeCell ref="AX6:AZ6"/>
    <mergeCell ref="BA6:BC6"/>
    <mergeCell ref="AX7:AZ7"/>
    <mergeCell ref="AO7:AQ7"/>
    <mergeCell ref="AR7:AT7"/>
    <mergeCell ref="AU7:AW7"/>
    <mergeCell ref="AL7:AN7"/>
    <mergeCell ref="AF7:AH7"/>
    <mergeCell ref="AI7:AK7"/>
    <mergeCell ref="H7:J7"/>
    <mergeCell ref="AC6:AE6"/>
    <mergeCell ref="AF6:AH6"/>
    <mergeCell ref="AI6:AK6"/>
    <mergeCell ref="T7:V7"/>
    <mergeCell ref="W7:Y7"/>
    <mergeCell ref="G24:G26"/>
    <mergeCell ref="Z7:AB7"/>
    <mergeCell ref="AC7:AE7"/>
    <mergeCell ref="F4:F5"/>
    <mergeCell ref="E4:E5"/>
    <mergeCell ref="H6:J6"/>
    <mergeCell ref="K6:M6"/>
    <mergeCell ref="N6:P6"/>
    <mergeCell ref="Q6:S6"/>
    <mergeCell ref="T6:V6"/>
    <mergeCell ref="W6:Y6"/>
    <mergeCell ref="Z6:AB6"/>
    <mergeCell ref="K7:M7"/>
    <mergeCell ref="N7:P7"/>
    <mergeCell ref="Q7:S7"/>
  </mergeCells>
  <conditionalFormatting sqref="J96:BO96">
    <cfRule type="cellIs" dxfId="6" priority="54" operator="lessThan">
      <formula>0</formula>
    </cfRule>
  </conditionalFormatting>
  <conditionalFormatting sqref="J113 M113">
    <cfRule type="cellIs" dxfId="5" priority="53" operator="lessThan">
      <formula>1.1</formula>
    </cfRule>
  </conditionalFormatting>
  <conditionalFormatting sqref="H96:I96">
    <cfRule type="cellIs" dxfId="4" priority="10" operator="lessThan">
      <formula>0</formula>
    </cfRule>
  </conditionalFormatting>
  <conditionalFormatting sqref="P113">
    <cfRule type="cellIs" dxfId="3" priority="9" operator="lessThan">
      <formula>1.1</formula>
    </cfRule>
  </conditionalFormatting>
  <conditionalFormatting sqref="S113 V113 Y113 AB113 AE113 AH113 AK113 AN113 AQ113 AT113 AW113 AZ113 BC113 BF113 BI113 BL113 BO113">
    <cfRule type="cellIs" dxfId="2" priority="8" operator="lessThan">
      <formula>1.1</formula>
    </cfRule>
  </conditionalFormatting>
  <pageMargins left="0.6" right="0.6" top="0.75" bottom="0.75" header="0.3" footer="0.3"/>
  <pageSetup scale="43" orientation="landscape" r:id="rId2"/>
  <headerFooter>
    <oddHeader>&amp;CMOHCD Proforma - 20 Year Cash Flow Summary</oddHeader>
    <oddFooter>&amp;R&amp;P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59999389629810485"/>
    <pageSetUpPr fitToPage="1"/>
  </sheetPr>
  <dimension ref="A1:AH55"/>
  <sheetViews>
    <sheetView showGridLines="0" topLeftCell="F1" zoomScaleNormal="100" workbookViewId="0">
      <selection activeCell="F24" sqref="F24"/>
    </sheetView>
  </sheetViews>
  <sheetFormatPr defaultColWidth="0" defaultRowHeight="12.75" zeroHeight="1"/>
  <cols>
    <col min="1" max="1" width="9.140625" style="1095" hidden="1" customWidth="1"/>
    <col min="2" max="2" width="9.7109375" style="1095" hidden="1" customWidth="1"/>
    <col min="3" max="3" width="9.140625" style="1095" hidden="1" customWidth="1"/>
    <col min="4" max="4" width="10.5703125" style="1095" hidden="1" customWidth="1"/>
    <col min="5" max="5" width="11" style="1095" hidden="1" customWidth="1"/>
    <col min="6" max="7" width="9.140625" style="1095" customWidth="1"/>
    <col min="8" max="8" width="13.5703125" style="1095" bestFit="1" customWidth="1"/>
    <col min="9" max="9" width="17.7109375" style="1095" customWidth="1"/>
    <col min="10" max="10" width="17.28515625" style="1095" customWidth="1"/>
    <col min="11" max="12" width="9.140625" style="1095" customWidth="1"/>
    <col min="13" max="13" width="7" style="1095" customWidth="1"/>
    <col min="14" max="14" width="5.28515625" style="1095" customWidth="1"/>
    <col min="15" max="15" width="15.28515625" style="1095" customWidth="1"/>
    <col min="16" max="16" width="9.140625" style="1095" customWidth="1"/>
    <col min="17" max="17" width="13.42578125" style="1095" bestFit="1" customWidth="1"/>
    <col min="18" max="18" width="13.7109375" style="1095" customWidth="1"/>
    <col min="19" max="19" width="3.7109375" style="1639" customWidth="1"/>
    <col min="20" max="20" width="16.140625" style="1095" customWidth="1"/>
    <col min="21" max="21" width="4.28515625" style="1095" hidden="1" customWidth="1"/>
    <col min="22" max="23" width="9.140625" style="1095" hidden="1" customWidth="1"/>
    <col min="24" max="24" width="22.42578125" style="1095" hidden="1" customWidth="1"/>
    <col min="25" max="25" width="24.85546875" style="1095" hidden="1" customWidth="1"/>
    <col min="26" max="26" width="19.140625" style="1095" hidden="1" customWidth="1"/>
    <col min="27" max="27" width="33.42578125" style="1095" hidden="1" customWidth="1"/>
    <col min="28" max="28" width="32" style="1095" hidden="1" customWidth="1"/>
    <col min="29" max="29" width="9.140625" style="1095" hidden="1" customWidth="1"/>
    <col min="30" max="30" width="24.85546875" style="1095" hidden="1" customWidth="1"/>
    <col min="31" max="31" width="19.140625" style="1095" hidden="1" customWidth="1"/>
    <col min="32" max="32" width="33.42578125" style="1095" hidden="1" customWidth="1"/>
    <col min="33" max="33" width="32" style="1095" hidden="1" customWidth="1"/>
    <col min="34" max="34" width="19.28515625" style="1095" hidden="1" customWidth="1"/>
    <col min="35" max="16384" width="9.140625" style="1095" hidden="1"/>
  </cols>
  <sheetData>
    <row r="1" spans="1:34" s="1189" customFormat="1" ht="15">
      <c r="A1" s="2409" t="s">
        <v>1166</v>
      </c>
      <c r="B1" s="2410"/>
      <c r="C1" s="2410"/>
      <c r="D1" s="2410"/>
      <c r="E1" s="2410"/>
      <c r="F1" s="2410"/>
      <c r="G1" s="2410"/>
      <c r="H1" s="2410"/>
      <c r="I1" s="2410"/>
      <c r="J1" s="2410"/>
      <c r="K1" s="2410"/>
      <c r="L1" s="2410"/>
      <c r="M1" s="2410"/>
      <c r="N1" s="2410"/>
      <c r="O1" s="2410"/>
      <c r="P1" s="2410"/>
      <c r="Q1" s="2410"/>
      <c r="R1" s="2410"/>
      <c r="S1" s="1635"/>
      <c r="V1" s="1189" t="s">
        <v>797</v>
      </c>
    </row>
    <row r="2" spans="1:34" ht="15">
      <c r="A2" s="2400" t="s">
        <v>798</v>
      </c>
      <c r="B2" s="2401"/>
      <c r="C2" s="2401"/>
      <c r="D2" s="2401"/>
      <c r="E2" s="2401"/>
      <c r="F2" s="2401"/>
      <c r="G2" s="2401"/>
      <c r="H2" s="2401"/>
      <c r="I2" s="2401"/>
      <c r="J2" s="2401"/>
      <c r="K2" s="2402"/>
      <c r="M2" s="1767" t="str">
        <f>A2</f>
        <v>LOSP FUNDING SCHEDULE</v>
      </c>
      <c r="N2" s="1768"/>
      <c r="O2" s="1768"/>
      <c r="P2" s="1768"/>
      <c r="Q2" s="1768"/>
      <c r="R2" s="1769"/>
      <c r="S2" s="1769"/>
      <c r="T2" s="1770"/>
      <c r="V2" s="1636" t="e">
        <f>G4-1</f>
        <v>#NUM!</v>
      </c>
      <c r="W2" s="1096"/>
    </row>
    <row r="3" spans="1:34" ht="15">
      <c r="E3" s="1097"/>
      <c r="F3" s="1098" t="s">
        <v>799</v>
      </c>
      <c r="G3" s="2403" t="str">
        <f>IF('1.GeneralProjectInfo'!$A$13="","",'1.GeneralProjectInfo'!$A$13)</f>
        <v/>
      </c>
      <c r="H3" s="2404"/>
      <c r="I3" s="2404"/>
      <c r="J3" s="2405"/>
      <c r="M3" s="1620"/>
      <c r="N3" s="2411" t="s">
        <v>799</v>
      </c>
      <c r="O3" s="2412"/>
      <c r="P3" s="1621" t="str">
        <f>G3</f>
        <v/>
      </c>
      <c r="Q3" s="1622"/>
      <c r="R3" s="1623"/>
      <c r="V3" s="1637" t="e">
        <f>MONTH(V2)</f>
        <v>#NUM!</v>
      </c>
      <c r="W3" s="1099" t="e">
        <f>V3&amp;"/"&amp;V4</f>
        <v>#NUM!</v>
      </c>
      <c r="Y3" s="2393" t="s">
        <v>1291</v>
      </c>
      <c r="Z3" s="2394"/>
      <c r="AA3" s="2394"/>
      <c r="AB3" s="2394"/>
      <c r="AD3" s="2393" t="s">
        <v>1292</v>
      </c>
      <c r="AE3" s="2394"/>
      <c r="AF3" s="2394"/>
      <c r="AG3" s="2394"/>
    </row>
    <row r="4" spans="1:34" ht="15">
      <c r="A4" s="2406" t="s">
        <v>1165</v>
      </c>
      <c r="B4" s="2406"/>
      <c r="C4" s="2406"/>
      <c r="D4" s="2406"/>
      <c r="E4" s="2406"/>
      <c r="F4" s="2407"/>
      <c r="G4" s="2408" t="e">
        <f>DATE('1.GeneralProjectInfo'!$D$4,'1.GeneralProjectInfo'!$D$5,1)</f>
        <v>#NUM!</v>
      </c>
      <c r="H4" s="2408"/>
      <c r="I4" s="2408"/>
      <c r="K4" s="1100"/>
      <c r="M4" s="1620"/>
      <c r="N4" s="2411" t="s">
        <v>1158</v>
      </c>
      <c r="O4" s="2412"/>
      <c r="P4" s="1624" t="e">
        <f>G4</f>
        <v>#NUM!</v>
      </c>
      <c r="Q4" s="1620"/>
      <c r="V4" s="1637" t="e">
        <f>DAY(V2)</f>
        <v>#NUM!</v>
      </c>
      <c r="W4" s="1099"/>
      <c r="Y4" s="2393"/>
      <c r="Z4" s="2394"/>
      <c r="AA4" s="2394"/>
      <c r="AB4" s="2394"/>
      <c r="AD4" s="2393"/>
      <c r="AE4" s="2394"/>
      <c r="AF4" s="2394"/>
      <c r="AG4" s="2394"/>
    </row>
    <row r="5" spans="1:34" ht="15">
      <c r="A5" s="1101" t="s">
        <v>800</v>
      </c>
      <c r="B5" s="1102"/>
      <c r="C5" s="1102"/>
      <c r="D5" s="1102"/>
      <c r="E5" s="1102"/>
      <c r="M5" s="1620"/>
      <c r="N5" s="1620"/>
      <c r="O5" s="1620"/>
      <c r="P5" s="1620"/>
      <c r="Q5" s="1620"/>
      <c r="R5"/>
      <c r="V5" s="1637" t="e">
        <f>IF(MONTH(G4)&lt;7, 2,1)</f>
        <v>#NUM!</v>
      </c>
      <c r="W5" s="1162"/>
      <c r="Y5" s="2393"/>
      <c r="Z5" s="2394"/>
      <c r="AA5" s="2394"/>
      <c r="AB5" s="2394"/>
      <c r="AD5" s="2393"/>
      <c r="AE5" s="2394"/>
      <c r="AF5" s="2394"/>
      <c r="AG5" s="2394"/>
    </row>
    <row r="6" spans="1:34" ht="15.75" thickBot="1">
      <c r="A6" s="1103" t="s">
        <v>801</v>
      </c>
      <c r="B6" s="1104"/>
      <c r="C6" s="1104"/>
      <c r="D6" s="1104"/>
      <c r="E6" s="1104"/>
      <c r="G6" s="1103" t="s">
        <v>801</v>
      </c>
      <c r="H6" s="1104"/>
      <c r="I6" s="1104"/>
      <c r="J6" s="1104"/>
      <c r="K6" s="1104"/>
      <c r="M6" s="6" t="s">
        <v>1167</v>
      </c>
      <c r="N6"/>
      <c r="O6"/>
      <c r="P6"/>
      <c r="Q6"/>
      <c r="R6"/>
      <c r="S6" s="554"/>
      <c r="V6" s="1638" t="str">
        <f>IF('7a.20YrDetails'!BA11&gt;0,'7a.20YrDetails'!BA11*K25/12,"")</f>
        <v/>
      </c>
      <c r="W6" s="1105" t="e">
        <f>(J17-J16)/J16</f>
        <v>#DIV/0!</v>
      </c>
      <c r="Y6" s="2395" t="s">
        <v>1293</v>
      </c>
      <c r="Z6" s="2396"/>
      <c r="AA6" s="2396"/>
      <c r="AB6" s="2396"/>
      <c r="AD6" s="2395" t="s">
        <v>1293</v>
      </c>
      <c r="AE6" s="2396"/>
      <c r="AF6" s="2396"/>
      <c r="AG6" s="2396"/>
    </row>
    <row r="7" spans="1:34" ht="60">
      <c r="A7" s="1106"/>
      <c r="B7" s="1107" t="e">
        <f>IF(MONTH(G4)&lt;7, MONTH(G4) &amp; "/" &amp; DAY(G4) &amp; "-" &amp; "6/30", "n/a")</f>
        <v>#NUM!</v>
      </c>
      <c r="C7" s="1108" t="e">
        <f>IF(MONTH(G4)&lt;7, "7/1-12/31",  MONTH(G4) &amp; "/" &amp; DAY(G4) &amp; "-" &amp; "12/31")</f>
        <v>#NUM!</v>
      </c>
      <c r="D7" s="1108" t="s">
        <v>802</v>
      </c>
      <c r="E7" s="1109" t="s">
        <v>803</v>
      </c>
      <c r="G7" s="1106"/>
      <c r="H7" s="1108" t="e">
        <f>B7</f>
        <v>#NUM!</v>
      </c>
      <c r="I7" s="1108" t="e">
        <f>C7</f>
        <v>#NUM!</v>
      </c>
      <c r="J7" s="1108" t="s">
        <v>802</v>
      </c>
      <c r="K7" s="1109" t="s">
        <v>803</v>
      </c>
      <c r="M7" s="1625" t="s">
        <v>1159</v>
      </c>
      <c r="N7" s="1626"/>
      <c r="O7" s="1627" t="s">
        <v>1160</v>
      </c>
      <c r="P7" s="1627" t="s">
        <v>1161</v>
      </c>
      <c r="Q7" s="1627" t="s">
        <v>1162</v>
      </c>
      <c r="R7" s="1627" t="s">
        <v>1163</v>
      </c>
      <c r="S7" s="1640"/>
      <c r="T7" s="1771" t="s">
        <v>1290</v>
      </c>
      <c r="X7" s="1780" t="s">
        <v>1294</v>
      </c>
      <c r="Y7" s="1781" t="s">
        <v>1295</v>
      </c>
      <c r="Z7" s="1781" t="s">
        <v>1298</v>
      </c>
      <c r="AA7" s="1782" t="s">
        <v>1296</v>
      </c>
      <c r="AB7" s="1783" t="s">
        <v>1297</v>
      </c>
      <c r="AD7" s="1780" t="s">
        <v>1294</v>
      </c>
      <c r="AE7" s="1781" t="s">
        <v>1295</v>
      </c>
      <c r="AF7" s="1781" t="s">
        <v>1299</v>
      </c>
      <c r="AG7" s="1782" t="s">
        <v>1296</v>
      </c>
      <c r="AH7" s="1783" t="s">
        <v>1297</v>
      </c>
    </row>
    <row r="8" spans="1:34">
      <c r="A8" s="1108" t="s">
        <v>804</v>
      </c>
      <c r="B8" s="1110" t="s">
        <v>805</v>
      </c>
      <c r="C8" s="1111" t="s">
        <v>806</v>
      </c>
      <c r="D8" s="1112" t="s">
        <v>807</v>
      </c>
      <c r="E8" s="1113" t="e">
        <f>12+1-MONTH(G4)</f>
        <v>#NUM!</v>
      </c>
      <c r="G8" s="1108" t="e">
        <f>YEAR(G4)</f>
        <v>#NUM!</v>
      </c>
      <c r="H8" s="1756" t="e">
        <f>ROUNDUP('7a.20YrDetails'!$H$11*E30/12,0)</f>
        <v>#NUM!</v>
      </c>
      <c r="I8" s="1756" t="e">
        <f>ROUNDDOWN(IF(E8&gt;=6, '7a.20YrDetails'!$H$11*0.5, '7a.20YrDetails'!$H$11*(E8)/12),0)</f>
        <v>#NUM!</v>
      </c>
      <c r="J8" s="1757" t="e">
        <f>ROUND(E8/12*'7a.20YrDetails'!$H$11,0)</f>
        <v>#NUM!</v>
      </c>
      <c r="K8" s="1113" t="e">
        <f>E8</f>
        <v>#NUM!</v>
      </c>
      <c r="M8" s="1628">
        <v>1</v>
      </c>
      <c r="N8" s="1629" t="e">
        <f>YEAR(G4)</f>
        <v>#NUM!</v>
      </c>
      <c r="O8" s="1642" t="e">
        <f>HLOOKUP($N8,'7a.20YrDetails'!$H$7:$BO$11,5,FALSE)</f>
        <v>#NUM!</v>
      </c>
      <c r="P8" s="1630" t="e">
        <f>12-MONTH(G4)+1</f>
        <v>#NUM!</v>
      </c>
      <c r="Q8" s="1643" t="e">
        <f>P8/12*(O8)</f>
        <v>#NUM!</v>
      </c>
      <c r="R8" s="1631" t="e">
        <f>IF(P8=12,"1/1/"&amp;N8,MONTH(G4)-1&amp;"/1/"&amp;N8)</f>
        <v>#NUM!</v>
      </c>
      <c r="S8" s="1641"/>
      <c r="T8" s="1772" t="e">
        <f>IF(P8&lt;=6,T9,"FY"&amp;N8-1&amp;"/"&amp;N8-2000)</f>
        <v>#NUM!</v>
      </c>
      <c r="X8" s="1784"/>
      <c r="Y8" s="1784"/>
      <c r="Z8" s="1784"/>
      <c r="AA8" s="1784"/>
      <c r="AB8" s="1784"/>
      <c r="AD8" s="1245">
        <v>1</v>
      </c>
      <c r="AE8" s="1785" t="e">
        <f>T8</f>
        <v>#NUM!</v>
      </c>
      <c r="AF8" s="1111"/>
      <c r="AG8" s="1784"/>
      <c r="AH8" s="1786" t="e">
        <f>Q8</f>
        <v>#NUM!</v>
      </c>
    </row>
    <row r="9" spans="1:34" ht="25.5">
      <c r="A9" s="1114"/>
      <c r="B9" s="1115" t="s">
        <v>808</v>
      </c>
      <c r="C9" s="1115" t="s">
        <v>809</v>
      </c>
      <c r="D9" s="1115" t="s">
        <v>802</v>
      </c>
      <c r="E9" s="1116" t="s">
        <v>803</v>
      </c>
      <c r="G9" s="1114"/>
      <c r="H9" s="1115" t="str">
        <f>B9</f>
        <v>1/1-6/30</v>
      </c>
      <c r="I9" s="1115" t="str">
        <f>C9</f>
        <v>7/1-12/31</v>
      </c>
      <c r="J9" s="1115" t="s">
        <v>802</v>
      </c>
      <c r="K9" s="1116" t="s">
        <v>803</v>
      </c>
      <c r="M9" s="1628">
        <f>M8+1</f>
        <v>2</v>
      </c>
      <c r="N9" s="1629" t="e">
        <f>N8+1</f>
        <v>#NUM!</v>
      </c>
      <c r="O9" s="1642" t="e">
        <f>HLOOKUP($N9,'7a.20YrDetails'!$H$7:$BO$11,5,FALSE)</f>
        <v>#NUM!</v>
      </c>
      <c r="P9" s="539">
        <v>12</v>
      </c>
      <c r="Q9" s="1643" t="e">
        <f t="shared" ref="Q9:Q22" si="0">P9/12*(O9)</f>
        <v>#NUM!</v>
      </c>
      <c r="R9" s="1631" t="e">
        <f t="shared" ref="R9:R22" si="1">IF(P9=12,"1/1/"&amp;N9,MONTH(G5)-1&amp;"/1/"&amp;N9)</f>
        <v>#NUM!</v>
      </c>
      <c r="S9" s="1641"/>
      <c r="T9" s="1772" t="e">
        <f>"FY"&amp;N9-1&amp;"/"&amp;N9-2000</f>
        <v>#NUM!</v>
      </c>
      <c r="X9" s="1245">
        <v>1</v>
      </c>
      <c r="Y9" s="1111" t="e">
        <f>T9</f>
        <v>#NUM!</v>
      </c>
      <c r="Z9" s="1111"/>
      <c r="AA9" s="1787" t="e">
        <f>Q8</f>
        <v>#NUM!</v>
      </c>
      <c r="AB9" s="1786" t="e">
        <f>Q9+Q8</f>
        <v>#NUM!</v>
      </c>
      <c r="AD9" s="1245">
        <v>2</v>
      </c>
      <c r="AE9" s="1785" t="e">
        <f t="shared" ref="AE9:AE23" si="2">T9</f>
        <v>#NUM!</v>
      </c>
      <c r="AF9" s="1788">
        <f>$AF$8</f>
        <v>0</v>
      </c>
      <c r="AG9" s="1784"/>
      <c r="AH9" s="1786" t="e">
        <f t="shared" ref="AH9:AH23" si="3">Q9</f>
        <v>#NUM!</v>
      </c>
    </row>
    <row r="10" spans="1:34">
      <c r="A10" s="1108" t="s">
        <v>810</v>
      </c>
      <c r="B10" s="1111" t="s">
        <v>811</v>
      </c>
      <c r="C10" s="1111" t="s">
        <v>812</v>
      </c>
      <c r="D10" s="1117" t="s">
        <v>813</v>
      </c>
      <c r="E10" s="1118">
        <v>12</v>
      </c>
      <c r="G10" s="1108" t="e">
        <f>G8+1</f>
        <v>#NUM!</v>
      </c>
      <c r="H10" s="1758">
        <f>ROUNDUP($J10*0.5,0)</f>
        <v>0</v>
      </c>
      <c r="I10" s="1758">
        <f>ROUNDDOWN($J10*0.5,0)</f>
        <v>0</v>
      </c>
      <c r="J10" s="1757">
        <f>ROUND('7a.20YrDetails'!$K$11,0)</f>
        <v>0</v>
      </c>
      <c r="K10" s="1118">
        <v>12</v>
      </c>
      <c r="M10" s="1628">
        <f t="shared" ref="M10:N23" si="4">M9+1</f>
        <v>3</v>
      </c>
      <c r="N10" s="1629" t="e">
        <f t="shared" si="4"/>
        <v>#NUM!</v>
      </c>
      <c r="O10" s="1642" t="e">
        <f>HLOOKUP($N10,'7a.20YrDetails'!$H$7:$BO$11,5,FALSE)</f>
        <v>#NUM!</v>
      </c>
      <c r="P10" s="539">
        <v>12</v>
      </c>
      <c r="Q10" s="1643" t="e">
        <f t="shared" si="0"/>
        <v>#NUM!</v>
      </c>
      <c r="R10" s="1631" t="e">
        <f t="shared" si="1"/>
        <v>#NUM!</v>
      </c>
      <c r="S10" s="1641"/>
      <c r="T10" s="1772" t="e">
        <f t="shared" ref="T10:T22" si="5">"FY"&amp;N10-1&amp;"/"&amp;N10-2000</f>
        <v>#NUM!</v>
      </c>
      <c r="X10" s="1245">
        <v>2</v>
      </c>
      <c r="Y10" s="1111" t="e">
        <f t="shared" ref="Y10:Y23" si="6">T10</f>
        <v>#NUM!</v>
      </c>
      <c r="Z10" s="1788">
        <f>$Z$9</f>
        <v>0</v>
      </c>
      <c r="AA10" s="1784"/>
      <c r="AB10" s="1786" t="e">
        <f>Q10</f>
        <v>#NUM!</v>
      </c>
      <c r="AD10" s="1245">
        <f>AD9+1</f>
        <v>3</v>
      </c>
      <c r="AE10" s="1111" t="e">
        <f t="shared" si="2"/>
        <v>#NUM!</v>
      </c>
      <c r="AF10" s="1788">
        <f t="shared" ref="AF10:AF23" si="7">$AF$8</f>
        <v>0</v>
      </c>
      <c r="AG10" s="1784"/>
      <c r="AH10" s="1786" t="e">
        <f t="shared" si="3"/>
        <v>#NUM!</v>
      </c>
    </row>
    <row r="11" spans="1:34">
      <c r="A11" s="1108" t="s">
        <v>814</v>
      </c>
      <c r="B11" s="1111" t="s">
        <v>815</v>
      </c>
      <c r="C11" s="1111" t="s">
        <v>816</v>
      </c>
      <c r="D11" s="1117" t="s">
        <v>817</v>
      </c>
      <c r="E11" s="1118">
        <v>12</v>
      </c>
      <c r="G11" s="1108" t="e">
        <f t="shared" ref="G11:G23" si="8">G10+1</f>
        <v>#NUM!</v>
      </c>
      <c r="H11" s="1758">
        <f t="shared" ref="H11:H23" si="9">ROUNDUP($J11*0.5,0)</f>
        <v>0</v>
      </c>
      <c r="I11" s="1758">
        <f t="shared" ref="I11:I23" si="10">ROUNDDOWN($J11*0.5,0)</f>
        <v>0</v>
      </c>
      <c r="J11" s="1757">
        <f>ROUND('7a.20YrDetails'!$N$11,0)</f>
        <v>0</v>
      </c>
      <c r="K11" s="1118">
        <v>12</v>
      </c>
      <c r="M11" s="1628">
        <f t="shared" si="4"/>
        <v>4</v>
      </c>
      <c r="N11" s="1629" t="e">
        <f t="shared" si="4"/>
        <v>#NUM!</v>
      </c>
      <c r="O11" s="1642" t="e">
        <f>HLOOKUP($N11,'7a.20YrDetails'!$H$7:$BO$11,5,FALSE)</f>
        <v>#NUM!</v>
      </c>
      <c r="P11" s="539">
        <v>12</v>
      </c>
      <c r="Q11" s="1643" t="e">
        <f t="shared" si="0"/>
        <v>#NUM!</v>
      </c>
      <c r="R11" s="1631" t="e">
        <f t="shared" si="1"/>
        <v>#NUM!</v>
      </c>
      <c r="S11" s="1641"/>
      <c r="T11" s="1772" t="e">
        <f t="shared" si="5"/>
        <v>#NUM!</v>
      </c>
      <c r="U11" s="1100"/>
      <c r="V11" s="1100"/>
      <c r="W11" s="1100"/>
      <c r="X11" s="1245">
        <f>X10+1</f>
        <v>3</v>
      </c>
      <c r="Y11" s="1111" t="e">
        <f t="shared" si="6"/>
        <v>#NUM!</v>
      </c>
      <c r="Z11" s="1788">
        <f t="shared" ref="Z11:Z23" si="11">$Z$9</f>
        <v>0</v>
      </c>
      <c r="AA11" s="1784"/>
      <c r="AB11" s="1786" t="e">
        <f t="shared" ref="AB11:AB23" si="12">Q11</f>
        <v>#NUM!</v>
      </c>
      <c r="AD11" s="1245">
        <f t="shared" ref="AD11:AD23" si="13">AD10+1</f>
        <v>4</v>
      </c>
      <c r="AE11" s="1111" t="e">
        <f t="shared" si="2"/>
        <v>#NUM!</v>
      </c>
      <c r="AF11" s="1788">
        <f t="shared" si="7"/>
        <v>0</v>
      </c>
      <c r="AG11" s="1784"/>
      <c r="AH11" s="1786" t="e">
        <f t="shared" si="3"/>
        <v>#NUM!</v>
      </c>
    </row>
    <row r="12" spans="1:34">
      <c r="A12" s="1108" t="s">
        <v>818</v>
      </c>
      <c r="B12" s="1111" t="s">
        <v>819</v>
      </c>
      <c r="C12" s="1111" t="s">
        <v>820</v>
      </c>
      <c r="D12" s="1117" t="s">
        <v>821</v>
      </c>
      <c r="E12" s="1118">
        <v>12</v>
      </c>
      <c r="G12" s="1108" t="e">
        <f t="shared" si="8"/>
        <v>#NUM!</v>
      </c>
      <c r="H12" s="1758">
        <f t="shared" si="9"/>
        <v>0</v>
      </c>
      <c r="I12" s="1758">
        <f t="shared" si="10"/>
        <v>0</v>
      </c>
      <c r="J12" s="1757">
        <f>ROUND('7a.20YrDetails'!$Q$11,0)</f>
        <v>0</v>
      </c>
      <c r="K12" s="1118">
        <v>12</v>
      </c>
      <c r="M12" s="1628">
        <f t="shared" si="4"/>
        <v>5</v>
      </c>
      <c r="N12" s="1629" t="e">
        <f t="shared" si="4"/>
        <v>#NUM!</v>
      </c>
      <c r="O12" s="1642" t="e">
        <f>HLOOKUP($N12,'7a.20YrDetails'!$H$7:$BO$11,5,FALSE)</f>
        <v>#NUM!</v>
      </c>
      <c r="P12" s="539">
        <v>12</v>
      </c>
      <c r="Q12" s="1643" t="e">
        <f t="shared" si="0"/>
        <v>#NUM!</v>
      </c>
      <c r="R12" s="1631" t="e">
        <f t="shared" si="1"/>
        <v>#NUM!</v>
      </c>
      <c r="S12" s="1641"/>
      <c r="T12" s="1772" t="e">
        <f t="shared" si="5"/>
        <v>#NUM!</v>
      </c>
      <c r="X12" s="1245">
        <f t="shared" ref="X12:X23" si="14">X11+1</f>
        <v>4</v>
      </c>
      <c r="Y12" s="1111" t="e">
        <f t="shared" si="6"/>
        <v>#NUM!</v>
      </c>
      <c r="Z12" s="1788">
        <f t="shared" si="11"/>
        <v>0</v>
      </c>
      <c r="AA12" s="1784"/>
      <c r="AB12" s="1786" t="e">
        <f t="shared" si="12"/>
        <v>#NUM!</v>
      </c>
      <c r="AD12" s="1245">
        <f t="shared" si="13"/>
        <v>5</v>
      </c>
      <c r="AE12" s="1111" t="e">
        <f t="shared" si="2"/>
        <v>#NUM!</v>
      </c>
      <c r="AF12" s="1788">
        <f t="shared" si="7"/>
        <v>0</v>
      </c>
      <c r="AG12" s="1784"/>
      <c r="AH12" s="1786" t="e">
        <f t="shared" si="3"/>
        <v>#NUM!</v>
      </c>
    </row>
    <row r="13" spans="1:34">
      <c r="A13" s="1108" t="s">
        <v>822</v>
      </c>
      <c r="B13" s="1111" t="s">
        <v>823</v>
      </c>
      <c r="C13" s="1111" t="s">
        <v>824</v>
      </c>
      <c r="D13" s="1117" t="s">
        <v>825</v>
      </c>
      <c r="E13" s="1118">
        <v>12</v>
      </c>
      <c r="G13" s="1108" t="e">
        <f t="shared" si="8"/>
        <v>#NUM!</v>
      </c>
      <c r="H13" s="1758">
        <f t="shared" si="9"/>
        <v>0</v>
      </c>
      <c r="I13" s="1758">
        <f t="shared" si="10"/>
        <v>0</v>
      </c>
      <c r="J13" s="1757">
        <f>ROUND('7a.20YrDetails'!$T$11,0)</f>
        <v>0</v>
      </c>
      <c r="K13" s="1118">
        <v>12</v>
      </c>
      <c r="M13" s="1628">
        <f t="shared" si="4"/>
        <v>6</v>
      </c>
      <c r="N13" s="1629" t="e">
        <f t="shared" si="4"/>
        <v>#NUM!</v>
      </c>
      <c r="O13" s="1642" t="e">
        <f>HLOOKUP($N13,'7a.20YrDetails'!$H$7:$BO$11,5,FALSE)</f>
        <v>#NUM!</v>
      </c>
      <c r="P13" s="539">
        <v>12</v>
      </c>
      <c r="Q13" s="1643" t="e">
        <f t="shared" si="0"/>
        <v>#NUM!</v>
      </c>
      <c r="R13" s="1631" t="e">
        <f t="shared" si="1"/>
        <v>#NUM!</v>
      </c>
      <c r="S13" s="1641"/>
      <c r="T13" s="1772" t="e">
        <f t="shared" si="5"/>
        <v>#NUM!</v>
      </c>
      <c r="X13" s="1245">
        <f t="shared" si="14"/>
        <v>5</v>
      </c>
      <c r="Y13" s="1111" t="e">
        <f t="shared" si="6"/>
        <v>#NUM!</v>
      </c>
      <c r="Z13" s="1788">
        <f t="shared" si="11"/>
        <v>0</v>
      </c>
      <c r="AA13" s="1784"/>
      <c r="AB13" s="1786" t="e">
        <f t="shared" si="12"/>
        <v>#NUM!</v>
      </c>
      <c r="AD13" s="1245">
        <f t="shared" si="13"/>
        <v>6</v>
      </c>
      <c r="AE13" s="1111" t="e">
        <f t="shared" si="2"/>
        <v>#NUM!</v>
      </c>
      <c r="AF13" s="1788">
        <f t="shared" si="7"/>
        <v>0</v>
      </c>
      <c r="AG13" s="1784"/>
      <c r="AH13" s="1786" t="e">
        <f t="shared" si="3"/>
        <v>#NUM!</v>
      </c>
    </row>
    <row r="14" spans="1:34">
      <c r="A14" s="1108" t="s">
        <v>826</v>
      </c>
      <c r="B14" s="1111" t="s">
        <v>827</v>
      </c>
      <c r="C14" s="1111" t="s">
        <v>828</v>
      </c>
      <c r="D14" s="1117" t="s">
        <v>829</v>
      </c>
      <c r="E14" s="1118">
        <v>12</v>
      </c>
      <c r="G14" s="1108" t="e">
        <f t="shared" si="8"/>
        <v>#NUM!</v>
      </c>
      <c r="H14" s="1758">
        <f t="shared" si="9"/>
        <v>0</v>
      </c>
      <c r="I14" s="1758">
        <f t="shared" si="10"/>
        <v>0</v>
      </c>
      <c r="J14" s="1757">
        <f>ROUND('7a.20YrDetails'!$W$11,0)</f>
        <v>0</v>
      </c>
      <c r="K14" s="1118">
        <v>12</v>
      </c>
      <c r="M14" s="1628">
        <f t="shared" si="4"/>
        <v>7</v>
      </c>
      <c r="N14" s="1629" t="e">
        <f t="shared" si="4"/>
        <v>#NUM!</v>
      </c>
      <c r="O14" s="1642" t="e">
        <f>HLOOKUP($N14,'7a.20YrDetails'!$H$7:$BO$11,5,FALSE)</f>
        <v>#NUM!</v>
      </c>
      <c r="P14" s="539">
        <v>12</v>
      </c>
      <c r="Q14" s="1643" t="e">
        <f t="shared" si="0"/>
        <v>#NUM!</v>
      </c>
      <c r="R14" s="1631" t="e">
        <f t="shared" si="1"/>
        <v>#NUM!</v>
      </c>
      <c r="S14" s="1641"/>
      <c r="T14" s="1772" t="e">
        <f t="shared" si="5"/>
        <v>#NUM!</v>
      </c>
      <c r="X14" s="1245">
        <f t="shared" si="14"/>
        <v>6</v>
      </c>
      <c r="Y14" s="1111" t="e">
        <f t="shared" si="6"/>
        <v>#NUM!</v>
      </c>
      <c r="Z14" s="1788">
        <f t="shared" si="11"/>
        <v>0</v>
      </c>
      <c r="AA14" s="1784"/>
      <c r="AB14" s="1786" t="e">
        <f t="shared" si="12"/>
        <v>#NUM!</v>
      </c>
      <c r="AD14" s="1245">
        <f t="shared" si="13"/>
        <v>7</v>
      </c>
      <c r="AE14" s="1111" t="e">
        <f t="shared" si="2"/>
        <v>#NUM!</v>
      </c>
      <c r="AF14" s="1788">
        <f t="shared" si="7"/>
        <v>0</v>
      </c>
      <c r="AG14" s="1784"/>
      <c r="AH14" s="1786" t="e">
        <f t="shared" si="3"/>
        <v>#NUM!</v>
      </c>
    </row>
    <row r="15" spans="1:34">
      <c r="A15" s="1108" t="s">
        <v>830</v>
      </c>
      <c r="B15" s="1111" t="s">
        <v>831</v>
      </c>
      <c r="C15" s="1111" t="s">
        <v>832</v>
      </c>
      <c r="D15" s="1117" t="s">
        <v>833</v>
      </c>
      <c r="E15" s="1118">
        <v>12</v>
      </c>
      <c r="G15" s="1108" t="e">
        <f t="shared" si="8"/>
        <v>#NUM!</v>
      </c>
      <c r="H15" s="1758">
        <f t="shared" si="9"/>
        <v>0</v>
      </c>
      <c r="I15" s="1758">
        <f t="shared" si="10"/>
        <v>0</v>
      </c>
      <c r="J15" s="1757">
        <f>ROUND('7a.20YrDetails'!$Z$11,0)</f>
        <v>0</v>
      </c>
      <c r="K15" s="1118">
        <v>12</v>
      </c>
      <c r="M15" s="1628">
        <f t="shared" si="4"/>
        <v>8</v>
      </c>
      <c r="N15" s="1629" t="e">
        <f t="shared" si="4"/>
        <v>#NUM!</v>
      </c>
      <c r="O15" s="1642" t="e">
        <f>HLOOKUP($N15,'7a.20YrDetails'!$H$7:$BO$11,5,FALSE)</f>
        <v>#NUM!</v>
      </c>
      <c r="P15" s="539">
        <v>12</v>
      </c>
      <c r="Q15" s="1643" t="e">
        <f t="shared" si="0"/>
        <v>#NUM!</v>
      </c>
      <c r="R15" s="1631" t="e">
        <f t="shared" si="1"/>
        <v>#NUM!</v>
      </c>
      <c r="S15" s="1641"/>
      <c r="T15" s="1772" t="e">
        <f t="shared" si="5"/>
        <v>#NUM!</v>
      </c>
      <c r="X15" s="1245">
        <f t="shared" si="14"/>
        <v>7</v>
      </c>
      <c r="Y15" s="1111" t="e">
        <f t="shared" si="6"/>
        <v>#NUM!</v>
      </c>
      <c r="Z15" s="1788">
        <f t="shared" si="11"/>
        <v>0</v>
      </c>
      <c r="AA15" s="1784"/>
      <c r="AB15" s="1786" t="e">
        <f t="shared" si="12"/>
        <v>#NUM!</v>
      </c>
      <c r="AD15" s="1245">
        <f t="shared" si="13"/>
        <v>8</v>
      </c>
      <c r="AE15" s="1111" t="e">
        <f t="shared" si="2"/>
        <v>#NUM!</v>
      </c>
      <c r="AF15" s="1788">
        <f t="shared" si="7"/>
        <v>0</v>
      </c>
      <c r="AG15" s="1784"/>
      <c r="AH15" s="1786" t="e">
        <f t="shared" si="3"/>
        <v>#NUM!</v>
      </c>
    </row>
    <row r="16" spans="1:34">
      <c r="A16" s="1108" t="s">
        <v>834</v>
      </c>
      <c r="B16" s="1111" t="s">
        <v>835</v>
      </c>
      <c r="C16" s="1111" t="s">
        <v>836</v>
      </c>
      <c r="D16" s="1117" t="s">
        <v>837</v>
      </c>
      <c r="E16" s="1118">
        <v>12</v>
      </c>
      <c r="G16" s="1108" t="e">
        <f t="shared" si="8"/>
        <v>#NUM!</v>
      </c>
      <c r="H16" s="1758">
        <f t="shared" si="9"/>
        <v>0</v>
      </c>
      <c r="I16" s="1758">
        <f t="shared" si="10"/>
        <v>0</v>
      </c>
      <c r="J16" s="1757">
        <f>ROUND('7a.20YrDetails'!$AC$11,0)</f>
        <v>0</v>
      </c>
      <c r="K16" s="1118">
        <v>12</v>
      </c>
      <c r="M16" s="1628">
        <f t="shared" si="4"/>
        <v>9</v>
      </c>
      <c r="N16" s="1629" t="e">
        <f t="shared" si="4"/>
        <v>#NUM!</v>
      </c>
      <c r="O16" s="1642" t="e">
        <f>HLOOKUP($N16,'7a.20YrDetails'!$H$7:$BO$11,5,FALSE)</f>
        <v>#NUM!</v>
      </c>
      <c r="P16" s="539">
        <v>12</v>
      </c>
      <c r="Q16" s="1643" t="e">
        <f t="shared" si="0"/>
        <v>#NUM!</v>
      </c>
      <c r="R16" s="1631" t="e">
        <f t="shared" si="1"/>
        <v>#NUM!</v>
      </c>
      <c r="S16" s="1641"/>
      <c r="T16" s="1772" t="e">
        <f t="shared" si="5"/>
        <v>#NUM!</v>
      </c>
      <c r="X16" s="1245">
        <f t="shared" si="14"/>
        <v>8</v>
      </c>
      <c r="Y16" s="1111" t="e">
        <f t="shared" si="6"/>
        <v>#NUM!</v>
      </c>
      <c r="Z16" s="1788">
        <f t="shared" si="11"/>
        <v>0</v>
      </c>
      <c r="AA16" s="1784"/>
      <c r="AB16" s="1786" t="e">
        <f t="shared" si="12"/>
        <v>#NUM!</v>
      </c>
      <c r="AD16" s="1245">
        <f t="shared" si="13"/>
        <v>9</v>
      </c>
      <c r="AE16" s="1111" t="e">
        <f t="shared" si="2"/>
        <v>#NUM!</v>
      </c>
      <c r="AF16" s="1788">
        <f t="shared" si="7"/>
        <v>0</v>
      </c>
      <c r="AG16" s="1784"/>
      <c r="AH16" s="1786" t="e">
        <f t="shared" si="3"/>
        <v>#NUM!</v>
      </c>
    </row>
    <row r="17" spans="1:34">
      <c r="A17" s="1108" t="s">
        <v>838</v>
      </c>
      <c r="B17" s="1111" t="s">
        <v>839</v>
      </c>
      <c r="C17" s="1111" t="s">
        <v>840</v>
      </c>
      <c r="D17" s="1117" t="s">
        <v>841</v>
      </c>
      <c r="E17" s="1118">
        <v>12</v>
      </c>
      <c r="G17" s="1108" t="e">
        <f t="shared" si="8"/>
        <v>#NUM!</v>
      </c>
      <c r="H17" s="1758">
        <f t="shared" si="9"/>
        <v>0</v>
      </c>
      <c r="I17" s="1758">
        <f t="shared" si="10"/>
        <v>0</v>
      </c>
      <c r="J17" s="1757">
        <f>ROUND('7a.20YrDetails'!$AF$11,0)</f>
        <v>0</v>
      </c>
      <c r="K17" s="1118">
        <v>12</v>
      </c>
      <c r="M17" s="1628">
        <f t="shared" si="4"/>
        <v>10</v>
      </c>
      <c r="N17" s="1629" t="e">
        <f t="shared" si="4"/>
        <v>#NUM!</v>
      </c>
      <c r="O17" s="1642" t="e">
        <f>HLOOKUP($N17,'7a.20YrDetails'!$H$7:$BO$11,5,FALSE)</f>
        <v>#NUM!</v>
      </c>
      <c r="P17" s="539">
        <v>12</v>
      </c>
      <c r="Q17" s="1643" t="e">
        <f t="shared" si="0"/>
        <v>#NUM!</v>
      </c>
      <c r="R17" s="1631" t="e">
        <f t="shared" si="1"/>
        <v>#NUM!</v>
      </c>
      <c r="S17" s="1641"/>
      <c r="T17" s="1772" t="e">
        <f t="shared" si="5"/>
        <v>#NUM!</v>
      </c>
      <c r="X17" s="1245">
        <f t="shared" si="14"/>
        <v>9</v>
      </c>
      <c r="Y17" s="1111" t="e">
        <f t="shared" si="6"/>
        <v>#NUM!</v>
      </c>
      <c r="Z17" s="1788">
        <f t="shared" si="11"/>
        <v>0</v>
      </c>
      <c r="AA17" s="1784"/>
      <c r="AB17" s="1786" t="e">
        <f t="shared" si="12"/>
        <v>#NUM!</v>
      </c>
      <c r="AD17" s="1245">
        <f t="shared" si="13"/>
        <v>10</v>
      </c>
      <c r="AE17" s="1111" t="e">
        <f t="shared" si="2"/>
        <v>#NUM!</v>
      </c>
      <c r="AF17" s="1788">
        <f t="shared" si="7"/>
        <v>0</v>
      </c>
      <c r="AG17" s="1784"/>
      <c r="AH17" s="1786" t="e">
        <f t="shared" si="3"/>
        <v>#NUM!</v>
      </c>
    </row>
    <row r="18" spans="1:34">
      <c r="A18" s="1108" t="s">
        <v>842</v>
      </c>
      <c r="B18" s="1111" t="s">
        <v>843</v>
      </c>
      <c r="C18" s="1111" t="s">
        <v>844</v>
      </c>
      <c r="D18" s="1112" t="s">
        <v>845</v>
      </c>
      <c r="E18" s="1118">
        <v>12</v>
      </c>
      <c r="G18" s="1108" t="e">
        <f t="shared" si="8"/>
        <v>#NUM!</v>
      </c>
      <c r="H18" s="1758">
        <f t="shared" si="9"/>
        <v>0</v>
      </c>
      <c r="I18" s="1758">
        <f t="shared" si="10"/>
        <v>0</v>
      </c>
      <c r="J18" s="1757">
        <f>ROUND('7a.20YrDetails'!$AI$11,0)</f>
        <v>0</v>
      </c>
      <c r="K18" s="1118">
        <v>12</v>
      </c>
      <c r="M18" s="1628">
        <f t="shared" si="4"/>
        <v>11</v>
      </c>
      <c r="N18" s="1629" t="e">
        <f t="shared" si="4"/>
        <v>#NUM!</v>
      </c>
      <c r="O18" s="1642" t="e">
        <f>HLOOKUP($N18,'7a.20YrDetails'!$H$7:$BO$11,5,FALSE)</f>
        <v>#NUM!</v>
      </c>
      <c r="P18" s="539">
        <v>12</v>
      </c>
      <c r="Q18" s="1643" t="e">
        <f t="shared" si="0"/>
        <v>#NUM!</v>
      </c>
      <c r="R18" s="1631" t="e">
        <f t="shared" si="1"/>
        <v>#NUM!</v>
      </c>
      <c r="S18" s="1641"/>
      <c r="T18" s="1772" t="e">
        <f t="shared" si="5"/>
        <v>#NUM!</v>
      </c>
      <c r="X18" s="1245">
        <f t="shared" si="14"/>
        <v>10</v>
      </c>
      <c r="Y18" s="1111" t="e">
        <f t="shared" si="6"/>
        <v>#NUM!</v>
      </c>
      <c r="Z18" s="1788">
        <f t="shared" si="11"/>
        <v>0</v>
      </c>
      <c r="AA18" s="1784"/>
      <c r="AB18" s="1786" t="e">
        <f t="shared" si="12"/>
        <v>#NUM!</v>
      </c>
      <c r="AD18" s="1245">
        <f t="shared" si="13"/>
        <v>11</v>
      </c>
      <c r="AE18" s="1111" t="e">
        <f t="shared" si="2"/>
        <v>#NUM!</v>
      </c>
      <c r="AF18" s="1788">
        <f t="shared" si="7"/>
        <v>0</v>
      </c>
      <c r="AG18" s="1784"/>
      <c r="AH18" s="1786" t="e">
        <f t="shared" si="3"/>
        <v>#NUM!</v>
      </c>
    </row>
    <row r="19" spans="1:34">
      <c r="A19" s="1108" t="s">
        <v>846</v>
      </c>
      <c r="B19" s="1111" t="s">
        <v>847</v>
      </c>
      <c r="C19" s="1111" t="s">
        <v>848</v>
      </c>
      <c r="D19" s="1112" t="s">
        <v>849</v>
      </c>
      <c r="E19" s="1118">
        <v>12</v>
      </c>
      <c r="G19" s="1108" t="e">
        <f t="shared" si="8"/>
        <v>#NUM!</v>
      </c>
      <c r="H19" s="1758">
        <f t="shared" si="9"/>
        <v>0</v>
      </c>
      <c r="I19" s="1758">
        <f t="shared" si="10"/>
        <v>0</v>
      </c>
      <c r="J19" s="1757">
        <f>ROUND('7a.20YrDetails'!$AL$11,0)</f>
        <v>0</v>
      </c>
      <c r="K19" s="1118">
        <v>12</v>
      </c>
      <c r="M19" s="1628">
        <f t="shared" si="4"/>
        <v>12</v>
      </c>
      <c r="N19" s="1629" t="e">
        <f t="shared" si="4"/>
        <v>#NUM!</v>
      </c>
      <c r="O19" s="1642" t="e">
        <f>HLOOKUP($N19,'7a.20YrDetails'!$H$7:$BO$11,5,FALSE)</f>
        <v>#NUM!</v>
      </c>
      <c r="P19" s="539">
        <v>12</v>
      </c>
      <c r="Q19" s="1643" t="e">
        <f t="shared" si="0"/>
        <v>#NUM!</v>
      </c>
      <c r="R19" s="1631" t="e">
        <f t="shared" si="1"/>
        <v>#NUM!</v>
      </c>
      <c r="S19" s="1641"/>
      <c r="T19" s="1772" t="e">
        <f t="shared" si="5"/>
        <v>#NUM!</v>
      </c>
      <c r="X19" s="1245">
        <f t="shared" si="14"/>
        <v>11</v>
      </c>
      <c r="Y19" s="1111" t="e">
        <f t="shared" si="6"/>
        <v>#NUM!</v>
      </c>
      <c r="Z19" s="1788">
        <f t="shared" si="11"/>
        <v>0</v>
      </c>
      <c r="AA19" s="1784"/>
      <c r="AB19" s="1786" t="e">
        <f t="shared" si="12"/>
        <v>#NUM!</v>
      </c>
      <c r="AD19" s="1245">
        <f t="shared" si="13"/>
        <v>12</v>
      </c>
      <c r="AE19" s="1111" t="e">
        <f t="shared" si="2"/>
        <v>#NUM!</v>
      </c>
      <c r="AF19" s="1788">
        <f t="shared" si="7"/>
        <v>0</v>
      </c>
      <c r="AG19" s="1784"/>
      <c r="AH19" s="1786" t="e">
        <f t="shared" si="3"/>
        <v>#NUM!</v>
      </c>
    </row>
    <row r="20" spans="1:34">
      <c r="A20" s="1108" t="s">
        <v>850</v>
      </c>
      <c r="B20" s="1111" t="s">
        <v>851</v>
      </c>
      <c r="C20" s="1111" t="s">
        <v>852</v>
      </c>
      <c r="D20" s="1112" t="s">
        <v>853</v>
      </c>
      <c r="E20" s="1118">
        <v>12</v>
      </c>
      <c r="G20" s="1108" t="e">
        <f t="shared" si="8"/>
        <v>#NUM!</v>
      </c>
      <c r="H20" s="1758">
        <f t="shared" si="9"/>
        <v>0</v>
      </c>
      <c r="I20" s="1758">
        <f t="shared" si="10"/>
        <v>0</v>
      </c>
      <c r="J20" s="1757">
        <f>ROUND('7a.20YrDetails'!$AO$11,0)</f>
        <v>0</v>
      </c>
      <c r="K20" s="1118">
        <v>12</v>
      </c>
      <c r="M20" s="1628">
        <f t="shared" si="4"/>
        <v>13</v>
      </c>
      <c r="N20" s="1629" t="e">
        <f t="shared" si="4"/>
        <v>#NUM!</v>
      </c>
      <c r="O20" s="1642" t="e">
        <f>HLOOKUP($N20,'7a.20YrDetails'!$H$7:$BO$11,5,FALSE)</f>
        <v>#NUM!</v>
      </c>
      <c r="P20" s="539">
        <v>12</v>
      </c>
      <c r="Q20" s="1643" t="e">
        <f t="shared" si="0"/>
        <v>#NUM!</v>
      </c>
      <c r="R20" s="1631" t="e">
        <f t="shared" si="1"/>
        <v>#NUM!</v>
      </c>
      <c r="S20" s="1641"/>
      <c r="T20" s="1772" t="e">
        <f t="shared" si="5"/>
        <v>#NUM!</v>
      </c>
      <c r="X20" s="1245">
        <f t="shared" si="14"/>
        <v>12</v>
      </c>
      <c r="Y20" s="1111" t="e">
        <f t="shared" si="6"/>
        <v>#NUM!</v>
      </c>
      <c r="Z20" s="1788">
        <f t="shared" si="11"/>
        <v>0</v>
      </c>
      <c r="AA20" s="1784"/>
      <c r="AB20" s="1786" t="e">
        <f t="shared" si="12"/>
        <v>#NUM!</v>
      </c>
      <c r="AD20" s="1245">
        <f t="shared" si="13"/>
        <v>13</v>
      </c>
      <c r="AE20" s="1111" t="e">
        <f t="shared" si="2"/>
        <v>#NUM!</v>
      </c>
      <c r="AF20" s="1788">
        <f t="shared" si="7"/>
        <v>0</v>
      </c>
      <c r="AG20" s="1784"/>
      <c r="AH20" s="1786" t="e">
        <f t="shared" si="3"/>
        <v>#NUM!</v>
      </c>
    </row>
    <row r="21" spans="1:34">
      <c r="A21" s="1108" t="s">
        <v>854</v>
      </c>
      <c r="B21" s="1111" t="s">
        <v>855</v>
      </c>
      <c r="C21" s="1111" t="s">
        <v>856</v>
      </c>
      <c r="D21" s="1112" t="s">
        <v>857</v>
      </c>
      <c r="E21" s="1118">
        <v>12</v>
      </c>
      <c r="G21" s="1108" t="e">
        <f t="shared" si="8"/>
        <v>#NUM!</v>
      </c>
      <c r="H21" s="1758">
        <f t="shared" si="9"/>
        <v>0</v>
      </c>
      <c r="I21" s="1758">
        <f t="shared" si="10"/>
        <v>0</v>
      </c>
      <c r="J21" s="1757">
        <f>ROUND('7a.20YrDetails'!$AR$11,0)</f>
        <v>0</v>
      </c>
      <c r="K21" s="1118">
        <v>12</v>
      </c>
      <c r="M21" s="1628">
        <f t="shared" si="4"/>
        <v>14</v>
      </c>
      <c r="N21" s="1629" t="e">
        <f t="shared" si="4"/>
        <v>#NUM!</v>
      </c>
      <c r="O21" s="1642" t="e">
        <f>HLOOKUP($N21,'7a.20YrDetails'!$H$7:$BO$11,5,FALSE)</f>
        <v>#NUM!</v>
      </c>
      <c r="P21" s="539">
        <v>12</v>
      </c>
      <c r="Q21" s="1643" t="e">
        <f t="shared" si="0"/>
        <v>#NUM!</v>
      </c>
      <c r="R21" s="1631" t="e">
        <f t="shared" si="1"/>
        <v>#NUM!</v>
      </c>
      <c r="S21" s="1641"/>
      <c r="T21" s="1772" t="e">
        <f t="shared" si="5"/>
        <v>#NUM!</v>
      </c>
      <c r="X21" s="1245">
        <f t="shared" si="14"/>
        <v>13</v>
      </c>
      <c r="Y21" s="1111" t="e">
        <f t="shared" si="6"/>
        <v>#NUM!</v>
      </c>
      <c r="Z21" s="1788">
        <f t="shared" si="11"/>
        <v>0</v>
      </c>
      <c r="AA21" s="1784"/>
      <c r="AB21" s="1786" t="e">
        <f t="shared" si="12"/>
        <v>#NUM!</v>
      </c>
      <c r="AD21" s="1245">
        <f t="shared" si="13"/>
        <v>14</v>
      </c>
      <c r="AE21" s="1111" t="e">
        <f t="shared" si="2"/>
        <v>#NUM!</v>
      </c>
      <c r="AF21" s="1788">
        <f t="shared" si="7"/>
        <v>0</v>
      </c>
      <c r="AG21" s="1784"/>
      <c r="AH21" s="1786" t="e">
        <f t="shared" si="3"/>
        <v>#NUM!</v>
      </c>
    </row>
    <row r="22" spans="1:34">
      <c r="A22" s="1108" t="s">
        <v>858</v>
      </c>
      <c r="B22" s="1111" t="s">
        <v>859</v>
      </c>
      <c r="C22" s="1111" t="s">
        <v>860</v>
      </c>
      <c r="D22" s="1112" t="s">
        <v>861</v>
      </c>
      <c r="E22" s="1118">
        <v>12</v>
      </c>
      <c r="G22" s="1108" t="e">
        <f t="shared" si="8"/>
        <v>#NUM!</v>
      </c>
      <c r="H22" s="1758">
        <f t="shared" si="9"/>
        <v>0</v>
      </c>
      <c r="I22" s="1758">
        <f t="shared" si="10"/>
        <v>0</v>
      </c>
      <c r="J22" s="1757">
        <f>ROUND('7a.20YrDetails'!$AU$11,0)</f>
        <v>0</v>
      </c>
      <c r="K22" s="1118">
        <v>12</v>
      </c>
      <c r="M22" s="1628">
        <f t="shared" si="4"/>
        <v>15</v>
      </c>
      <c r="N22" s="1629" t="e">
        <f t="shared" si="4"/>
        <v>#NUM!</v>
      </c>
      <c r="O22" s="1642" t="e">
        <f>HLOOKUP($N22,'7a.20YrDetails'!$H$7:$BO$11,5,FALSE)</f>
        <v>#NUM!</v>
      </c>
      <c r="P22" s="539">
        <v>12</v>
      </c>
      <c r="Q22" s="1643" t="e">
        <f t="shared" si="0"/>
        <v>#NUM!</v>
      </c>
      <c r="R22" s="1631" t="e">
        <f t="shared" si="1"/>
        <v>#NUM!</v>
      </c>
      <c r="S22" s="1641"/>
      <c r="T22" s="1772" t="e">
        <f t="shared" si="5"/>
        <v>#NUM!</v>
      </c>
      <c r="X22" s="1245">
        <f t="shared" si="14"/>
        <v>14</v>
      </c>
      <c r="Y22" s="1111" t="e">
        <f t="shared" si="6"/>
        <v>#NUM!</v>
      </c>
      <c r="Z22" s="1788">
        <f t="shared" si="11"/>
        <v>0</v>
      </c>
      <c r="AA22" s="1784"/>
      <c r="AB22" s="1786" t="e">
        <f t="shared" si="12"/>
        <v>#NUM!</v>
      </c>
      <c r="AD22" s="1245">
        <f t="shared" si="13"/>
        <v>15</v>
      </c>
      <c r="AE22" s="1111" t="e">
        <f t="shared" si="2"/>
        <v>#NUM!</v>
      </c>
      <c r="AF22" s="1788">
        <f t="shared" si="7"/>
        <v>0</v>
      </c>
      <c r="AG22" s="1784"/>
      <c r="AH22" s="1786" t="e">
        <f t="shared" si="3"/>
        <v>#NUM!</v>
      </c>
    </row>
    <row r="23" spans="1:34" ht="13.5" thickBot="1">
      <c r="A23" s="1108" t="s">
        <v>862</v>
      </c>
      <c r="B23" s="1111" t="s">
        <v>863</v>
      </c>
      <c r="C23" s="1111" t="s">
        <v>864</v>
      </c>
      <c r="D23" s="1112" t="s">
        <v>865</v>
      </c>
      <c r="E23" s="1118">
        <v>12</v>
      </c>
      <c r="G23" s="1108" t="e">
        <f t="shared" si="8"/>
        <v>#NUM!</v>
      </c>
      <c r="H23" s="1758">
        <f t="shared" si="9"/>
        <v>0</v>
      </c>
      <c r="I23" s="1758">
        <f t="shared" si="10"/>
        <v>0</v>
      </c>
      <c r="J23" s="1757">
        <f>ROUND('7a.20YrDetails'!$AX$11,0)</f>
        <v>0</v>
      </c>
      <c r="K23" s="1118">
        <v>12</v>
      </c>
      <c r="M23" s="1628">
        <f t="shared" si="4"/>
        <v>16</v>
      </c>
      <c r="N23" s="1629" t="e">
        <f t="shared" si="4"/>
        <v>#NUM!</v>
      </c>
      <c r="O23" s="1642" t="e">
        <f>HLOOKUP($N23,'7a.20YrDetails'!$H$7:$BO$11,5,FALSE)</f>
        <v>#NUM!</v>
      </c>
      <c r="P23" s="539">
        <v>12</v>
      </c>
      <c r="Q23" s="1643" t="e">
        <f t="shared" ref="Q23" si="15">P23/12*(O23)</f>
        <v>#NUM!</v>
      </c>
      <c r="R23" s="1631" t="e">
        <f t="shared" ref="R23" si="16">IF(P23=12,"1/1/"&amp;N23,MONTH(G19)-1&amp;"/1/"&amp;N23)</f>
        <v>#NUM!</v>
      </c>
      <c r="S23" s="1641"/>
      <c r="T23" s="1772" t="e">
        <f t="shared" ref="T23" si="17">"FY"&amp;N23-1&amp;"/"&amp;N23-2000</f>
        <v>#NUM!</v>
      </c>
      <c r="X23" s="1245">
        <f t="shared" si="14"/>
        <v>15</v>
      </c>
      <c r="Y23" s="1111" t="e">
        <f t="shared" si="6"/>
        <v>#NUM!</v>
      </c>
      <c r="Z23" s="1788">
        <f t="shared" si="11"/>
        <v>0</v>
      </c>
      <c r="AA23" s="1784"/>
      <c r="AB23" s="1786" t="e">
        <f t="shared" si="12"/>
        <v>#NUM!</v>
      </c>
      <c r="AD23" s="1789">
        <f t="shared" si="13"/>
        <v>16</v>
      </c>
      <c r="AE23" s="1790" t="e">
        <f t="shared" si="2"/>
        <v>#NUM!</v>
      </c>
      <c r="AF23" s="1788">
        <f t="shared" si="7"/>
        <v>0</v>
      </c>
      <c r="AG23" s="1791"/>
      <c r="AH23" s="1786" t="e">
        <f t="shared" si="3"/>
        <v>#NUM!</v>
      </c>
    </row>
    <row r="24" spans="1:34" ht="15.75" thickBot="1">
      <c r="A24" s="1119"/>
      <c r="B24" s="1120" t="e">
        <f>H24</f>
        <v>#NUM!</v>
      </c>
      <c r="C24" s="1120" t="e">
        <f>I24</f>
        <v>#NUM!</v>
      </c>
      <c r="D24" s="1121"/>
      <c r="E24" s="1122"/>
      <c r="G24" s="1119"/>
      <c r="H24" s="1123" t="e">
        <f>IF(K25=0, "n/a", IF(MONTH(G4)&lt;7, "1/1-"&amp;W3, H9))</f>
        <v>#NUM!</v>
      </c>
      <c r="I24" s="1124" t="e">
        <f>IF(MONTH(G4)&lt;=7, "n/a", "7/1-"&amp;W3)</f>
        <v>#NUM!</v>
      </c>
      <c r="J24" s="1125"/>
      <c r="K24" s="1122"/>
      <c r="M24" s="1632"/>
      <c r="N24" s="1633"/>
      <c r="O24" s="1634"/>
      <c r="P24" s="1634" t="s">
        <v>1164</v>
      </c>
      <c r="Q24" s="1644" t="e">
        <f>SUM(Q8:Q23)</f>
        <v>#NUM!</v>
      </c>
      <c r="X24" s="2397" t="e">
        <f>IF(T9&lt;&gt;T8, "start month is June or earlier, use the other chart!", "")</f>
        <v>#NUM!</v>
      </c>
      <c r="Y24" s="2398"/>
      <c r="Z24" s="2398"/>
      <c r="AA24" s="2398"/>
      <c r="AB24" s="2399"/>
      <c r="AD24" s="2397" t="e">
        <f>IF(AE9=AE8, "start month is July or later, use the other chart!", "")</f>
        <v>#NUM!</v>
      </c>
      <c r="AE24" s="2398"/>
      <c r="AF24" s="2398"/>
      <c r="AG24" s="2398"/>
      <c r="AH24" s="2399"/>
    </row>
    <row r="25" spans="1:34">
      <c r="A25" s="1108" t="e">
        <f>IF(K25=0, "n/a", "CY-10")</f>
        <v>#NUM!</v>
      </c>
      <c r="B25" s="1111" t="s">
        <v>866</v>
      </c>
      <c r="C25" s="1110" t="s">
        <v>867</v>
      </c>
      <c r="D25" s="1112" t="s">
        <v>868</v>
      </c>
      <c r="E25" s="1126" t="e">
        <f>12-E8</f>
        <v>#NUM!</v>
      </c>
      <c r="G25" s="1108" t="e">
        <f>G23+1</f>
        <v>#NUM!</v>
      </c>
      <c r="H25" s="1758" t="e">
        <f>ROUNDUP(IF(MONTH(G4)&lt;7,$J25, $J25*6/K25),0)</f>
        <v>#NUM!</v>
      </c>
      <c r="I25" s="1759" t="e">
        <f>IF(I24="n/a","n/a",ROUNDDOWN(J25-H25,0))</f>
        <v>#NUM!</v>
      </c>
      <c r="J25" s="1760" t="str">
        <f>IF(V6&lt;&gt;"", V6, "")</f>
        <v/>
      </c>
      <c r="K25" s="1126" t="e">
        <f>E25</f>
        <v>#NUM!</v>
      </c>
    </row>
    <row r="26" spans="1:34" ht="15">
      <c r="D26" s="1114"/>
      <c r="E26" s="1118" t="e">
        <f>SUM(E8:E25)</f>
        <v>#NUM!</v>
      </c>
      <c r="G26" s="1127"/>
      <c r="H26" s="1127"/>
      <c r="I26" s="1127"/>
      <c r="J26" s="1761" t="e">
        <f>SUM(J8:J25)</f>
        <v>#NUM!</v>
      </c>
      <c r="K26" s="1118" t="e">
        <f>SUM(K8:K25)</f>
        <v>#NUM!</v>
      </c>
    </row>
    <row r="27" spans="1:34" ht="15">
      <c r="D27" s="1114"/>
      <c r="E27" s="1128"/>
      <c r="G27" s="1129"/>
      <c r="H27" s="1129"/>
      <c r="I27" s="1129"/>
      <c r="K27" s="1128"/>
    </row>
    <row r="28" spans="1:34" ht="15">
      <c r="A28" s="1103" t="s">
        <v>869</v>
      </c>
      <c r="B28" s="1104"/>
      <c r="C28" s="1104"/>
      <c r="D28" s="1104"/>
      <c r="E28" s="1104"/>
      <c r="G28" s="1103" t="s">
        <v>869</v>
      </c>
      <c r="H28" s="1104"/>
      <c r="I28" s="1104"/>
      <c r="J28" s="1104"/>
      <c r="K28" s="1104"/>
    </row>
    <row r="29" spans="1:34" ht="26.25">
      <c r="A29" s="1106"/>
      <c r="B29" s="1108"/>
      <c r="C29" s="1130" t="e">
        <f>B7</f>
        <v>#NUM!</v>
      </c>
      <c r="D29" s="1108" t="s">
        <v>802</v>
      </c>
      <c r="E29" s="1109" t="s">
        <v>803</v>
      </c>
      <c r="H29" s="1108"/>
      <c r="I29" s="1130" t="e">
        <f>C29</f>
        <v>#NUM!</v>
      </c>
      <c r="J29" s="1108" t="s">
        <v>802</v>
      </c>
      <c r="K29" s="1109" t="s">
        <v>803</v>
      </c>
    </row>
    <row r="30" spans="1:34">
      <c r="A30" s="1108" t="e">
        <f>IF(B7="N/A","n/a","disb-1")</f>
        <v>#NUM!</v>
      </c>
      <c r="B30" s="1131"/>
      <c r="C30" s="1132" t="str">
        <f>B8</f>
        <v>A</v>
      </c>
      <c r="D30" s="1112" t="s">
        <v>805</v>
      </c>
      <c r="E30" s="1126" t="e">
        <f>IF(MONTH(G4)&lt;7,6-(MONTH(G4)-1),0)</f>
        <v>#NUM!</v>
      </c>
      <c r="G30" s="1108" t="e">
        <f>IF(C29="n/a","n/a",G8-1&amp;"-"&amp;RIGHT(G8,2))</f>
        <v>#NUM!</v>
      </c>
      <c r="H30" s="1133"/>
      <c r="I30" s="1762" t="e">
        <f>H8</f>
        <v>#NUM!</v>
      </c>
      <c r="J30" s="1763" t="e">
        <f>I30</f>
        <v>#NUM!</v>
      </c>
      <c r="K30" s="1126" t="e">
        <f>E30</f>
        <v>#NUM!</v>
      </c>
    </row>
    <row r="31" spans="1:34" ht="60">
      <c r="A31" s="1134"/>
      <c r="B31" s="1115" t="e">
        <f>IF(MONTH(G4)&lt;7, C9, C7)</f>
        <v>#NUM!</v>
      </c>
      <c r="C31" s="1115" t="str">
        <f>B9</f>
        <v>1/1-6/30</v>
      </c>
      <c r="D31" s="1115" t="s">
        <v>802</v>
      </c>
      <c r="E31" s="1116" t="s">
        <v>803</v>
      </c>
      <c r="G31" s="1135" t="s">
        <v>870</v>
      </c>
      <c r="H31" s="1136" t="e">
        <f>B31</f>
        <v>#NUM!</v>
      </c>
      <c r="I31" s="1115" t="str">
        <f>H9</f>
        <v>1/1-6/30</v>
      </c>
      <c r="J31" s="1115" t="s">
        <v>802</v>
      </c>
      <c r="K31" s="1116" t="s">
        <v>803</v>
      </c>
    </row>
    <row r="32" spans="1:34">
      <c r="A32" s="1108" t="e">
        <f>"disb-"&amp;V5</f>
        <v>#NUM!</v>
      </c>
      <c r="B32" s="1111" t="s">
        <v>806</v>
      </c>
      <c r="C32" s="1111" t="s">
        <v>811</v>
      </c>
      <c r="D32" s="1117" t="s">
        <v>871</v>
      </c>
      <c r="E32" s="1137" t="e">
        <f>IF(MONTH(G4)&lt;8,12,6+13-(MONTH(G4)))</f>
        <v>#NUM!</v>
      </c>
      <c r="G32" s="1108" t="e">
        <f>IF(G30="n/a",G8&amp;"-"&amp;RIGHT(G8+1,2),LEFT(G30,4)+1&amp;"-"&amp;RIGHT(LEFT(G30,4)+2,2))</f>
        <v>#NUM!</v>
      </c>
      <c r="H32" s="1758" t="e">
        <f>I8</f>
        <v>#NUM!</v>
      </c>
      <c r="I32" s="1758">
        <f>H10</f>
        <v>0</v>
      </c>
      <c r="J32" s="1763" t="e">
        <f>I32+H32</f>
        <v>#NUM!</v>
      </c>
      <c r="K32" s="1118" t="e">
        <f>E32</f>
        <v>#NUM!</v>
      </c>
    </row>
    <row r="33" spans="1:11">
      <c r="A33" s="1119"/>
      <c r="B33" s="1108" t="s">
        <v>809</v>
      </c>
      <c r="C33" s="1108" t="s">
        <v>808</v>
      </c>
      <c r="D33" s="1121"/>
      <c r="E33" s="1122"/>
      <c r="G33" s="1119"/>
      <c r="H33" s="1124" t="str">
        <f>B33</f>
        <v>7/1-12/31</v>
      </c>
      <c r="I33" s="1124" t="str">
        <f>C33</f>
        <v>1/1-6/30</v>
      </c>
      <c r="J33" s="1125"/>
      <c r="K33" s="1122"/>
    </row>
    <row r="34" spans="1:11">
      <c r="A34" s="1108" t="e">
        <f>"disb-"&amp;RIGHT(A32,1)+1</f>
        <v>#NUM!</v>
      </c>
      <c r="B34" s="1111" t="s">
        <v>812</v>
      </c>
      <c r="C34" s="1111" t="s">
        <v>815</v>
      </c>
      <c r="D34" s="1117" t="s">
        <v>872</v>
      </c>
      <c r="E34" s="1118">
        <v>12</v>
      </c>
      <c r="G34" s="1108" t="e">
        <f>LEFT(G32,4)+1&amp;"-"&amp;RIGHT(LEFT(G32,4)+2,2)</f>
        <v>#NUM!</v>
      </c>
      <c r="H34" s="1758">
        <f t="shared" ref="H34:H46" si="18">I10</f>
        <v>0</v>
      </c>
      <c r="I34" s="1758">
        <f t="shared" ref="I34:I46" si="19">H11</f>
        <v>0</v>
      </c>
      <c r="J34" s="1763">
        <f t="shared" ref="J34:J48" si="20">I34+H34</f>
        <v>0</v>
      </c>
      <c r="K34" s="1118">
        <f t="shared" ref="K34:K50" si="21">E34</f>
        <v>12</v>
      </c>
    </row>
    <row r="35" spans="1:11">
      <c r="A35" s="1108" t="e">
        <f t="shared" ref="A35:A41" si="22">"disb-"&amp;RIGHT(A34,1)+1</f>
        <v>#NUM!</v>
      </c>
      <c r="B35" s="1111" t="s">
        <v>816</v>
      </c>
      <c r="C35" s="1111" t="s">
        <v>819</v>
      </c>
      <c r="D35" s="1117" t="s">
        <v>873</v>
      </c>
      <c r="E35" s="1118">
        <v>12</v>
      </c>
      <c r="G35" s="1108" t="e">
        <f t="shared" ref="G35:G46" si="23">LEFT(G34,4)+1&amp;"-"&amp;RIGHT(LEFT(G34,4)+2,2)</f>
        <v>#NUM!</v>
      </c>
      <c r="H35" s="1758">
        <f t="shared" si="18"/>
        <v>0</v>
      </c>
      <c r="I35" s="1758">
        <f t="shared" si="19"/>
        <v>0</v>
      </c>
      <c r="J35" s="1763">
        <f t="shared" si="20"/>
        <v>0</v>
      </c>
      <c r="K35" s="1118">
        <f t="shared" si="21"/>
        <v>12</v>
      </c>
    </row>
    <row r="36" spans="1:11">
      <c r="A36" s="1108" t="e">
        <f t="shared" si="22"/>
        <v>#NUM!</v>
      </c>
      <c r="B36" s="1111" t="s">
        <v>820</v>
      </c>
      <c r="C36" s="1111" t="s">
        <v>823</v>
      </c>
      <c r="D36" s="1117" t="s">
        <v>874</v>
      </c>
      <c r="E36" s="1118">
        <v>12</v>
      </c>
      <c r="G36" s="1108" t="e">
        <f t="shared" si="23"/>
        <v>#NUM!</v>
      </c>
      <c r="H36" s="1758">
        <f t="shared" si="18"/>
        <v>0</v>
      </c>
      <c r="I36" s="1758">
        <f t="shared" si="19"/>
        <v>0</v>
      </c>
      <c r="J36" s="1763">
        <f t="shared" si="20"/>
        <v>0</v>
      </c>
      <c r="K36" s="1118">
        <f t="shared" si="21"/>
        <v>12</v>
      </c>
    </row>
    <row r="37" spans="1:11">
      <c r="A37" s="1108" t="e">
        <f t="shared" si="22"/>
        <v>#NUM!</v>
      </c>
      <c r="B37" s="1111" t="s">
        <v>824</v>
      </c>
      <c r="C37" s="1111" t="s">
        <v>827</v>
      </c>
      <c r="D37" s="1117" t="s">
        <v>875</v>
      </c>
      <c r="E37" s="1118">
        <v>12</v>
      </c>
      <c r="G37" s="1108" t="e">
        <f t="shared" si="23"/>
        <v>#NUM!</v>
      </c>
      <c r="H37" s="1758">
        <f t="shared" si="18"/>
        <v>0</v>
      </c>
      <c r="I37" s="1758">
        <f t="shared" si="19"/>
        <v>0</v>
      </c>
      <c r="J37" s="1763">
        <f t="shared" si="20"/>
        <v>0</v>
      </c>
      <c r="K37" s="1118">
        <f t="shared" si="21"/>
        <v>12</v>
      </c>
    </row>
    <row r="38" spans="1:11">
      <c r="A38" s="1108" t="e">
        <f t="shared" si="22"/>
        <v>#NUM!</v>
      </c>
      <c r="B38" s="1111" t="s">
        <v>828</v>
      </c>
      <c r="C38" s="1111" t="s">
        <v>831</v>
      </c>
      <c r="D38" s="1117" t="s">
        <v>876</v>
      </c>
      <c r="E38" s="1118">
        <v>12</v>
      </c>
      <c r="G38" s="1108" t="e">
        <f t="shared" si="23"/>
        <v>#NUM!</v>
      </c>
      <c r="H38" s="1758">
        <f t="shared" si="18"/>
        <v>0</v>
      </c>
      <c r="I38" s="1758">
        <f t="shared" si="19"/>
        <v>0</v>
      </c>
      <c r="J38" s="1763">
        <f t="shared" si="20"/>
        <v>0</v>
      </c>
      <c r="K38" s="1118">
        <f t="shared" si="21"/>
        <v>12</v>
      </c>
    </row>
    <row r="39" spans="1:11">
      <c r="A39" s="1108" t="e">
        <f t="shared" si="22"/>
        <v>#NUM!</v>
      </c>
      <c r="B39" s="1111" t="s">
        <v>832</v>
      </c>
      <c r="C39" s="1111" t="s">
        <v>835</v>
      </c>
      <c r="D39" s="1117" t="s">
        <v>877</v>
      </c>
      <c r="E39" s="1118">
        <v>12</v>
      </c>
      <c r="G39" s="1108" t="e">
        <f t="shared" si="23"/>
        <v>#NUM!</v>
      </c>
      <c r="H39" s="1758">
        <f t="shared" si="18"/>
        <v>0</v>
      </c>
      <c r="I39" s="1758">
        <f t="shared" si="19"/>
        <v>0</v>
      </c>
      <c r="J39" s="1763">
        <f t="shared" si="20"/>
        <v>0</v>
      </c>
      <c r="K39" s="1118">
        <f t="shared" si="21"/>
        <v>12</v>
      </c>
    </row>
    <row r="40" spans="1:11">
      <c r="A40" s="1108" t="e">
        <f t="shared" si="22"/>
        <v>#NUM!</v>
      </c>
      <c r="B40" s="1111" t="s">
        <v>836</v>
      </c>
      <c r="C40" s="1111" t="s">
        <v>839</v>
      </c>
      <c r="D40" s="1117" t="s">
        <v>878</v>
      </c>
      <c r="E40" s="1118">
        <v>12</v>
      </c>
      <c r="G40" s="1108" t="e">
        <f t="shared" si="23"/>
        <v>#NUM!</v>
      </c>
      <c r="H40" s="1758">
        <f t="shared" si="18"/>
        <v>0</v>
      </c>
      <c r="I40" s="1758">
        <f t="shared" si="19"/>
        <v>0</v>
      </c>
      <c r="J40" s="1763">
        <f t="shared" si="20"/>
        <v>0</v>
      </c>
      <c r="K40" s="1118">
        <f t="shared" si="21"/>
        <v>12</v>
      </c>
    </row>
    <row r="41" spans="1:11">
      <c r="A41" s="1108" t="e">
        <f t="shared" si="22"/>
        <v>#NUM!</v>
      </c>
      <c r="B41" s="1111" t="s">
        <v>840</v>
      </c>
      <c r="C41" s="1111" t="s">
        <v>843</v>
      </c>
      <c r="D41" s="1112" t="s">
        <v>879</v>
      </c>
      <c r="E41" s="1118">
        <v>12</v>
      </c>
      <c r="G41" s="1108" t="e">
        <f t="shared" si="23"/>
        <v>#NUM!</v>
      </c>
      <c r="H41" s="1758">
        <f t="shared" si="18"/>
        <v>0</v>
      </c>
      <c r="I41" s="1758">
        <f t="shared" si="19"/>
        <v>0</v>
      </c>
      <c r="J41" s="1763">
        <f t="shared" si="20"/>
        <v>0</v>
      </c>
      <c r="K41" s="1118">
        <f t="shared" si="21"/>
        <v>12</v>
      </c>
    </row>
    <row r="42" spans="1:11">
      <c r="A42" s="1108" t="e">
        <f>"disb-"&amp;RIGHT(A41,2)+1</f>
        <v>#NUM!</v>
      </c>
      <c r="B42" s="1111" t="s">
        <v>844</v>
      </c>
      <c r="C42" s="1111" t="s">
        <v>847</v>
      </c>
      <c r="D42" s="1112" t="s">
        <v>880</v>
      </c>
      <c r="E42" s="1118">
        <v>12</v>
      </c>
      <c r="G42" s="1108" t="e">
        <f t="shared" si="23"/>
        <v>#NUM!</v>
      </c>
      <c r="H42" s="1758">
        <f t="shared" si="18"/>
        <v>0</v>
      </c>
      <c r="I42" s="1758">
        <f t="shared" si="19"/>
        <v>0</v>
      </c>
      <c r="J42" s="1763">
        <f t="shared" si="20"/>
        <v>0</v>
      </c>
      <c r="K42" s="1118">
        <f t="shared" si="21"/>
        <v>12</v>
      </c>
    </row>
    <row r="43" spans="1:11">
      <c r="A43" s="1108" t="e">
        <f>"disb-"&amp;RIGHT(A42,2)+1</f>
        <v>#NUM!</v>
      </c>
      <c r="B43" s="1111" t="s">
        <v>848</v>
      </c>
      <c r="C43" s="1111" t="s">
        <v>851</v>
      </c>
      <c r="D43" s="1112" t="s">
        <v>881</v>
      </c>
      <c r="E43" s="1118">
        <v>12</v>
      </c>
      <c r="G43" s="1108" t="e">
        <f t="shared" si="23"/>
        <v>#NUM!</v>
      </c>
      <c r="H43" s="1758">
        <f t="shared" si="18"/>
        <v>0</v>
      </c>
      <c r="I43" s="1758">
        <f t="shared" si="19"/>
        <v>0</v>
      </c>
      <c r="J43" s="1763">
        <f t="shared" si="20"/>
        <v>0</v>
      </c>
      <c r="K43" s="1118">
        <f t="shared" si="21"/>
        <v>12</v>
      </c>
    </row>
    <row r="44" spans="1:11">
      <c r="A44" s="1108" t="e">
        <f>"disb-"&amp;RIGHT(A43,2)+1</f>
        <v>#NUM!</v>
      </c>
      <c r="B44" s="1111" t="s">
        <v>852</v>
      </c>
      <c r="C44" s="1111" t="s">
        <v>855</v>
      </c>
      <c r="D44" s="1112" t="s">
        <v>882</v>
      </c>
      <c r="E44" s="1118">
        <v>12</v>
      </c>
      <c r="G44" s="1108" t="e">
        <f t="shared" si="23"/>
        <v>#NUM!</v>
      </c>
      <c r="H44" s="1758">
        <f t="shared" si="18"/>
        <v>0</v>
      </c>
      <c r="I44" s="1758">
        <f t="shared" si="19"/>
        <v>0</v>
      </c>
      <c r="J44" s="1763">
        <f t="shared" si="20"/>
        <v>0</v>
      </c>
      <c r="K44" s="1118">
        <f t="shared" si="21"/>
        <v>12</v>
      </c>
    </row>
    <row r="45" spans="1:11">
      <c r="A45" s="1108" t="e">
        <f>"disb-"&amp;RIGHT(A44,2)+1</f>
        <v>#NUM!</v>
      </c>
      <c r="B45" s="1111" t="s">
        <v>856</v>
      </c>
      <c r="C45" s="1111" t="s">
        <v>859</v>
      </c>
      <c r="D45" s="1112" t="s">
        <v>883</v>
      </c>
      <c r="E45" s="1118">
        <v>12</v>
      </c>
      <c r="G45" s="1108" t="e">
        <f t="shared" si="23"/>
        <v>#NUM!</v>
      </c>
      <c r="H45" s="1758">
        <f t="shared" si="18"/>
        <v>0</v>
      </c>
      <c r="I45" s="1758">
        <f t="shared" si="19"/>
        <v>0</v>
      </c>
      <c r="J45" s="1763">
        <f t="shared" si="20"/>
        <v>0</v>
      </c>
      <c r="K45" s="1118">
        <f t="shared" si="21"/>
        <v>12</v>
      </c>
    </row>
    <row r="46" spans="1:11">
      <c r="A46" s="1108" t="e">
        <f>"disb-"&amp;RIGHT(A45,2)+1</f>
        <v>#NUM!</v>
      </c>
      <c r="B46" s="1111" t="s">
        <v>860</v>
      </c>
      <c r="C46" s="1111" t="s">
        <v>863</v>
      </c>
      <c r="D46" s="1112" t="s">
        <v>884</v>
      </c>
      <c r="E46" s="1118">
        <v>12</v>
      </c>
      <c r="G46" s="1108" t="e">
        <f t="shared" si="23"/>
        <v>#NUM!</v>
      </c>
      <c r="H46" s="1758">
        <f t="shared" si="18"/>
        <v>0</v>
      </c>
      <c r="I46" s="1758">
        <f t="shared" si="19"/>
        <v>0</v>
      </c>
      <c r="J46" s="1763">
        <f t="shared" si="20"/>
        <v>0</v>
      </c>
      <c r="K46" s="1118">
        <f t="shared" si="21"/>
        <v>12</v>
      </c>
    </row>
    <row r="47" spans="1:11">
      <c r="A47" s="1119"/>
      <c r="B47" s="1108" t="s">
        <v>809</v>
      </c>
      <c r="C47" s="1124" t="e">
        <f>B24</f>
        <v>#NUM!</v>
      </c>
      <c r="D47" s="1121"/>
      <c r="E47" s="1122"/>
      <c r="G47" s="1119"/>
      <c r="H47" s="1124" t="str">
        <f>B47</f>
        <v>7/1-12/31</v>
      </c>
      <c r="I47" s="1124" t="e">
        <f>C47</f>
        <v>#NUM!</v>
      </c>
      <c r="J47" s="1125"/>
      <c r="K47" s="1122"/>
    </row>
    <row r="48" spans="1:11">
      <c r="A48" s="1108" t="e">
        <f>"disb-"&amp;RIGHT(A40,1)+1</f>
        <v>#NUM!</v>
      </c>
      <c r="B48" s="1111" t="s">
        <v>864</v>
      </c>
      <c r="C48" s="1110" t="s">
        <v>866</v>
      </c>
      <c r="D48" s="1112" t="s">
        <v>885</v>
      </c>
      <c r="E48" s="1126" t="e">
        <f>6+(6-E30)</f>
        <v>#NUM!</v>
      </c>
      <c r="G48" s="1108" t="e">
        <f>LEFT(G46,4)+1&amp;"-"&amp;RIGHT(LEFT(G46,4)+2,2)</f>
        <v>#NUM!</v>
      </c>
      <c r="H48" s="1758">
        <f>I23</f>
        <v>0</v>
      </c>
      <c r="I48" s="1758" t="e">
        <f>H25</f>
        <v>#NUM!</v>
      </c>
      <c r="J48" s="1763" t="e">
        <f t="shared" si="20"/>
        <v>#NUM!</v>
      </c>
      <c r="K48" s="1118" t="e">
        <f t="shared" si="21"/>
        <v>#NUM!</v>
      </c>
    </row>
    <row r="49" spans="1:11">
      <c r="A49" s="1119"/>
      <c r="B49" s="1108" t="e">
        <f>IF(MONTH(G4)&lt;7, "n/a", IF(E50=0, "n/a", I24))</f>
        <v>#NUM!</v>
      </c>
      <c r="C49" s="1131"/>
      <c r="D49" s="1108"/>
      <c r="E49" s="1138"/>
      <c r="G49" s="1119"/>
      <c r="H49" s="1139" t="e">
        <f>B49</f>
        <v>#NUM!</v>
      </c>
      <c r="I49" s="1125"/>
      <c r="J49" s="1125"/>
      <c r="K49" s="1122"/>
    </row>
    <row r="50" spans="1:11">
      <c r="A50" s="1108" t="e">
        <f>IF(MONTH(G4)&lt;7,"n/a",IF(E50=0, "n/a", "disb-"&amp;RIGHT(A48,1)+1))</f>
        <v>#NUM!</v>
      </c>
      <c r="B50" s="1111" t="s">
        <v>867</v>
      </c>
      <c r="C50" s="1131"/>
      <c r="D50" s="1112" t="s">
        <v>867</v>
      </c>
      <c r="E50" s="1126" t="e">
        <f>12-E32</f>
        <v>#NUM!</v>
      </c>
      <c r="G50" s="1108" t="e">
        <f>IF(H49="n/a","n/a",LEFT(G48,4)+1&amp;"-"&amp;RIGHT(LEFT(G48,4)+2,2))</f>
        <v>#NUM!</v>
      </c>
      <c r="H50" s="1764" t="e">
        <f>I25</f>
        <v>#NUM!</v>
      </c>
      <c r="I50" s="1125"/>
      <c r="J50" s="1765" t="e">
        <f>H50</f>
        <v>#NUM!</v>
      </c>
      <c r="K50" s="1118" t="e">
        <f t="shared" si="21"/>
        <v>#NUM!</v>
      </c>
    </row>
    <row r="51" spans="1:11">
      <c r="D51" s="1114"/>
      <c r="E51" s="1113" t="e">
        <f>SUM(E30:E50)</f>
        <v>#NUM!</v>
      </c>
      <c r="H51" s="1140"/>
      <c r="I51" s="1140"/>
      <c r="J51" s="1761" t="e">
        <f>SUM(J30:J50)</f>
        <v>#NUM!</v>
      </c>
      <c r="K51" s="1113" t="e">
        <f>SUM(K30:K50)</f>
        <v>#NUM!</v>
      </c>
    </row>
    <row r="52" spans="1:11"/>
    <row r="53" spans="1:11" hidden="1"/>
    <row r="54" spans="1:11" hidden="1"/>
    <row r="55" spans="1:11" hidden="1">
      <c r="D55" s="1114"/>
      <c r="E55" s="1141"/>
    </row>
  </sheetData>
  <sheetProtection algorithmName="SHA-512" hashValue="omAN2fmbPIlkh1zE3Zcl1oaDFohGUtLeG3CdxKinSj4CiQFxlhcgI6RD21zIpF8rfukgDAo1T+chdTbpxbVnTw==" saltValue="XjBZEWIclJEFXheFChJy5A==" spinCount="100000" sheet="1" objects="1" scenarios="1" selectLockedCells="1"/>
  <mergeCells count="13">
    <mergeCell ref="A2:K2"/>
    <mergeCell ref="G3:J3"/>
    <mergeCell ref="A4:F4"/>
    <mergeCell ref="G4:I4"/>
    <mergeCell ref="A1:R1"/>
    <mergeCell ref="N3:O3"/>
    <mergeCell ref="N4:O4"/>
    <mergeCell ref="Y3:AB5"/>
    <mergeCell ref="AD3:AG5"/>
    <mergeCell ref="Y6:AB6"/>
    <mergeCell ref="AD6:AG6"/>
    <mergeCell ref="X24:AB24"/>
    <mergeCell ref="AD24:AH24"/>
  </mergeCells>
  <conditionalFormatting sqref="AD24:AH24">
    <cfRule type="containsText" dxfId="1" priority="2" operator="containsText" text="use">
      <formula>NOT(ISERROR(SEARCH("use",AD24)))</formula>
    </cfRule>
  </conditionalFormatting>
  <conditionalFormatting sqref="X24:AB24">
    <cfRule type="containsText" dxfId="0" priority="1" operator="containsText" text="use">
      <formula>NOT(ISERROR(SEARCH("use",X24)))</formula>
    </cfRule>
  </conditionalFormatting>
  <pageMargins left="0.7" right="0.7" top="0.75" bottom="0.75" header="0.3" footer="0.3"/>
  <pageSetup orientation="portrait" r:id="rId1"/>
  <headerFooter>
    <oddHeader>&amp;CMOHCD Proforma - Exhibit A</oddHeader>
    <oddFooter>&amp;R&amp;P of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V45"/>
  <sheetViews>
    <sheetView topLeftCell="J1" workbookViewId="0">
      <selection activeCell="L16" sqref="L16"/>
    </sheetView>
  </sheetViews>
  <sheetFormatPr defaultRowHeight="12.75"/>
  <cols>
    <col min="1" max="1" width="21.42578125" bestFit="1" customWidth="1"/>
    <col min="2" max="2" width="11.85546875" bestFit="1" customWidth="1"/>
    <col min="3" max="3" width="16" bestFit="1" customWidth="1"/>
    <col min="4" max="4" width="26.140625" bestFit="1" customWidth="1"/>
    <col min="5" max="9" width="26.140625" customWidth="1"/>
    <col min="10" max="10" width="10" bestFit="1" customWidth="1"/>
    <col min="11" max="11" width="11.140625" bestFit="1" customWidth="1"/>
    <col min="12" max="12" width="14.28515625" bestFit="1" customWidth="1"/>
    <col min="13" max="13" width="15.85546875" bestFit="1" customWidth="1"/>
    <col min="14" max="14" width="33" bestFit="1" customWidth="1"/>
    <col min="16" max="16" width="14.85546875" bestFit="1" customWidth="1"/>
    <col min="17" max="17" width="13.42578125" bestFit="1" customWidth="1"/>
    <col min="18" max="18" width="24" bestFit="1" customWidth="1"/>
    <col min="20" max="20" width="34.7109375" bestFit="1" customWidth="1"/>
    <col min="21" max="21" width="14.85546875" bestFit="1" customWidth="1"/>
    <col min="23" max="23" width="25" bestFit="1" customWidth="1"/>
    <col min="24" max="24" width="19" bestFit="1" customWidth="1"/>
  </cols>
  <sheetData>
    <row r="1" spans="1:22">
      <c r="A1" s="682" t="s">
        <v>497</v>
      </c>
      <c r="B1" s="683"/>
      <c r="C1" s="683"/>
      <c r="D1" s="683"/>
      <c r="E1" s="683"/>
      <c r="F1" s="683"/>
      <c r="G1" s="683"/>
      <c r="H1" s="683"/>
      <c r="I1" s="683"/>
      <c r="J1" s="684" t="s">
        <v>560</v>
      </c>
      <c r="K1" s="684"/>
      <c r="L1" s="821" t="s">
        <v>561</v>
      </c>
      <c r="M1" s="822"/>
      <c r="N1" s="823"/>
      <c r="O1" s="823"/>
      <c r="P1" s="819" t="s">
        <v>610</v>
      </c>
      <c r="Q1" s="820"/>
      <c r="R1" s="820"/>
      <c r="S1" s="820"/>
      <c r="T1" s="820"/>
    </row>
    <row r="2" spans="1:22" s="6" customFormat="1" ht="15">
      <c r="A2" s="6" t="s">
        <v>498</v>
      </c>
      <c r="B2" s="6" t="s">
        <v>542</v>
      </c>
      <c r="C2" s="6" t="s">
        <v>734</v>
      </c>
      <c r="D2" s="6" t="s">
        <v>456</v>
      </c>
      <c r="E2" s="6" t="s">
        <v>457</v>
      </c>
      <c r="F2" s="6" t="s">
        <v>460</v>
      </c>
      <c r="G2" s="6" t="s">
        <v>243</v>
      </c>
      <c r="H2" s="6" t="s">
        <v>242</v>
      </c>
      <c r="I2" s="6" t="s">
        <v>1026</v>
      </c>
      <c r="J2" s="6" t="s">
        <v>149</v>
      </c>
      <c r="K2" s="6" t="s">
        <v>150</v>
      </c>
      <c r="L2" s="6" t="s">
        <v>129</v>
      </c>
      <c r="M2" s="6" t="s">
        <v>213</v>
      </c>
      <c r="N2" s="6" t="s">
        <v>217</v>
      </c>
      <c r="O2" s="6" t="s">
        <v>564</v>
      </c>
      <c r="P2" s="6" t="s">
        <v>626</v>
      </c>
      <c r="Q2" s="6" t="s">
        <v>644</v>
      </c>
      <c r="R2" s="520" t="s">
        <v>325</v>
      </c>
      <c r="S2" s="520" t="s">
        <v>317</v>
      </c>
      <c r="T2" s="520" t="s">
        <v>322</v>
      </c>
      <c r="U2" s="520" t="s">
        <v>316</v>
      </c>
      <c r="V2" s="6" t="s">
        <v>209</v>
      </c>
    </row>
    <row r="3" spans="1:22">
      <c r="A3" t="s">
        <v>499</v>
      </c>
      <c r="B3">
        <v>1</v>
      </c>
      <c r="C3" s="5" t="s">
        <v>735</v>
      </c>
      <c r="D3" s="5" t="s">
        <v>543</v>
      </c>
      <c r="E3" t="s">
        <v>550</v>
      </c>
      <c r="F3" t="s">
        <v>545</v>
      </c>
      <c r="G3" s="5" t="s">
        <v>244</v>
      </c>
      <c r="H3" s="5" t="s">
        <v>294</v>
      </c>
      <c r="I3" s="5" t="s">
        <v>1027</v>
      </c>
      <c r="J3" s="5" t="s">
        <v>115</v>
      </c>
      <c r="K3" s="5" t="s">
        <v>151</v>
      </c>
      <c r="L3" s="29">
        <v>0.15</v>
      </c>
      <c r="M3" s="5" t="s">
        <v>146</v>
      </c>
      <c r="N3" s="5" t="s">
        <v>321</v>
      </c>
      <c r="O3" t="s">
        <v>97</v>
      </c>
      <c r="P3" s="5" t="s">
        <v>443</v>
      </c>
      <c r="Q3" s="5" t="s">
        <v>214</v>
      </c>
      <c r="R3" s="1268" t="s">
        <v>97</v>
      </c>
      <c r="S3" s="512" t="s">
        <v>318</v>
      </c>
      <c r="T3" s="512" t="s">
        <v>313</v>
      </c>
      <c r="U3" s="512" t="s">
        <v>750</v>
      </c>
      <c r="V3" s="5" t="s">
        <v>88</v>
      </c>
    </row>
    <row r="4" spans="1:22" ht="15">
      <c r="A4" t="s">
        <v>500</v>
      </c>
      <c r="B4">
        <v>2</v>
      </c>
      <c r="C4" s="5" t="s">
        <v>736</v>
      </c>
      <c r="D4" s="5" t="s">
        <v>544</v>
      </c>
      <c r="E4" t="s">
        <v>551</v>
      </c>
      <c r="F4" t="s">
        <v>546</v>
      </c>
      <c r="G4" s="5" t="s">
        <v>245</v>
      </c>
      <c r="H4" s="5" t="s">
        <v>295</v>
      </c>
      <c r="I4" s="5" t="s">
        <v>1028</v>
      </c>
      <c r="J4" s="5" t="s">
        <v>116</v>
      </c>
      <c r="K4" s="5" t="s">
        <v>152</v>
      </c>
      <c r="L4" s="29">
        <v>0.2</v>
      </c>
      <c r="M4" s="5" t="s">
        <v>214</v>
      </c>
      <c r="N4" s="5" t="s">
        <v>1024</v>
      </c>
      <c r="O4" t="s">
        <v>98</v>
      </c>
      <c r="P4" s="5" t="s">
        <v>648</v>
      </c>
      <c r="Q4" s="5" t="s">
        <v>646</v>
      </c>
      <c r="R4" s="1269" t="s">
        <v>98</v>
      </c>
      <c r="S4" s="510">
        <v>1</v>
      </c>
      <c r="T4" s="510" t="s">
        <v>319</v>
      </c>
      <c r="U4" s="587" t="s">
        <v>435</v>
      </c>
      <c r="V4" s="5" t="s">
        <v>89</v>
      </c>
    </row>
    <row r="5" spans="1:22" ht="15">
      <c r="A5" t="s">
        <v>501</v>
      </c>
      <c r="B5">
        <v>3</v>
      </c>
      <c r="C5" s="5" t="s">
        <v>737</v>
      </c>
      <c r="D5" s="5" t="s">
        <v>733</v>
      </c>
      <c r="E5" t="s">
        <v>552</v>
      </c>
      <c r="F5" t="s">
        <v>547</v>
      </c>
      <c r="G5" s="5" t="s">
        <v>246</v>
      </c>
      <c r="H5" s="5" t="s">
        <v>296</v>
      </c>
      <c r="I5" s="5"/>
      <c r="L5" s="29">
        <v>0.25</v>
      </c>
      <c r="N5" s="638" t="s">
        <v>1029</v>
      </c>
      <c r="O5" s="5" t="s">
        <v>99</v>
      </c>
      <c r="P5" s="5" t="s">
        <v>444</v>
      </c>
      <c r="Q5" s="5" t="s">
        <v>225</v>
      </c>
      <c r="R5" s="5" t="s">
        <v>768</v>
      </c>
      <c r="S5" s="510">
        <v>2</v>
      </c>
      <c r="T5" s="638" t="s">
        <v>1029</v>
      </c>
      <c r="U5" s="837" t="s">
        <v>617</v>
      </c>
    </row>
    <row r="6" spans="1:22" ht="15">
      <c r="A6" t="s">
        <v>502</v>
      </c>
      <c r="B6">
        <v>4</v>
      </c>
      <c r="C6" s="5" t="s">
        <v>738</v>
      </c>
      <c r="E6" t="s">
        <v>553</v>
      </c>
      <c r="F6" t="s">
        <v>548</v>
      </c>
      <c r="H6" s="5" t="s">
        <v>297</v>
      </c>
      <c r="I6" s="5"/>
      <c r="L6" s="29">
        <v>0.3</v>
      </c>
      <c r="N6" s="5" t="s">
        <v>230</v>
      </c>
      <c r="O6" s="5" t="s">
        <v>100</v>
      </c>
      <c r="R6" s="5" t="s">
        <v>769</v>
      </c>
      <c r="S6" s="510">
        <v>3</v>
      </c>
      <c r="T6" s="510" t="s">
        <v>320</v>
      </c>
      <c r="U6" s="646" t="s">
        <v>473</v>
      </c>
    </row>
    <row r="7" spans="1:22" ht="15">
      <c r="A7" t="s">
        <v>503</v>
      </c>
      <c r="B7">
        <v>5</v>
      </c>
      <c r="C7" s="5" t="s">
        <v>739</v>
      </c>
      <c r="E7" t="s">
        <v>554</v>
      </c>
      <c r="F7" t="s">
        <v>549</v>
      </c>
      <c r="L7" s="29">
        <v>0.35</v>
      </c>
      <c r="N7" t="s">
        <v>219</v>
      </c>
      <c r="O7" t="s">
        <v>101</v>
      </c>
      <c r="R7" s="5" t="s">
        <v>770</v>
      </c>
      <c r="S7" s="510">
        <v>4</v>
      </c>
      <c r="T7" s="511" t="s">
        <v>323</v>
      </c>
      <c r="U7" s="510"/>
    </row>
    <row r="8" spans="1:22" ht="15">
      <c r="A8" t="s">
        <v>504</v>
      </c>
      <c r="B8">
        <v>6</v>
      </c>
      <c r="C8" s="5" t="s">
        <v>740</v>
      </c>
      <c r="E8" t="s">
        <v>555</v>
      </c>
      <c r="L8" s="29">
        <v>0.4</v>
      </c>
      <c r="N8" s="5" t="s">
        <v>563</v>
      </c>
      <c r="O8" t="s">
        <v>102</v>
      </c>
      <c r="R8" s="5" t="s">
        <v>771</v>
      </c>
      <c r="S8" s="510">
        <v>5</v>
      </c>
      <c r="T8" s="511" t="s">
        <v>324</v>
      </c>
      <c r="U8" s="510"/>
    </row>
    <row r="9" spans="1:22" ht="15">
      <c r="A9" t="s">
        <v>505</v>
      </c>
      <c r="B9">
        <v>7</v>
      </c>
      <c r="C9" s="5" t="s">
        <v>741</v>
      </c>
      <c r="E9" t="s">
        <v>556</v>
      </c>
      <c r="L9" s="29">
        <v>0.45</v>
      </c>
      <c r="N9" s="5" t="s">
        <v>562</v>
      </c>
      <c r="O9" t="s">
        <v>103</v>
      </c>
      <c r="R9" s="5" t="s">
        <v>772</v>
      </c>
      <c r="S9" s="510">
        <v>6</v>
      </c>
      <c r="T9" s="510" t="s">
        <v>218</v>
      </c>
      <c r="U9" s="510"/>
    </row>
    <row r="10" spans="1:22" ht="15">
      <c r="A10" t="s">
        <v>506</v>
      </c>
      <c r="B10">
        <v>8</v>
      </c>
      <c r="C10" s="5" t="s">
        <v>742</v>
      </c>
      <c r="E10" t="s">
        <v>225</v>
      </c>
      <c r="L10" s="29">
        <v>0.5</v>
      </c>
      <c r="N10" t="s">
        <v>218</v>
      </c>
      <c r="R10" s="510"/>
      <c r="S10" s="510">
        <v>7</v>
      </c>
      <c r="T10" s="510" t="s">
        <v>219</v>
      </c>
      <c r="U10" s="510"/>
    </row>
    <row r="11" spans="1:22" ht="15">
      <c r="A11" t="s">
        <v>507</v>
      </c>
      <c r="B11">
        <v>9</v>
      </c>
      <c r="C11" s="5" t="s">
        <v>743</v>
      </c>
      <c r="L11" s="29">
        <v>0.55000000000000004</v>
      </c>
      <c r="N11" t="s">
        <v>220</v>
      </c>
      <c r="R11" s="510"/>
      <c r="S11" s="510">
        <v>8</v>
      </c>
      <c r="T11" s="510" t="s">
        <v>220</v>
      </c>
      <c r="U11" s="510"/>
    </row>
    <row r="12" spans="1:22" ht="15">
      <c r="A12" t="s">
        <v>508</v>
      </c>
      <c r="B12">
        <v>10</v>
      </c>
      <c r="C12" s="5" t="s">
        <v>744</v>
      </c>
      <c r="L12" s="29">
        <v>0.6</v>
      </c>
      <c r="N12" s="5" t="s">
        <v>223</v>
      </c>
      <c r="R12" s="510"/>
      <c r="S12" s="510"/>
      <c r="T12" s="510" t="s">
        <v>321</v>
      </c>
      <c r="U12" s="510"/>
    </row>
    <row r="13" spans="1:22" ht="15">
      <c r="A13" t="s">
        <v>509</v>
      </c>
      <c r="B13">
        <v>11</v>
      </c>
      <c r="L13" s="29">
        <v>0.7</v>
      </c>
      <c r="N13" s="5" t="s">
        <v>225</v>
      </c>
      <c r="R13" s="510"/>
      <c r="S13" s="510"/>
      <c r="T13" s="510" t="s">
        <v>221</v>
      </c>
      <c r="U13" s="510"/>
    </row>
    <row r="14" spans="1:22" ht="15">
      <c r="A14" t="s">
        <v>510</v>
      </c>
      <c r="L14" s="29">
        <v>0.72</v>
      </c>
      <c r="R14" s="510"/>
      <c r="S14" s="510"/>
      <c r="T14" s="510" t="s">
        <v>222</v>
      </c>
      <c r="U14" s="510"/>
    </row>
    <row r="15" spans="1:22" ht="15">
      <c r="A15" t="s">
        <v>511</v>
      </c>
      <c r="L15" s="29">
        <v>0.73</v>
      </c>
      <c r="R15" s="510"/>
      <c r="S15" s="510"/>
      <c r="T15" s="510" t="s">
        <v>223</v>
      </c>
      <c r="U15" s="510"/>
    </row>
    <row r="16" spans="1:22" ht="15">
      <c r="A16" t="s">
        <v>512</v>
      </c>
      <c r="L16" s="29">
        <v>0.75</v>
      </c>
      <c r="N16" s="5"/>
      <c r="R16" s="510"/>
      <c r="S16" s="510"/>
      <c r="T16" s="510" t="s">
        <v>224</v>
      </c>
      <c r="U16" s="510"/>
    </row>
    <row r="17" spans="1:20" ht="15">
      <c r="A17" t="s">
        <v>513</v>
      </c>
      <c r="L17" s="29">
        <v>0.8</v>
      </c>
      <c r="T17" s="510" t="s">
        <v>225</v>
      </c>
    </row>
    <row r="18" spans="1:20">
      <c r="A18" t="s">
        <v>514</v>
      </c>
      <c r="L18" s="29">
        <v>0.9</v>
      </c>
    </row>
    <row r="19" spans="1:20">
      <c r="A19" t="s">
        <v>515</v>
      </c>
      <c r="L19" s="29">
        <v>1</v>
      </c>
    </row>
    <row r="20" spans="1:20">
      <c r="A20" t="s">
        <v>516</v>
      </c>
      <c r="L20" s="29">
        <v>1.1000000000000001</v>
      </c>
    </row>
    <row r="21" spans="1:20">
      <c r="A21" t="s">
        <v>517</v>
      </c>
      <c r="L21" s="29">
        <v>1.2</v>
      </c>
    </row>
    <row r="22" spans="1:20">
      <c r="A22" t="s">
        <v>518</v>
      </c>
      <c r="L22" s="29">
        <v>1.35</v>
      </c>
    </row>
    <row r="23" spans="1:20">
      <c r="A23" t="s">
        <v>519</v>
      </c>
      <c r="L23" s="29">
        <v>1.4</v>
      </c>
    </row>
    <row r="24" spans="1:20">
      <c r="A24" t="s">
        <v>520</v>
      </c>
      <c r="L24" s="29">
        <v>1.5</v>
      </c>
    </row>
    <row r="25" spans="1:20">
      <c r="A25" t="s">
        <v>521</v>
      </c>
    </row>
    <row r="26" spans="1:20">
      <c r="A26" t="s">
        <v>522</v>
      </c>
    </row>
    <row r="27" spans="1:20">
      <c r="A27" t="s">
        <v>523</v>
      </c>
    </row>
    <row r="28" spans="1:20">
      <c r="A28" t="s">
        <v>524</v>
      </c>
    </row>
    <row r="29" spans="1:20">
      <c r="A29" t="s">
        <v>525</v>
      </c>
    </row>
    <row r="30" spans="1:20">
      <c r="A30" t="s">
        <v>526</v>
      </c>
    </row>
    <row r="31" spans="1:20">
      <c r="A31" t="s">
        <v>527</v>
      </c>
    </row>
    <row r="32" spans="1:20">
      <c r="A32" t="s">
        <v>528</v>
      </c>
    </row>
    <row r="33" spans="1:1">
      <c r="A33" t="s">
        <v>529</v>
      </c>
    </row>
    <row r="34" spans="1:1">
      <c r="A34" t="s">
        <v>530</v>
      </c>
    </row>
    <row r="35" spans="1:1">
      <c r="A35" t="s">
        <v>531</v>
      </c>
    </row>
    <row r="36" spans="1:1">
      <c r="A36" t="s">
        <v>532</v>
      </c>
    </row>
    <row r="37" spans="1:1">
      <c r="A37" t="s">
        <v>533</v>
      </c>
    </row>
    <row r="38" spans="1:1">
      <c r="A38" t="s">
        <v>534</v>
      </c>
    </row>
    <row r="39" spans="1:1">
      <c r="A39" t="s">
        <v>535</v>
      </c>
    </row>
    <row r="40" spans="1:1">
      <c r="A40" t="s">
        <v>536</v>
      </c>
    </row>
    <row r="41" spans="1:1">
      <c r="A41" t="s">
        <v>537</v>
      </c>
    </row>
    <row r="42" spans="1:1">
      <c r="A42" t="s">
        <v>538</v>
      </c>
    </row>
    <row r="43" spans="1:1">
      <c r="A43" t="s">
        <v>539</v>
      </c>
    </row>
    <row r="44" spans="1:1">
      <c r="A44" t="s">
        <v>540</v>
      </c>
    </row>
    <row r="45" spans="1:1">
      <c r="A45" t="s">
        <v>541</v>
      </c>
    </row>
  </sheetData>
  <sheetProtection algorithmName="SHA-512" hashValue="uv7P8dWX/v4gMn69EjGoP34QZv+9NXDo8ibQyrghTmOn4hUnxFO6+VBkQfcHkmO5rUefFbhCgqgaeSovNR08qQ==" saltValue="G2pCKLpU5NS3pflN3h6GBw==" spinCount="100000" sheet="1" objects="1" scenarios="1" selectLockedCells="1"/>
  <customSheetViews>
    <customSheetView guid="{B92ED4D4-4566-4043-8B76-FD708F820076}" state="hidden">
      <pageMargins left="0.7" right="0.7" top="0.75" bottom="0.75" header="0.3" footer="0.3"/>
    </customSheetView>
    <customSheetView guid="{332023D0-60C3-4A29-9DCC-CDA10E0C090D}">
      <selection activeCell="P5" sqref="P5:P9"/>
      <pageMargins left="0.7" right="0.7" top="0.75" bottom="0.75" header="0.3" footer="0.3"/>
    </customSheetView>
    <customSheetView guid="{C8DD1FB6-7B01-40B9-BFB4-B21C0B0BB0A1}">
      <selection activeCell="H16" sqref="H16"/>
      <pageMargins left="0.7" right="0.7" top="0.75" bottom="0.75" header="0.3" footer="0.3"/>
    </customSheetView>
    <customSheetView guid="{D9224301-6086-492A-A02E-C1000EC017A3}">
      <pageMargins left="0.7" right="0.7" top="0.75" bottom="0.75" header="0.3" footer="0.3"/>
    </customSheetView>
    <customSheetView guid="{3FCD2E41-B3D6-4AD1-9CEC-423B2DF3E9BC}">
      <pageMargins left="0.7" right="0.7" top="0.75" bottom="0.75" header="0.3" footer="0.3"/>
    </customSheetView>
    <customSheetView guid="{E6CC0A4E-F930-49CF-9945-EC2E8926E122}">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23"/>
  <sheetViews>
    <sheetView workbookViewId="0">
      <selection activeCell="W17" sqref="W17:AB26"/>
    </sheetView>
  </sheetViews>
  <sheetFormatPr defaultRowHeight="12.75"/>
  <cols>
    <col min="1" max="1" width="14.85546875" bestFit="1" customWidth="1"/>
    <col min="2" max="4" width="10.28515625" bestFit="1" customWidth="1"/>
    <col min="5" max="9" width="11.28515625" bestFit="1" customWidth="1"/>
    <col min="12" max="12" width="7.7109375" bestFit="1" customWidth="1"/>
    <col min="16" max="17" width="9.7109375" bestFit="1" customWidth="1"/>
  </cols>
  <sheetData>
    <row r="1" spans="1:28">
      <c r="A1" s="6" t="s">
        <v>143</v>
      </c>
      <c r="D1" s="31" t="s">
        <v>161</v>
      </c>
    </row>
    <row r="2" spans="1:28">
      <c r="A2" s="6"/>
      <c r="D2" s="5" t="s">
        <v>162</v>
      </c>
    </row>
    <row r="3" spans="1:28">
      <c r="A3" s="6"/>
      <c r="D3" s="5" t="s">
        <v>1251</v>
      </c>
    </row>
    <row r="4" spans="1:28">
      <c r="A4" t="s">
        <v>141</v>
      </c>
      <c r="B4" s="37">
        <v>2020</v>
      </c>
      <c r="L4" s="5"/>
    </row>
    <row r="5" spans="1:28">
      <c r="A5" t="s">
        <v>142</v>
      </c>
      <c r="B5" s="37">
        <v>128100</v>
      </c>
      <c r="D5" s="5" t="s">
        <v>163</v>
      </c>
    </row>
    <row r="6" spans="1:28">
      <c r="A6" t="s">
        <v>144</v>
      </c>
      <c r="B6" s="29">
        <v>0.3</v>
      </c>
      <c r="L6" s="6" t="s">
        <v>1303</v>
      </c>
    </row>
    <row r="7" spans="1:28">
      <c r="B7" s="29"/>
      <c r="L7" t="s">
        <v>141</v>
      </c>
      <c r="M7" s="37">
        <v>2020</v>
      </c>
    </row>
    <row r="8" spans="1:28">
      <c r="A8" s="5" t="s">
        <v>1077</v>
      </c>
      <c r="B8" s="1339">
        <v>1</v>
      </c>
      <c r="C8" s="1339">
        <f>B8+1</f>
        <v>2</v>
      </c>
      <c r="D8" s="1339">
        <f t="shared" ref="D8:J8" si="0">C8+1</f>
        <v>3</v>
      </c>
      <c r="E8" s="1339">
        <f t="shared" si="0"/>
        <v>4</v>
      </c>
      <c r="F8" s="1339">
        <f t="shared" si="0"/>
        <v>5</v>
      </c>
      <c r="G8" s="1339">
        <f t="shared" si="0"/>
        <v>6</v>
      </c>
      <c r="H8" s="1339">
        <f t="shared" si="0"/>
        <v>7</v>
      </c>
      <c r="I8" s="1339">
        <f t="shared" si="0"/>
        <v>8</v>
      </c>
      <c r="J8" s="1339">
        <f t="shared" si="0"/>
        <v>9</v>
      </c>
      <c r="L8" s="407" t="s">
        <v>1243</v>
      </c>
      <c r="M8">
        <v>1</v>
      </c>
      <c r="N8">
        <v>2</v>
      </c>
      <c r="O8">
        <v>3</v>
      </c>
      <c r="P8">
        <v>4</v>
      </c>
      <c r="Q8">
        <v>5</v>
      </c>
      <c r="R8">
        <v>6</v>
      </c>
      <c r="S8">
        <v>7</v>
      </c>
      <c r="T8">
        <v>8</v>
      </c>
    </row>
    <row r="9" spans="1:28">
      <c r="B9" s="1340">
        <f>MROUND(L$13*$E$9,50)</f>
        <v>89650</v>
      </c>
      <c r="C9" s="1340">
        <f>MROUND(M$13*$E$9,50)</f>
        <v>102500</v>
      </c>
      <c r="D9" s="1340">
        <f>MROUND(N$13*$E$9,50)</f>
        <v>115300</v>
      </c>
      <c r="E9" s="1340">
        <f>B5</f>
        <v>128100</v>
      </c>
      <c r="F9" s="1340">
        <f>MROUND(P$13*$E$9,50)</f>
        <v>138350</v>
      </c>
      <c r="G9" s="1340">
        <f>MROUND(Q$13*$E$9,50)</f>
        <v>148600</v>
      </c>
      <c r="H9" s="1340">
        <f>MROUND(1.24*$E$9,50)</f>
        <v>158850</v>
      </c>
      <c r="I9" s="1340">
        <f>MROUND(1.32*$E$9,50)</f>
        <v>169100</v>
      </c>
      <c r="J9" s="1340">
        <f>MROUND(1.4*$E$9,50)</f>
        <v>179350</v>
      </c>
      <c r="L9" s="407" t="s">
        <v>1244</v>
      </c>
      <c r="M9" s="37">
        <v>97600</v>
      </c>
      <c r="N9" s="37">
        <v>111550</v>
      </c>
      <c r="O9" s="37">
        <v>125500</v>
      </c>
      <c r="P9" s="37">
        <v>139400</v>
      </c>
      <c r="Q9" s="37">
        <v>150600</v>
      </c>
      <c r="R9" s="37">
        <v>161750</v>
      </c>
      <c r="S9" s="37">
        <v>172900</v>
      </c>
      <c r="T9" s="37">
        <v>184050</v>
      </c>
    </row>
    <row r="10" spans="1:28">
      <c r="B10" s="29"/>
    </row>
    <row r="11" spans="1:28">
      <c r="A11" s="6" t="s">
        <v>191</v>
      </c>
      <c r="D11" s="340" t="s">
        <v>227</v>
      </c>
      <c r="K11" s="340" t="s">
        <v>228</v>
      </c>
      <c r="S11" s="8" t="s">
        <v>1307</v>
      </c>
      <c r="V11" s="37">
        <v>2020</v>
      </c>
    </row>
    <row r="12" spans="1:28">
      <c r="B12" t="s">
        <v>97</v>
      </c>
      <c r="C12" t="s">
        <v>109</v>
      </c>
      <c r="D12" s="5" t="s">
        <v>768</v>
      </c>
      <c r="E12" s="5" t="s">
        <v>769</v>
      </c>
      <c r="F12" s="5" t="s">
        <v>770</v>
      </c>
      <c r="G12" s="5" t="s">
        <v>771</v>
      </c>
      <c r="H12" s="5" t="s">
        <v>772</v>
      </c>
      <c r="K12" t="s">
        <v>97</v>
      </c>
      <c r="L12" t="s">
        <v>109</v>
      </c>
      <c r="M12" s="5" t="s">
        <v>768</v>
      </c>
      <c r="N12" s="5" t="s">
        <v>769</v>
      </c>
      <c r="O12" s="5" t="s">
        <v>770</v>
      </c>
      <c r="P12" s="5" t="s">
        <v>771</v>
      </c>
      <c r="Q12" s="5" t="s">
        <v>772</v>
      </c>
    </row>
    <row r="13" spans="1:28">
      <c r="A13" s="5"/>
      <c r="J13" s="407" t="s">
        <v>145</v>
      </c>
      <c r="L13">
        <v>0.7</v>
      </c>
      <c r="M13">
        <v>0.8</v>
      </c>
      <c r="N13">
        <v>0.9</v>
      </c>
      <c r="O13">
        <v>1</v>
      </c>
      <c r="P13">
        <v>1.08</v>
      </c>
      <c r="Q13">
        <v>1.1599999999999999</v>
      </c>
      <c r="S13" s="8" t="s">
        <v>111</v>
      </c>
    </row>
    <row r="14" spans="1:28">
      <c r="A14" s="29">
        <v>0.15</v>
      </c>
      <c r="B14" s="38">
        <f t="shared" ref="B14:H14" si="1">ROUND(K14,0)</f>
        <v>252</v>
      </c>
      <c r="C14" s="38">
        <f t="shared" si="1"/>
        <v>336</v>
      </c>
      <c r="D14" s="38">
        <f t="shared" si="1"/>
        <v>385</v>
      </c>
      <c r="E14" s="38">
        <f t="shared" si="1"/>
        <v>433</v>
      </c>
      <c r="F14" s="38">
        <f t="shared" si="1"/>
        <v>480</v>
      </c>
      <c r="G14" s="38">
        <f t="shared" si="1"/>
        <v>519</v>
      </c>
      <c r="H14" s="38">
        <f t="shared" si="1"/>
        <v>558</v>
      </c>
      <c r="J14" s="29">
        <v>0.15</v>
      </c>
      <c r="K14" s="38">
        <f>ROUND(0.75*L14,0)</f>
        <v>252</v>
      </c>
      <c r="L14" s="38">
        <f t="shared" ref="L14:Q26" si="2">MROUND($A14*MROUND(L$13*$B$5,50),50)/12*$B$6</f>
        <v>336.24999999999994</v>
      </c>
      <c r="M14" s="38">
        <f t="shared" si="2"/>
        <v>384.99999999999994</v>
      </c>
      <c r="N14" s="38">
        <f t="shared" si="2"/>
        <v>432.5</v>
      </c>
      <c r="O14" s="38">
        <f t="shared" si="2"/>
        <v>480</v>
      </c>
      <c r="P14" s="38">
        <f t="shared" si="2"/>
        <v>518.75</v>
      </c>
      <c r="Q14" s="38">
        <f t="shared" si="2"/>
        <v>557.5</v>
      </c>
    </row>
    <row r="15" spans="1:28">
      <c r="A15" s="29">
        <v>0.2</v>
      </c>
      <c r="B15" s="38">
        <f>ROUND(K15,0)</f>
        <v>337</v>
      </c>
      <c r="C15" s="38">
        <f t="shared" ref="C15:H15" si="3">ROUND(L15,0)</f>
        <v>449</v>
      </c>
      <c r="D15" s="38">
        <f t="shared" si="3"/>
        <v>513</v>
      </c>
      <c r="E15" s="38">
        <f t="shared" si="3"/>
        <v>576</v>
      </c>
      <c r="F15" s="38">
        <f t="shared" si="3"/>
        <v>640</v>
      </c>
      <c r="G15" s="38">
        <f t="shared" si="3"/>
        <v>691</v>
      </c>
      <c r="H15" s="38">
        <f t="shared" si="3"/>
        <v>743</v>
      </c>
      <c r="J15" s="29">
        <v>0.2</v>
      </c>
      <c r="K15" s="38">
        <f>ROUND(0.75*L15,0)</f>
        <v>337</v>
      </c>
      <c r="L15" s="38">
        <f t="shared" si="2"/>
        <v>448.74999999999994</v>
      </c>
      <c r="M15" s="38">
        <f t="shared" si="2"/>
        <v>512.5</v>
      </c>
      <c r="N15" s="38">
        <f t="shared" si="2"/>
        <v>576.25</v>
      </c>
      <c r="O15" s="38">
        <f t="shared" si="2"/>
        <v>640</v>
      </c>
      <c r="P15" s="38">
        <f t="shared" si="2"/>
        <v>691.24999999999989</v>
      </c>
      <c r="Q15" s="38">
        <f t="shared" si="2"/>
        <v>742.5</v>
      </c>
      <c r="S15" t="s">
        <v>112</v>
      </c>
      <c r="W15" t="s">
        <v>113</v>
      </c>
    </row>
    <row r="16" spans="1:28">
      <c r="A16" s="29">
        <v>0.25</v>
      </c>
      <c r="B16" s="38">
        <f t="shared" ref="B16:B26" si="4">ROUND(K16,0)</f>
        <v>420</v>
      </c>
      <c r="C16" s="38">
        <f t="shared" ref="C16:C26" si="5">ROUND(L16,0)</f>
        <v>560</v>
      </c>
      <c r="D16" s="38">
        <f t="shared" ref="D16:D26" si="6">ROUND(M16,0)</f>
        <v>641</v>
      </c>
      <c r="E16" s="38">
        <f t="shared" ref="E16:E26" si="7">ROUND(N16,0)</f>
        <v>721</v>
      </c>
      <c r="F16" s="38">
        <f t="shared" ref="F16:F26" si="8">ROUND(O16,0)</f>
        <v>801</v>
      </c>
      <c r="G16" s="38">
        <f t="shared" ref="G16:G26" si="9">ROUND(P16,0)</f>
        <v>865</v>
      </c>
      <c r="H16" s="38">
        <f t="shared" ref="H16:H26" si="10">ROUND(Q16,0)</f>
        <v>929</v>
      </c>
      <c r="J16" s="29">
        <v>0.25</v>
      </c>
      <c r="K16" s="38">
        <f t="shared" ref="K16:K26" si="11">0.75*L16</f>
        <v>420</v>
      </c>
      <c r="L16" s="38">
        <f t="shared" si="2"/>
        <v>560</v>
      </c>
      <c r="M16" s="38">
        <f t="shared" si="2"/>
        <v>641.25</v>
      </c>
      <c r="N16" s="38">
        <f t="shared" si="2"/>
        <v>721.24999999999989</v>
      </c>
      <c r="O16" s="38">
        <f t="shared" si="2"/>
        <v>801.25</v>
      </c>
      <c r="P16" s="38">
        <f t="shared" si="2"/>
        <v>865</v>
      </c>
      <c r="Q16" s="38">
        <f t="shared" si="2"/>
        <v>928.75</v>
      </c>
      <c r="U16" s="5" t="s">
        <v>160</v>
      </c>
      <c r="V16" t="s">
        <v>97</v>
      </c>
      <c r="W16" t="s">
        <v>109</v>
      </c>
      <c r="X16" s="5" t="s">
        <v>768</v>
      </c>
      <c r="Y16" s="5" t="s">
        <v>769</v>
      </c>
      <c r="Z16" s="5" t="s">
        <v>770</v>
      </c>
      <c r="AA16" s="5" t="s">
        <v>771</v>
      </c>
      <c r="AB16" s="5" t="s">
        <v>772</v>
      </c>
    </row>
    <row r="17" spans="1:30">
      <c r="A17" s="29">
        <v>0.3</v>
      </c>
      <c r="B17" s="38">
        <f t="shared" si="4"/>
        <v>504</v>
      </c>
      <c r="C17" s="38">
        <f t="shared" si="5"/>
        <v>673</v>
      </c>
      <c r="D17" s="38">
        <f t="shared" si="6"/>
        <v>769</v>
      </c>
      <c r="E17" s="38">
        <f t="shared" si="7"/>
        <v>865</v>
      </c>
      <c r="F17" s="38">
        <f t="shared" si="8"/>
        <v>961</v>
      </c>
      <c r="G17" s="38">
        <f t="shared" si="9"/>
        <v>1038</v>
      </c>
      <c r="H17" s="38">
        <f t="shared" si="10"/>
        <v>1115</v>
      </c>
      <c r="J17" s="29">
        <v>0.3</v>
      </c>
      <c r="K17" s="38">
        <f t="shared" si="11"/>
        <v>504.37499999999989</v>
      </c>
      <c r="L17" s="38">
        <f t="shared" si="2"/>
        <v>672.49999999999989</v>
      </c>
      <c r="M17" s="38">
        <f t="shared" si="2"/>
        <v>768.75</v>
      </c>
      <c r="N17" s="38">
        <f t="shared" si="2"/>
        <v>865</v>
      </c>
      <c r="O17" s="38">
        <f t="shared" si="2"/>
        <v>961.24999999999989</v>
      </c>
      <c r="P17" s="38">
        <f t="shared" si="2"/>
        <v>1037.5</v>
      </c>
      <c r="Q17" s="38">
        <f t="shared" si="2"/>
        <v>1115</v>
      </c>
      <c r="S17" t="s">
        <v>104</v>
      </c>
      <c r="T17" s="5" t="s">
        <v>151</v>
      </c>
      <c r="U17" s="5" t="s">
        <v>154</v>
      </c>
      <c r="V17" s="39">
        <v>0</v>
      </c>
      <c r="W17" s="1060">
        <v>11</v>
      </c>
      <c r="X17" s="1060">
        <v>16</v>
      </c>
      <c r="Y17" s="1060">
        <v>20</v>
      </c>
      <c r="Z17" s="1060">
        <v>25</v>
      </c>
      <c r="AA17" s="1060">
        <v>32</v>
      </c>
      <c r="AB17" s="1060">
        <v>36</v>
      </c>
    </row>
    <row r="18" spans="1:30">
      <c r="A18" s="29">
        <v>0.35</v>
      </c>
      <c r="B18" s="38">
        <f t="shared" ref="B18:H18" si="12">ROUND(K18,0)</f>
        <v>589</v>
      </c>
      <c r="C18" s="38">
        <f t="shared" si="12"/>
        <v>785</v>
      </c>
      <c r="D18" s="38">
        <f t="shared" si="12"/>
        <v>898</v>
      </c>
      <c r="E18" s="38">
        <f t="shared" si="12"/>
        <v>1009</v>
      </c>
      <c r="F18" s="38">
        <f t="shared" si="12"/>
        <v>1121</v>
      </c>
      <c r="G18" s="38">
        <f t="shared" si="12"/>
        <v>1210</v>
      </c>
      <c r="H18" s="38">
        <f t="shared" si="12"/>
        <v>1300</v>
      </c>
      <c r="J18" s="29">
        <v>0.35</v>
      </c>
      <c r="K18" s="38">
        <f>0.75*L18</f>
        <v>588.74999999999989</v>
      </c>
      <c r="L18" s="38">
        <f t="shared" si="2"/>
        <v>784.99999999999989</v>
      </c>
      <c r="M18" s="38">
        <f t="shared" si="2"/>
        <v>897.49999999999989</v>
      </c>
      <c r="N18" s="38">
        <f t="shared" si="2"/>
        <v>1008.75</v>
      </c>
      <c r="O18" s="38">
        <f t="shared" si="2"/>
        <v>1121.25</v>
      </c>
      <c r="P18" s="38">
        <f t="shared" si="2"/>
        <v>1210</v>
      </c>
      <c r="Q18" s="38">
        <f t="shared" si="2"/>
        <v>1299.9999999999998</v>
      </c>
      <c r="T18" s="5" t="s">
        <v>152</v>
      </c>
      <c r="U18" s="5" t="s">
        <v>155</v>
      </c>
      <c r="V18" s="39">
        <v>0</v>
      </c>
      <c r="W18" s="1060">
        <v>25</v>
      </c>
      <c r="X18" s="1060">
        <v>35</v>
      </c>
      <c r="Y18" s="1060">
        <v>45</v>
      </c>
      <c r="Z18" s="1060">
        <v>55</v>
      </c>
      <c r="AA18" s="1060">
        <v>69</v>
      </c>
      <c r="AB18" s="1060">
        <v>79</v>
      </c>
    </row>
    <row r="19" spans="1:30">
      <c r="A19" s="29">
        <v>0.4</v>
      </c>
      <c r="B19" s="38">
        <f t="shared" si="4"/>
        <v>672</v>
      </c>
      <c r="C19" s="38">
        <f t="shared" si="5"/>
        <v>896</v>
      </c>
      <c r="D19" s="38">
        <f t="shared" si="6"/>
        <v>1025</v>
      </c>
      <c r="E19" s="38">
        <f t="shared" si="7"/>
        <v>1153</v>
      </c>
      <c r="F19" s="38">
        <f t="shared" si="8"/>
        <v>1281</v>
      </c>
      <c r="G19" s="38">
        <f t="shared" si="9"/>
        <v>1384</v>
      </c>
      <c r="H19" s="38">
        <f t="shared" si="10"/>
        <v>1486</v>
      </c>
      <c r="J19" s="29">
        <v>0.4</v>
      </c>
      <c r="K19" s="38">
        <f t="shared" si="11"/>
        <v>672.1875</v>
      </c>
      <c r="L19" s="38">
        <f t="shared" si="2"/>
        <v>896.25</v>
      </c>
      <c r="M19" s="38">
        <f t="shared" si="2"/>
        <v>1025</v>
      </c>
      <c r="N19" s="38">
        <f t="shared" si="2"/>
        <v>1152.5</v>
      </c>
      <c r="O19" s="38">
        <f t="shared" si="2"/>
        <v>1281.2499999999998</v>
      </c>
      <c r="P19" s="38">
        <f t="shared" si="2"/>
        <v>1383.75</v>
      </c>
      <c r="Q19" s="38">
        <f t="shared" si="2"/>
        <v>1486.25</v>
      </c>
      <c r="V19" s="39"/>
      <c r="W19" s="1060"/>
      <c r="X19" s="1060"/>
      <c r="Y19" s="1060"/>
      <c r="Z19" s="1060"/>
      <c r="AA19" s="1060"/>
      <c r="AB19" s="1060"/>
    </row>
    <row r="20" spans="1:30">
      <c r="A20" s="29">
        <v>0.45</v>
      </c>
      <c r="B20" s="38">
        <f t="shared" ref="B20:H20" si="13">ROUND(K20,0)</f>
        <v>757</v>
      </c>
      <c r="C20" s="38">
        <f t="shared" si="13"/>
        <v>1009</v>
      </c>
      <c r="D20" s="38">
        <f t="shared" si="13"/>
        <v>1154</v>
      </c>
      <c r="E20" s="38">
        <f t="shared" si="13"/>
        <v>1298</v>
      </c>
      <c r="F20" s="38">
        <f t="shared" si="13"/>
        <v>1441</v>
      </c>
      <c r="G20" s="38">
        <f t="shared" si="13"/>
        <v>1556</v>
      </c>
      <c r="H20" s="38">
        <f t="shared" si="13"/>
        <v>1671</v>
      </c>
      <c r="J20" s="29">
        <v>0.45</v>
      </c>
      <c r="K20" s="38">
        <f>0.75*L20</f>
        <v>756.5625</v>
      </c>
      <c r="L20" s="38">
        <f t="shared" si="2"/>
        <v>1008.75</v>
      </c>
      <c r="M20" s="38">
        <f t="shared" si="2"/>
        <v>1153.75</v>
      </c>
      <c r="N20" s="38">
        <f t="shared" si="2"/>
        <v>1297.5</v>
      </c>
      <c r="O20" s="38">
        <f t="shared" si="2"/>
        <v>1441.25</v>
      </c>
      <c r="P20" s="38">
        <f t="shared" si="2"/>
        <v>1556.25</v>
      </c>
      <c r="Q20" s="38">
        <f t="shared" si="2"/>
        <v>1671.2499999999998</v>
      </c>
      <c r="S20" t="s">
        <v>105</v>
      </c>
      <c r="T20" s="5" t="s">
        <v>151</v>
      </c>
      <c r="U20" s="5" t="s">
        <v>156</v>
      </c>
      <c r="V20" s="39">
        <v>0</v>
      </c>
      <c r="W20" s="1060">
        <v>4</v>
      </c>
      <c r="X20" s="1060">
        <v>5</v>
      </c>
      <c r="Y20" s="1060">
        <v>7</v>
      </c>
      <c r="Z20" s="1060">
        <v>8</v>
      </c>
      <c r="AA20" s="1060">
        <v>10</v>
      </c>
      <c r="AB20" s="1060">
        <v>12</v>
      </c>
    </row>
    <row r="21" spans="1:30">
      <c r="A21" s="29">
        <v>0.5</v>
      </c>
      <c r="B21" s="38">
        <f t="shared" si="4"/>
        <v>841</v>
      </c>
      <c r="C21" s="38">
        <f t="shared" si="5"/>
        <v>1121</v>
      </c>
      <c r="D21" s="38">
        <f t="shared" si="6"/>
        <v>1281</v>
      </c>
      <c r="E21" s="38">
        <f t="shared" si="7"/>
        <v>1441</v>
      </c>
      <c r="F21" s="38">
        <f t="shared" si="8"/>
        <v>1601</v>
      </c>
      <c r="G21" s="38">
        <f t="shared" si="9"/>
        <v>1730</v>
      </c>
      <c r="H21" s="38">
        <f t="shared" si="10"/>
        <v>1858</v>
      </c>
      <c r="J21" s="29">
        <v>0.5</v>
      </c>
      <c r="K21" s="38">
        <f t="shared" si="11"/>
        <v>840.9375</v>
      </c>
      <c r="L21" s="38">
        <f t="shared" si="2"/>
        <v>1121.25</v>
      </c>
      <c r="M21" s="38">
        <f t="shared" si="2"/>
        <v>1281.2499999999998</v>
      </c>
      <c r="N21" s="38">
        <f t="shared" si="2"/>
        <v>1441.25</v>
      </c>
      <c r="O21" s="38">
        <f t="shared" si="2"/>
        <v>1601.25</v>
      </c>
      <c r="P21" s="38">
        <f t="shared" si="2"/>
        <v>1730</v>
      </c>
      <c r="Q21" s="38">
        <f t="shared" si="2"/>
        <v>1857.5</v>
      </c>
      <c r="T21" s="5" t="s">
        <v>152</v>
      </c>
      <c r="U21" s="5" t="s">
        <v>157</v>
      </c>
      <c r="V21" s="39">
        <v>0</v>
      </c>
      <c r="W21" s="1060">
        <v>12</v>
      </c>
      <c r="X21" s="1060">
        <v>17</v>
      </c>
      <c r="Y21" s="1060">
        <v>22</v>
      </c>
      <c r="Z21" s="1060">
        <v>27</v>
      </c>
      <c r="AA21" s="1060">
        <v>34</v>
      </c>
      <c r="AB21" s="1060">
        <v>39</v>
      </c>
    </row>
    <row r="22" spans="1:30">
      <c r="A22" s="29">
        <v>0.55000000000000004</v>
      </c>
      <c r="B22" s="38">
        <f t="shared" si="4"/>
        <v>924</v>
      </c>
      <c r="C22" s="38">
        <f t="shared" si="5"/>
        <v>1233</v>
      </c>
      <c r="D22" s="38">
        <f t="shared" si="6"/>
        <v>1410</v>
      </c>
      <c r="E22" s="38">
        <f t="shared" si="7"/>
        <v>1585</v>
      </c>
      <c r="F22" s="38">
        <f t="shared" si="8"/>
        <v>1761</v>
      </c>
      <c r="G22" s="38">
        <f t="shared" si="9"/>
        <v>1903</v>
      </c>
      <c r="H22" s="38">
        <f t="shared" si="10"/>
        <v>2044</v>
      </c>
      <c r="J22" s="29">
        <v>0.55000000000000004</v>
      </c>
      <c r="K22" s="38">
        <f t="shared" si="11"/>
        <v>924.37499999999977</v>
      </c>
      <c r="L22" s="38">
        <f t="shared" si="2"/>
        <v>1232.4999999999998</v>
      </c>
      <c r="M22" s="38">
        <f t="shared" si="2"/>
        <v>1410</v>
      </c>
      <c r="N22" s="38">
        <f t="shared" si="2"/>
        <v>1584.9999999999998</v>
      </c>
      <c r="O22" s="38">
        <f t="shared" si="2"/>
        <v>1761.2499999999998</v>
      </c>
      <c r="P22" s="38">
        <f t="shared" si="2"/>
        <v>1902.5</v>
      </c>
      <c r="Q22" s="38">
        <f t="shared" si="2"/>
        <v>2043.75</v>
      </c>
      <c r="V22" s="39"/>
      <c r="W22" s="1060"/>
      <c r="X22" s="1060"/>
      <c r="Y22" s="1060"/>
      <c r="Z22" s="1060"/>
      <c r="AA22" s="1060"/>
      <c r="AB22" s="1060"/>
    </row>
    <row r="23" spans="1:30">
      <c r="A23" s="29">
        <v>0.6</v>
      </c>
      <c r="B23" s="38">
        <f t="shared" si="4"/>
        <v>1009</v>
      </c>
      <c r="C23" s="38">
        <f t="shared" si="5"/>
        <v>1345</v>
      </c>
      <c r="D23" s="38">
        <f t="shared" si="6"/>
        <v>1538</v>
      </c>
      <c r="E23" s="38">
        <f t="shared" si="7"/>
        <v>1730</v>
      </c>
      <c r="F23" s="38">
        <f t="shared" si="8"/>
        <v>1921</v>
      </c>
      <c r="G23" s="38">
        <f t="shared" si="9"/>
        <v>2075</v>
      </c>
      <c r="H23" s="38">
        <f t="shared" si="10"/>
        <v>2229</v>
      </c>
      <c r="J23" s="29">
        <v>0.6</v>
      </c>
      <c r="K23" s="38">
        <f t="shared" si="11"/>
        <v>1008.7499999999998</v>
      </c>
      <c r="L23" s="38">
        <f t="shared" si="2"/>
        <v>1344.9999999999998</v>
      </c>
      <c r="M23" s="38">
        <f t="shared" si="2"/>
        <v>1537.5</v>
      </c>
      <c r="N23" s="38">
        <f t="shared" si="2"/>
        <v>1730</v>
      </c>
      <c r="O23" s="38">
        <f t="shared" si="2"/>
        <v>1921.25</v>
      </c>
      <c r="P23" s="38">
        <f t="shared" si="2"/>
        <v>2075</v>
      </c>
      <c r="Q23" s="38">
        <f t="shared" si="2"/>
        <v>2228.75</v>
      </c>
      <c r="S23" t="s">
        <v>106</v>
      </c>
      <c r="U23">
        <v>3</v>
      </c>
      <c r="V23" s="39">
        <v>0</v>
      </c>
      <c r="W23" s="1060">
        <v>36</v>
      </c>
      <c r="X23" s="1060">
        <v>50</v>
      </c>
      <c r="Y23" s="1060">
        <v>64</v>
      </c>
      <c r="Z23" s="1060">
        <v>79</v>
      </c>
      <c r="AA23" s="1060">
        <v>100</v>
      </c>
      <c r="AB23" s="1060">
        <v>115</v>
      </c>
    </row>
    <row r="24" spans="1:30">
      <c r="A24" s="29">
        <v>0.7</v>
      </c>
      <c r="B24" s="38">
        <f t="shared" si="4"/>
        <v>1177</v>
      </c>
      <c r="C24" s="38">
        <f t="shared" si="5"/>
        <v>1569</v>
      </c>
      <c r="D24" s="38">
        <f t="shared" si="6"/>
        <v>1794</v>
      </c>
      <c r="E24" s="38">
        <f t="shared" si="7"/>
        <v>2018</v>
      </c>
      <c r="F24" s="38">
        <f t="shared" si="8"/>
        <v>2241</v>
      </c>
      <c r="G24" s="38">
        <f t="shared" si="9"/>
        <v>2421</v>
      </c>
      <c r="H24" s="38">
        <f t="shared" si="10"/>
        <v>2600</v>
      </c>
      <c r="J24" s="29">
        <v>0.7</v>
      </c>
      <c r="K24" s="38">
        <f t="shared" si="11"/>
        <v>1176.5625</v>
      </c>
      <c r="L24" s="38">
        <f t="shared" si="2"/>
        <v>1568.75</v>
      </c>
      <c r="M24" s="38">
        <f t="shared" si="2"/>
        <v>1793.75</v>
      </c>
      <c r="N24" s="38">
        <f t="shared" si="2"/>
        <v>2017.5</v>
      </c>
      <c r="O24" s="38">
        <f t="shared" si="2"/>
        <v>2241.25</v>
      </c>
      <c r="P24" s="38">
        <f t="shared" si="2"/>
        <v>2421.25</v>
      </c>
      <c r="Q24" s="38">
        <f t="shared" si="2"/>
        <v>2599.9999999999995</v>
      </c>
      <c r="V24" s="39"/>
      <c r="W24" s="1060"/>
      <c r="X24" s="1060"/>
      <c r="Y24" s="1060"/>
      <c r="Z24" s="1060"/>
      <c r="AA24" s="1060"/>
      <c r="AB24" s="1060"/>
    </row>
    <row r="25" spans="1:30">
      <c r="A25" s="29">
        <v>0.72</v>
      </c>
      <c r="B25" s="38">
        <f t="shared" si="4"/>
        <v>1210</v>
      </c>
      <c r="C25" s="38">
        <f t="shared" si="5"/>
        <v>1614</v>
      </c>
      <c r="D25" s="38">
        <f t="shared" si="6"/>
        <v>1845</v>
      </c>
      <c r="E25" s="38">
        <f t="shared" si="7"/>
        <v>2075</v>
      </c>
      <c r="F25" s="38">
        <f t="shared" si="8"/>
        <v>2306</v>
      </c>
      <c r="G25" s="38">
        <f t="shared" si="9"/>
        <v>2490</v>
      </c>
      <c r="H25" s="38">
        <f t="shared" si="10"/>
        <v>2675</v>
      </c>
      <c r="J25" s="29">
        <v>0.72</v>
      </c>
      <c r="K25" s="38">
        <f t="shared" si="11"/>
        <v>1210.3125</v>
      </c>
      <c r="L25" s="38">
        <f t="shared" si="2"/>
        <v>1613.75</v>
      </c>
      <c r="M25" s="38">
        <f t="shared" si="2"/>
        <v>1845</v>
      </c>
      <c r="N25" s="38">
        <f t="shared" si="2"/>
        <v>2075</v>
      </c>
      <c r="O25" s="38">
        <f t="shared" si="2"/>
        <v>2306.25</v>
      </c>
      <c r="P25" s="38">
        <f t="shared" si="2"/>
        <v>2490</v>
      </c>
      <c r="Q25" s="38">
        <f t="shared" si="2"/>
        <v>2674.9999999999995</v>
      </c>
      <c r="S25" t="s">
        <v>107</v>
      </c>
      <c r="T25" s="5" t="s">
        <v>151</v>
      </c>
      <c r="U25" s="5" t="s">
        <v>158</v>
      </c>
      <c r="V25" s="39">
        <v>0</v>
      </c>
      <c r="W25" s="1060">
        <v>8</v>
      </c>
      <c r="X25" s="1060">
        <v>13</v>
      </c>
      <c r="Y25" s="1060">
        <v>18</v>
      </c>
      <c r="Z25" s="1060">
        <v>22</v>
      </c>
      <c r="AA25" s="1060">
        <v>26</v>
      </c>
      <c r="AB25" s="1060">
        <v>30</v>
      </c>
    </row>
    <row r="26" spans="1:30">
      <c r="A26" s="29">
        <v>0.73</v>
      </c>
      <c r="B26" s="38">
        <f t="shared" si="4"/>
        <v>1227</v>
      </c>
      <c r="C26" s="38">
        <f t="shared" si="5"/>
        <v>1636</v>
      </c>
      <c r="D26" s="38">
        <f t="shared" si="6"/>
        <v>1871</v>
      </c>
      <c r="E26" s="38">
        <f t="shared" si="7"/>
        <v>2104</v>
      </c>
      <c r="F26" s="38">
        <f t="shared" si="8"/>
        <v>2338</v>
      </c>
      <c r="G26" s="38">
        <f t="shared" si="9"/>
        <v>2525</v>
      </c>
      <c r="H26" s="38">
        <f t="shared" si="10"/>
        <v>2713</v>
      </c>
      <c r="J26" s="29">
        <v>0.73</v>
      </c>
      <c r="K26" s="38">
        <f t="shared" si="11"/>
        <v>1227.1875</v>
      </c>
      <c r="L26" s="38">
        <f t="shared" si="2"/>
        <v>1636.25</v>
      </c>
      <c r="M26" s="38">
        <f t="shared" si="2"/>
        <v>1871.25</v>
      </c>
      <c r="N26" s="38">
        <f t="shared" si="2"/>
        <v>2103.75</v>
      </c>
      <c r="O26" s="38">
        <f t="shared" si="2"/>
        <v>2337.5</v>
      </c>
      <c r="P26" s="38">
        <f t="shared" si="2"/>
        <v>2524.9999999999995</v>
      </c>
      <c r="Q26" s="38">
        <f t="shared" si="2"/>
        <v>2712.4999999999995</v>
      </c>
      <c r="T26" s="5" t="s">
        <v>152</v>
      </c>
      <c r="U26" s="5" t="s">
        <v>159</v>
      </c>
      <c r="V26" s="39">
        <v>0</v>
      </c>
      <c r="W26" s="1060">
        <v>24</v>
      </c>
      <c r="X26" s="1060">
        <v>42</v>
      </c>
      <c r="Y26" s="1060">
        <v>57</v>
      </c>
      <c r="Z26" s="1060">
        <v>69</v>
      </c>
      <c r="AA26" s="1060">
        <v>81</v>
      </c>
      <c r="AB26" s="1060">
        <v>93</v>
      </c>
    </row>
    <row r="27" spans="1:30">
      <c r="A27" s="29">
        <v>0.75</v>
      </c>
      <c r="B27" s="38">
        <f t="shared" ref="B27:B35" si="14">ROUND(K27,0)</f>
        <v>1261</v>
      </c>
      <c r="C27" s="38">
        <f t="shared" ref="C27:C35" si="15">ROUND(L27,0)</f>
        <v>1681</v>
      </c>
      <c r="D27" s="38">
        <f t="shared" ref="D27:D35" si="16">ROUND(M27,0)</f>
        <v>1923</v>
      </c>
      <c r="E27" s="38">
        <f t="shared" ref="E27:E35" si="17">ROUND(N27,0)</f>
        <v>2163</v>
      </c>
      <c r="F27" s="38">
        <f t="shared" ref="F27:F35" si="18">ROUND(O27,0)</f>
        <v>2403</v>
      </c>
      <c r="G27" s="38">
        <f t="shared" ref="G27:G35" si="19">ROUND(P27,0)</f>
        <v>2594</v>
      </c>
      <c r="H27" s="38">
        <f t="shared" ref="H27:H35" si="20">ROUND(Q27,0)</f>
        <v>2786</v>
      </c>
      <c r="J27" s="29">
        <v>0.75</v>
      </c>
      <c r="K27" s="38">
        <f t="shared" ref="K27:K35" si="21">0.75*L27</f>
        <v>1260.9375</v>
      </c>
      <c r="L27" s="38">
        <f t="shared" ref="L27:Q35" si="22">MROUND($A27*MROUND(L$13*$B$5,50),50)/12*$B$6</f>
        <v>1681.25</v>
      </c>
      <c r="M27" s="38">
        <f t="shared" si="22"/>
        <v>1922.4999999999998</v>
      </c>
      <c r="N27" s="38">
        <f t="shared" si="22"/>
        <v>2162.5</v>
      </c>
      <c r="O27" s="38">
        <f t="shared" si="22"/>
        <v>2402.5</v>
      </c>
      <c r="P27" s="38">
        <f t="shared" si="22"/>
        <v>2593.75</v>
      </c>
      <c r="Q27" s="38">
        <f t="shared" si="22"/>
        <v>2786.25</v>
      </c>
    </row>
    <row r="28" spans="1:30">
      <c r="A28" s="29">
        <v>0.8</v>
      </c>
      <c r="B28" s="38">
        <f t="shared" si="14"/>
        <v>1344</v>
      </c>
      <c r="C28" s="38">
        <f t="shared" si="15"/>
        <v>1793</v>
      </c>
      <c r="D28" s="38">
        <f t="shared" si="16"/>
        <v>2050</v>
      </c>
      <c r="E28" s="38">
        <f t="shared" si="17"/>
        <v>2306</v>
      </c>
      <c r="F28" s="38">
        <f t="shared" si="18"/>
        <v>2563</v>
      </c>
      <c r="G28" s="38">
        <f t="shared" si="19"/>
        <v>2768</v>
      </c>
      <c r="H28" s="38">
        <f t="shared" si="20"/>
        <v>2973</v>
      </c>
      <c r="J28" s="29">
        <v>0.8</v>
      </c>
      <c r="K28" s="38">
        <f t="shared" si="21"/>
        <v>1344.375</v>
      </c>
      <c r="L28" s="38">
        <f t="shared" si="22"/>
        <v>1792.5</v>
      </c>
      <c r="M28" s="38">
        <f t="shared" si="22"/>
        <v>2050</v>
      </c>
      <c r="N28" s="38">
        <f t="shared" si="22"/>
        <v>2306.25</v>
      </c>
      <c r="O28" s="38">
        <f t="shared" si="22"/>
        <v>2562.4999999999995</v>
      </c>
      <c r="P28" s="38">
        <f t="shared" si="22"/>
        <v>2767.5</v>
      </c>
      <c r="Q28" s="38">
        <f t="shared" si="22"/>
        <v>2972.5</v>
      </c>
      <c r="S28" s="1816" t="s">
        <v>1403</v>
      </c>
      <c r="T28" s="37"/>
      <c r="U28" s="37"/>
      <c r="V28" s="37"/>
      <c r="W28" s="37"/>
      <c r="X28" s="37"/>
      <c r="Y28" s="37"/>
      <c r="Z28" s="37"/>
      <c r="AA28" s="37"/>
      <c r="AB28" s="37"/>
      <c r="AC28" s="37"/>
      <c r="AD28" s="37"/>
    </row>
    <row r="29" spans="1:30">
      <c r="A29" s="29">
        <v>0.9</v>
      </c>
      <c r="B29" s="38">
        <f t="shared" si="14"/>
        <v>1513</v>
      </c>
      <c r="C29" s="38">
        <f t="shared" si="15"/>
        <v>2018</v>
      </c>
      <c r="D29" s="38">
        <f t="shared" si="16"/>
        <v>2306</v>
      </c>
      <c r="E29" s="38">
        <f t="shared" si="17"/>
        <v>2594</v>
      </c>
      <c r="F29" s="38">
        <f t="shared" si="18"/>
        <v>2883</v>
      </c>
      <c r="G29" s="38">
        <f t="shared" si="19"/>
        <v>3113</v>
      </c>
      <c r="H29" s="38">
        <f t="shared" si="20"/>
        <v>3344</v>
      </c>
      <c r="J29" s="29">
        <v>0.9</v>
      </c>
      <c r="K29" s="38">
        <f t="shared" si="21"/>
        <v>1513.125</v>
      </c>
      <c r="L29" s="38">
        <f t="shared" si="22"/>
        <v>2017.5</v>
      </c>
      <c r="M29" s="38">
        <f t="shared" si="22"/>
        <v>2306.25</v>
      </c>
      <c r="N29" s="38">
        <f t="shared" si="22"/>
        <v>2593.75</v>
      </c>
      <c r="O29" s="38">
        <f t="shared" si="22"/>
        <v>2882.5</v>
      </c>
      <c r="P29" s="38">
        <f t="shared" si="22"/>
        <v>3112.5</v>
      </c>
      <c r="Q29" s="38">
        <f t="shared" si="22"/>
        <v>3343.75</v>
      </c>
      <c r="S29" s="5"/>
    </row>
    <row r="30" spans="1:30">
      <c r="A30" s="29">
        <v>1</v>
      </c>
      <c r="B30" s="38">
        <f t="shared" si="14"/>
        <v>1681</v>
      </c>
      <c r="C30" s="38">
        <f t="shared" si="15"/>
        <v>2241</v>
      </c>
      <c r="D30" s="38">
        <f t="shared" si="16"/>
        <v>2563</v>
      </c>
      <c r="E30" s="38">
        <f t="shared" si="17"/>
        <v>2883</v>
      </c>
      <c r="F30" s="38">
        <f t="shared" si="18"/>
        <v>3203</v>
      </c>
      <c r="G30" s="38">
        <f t="shared" si="19"/>
        <v>3459</v>
      </c>
      <c r="H30" s="38">
        <f t="shared" si="20"/>
        <v>3715</v>
      </c>
      <c r="J30" s="29">
        <v>1</v>
      </c>
      <c r="K30" s="38">
        <f t="shared" si="21"/>
        <v>1680.9375</v>
      </c>
      <c r="L30" s="38">
        <f t="shared" si="22"/>
        <v>2241.25</v>
      </c>
      <c r="M30" s="38">
        <f t="shared" si="22"/>
        <v>2562.4999999999995</v>
      </c>
      <c r="N30" s="38">
        <f t="shared" si="22"/>
        <v>2882.5</v>
      </c>
      <c r="O30" s="38">
        <f t="shared" si="22"/>
        <v>3202.5</v>
      </c>
      <c r="P30" s="38">
        <f t="shared" si="22"/>
        <v>3458.7499999999995</v>
      </c>
      <c r="Q30" s="38">
        <f t="shared" si="22"/>
        <v>3715</v>
      </c>
      <c r="S30" s="8" t="s">
        <v>110</v>
      </c>
    </row>
    <row r="31" spans="1:30">
      <c r="A31" s="29">
        <v>1.1000000000000001</v>
      </c>
      <c r="B31" s="38">
        <f t="shared" si="14"/>
        <v>1849</v>
      </c>
      <c r="C31" s="38">
        <f t="shared" si="15"/>
        <v>2465</v>
      </c>
      <c r="D31" s="38">
        <f t="shared" si="16"/>
        <v>2819</v>
      </c>
      <c r="E31" s="38">
        <f t="shared" si="17"/>
        <v>3171</v>
      </c>
      <c r="F31" s="38">
        <f t="shared" si="18"/>
        <v>3523</v>
      </c>
      <c r="G31" s="38">
        <f t="shared" si="19"/>
        <v>3805</v>
      </c>
      <c r="H31" s="38">
        <f t="shared" si="20"/>
        <v>4086</v>
      </c>
      <c r="J31" s="29">
        <v>1.1000000000000001</v>
      </c>
      <c r="K31" s="38">
        <f t="shared" si="21"/>
        <v>1848.7499999999995</v>
      </c>
      <c r="L31" s="38">
        <f t="shared" si="22"/>
        <v>2464.9999999999995</v>
      </c>
      <c r="M31" s="38">
        <f t="shared" si="22"/>
        <v>2818.75</v>
      </c>
      <c r="N31" s="38">
        <f t="shared" si="22"/>
        <v>3171.25</v>
      </c>
      <c r="O31" s="38">
        <f t="shared" si="22"/>
        <v>3522.4999999999995</v>
      </c>
      <c r="P31" s="38">
        <f t="shared" si="22"/>
        <v>3805</v>
      </c>
      <c r="Q31" s="38">
        <f t="shared" si="22"/>
        <v>4086.25</v>
      </c>
    </row>
    <row r="32" spans="1:30">
      <c r="A32" s="29">
        <v>1.2</v>
      </c>
      <c r="B32" s="38">
        <f t="shared" si="14"/>
        <v>2018</v>
      </c>
      <c r="C32" s="38">
        <f t="shared" si="15"/>
        <v>2690</v>
      </c>
      <c r="D32" s="38">
        <f t="shared" si="16"/>
        <v>3075</v>
      </c>
      <c r="E32" s="38">
        <f t="shared" si="17"/>
        <v>3459</v>
      </c>
      <c r="F32" s="38">
        <f t="shared" si="18"/>
        <v>3843</v>
      </c>
      <c r="G32" s="38">
        <f t="shared" si="19"/>
        <v>4150</v>
      </c>
      <c r="H32" s="38">
        <f t="shared" si="20"/>
        <v>4458</v>
      </c>
      <c r="J32" s="29">
        <v>1.2</v>
      </c>
      <c r="K32" s="38">
        <f t="shared" si="21"/>
        <v>2017.4999999999995</v>
      </c>
      <c r="L32" s="38">
        <f t="shared" si="22"/>
        <v>2689.9999999999995</v>
      </c>
      <c r="M32" s="38">
        <f t="shared" si="22"/>
        <v>3075</v>
      </c>
      <c r="N32" s="38">
        <f t="shared" si="22"/>
        <v>3458.7499999999995</v>
      </c>
      <c r="O32" s="38">
        <f t="shared" si="22"/>
        <v>3842.5</v>
      </c>
      <c r="P32" s="38">
        <f t="shared" si="22"/>
        <v>4150</v>
      </c>
      <c r="Q32" s="38">
        <f t="shared" si="22"/>
        <v>4457.5</v>
      </c>
      <c r="S32" s="8" t="s">
        <v>111</v>
      </c>
    </row>
    <row r="33" spans="1:28">
      <c r="A33" s="29">
        <v>1.35</v>
      </c>
      <c r="B33" s="38">
        <f t="shared" si="14"/>
        <v>2270</v>
      </c>
      <c r="C33" s="38">
        <f t="shared" si="15"/>
        <v>3026</v>
      </c>
      <c r="D33" s="38">
        <f t="shared" si="16"/>
        <v>3460</v>
      </c>
      <c r="E33" s="38">
        <f t="shared" si="17"/>
        <v>3891</v>
      </c>
      <c r="F33" s="38">
        <f t="shared" si="18"/>
        <v>4324</v>
      </c>
      <c r="G33" s="38">
        <f t="shared" si="19"/>
        <v>4669</v>
      </c>
      <c r="H33" s="38">
        <f t="shared" si="20"/>
        <v>5015</v>
      </c>
      <c r="J33" s="29">
        <v>1.35</v>
      </c>
      <c r="K33" s="38">
        <f t="shared" si="21"/>
        <v>2269.6875</v>
      </c>
      <c r="L33" s="38">
        <f t="shared" si="22"/>
        <v>3026.25</v>
      </c>
      <c r="M33" s="38">
        <f t="shared" si="22"/>
        <v>3460</v>
      </c>
      <c r="N33" s="38">
        <f t="shared" si="22"/>
        <v>3891.25</v>
      </c>
      <c r="O33" s="38">
        <f t="shared" si="22"/>
        <v>4323.75</v>
      </c>
      <c r="P33" s="38">
        <f t="shared" si="22"/>
        <v>4668.75</v>
      </c>
      <c r="Q33" s="38">
        <f t="shared" si="22"/>
        <v>5015</v>
      </c>
    </row>
    <row r="34" spans="1:28">
      <c r="A34" s="29">
        <v>1.4</v>
      </c>
      <c r="B34" s="38">
        <f t="shared" si="14"/>
        <v>2353</v>
      </c>
      <c r="C34" s="38">
        <f t="shared" si="15"/>
        <v>3138</v>
      </c>
      <c r="D34" s="38">
        <f t="shared" si="16"/>
        <v>3588</v>
      </c>
      <c r="E34" s="38">
        <f t="shared" si="17"/>
        <v>4035</v>
      </c>
      <c r="F34" s="38">
        <f t="shared" si="18"/>
        <v>4484</v>
      </c>
      <c r="G34" s="38">
        <f t="shared" si="19"/>
        <v>4843</v>
      </c>
      <c r="H34" s="38">
        <f t="shared" si="20"/>
        <v>5201</v>
      </c>
      <c r="J34" s="29">
        <v>1.4</v>
      </c>
      <c r="K34" s="38">
        <f t="shared" si="21"/>
        <v>2353.125</v>
      </c>
      <c r="L34" s="38">
        <f t="shared" si="22"/>
        <v>3137.5</v>
      </c>
      <c r="M34" s="38">
        <f t="shared" si="22"/>
        <v>3587.5</v>
      </c>
      <c r="N34" s="38">
        <f t="shared" si="22"/>
        <v>4035</v>
      </c>
      <c r="O34" s="38">
        <f t="shared" si="22"/>
        <v>4483.75</v>
      </c>
      <c r="P34" s="38">
        <f t="shared" si="22"/>
        <v>4842.5</v>
      </c>
      <c r="Q34" s="38">
        <f t="shared" si="22"/>
        <v>5201.25</v>
      </c>
      <c r="S34" t="s">
        <v>112</v>
      </c>
      <c r="W34" t="s">
        <v>113</v>
      </c>
    </row>
    <row r="35" spans="1:28">
      <c r="A35" s="29">
        <v>1.5</v>
      </c>
      <c r="B35" s="38">
        <f t="shared" si="14"/>
        <v>2522</v>
      </c>
      <c r="C35" s="38">
        <f t="shared" si="15"/>
        <v>3363</v>
      </c>
      <c r="D35" s="38">
        <f t="shared" si="16"/>
        <v>3844</v>
      </c>
      <c r="E35" s="38">
        <f t="shared" si="17"/>
        <v>4324</v>
      </c>
      <c r="F35" s="38">
        <f t="shared" si="18"/>
        <v>4804</v>
      </c>
      <c r="G35" s="38">
        <f t="shared" si="19"/>
        <v>5189</v>
      </c>
      <c r="H35" s="38">
        <f t="shared" si="20"/>
        <v>5573</v>
      </c>
      <c r="J35" s="29">
        <v>1.5</v>
      </c>
      <c r="K35" s="38">
        <f t="shared" si="21"/>
        <v>2521.875</v>
      </c>
      <c r="L35" s="38">
        <f t="shared" si="22"/>
        <v>3362.5</v>
      </c>
      <c r="M35" s="38">
        <f t="shared" si="22"/>
        <v>3843.75</v>
      </c>
      <c r="N35" s="38">
        <f t="shared" si="22"/>
        <v>4323.75</v>
      </c>
      <c r="O35" s="38">
        <f t="shared" si="22"/>
        <v>4803.75</v>
      </c>
      <c r="P35" s="38">
        <f t="shared" si="22"/>
        <v>5188.7499999999991</v>
      </c>
      <c r="Q35" s="38">
        <f t="shared" si="22"/>
        <v>5572.5</v>
      </c>
      <c r="U35" s="5" t="s">
        <v>160</v>
      </c>
      <c r="V35" t="s">
        <v>97</v>
      </c>
      <c r="W35" t="s">
        <v>109</v>
      </c>
      <c r="X35" s="5" t="s">
        <v>768</v>
      </c>
      <c r="Y35" s="5" t="s">
        <v>769</v>
      </c>
      <c r="Z35" s="5" t="s">
        <v>770</v>
      </c>
      <c r="AA35" s="5" t="s">
        <v>771</v>
      </c>
      <c r="AB35" s="5" t="s">
        <v>772</v>
      </c>
    </row>
    <row r="36" spans="1:28">
      <c r="S36" t="s">
        <v>104</v>
      </c>
      <c r="T36" s="5" t="s">
        <v>151</v>
      </c>
      <c r="U36" s="5" t="s">
        <v>154</v>
      </c>
      <c r="V36" s="39">
        <v>0</v>
      </c>
      <c r="W36" s="39">
        <v>13</v>
      </c>
      <c r="X36" s="39">
        <v>15</v>
      </c>
      <c r="Y36" s="39">
        <v>18</v>
      </c>
      <c r="Z36" s="39">
        <v>21</v>
      </c>
      <c r="AA36" s="39">
        <v>24</v>
      </c>
      <c r="AB36" s="39">
        <v>26</v>
      </c>
    </row>
    <row r="37" spans="1:28">
      <c r="A37" s="37">
        <v>2020</v>
      </c>
      <c r="E37" s="31" t="s">
        <v>161</v>
      </c>
      <c r="R37" s="5"/>
      <c r="T37" s="5" t="s">
        <v>152</v>
      </c>
      <c r="U37" s="5" t="s">
        <v>155</v>
      </c>
      <c r="V37" s="39">
        <v>0</v>
      </c>
      <c r="W37" s="39">
        <v>15</v>
      </c>
      <c r="X37" s="39">
        <v>18</v>
      </c>
      <c r="Y37" s="39">
        <v>23</v>
      </c>
      <c r="Z37" s="39">
        <v>28</v>
      </c>
      <c r="AA37" s="39">
        <v>33</v>
      </c>
      <c r="AB37" s="39">
        <v>38</v>
      </c>
    </row>
    <row r="38" spans="1:28">
      <c r="A38" s="6" t="s">
        <v>1301</v>
      </c>
      <c r="E38" s="5" t="s">
        <v>1302</v>
      </c>
      <c r="V38" s="39"/>
      <c r="W38" s="39"/>
      <c r="X38" s="39"/>
      <c r="Y38" s="39"/>
      <c r="Z38" s="39"/>
      <c r="AA38" s="39"/>
      <c r="AB38" s="39"/>
    </row>
    <row r="39" spans="1:28">
      <c r="A39" s="5" t="s">
        <v>145</v>
      </c>
      <c r="B39">
        <v>0.70051194539249151</v>
      </c>
      <c r="C39">
        <v>0.80034129692832767</v>
      </c>
      <c r="D39">
        <v>0.90017064846416384</v>
      </c>
      <c r="E39">
        <v>1</v>
      </c>
      <c r="F39">
        <v>1.0802047781569966</v>
      </c>
      <c r="G39">
        <v>1.1604095563139931</v>
      </c>
      <c r="H39">
        <v>1.2406143344709897</v>
      </c>
      <c r="I39">
        <v>1.3208191126279865</v>
      </c>
      <c r="K39" s="5"/>
      <c r="S39" t="s">
        <v>105</v>
      </c>
      <c r="T39" s="5" t="s">
        <v>151</v>
      </c>
      <c r="U39" s="5" t="s">
        <v>156</v>
      </c>
      <c r="V39" s="39">
        <v>0</v>
      </c>
      <c r="W39" s="39">
        <v>5</v>
      </c>
      <c r="X39" s="39">
        <v>5</v>
      </c>
      <c r="Y39" s="39">
        <v>6</v>
      </c>
      <c r="Z39" s="39">
        <v>8</v>
      </c>
      <c r="AA39" s="39">
        <v>9</v>
      </c>
      <c r="AB39" s="39">
        <v>11</v>
      </c>
    </row>
    <row r="40" spans="1:28">
      <c r="A40" s="5" t="s">
        <v>192</v>
      </c>
      <c r="B40">
        <v>1</v>
      </c>
      <c r="C40">
        <v>2</v>
      </c>
      <c r="D40">
        <v>3</v>
      </c>
      <c r="E40">
        <v>4</v>
      </c>
      <c r="F40">
        <v>5</v>
      </c>
      <c r="G40">
        <v>6</v>
      </c>
      <c r="H40">
        <v>7</v>
      </c>
      <c r="I40">
        <v>8</v>
      </c>
      <c r="M40" s="5"/>
      <c r="N40" s="5"/>
      <c r="O40" s="5"/>
      <c r="P40" s="5"/>
      <c r="Q40" s="5"/>
      <c r="T40" s="5" t="s">
        <v>152</v>
      </c>
      <c r="U40" s="5" t="s">
        <v>157</v>
      </c>
      <c r="V40" s="39">
        <v>0</v>
      </c>
      <c r="W40" s="39">
        <v>8</v>
      </c>
      <c r="X40" s="39">
        <v>10</v>
      </c>
      <c r="Y40" s="39">
        <v>12</v>
      </c>
      <c r="Z40" s="39">
        <v>14</v>
      </c>
      <c r="AA40" s="39">
        <v>17</v>
      </c>
      <c r="AB40" s="39">
        <v>19</v>
      </c>
    </row>
    <row r="41" spans="1:28">
      <c r="A41" s="44">
        <v>1</v>
      </c>
      <c r="B41" s="97">
        <v>121800</v>
      </c>
      <c r="C41" s="97">
        <v>139200</v>
      </c>
      <c r="D41" s="97">
        <v>156600</v>
      </c>
      <c r="E41" s="97">
        <v>174000</v>
      </c>
      <c r="F41" s="97">
        <v>188000</v>
      </c>
      <c r="G41" s="97">
        <v>201900</v>
      </c>
      <c r="H41" s="97">
        <v>215800</v>
      </c>
      <c r="I41" s="97">
        <v>229700</v>
      </c>
      <c r="P41" s="98"/>
      <c r="Q41" s="98"/>
      <c r="V41" s="39"/>
      <c r="W41" s="39"/>
      <c r="X41" s="39"/>
      <c r="Y41" s="39"/>
      <c r="Z41" s="39"/>
      <c r="AA41" s="39"/>
      <c r="AB41" s="39"/>
    </row>
    <row r="42" spans="1:28">
      <c r="A42" s="44">
        <v>0.8</v>
      </c>
      <c r="B42" s="97">
        <v>97440</v>
      </c>
      <c r="C42" s="97">
        <v>111360</v>
      </c>
      <c r="D42" s="97">
        <v>125280</v>
      </c>
      <c r="E42" s="97">
        <v>139200</v>
      </c>
      <c r="F42" s="97">
        <v>150400</v>
      </c>
      <c r="G42" s="97">
        <v>161520</v>
      </c>
      <c r="H42" s="97">
        <v>172640</v>
      </c>
      <c r="I42" s="97">
        <v>183760</v>
      </c>
      <c r="P42" s="98"/>
      <c r="S42" t="s">
        <v>106</v>
      </c>
      <c r="U42">
        <v>3</v>
      </c>
      <c r="V42" s="39">
        <v>0</v>
      </c>
      <c r="W42" s="39">
        <v>22</v>
      </c>
      <c r="X42" s="39">
        <v>27</v>
      </c>
      <c r="Y42" s="39">
        <v>38</v>
      </c>
      <c r="Z42" s="39">
        <v>54</v>
      </c>
      <c r="AA42" s="39">
        <v>72</v>
      </c>
      <c r="AB42" s="39">
        <v>90</v>
      </c>
    </row>
    <row r="43" spans="1:28">
      <c r="A43" s="44">
        <v>0.7</v>
      </c>
      <c r="B43" s="97">
        <v>85260</v>
      </c>
      <c r="C43" s="97">
        <v>97440</v>
      </c>
      <c r="D43" s="97">
        <v>109620</v>
      </c>
      <c r="E43" s="97">
        <v>121800</v>
      </c>
      <c r="F43" s="97">
        <v>131600</v>
      </c>
      <c r="G43" s="97">
        <v>141330</v>
      </c>
      <c r="H43" s="97">
        <v>151060</v>
      </c>
      <c r="I43" s="97">
        <v>160790</v>
      </c>
      <c r="P43" s="98"/>
      <c r="V43" s="39"/>
      <c r="W43" s="39"/>
      <c r="X43" s="39"/>
      <c r="Y43" s="39"/>
      <c r="Z43" s="39"/>
      <c r="AA43" s="39"/>
      <c r="AB43" s="39"/>
    </row>
    <row r="44" spans="1:28">
      <c r="A44" s="44">
        <v>0.6</v>
      </c>
      <c r="B44" s="97">
        <v>73080</v>
      </c>
      <c r="C44" s="97">
        <v>83520</v>
      </c>
      <c r="D44" s="97">
        <v>93960</v>
      </c>
      <c r="E44" s="97">
        <v>104400</v>
      </c>
      <c r="F44" s="97">
        <v>112800</v>
      </c>
      <c r="G44" s="97">
        <v>121140</v>
      </c>
      <c r="H44" s="97">
        <v>129480</v>
      </c>
      <c r="I44" s="97">
        <v>137820</v>
      </c>
      <c r="P44" s="98"/>
      <c r="S44" t="s">
        <v>107</v>
      </c>
      <c r="T44" s="5" t="s">
        <v>151</v>
      </c>
      <c r="U44" s="5" t="s">
        <v>158</v>
      </c>
      <c r="V44" s="39">
        <v>0</v>
      </c>
      <c r="W44" s="39">
        <v>11</v>
      </c>
      <c r="X44" s="39">
        <v>13</v>
      </c>
      <c r="Y44" s="39">
        <v>19</v>
      </c>
      <c r="Z44" s="39">
        <v>23</v>
      </c>
      <c r="AA44" s="39">
        <v>26</v>
      </c>
      <c r="AB44" s="39">
        <v>30</v>
      </c>
    </row>
    <row r="45" spans="1:28">
      <c r="A45" s="44">
        <v>0.55000000000000004</v>
      </c>
      <c r="B45" s="97">
        <v>66990</v>
      </c>
      <c r="C45" s="97">
        <v>76560</v>
      </c>
      <c r="D45" s="97">
        <v>86130</v>
      </c>
      <c r="E45" s="97">
        <v>95700</v>
      </c>
      <c r="F45" s="97">
        <v>103400</v>
      </c>
      <c r="G45" s="97">
        <v>111045</v>
      </c>
      <c r="H45" s="97">
        <v>118690</v>
      </c>
      <c r="I45" s="97">
        <v>126335</v>
      </c>
      <c r="P45" s="98"/>
      <c r="T45" s="5" t="s">
        <v>152</v>
      </c>
      <c r="U45" s="5" t="s">
        <v>159</v>
      </c>
      <c r="V45" s="39">
        <v>0</v>
      </c>
      <c r="W45" s="39">
        <v>17</v>
      </c>
      <c r="X45" s="39">
        <v>20</v>
      </c>
      <c r="Y45" s="39">
        <v>29</v>
      </c>
      <c r="Z45" s="39">
        <v>36</v>
      </c>
      <c r="AA45" s="39">
        <v>43</v>
      </c>
      <c r="AB45" s="39">
        <v>48</v>
      </c>
    </row>
    <row r="46" spans="1:28">
      <c r="A46" s="44">
        <v>0.5</v>
      </c>
      <c r="B46" s="97">
        <v>60900</v>
      </c>
      <c r="C46" s="97">
        <v>69600</v>
      </c>
      <c r="D46" s="97">
        <v>78300</v>
      </c>
      <c r="E46" s="97">
        <v>87000</v>
      </c>
      <c r="F46" s="97">
        <v>94000</v>
      </c>
      <c r="G46" s="97">
        <v>100950</v>
      </c>
      <c r="H46" s="97">
        <v>107900</v>
      </c>
      <c r="I46" s="97">
        <v>114850</v>
      </c>
      <c r="P46" s="98"/>
    </row>
    <row r="47" spans="1:28">
      <c r="A47" s="44">
        <v>0.45</v>
      </c>
      <c r="B47" s="97">
        <v>54810</v>
      </c>
      <c r="C47" s="97">
        <v>62640</v>
      </c>
      <c r="D47" s="97">
        <v>70470</v>
      </c>
      <c r="E47" s="97">
        <v>78300</v>
      </c>
      <c r="F47" s="97">
        <v>84600</v>
      </c>
      <c r="G47" s="97">
        <v>90855</v>
      </c>
      <c r="H47" s="97">
        <v>97110</v>
      </c>
      <c r="I47" s="97">
        <v>103365</v>
      </c>
      <c r="P47" s="98"/>
      <c r="S47" t="s">
        <v>114</v>
      </c>
    </row>
    <row r="48" spans="1:28">
      <c r="A48" s="44">
        <v>0.4</v>
      </c>
      <c r="B48" s="97">
        <v>48720</v>
      </c>
      <c r="C48" s="97">
        <v>55680</v>
      </c>
      <c r="D48" s="97">
        <v>62640</v>
      </c>
      <c r="E48" s="97">
        <v>69600</v>
      </c>
      <c r="F48" s="97">
        <v>75200</v>
      </c>
      <c r="G48" s="97">
        <v>80760</v>
      </c>
      <c r="H48" s="97">
        <v>86320</v>
      </c>
      <c r="I48" s="97">
        <v>91880</v>
      </c>
      <c r="P48" s="98"/>
    </row>
    <row r="49" spans="1:16">
      <c r="A49" s="44">
        <v>0.35</v>
      </c>
      <c r="B49" s="97">
        <v>42630</v>
      </c>
      <c r="C49" s="97">
        <v>48720</v>
      </c>
      <c r="D49" s="97">
        <v>54810</v>
      </c>
      <c r="E49" s="97">
        <v>60900</v>
      </c>
      <c r="F49" s="97">
        <v>65800</v>
      </c>
      <c r="G49" s="97">
        <v>70665</v>
      </c>
      <c r="H49" s="97">
        <v>75530</v>
      </c>
      <c r="I49" s="97">
        <v>80395</v>
      </c>
      <c r="P49" s="98"/>
    </row>
    <row r="50" spans="1:16">
      <c r="A50" s="44">
        <v>0.3</v>
      </c>
      <c r="B50" s="97">
        <v>36540</v>
      </c>
      <c r="C50" s="97">
        <v>41760</v>
      </c>
      <c r="D50" s="97">
        <v>46980</v>
      </c>
      <c r="E50" s="97">
        <v>52200</v>
      </c>
      <c r="F50" s="97">
        <v>56400</v>
      </c>
      <c r="G50" s="97">
        <v>60570</v>
      </c>
      <c r="H50" s="97">
        <v>64740</v>
      </c>
      <c r="I50" s="97">
        <v>68910</v>
      </c>
      <c r="P50" s="98"/>
    </row>
    <row r="51" spans="1:16">
      <c r="A51" s="42"/>
    </row>
    <row r="52" spans="1:16">
      <c r="A52" s="42"/>
      <c r="B52" s="45">
        <f t="shared" ref="B52:I57" si="23">B44/B$41</f>
        <v>0.6</v>
      </c>
      <c r="C52" s="45">
        <f t="shared" si="23"/>
        <v>0.6</v>
      </c>
      <c r="D52" s="45">
        <f t="shared" si="23"/>
        <v>0.6</v>
      </c>
      <c r="E52" s="45">
        <f t="shared" si="23"/>
        <v>0.6</v>
      </c>
      <c r="F52" s="45">
        <f t="shared" si="23"/>
        <v>0.6</v>
      </c>
      <c r="G52" s="45">
        <f t="shared" si="23"/>
        <v>0.6</v>
      </c>
      <c r="H52" s="45">
        <f t="shared" si="23"/>
        <v>0.6</v>
      </c>
      <c r="I52" s="45">
        <f t="shared" si="23"/>
        <v>0.6</v>
      </c>
    </row>
    <row r="53" spans="1:16">
      <c r="A53" s="43"/>
      <c r="B53" s="45">
        <f t="shared" si="23"/>
        <v>0.55000000000000004</v>
      </c>
      <c r="C53" s="45">
        <f t="shared" si="23"/>
        <v>0.55000000000000004</v>
      </c>
      <c r="D53" s="45">
        <f t="shared" si="23"/>
        <v>0.55000000000000004</v>
      </c>
      <c r="E53" s="45">
        <f t="shared" si="23"/>
        <v>0.55000000000000004</v>
      </c>
      <c r="F53" s="45">
        <f t="shared" si="23"/>
        <v>0.55000000000000004</v>
      </c>
      <c r="G53" s="45">
        <f t="shared" si="23"/>
        <v>0.55000000000000004</v>
      </c>
      <c r="H53" s="45">
        <f t="shared" si="23"/>
        <v>0.55000000000000004</v>
      </c>
      <c r="I53" s="45">
        <f t="shared" si="23"/>
        <v>0.55000000000000004</v>
      </c>
    </row>
    <row r="54" spans="1:16">
      <c r="A54" s="42"/>
      <c r="B54" s="45">
        <f t="shared" si="23"/>
        <v>0.5</v>
      </c>
      <c r="C54" s="45">
        <f t="shared" si="23"/>
        <v>0.5</v>
      </c>
      <c r="D54" s="45">
        <f t="shared" si="23"/>
        <v>0.5</v>
      </c>
      <c r="E54" s="45">
        <f t="shared" si="23"/>
        <v>0.5</v>
      </c>
      <c r="F54" s="45">
        <f t="shared" si="23"/>
        <v>0.5</v>
      </c>
      <c r="G54" s="45">
        <f t="shared" si="23"/>
        <v>0.5</v>
      </c>
      <c r="H54" s="45">
        <f t="shared" si="23"/>
        <v>0.5</v>
      </c>
      <c r="I54" s="45">
        <f t="shared" si="23"/>
        <v>0.5</v>
      </c>
    </row>
    <row r="55" spans="1:16">
      <c r="A55" s="42"/>
      <c r="B55" s="45">
        <f t="shared" si="23"/>
        <v>0.45</v>
      </c>
      <c r="C55" s="45">
        <f t="shared" si="23"/>
        <v>0.45</v>
      </c>
      <c r="D55" s="45">
        <f t="shared" si="23"/>
        <v>0.45</v>
      </c>
      <c r="E55" s="45">
        <f t="shared" si="23"/>
        <v>0.45</v>
      </c>
      <c r="F55" s="45">
        <f t="shared" si="23"/>
        <v>0.45</v>
      </c>
      <c r="G55" s="45">
        <f t="shared" si="23"/>
        <v>0.45</v>
      </c>
      <c r="H55" s="45">
        <f t="shared" si="23"/>
        <v>0.45</v>
      </c>
      <c r="I55" s="45">
        <f t="shared" si="23"/>
        <v>0.45</v>
      </c>
    </row>
    <row r="56" spans="1:16">
      <c r="A56" s="42"/>
      <c r="B56" s="45">
        <f t="shared" si="23"/>
        <v>0.4</v>
      </c>
      <c r="C56" s="45">
        <f t="shared" si="23"/>
        <v>0.4</v>
      </c>
      <c r="D56" s="45">
        <f t="shared" si="23"/>
        <v>0.4</v>
      </c>
      <c r="E56" s="45">
        <f t="shared" si="23"/>
        <v>0.4</v>
      </c>
      <c r="F56" s="45">
        <f t="shared" si="23"/>
        <v>0.4</v>
      </c>
      <c r="G56" s="45">
        <f t="shared" si="23"/>
        <v>0.4</v>
      </c>
      <c r="H56" s="45">
        <f t="shared" si="23"/>
        <v>0.4</v>
      </c>
      <c r="I56" s="45">
        <f t="shared" si="23"/>
        <v>0.4</v>
      </c>
    </row>
    <row r="57" spans="1:16">
      <c r="A57" s="42"/>
      <c r="B57" s="45">
        <f t="shared" si="23"/>
        <v>0.35</v>
      </c>
      <c r="C57" s="45">
        <f t="shared" si="23"/>
        <v>0.35</v>
      </c>
      <c r="D57" s="45">
        <f t="shared" si="23"/>
        <v>0.35</v>
      </c>
      <c r="E57" s="45">
        <f t="shared" si="23"/>
        <v>0.35</v>
      </c>
      <c r="F57" s="45">
        <f t="shared" si="23"/>
        <v>0.35</v>
      </c>
      <c r="G57" s="45">
        <f t="shared" si="23"/>
        <v>0.35</v>
      </c>
      <c r="H57" s="45">
        <f t="shared" si="23"/>
        <v>0.35</v>
      </c>
      <c r="I57" s="45">
        <f t="shared" si="23"/>
        <v>0.35</v>
      </c>
    </row>
    <row r="58" spans="1:16">
      <c r="A58" s="42"/>
      <c r="B58" s="45"/>
      <c r="C58" s="45"/>
      <c r="D58" s="45"/>
      <c r="E58" s="45"/>
      <c r="F58" s="45"/>
      <c r="G58" s="45"/>
      <c r="H58" s="45"/>
      <c r="I58" s="45"/>
      <c r="J58" s="45"/>
    </row>
    <row r="59" spans="1:16">
      <c r="A59" s="42"/>
      <c r="B59" s="45"/>
      <c r="C59" s="45"/>
      <c r="D59" s="45"/>
      <c r="E59" s="45"/>
      <c r="F59" s="45"/>
      <c r="G59" s="45"/>
      <c r="H59" s="45"/>
      <c r="I59" s="45"/>
    </row>
    <row r="60" spans="1:16">
      <c r="A60" s="42"/>
      <c r="B60" s="42"/>
      <c r="C60" s="5" t="s">
        <v>165</v>
      </c>
      <c r="D60" s="5" t="s">
        <v>166</v>
      </c>
      <c r="E60" s="5" t="s">
        <v>167</v>
      </c>
      <c r="F60" s="5" t="s">
        <v>168</v>
      </c>
      <c r="G60" s="5" t="s">
        <v>169</v>
      </c>
      <c r="H60" s="5" t="s">
        <v>170</v>
      </c>
      <c r="I60" s="45"/>
    </row>
    <row r="61" spans="1:16">
      <c r="A61" s="42"/>
      <c r="B61" s="42" t="s">
        <v>97</v>
      </c>
      <c r="C61" t="s">
        <v>109</v>
      </c>
      <c r="D61" s="5" t="s">
        <v>768</v>
      </c>
      <c r="E61" s="5" t="s">
        <v>769</v>
      </c>
      <c r="F61" s="5" t="s">
        <v>770</v>
      </c>
      <c r="G61" s="5" t="s">
        <v>771</v>
      </c>
      <c r="H61" s="5" t="s">
        <v>772</v>
      </c>
    </row>
    <row r="62" spans="1:16">
      <c r="A62" s="44">
        <v>1</v>
      </c>
      <c r="B62" s="363">
        <f>0.75*C62</f>
        <v>2283</v>
      </c>
      <c r="C62" s="97">
        <v>3044</v>
      </c>
      <c r="D62" s="97">
        <v>3262</v>
      </c>
      <c r="E62" s="97">
        <v>3914</v>
      </c>
      <c r="F62" s="97">
        <v>4524</v>
      </c>
      <c r="G62" s="97">
        <v>5046</v>
      </c>
      <c r="H62" s="97">
        <v>5568</v>
      </c>
    </row>
    <row r="63" spans="1:16">
      <c r="A63" s="362">
        <v>0.9</v>
      </c>
      <c r="B63" s="363">
        <f t="shared" ref="B63:B77" si="24">0.75*C63</f>
        <v>2055</v>
      </c>
      <c r="C63" s="363">
        <f t="shared" ref="C63:H63" si="25">ROUND(C$62*$A63,0)</f>
        <v>2740</v>
      </c>
      <c r="D63" s="363">
        <f t="shared" si="25"/>
        <v>2936</v>
      </c>
      <c r="E63" s="363">
        <f t="shared" si="25"/>
        <v>3523</v>
      </c>
      <c r="F63" s="363">
        <f t="shared" si="25"/>
        <v>4072</v>
      </c>
      <c r="G63" s="363">
        <f t="shared" si="25"/>
        <v>4541</v>
      </c>
      <c r="H63" s="363">
        <f t="shared" si="25"/>
        <v>5011</v>
      </c>
    </row>
    <row r="64" spans="1:16">
      <c r="A64" s="44">
        <v>0.8</v>
      </c>
      <c r="B64" s="363">
        <f t="shared" si="24"/>
        <v>1827</v>
      </c>
      <c r="C64" s="1793">
        <v>2436</v>
      </c>
      <c r="D64" s="1793">
        <v>2610</v>
      </c>
      <c r="E64" s="1793">
        <v>3132</v>
      </c>
      <c r="F64" s="1793">
        <v>3620</v>
      </c>
      <c r="G64" s="1793">
        <v>4038</v>
      </c>
      <c r="H64" s="1793">
        <v>4455</v>
      </c>
    </row>
    <row r="65" spans="1:9">
      <c r="A65" s="362">
        <v>0.75</v>
      </c>
      <c r="B65" s="363">
        <f t="shared" si="24"/>
        <v>1712.25</v>
      </c>
      <c r="C65" s="363">
        <f t="shared" ref="C65:H66" si="26">ROUND(C$62*$A65,0)</f>
        <v>2283</v>
      </c>
      <c r="D65" s="363">
        <f t="shared" si="26"/>
        <v>2447</v>
      </c>
      <c r="E65" s="363">
        <f t="shared" si="26"/>
        <v>2936</v>
      </c>
      <c r="F65" s="363">
        <f t="shared" si="26"/>
        <v>3393</v>
      </c>
      <c r="G65" s="363">
        <f t="shared" si="26"/>
        <v>3785</v>
      </c>
      <c r="H65" s="363">
        <f t="shared" si="26"/>
        <v>4176</v>
      </c>
    </row>
    <row r="66" spans="1:9">
      <c r="A66" s="362">
        <v>0.72</v>
      </c>
      <c r="B66" s="363">
        <f t="shared" si="24"/>
        <v>1644</v>
      </c>
      <c r="C66" s="363">
        <f t="shared" si="26"/>
        <v>2192</v>
      </c>
      <c r="D66" s="363">
        <f t="shared" si="26"/>
        <v>2349</v>
      </c>
      <c r="E66" s="363">
        <f t="shared" si="26"/>
        <v>2818</v>
      </c>
      <c r="F66" s="363">
        <f t="shared" si="26"/>
        <v>3257</v>
      </c>
      <c r="G66" s="363">
        <f t="shared" si="26"/>
        <v>3633</v>
      </c>
      <c r="H66" s="363">
        <f t="shared" si="26"/>
        <v>4009</v>
      </c>
    </row>
    <row r="67" spans="1:9">
      <c r="A67" s="44">
        <v>0.7</v>
      </c>
      <c r="B67" s="363">
        <f t="shared" si="24"/>
        <v>1598.25</v>
      </c>
      <c r="C67" s="97">
        <v>2131</v>
      </c>
      <c r="D67" s="97">
        <v>2283</v>
      </c>
      <c r="E67" s="97">
        <v>2740</v>
      </c>
      <c r="F67" s="97">
        <v>3167</v>
      </c>
      <c r="G67" s="97">
        <v>3533</v>
      </c>
      <c r="H67" s="97">
        <v>3898</v>
      </c>
    </row>
    <row r="68" spans="1:9">
      <c r="A68" s="44">
        <v>0.6</v>
      </c>
      <c r="B68" s="363">
        <f t="shared" si="24"/>
        <v>1370.25</v>
      </c>
      <c r="C68" s="97">
        <v>1827</v>
      </c>
      <c r="D68" s="97">
        <v>1957</v>
      </c>
      <c r="E68" s="97">
        <v>2349</v>
      </c>
      <c r="F68" s="97">
        <v>2715</v>
      </c>
      <c r="G68" s="97">
        <v>3028</v>
      </c>
      <c r="H68" s="97">
        <v>3341</v>
      </c>
    </row>
    <row r="69" spans="1:9">
      <c r="A69" s="44">
        <v>0.55000000000000004</v>
      </c>
      <c r="B69" s="363">
        <f t="shared" si="24"/>
        <v>1255.5</v>
      </c>
      <c r="C69" s="97">
        <v>1674</v>
      </c>
      <c r="D69" s="97">
        <v>1794</v>
      </c>
      <c r="E69" s="97">
        <v>2153</v>
      </c>
      <c r="F69" s="97">
        <v>2488</v>
      </c>
      <c r="G69" s="97">
        <v>2776</v>
      </c>
      <c r="H69" s="97">
        <v>3062</v>
      </c>
    </row>
    <row r="70" spans="1:9">
      <c r="A70" s="44">
        <v>0.5</v>
      </c>
      <c r="B70" s="363">
        <f t="shared" si="24"/>
        <v>1141.5</v>
      </c>
      <c r="C70" s="97">
        <v>1522</v>
      </c>
      <c r="D70" s="97">
        <v>1631</v>
      </c>
      <c r="E70" s="97">
        <v>1957</v>
      </c>
      <c r="F70" s="97">
        <v>2262</v>
      </c>
      <c r="G70" s="97">
        <v>2523</v>
      </c>
      <c r="H70" s="97">
        <v>2784</v>
      </c>
    </row>
    <row r="71" spans="1:9">
      <c r="A71" s="44">
        <v>0.45</v>
      </c>
      <c r="B71" s="363">
        <f t="shared" si="24"/>
        <v>1027.5</v>
      </c>
      <c r="C71" s="97">
        <v>1370</v>
      </c>
      <c r="D71" s="97">
        <v>1468</v>
      </c>
      <c r="E71" s="97">
        <v>1761</v>
      </c>
      <c r="F71" s="97">
        <v>2036</v>
      </c>
      <c r="G71" s="97">
        <v>2271</v>
      </c>
      <c r="H71" s="97">
        <v>2505</v>
      </c>
      <c r="I71" s="43"/>
    </row>
    <row r="72" spans="1:9">
      <c r="A72" s="44">
        <v>0.4</v>
      </c>
      <c r="B72" s="363">
        <f t="shared" si="24"/>
        <v>913.5</v>
      </c>
      <c r="C72" s="97">
        <v>1218</v>
      </c>
      <c r="D72" s="97">
        <v>1305</v>
      </c>
      <c r="E72" s="97">
        <v>1566</v>
      </c>
      <c r="F72" s="97">
        <v>1810</v>
      </c>
      <c r="G72" s="97">
        <v>2019</v>
      </c>
      <c r="H72" s="97">
        <v>2227</v>
      </c>
      <c r="I72" s="43"/>
    </row>
    <row r="73" spans="1:9">
      <c r="A73" s="44">
        <v>0.35</v>
      </c>
      <c r="B73" s="363">
        <f t="shared" si="24"/>
        <v>798.75</v>
      </c>
      <c r="C73" s="97">
        <v>1065</v>
      </c>
      <c r="D73" s="97">
        <v>1141</v>
      </c>
      <c r="E73" s="97">
        <v>1370</v>
      </c>
      <c r="F73" s="97">
        <v>1583</v>
      </c>
      <c r="G73" s="97">
        <v>1766</v>
      </c>
      <c r="H73" s="97">
        <v>1949</v>
      </c>
      <c r="I73" s="43"/>
    </row>
    <row r="74" spans="1:9">
      <c r="A74" s="44">
        <v>0.3</v>
      </c>
      <c r="B74" s="363">
        <f t="shared" si="24"/>
        <v>684.75</v>
      </c>
      <c r="C74" s="97">
        <v>913</v>
      </c>
      <c r="D74" s="97">
        <v>978</v>
      </c>
      <c r="E74" s="97">
        <v>1174</v>
      </c>
      <c r="F74" s="97">
        <v>1357</v>
      </c>
      <c r="G74" s="97">
        <v>1514</v>
      </c>
      <c r="H74" s="97">
        <v>1670</v>
      </c>
    </row>
    <row r="75" spans="1:9">
      <c r="A75" s="362">
        <v>0.25</v>
      </c>
      <c r="B75" s="363">
        <f t="shared" si="24"/>
        <v>570.75</v>
      </c>
      <c r="C75" s="363">
        <f t="shared" ref="C75:H77" si="27">ROUND(C$62*$A75,0)</f>
        <v>761</v>
      </c>
      <c r="D75" s="363">
        <f t="shared" si="27"/>
        <v>816</v>
      </c>
      <c r="E75" s="363">
        <f t="shared" si="27"/>
        <v>979</v>
      </c>
      <c r="F75" s="363">
        <f t="shared" si="27"/>
        <v>1131</v>
      </c>
      <c r="G75" s="363">
        <f t="shared" si="27"/>
        <v>1262</v>
      </c>
      <c r="H75" s="363">
        <f t="shared" si="27"/>
        <v>1392</v>
      </c>
    </row>
    <row r="76" spans="1:9">
      <c r="A76" s="362">
        <v>0.2</v>
      </c>
      <c r="B76" s="363">
        <f t="shared" si="24"/>
        <v>456.75</v>
      </c>
      <c r="C76" s="363">
        <f t="shared" si="27"/>
        <v>609</v>
      </c>
      <c r="D76" s="363">
        <f t="shared" si="27"/>
        <v>652</v>
      </c>
      <c r="E76" s="363">
        <f t="shared" si="27"/>
        <v>783</v>
      </c>
      <c r="F76" s="363">
        <f t="shared" si="27"/>
        <v>905</v>
      </c>
      <c r="G76" s="363">
        <f t="shared" si="27"/>
        <v>1009</v>
      </c>
      <c r="H76" s="363">
        <f t="shared" si="27"/>
        <v>1114</v>
      </c>
    </row>
    <row r="77" spans="1:9">
      <c r="A77" s="362">
        <v>0.15</v>
      </c>
      <c r="B77" s="363">
        <f t="shared" si="24"/>
        <v>342.75</v>
      </c>
      <c r="C77" s="363">
        <f t="shared" si="27"/>
        <v>457</v>
      </c>
      <c r="D77" s="363">
        <f t="shared" si="27"/>
        <v>489</v>
      </c>
      <c r="E77" s="363">
        <f t="shared" si="27"/>
        <v>587</v>
      </c>
      <c r="F77" s="363">
        <f t="shared" si="27"/>
        <v>679</v>
      </c>
      <c r="G77" s="363">
        <f t="shared" si="27"/>
        <v>757</v>
      </c>
      <c r="H77" s="363">
        <f t="shared" si="27"/>
        <v>835</v>
      </c>
    </row>
    <row r="78" spans="1:9">
      <c r="A78" s="42"/>
      <c r="B78" s="42"/>
    </row>
    <row r="79" spans="1:9">
      <c r="A79" s="42"/>
      <c r="B79" s="42"/>
    </row>
    <row r="80" spans="1:9">
      <c r="A80" s="42"/>
      <c r="B80" s="42"/>
    </row>
    <row r="81" spans="1:2">
      <c r="A81" s="42"/>
      <c r="B81" s="42"/>
    </row>
    <row r="82" spans="1:2">
      <c r="A82" s="43"/>
      <c r="B82" s="43"/>
    </row>
    <row r="83" spans="1:2">
      <c r="A83" s="42"/>
      <c r="B83" s="42"/>
    </row>
    <row r="84" spans="1:2">
      <c r="A84" s="42"/>
      <c r="B84" s="42"/>
    </row>
    <row r="85" spans="1:2">
      <c r="A85" s="42"/>
      <c r="B85" s="42"/>
    </row>
    <row r="86" spans="1:2">
      <c r="A86" s="42"/>
      <c r="B86" s="42"/>
    </row>
    <row r="87" spans="1:2">
      <c r="A87" s="42"/>
      <c r="B87" s="42"/>
    </row>
    <row r="88" spans="1:2">
      <c r="A88" s="42"/>
      <c r="B88" s="42"/>
    </row>
    <row r="89" spans="1:2">
      <c r="A89" s="43"/>
      <c r="B89" s="43"/>
    </row>
    <row r="90" spans="1:2">
      <c r="A90" s="42"/>
      <c r="B90" s="42"/>
    </row>
    <row r="91" spans="1:2">
      <c r="A91" s="42"/>
      <c r="B91" s="42"/>
    </row>
    <row r="92" spans="1:2">
      <c r="A92" s="42"/>
      <c r="B92" s="42"/>
    </row>
    <row r="93" spans="1:2">
      <c r="A93" s="42"/>
      <c r="B93" s="42"/>
    </row>
    <row r="94" spans="1:2">
      <c r="A94" s="42"/>
    </row>
    <row r="95" spans="1:2">
      <c r="A95" s="42"/>
    </row>
    <row r="96" spans="1:2">
      <c r="A96" s="43"/>
    </row>
    <row r="97" spans="1:1">
      <c r="A97" s="42"/>
    </row>
    <row r="98" spans="1:1">
      <c r="A98" s="42"/>
    </row>
    <row r="99" spans="1:1">
      <c r="A99" s="42"/>
    </row>
    <row r="100" spans="1:1">
      <c r="A100" s="42"/>
    </row>
    <row r="101" spans="1:1">
      <c r="A101" s="42"/>
    </row>
    <row r="102" spans="1:1">
      <c r="A102" s="42"/>
    </row>
    <row r="103" spans="1:1">
      <c r="A103" s="43"/>
    </row>
    <row r="104" spans="1:1">
      <c r="A104" s="42"/>
    </row>
    <row r="105" spans="1:1">
      <c r="A105" s="42"/>
    </row>
    <row r="106" spans="1:1">
      <c r="A106" s="42"/>
    </row>
    <row r="107" spans="1:1">
      <c r="A107" s="42"/>
    </row>
    <row r="108" spans="1:1">
      <c r="A108" s="42"/>
    </row>
    <row r="109" spans="1:1">
      <c r="A109" s="42"/>
    </row>
    <row r="110" spans="1:1">
      <c r="A110" s="43"/>
    </row>
    <row r="111" spans="1:1">
      <c r="A111" s="42"/>
    </row>
    <row r="112" spans="1:1">
      <c r="A112" s="42"/>
    </row>
    <row r="113" spans="1:1">
      <c r="A113" s="42"/>
    </row>
    <row r="114" spans="1:1">
      <c r="A114" s="42"/>
    </row>
    <row r="115" spans="1:1">
      <c r="A115" s="42"/>
    </row>
    <row r="116" spans="1:1">
      <c r="A116" s="42"/>
    </row>
    <row r="117" spans="1:1">
      <c r="A117" s="43"/>
    </row>
    <row r="118" spans="1:1">
      <c r="A118" s="42"/>
    </row>
    <row r="119" spans="1:1">
      <c r="A119" s="42"/>
    </row>
    <row r="120" spans="1:1">
      <c r="A120" s="42"/>
    </row>
    <row r="121" spans="1:1">
      <c r="A121" s="42"/>
    </row>
    <row r="122" spans="1:1">
      <c r="A122" s="42"/>
    </row>
    <row r="123" spans="1:1">
      <c r="A123" s="42"/>
    </row>
  </sheetData>
  <sheetProtection algorithmName="SHA-512" hashValue="6+dKiTwTXHn2ihtyIjmOg/j6acHUAy+iqtIDWCSciF5T8iud89wbdjc+74N85n3JsGt4r0xa82XzZwKtEmpfIw==" saltValue="L1FX+YiH4bMqEh5L3tOT2w==" spinCount="100000" sheet="1" objects="1" scenarios="1" selectLockedCells="1"/>
  <customSheetViews>
    <customSheetView guid="{B92ED4D4-4566-4043-8B76-FD708F820076}" state="hidden">
      <pageMargins left="0.7" right="0.7" top="0.75" bottom="0.75" header="0.3" footer="0.3"/>
      <pageSetup orientation="portrait" r:id="rId1"/>
    </customSheetView>
    <customSheetView guid="{332023D0-60C3-4A29-9DCC-CDA10E0C090D}">
      <selection activeCell="D66" sqref="D66"/>
      <pageMargins left="0.7" right="0.7" top="0.75" bottom="0.75" header="0.3" footer="0.3"/>
      <pageSetup orientation="portrait" r:id="rId2"/>
    </customSheetView>
    <customSheetView guid="{C8DD1FB6-7B01-40B9-BFB4-B21C0B0BB0A1}">
      <selection activeCell="A24" sqref="A24:A29"/>
      <pageMargins left="0.7" right="0.7" top="0.75" bottom="0.75" header="0.3" footer="0.3"/>
      <pageSetup orientation="portrait" r:id="rId3"/>
    </customSheetView>
    <customSheetView guid="{D9224301-6086-492A-A02E-C1000EC017A3}">
      <pageMargins left="0.7" right="0.7" top="0.75" bottom="0.75" header="0.3" footer="0.3"/>
      <pageSetup orientation="portrait" r:id="rId4"/>
    </customSheetView>
    <customSheetView guid="{3FCD2E41-B3D6-4AD1-9CEC-423B2DF3E9BC}">
      <pageMargins left="0.7" right="0.7" top="0.75" bottom="0.75" header="0.3" footer="0.3"/>
      <pageSetup orientation="portrait" r:id="rId5"/>
    </customSheetView>
    <customSheetView guid="{E6CC0A4E-F930-49CF-9945-EC2E8926E122}">
      <pageMargins left="0.7" right="0.7" top="0.75" bottom="0.75" header="0.3" footer="0.3"/>
      <pageSetup orientation="portrait" r:id="rId6"/>
    </customSheetView>
  </customSheetViews>
  <pageMargins left="0.7" right="0.7" top="0.75" bottom="0.75" header="0.3" footer="0.3"/>
  <pageSetup orientation="portrait" r:id="rId7"/>
  <legacyDrawing r:id="rId8"/>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W54"/>
  <sheetViews>
    <sheetView workbookViewId="0">
      <selection activeCell="A3" sqref="A3"/>
    </sheetView>
  </sheetViews>
  <sheetFormatPr defaultRowHeight="12.75" outlineLevelRow="1"/>
  <cols>
    <col min="1" max="1" width="27" customWidth="1"/>
    <col min="2" max="2" width="10.85546875" bestFit="1" customWidth="1"/>
    <col min="3" max="3" width="11.42578125" customWidth="1"/>
  </cols>
  <sheetData>
    <row r="1" spans="1:335">
      <c r="A1" t="s">
        <v>383</v>
      </c>
    </row>
    <row r="2" spans="1:335">
      <c r="LV2" s="527"/>
    </row>
    <row r="3" spans="1:335" ht="114.75" customHeight="1">
      <c r="A3" s="528"/>
      <c r="B3" s="529"/>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1"/>
      <c r="CC3" s="530"/>
      <c r="CD3" s="532"/>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2"/>
      <c r="FD3" s="530"/>
      <c r="FE3" s="530"/>
      <c r="FF3" s="530"/>
      <c r="FG3" s="530"/>
      <c r="FH3" s="530"/>
      <c r="FI3" s="530"/>
      <c r="FJ3" s="532"/>
      <c r="FK3" s="530"/>
      <c r="FL3" s="530"/>
      <c r="FM3" s="530"/>
      <c r="FN3" s="530"/>
      <c r="FO3" s="530"/>
      <c r="FP3" s="530"/>
      <c r="FQ3" s="530"/>
      <c r="FR3" s="530"/>
      <c r="FS3" s="530"/>
      <c r="FT3" s="530"/>
      <c r="FU3" s="530"/>
      <c r="FV3" s="530"/>
      <c r="FW3" s="530"/>
      <c r="FX3" s="530"/>
      <c r="FY3" s="530"/>
      <c r="FZ3" s="530"/>
      <c r="GA3" s="530"/>
      <c r="LU3" s="533"/>
      <c r="LV3" s="534"/>
      <c r="LW3" s="527"/>
    </row>
    <row r="4" spans="1:335" ht="12.75" customHeight="1">
      <c r="A4" s="535"/>
      <c r="B4" s="535"/>
      <c r="C4" s="536"/>
      <c r="D4" s="536"/>
      <c r="E4" s="537"/>
      <c r="F4" s="536"/>
      <c r="G4" s="536"/>
      <c r="H4" s="536"/>
      <c r="I4" s="536"/>
      <c r="J4" s="536"/>
      <c r="K4" s="536"/>
      <c r="L4" s="536"/>
      <c r="M4" s="536"/>
      <c r="N4" s="536"/>
      <c r="O4" s="538"/>
      <c r="P4" s="536"/>
      <c r="Q4" s="536"/>
      <c r="R4" s="536"/>
      <c r="S4" s="536"/>
      <c r="T4" s="536"/>
      <c r="U4" s="536"/>
      <c r="V4" s="536"/>
      <c r="W4" s="536"/>
      <c r="X4" s="536"/>
      <c r="Y4" s="536"/>
      <c r="Z4" s="536"/>
      <c r="AA4" s="536"/>
      <c r="AB4" s="536"/>
      <c r="AC4" s="536"/>
      <c r="AD4" s="539"/>
      <c r="AE4" s="536"/>
      <c r="AF4" s="536"/>
      <c r="AG4" s="539"/>
      <c r="AH4" s="536"/>
      <c r="AI4" s="536"/>
      <c r="AJ4" s="539"/>
      <c r="AK4" s="536"/>
      <c r="AL4" s="536"/>
      <c r="AM4" s="539"/>
      <c r="AN4" s="536"/>
      <c r="AO4" s="536"/>
      <c r="AP4" s="539"/>
      <c r="AQ4" s="536"/>
      <c r="AR4" s="536"/>
      <c r="AS4" s="539"/>
      <c r="AT4" s="536"/>
      <c r="AU4" s="536"/>
      <c r="AV4" s="536"/>
      <c r="AW4" s="536"/>
      <c r="AX4" s="536"/>
      <c r="AY4" s="536"/>
      <c r="AZ4" s="536"/>
      <c r="BA4" s="536"/>
      <c r="BB4" s="536"/>
      <c r="BC4" s="536"/>
      <c r="BD4" s="540"/>
      <c r="BE4" s="536"/>
      <c r="BF4" s="536"/>
      <c r="BG4" s="536"/>
      <c r="BH4" s="536"/>
      <c r="BI4" s="536"/>
      <c r="BJ4" s="536"/>
      <c r="BK4" s="536"/>
      <c r="BL4" s="536"/>
      <c r="BM4" s="536"/>
      <c r="BN4" s="536"/>
      <c r="BO4" s="536"/>
      <c r="BP4" s="536"/>
      <c r="BQ4" s="536"/>
      <c r="BR4" s="536"/>
      <c r="BS4" s="536"/>
      <c r="BT4" s="536"/>
      <c r="BU4" s="536"/>
      <c r="BV4" s="539"/>
      <c r="BW4" s="536"/>
      <c r="BX4" s="536"/>
      <c r="BY4" s="536"/>
      <c r="BZ4" s="536"/>
      <c r="CA4" s="536"/>
      <c r="CB4" s="541"/>
      <c r="CC4" s="536"/>
      <c r="CD4" s="542"/>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43"/>
      <c r="FD4" s="536"/>
      <c r="FE4" s="536"/>
      <c r="FF4" s="536"/>
      <c r="FG4" s="544"/>
      <c r="FH4" s="545"/>
      <c r="FI4" s="536"/>
      <c r="FJ4" s="543"/>
      <c r="FK4" s="536"/>
      <c r="FL4" s="536"/>
      <c r="FM4" s="536"/>
      <c r="FN4" s="536"/>
      <c r="FO4" s="546"/>
      <c r="FP4" s="536"/>
      <c r="FQ4" s="536"/>
      <c r="FR4" s="547"/>
      <c r="FS4" s="539"/>
      <c r="FT4" s="536"/>
      <c r="FU4" s="539"/>
      <c r="FV4" s="536"/>
      <c r="FW4" s="539"/>
      <c r="FX4" s="536"/>
      <c r="FY4" s="539"/>
      <c r="FZ4" s="536"/>
      <c r="GA4" s="536"/>
      <c r="LU4" s="536"/>
      <c r="LV4" s="548"/>
      <c r="LW4" s="527"/>
    </row>
    <row r="5" spans="1:335" ht="12.75" customHeight="1"/>
    <row r="6" spans="1:335" ht="71.25" customHeight="1">
      <c r="A6" s="528"/>
      <c r="B6" s="529"/>
    </row>
    <row r="7" spans="1:335" ht="12.75" customHeight="1" thickBot="1">
      <c r="A7" s="549"/>
      <c r="B7" s="549"/>
    </row>
    <row r="8" spans="1:335" s="563" customFormat="1" ht="12.75" customHeight="1">
      <c r="A8" s="550" t="s">
        <v>427</v>
      </c>
      <c r="B8" s="551"/>
      <c r="C8" s="552"/>
      <c r="D8"/>
      <c r="E8" s="552"/>
      <c r="F8" s="553"/>
      <c r="G8" s="553"/>
      <c r="H8" s="553"/>
      <c r="I8" s="553"/>
      <c r="J8" s="553"/>
      <c r="K8" s="553"/>
      <c r="L8" s="554"/>
      <c r="M8" s="553"/>
      <c r="N8" s="553"/>
      <c r="O8" s="554"/>
      <c r="P8" s="553"/>
      <c r="Q8" s="553"/>
      <c r="R8" s="554"/>
      <c r="S8" s="553"/>
      <c r="T8" s="553"/>
      <c r="U8" s="553"/>
      <c r="V8" s="553"/>
      <c r="W8" s="554"/>
      <c r="X8" s="553"/>
      <c r="Y8" s="553"/>
      <c r="Z8" s="554"/>
      <c r="AA8" s="553"/>
      <c r="AB8" s="553"/>
      <c r="AC8" s="553"/>
      <c r="AD8" s="553"/>
      <c r="AE8" s="554"/>
      <c r="AF8" s="553"/>
      <c r="AG8" s="553"/>
      <c r="AH8" s="553"/>
      <c r="AI8" s="553"/>
      <c r="AJ8" s="553"/>
      <c r="AK8" s="554"/>
      <c r="AL8" s="553"/>
      <c r="AM8" s="553"/>
      <c r="AN8" s="553"/>
      <c r="AO8" s="553"/>
      <c r="AP8" s="553"/>
      <c r="AQ8" s="553"/>
      <c r="AR8" s="553"/>
      <c r="AS8" s="553"/>
      <c r="AT8" s="554"/>
      <c r="AU8" s="553"/>
      <c r="AV8" s="553"/>
      <c r="AW8" s="553"/>
      <c r="AX8" s="553"/>
      <c r="AY8" s="554"/>
      <c r="AZ8" s="553"/>
      <c r="BA8" s="553"/>
      <c r="BB8" s="553"/>
      <c r="BC8" s="553"/>
      <c r="BD8" s="554"/>
      <c r="BE8" s="553"/>
      <c r="BF8" s="553"/>
      <c r="BG8" s="553"/>
      <c r="BH8" s="553"/>
      <c r="BI8" s="554"/>
      <c r="BJ8" s="553"/>
      <c r="BK8" s="553"/>
      <c r="BL8" s="553"/>
      <c r="BM8" s="553"/>
      <c r="BN8" s="553"/>
      <c r="BO8" s="553"/>
      <c r="BP8" s="553"/>
      <c r="BQ8" s="553"/>
      <c r="BR8" s="553"/>
      <c r="BS8" s="553"/>
      <c r="BT8" s="553"/>
      <c r="BU8" s="553"/>
      <c r="BV8" s="553"/>
      <c r="BW8" s="553"/>
      <c r="BX8" s="553"/>
      <c r="BY8" s="553"/>
      <c r="BZ8" s="553"/>
      <c r="CA8" s="553"/>
      <c r="CB8" s="553"/>
      <c r="CC8" s="553"/>
      <c r="CD8" s="553"/>
      <c r="CE8" s="553"/>
      <c r="CF8" s="553"/>
      <c r="CG8" s="553"/>
      <c r="CH8" s="555"/>
      <c r="CI8" s="553"/>
      <c r="CJ8" s="553"/>
      <c r="CK8" s="553"/>
      <c r="CL8" s="553"/>
      <c r="CM8" s="555"/>
      <c r="CN8" s="553"/>
      <c r="CO8" s="553"/>
      <c r="CP8" s="553"/>
      <c r="CQ8" s="553"/>
      <c r="CR8" s="553"/>
      <c r="CS8" s="553"/>
      <c r="CT8" s="553"/>
      <c r="CU8" s="553"/>
      <c r="CV8" s="554"/>
      <c r="CW8" s="554"/>
      <c r="CX8" s="553"/>
      <c r="CY8" s="554"/>
      <c r="CZ8" s="554"/>
      <c r="DA8" s="553"/>
      <c r="DB8" s="554"/>
      <c r="DC8" s="554"/>
      <c r="DD8" s="553"/>
      <c r="DE8" s="554"/>
      <c r="DF8" s="554"/>
      <c r="DG8" s="553"/>
      <c r="DH8" s="554"/>
      <c r="DI8" s="554"/>
      <c r="DJ8" s="553"/>
      <c r="DK8" s="554"/>
      <c r="DL8" s="554"/>
      <c r="DM8" s="553"/>
      <c r="DN8" s="553"/>
      <c r="DO8" s="553"/>
      <c r="DP8" s="553"/>
      <c r="DQ8" s="553"/>
      <c r="DR8" s="554"/>
      <c r="DS8" s="553"/>
      <c r="DT8" s="554"/>
      <c r="DU8" s="556"/>
      <c r="DV8" s="557"/>
      <c r="DW8" s="558"/>
      <c r="DX8" s="559"/>
      <c r="DY8" s="560"/>
      <c r="DZ8" s="561"/>
      <c r="EA8" s="561"/>
      <c r="EB8" s="561"/>
      <c r="EC8" s="560"/>
      <c r="ED8" s="561"/>
      <c r="EE8" s="562"/>
      <c r="EF8" s="562"/>
      <c r="EG8" s="553"/>
      <c r="EH8" s="553"/>
      <c r="EI8" s="553"/>
      <c r="EJ8" s="553"/>
      <c r="EK8" s="553"/>
      <c r="EL8" s="553"/>
      <c r="EM8" s="553"/>
      <c r="EN8" s="553"/>
      <c r="EO8" s="554"/>
      <c r="EP8" s="553"/>
      <c r="EQ8" s="553"/>
      <c r="ER8" s="553"/>
    </row>
    <row r="9" spans="1:335" ht="15">
      <c r="A9" s="564" t="s">
        <v>184</v>
      </c>
      <c r="B9" s="565" t="e">
        <f ca="1">SUM(B10:B15)</f>
        <v>#REF!</v>
      </c>
    </row>
    <row r="10" spans="1:335" hidden="1" outlineLevel="1">
      <c r="A10" s="566" t="s">
        <v>384</v>
      </c>
      <c r="B10" s="567" t="e">
        <f t="shared" ref="B10:B15" ca="1" si="0">HLOOKUP(A10,CYAMR,2,FALSE)</f>
        <v>#REF!</v>
      </c>
    </row>
    <row r="11" spans="1:335" hidden="1" outlineLevel="1">
      <c r="A11" s="566" t="s">
        <v>385</v>
      </c>
      <c r="B11" s="567" t="e">
        <f t="shared" ca="1" si="0"/>
        <v>#REF!</v>
      </c>
    </row>
    <row r="12" spans="1:335" hidden="1" outlineLevel="1">
      <c r="A12" s="566" t="s">
        <v>386</v>
      </c>
      <c r="B12" s="567"/>
    </row>
    <row r="13" spans="1:335" hidden="1" outlineLevel="1">
      <c r="A13" s="566" t="s">
        <v>387</v>
      </c>
      <c r="B13" s="567" t="e">
        <f t="shared" ca="1" si="0"/>
        <v>#REF!</v>
      </c>
    </row>
    <row r="14" spans="1:335" hidden="1" outlineLevel="1">
      <c r="A14" s="566" t="s">
        <v>388</v>
      </c>
      <c r="B14" s="567" t="e">
        <f t="shared" ca="1" si="0"/>
        <v>#REF!</v>
      </c>
    </row>
    <row r="15" spans="1:335" hidden="1" outlineLevel="1">
      <c r="A15" s="566" t="s">
        <v>389</v>
      </c>
      <c r="B15" s="567" t="e">
        <f t="shared" ca="1" si="0"/>
        <v>#REF!</v>
      </c>
    </row>
    <row r="16" spans="1:335" collapsed="1">
      <c r="A16" s="566"/>
      <c r="B16" s="567"/>
    </row>
    <row r="17" spans="1:4" ht="15">
      <c r="A17" s="564" t="s">
        <v>428</v>
      </c>
      <c r="B17" s="565" t="e">
        <f ca="1">SUM(B18:B52)</f>
        <v>#REF!</v>
      </c>
      <c r="D17" s="98"/>
    </row>
    <row r="18" spans="1:4" hidden="1" outlineLevel="1">
      <c r="A18" s="566" t="s">
        <v>390</v>
      </c>
      <c r="B18" s="567" t="e">
        <f t="shared" ref="B18:B52" ca="1" si="1">HLOOKUP(A18,CYAMR,2,FALSE)</f>
        <v>#REF!</v>
      </c>
    </row>
    <row r="19" spans="1:4" hidden="1" outlineLevel="1">
      <c r="A19" s="566" t="s">
        <v>391</v>
      </c>
      <c r="B19" s="567" t="e">
        <f t="shared" ca="1" si="1"/>
        <v>#REF!</v>
      </c>
    </row>
    <row r="20" spans="1:4" hidden="1" outlineLevel="1">
      <c r="A20" s="566" t="s">
        <v>393</v>
      </c>
      <c r="B20" s="567" t="e">
        <f t="shared" ca="1" si="1"/>
        <v>#REF!</v>
      </c>
    </row>
    <row r="21" spans="1:4" hidden="1" outlineLevel="1">
      <c r="A21" s="566" t="s">
        <v>394</v>
      </c>
      <c r="B21" s="567" t="e">
        <f t="shared" ca="1" si="1"/>
        <v>#REF!</v>
      </c>
    </row>
    <row r="22" spans="1:4" hidden="1" outlineLevel="1">
      <c r="A22" s="566" t="s">
        <v>395</v>
      </c>
      <c r="B22" s="567" t="e">
        <f t="shared" ca="1" si="1"/>
        <v>#REF!</v>
      </c>
    </row>
    <row r="23" spans="1:4" hidden="1" outlineLevel="1">
      <c r="A23" s="566" t="s">
        <v>396</v>
      </c>
      <c r="B23" s="567" t="e">
        <f t="shared" ca="1" si="1"/>
        <v>#REF!</v>
      </c>
    </row>
    <row r="24" spans="1:4" hidden="1" outlineLevel="1">
      <c r="A24" s="566" t="s">
        <v>392</v>
      </c>
      <c r="B24" s="567" t="e">
        <f t="shared" ca="1" si="1"/>
        <v>#REF!</v>
      </c>
    </row>
    <row r="25" spans="1:4" hidden="1" outlineLevel="1">
      <c r="A25" s="566" t="s">
        <v>397</v>
      </c>
      <c r="B25" s="567" t="e">
        <f t="shared" ca="1" si="1"/>
        <v>#REF!</v>
      </c>
    </row>
    <row r="26" spans="1:4" hidden="1" outlineLevel="1">
      <c r="A26" s="566" t="s">
        <v>398</v>
      </c>
      <c r="B26" s="567" t="e">
        <f t="shared" ca="1" si="1"/>
        <v>#REF!</v>
      </c>
    </row>
    <row r="27" spans="1:4" hidden="1" outlineLevel="1">
      <c r="A27" s="566" t="s">
        <v>354</v>
      </c>
      <c r="B27" s="567" t="e">
        <f t="shared" ca="1" si="1"/>
        <v>#REF!</v>
      </c>
    </row>
    <row r="28" spans="1:4" hidden="1" outlineLevel="1">
      <c r="A28" s="568" t="s">
        <v>399</v>
      </c>
      <c r="B28" s="567" t="e">
        <f t="shared" ca="1" si="1"/>
        <v>#REF!</v>
      </c>
    </row>
    <row r="29" spans="1:4" hidden="1" outlineLevel="1">
      <c r="A29" s="566" t="s">
        <v>400</v>
      </c>
      <c r="B29" s="567" t="e">
        <f t="shared" ca="1" si="1"/>
        <v>#REF!</v>
      </c>
    </row>
    <row r="30" spans="1:4" hidden="1" outlineLevel="1">
      <c r="A30" s="566" t="s">
        <v>401</v>
      </c>
      <c r="B30" s="567" t="e">
        <f t="shared" ca="1" si="1"/>
        <v>#REF!</v>
      </c>
    </row>
    <row r="31" spans="1:4" hidden="1" outlineLevel="1">
      <c r="A31" s="566" t="s">
        <v>402</v>
      </c>
      <c r="B31" s="567" t="e">
        <f t="shared" ca="1" si="1"/>
        <v>#REF!</v>
      </c>
    </row>
    <row r="32" spans="1:4" hidden="1" outlineLevel="1">
      <c r="A32" s="566" t="s">
        <v>403</v>
      </c>
      <c r="B32" s="567" t="e">
        <f t="shared" ca="1" si="1"/>
        <v>#REF!</v>
      </c>
    </row>
    <row r="33" spans="1:2" hidden="1" outlineLevel="1">
      <c r="A33" s="566" t="s">
        <v>404</v>
      </c>
      <c r="B33" s="567" t="e">
        <f t="shared" ca="1" si="1"/>
        <v>#REF!</v>
      </c>
    </row>
    <row r="34" spans="1:2" hidden="1" outlineLevel="1">
      <c r="A34" s="566" t="s">
        <v>405</v>
      </c>
      <c r="B34" s="567" t="e">
        <f t="shared" ca="1" si="1"/>
        <v>#REF!</v>
      </c>
    </row>
    <row r="35" spans="1:2" hidden="1" outlineLevel="1">
      <c r="A35" s="566" t="s">
        <v>406</v>
      </c>
      <c r="B35" s="567" t="e">
        <f t="shared" ca="1" si="1"/>
        <v>#REF!</v>
      </c>
    </row>
    <row r="36" spans="1:2" hidden="1" outlineLevel="1">
      <c r="A36" s="566" t="s">
        <v>407</v>
      </c>
      <c r="B36" s="567" t="e">
        <f t="shared" ca="1" si="1"/>
        <v>#REF!</v>
      </c>
    </row>
    <row r="37" spans="1:2" hidden="1" outlineLevel="1">
      <c r="A37" s="566" t="s">
        <v>408</v>
      </c>
      <c r="B37" s="567" t="e">
        <f t="shared" ca="1" si="1"/>
        <v>#REF!</v>
      </c>
    </row>
    <row r="38" spans="1:2" hidden="1" outlineLevel="1">
      <c r="A38" s="566" t="s">
        <v>409</v>
      </c>
      <c r="B38" s="567" t="e">
        <f t="shared" ca="1" si="1"/>
        <v>#REF!</v>
      </c>
    </row>
    <row r="39" spans="1:2" ht="14.25" hidden="1" outlineLevel="1">
      <c r="A39" s="569" t="s">
        <v>410</v>
      </c>
      <c r="B39" s="567" t="e">
        <f t="shared" ca="1" si="1"/>
        <v>#REF!</v>
      </c>
    </row>
    <row r="40" spans="1:2" hidden="1" outlineLevel="1">
      <c r="A40" s="566" t="s">
        <v>411</v>
      </c>
      <c r="B40" s="567" t="e">
        <f t="shared" ca="1" si="1"/>
        <v>#REF!</v>
      </c>
    </row>
    <row r="41" spans="1:2" hidden="1" outlineLevel="1">
      <c r="A41" s="566" t="s">
        <v>412</v>
      </c>
      <c r="B41" s="567" t="e">
        <f t="shared" ca="1" si="1"/>
        <v>#REF!</v>
      </c>
    </row>
    <row r="42" spans="1:2" hidden="1" outlineLevel="1">
      <c r="A42" s="566" t="s">
        <v>413</v>
      </c>
      <c r="B42" s="567" t="e">
        <f t="shared" ca="1" si="1"/>
        <v>#REF!</v>
      </c>
    </row>
    <row r="43" spans="1:2" hidden="1" outlineLevel="1">
      <c r="A43" s="566" t="s">
        <v>414</v>
      </c>
      <c r="B43" s="567" t="e">
        <f t="shared" ca="1" si="1"/>
        <v>#REF!</v>
      </c>
    </row>
    <row r="44" spans="1:2" hidden="1" outlineLevel="1">
      <c r="A44" s="566" t="s">
        <v>415</v>
      </c>
      <c r="B44" s="567" t="e">
        <f t="shared" ca="1" si="1"/>
        <v>#REF!</v>
      </c>
    </row>
    <row r="45" spans="1:2" hidden="1" outlineLevel="1">
      <c r="A45" s="566" t="s">
        <v>416</v>
      </c>
      <c r="B45" s="567" t="e">
        <f t="shared" ca="1" si="1"/>
        <v>#REF!</v>
      </c>
    </row>
    <row r="46" spans="1:2" hidden="1" outlineLevel="1">
      <c r="A46" s="566" t="s">
        <v>417</v>
      </c>
      <c r="B46" s="567" t="e">
        <f t="shared" ca="1" si="1"/>
        <v>#REF!</v>
      </c>
    </row>
    <row r="47" spans="1:2" hidden="1" outlineLevel="1">
      <c r="A47" s="566" t="s">
        <v>418</v>
      </c>
      <c r="B47" s="567" t="e">
        <f t="shared" ca="1" si="1"/>
        <v>#REF!</v>
      </c>
    </row>
    <row r="48" spans="1:2" hidden="1" outlineLevel="1">
      <c r="A48" s="566" t="s">
        <v>419</v>
      </c>
      <c r="B48" s="567" t="e">
        <f t="shared" ca="1" si="1"/>
        <v>#REF!</v>
      </c>
    </row>
    <row r="49" spans="1:2" hidden="1" outlineLevel="1">
      <c r="A49" s="566" t="s">
        <v>420</v>
      </c>
      <c r="B49" s="567" t="e">
        <f t="shared" ca="1" si="1"/>
        <v>#REF!</v>
      </c>
    </row>
    <row r="50" spans="1:2" hidden="1" outlineLevel="1">
      <c r="A50" s="566" t="s">
        <v>421</v>
      </c>
      <c r="B50" s="567" t="e">
        <f t="shared" ca="1" si="1"/>
        <v>#REF!</v>
      </c>
    </row>
    <row r="51" spans="1:2" hidden="1" outlineLevel="1">
      <c r="A51" s="566" t="s">
        <v>422</v>
      </c>
      <c r="B51" s="567" t="e">
        <f t="shared" ca="1" si="1"/>
        <v>#REF!</v>
      </c>
    </row>
    <row r="52" spans="1:2" hidden="1" outlineLevel="1">
      <c r="A52" s="566" t="s">
        <v>423</v>
      </c>
      <c r="B52" s="567" t="e">
        <f t="shared" ca="1" si="1"/>
        <v>#REF!</v>
      </c>
    </row>
    <row r="53" spans="1:2" collapsed="1">
      <c r="A53" s="566"/>
      <c r="B53" s="567"/>
    </row>
    <row r="54" spans="1:2" ht="15.75" thickBot="1">
      <c r="A54" s="570" t="s">
        <v>429</v>
      </c>
      <c r="B54" s="571">
        <f>(-B55-B56-B57-B58+B59+B60-B61-B62+B63+B64)</f>
        <v>0</v>
      </c>
    </row>
  </sheetData>
  <sheetProtection algorithmName="SHA-512" hashValue="miBS+LrIy5ZOaZW8J8flKqeOKGxsI5Lk4V1Nf6z2Gg0tz7k1Xr7A88itnzWLQZoCf/aTYokZHZiSGnH6aYts4g==" saltValue="1NQBLID4C+E1eRj1MONWrQ==" spinCount="100000" sheet="1" objects="1" scenarios="1"/>
  <customSheetViews>
    <customSheetView guid="{B92ED4D4-4566-4043-8B76-FD708F820076}" hiddenRows="1" state="hidden">
      <pageMargins left="0.7" right="0.7" top="0.75" bottom="0.75" header="0.3" footer="0.3"/>
    </customSheetView>
    <customSheetView guid="{332023D0-60C3-4A29-9DCC-CDA10E0C090D}" hiddenRows="1">
      <selection activeCell="D66" sqref="D66"/>
      <pageMargins left="0.7" right="0.7" top="0.75" bottom="0.75" header="0.3" footer="0.3"/>
    </customSheetView>
  </customSheetView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9505" r:id="rId3" name="Button 1">
              <controlPr defaultSize="0" print="0" autoFill="0" autoPict="0" macro="[0]!PasteCYFiscal">
                <anchor moveWithCells="1" sizeWithCells="1">
                  <from>
                    <xdr:col>2</xdr:col>
                    <xdr:colOff>180975</xdr:colOff>
                    <xdr:row>0</xdr:row>
                    <xdr:rowOff>28575</xdr:rowOff>
                  </from>
                  <to>
                    <xdr:col>4</xdr:col>
                    <xdr:colOff>371475</xdr:colOff>
                    <xdr:row>2</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69C392"/>
    <pageSetUpPr fitToPage="1"/>
  </sheetPr>
  <dimension ref="A1:Q60"/>
  <sheetViews>
    <sheetView zoomScale="80" zoomScaleNormal="80" zoomScalePageLayoutView="80" workbookViewId="0">
      <selection activeCell="D3" sqref="D3"/>
    </sheetView>
  </sheetViews>
  <sheetFormatPr defaultColWidth="8.85546875" defaultRowHeight="14.25"/>
  <cols>
    <col min="1" max="1" width="2.85546875" style="1414" customWidth="1"/>
    <col min="2" max="2" width="94.42578125" style="1414" customWidth="1"/>
    <col min="3" max="3" width="17.5703125" style="1993" customWidth="1"/>
    <col min="4" max="4" width="17.140625" style="1994" customWidth="1"/>
    <col min="5" max="5" width="71.5703125" style="1414" customWidth="1"/>
    <col min="6" max="17" width="13.7109375" style="1414" customWidth="1"/>
    <col min="18" max="16384" width="8.85546875" style="1414"/>
  </cols>
  <sheetData>
    <row r="1" spans="1:15" ht="15.75" thickBot="1">
      <c r="A1" s="1973"/>
      <c r="B1" s="2414" t="s">
        <v>1330</v>
      </c>
      <c r="C1" s="2415"/>
      <c r="D1" s="2415"/>
      <c r="E1" s="2416"/>
    </row>
    <row r="2" spans="1:15" ht="15.75" thickBot="1">
      <c r="A2" s="2430" t="s">
        <v>1331</v>
      </c>
      <c r="B2" s="2418"/>
      <c r="C2" s="1974" t="s">
        <v>1332</v>
      </c>
      <c r="D2" s="1975" t="s">
        <v>636</v>
      </c>
      <c r="E2" s="1976" t="s">
        <v>0</v>
      </c>
    </row>
    <row r="3" spans="1:15" s="1977" customFormat="1" ht="14.25" customHeight="1">
      <c r="A3" s="2099"/>
      <c r="B3" s="2100" t="s">
        <v>1333</v>
      </c>
      <c r="C3" s="2101" t="str">
        <f>IFERROR(D3/$D$8, "")</f>
        <v/>
      </c>
      <c r="D3" s="1978"/>
      <c r="E3" s="1979"/>
    </row>
    <row r="4" spans="1:15" s="1977" customFormat="1" ht="14.25" customHeight="1">
      <c r="A4" s="2099"/>
      <c r="B4" s="2100" t="s">
        <v>1334</v>
      </c>
      <c r="C4" s="2101" t="str">
        <f t="shared" ref="C4:C7" si="0">IFERROR(D4/$D$8, "")</f>
        <v/>
      </c>
      <c r="D4" s="1980"/>
      <c r="E4" s="1981"/>
    </row>
    <row r="5" spans="1:15" s="1977" customFormat="1" ht="42.75" customHeight="1">
      <c r="A5" s="2099"/>
      <c r="B5" s="2102" t="s">
        <v>1335</v>
      </c>
      <c r="C5" s="2101" t="str">
        <f t="shared" si="0"/>
        <v/>
      </c>
      <c r="D5" s="1980"/>
      <c r="E5" s="1982" t="s">
        <v>1336</v>
      </c>
    </row>
    <row r="6" spans="1:15" s="1977" customFormat="1">
      <c r="A6" s="2099"/>
      <c r="B6" s="2103" t="s">
        <v>1337</v>
      </c>
      <c r="C6" s="2101" t="str">
        <f t="shared" si="0"/>
        <v/>
      </c>
      <c r="D6" s="1980"/>
      <c r="E6" s="1981" t="s">
        <v>1338</v>
      </c>
    </row>
    <row r="7" spans="1:15" s="1977" customFormat="1" ht="28.5" customHeight="1">
      <c r="A7" s="2099"/>
      <c r="B7" s="2100" t="s">
        <v>1339</v>
      </c>
      <c r="C7" s="2101" t="str">
        <f t="shared" si="0"/>
        <v/>
      </c>
      <c r="D7" s="1980"/>
      <c r="E7" s="1981" t="s">
        <v>1340</v>
      </c>
      <c r="O7" s="1983"/>
    </row>
    <row r="8" spans="1:15" ht="15">
      <c r="A8" s="2445" t="s">
        <v>1341</v>
      </c>
      <c r="B8" s="2446"/>
      <c r="C8" s="2104">
        <f>SUM(C3:C7)</f>
        <v>0</v>
      </c>
      <c r="D8" s="1984">
        <f>SUM(D3:D7)</f>
        <v>0</v>
      </c>
      <c r="E8" s="1985"/>
    </row>
    <row r="9" spans="1:15" s="1977" customFormat="1" ht="15">
      <c r="A9" s="2445" t="s">
        <v>1342</v>
      </c>
      <c r="B9" s="2446"/>
      <c r="C9" s="2105"/>
      <c r="D9" s="1980"/>
      <c r="E9" s="1986"/>
      <c r="F9" s="1977" t="s">
        <v>1343</v>
      </c>
    </row>
    <row r="10" spans="1:15" ht="36.75" customHeight="1" thickBot="1">
      <c r="A10" s="1987"/>
      <c r="B10" s="1988" t="s">
        <v>1344</v>
      </c>
      <c r="C10" s="1989"/>
      <c r="D10" s="1990">
        <f>D8+D9</f>
        <v>0</v>
      </c>
      <c r="E10" s="1991"/>
      <c r="F10" s="2437" t="s">
        <v>1345</v>
      </c>
      <c r="G10" s="2437"/>
      <c r="H10" s="2437"/>
      <c r="I10" s="1992" t="str">
        <f>IF((SUM('4b.PermS&amp;U'!J117:J121))=D10,"YES","NO")</f>
        <v>YES</v>
      </c>
    </row>
    <row r="11" spans="1:15" ht="15" thickBot="1"/>
    <row r="12" spans="1:15" ht="15.75" thickBot="1">
      <c r="A12" s="1973"/>
      <c r="B12" s="2414" t="s">
        <v>1346</v>
      </c>
      <c r="C12" s="2415"/>
      <c r="D12" s="2415"/>
      <c r="E12" s="2416"/>
    </row>
    <row r="13" spans="1:15" ht="30.75" thickBot="1">
      <c r="A13" s="2432" t="s">
        <v>1347</v>
      </c>
      <c r="B13" s="2433"/>
      <c r="C13" s="1995" t="s">
        <v>1332</v>
      </c>
      <c r="D13" s="1996" t="s">
        <v>1348</v>
      </c>
      <c r="E13" s="1997" t="s">
        <v>0</v>
      </c>
    </row>
    <row r="14" spans="1:15" ht="21" customHeight="1" thickBot="1">
      <c r="A14" s="1998" t="s">
        <v>1407</v>
      </c>
      <c r="B14" s="1999"/>
      <c r="C14" s="2000">
        <v>0.15</v>
      </c>
      <c r="D14" s="2112">
        <f>C14*$D$3</f>
        <v>0</v>
      </c>
      <c r="E14" s="2127" t="s">
        <v>1413</v>
      </c>
      <c r="F14" s="2002"/>
    </row>
    <row r="15" spans="1:15" ht="33.75" customHeight="1">
      <c r="A15" s="2434" t="s">
        <v>1417</v>
      </c>
      <c r="B15" s="2435"/>
      <c r="C15" s="2004">
        <f>SUM(C16:C18)</f>
        <v>0.35</v>
      </c>
      <c r="D15" s="2126"/>
      <c r="E15" s="2001" t="s">
        <v>1413</v>
      </c>
      <c r="F15" s="2002"/>
    </row>
    <row r="16" spans="1:15" ht="36.75" customHeight="1">
      <c r="A16" s="2003"/>
      <c r="B16" s="2119" t="s">
        <v>1414</v>
      </c>
      <c r="C16" s="2113">
        <v>0.15</v>
      </c>
      <c r="D16" s="2112">
        <f>C16*$D$3</f>
        <v>0</v>
      </c>
      <c r="E16" s="2125" t="s">
        <v>1349</v>
      </c>
      <c r="F16" s="2002"/>
      <c r="O16" s="2005"/>
    </row>
    <row r="17" spans="1:15" ht="36.75" customHeight="1">
      <c r="A17" s="2003"/>
      <c r="B17" s="2119" t="s">
        <v>1415</v>
      </c>
      <c r="C17" s="2113">
        <v>0.1</v>
      </c>
      <c r="D17" s="2112">
        <f t="shared" ref="D17:D18" si="1">C17*$D$3</f>
        <v>0</v>
      </c>
      <c r="E17" s="2125" t="s">
        <v>1349</v>
      </c>
    </row>
    <row r="18" spans="1:15" ht="36.75" customHeight="1">
      <c r="A18" s="2003"/>
      <c r="B18" s="2119" t="s">
        <v>1416</v>
      </c>
      <c r="C18" s="2113">
        <v>0.1</v>
      </c>
      <c r="D18" s="2112">
        <f t="shared" si="1"/>
        <v>0</v>
      </c>
      <c r="E18" s="2125" t="s">
        <v>1349</v>
      </c>
      <c r="F18" s="2436" t="s">
        <v>1350</v>
      </c>
      <c r="G18" s="2437"/>
      <c r="H18" s="2437"/>
      <c r="I18" s="1992" t="str">
        <f>IF((SUM(D14+D16+D17+D18))=550000,"YES","NO")</f>
        <v>NO</v>
      </c>
    </row>
    <row r="19" spans="1:15" ht="32.25" customHeight="1">
      <c r="A19" s="2434" t="s">
        <v>1351</v>
      </c>
      <c r="B19" s="2435"/>
      <c r="C19" s="2090">
        <v>0.2</v>
      </c>
      <c r="D19" s="2091">
        <f t="shared" ref="D19:D21" si="2">$D$3*C19</f>
        <v>0</v>
      </c>
      <c r="E19" s="2006" t="s">
        <v>1352</v>
      </c>
    </row>
    <row r="20" spans="1:15" ht="33.75" customHeight="1">
      <c r="A20" s="2438" t="s">
        <v>1353</v>
      </c>
      <c r="B20" s="2439"/>
      <c r="C20" s="2090">
        <v>0.2</v>
      </c>
      <c r="D20" s="2091">
        <f t="shared" si="2"/>
        <v>0</v>
      </c>
      <c r="E20" s="2007" t="s">
        <v>1354</v>
      </c>
    </row>
    <row r="21" spans="1:15" s="1977" customFormat="1" ht="48.75" customHeight="1" thickBot="1">
      <c r="A21" s="2440" t="s">
        <v>1355</v>
      </c>
      <c r="B21" s="2441"/>
      <c r="C21" s="2092">
        <v>0.1</v>
      </c>
      <c r="D21" s="2093">
        <f t="shared" si="2"/>
        <v>0</v>
      </c>
      <c r="E21" s="2008" t="s">
        <v>1354</v>
      </c>
    </row>
    <row r="22" spans="1:15" s="1977" customFormat="1" ht="15.75" thickBot="1">
      <c r="A22" s="2009"/>
      <c r="B22" s="2010" t="s">
        <v>1356</v>
      </c>
      <c r="C22" s="2094">
        <f>C14+C15+C19+C20+C21</f>
        <v>0.99999999999999989</v>
      </c>
      <c r="D22" s="2095">
        <f>SUM(D14:D21)</f>
        <v>0</v>
      </c>
      <c r="E22" s="2011"/>
    </row>
    <row r="23" spans="1:15">
      <c r="A23" s="2442" t="s">
        <v>1357</v>
      </c>
      <c r="B23" s="2443"/>
      <c r="C23" s="2087">
        <v>0.2</v>
      </c>
      <c r="D23" s="2096">
        <f>C23*($D$4+$D$5)</f>
        <v>0</v>
      </c>
      <c r="E23" s="2444" t="s">
        <v>1358</v>
      </c>
    </row>
    <row r="24" spans="1:15" ht="14.25" customHeight="1">
      <c r="A24" s="2442" t="s">
        <v>1359</v>
      </c>
      <c r="B24" s="2443"/>
      <c r="C24" s="2088">
        <v>0.5</v>
      </c>
      <c r="D24" s="2097">
        <f>C24*($D$4+$D$5)</f>
        <v>0</v>
      </c>
      <c r="E24" s="2444"/>
    </row>
    <row r="25" spans="1:15" ht="14.25" customHeight="1" thickBot="1">
      <c r="A25" s="2442" t="s">
        <v>1360</v>
      </c>
      <c r="B25" s="2443"/>
      <c r="C25" s="2089">
        <v>0.3</v>
      </c>
      <c r="D25" s="2098">
        <f>C25*($D$4+$D$5)</f>
        <v>0</v>
      </c>
      <c r="E25" s="2444"/>
    </row>
    <row r="26" spans="1:15" s="1977" customFormat="1" ht="15.75" thickBot="1">
      <c r="A26" s="2009"/>
      <c r="B26" s="2010" t="s">
        <v>1361</v>
      </c>
      <c r="C26" s="2094">
        <f>SUM(C23:C25)</f>
        <v>1</v>
      </c>
      <c r="D26" s="2095">
        <f>SUM(D23:D25)</f>
        <v>0</v>
      </c>
      <c r="E26" s="2012"/>
    </row>
    <row r="27" spans="1:15" ht="14.25" customHeight="1" thickBot="1">
      <c r="A27" s="2013"/>
      <c r="B27" s="887"/>
      <c r="C27" s="2014"/>
      <c r="D27" s="2015"/>
      <c r="E27" s="2016"/>
    </row>
    <row r="28" spans="1:15" s="1977" customFormat="1" ht="30.75" thickBot="1">
      <c r="A28" s="2432" t="s">
        <v>1362</v>
      </c>
      <c r="B28" s="2433"/>
      <c r="C28" s="2017" t="s">
        <v>1332</v>
      </c>
      <c r="D28" s="2018" t="s">
        <v>1348</v>
      </c>
      <c r="E28" s="1997" t="s">
        <v>0</v>
      </c>
    </row>
    <row r="29" spans="1:15" ht="14.25" customHeight="1">
      <c r="A29" s="2423" t="s">
        <v>1363</v>
      </c>
      <c r="B29" s="2424"/>
      <c r="C29" s="2019">
        <v>0.25</v>
      </c>
      <c r="D29" s="2020">
        <f>$D$9*C29</f>
        <v>0</v>
      </c>
      <c r="E29" s="2037"/>
      <c r="O29" s="2005"/>
    </row>
    <row r="30" spans="1:15" ht="14.25" customHeight="1">
      <c r="A30" s="2423" t="s">
        <v>1364</v>
      </c>
      <c r="B30" s="2424"/>
      <c r="C30" s="2019">
        <v>0.25</v>
      </c>
      <c r="D30" s="2020">
        <f>$D$9*C30</f>
        <v>0</v>
      </c>
      <c r="E30" s="2037"/>
    </row>
    <row r="31" spans="1:15" ht="14.25" customHeight="1">
      <c r="A31" s="2423" t="s">
        <v>1365</v>
      </c>
      <c r="B31" s="2424"/>
      <c r="C31" s="2019">
        <v>0.25</v>
      </c>
      <c r="D31" s="2020">
        <f>$D$9*C31</f>
        <v>0</v>
      </c>
      <c r="E31" s="2037" t="s">
        <v>1366</v>
      </c>
    </row>
    <row r="32" spans="1:15" ht="14.25" customHeight="1" thickBot="1">
      <c r="A32" s="2425" t="s">
        <v>1367</v>
      </c>
      <c r="B32" s="2426"/>
      <c r="C32" s="2021">
        <v>0.25</v>
      </c>
      <c r="D32" s="2022">
        <f>$D$9*C32</f>
        <v>0</v>
      </c>
      <c r="E32" s="2037"/>
    </row>
    <row r="33" spans="1:17" s="1977" customFormat="1" ht="43.5" thickBot="1">
      <c r="A33" s="2009"/>
      <c r="B33" s="2010" t="s">
        <v>1342</v>
      </c>
      <c r="C33" s="2023">
        <f>SUM(C29:C32)</f>
        <v>1</v>
      </c>
      <c r="D33" s="2024">
        <f>SUM(D29:D32)</f>
        <v>0</v>
      </c>
      <c r="E33" s="2025" t="s">
        <v>1368</v>
      </c>
    </row>
    <row r="34" spans="1:17" ht="14.25" customHeight="1">
      <c r="A34" s="2013"/>
      <c r="B34" s="887"/>
      <c r="C34" s="2026"/>
      <c r="D34" s="2027"/>
      <c r="E34" s="2016"/>
    </row>
    <row r="35" spans="1:17" s="1977" customFormat="1" ht="15.75" thickBot="1">
      <c r="A35" s="2028"/>
      <c r="B35" s="2029" t="s">
        <v>1369</v>
      </c>
      <c r="C35" s="2030"/>
      <c r="D35" s="2031">
        <f>D22+D26+D33</f>
        <v>0</v>
      </c>
      <c r="E35" s="2032"/>
    </row>
    <row r="36" spans="1:17" ht="12" customHeight="1" thickBot="1"/>
    <row r="37" spans="1:17" ht="15" customHeight="1" thickBot="1">
      <c r="A37" s="2427" t="s">
        <v>1370</v>
      </c>
      <c r="B37" s="2428"/>
      <c r="C37" s="2428"/>
      <c r="D37" s="2428"/>
      <c r="E37" s="2429"/>
    </row>
    <row r="38" spans="1:17" ht="15.75" thickBot="1">
      <c r="A38" s="2430" t="s">
        <v>1331</v>
      </c>
      <c r="B38" s="2431"/>
      <c r="C38" s="1975"/>
      <c r="D38" s="1975" t="s">
        <v>636</v>
      </c>
      <c r="E38" s="2033" t="s">
        <v>0</v>
      </c>
    </row>
    <row r="39" spans="1:17" ht="28.5" customHeight="1">
      <c r="A39" s="2013"/>
      <c r="B39" s="2034" t="str">
        <f>B5</f>
        <v>Additional Project Management Fee that is available at risk (the "At Risk Fee") to large projects over 100 units:</v>
      </c>
      <c r="C39" s="2035"/>
      <c r="D39" s="2036">
        <f>IF(G39&gt;100,(G39-100)*10000,0)</f>
        <v>0</v>
      </c>
      <c r="E39" s="2037"/>
      <c r="F39" s="2038" t="s">
        <v>1371</v>
      </c>
      <c r="G39" s="2109">
        <f>'1.GeneralProjectInfo'!$C$36</f>
        <v>0</v>
      </c>
    </row>
    <row r="40" spans="1:17" ht="14.25" customHeight="1">
      <c r="A40" s="2013"/>
      <c r="B40" s="2039" t="str">
        <f>B6</f>
        <v>General Partner Equity</v>
      </c>
      <c r="C40" s="2040"/>
      <c r="D40" s="2041">
        <f>D6</f>
        <v>0</v>
      </c>
      <c r="E40" s="2037"/>
    </row>
    <row r="41" spans="1:17" ht="15" customHeight="1" thickBot="1">
      <c r="A41" s="2013"/>
      <c r="B41" s="2042" t="str">
        <f>B7</f>
        <v>Deferred Developer Fee</v>
      </c>
      <c r="C41" s="2043"/>
      <c r="D41" s="2044">
        <f>D7</f>
        <v>0</v>
      </c>
      <c r="E41" s="2037"/>
    </row>
    <row r="42" spans="1:17" ht="15.75" thickBot="1">
      <c r="A42" s="2045"/>
      <c r="B42" s="2046"/>
      <c r="C42" s="2047"/>
      <c r="D42" s="2048">
        <f>SUM(D39:D41)</f>
        <v>0</v>
      </c>
      <c r="E42" s="2049" t="s">
        <v>1372</v>
      </c>
    </row>
    <row r="43" spans="1:17" ht="14.25" customHeight="1">
      <c r="A43" s="2013"/>
      <c r="B43" s="2050" t="s">
        <v>1373</v>
      </c>
      <c r="C43" s="2051"/>
      <c r="D43" s="2052"/>
      <c r="E43" s="2037"/>
    </row>
    <row r="44" spans="1:17" ht="14.25" customHeight="1">
      <c r="A44" s="2013"/>
      <c r="B44" s="2053" t="s">
        <v>1374</v>
      </c>
      <c r="C44" s="2054"/>
      <c r="D44" s="2118">
        <f>'4b.PermS&amp;U'!$D$138</f>
        <v>0</v>
      </c>
      <c r="E44" s="2037"/>
      <c r="N44" s="2055"/>
      <c r="O44" s="2056"/>
    </row>
    <row r="45" spans="1:17" ht="14.25" customHeight="1">
      <c r="A45" s="2013"/>
      <c r="B45" s="2053" t="s">
        <v>1375</v>
      </c>
      <c r="C45" s="452"/>
      <c r="D45" s="2057">
        <f>IF(C45="Yes",130%,100%)</f>
        <v>1</v>
      </c>
      <c r="E45" s="2037"/>
      <c r="O45" s="2056"/>
    </row>
    <row r="46" spans="1:17" ht="15" customHeight="1">
      <c r="A46" s="2013"/>
      <c r="B46" s="2058" t="s">
        <v>1376</v>
      </c>
      <c r="C46" s="2059"/>
      <c r="D46" s="2060">
        <f>D42*D45*D43*D44</f>
        <v>0</v>
      </c>
      <c r="E46" s="2037"/>
      <c r="L46" s="2061"/>
    </row>
    <row r="47" spans="1:17" ht="15" customHeight="1" thickBot="1">
      <c r="A47" s="2013"/>
      <c r="B47" s="2062" t="s">
        <v>1377</v>
      </c>
      <c r="C47" s="2063"/>
      <c r="D47" s="2064">
        <v>10</v>
      </c>
      <c r="E47" s="2037"/>
      <c r="L47" s="2061"/>
    </row>
    <row r="48" spans="1:17" s="1207" customFormat="1" ht="15.75" thickBot="1">
      <c r="A48" s="2419"/>
      <c r="B48" s="2420"/>
      <c r="C48" s="2421"/>
      <c r="D48" s="2065">
        <f>D46*10</f>
        <v>0</v>
      </c>
      <c r="E48" s="2049" t="s">
        <v>1378</v>
      </c>
      <c r="Q48" s="2066"/>
    </row>
    <row r="49" spans="1:17" ht="15.75" thickBot="1">
      <c r="A49" s="2013"/>
      <c r="B49" s="887"/>
      <c r="C49" s="887"/>
      <c r="D49" s="2027"/>
      <c r="E49" s="2016"/>
      <c r="F49" s="2067" t="s">
        <v>1379</v>
      </c>
      <c r="G49" s="2068" t="s">
        <v>1380</v>
      </c>
      <c r="H49" s="2068" t="s">
        <v>1381</v>
      </c>
      <c r="I49" s="2068" t="s">
        <v>1382</v>
      </c>
      <c r="J49" s="2068" t="s">
        <v>1383</v>
      </c>
      <c r="K49" s="2068" t="s">
        <v>1384</v>
      </c>
      <c r="L49" s="2068" t="s">
        <v>1385</v>
      </c>
      <c r="M49" s="2068" t="s">
        <v>1386</v>
      </c>
      <c r="N49" s="2068" t="s">
        <v>1387</v>
      </c>
      <c r="O49" s="2068" t="s">
        <v>1388</v>
      </c>
      <c r="P49" s="2068" t="s">
        <v>1389</v>
      </c>
    </row>
    <row r="50" spans="1:17" ht="15.75" thickBot="1">
      <c r="A50" s="2417" t="s">
        <v>1390</v>
      </c>
      <c r="B50" s="2418"/>
      <c r="C50" s="2069"/>
      <c r="D50" s="2069" t="s">
        <v>636</v>
      </c>
      <c r="E50" s="1997" t="s">
        <v>0</v>
      </c>
      <c r="F50" s="2110">
        <f>'1.GeneralProjectInfo'!D4</f>
        <v>0</v>
      </c>
      <c r="G50" s="2111" t="str">
        <f>IF(F50&gt;2000, F50+1, "")</f>
        <v/>
      </c>
      <c r="H50" s="2111" t="str">
        <f>IF($F50&gt;2000, G50+1, "")</f>
        <v/>
      </c>
      <c r="I50" s="2111" t="str">
        <f t="shared" ref="I50:P50" si="3">IF($F50&gt;2000, H50+1, "")</f>
        <v/>
      </c>
      <c r="J50" s="2111" t="str">
        <f t="shared" si="3"/>
        <v/>
      </c>
      <c r="K50" s="2111" t="str">
        <f t="shared" si="3"/>
        <v/>
      </c>
      <c r="L50" s="2111" t="str">
        <f t="shared" si="3"/>
        <v/>
      </c>
      <c r="M50" s="2111" t="str">
        <f t="shared" si="3"/>
        <v/>
      </c>
      <c r="N50" s="2111" t="str">
        <f t="shared" si="3"/>
        <v/>
      </c>
      <c r="O50" s="2111" t="str">
        <f t="shared" si="3"/>
        <v/>
      </c>
      <c r="P50" s="2111" t="str">
        <f t="shared" si="3"/>
        <v/>
      </c>
      <c r="Q50"/>
    </row>
    <row r="51" spans="1:17">
      <c r="A51" s="2013"/>
      <c r="B51" s="2070" t="s">
        <v>1391</v>
      </c>
      <c r="C51" s="1190"/>
      <c r="D51" s="2071">
        <f>Q51</f>
        <v>0</v>
      </c>
      <c r="E51" s="2037"/>
      <c r="F51" s="2072">
        <f>'7a.20YrDetails'!J123</f>
        <v>0</v>
      </c>
      <c r="G51" s="2073">
        <f>'7a.20YrDetails'!M123</f>
        <v>0</v>
      </c>
      <c r="H51" s="2073">
        <f>'7a.20YrDetails'!P123</f>
        <v>0</v>
      </c>
      <c r="I51" s="2073">
        <f>'7a.20YrDetails'!S123</f>
        <v>0</v>
      </c>
      <c r="J51" s="2073">
        <f>'7a.20YrDetails'!V123</f>
        <v>0</v>
      </c>
      <c r="K51" s="2073">
        <f>'7a.20YrDetails'!Y123</f>
        <v>0</v>
      </c>
      <c r="L51" s="2073">
        <f>'7a.20YrDetails'!AB123</f>
        <v>0</v>
      </c>
      <c r="M51" s="2073">
        <f>'7a.20YrDetails'!AE123</f>
        <v>0</v>
      </c>
      <c r="N51" s="2073">
        <f>'7a.20YrDetails'!AH123</f>
        <v>0</v>
      </c>
      <c r="O51" s="2073">
        <f>'7a.20YrDetails'!AK123</f>
        <v>0</v>
      </c>
      <c r="P51" s="2073">
        <f>'7a.20YrDetails'!AN123</f>
        <v>0</v>
      </c>
      <c r="Q51" s="2073">
        <f>SUM(F51:P51)</f>
        <v>0</v>
      </c>
    </row>
    <row r="52" spans="1:17">
      <c r="A52" s="2013"/>
      <c r="B52" s="2070" t="s">
        <v>1392</v>
      </c>
      <c r="C52" s="1190"/>
      <c r="D52" s="2071">
        <f t="shared" ref="D52:D54" si="4">Q52</f>
        <v>0</v>
      </c>
      <c r="E52" s="2037"/>
      <c r="F52" s="2072">
        <f>'7a.20YrDetails'!J121</f>
        <v>0</v>
      </c>
      <c r="G52" s="2073">
        <f>'7a.20YrDetails'!M121</f>
        <v>0</v>
      </c>
      <c r="H52" s="2073">
        <f>'7a.20YrDetails'!P121</f>
        <v>0</v>
      </c>
      <c r="I52" s="2073">
        <f>'7a.20YrDetails'!S121</f>
        <v>0</v>
      </c>
      <c r="J52" s="2073">
        <f>'7a.20YrDetails'!V121</f>
        <v>0</v>
      </c>
      <c r="K52" s="2073">
        <f>'7a.20YrDetails'!Y121</f>
        <v>0</v>
      </c>
      <c r="L52" s="2073">
        <f>'7a.20YrDetails'!AB121</f>
        <v>0</v>
      </c>
      <c r="M52" s="2073">
        <f>'7a.20YrDetails'!AE121</f>
        <v>0</v>
      </c>
      <c r="N52" s="2073">
        <f>'7a.20YrDetails'!AH121</f>
        <v>0</v>
      </c>
      <c r="O52" s="2073">
        <f>'7a.20YrDetails'!AK121</f>
        <v>0</v>
      </c>
      <c r="P52" s="2073">
        <f>'7a.20YrDetails'!AN121</f>
        <v>0</v>
      </c>
      <c r="Q52" s="2073">
        <f t="shared" ref="Q52:Q55" si="5">SUM(F52:P52)</f>
        <v>0</v>
      </c>
    </row>
    <row r="53" spans="1:17">
      <c r="A53" s="2013"/>
      <c r="B53" s="1190" t="s">
        <v>1393</v>
      </c>
      <c r="C53" s="2074">
        <v>0.66</v>
      </c>
      <c r="D53" s="2071">
        <f t="shared" si="4"/>
        <v>0</v>
      </c>
      <c r="E53" s="2037"/>
      <c r="F53" s="2075">
        <f>F51*$C$53</f>
        <v>0</v>
      </c>
      <c r="G53" s="2076">
        <f t="shared" ref="G53:P53" si="6">G51*$C$53</f>
        <v>0</v>
      </c>
      <c r="H53" s="2076">
        <f t="shared" si="6"/>
        <v>0</v>
      </c>
      <c r="I53" s="2076">
        <f t="shared" si="6"/>
        <v>0</v>
      </c>
      <c r="J53" s="2076">
        <f t="shared" si="6"/>
        <v>0</v>
      </c>
      <c r="K53" s="2076">
        <f t="shared" si="6"/>
        <v>0</v>
      </c>
      <c r="L53" s="2076">
        <f t="shared" si="6"/>
        <v>0</v>
      </c>
      <c r="M53" s="2076">
        <f t="shared" si="6"/>
        <v>0</v>
      </c>
      <c r="N53" s="2076">
        <f t="shared" si="6"/>
        <v>0</v>
      </c>
      <c r="O53" s="2076">
        <f t="shared" si="6"/>
        <v>0</v>
      </c>
      <c r="P53" s="2076">
        <f t="shared" si="6"/>
        <v>0</v>
      </c>
      <c r="Q53" s="2073">
        <f t="shared" si="5"/>
        <v>0</v>
      </c>
    </row>
    <row r="54" spans="1:17">
      <c r="A54" s="2013"/>
      <c r="B54" s="1190" t="s">
        <v>1394</v>
      </c>
      <c r="C54" s="2074">
        <v>0.5</v>
      </c>
      <c r="D54" s="2071">
        <f t="shared" si="4"/>
        <v>0</v>
      </c>
      <c r="E54" s="2037"/>
      <c r="F54" s="2072">
        <f>F51*$C$54</f>
        <v>0</v>
      </c>
      <c r="G54" s="2073">
        <f t="shared" ref="G54:P54" si="7">G51*$C$54</f>
        <v>0</v>
      </c>
      <c r="H54" s="2073">
        <f t="shared" si="7"/>
        <v>0</v>
      </c>
      <c r="I54" s="2073">
        <f t="shared" si="7"/>
        <v>0</v>
      </c>
      <c r="J54" s="2073">
        <f t="shared" si="7"/>
        <v>0</v>
      </c>
      <c r="K54" s="2073">
        <f t="shared" si="7"/>
        <v>0</v>
      </c>
      <c r="L54" s="2073">
        <f t="shared" si="7"/>
        <v>0</v>
      </c>
      <c r="M54" s="2073">
        <f t="shared" si="7"/>
        <v>0</v>
      </c>
      <c r="N54" s="2073">
        <f t="shared" si="7"/>
        <v>0</v>
      </c>
      <c r="O54" s="2073">
        <f t="shared" si="7"/>
        <v>0</v>
      </c>
      <c r="P54" s="2073">
        <f t="shared" si="7"/>
        <v>0</v>
      </c>
      <c r="Q54" s="2073">
        <f t="shared" si="5"/>
        <v>0</v>
      </c>
    </row>
    <row r="55" spans="1:17" ht="15" thickBot="1">
      <c r="A55" s="2013"/>
      <c r="B55" s="2077" t="s">
        <v>1405</v>
      </c>
      <c r="C55" s="2078"/>
      <c r="D55" s="2079">
        <f>D53-D54</f>
        <v>0</v>
      </c>
      <c r="E55" s="2037"/>
      <c r="F55" s="2072">
        <f t="shared" ref="F55:P55" si="8">F53-F54</f>
        <v>0</v>
      </c>
      <c r="G55" s="2073">
        <f t="shared" si="8"/>
        <v>0</v>
      </c>
      <c r="H55" s="2073">
        <f t="shared" si="8"/>
        <v>0</v>
      </c>
      <c r="I55" s="2073">
        <f t="shared" si="8"/>
        <v>0</v>
      </c>
      <c r="J55" s="2073">
        <f t="shared" si="8"/>
        <v>0</v>
      </c>
      <c r="K55" s="2073">
        <f t="shared" si="8"/>
        <v>0</v>
      </c>
      <c r="L55" s="2073">
        <f t="shared" si="8"/>
        <v>0</v>
      </c>
      <c r="M55" s="2073">
        <f t="shared" si="8"/>
        <v>0</v>
      </c>
      <c r="N55" s="2073">
        <f t="shared" si="8"/>
        <v>0</v>
      </c>
      <c r="O55" s="2073">
        <f t="shared" si="8"/>
        <v>0</v>
      </c>
      <c r="P55" s="2073">
        <f t="shared" si="8"/>
        <v>0</v>
      </c>
      <c r="Q55" s="2073">
        <f t="shared" si="5"/>
        <v>0</v>
      </c>
    </row>
    <row r="56" spans="1:17" ht="15.75" thickBot="1">
      <c r="A56" s="2419"/>
      <c r="B56" s="2420"/>
      <c r="C56" s="2421"/>
      <c r="D56" s="2065" t="e">
        <f>XNPV(3%,F55:P55,F50:P50)</f>
        <v>#NUM!</v>
      </c>
      <c r="E56" s="2049" t="s">
        <v>1390</v>
      </c>
      <c r="F56" s="2080"/>
      <c r="G56" s="2081"/>
    </row>
    <row r="57" spans="1:17" ht="15" thickBot="1">
      <c r="A57" s="2013"/>
      <c r="B57" s="887"/>
      <c r="C57" s="887"/>
      <c r="D57" s="887"/>
      <c r="E57" s="2016"/>
    </row>
    <row r="58" spans="1:17" ht="15.75" thickBot="1">
      <c r="A58" s="2082"/>
      <c r="B58" s="2422" t="s">
        <v>1395</v>
      </c>
      <c r="C58" s="2422"/>
      <c r="D58" s="2083" t="e">
        <f>D48-D39-D56</f>
        <v>#NUM!</v>
      </c>
      <c r="E58" s="2084"/>
    </row>
    <row r="60" spans="1:17" ht="15">
      <c r="A60" s="2085"/>
      <c r="B60" s="2413" t="s">
        <v>1396</v>
      </c>
      <c r="C60" s="2413"/>
      <c r="D60" s="2086" t="e">
        <f>IF(D58&gt;D56,"NO","YES")</f>
        <v>#NUM!</v>
      </c>
      <c r="E60" s="2085"/>
    </row>
  </sheetData>
  <sheetProtection algorithmName="SHA-512" hashValue="FCKQENkooImNMpz8TxBpsMpSlanr9top9ppRMIiOut30NS3+r6Qj1xb/HBu8HXQaZJWYDla0580qsB6mSmf6kg==" saltValue="G/AN6bk0/atJTfzrsgHp9g==" spinCount="100000" sheet="1" objects="1" scenarios="1" selectLockedCells="1"/>
  <mergeCells count="28">
    <mergeCell ref="B1:E1"/>
    <mergeCell ref="A2:B2"/>
    <mergeCell ref="A8:B8"/>
    <mergeCell ref="A9:B9"/>
    <mergeCell ref="F10:H10"/>
    <mergeCell ref="F18:H18"/>
    <mergeCell ref="A19:B19"/>
    <mergeCell ref="A20:B20"/>
    <mergeCell ref="A21:B21"/>
    <mergeCell ref="A23:B23"/>
    <mergeCell ref="E23:E25"/>
    <mergeCell ref="A24:B24"/>
    <mergeCell ref="A25:B25"/>
    <mergeCell ref="B60:C60"/>
    <mergeCell ref="B12:E12"/>
    <mergeCell ref="A50:B50"/>
    <mergeCell ref="A56:C56"/>
    <mergeCell ref="B58:C58"/>
    <mergeCell ref="A30:B30"/>
    <mergeCell ref="A31:B31"/>
    <mergeCell ref="A32:B32"/>
    <mergeCell ref="A37:E37"/>
    <mergeCell ref="A38:B38"/>
    <mergeCell ref="A48:C48"/>
    <mergeCell ref="A29:B29"/>
    <mergeCell ref="A13:B13"/>
    <mergeCell ref="A15:B15"/>
    <mergeCell ref="A28:B28"/>
  </mergeCells>
  <dataValidations disablePrompts="1" count="1">
    <dataValidation type="list" allowBlank="1" showInputMessage="1" showErrorMessage="1" sqref="C45">
      <formula1>YesNo</formula1>
    </dataValidation>
  </dataValidations>
  <pageMargins left="0.7" right="0.7" top="0.75" bottom="0.75" header="0.3" footer="0.3"/>
  <pageSetup scale="5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tint="0.59999389629810485"/>
    <pageSetUpPr autoPageBreaks="0"/>
  </sheetPr>
  <dimension ref="A1:CF81"/>
  <sheetViews>
    <sheetView showGridLines="0" zoomScale="115" zoomScaleNormal="115" workbookViewId="0">
      <selection activeCell="D3" sqref="D3:E3"/>
    </sheetView>
  </sheetViews>
  <sheetFormatPr defaultColWidth="9.140625" defaultRowHeight="12.75" zeroHeight="1"/>
  <cols>
    <col min="1" max="1" width="7.5703125" customWidth="1"/>
    <col min="2" max="2" width="9.85546875" customWidth="1"/>
    <col min="3" max="3" width="11.42578125" customWidth="1"/>
    <col min="4" max="4" width="13.5703125" customWidth="1"/>
    <col min="5" max="5" width="9.5703125" customWidth="1"/>
    <col min="6" max="6" width="10.140625" customWidth="1"/>
    <col min="7" max="7" width="11.7109375" customWidth="1"/>
    <col min="8" max="8" width="10.5703125" customWidth="1"/>
    <col min="9" max="9" width="15.85546875" customWidth="1"/>
    <col min="10" max="10" width="12.7109375" customWidth="1"/>
    <col min="11" max="11" width="11" customWidth="1"/>
    <col min="12" max="12" width="11.140625" customWidth="1"/>
    <col min="13" max="13" width="13.42578125" hidden="1" customWidth="1"/>
    <col min="14" max="14" width="10.140625" hidden="1" customWidth="1"/>
    <col min="17" max="17" width="11.28515625" customWidth="1"/>
    <col min="19" max="20" width="9.140625" customWidth="1"/>
  </cols>
  <sheetData>
    <row r="1" spans="1:14" ht="15.75">
      <c r="A1" s="1728" t="s">
        <v>616</v>
      </c>
      <c r="B1" s="642"/>
      <c r="C1" s="642"/>
      <c r="D1" s="642"/>
      <c r="E1" s="642"/>
      <c r="F1" s="642"/>
      <c r="G1" s="642"/>
      <c r="H1" s="642"/>
      <c r="I1" s="642"/>
      <c r="J1" s="642"/>
      <c r="K1" s="642"/>
      <c r="L1" s="643"/>
      <c r="M1" s="315"/>
      <c r="N1" s="313"/>
    </row>
    <row r="2" spans="1:14">
      <c r="A2" s="323"/>
      <c r="B2" s="324"/>
      <c r="C2" s="324"/>
      <c r="D2" s="324"/>
      <c r="E2" s="324"/>
      <c r="F2" s="324"/>
      <c r="G2" s="324"/>
      <c r="H2" s="324"/>
      <c r="I2" s="324"/>
      <c r="J2" s="324"/>
      <c r="K2" s="324"/>
      <c r="L2" s="771" t="str">
        <f>IF(L3&lt;&gt;RentsUA!B4,"MOHCD: check AMI schedule","")</f>
        <v/>
      </c>
      <c r="M2" s="313"/>
      <c r="N2" s="313"/>
    </row>
    <row r="3" spans="1:14">
      <c r="A3" s="633" t="s">
        <v>259</v>
      </c>
      <c r="B3" s="324"/>
      <c r="C3" s="324"/>
      <c r="D3" s="2191"/>
      <c r="E3" s="2192"/>
      <c r="F3" s="634"/>
      <c r="H3" s="634"/>
      <c r="I3" s="634"/>
      <c r="J3" s="324"/>
      <c r="K3" s="600" t="s">
        <v>472</v>
      </c>
      <c r="L3" s="622">
        <v>2020</v>
      </c>
      <c r="M3" s="597"/>
      <c r="N3" s="598"/>
    </row>
    <row r="4" spans="1:14">
      <c r="A4" s="633" t="s">
        <v>886</v>
      </c>
      <c r="B4" s="324"/>
      <c r="C4" s="835"/>
      <c r="D4" s="2193"/>
      <c r="E4" s="2194"/>
      <c r="F4" s="634"/>
      <c r="H4" s="634"/>
      <c r="I4" s="634"/>
      <c r="J4" s="634"/>
      <c r="K4" s="634"/>
      <c r="L4" s="635"/>
      <c r="M4" s="597"/>
      <c r="N4" s="598"/>
    </row>
    <row r="5" spans="1:14">
      <c r="A5" s="633" t="s">
        <v>887</v>
      </c>
      <c r="B5" s="636"/>
      <c r="C5" s="636"/>
      <c r="D5" s="2193"/>
      <c r="E5" s="2194"/>
      <c r="F5" s="634"/>
      <c r="H5" s="634"/>
      <c r="I5" s="634"/>
      <c r="J5" s="634"/>
      <c r="K5" s="634"/>
      <c r="L5" s="637"/>
    </row>
    <row r="6" spans="1:14">
      <c r="A6" s="633"/>
      <c r="B6" s="636"/>
      <c r="C6" s="636"/>
      <c r="D6" s="634"/>
      <c r="E6" s="634"/>
      <c r="F6" s="634"/>
      <c r="G6" s="324"/>
      <c r="H6" s="634"/>
      <c r="I6" s="634"/>
      <c r="J6" s="634"/>
      <c r="K6" s="634"/>
      <c r="L6" s="637"/>
    </row>
    <row r="7" spans="1:14">
      <c r="A7" s="624" t="s">
        <v>1262</v>
      </c>
      <c r="B7" s="326"/>
      <c r="C7" s="326"/>
      <c r="D7" s="326"/>
      <c r="E7" s="326"/>
      <c r="F7" s="634"/>
      <c r="G7" s="657" t="s">
        <v>490</v>
      </c>
      <c r="H7" s="634"/>
      <c r="J7" s="657" t="s">
        <v>1089</v>
      </c>
      <c r="K7" s="1279"/>
      <c r="L7" s="637"/>
      <c r="M7" s="597"/>
      <c r="N7" s="597"/>
    </row>
    <row r="8" spans="1:14">
      <c r="A8" s="782" t="s">
        <v>436</v>
      </c>
      <c r="B8" s="140"/>
      <c r="C8" s="326"/>
      <c r="D8" s="2199" t="str">
        <f>IF($N$8+$N$9=0,"",IF($N$8+$N$9=2,"Select only one check box to the left!",IF($N$8=TRUE,"Complete 'New Proj - Rent &amp; Unit Mix' Sheet",IF($N$9=TRUE,"Complete 'Existing Proj - Rent Roll' Sheet"))))</f>
        <v/>
      </c>
      <c r="E8" s="2199"/>
      <c r="F8" s="634"/>
      <c r="G8" s="781" t="s">
        <v>491</v>
      </c>
      <c r="H8" s="634"/>
      <c r="J8" s="782"/>
      <c r="K8" s="1279"/>
      <c r="L8" s="637"/>
      <c r="M8" s="833" t="s">
        <v>753</v>
      </c>
      <c r="N8" s="783" t="b">
        <v>0</v>
      </c>
    </row>
    <row r="9" spans="1:14">
      <c r="A9" s="782" t="s">
        <v>437</v>
      </c>
      <c r="B9" s="140"/>
      <c r="C9" s="326"/>
      <c r="D9" s="2199"/>
      <c r="E9" s="2199"/>
      <c r="F9" s="634"/>
      <c r="G9" s="781" t="s">
        <v>492</v>
      </c>
      <c r="H9" s="634"/>
      <c r="J9" s="634"/>
      <c r="K9" s="634"/>
      <c r="L9" s="635"/>
      <c r="M9" s="833" t="s">
        <v>754</v>
      </c>
      <c r="N9" s="783" t="b">
        <v>0</v>
      </c>
    </row>
    <row r="10" spans="1:14">
      <c r="A10" s="604"/>
      <c r="B10" s="606"/>
      <c r="C10" s="606"/>
      <c r="D10" s="606"/>
      <c r="E10" s="606"/>
      <c r="F10" s="644"/>
      <c r="G10" s="644"/>
      <c r="H10" s="644"/>
      <c r="I10" s="644"/>
      <c r="J10" s="644"/>
      <c r="K10" s="644"/>
      <c r="L10" s="645"/>
      <c r="M10" s="597"/>
      <c r="N10" s="597"/>
    </row>
    <row r="11" spans="1:14">
      <c r="A11" s="639" t="s">
        <v>453</v>
      </c>
      <c r="B11" s="640"/>
      <c r="C11" s="640"/>
      <c r="D11" s="640"/>
      <c r="E11" s="669"/>
      <c r="F11" s="669"/>
      <c r="G11" s="640"/>
      <c r="H11" s="640"/>
      <c r="I11" s="640"/>
      <c r="J11" s="640"/>
      <c r="K11" s="640"/>
      <c r="L11" s="641"/>
      <c r="M11" s="5" t="s">
        <v>755</v>
      </c>
      <c r="N11" s="1005" t="b">
        <v>0</v>
      </c>
    </row>
    <row r="12" spans="1:14">
      <c r="A12" s="601" t="s">
        <v>258</v>
      </c>
      <c r="B12" s="602"/>
      <c r="C12" s="321"/>
      <c r="D12" s="321"/>
      <c r="E12" s="601" t="s">
        <v>605</v>
      </c>
      <c r="F12" s="786"/>
      <c r="G12" s="601" t="s">
        <v>606</v>
      </c>
      <c r="H12" s="667"/>
      <c r="I12" s="317" t="s">
        <v>745</v>
      </c>
      <c r="J12" s="667"/>
      <c r="K12" s="318" t="s">
        <v>452</v>
      </c>
      <c r="L12" s="626"/>
      <c r="M12" s="5" t="s">
        <v>756</v>
      </c>
      <c r="N12" s="1005" t="b">
        <v>0</v>
      </c>
    </row>
    <row r="13" spans="1:14">
      <c r="A13" s="2183"/>
      <c r="B13" s="2190"/>
      <c r="C13" s="2190"/>
      <c r="D13" s="2190"/>
      <c r="E13" s="2183"/>
      <c r="F13" s="2184"/>
      <c r="G13" s="2183"/>
      <c r="H13" s="2184"/>
      <c r="I13" s="2183"/>
      <c r="J13" s="2184"/>
      <c r="K13" s="2206"/>
      <c r="L13" s="2207"/>
      <c r="M13" s="313"/>
      <c r="N13" s="313"/>
    </row>
    <row r="14" spans="1:14">
      <c r="A14" s="317" t="s">
        <v>454</v>
      </c>
      <c r="B14" s="605"/>
      <c r="C14" s="652"/>
      <c r="D14" s="317" t="s">
        <v>455</v>
      </c>
      <c r="E14" s="667"/>
      <c r="F14" s="6" t="s">
        <v>734</v>
      </c>
      <c r="G14" s="605"/>
      <c r="H14" s="317" t="s">
        <v>456</v>
      </c>
      <c r="J14" s="317" t="s">
        <v>651</v>
      </c>
      <c r="K14" s="667"/>
      <c r="L14" s="667" t="s">
        <v>1263</v>
      </c>
      <c r="M14" s="5" t="s">
        <v>1042</v>
      </c>
      <c r="N14" s="1005" t="b">
        <v>0</v>
      </c>
    </row>
    <row r="15" spans="1:14">
      <c r="A15" s="2183"/>
      <c r="B15" s="2190"/>
      <c r="C15" s="2184"/>
      <c r="D15" s="2183"/>
      <c r="E15" s="2184"/>
      <c r="F15" s="2210"/>
      <c r="G15" s="2211"/>
      <c r="H15" s="2185"/>
      <c r="I15" s="2187"/>
      <c r="J15" s="2208"/>
      <c r="K15" s="2209"/>
      <c r="L15" s="977"/>
      <c r="M15" s="5" t="s">
        <v>321</v>
      </c>
      <c r="N15" s="1359" t="b">
        <v>0</v>
      </c>
    </row>
    <row r="16" spans="1:14">
      <c r="A16" s="317" t="s">
        <v>148</v>
      </c>
      <c r="B16" s="652"/>
      <c r="C16" s="317" t="s">
        <v>260</v>
      </c>
      <c r="D16" s="652"/>
      <c r="E16" s="317" t="s">
        <v>457</v>
      </c>
      <c r="F16" s="775"/>
      <c r="G16" s="776" t="s">
        <v>458</v>
      </c>
      <c r="H16" s="777"/>
      <c r="I16" s="661" t="s">
        <v>459</v>
      </c>
      <c r="J16" s="1006"/>
      <c r="K16" s="317" t="s">
        <v>589</v>
      </c>
      <c r="L16" s="652"/>
      <c r="M16" s="313"/>
      <c r="N16" s="313"/>
    </row>
    <row r="17" spans="1:14">
      <c r="A17" s="2220"/>
      <c r="B17" s="2221"/>
      <c r="C17" s="2195"/>
      <c r="D17" s="2196"/>
      <c r="E17" s="2197"/>
      <c r="F17" s="2198"/>
      <c r="G17" s="2183"/>
      <c r="H17" s="2190"/>
      <c r="I17" s="2183"/>
      <c r="J17" s="2184"/>
      <c r="K17" s="2188"/>
      <c r="L17" s="2189"/>
      <c r="M17" s="316"/>
      <c r="N17" s="316"/>
    </row>
    <row r="18" spans="1:14">
      <c r="A18" s="317" t="s">
        <v>901</v>
      </c>
      <c r="B18" s="603"/>
      <c r="C18" s="322" t="s">
        <v>902</v>
      </c>
      <c r="D18" s="317" t="s">
        <v>604</v>
      </c>
      <c r="G18" s="776"/>
      <c r="H18" s="317" t="s">
        <v>460</v>
      </c>
      <c r="I18" s="997"/>
      <c r="J18" s="787" t="s">
        <v>461</v>
      </c>
      <c r="K18" s="605"/>
      <c r="L18" s="613"/>
      <c r="M18" s="316"/>
      <c r="N18" s="316"/>
    </row>
    <row r="19" spans="1:14">
      <c r="A19" s="2185"/>
      <c r="B19" s="2187"/>
      <c r="C19" s="1148"/>
      <c r="D19" s="2185"/>
      <c r="E19" s="2186"/>
      <c r="F19" s="2186"/>
      <c r="G19" s="2187"/>
      <c r="H19" s="2185"/>
      <c r="I19" s="2187"/>
      <c r="J19" s="2185"/>
      <c r="K19" s="2186"/>
      <c r="L19" s="2187"/>
      <c r="M19" s="316"/>
      <c r="N19" s="316"/>
    </row>
    <row r="20" spans="1:14">
      <c r="A20" s="317" t="s">
        <v>462</v>
      </c>
      <c r="B20" s="605"/>
      <c r="C20" s="652"/>
      <c r="D20" s="317" t="s">
        <v>463</v>
      </c>
      <c r="E20" s="605"/>
      <c r="F20" s="663"/>
      <c r="G20" s="776" t="s">
        <v>464</v>
      </c>
      <c r="H20" s="777"/>
      <c r="I20" s="662"/>
      <c r="J20" s="317" t="s">
        <v>465</v>
      </c>
      <c r="K20" s="318"/>
      <c r="L20" s="652"/>
      <c r="M20" s="316"/>
      <c r="N20" s="316"/>
    </row>
    <row r="21" spans="1:14">
      <c r="A21" s="2197"/>
      <c r="B21" s="2212"/>
      <c r="C21" s="2198"/>
      <c r="D21" s="2197"/>
      <c r="E21" s="2213"/>
      <c r="F21" s="2207"/>
      <c r="G21" s="2214"/>
      <c r="H21" s="2215"/>
      <c r="I21" s="2216"/>
      <c r="J21" s="2217"/>
      <c r="K21" s="2218"/>
      <c r="L21" s="2219"/>
      <c r="M21" s="316"/>
      <c r="N21" s="316"/>
    </row>
    <row r="22" spans="1:14">
      <c r="A22" s="1272" t="s">
        <v>466</v>
      </c>
      <c r="B22" s="1273"/>
      <c r="C22" s="607"/>
      <c r="D22" s="608"/>
      <c r="E22" s="614"/>
      <c r="F22" s="616" t="s">
        <v>482</v>
      </c>
      <c r="G22" s="608"/>
      <c r="H22" s="608"/>
      <c r="I22" s="608"/>
      <c r="J22" s="608"/>
      <c r="K22" s="608"/>
      <c r="L22" s="614"/>
      <c r="M22" s="316"/>
      <c r="N22" s="316"/>
    </row>
    <row r="23" spans="1:14">
      <c r="A23" s="1735" t="s">
        <v>469</v>
      </c>
      <c r="B23" s="1274"/>
      <c r="C23" s="843"/>
      <c r="D23" s="844"/>
      <c r="E23" s="845"/>
      <c r="F23" s="1737" t="s">
        <v>1264</v>
      </c>
      <c r="G23" s="326"/>
      <c r="H23" s="326"/>
      <c r="I23" s="326"/>
      <c r="J23" s="664" t="s">
        <v>1271</v>
      </c>
      <c r="K23" s="605"/>
      <c r="L23" s="652"/>
      <c r="M23" s="316"/>
      <c r="N23" s="316"/>
    </row>
    <row r="24" spans="1:14" ht="12.75" customHeight="1">
      <c r="A24" s="1736" t="s">
        <v>470</v>
      </c>
      <c r="B24" s="1730"/>
      <c r="C24" s="1730"/>
      <c r="D24" s="1730"/>
      <c r="E24" s="1731"/>
      <c r="F24" s="1737" t="s">
        <v>634</v>
      </c>
      <c r="J24" s="1738" t="s">
        <v>489</v>
      </c>
      <c r="K24" s="326"/>
      <c r="L24" s="613"/>
      <c r="M24" s="316"/>
      <c r="N24" s="316"/>
    </row>
    <row r="25" spans="1:14">
      <c r="A25" s="846"/>
      <c r="B25" s="527"/>
      <c r="C25" s="527"/>
      <c r="D25" s="527"/>
      <c r="E25" s="847"/>
      <c r="F25" s="1737" t="s">
        <v>635</v>
      </c>
      <c r="J25" s="2171"/>
      <c r="K25" s="2172"/>
      <c r="L25" s="2173"/>
      <c r="M25" s="316"/>
      <c r="N25" s="316"/>
    </row>
    <row r="26" spans="1:14" ht="5.25" customHeight="1">
      <c r="A26" s="846"/>
      <c r="B26" s="527"/>
      <c r="C26" s="527"/>
      <c r="D26" s="527"/>
      <c r="E26" s="847"/>
      <c r="F26" s="772"/>
      <c r="J26" s="2174"/>
      <c r="K26" s="2175"/>
      <c r="L26" s="2176"/>
      <c r="M26" s="316"/>
      <c r="N26" s="316"/>
    </row>
    <row r="27" spans="1:14">
      <c r="A27" s="624"/>
      <c r="B27" s="329"/>
      <c r="C27" s="1270" t="s">
        <v>202</v>
      </c>
      <c r="D27" s="1270"/>
      <c r="E27" s="658" t="s">
        <v>494</v>
      </c>
      <c r="F27" s="326" t="s">
        <v>476</v>
      </c>
      <c r="G27" s="326"/>
      <c r="H27" s="326"/>
      <c r="I27" s="774"/>
      <c r="J27" s="2174"/>
      <c r="K27" s="2175"/>
      <c r="L27" s="2176"/>
      <c r="M27" s="316"/>
      <c r="N27" s="316"/>
    </row>
    <row r="28" spans="1:14">
      <c r="A28" s="319" t="s">
        <v>147</v>
      </c>
      <c r="B28" s="320"/>
      <c r="C28" s="1271" t="s">
        <v>233</v>
      </c>
      <c r="D28" s="1271"/>
      <c r="E28" s="658" t="s">
        <v>148</v>
      </c>
      <c r="F28" s="326" t="s">
        <v>477</v>
      </c>
      <c r="G28" s="326"/>
      <c r="H28" s="326"/>
      <c r="I28" s="774"/>
      <c r="J28" s="2174"/>
      <c r="K28" s="2175"/>
      <c r="L28" s="2176"/>
      <c r="M28" s="316"/>
      <c r="N28" s="316"/>
    </row>
    <row r="29" spans="1:14">
      <c r="A29" s="609" t="s">
        <v>97</v>
      </c>
      <c r="B29" s="610"/>
      <c r="C29" s="2182"/>
      <c r="D29" s="2170"/>
      <c r="E29" s="659" t="str">
        <f t="shared" ref="E29:E36" si="0">IF($C$36&gt;0,C29/$C$36,"")</f>
        <v/>
      </c>
      <c r="F29" s="140" t="s">
        <v>485</v>
      </c>
      <c r="G29" s="326"/>
      <c r="H29" s="326"/>
      <c r="I29" s="774"/>
      <c r="J29" s="2174"/>
      <c r="K29" s="2175"/>
      <c r="L29" s="2176"/>
      <c r="M29" s="316"/>
      <c r="N29" s="316"/>
    </row>
    <row r="30" spans="1:14">
      <c r="A30" s="609" t="s">
        <v>98</v>
      </c>
      <c r="B30" s="610"/>
      <c r="C30" s="2182"/>
      <c r="D30" s="2170"/>
      <c r="E30" s="659" t="str">
        <f t="shared" si="0"/>
        <v/>
      </c>
      <c r="F30" s="326" t="s">
        <v>478</v>
      </c>
      <c r="G30" s="326"/>
      <c r="H30" s="326"/>
      <c r="I30" s="774"/>
      <c r="J30" s="2174"/>
      <c r="K30" s="2175"/>
      <c r="L30" s="2176"/>
      <c r="M30" s="316"/>
      <c r="N30" s="316"/>
    </row>
    <row r="31" spans="1:14">
      <c r="A31" s="609" t="s">
        <v>629</v>
      </c>
      <c r="B31" s="610"/>
      <c r="C31" s="2169"/>
      <c r="D31" s="2170"/>
      <c r="E31" s="659" t="str">
        <f t="shared" si="0"/>
        <v/>
      </c>
      <c r="F31" s="773" t="s">
        <v>484</v>
      </c>
      <c r="G31" s="326"/>
      <c r="H31" s="326"/>
      <c r="I31" s="774"/>
      <c r="J31" s="2174"/>
      <c r="K31" s="2175"/>
      <c r="L31" s="2176"/>
      <c r="M31" s="316"/>
      <c r="N31" s="316"/>
    </row>
    <row r="32" spans="1:14">
      <c r="A32" s="609" t="s">
        <v>630</v>
      </c>
      <c r="B32" s="610"/>
      <c r="C32" s="2169"/>
      <c r="D32" s="2170"/>
      <c r="E32" s="659" t="str">
        <f t="shared" si="0"/>
        <v/>
      </c>
      <c r="F32" s="140" t="s">
        <v>486</v>
      </c>
      <c r="G32" s="326"/>
      <c r="H32" s="326"/>
      <c r="I32" s="774"/>
      <c r="J32" s="2174"/>
      <c r="K32" s="2175"/>
      <c r="L32" s="2176"/>
      <c r="M32" s="316"/>
      <c r="N32" s="316"/>
    </row>
    <row r="33" spans="1:14">
      <c r="A33" s="609" t="s">
        <v>631</v>
      </c>
      <c r="B33" s="610"/>
      <c r="C33" s="2169"/>
      <c r="D33" s="2170"/>
      <c r="E33" s="659" t="str">
        <f t="shared" si="0"/>
        <v/>
      </c>
      <c r="F33" s="140" t="s">
        <v>487</v>
      </c>
      <c r="G33" s="326"/>
      <c r="H33" s="326"/>
      <c r="I33" s="774"/>
      <c r="J33" s="2174"/>
      <c r="K33" s="2175"/>
      <c r="L33" s="2176"/>
      <c r="M33" s="316"/>
      <c r="N33" s="316"/>
    </row>
    <row r="34" spans="1:14">
      <c r="A34" s="609" t="s">
        <v>632</v>
      </c>
      <c r="B34" s="610"/>
      <c r="C34" s="2169"/>
      <c r="D34" s="2170"/>
      <c r="E34" s="659" t="str">
        <f t="shared" si="0"/>
        <v/>
      </c>
      <c r="F34" s="140" t="s">
        <v>488</v>
      </c>
      <c r="G34" s="326"/>
      <c r="H34" s="326"/>
      <c r="I34" s="774"/>
      <c r="J34" s="2174"/>
      <c r="K34" s="2175"/>
      <c r="L34" s="2176"/>
      <c r="M34" s="316"/>
      <c r="N34" s="316"/>
    </row>
    <row r="35" spans="1:14" ht="13.5" thickBot="1">
      <c r="A35" s="611" t="s">
        <v>633</v>
      </c>
      <c r="B35" s="612"/>
      <c r="C35" s="2169"/>
      <c r="D35" s="2170"/>
      <c r="E35" s="659" t="str">
        <f t="shared" si="0"/>
        <v/>
      </c>
      <c r="F35" s="326" t="s">
        <v>479</v>
      </c>
      <c r="G35" s="326"/>
      <c r="H35" s="326"/>
      <c r="I35" s="774"/>
      <c r="J35" s="2174"/>
      <c r="K35" s="2175"/>
      <c r="L35" s="2176"/>
      <c r="M35" s="316"/>
      <c r="N35" s="316"/>
    </row>
    <row r="36" spans="1:14" ht="13.5" thickTop="1">
      <c r="A36" s="353" t="s">
        <v>148</v>
      </c>
      <c r="B36" s="356"/>
      <c r="C36" s="2180">
        <f>SUM($C$29:$C$35)</f>
        <v>0</v>
      </c>
      <c r="D36" s="2181"/>
      <c r="E36" s="659" t="str">
        <f t="shared" si="0"/>
        <v/>
      </c>
      <c r="F36" s="326" t="s">
        <v>480</v>
      </c>
      <c r="G36" s="326"/>
      <c r="H36" s="326"/>
      <c r="I36" s="774"/>
      <c r="J36" s="2174"/>
      <c r="K36" s="2175"/>
      <c r="L36" s="2176"/>
      <c r="M36" s="316"/>
      <c r="N36" s="316"/>
    </row>
    <row r="37" spans="1:14">
      <c r="A37" s="848"/>
      <c r="B37" s="849"/>
      <c r="C37" s="1144" t="str">
        <f>IF(C36=0,"",IF(C36&lt;&gt;A17,"Total Units does not match Total Units in row 17.",""))</f>
        <v/>
      </c>
      <c r="E37" s="850"/>
      <c r="F37" s="606" t="s">
        <v>481</v>
      </c>
      <c r="G37" s="606"/>
      <c r="H37" s="606"/>
      <c r="I37" s="774"/>
      <c r="J37" s="2177"/>
      <c r="K37" s="2178"/>
      <c r="L37" s="2179"/>
      <c r="M37" s="316"/>
      <c r="N37" s="316"/>
    </row>
    <row r="38" spans="1:14">
      <c r="A38" s="654" t="s">
        <v>467</v>
      </c>
      <c r="B38" s="655"/>
      <c r="C38" s="655"/>
      <c r="D38" s="655"/>
      <c r="E38" s="655"/>
      <c r="F38" s="655"/>
      <c r="G38" s="655"/>
      <c r="H38" s="655"/>
      <c r="I38" s="655"/>
      <c r="J38" s="655"/>
      <c r="K38" s="655"/>
      <c r="L38" s="656"/>
      <c r="M38" s="313"/>
      <c r="N38" s="503" t="str">
        <f>IF(L72="","",IF(L72="Yes",IF(I73="","Enter Ground Lease Lessor Name",""),IF(L72="No","")))</f>
        <v/>
      </c>
    </row>
    <row r="39" spans="1:14">
      <c r="A39" s="1740" t="s">
        <v>1085</v>
      </c>
      <c r="B39" s="629"/>
      <c r="C39" s="629"/>
      <c r="D39" s="629"/>
      <c r="E39" s="629"/>
      <c r="F39" s="629"/>
      <c r="G39" s="629"/>
      <c r="H39" s="629"/>
      <c r="I39" s="629"/>
      <c r="J39" s="629"/>
      <c r="K39" s="629"/>
      <c r="L39" s="630"/>
      <c r="M39" s="628"/>
      <c r="N39" s="628"/>
    </row>
    <row r="40" spans="1:14">
      <c r="A40" s="1741" t="s">
        <v>1086</v>
      </c>
      <c r="B40" s="627"/>
      <c r="C40" s="627"/>
      <c r="D40" s="627"/>
      <c r="E40" s="627"/>
      <c r="F40" s="627"/>
      <c r="G40" s="627"/>
      <c r="H40" s="627"/>
      <c r="I40" s="627"/>
      <c r="J40" s="627"/>
      <c r="K40" s="627"/>
      <c r="L40" s="631"/>
      <c r="M40" s="628"/>
      <c r="N40" s="628"/>
    </row>
    <row r="41" spans="1:14">
      <c r="A41" s="1739" t="s">
        <v>471</v>
      </c>
      <c r="B41" s="623"/>
      <c r="C41" s="623"/>
      <c r="D41" s="623"/>
      <c r="E41" s="623"/>
      <c r="F41" s="623"/>
      <c r="G41" s="623"/>
      <c r="H41" s="623"/>
      <c r="I41" s="623"/>
      <c r="J41" s="623"/>
      <c r="K41" s="623"/>
      <c r="L41" s="632"/>
      <c r="M41" s="628"/>
      <c r="N41" s="628"/>
    </row>
    <row r="42" spans="1:14" ht="63.75">
      <c r="A42" s="50" t="s">
        <v>179</v>
      </c>
      <c r="B42" s="2165" t="s">
        <v>1265</v>
      </c>
      <c r="C42" s="2166"/>
      <c r="D42" s="825" t="s">
        <v>181</v>
      </c>
      <c r="E42" s="50" t="s">
        <v>180</v>
      </c>
      <c r="F42" s="50" t="s">
        <v>241</v>
      </c>
      <c r="G42" s="826" t="s">
        <v>182</v>
      </c>
      <c r="H42" s="50" t="s">
        <v>185</v>
      </c>
      <c r="I42" s="825" t="s">
        <v>298</v>
      </c>
      <c r="J42" s="825" t="s">
        <v>787</v>
      </c>
      <c r="K42" s="2167" t="s">
        <v>788</v>
      </c>
      <c r="L42" s="2168"/>
      <c r="M42" s="1256" t="s">
        <v>431</v>
      </c>
      <c r="N42" s="1256" t="s">
        <v>258</v>
      </c>
    </row>
    <row r="43" spans="1:14">
      <c r="A43" s="490">
        <v>1</v>
      </c>
      <c r="B43" s="2156"/>
      <c r="C43" s="2157"/>
      <c r="D43" s="625"/>
      <c r="E43" s="491"/>
      <c r="F43" s="492"/>
      <c r="G43" s="492"/>
      <c r="H43" s="493"/>
      <c r="I43" s="1094"/>
      <c r="J43" s="1087"/>
      <c r="K43" s="2158"/>
      <c r="L43" s="2159"/>
      <c r="M43" s="1255"/>
      <c r="N43" s="1254">
        <f>$A$13</f>
        <v>0</v>
      </c>
    </row>
    <row r="44" spans="1:14">
      <c r="A44" s="490">
        <f>A43+1</f>
        <v>2</v>
      </c>
      <c r="B44" s="2156"/>
      <c r="C44" s="2157"/>
      <c r="D44" s="625"/>
      <c r="E44" s="491"/>
      <c r="F44" s="492"/>
      <c r="G44" s="492"/>
      <c r="H44" s="493"/>
      <c r="I44" s="1094"/>
      <c r="J44" s="1088"/>
      <c r="K44" s="2158"/>
      <c r="L44" s="2159"/>
      <c r="M44" s="1255">
        <f>M43</f>
        <v>0</v>
      </c>
      <c r="N44" s="1254">
        <f>N43</f>
        <v>0</v>
      </c>
    </row>
    <row r="45" spans="1:14">
      <c r="A45" s="490">
        <f t="shared" ref="A45:A52" si="1">A44+1</f>
        <v>3</v>
      </c>
      <c r="B45" s="2156"/>
      <c r="C45" s="2157"/>
      <c r="D45" s="625"/>
      <c r="E45" s="491"/>
      <c r="F45" s="492"/>
      <c r="G45" s="492"/>
      <c r="H45" s="493"/>
      <c r="I45" s="1094"/>
      <c r="J45" s="1087"/>
      <c r="K45" s="2158"/>
      <c r="L45" s="2159"/>
      <c r="M45" s="1254">
        <f t="shared" ref="M45:M52" si="2">M44</f>
        <v>0</v>
      </c>
      <c r="N45" s="1254">
        <f t="shared" ref="N45:N52" si="3">N44</f>
        <v>0</v>
      </c>
    </row>
    <row r="46" spans="1:14">
      <c r="A46" s="490">
        <f t="shared" si="1"/>
        <v>4</v>
      </c>
      <c r="B46" s="2156"/>
      <c r="C46" s="2157"/>
      <c r="D46" s="625"/>
      <c r="E46" s="491"/>
      <c r="F46" s="492"/>
      <c r="G46" s="492"/>
      <c r="H46" s="493"/>
      <c r="I46" s="1094"/>
      <c r="J46" s="1087"/>
      <c r="K46" s="2158"/>
      <c r="L46" s="2159"/>
      <c r="M46" s="1254">
        <f t="shared" si="2"/>
        <v>0</v>
      </c>
      <c r="N46" s="1254">
        <f t="shared" si="3"/>
        <v>0</v>
      </c>
    </row>
    <row r="47" spans="1:14">
      <c r="A47" s="490">
        <f t="shared" si="1"/>
        <v>5</v>
      </c>
      <c r="B47" s="2156"/>
      <c r="C47" s="2157"/>
      <c r="D47" s="625"/>
      <c r="E47" s="491"/>
      <c r="F47" s="492"/>
      <c r="G47" s="492"/>
      <c r="H47" s="493"/>
      <c r="I47" s="1094"/>
      <c r="J47" s="1087"/>
      <c r="K47" s="2158"/>
      <c r="L47" s="2159"/>
      <c r="M47" s="1254">
        <f t="shared" si="2"/>
        <v>0</v>
      </c>
      <c r="N47" s="1254">
        <f t="shared" si="3"/>
        <v>0</v>
      </c>
    </row>
    <row r="48" spans="1:14">
      <c r="A48" s="490">
        <f t="shared" si="1"/>
        <v>6</v>
      </c>
      <c r="B48" s="2156"/>
      <c r="C48" s="2157"/>
      <c r="D48" s="625"/>
      <c r="E48" s="491"/>
      <c r="F48" s="492"/>
      <c r="G48" s="492"/>
      <c r="H48" s="493"/>
      <c r="I48" s="1094"/>
      <c r="J48" s="1087"/>
      <c r="K48" s="2158"/>
      <c r="L48" s="2159"/>
      <c r="M48" s="1254">
        <f t="shared" si="2"/>
        <v>0</v>
      </c>
      <c r="N48" s="1254">
        <f t="shared" si="3"/>
        <v>0</v>
      </c>
    </row>
    <row r="49" spans="1:14">
      <c r="A49" s="490">
        <f t="shared" si="1"/>
        <v>7</v>
      </c>
      <c r="B49" s="2156"/>
      <c r="C49" s="2157"/>
      <c r="D49" s="625"/>
      <c r="E49" s="491"/>
      <c r="F49" s="492"/>
      <c r="G49" s="492"/>
      <c r="H49" s="493"/>
      <c r="I49" s="1094"/>
      <c r="J49" s="1087"/>
      <c r="K49" s="2158"/>
      <c r="L49" s="2159"/>
      <c r="M49" s="1254">
        <f t="shared" si="2"/>
        <v>0</v>
      </c>
      <c r="N49" s="1254">
        <f t="shared" si="3"/>
        <v>0</v>
      </c>
    </row>
    <row r="50" spans="1:14">
      <c r="A50" s="490">
        <f t="shared" si="1"/>
        <v>8</v>
      </c>
      <c r="B50" s="2156"/>
      <c r="C50" s="2157"/>
      <c r="D50" s="625"/>
      <c r="E50" s="491"/>
      <c r="F50" s="492"/>
      <c r="G50" s="492"/>
      <c r="H50" s="493"/>
      <c r="I50" s="1094"/>
      <c r="J50" s="1087"/>
      <c r="K50" s="2158"/>
      <c r="L50" s="2159"/>
      <c r="M50" s="1254">
        <f t="shared" si="2"/>
        <v>0</v>
      </c>
      <c r="N50" s="1254">
        <f t="shared" si="3"/>
        <v>0</v>
      </c>
    </row>
    <row r="51" spans="1:14">
      <c r="A51" s="490">
        <f t="shared" si="1"/>
        <v>9</v>
      </c>
      <c r="B51" s="2156"/>
      <c r="C51" s="2157"/>
      <c r="D51" s="625"/>
      <c r="E51" s="491"/>
      <c r="F51" s="492"/>
      <c r="G51" s="492"/>
      <c r="H51" s="493"/>
      <c r="I51" s="1094"/>
      <c r="J51" s="1087"/>
      <c r="K51" s="2158"/>
      <c r="L51" s="2159"/>
      <c r="M51" s="1254">
        <f t="shared" si="2"/>
        <v>0</v>
      </c>
      <c r="N51" s="1254">
        <f t="shared" si="3"/>
        <v>0</v>
      </c>
    </row>
    <row r="52" spans="1:14">
      <c r="A52" s="490">
        <f t="shared" si="1"/>
        <v>10</v>
      </c>
      <c r="B52" s="2156"/>
      <c r="C52" s="2157"/>
      <c r="D52" s="625"/>
      <c r="E52" s="491"/>
      <c r="F52" s="492"/>
      <c r="G52" s="492"/>
      <c r="H52" s="493"/>
      <c r="I52" s="1094"/>
      <c r="J52" s="1087"/>
      <c r="K52" s="2158"/>
      <c r="L52" s="2159"/>
      <c r="M52" s="1254">
        <f t="shared" si="2"/>
        <v>0</v>
      </c>
      <c r="N52" s="1254">
        <f t="shared" si="3"/>
        <v>0</v>
      </c>
    </row>
    <row r="53" spans="1:14">
      <c r="A53" s="1726"/>
      <c r="B53" s="1712"/>
      <c r="C53" s="1718" t="s">
        <v>1254</v>
      </c>
      <c r="D53" s="1723">
        <f>SUM(D43:D52)</f>
        <v>0</v>
      </c>
      <c r="E53" s="1713"/>
      <c r="F53" s="1714"/>
      <c r="G53" s="1714"/>
      <c r="H53" s="1715"/>
      <c r="I53" s="1716"/>
      <c r="J53" s="1717"/>
      <c r="K53" s="1716"/>
      <c r="L53" s="1725"/>
      <c r="M53" s="1711"/>
      <c r="N53" s="1711"/>
    </row>
    <row r="54" spans="1:14" ht="42" customHeight="1">
      <c r="A54" s="846"/>
      <c r="B54" s="527"/>
      <c r="C54" s="527"/>
      <c r="D54" s="1719" t="str">
        <f>IF(COUNTA(D43:D52)&lt;COUNTA($B$43:$B$52),"Enter Funding Amt!","")</f>
        <v/>
      </c>
      <c r="E54" s="1720" t="str">
        <f>IF(COUNTA(E43:E52)&lt;COUNTA($B$43:$B$52),"Enter Int Rate!","")</f>
        <v/>
      </c>
      <c r="F54" s="1720" t="str">
        <f>IF(COUNTA(F43:F52)&lt;COUNTA($B$43:$B$52),"Enter 1st Repymt Date!","")</f>
        <v/>
      </c>
      <c r="G54" s="1720" t="str">
        <f>IF(COUNTA(G43:G52)&lt;COUNTA($B$43:$B$52),"Enter Maturity Date!","")</f>
        <v/>
      </c>
      <c r="H54" s="1720" t="str">
        <f>IF(COUNTA(H43:H52)&lt;COUNTA($B$43:$B$52),"Enter Debt Type!","")</f>
        <v/>
      </c>
      <c r="I54" s="1719" t="str">
        <f>IF(COUNTA(I43:I52)&lt;COUNTA($B$43:$B$52),"Enter Repymt Terms!","")</f>
        <v/>
      </c>
      <c r="J54" s="1720" t="str">
        <f>IF(COUNTA(J43:J52)&lt;COUNTA($B$43:$B$52),"Enter Annual Pymt Amt!","")</f>
        <v/>
      </c>
      <c r="K54" s="1721"/>
      <c r="L54" s="1722"/>
      <c r="M54" s="473"/>
      <c r="N54" s="473"/>
    </row>
    <row r="55" spans="1:14" ht="41.45" customHeight="1">
      <c r="A55" s="2160" t="s">
        <v>588</v>
      </c>
      <c r="B55" s="2161"/>
      <c r="C55" s="1188"/>
      <c r="D55" s="2162" t="s">
        <v>1306</v>
      </c>
      <c r="E55" s="2163"/>
      <c r="F55" s="2163"/>
      <c r="G55" s="2163"/>
      <c r="H55" s="2164"/>
      <c r="I55" s="1076"/>
      <c r="J55" s="2160" t="s">
        <v>893</v>
      </c>
      <c r="K55" s="2161"/>
      <c r="L55" s="1188"/>
      <c r="M55" s="473"/>
      <c r="N55" s="473"/>
    </row>
    <row r="56" spans="1:14">
      <c r="A56" s="654" t="s">
        <v>483</v>
      </c>
      <c r="B56" s="669"/>
      <c r="C56" s="669"/>
      <c r="D56" s="669"/>
      <c r="E56" s="669"/>
      <c r="F56" s="788" t="s">
        <v>468</v>
      </c>
      <c r="G56" s="669"/>
      <c r="H56" s="669"/>
      <c r="I56" s="788"/>
      <c r="J56" s="669"/>
      <c r="K56" s="789"/>
      <c r="L56" s="790"/>
      <c r="M56" s="313"/>
      <c r="N56" s="313"/>
    </row>
    <row r="57" spans="1:14" ht="14.25">
      <c r="A57" s="1742" t="s">
        <v>493</v>
      </c>
      <c r="B57" s="605"/>
      <c r="C57" s="605"/>
      <c r="D57" s="605"/>
      <c r="E57" s="326"/>
      <c r="F57" s="618" t="s">
        <v>1266</v>
      </c>
      <c r="G57" s="619"/>
      <c r="H57" s="619"/>
      <c r="I57" s="620"/>
      <c r="J57" s="619"/>
      <c r="K57" s="605"/>
      <c r="L57" s="452"/>
      <c r="M57" s="313"/>
      <c r="N57" s="313"/>
    </row>
    <row r="58" spans="1:14">
      <c r="A58" s="638" t="s">
        <v>321</v>
      </c>
      <c r="B58" s="326"/>
      <c r="C58" s="326"/>
      <c r="D58" s="613"/>
      <c r="E58" s="774"/>
      <c r="F58" s="527"/>
      <c r="G58" s="527"/>
      <c r="H58" s="527"/>
      <c r="I58" s="527"/>
      <c r="J58" s="527"/>
      <c r="K58" s="527"/>
      <c r="L58" s="847"/>
      <c r="M58" s="313"/>
      <c r="N58" s="313"/>
    </row>
    <row r="59" spans="1:14">
      <c r="A59" s="638" t="s">
        <v>1025</v>
      </c>
      <c r="B59" s="326"/>
      <c r="C59" s="326"/>
      <c r="D59" s="613"/>
      <c r="E59" s="774"/>
      <c r="F59" s="7" t="s">
        <v>781</v>
      </c>
      <c r="G59" s="527"/>
      <c r="H59" s="527"/>
      <c r="I59" s="527"/>
      <c r="J59" s="527"/>
      <c r="K59" s="527"/>
      <c r="L59" s="847"/>
      <c r="M59" s="313"/>
      <c r="N59" s="313"/>
    </row>
    <row r="60" spans="1:14" ht="14.25">
      <c r="A60" s="638" t="s">
        <v>1030</v>
      </c>
      <c r="B60" s="326"/>
      <c r="C60" s="326"/>
      <c r="D60" s="613"/>
      <c r="E60" s="774"/>
      <c r="F60" s="1262" t="s">
        <v>1267</v>
      </c>
      <c r="G60" s="527"/>
      <c r="H60" s="527"/>
      <c r="I60" s="527"/>
      <c r="J60" s="527"/>
      <c r="K60" s="527"/>
      <c r="L60" s="452"/>
      <c r="M60" s="313"/>
      <c r="N60" s="313"/>
    </row>
    <row r="61" spans="1:14">
      <c r="A61" s="1267" t="s">
        <v>1031</v>
      </c>
      <c r="E61" s="1275"/>
      <c r="F61" s="1263" t="str">
        <f>IF(AND($L$57="Yes",$L$60="Yes"),"1st Residual Receipts Split","Residual Receipts split for all years.")</f>
        <v>Residual Receipts split for all years.</v>
      </c>
      <c r="G61" s="527"/>
      <c r="H61" s="527"/>
      <c r="I61" s="61"/>
      <c r="J61" s="1264"/>
      <c r="K61" s="527"/>
      <c r="L61" s="847"/>
      <c r="M61" s="313"/>
      <c r="N61" s="313"/>
    </row>
    <row r="62" spans="1:14" ht="14.25">
      <c r="A62" s="638" t="s">
        <v>608</v>
      </c>
      <c r="B62" s="326"/>
      <c r="C62" s="326"/>
      <c r="D62" s="613"/>
      <c r="E62" s="73"/>
      <c r="F62" s="1074" t="s">
        <v>782</v>
      </c>
      <c r="G62" s="326"/>
      <c r="H62" s="326"/>
      <c r="I62" s="326"/>
      <c r="J62" s="326"/>
      <c r="K62" s="326"/>
      <c r="L62" s="495">
        <f>IF(AND($L$57="Yes",$L$60="Yes"),1/2,IF(OR(AND($L$57="Yes",$L$60="No"),AND($L$57="Yes",$L$60="")),2/3,IF(OR($L$57="no",$L$57="",$L$60=""),0)))</f>
        <v>0</v>
      </c>
      <c r="M62" s="313"/>
      <c r="N62" s="313"/>
    </row>
    <row r="63" spans="1:14" ht="14.25">
      <c r="A63" s="621" t="s">
        <v>219</v>
      </c>
      <c r="B63" s="326"/>
      <c r="C63" s="326"/>
      <c r="D63" s="613"/>
      <c r="E63" s="774"/>
      <c r="F63" s="1074" t="str">
        <f>IF($L$60="Yes","% of Residual Receipts available for distribution to Deferred Developer Fee:","% of Residual Receipts available for distribution to Owner:")</f>
        <v>% of Residual Receipts available for distribution to Owner:</v>
      </c>
      <c r="G63" s="140"/>
      <c r="H63" s="326"/>
      <c r="I63" s="315"/>
      <c r="J63" s="315"/>
      <c r="K63" s="315"/>
      <c r="L63" s="495">
        <f>IF(OR(L57="no",L57=""),0,1-L62)</f>
        <v>0</v>
      </c>
      <c r="M63" s="313"/>
      <c r="N63" s="313"/>
    </row>
    <row r="64" spans="1:14">
      <c r="A64" s="621" t="s">
        <v>323</v>
      </c>
      <c r="B64" s="326"/>
      <c r="C64" s="326"/>
      <c r="D64" s="613"/>
      <c r="E64" s="774"/>
      <c r="F64" s="1263" t="str">
        <f>IF(AND($L$57="Yes",$L$60="Yes"),"2nd Residual Receipts Split","")</f>
        <v/>
      </c>
      <c r="G64" s="527"/>
      <c r="H64" s="527"/>
      <c r="I64" s="527"/>
      <c r="J64" s="527"/>
      <c r="K64" s="527"/>
      <c r="L64" s="847"/>
      <c r="M64" s="313"/>
      <c r="N64" s="313"/>
    </row>
    <row r="65" spans="1:84" ht="14.25">
      <c r="A65" s="621" t="s">
        <v>324</v>
      </c>
      <c r="B65" s="326"/>
      <c r="C65" s="326"/>
      <c r="D65" s="613"/>
      <c r="E65" s="774"/>
      <c r="F65" s="1074" t="str">
        <f>IF($F$64="","","% of Residual Receipts available for distribution to all soft debt lenders:")</f>
        <v/>
      </c>
      <c r="G65" s="326"/>
      <c r="H65" s="326"/>
      <c r="I65" s="326"/>
      <c r="J65" s="326"/>
      <c r="K65" s="326"/>
      <c r="L65" s="495" t="str">
        <f>IF($F$64="","",IF(AND(L57="Yes",L60="Yes"),2/3,IF(AND($L$57="Yes",$L$60="No"),2/3,0)))</f>
        <v/>
      </c>
      <c r="M65" s="313"/>
      <c r="N65" s="313"/>
    </row>
    <row r="66" spans="1:84" ht="14.25">
      <c r="A66" s="621" t="s">
        <v>218</v>
      </c>
      <c r="B66" s="326"/>
      <c r="C66" s="326"/>
      <c r="D66" s="613"/>
      <c r="E66" s="774"/>
      <c r="F66" s="1074" t="str">
        <f>IF($F$64="","","% of Residual Receipts available for distribution to Owner:")</f>
        <v/>
      </c>
      <c r="G66" s="140"/>
      <c r="H66" s="326"/>
      <c r="I66" s="315"/>
      <c r="J66" s="315"/>
      <c r="K66" s="315"/>
      <c r="L66" s="495" t="str">
        <f>IF($F$64="","",1-L65)</f>
        <v/>
      </c>
      <c r="M66" s="313"/>
      <c r="N66" s="313"/>
    </row>
    <row r="67" spans="1:84">
      <c r="A67" s="621" t="s">
        <v>220</v>
      </c>
      <c r="B67" s="326"/>
      <c r="C67" s="326"/>
      <c r="D67" s="613"/>
      <c r="E67" s="774"/>
      <c r="F67" s="527"/>
      <c r="G67" s="527"/>
      <c r="H67" s="527"/>
      <c r="I67" s="527"/>
      <c r="J67" s="527"/>
      <c r="K67" s="527"/>
      <c r="L67" s="847"/>
      <c r="M67" s="313"/>
      <c r="N67" s="313"/>
    </row>
    <row r="68" spans="1:84">
      <c r="A68" s="621" t="s">
        <v>223</v>
      </c>
      <c r="B68" s="326"/>
      <c r="C68" s="326"/>
      <c r="D68" s="613"/>
      <c r="E68" s="73"/>
      <c r="F68" s="7" t="str">
        <f>IF($F$64="","","Total Developer Fee")</f>
        <v/>
      </c>
      <c r="G68" s="527"/>
      <c r="H68" s="527"/>
      <c r="I68" s="527"/>
      <c r="J68" s="527"/>
      <c r="K68" s="527"/>
      <c r="L68" s="1076"/>
      <c r="M68" s="313"/>
      <c r="N68" s="313"/>
    </row>
    <row r="69" spans="1:84">
      <c r="A69" s="638" t="s">
        <v>607</v>
      </c>
      <c r="B69" s="2153"/>
      <c r="C69" s="2154"/>
      <c r="D69" s="2155"/>
      <c r="E69" s="73"/>
      <c r="F69" s="829" t="str">
        <f>IF($F$64="","","Amount of Deferred Developer Fee - Data entry is required for subsequent worksheets.")</f>
        <v/>
      </c>
      <c r="G69" s="527"/>
      <c r="H69" s="527"/>
      <c r="I69" s="527"/>
      <c r="J69" s="527"/>
      <c r="K69" s="527"/>
      <c r="L69" s="1044"/>
      <c r="M69" s="313"/>
      <c r="N69" s="313"/>
    </row>
    <row r="70" spans="1:84" s="563" customFormat="1">
      <c r="A70" s="638"/>
      <c r="B70" s="1077"/>
      <c r="C70" s="1078"/>
      <c r="D70" s="1078"/>
      <c r="E70" s="1079"/>
      <c r="F70" s="829"/>
      <c r="G70" s="554"/>
      <c r="H70" s="554"/>
      <c r="I70" s="554"/>
      <c r="J70" s="554"/>
      <c r="K70" s="554"/>
      <c r="L70" s="1276"/>
      <c r="M70" s="316"/>
      <c r="N70" s="316"/>
    </row>
    <row r="71" spans="1:84" ht="15">
      <c r="A71" s="2203"/>
      <c r="B71" s="2204"/>
      <c r="C71" s="2204"/>
      <c r="D71" s="2204"/>
      <c r="E71" s="2205"/>
      <c r="F71" s="1440" t="s">
        <v>1087</v>
      </c>
      <c r="G71" s="326"/>
      <c r="H71" s="326"/>
      <c r="I71" s="326"/>
      <c r="J71" s="326"/>
      <c r="K71" s="326"/>
      <c r="L71" s="452"/>
    </row>
    <row r="72" spans="1:84" ht="39.75" customHeight="1">
      <c r="A72" s="2150"/>
      <c r="B72" s="2151"/>
      <c r="C72" s="2151"/>
      <c r="D72" s="2151"/>
      <c r="E72" s="2152"/>
      <c r="F72" s="1441" t="s">
        <v>1088</v>
      </c>
      <c r="G72" s="1158"/>
      <c r="H72" s="1158"/>
      <c r="I72" s="1158"/>
      <c r="J72" s="1158"/>
      <c r="K72" s="1158"/>
      <c r="L72" s="1159"/>
    </row>
    <row r="73" spans="1:84">
      <c r="A73" s="1435"/>
      <c r="B73" s="1436"/>
      <c r="C73" s="1436"/>
      <c r="D73" s="1436"/>
      <c r="E73" s="1442"/>
      <c r="F73" s="782" t="s">
        <v>496</v>
      </c>
      <c r="G73" s="324"/>
      <c r="H73" s="324"/>
      <c r="I73" s="2200"/>
      <c r="J73" s="2201"/>
      <c r="K73" s="2201"/>
      <c r="L73" s="2202"/>
    </row>
    <row r="74" spans="1:84">
      <c r="A74" s="1437"/>
      <c r="B74" s="829"/>
      <c r="C74" s="829"/>
      <c r="D74" s="829"/>
      <c r="E74" s="1443"/>
      <c r="F74" s="527"/>
      <c r="G74" s="527"/>
      <c r="H74" s="527"/>
      <c r="I74" s="527"/>
      <c r="J74" s="527"/>
      <c r="K74" s="527"/>
      <c r="L74" s="847"/>
    </row>
    <row r="75" spans="1:84" ht="38.25">
      <c r="A75" s="1438"/>
      <c r="B75" s="1439"/>
      <c r="C75" s="1439"/>
      <c r="D75" s="1439"/>
      <c r="E75" s="1444"/>
      <c r="F75" s="1265" t="s">
        <v>907</v>
      </c>
      <c r="G75" s="1044"/>
      <c r="H75" s="1266" t="s">
        <v>786</v>
      </c>
      <c r="I75" s="1044"/>
      <c r="J75" s="1266" t="s">
        <v>765</v>
      </c>
      <c r="K75" s="1157">
        <f>G75+I75</f>
        <v>0</v>
      </c>
      <c r="L75" s="850"/>
    </row>
    <row r="76" spans="1:84" hidden="1"/>
    <row r="77" spans="1:84" hidden="1">
      <c r="A77" s="1238" t="s">
        <v>945</v>
      </c>
    </row>
    <row r="78" spans="1:84" hidden="1">
      <c r="A78" s="1239"/>
      <c r="B78" s="1239"/>
      <c r="C78" s="1239"/>
      <c r="D78" s="1239"/>
      <c r="E78" s="1239"/>
      <c r="F78" s="1239"/>
      <c r="G78" s="1239"/>
      <c r="H78" s="1239"/>
      <c r="I78" s="1239"/>
      <c r="J78" s="1239"/>
      <c r="K78" s="1240" t="s">
        <v>930</v>
      </c>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40" t="s">
        <v>931</v>
      </c>
      <c r="AL78" s="1239"/>
      <c r="AM78" s="1239"/>
      <c r="AN78" s="1239"/>
      <c r="AO78" s="1239"/>
      <c r="AP78" s="1239"/>
      <c r="AQ78" s="1239"/>
      <c r="AR78" s="1240" t="s">
        <v>932</v>
      </c>
      <c r="AS78" s="1239"/>
      <c r="AT78" s="1239"/>
      <c r="AU78" s="1239"/>
      <c r="AV78" s="1239"/>
      <c r="AW78" s="1239"/>
      <c r="AX78" s="1239"/>
      <c r="AY78" s="1239"/>
      <c r="AZ78" s="1239"/>
      <c r="BA78" s="1239"/>
      <c r="BB78" s="1239"/>
      <c r="BC78" s="1239"/>
      <c r="BD78" s="1240" t="s">
        <v>934</v>
      </c>
      <c r="BE78" s="1239"/>
      <c r="BF78" s="1240" t="s">
        <v>935</v>
      </c>
      <c r="BG78" s="1239"/>
      <c r="BH78" s="1239"/>
      <c r="BI78" s="1239"/>
      <c r="BJ78" s="1239"/>
      <c r="BK78" s="1239"/>
      <c r="BL78" s="1239"/>
      <c r="BM78" s="1239"/>
      <c r="BN78" s="1239"/>
      <c r="BO78" s="1239"/>
      <c r="BP78" s="1239"/>
      <c r="BQ78" s="1239"/>
      <c r="BR78" s="1239"/>
      <c r="BS78" s="1240" t="s">
        <v>937</v>
      </c>
      <c r="BT78" s="1239"/>
      <c r="BU78" s="1239"/>
      <c r="BV78" s="1239"/>
      <c r="BW78" s="1239"/>
      <c r="BX78" s="1239"/>
      <c r="BY78" s="1239"/>
      <c r="BZ78" s="1239"/>
      <c r="CA78" s="1239"/>
      <c r="CB78" s="1239"/>
      <c r="CC78" s="1239"/>
      <c r="CD78" s="1239"/>
      <c r="CE78" s="1239"/>
      <c r="CF78" s="1239"/>
    </row>
    <row r="79" spans="1:84" s="1237" customFormat="1" ht="70.5" hidden="1" customHeight="1">
      <c r="A79" s="1242" t="s">
        <v>929</v>
      </c>
      <c r="B79" s="1242"/>
      <c r="C79" s="1241"/>
      <c r="D79" s="1243" t="str">
        <f>A3</f>
        <v>Application Date</v>
      </c>
      <c r="E79" s="1243" t="str">
        <f>A4</f>
        <v>1st Yr of Operations</v>
      </c>
      <c r="F79" s="1243" t="str">
        <f>A5</f>
        <v>1st Month of Operations (1-12)</v>
      </c>
      <c r="G79" s="1243" t="str">
        <f>M8</f>
        <v>New Const</v>
      </c>
      <c r="H79" s="1243" t="str">
        <f>M9</f>
        <v>Existing</v>
      </c>
      <c r="I79" s="1244" t="str">
        <f>M11</f>
        <v>Ac/Predev</v>
      </c>
      <c r="J79" s="1243" t="str">
        <f>M12</f>
        <v>Perm</v>
      </c>
      <c r="K79" s="1243" t="str">
        <f>A12</f>
        <v xml:space="preserve">Project Name </v>
      </c>
      <c r="L79" s="1244" t="str">
        <f>E12</f>
        <v>Project Street #</v>
      </c>
      <c r="M79" s="1244" t="str">
        <f>G12</f>
        <v>Project Street Name</v>
      </c>
      <c r="N79" s="1244" t="str">
        <f>I12</f>
        <v>Project Street Suffix (St/Ave/etc.)</v>
      </c>
      <c r="O79" s="1244" t="str">
        <f>K12</f>
        <v>Project Zip Code</v>
      </c>
      <c r="P79" s="1244" t="str">
        <f>A14</f>
        <v>Project Neighborhood</v>
      </c>
      <c r="Q79" s="1244" t="str">
        <f>D14</f>
        <v>Supervisorial District</v>
      </c>
      <c r="R79" s="1244" t="str">
        <f>F14</f>
        <v>Real Estate District</v>
      </c>
      <c r="S79" s="1244" t="str">
        <f>H14</f>
        <v>Building Type</v>
      </c>
      <c r="T79" s="1244" t="str">
        <f>J14</f>
        <v>Gross SF</v>
      </c>
      <c r="U79" s="1244" t="str">
        <f>L14</f>
        <v># Floors</v>
      </c>
      <c r="V79" s="1244" t="str">
        <f>A16</f>
        <v>Total Units</v>
      </c>
      <c r="W79" s="1244" t="str">
        <f>C16</f>
        <v># of Affordable Units</v>
      </c>
      <c r="X79" s="1244" t="str">
        <f>E16</f>
        <v>Occupancy Type</v>
      </c>
      <c r="Y79" s="1244" t="str">
        <f>G16</f>
        <v xml:space="preserve">Supportive Housing? </v>
      </c>
      <c r="Z79" s="1244" t="str">
        <f>I16</f>
        <v xml:space="preserve">Transitional Housing? </v>
      </c>
      <c r="AA79" s="1244" t="str">
        <f>K16</f>
        <v>If Transitional, # Beds</v>
      </c>
      <c r="AB79" s="1244" t="str">
        <f>A18</f>
        <v># Comm Units</v>
      </c>
      <c r="AC79" s="1244" t="str">
        <f>C18</f>
        <v>Comm SF</v>
      </c>
      <c r="AD79" s="1244" t="str">
        <f>D18</f>
        <v>Project Sponsor (parent entit(ies), not LP)</v>
      </c>
      <c r="AE79" s="1244" t="str">
        <f>H18</f>
        <v>Ownership Type</v>
      </c>
      <c r="AF79" s="1244" t="str">
        <f>J18</f>
        <v xml:space="preserve">Property Owner  </v>
      </c>
      <c r="AG79" s="1244" t="str">
        <f>A20</f>
        <v>Property Owner Contact Name</v>
      </c>
      <c r="AH79" s="1244" t="str">
        <f>D20</f>
        <v>Property Owner Contact Title</v>
      </c>
      <c r="AI79" s="1244" t="str">
        <f>G20</f>
        <v>Property Owner Contact Email</v>
      </c>
      <c r="AJ79" s="1244" t="str">
        <f>J20</f>
        <v xml:space="preserve">Property Owner  Contact Phone </v>
      </c>
      <c r="AK79" s="1244" t="str">
        <f>A29</f>
        <v>SRO</v>
      </c>
      <c r="AL79" s="1244" t="str">
        <f>A30</f>
        <v>Studio</v>
      </c>
      <c r="AM79" s="1244" t="str">
        <f>A31</f>
        <v>1 BR</v>
      </c>
      <c r="AN79" s="1244" t="str">
        <f>A32</f>
        <v>2 BR</v>
      </c>
      <c r="AO79" s="1244" t="str">
        <f>A33</f>
        <v>3 BR</v>
      </c>
      <c r="AP79" s="1244" t="str">
        <f>A34</f>
        <v>4 BR</v>
      </c>
      <c r="AQ79" s="1244" t="str">
        <f>A35</f>
        <v>5 BR</v>
      </c>
      <c r="AR79" s="1244" t="str">
        <f>F27</f>
        <v>Families</v>
      </c>
      <c r="AS79" s="1244" t="str">
        <f>F28</f>
        <v>Persons with HIV/AIDS</v>
      </c>
      <c r="AT79" s="1244" t="str">
        <f>F29</f>
        <v>Homeless Persons</v>
      </c>
      <c r="AU79" s="1244" t="str">
        <f>F30</f>
        <v>Mentally or Physically Disabled</v>
      </c>
      <c r="AV79" s="1244" t="str">
        <f>F31</f>
        <v>Developmentally Disabled</v>
      </c>
      <c r="AW79" s="1244" t="str">
        <f>F32</f>
        <v>Seniors</v>
      </c>
      <c r="AX79" s="1244" t="str">
        <f>F33</f>
        <v>Persons with Substance Abuse</v>
      </c>
      <c r="AY79" s="1244" t="str">
        <f>F34</f>
        <v>Domestic Violence Survivors</v>
      </c>
      <c r="AZ79" s="1244" t="str">
        <f>F35</f>
        <v>Veterans</v>
      </c>
      <c r="BA79" s="1244" t="str">
        <f>F36</f>
        <v>Formerly Incarcerated</v>
      </c>
      <c r="BB79" s="1244" t="str">
        <f>F37</f>
        <v>Transition-Aged Youth ("TAY")</v>
      </c>
      <c r="BC79" s="1244" t="s">
        <v>933</v>
      </c>
      <c r="BD79" s="1244" t="str">
        <f>A55</f>
        <v>Does the project have/will have HCD financing?</v>
      </c>
      <c r="BE79" s="1244" t="str">
        <f>J55</f>
        <v xml:space="preserve">Does the project have/will have Federal Funding? </v>
      </c>
      <c r="BF79" s="1244" t="str">
        <f>A58</f>
        <v>LOSP</v>
      </c>
      <c r="BG79" s="1244" t="str">
        <f>A59</f>
        <v xml:space="preserve">Project-Based-Section 8 </v>
      </c>
      <c r="BH79" s="1244" t="str">
        <f>A60</f>
        <v>Project-Based-Section 8 (Mod Rehab SRO)</v>
      </c>
      <c r="BI79" s="1244" t="str">
        <f>A61</f>
        <v xml:space="preserve">HAP Contract With (Select if any PB-Sec8 Units): </v>
      </c>
      <c r="BJ79" s="1244" t="str">
        <f>A62</f>
        <v>Section 8-Voucher</v>
      </c>
      <c r="BK79" s="1244" t="str">
        <f>A63</f>
        <v>HOPWA</v>
      </c>
      <c r="BL79" s="1244" t="str">
        <f>A64</f>
        <v>PRAC - 202</v>
      </c>
      <c r="BM79" s="1244" t="str">
        <f>A65</f>
        <v>PRAC - 811</v>
      </c>
      <c r="BN79" s="1244" t="str">
        <f>A66</f>
        <v>S+C</v>
      </c>
      <c r="BO79" s="1244" t="str">
        <f>A67</f>
        <v>VASH</v>
      </c>
      <c r="BP79" s="1244" t="str">
        <f>A68</f>
        <v>HOME TBA</v>
      </c>
      <c r="BQ79" s="1244" t="str">
        <f>A69</f>
        <v xml:space="preserve">Other: </v>
      </c>
      <c r="BR79" s="1244" t="s">
        <v>936</v>
      </c>
      <c r="BS79" s="1244" t="str">
        <f>F57</f>
        <v xml:space="preserve">Does/Will the project have a MOHCD/OCII Residual Receipts loan repayment obligation? </v>
      </c>
      <c r="BT79" s="1244" t="str">
        <f>F59</f>
        <v xml:space="preserve">Will the project defer the payment of the Developer Fee, and therefore </v>
      </c>
      <c r="BU79" s="1244" t="s">
        <v>938</v>
      </c>
      <c r="BV79" s="1244" t="s">
        <v>939</v>
      </c>
      <c r="BW79" s="1244" t="s">
        <v>940</v>
      </c>
      <c r="BX79" s="1244" t="s">
        <v>941</v>
      </c>
      <c r="BY79" s="1244" t="s">
        <v>943</v>
      </c>
      <c r="BZ79" s="1244" t="s">
        <v>944</v>
      </c>
      <c r="CA79" s="1244" t="str">
        <f>F71</f>
        <v xml:space="preserve">Does/Will the project have a MOHCD/OCII ground lease? </v>
      </c>
      <c r="CB79" s="1244" t="str">
        <f>F72</f>
        <v xml:space="preserve">Does/Will the project have a non-MOHCD/OCII ground lease? </v>
      </c>
      <c r="CC79" s="1244" t="s">
        <v>942</v>
      </c>
      <c r="CD79" s="1244" t="str">
        <f>F75</f>
        <v xml:space="preserve">Must Pay Base Rent Amount: </v>
      </c>
      <c r="CE79" s="1244" t="str">
        <f>H75</f>
        <v xml:space="preserve">Residual Rent Amount: </v>
      </c>
      <c r="CF79" s="1244" t="str">
        <f>J75</f>
        <v xml:space="preserve">Annual Rent Amount: </v>
      </c>
    </row>
    <row r="80" spans="1:84" ht="57" hidden="1" customHeight="1">
      <c r="A80" s="1240" t="s">
        <v>927</v>
      </c>
      <c r="B80" s="1240"/>
      <c r="C80" s="1261" t="s">
        <v>431</v>
      </c>
      <c r="D80" s="1253" t="s">
        <v>989</v>
      </c>
      <c r="E80" s="1253" t="s">
        <v>992</v>
      </c>
      <c r="F80" s="1253" t="s">
        <v>993</v>
      </c>
      <c r="G80" s="1253" t="s">
        <v>994</v>
      </c>
      <c r="H80" s="1253" t="s">
        <v>1023</v>
      </c>
      <c r="I80" s="1257" t="s">
        <v>990</v>
      </c>
      <c r="J80" s="1257" t="s">
        <v>991</v>
      </c>
      <c r="K80" s="1246" t="s">
        <v>946</v>
      </c>
      <c r="L80" s="1246" t="s">
        <v>947</v>
      </c>
      <c r="M80" s="1246" t="s">
        <v>948</v>
      </c>
      <c r="N80" s="1246" t="s">
        <v>950</v>
      </c>
      <c r="O80" s="1246" t="s">
        <v>949</v>
      </c>
      <c r="P80" s="1246" t="s">
        <v>954</v>
      </c>
      <c r="Q80" s="1246" t="s">
        <v>955</v>
      </c>
      <c r="R80" s="1246" t="s">
        <v>734</v>
      </c>
      <c r="S80" s="1246" t="s">
        <v>957</v>
      </c>
      <c r="T80" s="1246" t="s">
        <v>956</v>
      </c>
      <c r="U80" s="1246" t="s">
        <v>958</v>
      </c>
      <c r="V80" s="1246" t="s">
        <v>951</v>
      </c>
      <c r="W80" s="1246" t="s">
        <v>952</v>
      </c>
      <c r="X80" s="1246" t="s">
        <v>959</v>
      </c>
      <c r="Y80" s="1246" t="s">
        <v>962</v>
      </c>
      <c r="Z80" s="1246" t="s">
        <v>961</v>
      </c>
      <c r="AA80" s="1246" t="s">
        <v>995</v>
      </c>
      <c r="AB80" s="1246" t="s">
        <v>953</v>
      </c>
      <c r="AC80" s="1253" t="s">
        <v>996</v>
      </c>
      <c r="AD80" s="1246" t="s">
        <v>997</v>
      </c>
      <c r="AE80" s="1246" t="s">
        <v>960</v>
      </c>
      <c r="AF80" s="1244" t="s">
        <v>999</v>
      </c>
      <c r="AG80" s="1244" t="s">
        <v>998</v>
      </c>
      <c r="AH80" s="1244" t="s">
        <v>1000</v>
      </c>
      <c r="AI80" s="1244" t="s">
        <v>1001</v>
      </c>
      <c r="AJ80" s="1244" t="s">
        <v>1002</v>
      </c>
      <c r="AK80" s="1246" t="s">
        <v>963</v>
      </c>
      <c r="AL80" s="1246" t="s">
        <v>964</v>
      </c>
      <c r="AM80" s="1246" t="s">
        <v>965</v>
      </c>
      <c r="AN80" s="1246" t="s">
        <v>966</v>
      </c>
      <c r="AO80" s="1246" t="s">
        <v>967</v>
      </c>
      <c r="AP80" s="1246" t="s">
        <v>968</v>
      </c>
      <c r="AQ80" s="1246" t="s">
        <v>969</v>
      </c>
      <c r="AR80" s="1246" t="s">
        <v>972</v>
      </c>
      <c r="AS80" s="1246" t="s">
        <v>978</v>
      </c>
      <c r="AT80" s="1246" t="s">
        <v>970</v>
      </c>
      <c r="AU80" s="1258" t="s">
        <v>1017</v>
      </c>
      <c r="AV80" s="1246" t="s">
        <v>979</v>
      </c>
      <c r="AW80" s="1246" t="s">
        <v>973</v>
      </c>
      <c r="AX80" s="1246" t="s">
        <v>976</v>
      </c>
      <c r="AY80" s="1246" t="s">
        <v>975</v>
      </c>
      <c r="AZ80" s="1246" t="s">
        <v>974</v>
      </c>
      <c r="BA80" s="1246" t="s">
        <v>977</v>
      </c>
      <c r="BB80" s="1246" t="s">
        <v>980</v>
      </c>
      <c r="BC80" s="1258" t="s">
        <v>1018</v>
      </c>
      <c r="BD80" s="1246" t="s">
        <v>1003</v>
      </c>
      <c r="BE80" s="1253" t="s">
        <v>1004</v>
      </c>
      <c r="BF80" s="1246" t="s">
        <v>971</v>
      </c>
      <c r="BG80" s="1244" t="s">
        <v>1032</v>
      </c>
      <c r="BH80" s="1244" t="s">
        <v>987</v>
      </c>
      <c r="BI80" s="1244" t="s">
        <v>987</v>
      </c>
      <c r="BJ80" s="1253" t="s">
        <v>1022</v>
      </c>
      <c r="BK80" s="1246" t="s">
        <v>981</v>
      </c>
      <c r="BL80" s="1246" t="s">
        <v>982</v>
      </c>
      <c r="BM80" s="1246" t="s">
        <v>983</v>
      </c>
      <c r="BN80" s="1246" t="s">
        <v>984</v>
      </c>
      <c r="BO80" s="1246" t="s">
        <v>985</v>
      </c>
      <c r="BP80" s="1246" t="s">
        <v>986</v>
      </c>
      <c r="BQ80" s="1253" t="s">
        <v>1005</v>
      </c>
      <c r="BR80" s="1246" t="s">
        <v>988</v>
      </c>
      <c r="BS80" s="1253" t="s">
        <v>1006</v>
      </c>
      <c r="BT80" s="1253" t="s">
        <v>1007</v>
      </c>
      <c r="BU80" s="1253" t="s">
        <v>1008</v>
      </c>
      <c r="BV80" s="1253" t="s">
        <v>1009</v>
      </c>
      <c r="BW80" s="1253" t="s">
        <v>1010</v>
      </c>
      <c r="BX80" s="1253" t="s">
        <v>1011</v>
      </c>
      <c r="BY80" s="1253" t="s">
        <v>1012</v>
      </c>
      <c r="BZ80" s="1253" t="s">
        <v>1013</v>
      </c>
      <c r="CA80" s="1259" t="s">
        <v>1019</v>
      </c>
      <c r="CB80" s="1253" t="s">
        <v>1014</v>
      </c>
      <c r="CC80" s="1253" t="s">
        <v>1015</v>
      </c>
      <c r="CD80" s="1259" t="s">
        <v>1021</v>
      </c>
      <c r="CE80" s="1259" t="s">
        <v>1020</v>
      </c>
      <c r="CF80" s="1260" t="s">
        <v>1016</v>
      </c>
    </row>
    <row r="81" spans="1:84" hidden="1">
      <c r="A81" s="1240" t="s">
        <v>928</v>
      </c>
      <c r="B81" s="1240"/>
      <c r="C81" s="1256"/>
      <c r="D81" s="1247">
        <f>$D$3</f>
        <v>0</v>
      </c>
      <c r="E81" s="1245">
        <f>$D$4</f>
        <v>0</v>
      </c>
      <c r="F81" s="1245">
        <f>$D$5</f>
        <v>0</v>
      </c>
      <c r="G81" s="1245" t="b">
        <f>$N$8</f>
        <v>0</v>
      </c>
      <c r="H81" s="1245" t="b">
        <f>$N$9</f>
        <v>0</v>
      </c>
      <c r="I81" s="1245" t="b">
        <f>$N$11</f>
        <v>0</v>
      </c>
      <c r="J81" s="1245" t="b">
        <f>$N$12</f>
        <v>0</v>
      </c>
      <c r="K81" s="1245">
        <f>$A$13</f>
        <v>0</v>
      </c>
      <c r="L81" s="1245">
        <f>$E$13</f>
        <v>0</v>
      </c>
      <c r="M81" s="1245">
        <f>$G$13</f>
        <v>0</v>
      </c>
      <c r="N81" s="1245">
        <f>$I$13</f>
        <v>0</v>
      </c>
      <c r="O81" s="1246">
        <f>$K$13</f>
        <v>0</v>
      </c>
      <c r="P81" s="1246">
        <f>$A$15</f>
        <v>0</v>
      </c>
      <c r="Q81" s="1246">
        <f>$D$15</f>
        <v>0</v>
      </c>
      <c r="R81" s="1246">
        <f>$F$15</f>
        <v>0</v>
      </c>
      <c r="S81" s="1246">
        <f>$H$15</f>
        <v>0</v>
      </c>
      <c r="T81" s="1248">
        <f>$J$15</f>
        <v>0</v>
      </c>
      <c r="U81" s="1246">
        <f>$L$15</f>
        <v>0</v>
      </c>
      <c r="V81" s="1248">
        <f>$A$17</f>
        <v>0</v>
      </c>
      <c r="W81" s="1246">
        <f>$C$17</f>
        <v>0</v>
      </c>
      <c r="X81" s="1246">
        <f>$E$17</f>
        <v>0</v>
      </c>
      <c r="Y81" s="1246">
        <f>$G$17</f>
        <v>0</v>
      </c>
      <c r="Z81" s="1246">
        <f>$I$17</f>
        <v>0</v>
      </c>
      <c r="AA81" s="1249">
        <f>$K$17</f>
        <v>0</v>
      </c>
      <c r="AB81" s="1246">
        <f>$A$19</f>
        <v>0</v>
      </c>
      <c r="AC81" s="1250">
        <f>$C$19</f>
        <v>0</v>
      </c>
      <c r="AD81" s="1246">
        <f>$D$19</f>
        <v>0</v>
      </c>
      <c r="AE81" s="1246">
        <f>$H$19</f>
        <v>0</v>
      </c>
      <c r="AF81" s="1246">
        <f>$J$19</f>
        <v>0</v>
      </c>
      <c r="AG81" s="1246">
        <f>$A$21</f>
        <v>0</v>
      </c>
      <c r="AH81" s="1246">
        <f>$D$21</f>
        <v>0</v>
      </c>
      <c r="AI81" s="1246">
        <f>$G$21</f>
        <v>0</v>
      </c>
      <c r="AJ81" s="1251">
        <f>$J$21</f>
        <v>0</v>
      </c>
      <c r="AK81" s="1248">
        <f>$C$29</f>
        <v>0</v>
      </c>
      <c r="AL81" s="1248">
        <f>$C$30</f>
        <v>0</v>
      </c>
      <c r="AM81" s="1248">
        <f>$C$31</f>
        <v>0</v>
      </c>
      <c r="AN81" s="1248">
        <f>$C$32</f>
        <v>0</v>
      </c>
      <c r="AO81" s="1248">
        <f>$C$33</f>
        <v>0</v>
      </c>
      <c r="AP81" s="1248">
        <f>$C$34</f>
        <v>0</v>
      </c>
      <c r="AQ81" s="1248">
        <f>$C$35</f>
        <v>0</v>
      </c>
      <c r="AR81" s="1248">
        <f>$I$27</f>
        <v>0</v>
      </c>
      <c r="AS81" s="1248">
        <f>$I$28</f>
        <v>0</v>
      </c>
      <c r="AT81" s="1248">
        <f>$I$29</f>
        <v>0</v>
      </c>
      <c r="AU81" s="1248">
        <f>$I$30</f>
        <v>0</v>
      </c>
      <c r="AV81" s="1248">
        <f>$I$31</f>
        <v>0</v>
      </c>
      <c r="AW81" s="1248">
        <f>$I$32</f>
        <v>0</v>
      </c>
      <c r="AX81" s="1248">
        <f>$I$33</f>
        <v>0</v>
      </c>
      <c r="AY81" s="1248">
        <f>$I$34</f>
        <v>0</v>
      </c>
      <c r="AZ81" s="1248">
        <f>$I$35</f>
        <v>0</v>
      </c>
      <c r="BA81" s="1248">
        <f>$I$36</f>
        <v>0</v>
      </c>
      <c r="BB81" s="1248">
        <f>$I$37</f>
        <v>0</v>
      </c>
      <c r="BC81" s="1246">
        <f>$J$25</f>
        <v>0</v>
      </c>
      <c r="BD81" s="1246">
        <f>$C$55</f>
        <v>0</v>
      </c>
      <c r="BE81" s="1246">
        <f>$L$55</f>
        <v>0</v>
      </c>
      <c r="BF81" s="1248">
        <f>$E$58</f>
        <v>0</v>
      </c>
      <c r="BG81" s="1248">
        <f>$E$59</f>
        <v>0</v>
      </c>
      <c r="BH81" s="1248">
        <f>$E$60</f>
        <v>0</v>
      </c>
      <c r="BI81" s="1248">
        <f>$E$61</f>
        <v>0</v>
      </c>
      <c r="BJ81" s="1248">
        <f>$E$62</f>
        <v>0</v>
      </c>
      <c r="BK81" s="1248">
        <f>$E$63</f>
        <v>0</v>
      </c>
      <c r="BL81" s="1248">
        <f>$E$64</f>
        <v>0</v>
      </c>
      <c r="BM81" s="1248">
        <f>$E$65</f>
        <v>0</v>
      </c>
      <c r="BN81" s="1248">
        <f>$E$66</f>
        <v>0</v>
      </c>
      <c r="BO81" s="1248">
        <f>$E$67</f>
        <v>0</v>
      </c>
      <c r="BP81" s="1248">
        <f>$E$68</f>
        <v>0</v>
      </c>
      <c r="BQ81" s="1246">
        <f>$B$69</f>
        <v>0</v>
      </c>
      <c r="BR81" s="1248">
        <f>$E$69</f>
        <v>0</v>
      </c>
      <c r="BS81" s="1246">
        <f>$L$57</f>
        <v>0</v>
      </c>
      <c r="BT81" s="1246">
        <f>$L$60</f>
        <v>0</v>
      </c>
      <c r="BU81" s="1252">
        <f>$L$62</f>
        <v>0</v>
      </c>
      <c r="BV81" s="1252">
        <f>$L$63</f>
        <v>0</v>
      </c>
      <c r="BW81" s="1252" t="str">
        <f>$L$65</f>
        <v/>
      </c>
      <c r="BX81" s="1252" t="str">
        <f>$L$66</f>
        <v/>
      </c>
      <c r="BY81" s="1250">
        <f>$L$68</f>
        <v>0</v>
      </c>
      <c r="BZ81" s="1250">
        <f>$L$69</f>
        <v>0</v>
      </c>
      <c r="CA81" s="1246">
        <f>$L$71</f>
        <v>0</v>
      </c>
      <c r="CB81" s="1246">
        <f>$L$72</f>
        <v>0</v>
      </c>
      <c r="CC81" s="1246">
        <f>$I$73</f>
        <v>0</v>
      </c>
      <c r="CD81" s="1250">
        <f>$G$75</f>
        <v>0</v>
      </c>
      <c r="CE81" s="1250">
        <f>$I$75</f>
        <v>0</v>
      </c>
      <c r="CF81" s="1250">
        <f>$K$75</f>
        <v>0</v>
      </c>
    </row>
  </sheetData>
  <sheetProtection algorithmName="SHA-512" hashValue="3SDiKbisrzTwDSH5KBqxdJzOS/4eFunhEDEbpncebQS/F3mAyvAHpO4LRpnHPYVrpB8l+r87KuuehFIJvcPexw==" saltValue="tk6EmuGDDx1jfbn+diEELA==" spinCount="100000" sheet="1" objects="1" scenarios="1" selectLockedCells="1"/>
  <customSheetViews>
    <customSheetView guid="{B92ED4D4-4566-4043-8B76-FD708F820076}" showGridLines="0" hiddenRows="1" hiddenColumns="1" topLeftCell="A41">
      <selection activeCell="A18" sqref="A18:E18"/>
      <colBreaks count="1" manualBreakCount="1">
        <brk id="13" max="1048575" man="1"/>
      </colBreaks>
      <pageMargins left="0.7" right="0.7" top="0.75" bottom="0.75" header="0.3" footer="0.3"/>
      <pageSetup scale="69" orientation="portrait" r:id="rId1"/>
    </customSheetView>
    <customSheetView guid="{332023D0-60C3-4A29-9DCC-CDA10E0C090D}" showGridLines="0" hiddenColumns="1">
      <selection activeCell="K24" sqref="K24:M33"/>
      <pageMargins left="0.7" right="0.7" top="0.75" bottom="0.75" header="0.3" footer="0.3"/>
    </customSheetView>
  </customSheetViews>
  <mergeCells count="66">
    <mergeCell ref="G13:H13"/>
    <mergeCell ref="D5:E5"/>
    <mergeCell ref="I73:L73"/>
    <mergeCell ref="A71:E71"/>
    <mergeCell ref="K13:L13"/>
    <mergeCell ref="A15:C15"/>
    <mergeCell ref="D15:E15"/>
    <mergeCell ref="I13:J13"/>
    <mergeCell ref="H15:I15"/>
    <mergeCell ref="J15:K15"/>
    <mergeCell ref="F15:G15"/>
    <mergeCell ref="A21:C21"/>
    <mergeCell ref="D21:F21"/>
    <mergeCell ref="G21:I21"/>
    <mergeCell ref="J21:L21"/>
    <mergeCell ref="A17:B17"/>
    <mergeCell ref="A19:B19"/>
    <mergeCell ref="D3:E3"/>
    <mergeCell ref="D4:E4"/>
    <mergeCell ref="A13:D13"/>
    <mergeCell ref="E13:F13"/>
    <mergeCell ref="C17:D17"/>
    <mergeCell ref="E17:F17"/>
    <mergeCell ref="D8:E9"/>
    <mergeCell ref="I17:J17"/>
    <mergeCell ref="D19:G19"/>
    <mergeCell ref="H19:I19"/>
    <mergeCell ref="J19:L19"/>
    <mergeCell ref="K17:L17"/>
    <mergeCell ref="G17:H17"/>
    <mergeCell ref="C33:D33"/>
    <mergeCell ref="J25:L37"/>
    <mergeCell ref="C34:D34"/>
    <mergeCell ref="C35:D35"/>
    <mergeCell ref="C36:D36"/>
    <mergeCell ref="C29:D29"/>
    <mergeCell ref="C30:D30"/>
    <mergeCell ref="C31:D31"/>
    <mergeCell ref="C32:D32"/>
    <mergeCell ref="B42:C42"/>
    <mergeCell ref="K42:L42"/>
    <mergeCell ref="B43:C43"/>
    <mergeCell ref="K43:L43"/>
    <mergeCell ref="B44:C44"/>
    <mergeCell ref="K44:L44"/>
    <mergeCell ref="B48:C48"/>
    <mergeCell ref="K48:L48"/>
    <mergeCell ref="B49:C49"/>
    <mergeCell ref="K49:L49"/>
    <mergeCell ref="B45:C45"/>
    <mergeCell ref="K45:L45"/>
    <mergeCell ref="B46:C46"/>
    <mergeCell ref="K46:L46"/>
    <mergeCell ref="B47:C47"/>
    <mergeCell ref="K47:L47"/>
    <mergeCell ref="A72:E72"/>
    <mergeCell ref="B69:D69"/>
    <mergeCell ref="B50:C50"/>
    <mergeCell ref="K50:L50"/>
    <mergeCell ref="B51:C51"/>
    <mergeCell ref="K51:L51"/>
    <mergeCell ref="B52:C52"/>
    <mergeCell ref="K52:L52"/>
    <mergeCell ref="A55:B55"/>
    <mergeCell ref="J55:K55"/>
    <mergeCell ref="D55:H55"/>
  </mergeCells>
  <conditionalFormatting sqref="L65:L66 L68:L69">
    <cfRule type="expression" dxfId="70" priority="107">
      <formula>$F$64=""</formula>
    </cfRule>
  </conditionalFormatting>
  <dataValidations count="15">
    <dataValidation type="list" allowBlank="1" showInputMessage="1" showErrorMessage="1" sqref="H19">
      <formula1>OwnerType</formula1>
    </dataValidation>
    <dataValidation type="list" allowBlank="1" showInputMessage="1" showErrorMessage="1" sqref="L71:L72 L57 L60 G17:I17 C55 L55">
      <formula1>YesNo</formula1>
    </dataValidation>
    <dataValidation type="list" allowBlank="1" showInputMessage="1" showErrorMessage="1" sqref="D15">
      <formula1>SupeDistrict</formula1>
    </dataValidation>
    <dataValidation type="list" allowBlank="1" showInputMessage="1" showErrorMessage="1" sqref="A15:C15">
      <formula1>Neighborhood</formula1>
    </dataValidation>
    <dataValidation allowBlank="1" showInputMessage="1" showErrorMessage="1" prompt="If MOHCD project underwriting uses a different percentage, update this cell." sqref="L63 L66"/>
    <dataValidation operator="greaterThanOrEqual" allowBlank="1" showInputMessage="1" showErrorMessage="1" error="Dates only, please." sqref="E44:E52"/>
    <dataValidation operator="greaterThanOrEqual" showInputMessage="1" showErrorMessage="1" error="Dates only, please." sqref="E43"/>
    <dataValidation allowBlank="1" showErrorMessage="1" promptTitle="Numbers only!" prompt="Numbers only between .01% thru 100% in this field; any other data should go in &quot;Repayment Terms&quot; cell." sqref="D43:D52"/>
    <dataValidation type="list" allowBlank="1" showInputMessage="1" showErrorMessage="1" sqref="H15">
      <formula1>BldgType</formula1>
    </dataValidation>
    <dataValidation type="list" allowBlank="1" showInputMessage="1" showErrorMessage="1" sqref="F15:G15">
      <formula1>REDistricts</formula1>
    </dataValidation>
    <dataValidation allowBlank="1" showErrorMessage="1" prompt="If MOHCD project underwriting uses a different percentage, update this cell." sqref="L62 L65"/>
    <dataValidation type="list" allowBlank="1" showInputMessage="1" showErrorMessage="1" sqref="E17:F17">
      <formula1>OccupancyType</formula1>
    </dataValidation>
    <dataValidation type="list" allowBlank="1" showInputMessage="1" showErrorMessage="1" sqref="E61">
      <formula1>HAPContract</formula1>
    </dataValidation>
    <dataValidation type="decimal" allowBlank="1" showInputMessage="1" showErrorMessage="1" error="Please enter numbers only._x000a_" sqref="G75 I75">
      <formula1>0</formula1>
      <formula2>5000000</formula2>
    </dataValidation>
    <dataValidation type="decimal" allowBlank="1" showInputMessage="1" showErrorMessage="1" error="Please enter numbers only._x000a_" sqref="I55">
      <formula1>0</formula1>
      <formula2>500000000</formula2>
    </dataValidation>
  </dataValidations>
  <pageMargins left="0.7" right="0.7" top="0.75" bottom="0.75" header="0.3" footer="0.3"/>
  <pageSetup scale="63" orientation="portrait" r:id="rId2"/>
  <headerFooter>
    <oddHeader>&amp;CMOHCD Proforma - General Project Information</oddHeader>
    <oddFooter>&amp;R&amp;P of &amp;N</oddFooter>
  </headerFooter>
  <colBreaks count="1" manualBreakCount="1">
    <brk id="12" max="1048575" man="1"/>
  </colBreaks>
  <drawing r:id="rId3"/>
  <legacyDrawing r:id="rId4"/>
  <controls>
    <mc:AlternateContent xmlns:mc="http://schemas.openxmlformats.org/markup-compatibility/2006">
      <mc:Choice Requires="x14">
        <control shapeId="60443" r:id="rId5" name="CheckBox2">
          <controlPr defaultSize="0" autoLine="0" linkedCell="N15" r:id="rId6">
            <anchor moveWithCells="1" sizeWithCells="1">
              <from>
                <xdr:col>9</xdr:col>
                <xdr:colOff>47625</xdr:colOff>
                <xdr:row>8</xdr:row>
                <xdr:rowOff>9525</xdr:rowOff>
              </from>
              <to>
                <xdr:col>10</xdr:col>
                <xdr:colOff>704850</xdr:colOff>
                <xdr:row>9</xdr:row>
                <xdr:rowOff>76200</xdr:rowOff>
              </to>
            </anchor>
          </controlPr>
        </control>
      </mc:Choice>
      <mc:Fallback>
        <control shapeId="60443" r:id="rId5" name="CheckBox2"/>
      </mc:Fallback>
    </mc:AlternateContent>
    <mc:AlternateContent xmlns:mc="http://schemas.openxmlformats.org/markup-compatibility/2006">
      <mc:Choice Requires="x14">
        <control shapeId="60442" r:id="rId7" name="CheckBox1">
          <controlPr locked="0" defaultSize="0" autoLine="0" linkedCell="N14" r:id="rId8">
            <anchor moveWithCells="1" sizeWithCells="1">
              <from>
                <xdr:col>9</xdr:col>
                <xdr:colOff>47625</xdr:colOff>
                <xdr:row>6</xdr:row>
                <xdr:rowOff>142875</xdr:rowOff>
              </from>
              <to>
                <xdr:col>11</xdr:col>
                <xdr:colOff>142875</xdr:colOff>
                <xdr:row>8</xdr:row>
                <xdr:rowOff>47625</xdr:rowOff>
              </to>
            </anchor>
          </controlPr>
        </control>
      </mc:Choice>
      <mc:Fallback>
        <control shapeId="60442" r:id="rId7" name="CheckBox1"/>
      </mc:Fallback>
    </mc:AlternateContent>
    <mc:AlternateContent xmlns:mc="http://schemas.openxmlformats.org/markup-compatibility/2006">
      <mc:Choice Requires="x14">
        <control shapeId="60417" r:id="rId9" name="Check Box 1">
          <controlPr locked="0" defaultSize="0" autoFill="0" autoLine="0" autoPict="0">
            <anchor moveWithCells="1">
              <from>
                <xdr:col>0</xdr:col>
                <xdr:colOff>47625</xdr:colOff>
                <xdr:row>7</xdr:row>
                <xdr:rowOff>9525</xdr:rowOff>
              </from>
              <to>
                <xdr:col>0</xdr:col>
                <xdr:colOff>247650</xdr:colOff>
                <xdr:row>8</xdr:row>
                <xdr:rowOff>9525</xdr:rowOff>
              </to>
            </anchor>
          </controlPr>
        </control>
      </mc:Choice>
    </mc:AlternateContent>
    <mc:AlternateContent xmlns:mc="http://schemas.openxmlformats.org/markup-compatibility/2006">
      <mc:Choice Requires="x14">
        <control shapeId="60418" r:id="rId10" name="Check Box 2">
          <controlPr locked="0" defaultSize="0" autoFill="0" autoLine="0" autoPict="0">
            <anchor moveWithCells="1">
              <from>
                <xdr:col>0</xdr:col>
                <xdr:colOff>47625</xdr:colOff>
                <xdr:row>7</xdr:row>
                <xdr:rowOff>152400</xdr:rowOff>
              </from>
              <to>
                <xdr:col>0</xdr:col>
                <xdr:colOff>295275</xdr:colOff>
                <xdr:row>9</xdr:row>
                <xdr:rowOff>28575</xdr:rowOff>
              </to>
            </anchor>
          </controlPr>
        </control>
      </mc:Choice>
    </mc:AlternateContent>
    <mc:AlternateContent xmlns:mc="http://schemas.openxmlformats.org/markup-compatibility/2006">
      <mc:Choice Requires="x14">
        <control shapeId="60422" r:id="rId11" name="Check Box 6">
          <controlPr locked="0" defaultSize="0" autoFill="0" autoLine="0" autoPict="0">
            <anchor moveWithCells="1">
              <from>
                <xdr:col>0</xdr:col>
                <xdr:colOff>47625</xdr:colOff>
                <xdr:row>7</xdr:row>
                <xdr:rowOff>9525</xdr:rowOff>
              </from>
              <to>
                <xdr:col>0</xdr:col>
                <xdr:colOff>247650</xdr:colOff>
                <xdr:row>8</xdr:row>
                <xdr:rowOff>9525</xdr:rowOff>
              </to>
            </anchor>
          </controlPr>
        </control>
      </mc:Choice>
    </mc:AlternateContent>
    <mc:AlternateContent xmlns:mc="http://schemas.openxmlformats.org/markup-compatibility/2006">
      <mc:Choice Requires="x14">
        <control shapeId="60423" r:id="rId12" name="Check Box 7">
          <controlPr locked="0" defaultSize="0" autoFill="0" autoLine="0" autoPict="0">
            <anchor moveWithCells="1">
              <from>
                <xdr:col>0</xdr:col>
                <xdr:colOff>47625</xdr:colOff>
                <xdr:row>7</xdr:row>
                <xdr:rowOff>152400</xdr:rowOff>
              </from>
              <to>
                <xdr:col>0</xdr:col>
                <xdr:colOff>295275</xdr:colOff>
                <xdr:row>9</xdr:row>
                <xdr:rowOff>28575</xdr:rowOff>
              </to>
            </anchor>
          </controlPr>
        </control>
      </mc:Choice>
    </mc:AlternateContent>
    <mc:AlternateContent xmlns:mc="http://schemas.openxmlformats.org/markup-compatibility/2006">
      <mc:Choice Requires="x14">
        <control shapeId="60444" r:id="rId13" name="Check Box 28">
          <controlPr defaultSize="0" autoFill="0" autoLine="0" autoPict="0">
            <anchor moveWithCells="1">
              <from>
                <xdr:col>6</xdr:col>
                <xdr:colOff>19050</xdr:colOff>
                <xdr:row>6</xdr:row>
                <xdr:rowOff>142875</xdr:rowOff>
              </from>
              <to>
                <xdr:col>6</xdr:col>
                <xdr:colOff>266700</xdr:colOff>
                <xdr:row>8</xdr:row>
                <xdr:rowOff>28575</xdr:rowOff>
              </to>
            </anchor>
          </controlPr>
        </control>
      </mc:Choice>
    </mc:AlternateContent>
    <mc:AlternateContent xmlns:mc="http://schemas.openxmlformats.org/markup-compatibility/2006">
      <mc:Choice Requires="x14">
        <control shapeId="60445" r:id="rId14" name="Check Box 29">
          <controlPr locked="0" defaultSize="0" autoFill="0" autoLine="0" autoPict="0">
            <anchor moveWithCells="1">
              <from>
                <xdr:col>6</xdr:col>
                <xdr:colOff>19050</xdr:colOff>
                <xdr:row>8</xdr:row>
                <xdr:rowOff>0</xdr:rowOff>
              </from>
              <to>
                <xdr:col>6</xdr:col>
                <xdr:colOff>219075</xdr:colOff>
                <xdr:row>9</xdr:row>
                <xdr:rowOff>28575</xdr:rowOff>
              </to>
            </anchor>
          </controlPr>
        </control>
      </mc:Choice>
    </mc:AlternateContent>
    <mc:AlternateContent xmlns:mc="http://schemas.openxmlformats.org/markup-compatibility/2006">
      <mc:Choice Requires="x14">
        <control shapeId="60446" r:id="rId15" name="Check Box 30">
          <controlPr defaultSize="0" autoFill="0" autoLine="0" autoPict="0">
            <anchor moveWithCells="1">
              <from>
                <xdr:col>6</xdr:col>
                <xdr:colOff>19050</xdr:colOff>
                <xdr:row>6</xdr:row>
                <xdr:rowOff>142875</xdr:rowOff>
              </from>
              <to>
                <xdr:col>6</xdr:col>
                <xdr:colOff>266700</xdr:colOff>
                <xdr:row>8</xdr:row>
                <xdr:rowOff>28575</xdr:rowOff>
              </to>
            </anchor>
          </controlPr>
        </control>
      </mc:Choice>
    </mc:AlternateContent>
    <mc:AlternateContent xmlns:mc="http://schemas.openxmlformats.org/markup-compatibility/2006">
      <mc:Choice Requires="x14">
        <control shapeId="60447" r:id="rId16" name="Check Box 31">
          <controlPr locked="0" defaultSize="0" autoFill="0" autoLine="0" autoPict="0">
            <anchor moveWithCells="1">
              <from>
                <xdr:col>6</xdr:col>
                <xdr:colOff>19050</xdr:colOff>
                <xdr:row>8</xdr:row>
                <xdr:rowOff>0</xdr:rowOff>
              </from>
              <to>
                <xdr:col>6</xdr:col>
                <xdr:colOff>219075</xdr:colOff>
                <xdr:row>9</xdr:row>
                <xdr:rowOff>28575</xdr:rowOff>
              </to>
            </anchor>
          </controlPr>
        </control>
      </mc:Choice>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14:formula1>
            <xm:f>Lists!$H$3:$H$6</xm:f>
          </x14:formula1>
          <xm:sqref>I43:I52</xm:sqref>
        </x14:dataValidation>
        <x14:dataValidation type="list" allowBlank="1" showInputMessage="1" showErrorMessage="1">
          <x14:formula1>
            <xm:f>Lists!$G$3:$G$5</xm:f>
          </x14:formula1>
          <xm:sqref>H43:H52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pageSetUpPr autoPageBreaks="0"/>
  </sheetPr>
  <dimension ref="A1:N213"/>
  <sheetViews>
    <sheetView showGridLines="0" zoomScaleNormal="100" workbookViewId="0">
      <selection activeCell="D8" sqref="D8"/>
    </sheetView>
  </sheetViews>
  <sheetFormatPr defaultColWidth="9.140625" defaultRowHeight="0" customHeight="1" zeroHeight="1"/>
  <cols>
    <col min="1" max="1" width="7.5703125" style="313" customWidth="1"/>
    <col min="2" max="2" width="9.85546875" style="313" customWidth="1"/>
    <col min="3" max="3" width="11.42578125" style="313" customWidth="1"/>
    <col min="4" max="4" width="13" style="313" customWidth="1"/>
    <col min="5" max="5" width="11" style="313" customWidth="1"/>
    <col min="6" max="6" width="15.5703125" style="313" customWidth="1"/>
    <col min="7" max="7" width="11.5703125" style="313" customWidth="1"/>
    <col min="8" max="8" width="11.7109375" style="313" customWidth="1"/>
    <col min="9" max="9" width="12.28515625" style="313" customWidth="1"/>
    <col min="10" max="10" width="12" style="313" customWidth="1"/>
    <col min="11" max="11" width="12.7109375" style="313" customWidth="1"/>
    <col min="12" max="12" width="11" style="313" customWidth="1"/>
    <col min="13" max="13" width="11.140625" style="313" customWidth="1"/>
    <col min="14" max="14" width="5" style="313" hidden="1" customWidth="1"/>
    <col min="15" max="15" width="10.140625" style="313" customWidth="1"/>
    <col min="16" max="16" width="10.85546875" style="313" customWidth="1"/>
    <col min="17" max="17" width="10.7109375" style="313" customWidth="1"/>
    <col min="18" max="18" width="11.140625" style="313" customWidth="1"/>
    <col min="19" max="16384" width="9.140625" style="313"/>
  </cols>
  <sheetData>
    <row r="1" spans="1:14" ht="15.75">
      <c r="A1" s="1729" t="s">
        <v>725</v>
      </c>
      <c r="B1" s="668"/>
      <c r="C1" s="668"/>
      <c r="D1" s="597"/>
      <c r="E1" s="597"/>
      <c r="F1" s="597"/>
      <c r="G1" s="597"/>
      <c r="H1" s="597"/>
      <c r="I1" s="597"/>
      <c r="J1" s="597"/>
      <c r="K1" s="597"/>
      <c r="L1" s="597"/>
    </row>
    <row r="2" spans="1:14" ht="15">
      <c r="A2" s="713" t="str">
        <f>IF('6.1stYrOpBudget'!$H$4&lt;&gt;"",'6.1stYrOpBudget'!$H$4,"")</f>
        <v/>
      </c>
      <c r="B2" s="213"/>
      <c r="C2" s="213"/>
      <c r="L2" s="1431" t="str">
        <f>IF(SmallSites=TRUE,"Small Sites Project","")</f>
        <v/>
      </c>
    </row>
    <row r="3" spans="1:14" ht="12.75">
      <c r="A3" s="1434" t="str">
        <f>IF(LOSP=TRUE,"LOSP Project","")</f>
        <v/>
      </c>
      <c r="B3" s="213"/>
      <c r="C3" s="213"/>
      <c r="K3" s="681" t="s">
        <v>559</v>
      </c>
      <c r="L3" s="680" t="str">
        <f>IF('1.GeneralProjectInfo'!$D$3="","",'1.GeneralProjectInfo'!$D$3)</f>
        <v/>
      </c>
    </row>
    <row r="4" spans="1:14" ht="12.75">
      <c r="A4" s="654" t="s">
        <v>557</v>
      </c>
      <c r="B4" s="674"/>
      <c r="C4" s="674"/>
      <c r="D4" s="669"/>
      <c r="E4" s="669"/>
      <c r="F4" s="669"/>
      <c r="G4" s="669"/>
      <c r="H4" s="669"/>
      <c r="I4" s="669"/>
      <c r="J4" s="669"/>
      <c r="K4" s="669"/>
      <c r="L4" s="670"/>
      <c r="N4" s="136" t="s">
        <v>160</v>
      </c>
    </row>
    <row r="5" spans="1:14" ht="56.25" customHeight="1">
      <c r="A5" s="2230" t="s">
        <v>900</v>
      </c>
      <c r="B5" s="2231"/>
      <c r="C5" s="2231"/>
      <c r="D5" s="2231"/>
      <c r="E5" s="2231"/>
      <c r="F5" s="2231"/>
      <c r="G5" s="2231"/>
      <c r="H5" s="2231"/>
      <c r="I5" s="2231"/>
      <c r="J5" s="2231"/>
      <c r="K5" s="2231"/>
      <c r="L5" s="2232"/>
      <c r="N5" s="136"/>
    </row>
    <row r="6" spans="1:14" ht="18.75" customHeight="1">
      <c r="A6" s="2238" t="s">
        <v>779</v>
      </c>
      <c r="B6" s="2239"/>
      <c r="C6" s="322"/>
      <c r="D6" s="700" t="s">
        <v>153</v>
      </c>
      <c r="E6" s="322" t="s">
        <v>108</v>
      </c>
      <c r="F6" s="321"/>
      <c r="G6" s="321"/>
      <c r="H6" s="321"/>
      <c r="I6" s="321"/>
      <c r="J6" s="321"/>
      <c r="K6" s="321"/>
      <c r="L6" s="603"/>
    </row>
    <row r="7" spans="1:14" ht="12.75">
      <c r="A7" s="2240"/>
      <c r="B7" s="2241"/>
      <c r="C7" s="325">
        <f>RentsUA!$V$11</f>
        <v>2020</v>
      </c>
      <c r="D7" s="701" t="s">
        <v>164</v>
      </c>
      <c r="E7" s="702"/>
      <c r="F7" s="703" t="s">
        <v>97</v>
      </c>
      <c r="G7" s="703" t="s">
        <v>98</v>
      </c>
      <c r="H7" s="703" t="s">
        <v>768</v>
      </c>
      <c r="I7" s="703" t="s">
        <v>769</v>
      </c>
      <c r="J7" s="703" t="s">
        <v>770</v>
      </c>
      <c r="K7" s="703" t="s">
        <v>771</v>
      </c>
      <c r="L7" s="704" t="s">
        <v>772</v>
      </c>
    </row>
    <row r="8" spans="1:14" ht="12.75">
      <c r="A8" s="2235" t="s">
        <v>899</v>
      </c>
      <c r="B8" s="2236"/>
      <c r="C8" s="2237"/>
      <c r="D8" s="341"/>
      <c r="E8" s="840"/>
      <c r="F8" s="705">
        <f>IF($D8="Tenant",VLOOKUP($N8,RentsUA!$U$17:$AB$26,MATCH(F$7,RentsUA!$U$16:$AB$16,0),FALSE),0)</f>
        <v>0</v>
      </c>
      <c r="G8" s="705">
        <f>IF($D8="Tenant",VLOOKUP($N8,RentsUA!$U$17:$AB$26,MATCH(G$7,RentsUA!$U$16:$AB$16,0),FALSE),0)</f>
        <v>0</v>
      </c>
      <c r="H8" s="705">
        <f>IF($D8="Tenant",VLOOKUP($N8,RentsUA!$U$17:$AB$26,MATCH(H$7,RentsUA!$U$16:$AB$16,0),FALSE),0)</f>
        <v>0</v>
      </c>
      <c r="I8" s="705">
        <f>IF($D8="Tenant",VLOOKUP($N8,RentsUA!$U$17:$AB$26,MATCH(I$7,RentsUA!$U$16:$AB$16,0),FALSE),0)</f>
        <v>0</v>
      </c>
      <c r="J8" s="705">
        <f>IF($D8="Tenant",VLOOKUP($N8,RentsUA!$U$17:$AB$26,MATCH(J$7,RentsUA!$U$16:$AB$16,0),FALSE),0)</f>
        <v>0</v>
      </c>
      <c r="K8" s="705">
        <f>IF($D8="Tenant",VLOOKUP($N8,RentsUA!$U$17:$AB$26,MATCH(K$7,RentsUA!$U$16:$AB$16,0),FALSE),0)</f>
        <v>0</v>
      </c>
      <c r="L8" s="705">
        <f>IF($D8="Tenant",VLOOKUP($N8,RentsUA!$U$17:$AB$26,MATCH(L$7,RentsUA!$U$16:$AB$16,0),FALSE),0)</f>
        <v>0</v>
      </c>
      <c r="N8" s="313" t="str">
        <f>IF(D8="Tenant",IF(E8="Natural Gas",CONCATENATE(1,"a"),IF(E8="Electric",CONCATENATE(1,"b"))),"")</f>
        <v/>
      </c>
    </row>
    <row r="9" spans="1:14" ht="12.75">
      <c r="A9" s="2235" t="s">
        <v>898</v>
      </c>
      <c r="B9" s="2236"/>
      <c r="C9" s="2237"/>
      <c r="D9" s="341"/>
      <c r="E9" s="840"/>
      <c r="F9" s="706">
        <f>IF($D9="Tenant",VLOOKUP($N9,RentsUA!$U$17:$AB$26,MATCH(F$7,RentsUA!$U$16:$AB$16,0),FALSE),0)</f>
        <v>0</v>
      </c>
      <c r="G9" s="706">
        <f>IF($D9="Tenant",VLOOKUP($N9,RentsUA!$U$17:$AB$26,MATCH(G$7,RentsUA!$U$16:$AB$16,0),FALSE),0)</f>
        <v>0</v>
      </c>
      <c r="H9" s="706">
        <f>IF($D9="Tenant",VLOOKUP($N9,RentsUA!$U$17:$AB$26,MATCH(H$7,RentsUA!$U$16:$AB$16,0),FALSE),0)</f>
        <v>0</v>
      </c>
      <c r="I9" s="706">
        <f>IF($D9="Tenant",VLOOKUP($N9,RentsUA!$U$17:$AB$26,MATCH(I$7,RentsUA!$U$16:$AB$16,0),FALSE),0)</f>
        <v>0</v>
      </c>
      <c r="J9" s="706">
        <f>IF($D9="Tenant",VLOOKUP($N9,RentsUA!$U$17:$AB$26,MATCH(J$7,RentsUA!$U$16:$AB$16,0),FALSE),0)</f>
        <v>0</v>
      </c>
      <c r="K9" s="706">
        <f>IF($D9="Tenant",VLOOKUP($N9,RentsUA!$U$17:$AB$26,MATCH(K$7,RentsUA!$U$16:$AB$16,0),FALSE),0)</f>
        <v>0</v>
      </c>
      <c r="L9" s="706">
        <f>IF($D9="Tenant",VLOOKUP($N9,RentsUA!$U$17:$AB$26,MATCH(L$7,RentsUA!$U$16:$AB$16,0),FALSE),0)</f>
        <v>0</v>
      </c>
      <c r="N9" s="313" t="str">
        <f>IF(D9="Tenant",IF(E9="Natural Gas",CONCATENATE(2,"a"),IF(E9="Electric",CONCATENATE(2,"b"))),"")</f>
        <v/>
      </c>
    </row>
    <row r="10" spans="1:14" ht="12.75">
      <c r="A10" s="2235" t="s">
        <v>897</v>
      </c>
      <c r="B10" s="2236"/>
      <c r="C10" s="2237"/>
      <c r="D10" s="341"/>
      <c r="E10" s="709"/>
      <c r="F10" s="706">
        <f>IF($D10="Tenant",VLOOKUP($N10,RentsUA!$U$17:$AB$26,MATCH(F$7,RentsUA!$U$16:$AB$16,0),FALSE),0)</f>
        <v>0</v>
      </c>
      <c r="G10" s="706">
        <f>IF($D10="Tenant",VLOOKUP($N10,RentsUA!$U$17:$AB$26,MATCH(G$7,RentsUA!$U$16:$AB$16,0),FALSE),0)</f>
        <v>0</v>
      </c>
      <c r="H10" s="706">
        <f>IF($D10="Tenant",VLOOKUP($N10,RentsUA!$U$17:$AB$26,MATCH(H$7,RentsUA!$U$16:$AB$16,0),FALSE),0)</f>
        <v>0</v>
      </c>
      <c r="I10" s="706">
        <f>IF($D10="Tenant",VLOOKUP($N10,RentsUA!$U$17:$AB$26,MATCH(I$7,RentsUA!$U$16:$AB$16,0),FALSE),0)</f>
        <v>0</v>
      </c>
      <c r="J10" s="706">
        <f>IF($D10="Tenant",VLOOKUP($N10,RentsUA!$U$17:$AB$26,MATCH(J$7,RentsUA!$U$16:$AB$16,0),FALSE),0)</f>
        <v>0</v>
      </c>
      <c r="K10" s="706">
        <f>IF($D10="Tenant",VLOOKUP($N10,RentsUA!$U$17:$AB$26,MATCH(K$7,RentsUA!$U$16:$AB$16,0),FALSE),0)</f>
        <v>0</v>
      </c>
      <c r="L10" s="706">
        <f>IF($D10="Tenant",VLOOKUP($N10,RentsUA!$U$17:$AB$26,MATCH(L$7,RentsUA!$U$16:$AB$16,0),FALSE),0)</f>
        <v>0</v>
      </c>
      <c r="N10" s="313" t="str">
        <f>IF(D10="","",IF(D10="Tenant",3,IF(D10="Owner","")))</f>
        <v/>
      </c>
    </row>
    <row r="11" spans="1:14" ht="12.75">
      <c r="A11" s="2235" t="s">
        <v>896</v>
      </c>
      <c r="B11" s="2236"/>
      <c r="C11" s="2237"/>
      <c r="D11" s="341"/>
      <c r="E11" s="840"/>
      <c r="F11" s="706">
        <f>IF($D11="Tenant",VLOOKUP($N11,RentsUA!$U$17:$AB$26,MATCH(F$7,RentsUA!$U$16:$AB$16,0),FALSE),0)</f>
        <v>0</v>
      </c>
      <c r="G11" s="706">
        <f>IF($D11="Tenant",VLOOKUP($N11,RentsUA!$U$17:$AB$26,MATCH(G$7,RentsUA!$U$16:$AB$16,0),FALSE),0)</f>
        <v>0</v>
      </c>
      <c r="H11" s="706">
        <f>IF($D11="Tenant",VLOOKUP($N11,RentsUA!$U$17:$AB$26,MATCH(H$7,RentsUA!$U$16:$AB$16,0),FALSE),0)</f>
        <v>0</v>
      </c>
      <c r="I11" s="706">
        <f>IF($D11="Tenant",VLOOKUP($N11,RentsUA!$U$17:$AB$26,MATCH(I$7,RentsUA!$U$16:$AB$16,0),FALSE),0)</f>
        <v>0</v>
      </c>
      <c r="J11" s="706">
        <f>IF($D11="Tenant",VLOOKUP($N11,RentsUA!$U$17:$AB$26,MATCH(J$7,RentsUA!$U$16:$AB$16,0),FALSE),0)</f>
        <v>0</v>
      </c>
      <c r="K11" s="706">
        <f>IF($D11="Tenant",VLOOKUP($N11,RentsUA!$U$17:$AB$26,MATCH(K$7,RentsUA!$U$16:$AB$16,0),FALSE),0)</f>
        <v>0</v>
      </c>
      <c r="L11" s="706">
        <f>IF($D11="Tenant",VLOOKUP($N11,RentsUA!$U$17:$AB$26,MATCH(L$7,RentsUA!$U$16:$AB$16,0),FALSE),0)</f>
        <v>0</v>
      </c>
      <c r="N11" s="313" t="str">
        <f>IF(D11="Tenant",IF(E11="Natural Gas",CONCATENATE(4,"a"),IF(E11="Electric",CONCATENATE(4,"b"))),"")</f>
        <v/>
      </c>
    </row>
    <row r="12" spans="1:14" ht="13.5" thickBot="1">
      <c r="A12" s="2235" t="s">
        <v>229</v>
      </c>
      <c r="B12" s="2236"/>
      <c r="C12" s="2237"/>
      <c r="D12" s="2228"/>
      <c r="E12" s="2229"/>
      <c r="F12" s="707"/>
      <c r="G12" s="707"/>
      <c r="H12" s="707"/>
      <c r="I12" s="707"/>
      <c r="J12" s="707"/>
      <c r="K12" s="707"/>
      <c r="L12" s="707"/>
    </row>
    <row r="13" spans="1:14" ht="13.5" thickTop="1">
      <c r="A13" s="342" t="s">
        <v>895</v>
      </c>
      <c r="B13" s="343"/>
      <c r="C13" s="343"/>
      <c r="D13" s="344"/>
      <c r="E13" s="344"/>
      <c r="F13" s="708">
        <f>SUM(F8:F12)</f>
        <v>0</v>
      </c>
      <c r="G13" s="708">
        <f t="shared" ref="G13:L13" si="0">SUM(G8:G12)</f>
        <v>0</v>
      </c>
      <c r="H13" s="708">
        <f t="shared" si="0"/>
        <v>0</v>
      </c>
      <c r="I13" s="708">
        <f t="shared" si="0"/>
        <v>0</v>
      </c>
      <c r="J13" s="708">
        <f t="shared" si="0"/>
        <v>0</v>
      </c>
      <c r="K13" s="708">
        <f t="shared" si="0"/>
        <v>0</v>
      </c>
      <c r="L13" s="708">
        <f t="shared" si="0"/>
        <v>0</v>
      </c>
    </row>
    <row r="14" spans="1:14" ht="21" customHeight="1">
      <c r="A14" s="675" t="str">
        <f>RentsUA!$S$28</f>
        <v xml:space="preserve">* Utility Allowances approved for the San Francisco Housing Authority, effective 1/5/2020. </v>
      </c>
      <c r="B14" s="325"/>
      <c r="C14" s="325"/>
      <c r="D14" s="324"/>
      <c r="E14" s="326"/>
      <c r="F14" s="373"/>
      <c r="G14" s="373"/>
      <c r="H14" s="373"/>
      <c r="I14" s="373"/>
      <c r="J14" s="373"/>
      <c r="K14" s="373"/>
      <c r="L14" s="676"/>
    </row>
    <row r="15" spans="1:14" ht="12.75">
      <c r="A15" s="677"/>
      <c r="B15" s="615"/>
      <c r="C15" s="615"/>
      <c r="D15" s="327"/>
      <c r="E15" s="327"/>
      <c r="F15" s="678"/>
      <c r="G15" s="678"/>
      <c r="H15" s="678"/>
      <c r="I15" s="678"/>
      <c r="J15" s="678"/>
      <c r="K15" s="678"/>
      <c r="L15" s="679"/>
    </row>
    <row r="16" spans="1:14" ht="12.75">
      <c r="A16" s="654" t="s">
        <v>558</v>
      </c>
      <c r="B16" s="669"/>
      <c r="C16" s="669"/>
      <c r="D16" s="669"/>
      <c r="E16" s="669"/>
      <c r="F16" s="669"/>
      <c r="G16" s="669"/>
      <c r="H16" s="669"/>
      <c r="I16" s="669"/>
      <c r="J16" s="669"/>
      <c r="K16" s="669"/>
      <c r="L16" s="670"/>
    </row>
    <row r="17" spans="1:14" ht="29.25" customHeight="1">
      <c r="A17" s="2233" t="s">
        <v>1270</v>
      </c>
      <c r="B17" s="2234"/>
      <c r="C17" s="2234"/>
      <c r="D17" s="2234"/>
      <c r="E17" s="2234"/>
      <c r="F17" s="2234"/>
      <c r="G17" s="2234"/>
      <c r="H17" s="2234"/>
      <c r="I17" s="2234"/>
      <c r="J17" s="2234"/>
      <c r="K17" s="2234"/>
      <c r="L17" s="626"/>
    </row>
    <row r="18" spans="1:14" ht="21.75" customHeight="1">
      <c r="A18" s="671" t="s">
        <v>176</v>
      </c>
      <c r="B18" s="330"/>
      <c r="C18" s="331"/>
      <c r="D18" s="324"/>
      <c r="E18" s="324"/>
      <c r="F18" s="324"/>
      <c r="G18" s="324"/>
      <c r="H18" s="330" t="s">
        <v>14</v>
      </c>
      <c r="I18" s="324"/>
      <c r="J18" s="324"/>
      <c r="K18" s="324"/>
      <c r="L18" s="626"/>
      <c r="N18" s="326"/>
    </row>
    <row r="19" spans="1:14" ht="12.75">
      <c r="A19" s="2222" t="s">
        <v>267</v>
      </c>
      <c r="B19" s="2223"/>
      <c r="C19" s="2223"/>
      <c r="D19" s="2224"/>
      <c r="E19" s="369"/>
      <c r="F19" s="324"/>
      <c r="G19" s="324"/>
      <c r="H19" s="841" t="s">
        <v>639</v>
      </c>
      <c r="I19" s="332"/>
      <c r="J19" s="332"/>
      <c r="K19" s="333"/>
      <c r="L19" s="852" t="s">
        <v>636</v>
      </c>
      <c r="N19" s="1085"/>
    </row>
    <row r="20" spans="1:14" ht="12.75">
      <c r="A20" s="2222" t="s">
        <v>177</v>
      </c>
      <c r="B20" s="2223"/>
      <c r="C20" s="2223"/>
      <c r="D20" s="2224"/>
      <c r="E20" s="370"/>
      <c r="F20" s="324"/>
      <c r="G20" s="324"/>
      <c r="H20" s="2200"/>
      <c r="I20" s="2201"/>
      <c r="J20" s="2201"/>
      <c r="K20" s="2202"/>
      <c r="L20" s="501"/>
      <c r="N20" s="1085"/>
    </row>
    <row r="21" spans="1:14" ht="13.5" thickBot="1">
      <c r="A21" s="2222" t="s">
        <v>774</v>
      </c>
      <c r="B21" s="2223"/>
      <c r="C21" s="2223"/>
      <c r="D21" s="2224"/>
      <c r="E21" s="1052">
        <f>E19*E20</f>
        <v>0</v>
      </c>
      <c r="F21" s="324"/>
      <c r="G21" s="324"/>
      <c r="H21" s="2200"/>
      <c r="I21" s="2201"/>
      <c r="J21" s="2201"/>
      <c r="K21" s="2202"/>
      <c r="L21" s="501"/>
      <c r="N21" s="1085"/>
    </row>
    <row r="22" spans="1:14" ht="13.5" thickBot="1">
      <c r="A22" s="2225" t="s">
        <v>178</v>
      </c>
      <c r="B22" s="2226"/>
      <c r="C22" s="2226"/>
      <c r="D22" s="2227"/>
      <c r="E22" s="371">
        <f>E21*12</f>
        <v>0</v>
      </c>
      <c r="F22" s="672"/>
      <c r="G22" s="324"/>
      <c r="H22" s="2200"/>
      <c r="I22" s="2201"/>
      <c r="J22" s="2201"/>
      <c r="K22" s="2202"/>
      <c r="L22" s="501"/>
      <c r="N22" s="1085"/>
    </row>
    <row r="23" spans="1:14" ht="12.75">
      <c r="A23" s="601"/>
      <c r="B23" s="325"/>
      <c r="C23" s="324"/>
      <c r="D23" s="324"/>
      <c r="E23" s="324"/>
      <c r="F23" s="372"/>
      <c r="G23" s="324"/>
      <c r="H23" s="2200"/>
      <c r="I23" s="2201"/>
      <c r="J23" s="2201"/>
      <c r="K23" s="2202"/>
      <c r="L23" s="501"/>
      <c r="N23" s="1085"/>
    </row>
    <row r="24" spans="1:14" ht="13.5" thickBot="1">
      <c r="A24" s="671" t="s">
        <v>10</v>
      </c>
      <c r="B24" s="330"/>
      <c r="C24" s="324"/>
      <c r="D24" s="324"/>
      <c r="E24" s="324"/>
      <c r="F24" s="673"/>
      <c r="G24" s="324"/>
      <c r="H24" s="2222" t="s">
        <v>776</v>
      </c>
      <c r="I24" s="2223"/>
      <c r="J24" s="2223"/>
      <c r="K24" s="2224"/>
      <c r="L24" s="1052">
        <f>SUM(L20:L23)</f>
        <v>0</v>
      </c>
      <c r="M24" s="447"/>
      <c r="N24" s="372"/>
    </row>
    <row r="25" spans="1:14" ht="12.75" customHeight="1" thickBot="1">
      <c r="A25" s="1732" t="s">
        <v>289</v>
      </c>
      <c r="B25" s="851"/>
      <c r="C25" s="851"/>
      <c r="D25" s="851"/>
      <c r="E25" s="851"/>
      <c r="F25" s="851"/>
      <c r="G25" s="324"/>
      <c r="H25" s="2225" t="s">
        <v>308</v>
      </c>
      <c r="I25" s="2226"/>
      <c r="J25" s="2226"/>
      <c r="K25" s="2227"/>
      <c r="L25" s="854">
        <f>L24*12</f>
        <v>0</v>
      </c>
      <c r="N25" s="326"/>
    </row>
    <row r="26" spans="1:14" ht="12.75">
      <c r="A26" s="1733" t="s">
        <v>290</v>
      </c>
      <c r="B26" s="651"/>
      <c r="C26" s="651"/>
      <c r="D26" s="651"/>
      <c r="E26" s="651"/>
      <c r="F26" s="649"/>
      <c r="G26" s="324"/>
      <c r="H26" s="324"/>
      <c r="I26" s="324"/>
      <c r="J26" s="324"/>
      <c r="K26" s="324"/>
      <c r="L26" s="626"/>
      <c r="N26" s="1086"/>
    </row>
    <row r="27" spans="1:14" ht="12.75">
      <c r="A27" s="2225" t="s">
        <v>637</v>
      </c>
      <c r="B27" s="2226"/>
      <c r="C27" s="2226"/>
      <c r="D27" s="2245"/>
      <c r="E27" s="852" t="s">
        <v>636</v>
      </c>
      <c r="F27" s="649"/>
      <c r="G27" s="324"/>
      <c r="H27" s="330" t="s">
        <v>188</v>
      </c>
      <c r="I27" s="330"/>
      <c r="J27" s="324"/>
      <c r="K27" s="324"/>
      <c r="L27" s="626"/>
      <c r="N27" s="1086"/>
    </row>
    <row r="28" spans="1:14" ht="12.75">
      <c r="A28" s="2200"/>
      <c r="B28" s="2201"/>
      <c r="C28" s="2201"/>
      <c r="D28" s="2202"/>
      <c r="E28" s="502"/>
      <c r="F28" s="323"/>
      <c r="G28" s="324"/>
      <c r="H28" s="1734" t="s">
        <v>291</v>
      </c>
      <c r="I28" s="334"/>
      <c r="J28" s="324"/>
      <c r="K28" s="324"/>
      <c r="L28" s="626"/>
      <c r="N28" s="1086"/>
    </row>
    <row r="29" spans="1:14" ht="12.75">
      <c r="A29" s="2200"/>
      <c r="B29" s="2201"/>
      <c r="C29" s="2201"/>
      <c r="D29" s="2202"/>
      <c r="E29" s="502"/>
      <c r="F29" s="324"/>
      <c r="G29" s="324"/>
      <c r="H29" s="1734" t="s">
        <v>292</v>
      </c>
      <c r="I29" s="324"/>
      <c r="J29" s="324"/>
      <c r="K29" s="324"/>
      <c r="L29" s="626"/>
      <c r="N29" s="326"/>
    </row>
    <row r="30" spans="1:14" ht="12.75">
      <c r="A30" s="2200"/>
      <c r="B30" s="2201"/>
      <c r="C30" s="2201"/>
      <c r="D30" s="2202"/>
      <c r="E30" s="502"/>
      <c r="F30" s="324"/>
      <c r="G30" s="324"/>
      <c r="H30" s="1734" t="s">
        <v>293</v>
      </c>
      <c r="I30" s="324"/>
      <c r="J30" s="324"/>
      <c r="K30" s="324"/>
      <c r="L30" s="626"/>
      <c r="N30" s="326"/>
    </row>
    <row r="31" spans="1:14" ht="12.75">
      <c r="A31" s="2200"/>
      <c r="B31" s="2201"/>
      <c r="C31" s="2201"/>
      <c r="D31" s="2202"/>
      <c r="E31" s="502"/>
      <c r="F31" s="324"/>
      <c r="G31" s="324"/>
      <c r="H31" s="1734" t="s">
        <v>590</v>
      </c>
      <c r="I31" s="324"/>
      <c r="J31" s="324"/>
      <c r="K31" s="324"/>
      <c r="L31" s="626"/>
      <c r="N31" s="326"/>
    </row>
    <row r="32" spans="1:14" ht="13.5" thickBot="1">
      <c r="A32" s="2222" t="s">
        <v>889</v>
      </c>
      <c r="B32" s="2223"/>
      <c r="C32" s="2223"/>
      <c r="D32" s="2224"/>
      <c r="E32" s="1052">
        <f>SUM(E28:E31)</f>
        <v>0</v>
      </c>
      <c r="F32" s="672"/>
      <c r="G32" s="324"/>
      <c r="H32" s="841" t="s">
        <v>640</v>
      </c>
      <c r="I32" s="332"/>
      <c r="J32" s="332"/>
      <c r="K32" s="333"/>
      <c r="L32" s="852" t="s">
        <v>636</v>
      </c>
      <c r="N32" s="1085"/>
    </row>
    <row r="33" spans="1:14" ht="13.5" thickBot="1">
      <c r="A33" s="841" t="s">
        <v>200</v>
      </c>
      <c r="B33" s="842"/>
      <c r="C33" s="332"/>
      <c r="D33" s="332"/>
      <c r="E33" s="371">
        <f>SUM(E28:E31)*12</f>
        <v>0</v>
      </c>
      <c r="F33" s="372"/>
      <c r="G33" s="324"/>
      <c r="H33" s="2200"/>
      <c r="I33" s="2201"/>
      <c r="J33" s="2201"/>
      <c r="K33" s="2202"/>
      <c r="L33" s="501"/>
      <c r="N33" s="1085"/>
    </row>
    <row r="34" spans="1:14" ht="12.75">
      <c r="A34" s="633"/>
      <c r="B34" s="325"/>
      <c r="C34" s="324"/>
      <c r="D34" s="324"/>
      <c r="E34" s="324"/>
      <c r="F34" s="673"/>
      <c r="G34" s="324"/>
      <c r="H34" s="2200"/>
      <c r="I34" s="2201"/>
      <c r="J34" s="2201"/>
      <c r="K34" s="2202"/>
      <c r="L34" s="501"/>
      <c r="N34" s="1085"/>
    </row>
    <row r="35" spans="1:14" ht="12.75">
      <c r="A35" s="671" t="s">
        <v>172</v>
      </c>
      <c r="B35" s="330"/>
      <c r="C35" s="335"/>
      <c r="D35" s="324"/>
      <c r="E35" s="324"/>
      <c r="F35" s="324"/>
      <c r="G35" s="324"/>
      <c r="H35" s="2200"/>
      <c r="I35" s="2201"/>
      <c r="J35" s="2201"/>
      <c r="K35" s="2202"/>
      <c r="L35" s="501"/>
      <c r="N35" s="1085"/>
    </row>
    <row r="36" spans="1:14" ht="12.75">
      <c r="A36" s="2242" t="s">
        <v>173</v>
      </c>
      <c r="B36" s="2243"/>
      <c r="C36" s="2243"/>
      <c r="D36" s="2244"/>
      <c r="E36" s="502"/>
      <c r="F36" s="324"/>
      <c r="G36" s="324"/>
      <c r="H36" s="2200"/>
      <c r="I36" s="2201"/>
      <c r="J36" s="2201"/>
      <c r="K36" s="2202"/>
      <c r="L36" s="501"/>
      <c r="M36" s="447"/>
      <c r="N36" s="372"/>
    </row>
    <row r="37" spans="1:14" ht="13.5" thickBot="1">
      <c r="A37" s="2242" t="s">
        <v>174</v>
      </c>
      <c r="B37" s="2243"/>
      <c r="C37" s="2243"/>
      <c r="D37" s="2244"/>
      <c r="E37" s="1053"/>
      <c r="F37" s="672"/>
      <c r="G37" s="324"/>
      <c r="H37" s="2222" t="s">
        <v>777</v>
      </c>
      <c r="I37" s="2223"/>
      <c r="J37" s="2223"/>
      <c r="K37" s="2224"/>
      <c r="L37" s="1052">
        <f>SUM(L33:L36)</f>
        <v>0</v>
      </c>
      <c r="N37" s="326"/>
    </row>
    <row r="38" spans="1:14" ht="13.5" thickBot="1">
      <c r="A38" s="841" t="s">
        <v>175</v>
      </c>
      <c r="B38" s="842"/>
      <c r="C38" s="332"/>
      <c r="D38" s="332"/>
      <c r="E38" s="371">
        <f>+E37*E36*52</f>
        <v>0</v>
      </c>
      <c r="F38" s="372"/>
      <c r="G38" s="324"/>
      <c r="H38" s="2225" t="s">
        <v>201</v>
      </c>
      <c r="I38" s="2226"/>
      <c r="J38" s="2226"/>
      <c r="K38" s="2227"/>
      <c r="L38" s="854">
        <f>L37*12</f>
        <v>0</v>
      </c>
      <c r="N38" s="1086"/>
    </row>
    <row r="39" spans="1:14" ht="12.75">
      <c r="F39" s="372"/>
      <c r="G39" s="324"/>
      <c r="H39" s="324"/>
      <c r="I39" s="324"/>
      <c r="J39" s="324"/>
      <c r="K39" s="324"/>
      <c r="L39" s="626"/>
      <c r="N39" s="1086"/>
    </row>
    <row r="40" spans="1:14" ht="12.75">
      <c r="A40" s="633"/>
      <c r="B40" s="325"/>
      <c r="C40" s="324"/>
      <c r="D40" s="324"/>
      <c r="E40" s="324"/>
      <c r="F40" s="372"/>
      <c r="G40" s="324"/>
      <c r="H40" s="330" t="s">
        <v>184</v>
      </c>
      <c r="I40" s="330"/>
      <c r="J40" s="324"/>
      <c r="K40" s="324"/>
      <c r="L40" s="626"/>
      <c r="N40" s="1086"/>
    </row>
    <row r="41" spans="1:14" ht="12.75">
      <c r="A41" s="671" t="s">
        <v>12</v>
      </c>
      <c r="B41" s="325"/>
      <c r="C41" s="324"/>
      <c r="D41" s="324"/>
      <c r="E41" s="324"/>
      <c r="F41" s="324"/>
      <c r="G41" s="324"/>
      <c r="H41" s="2246" t="s">
        <v>641</v>
      </c>
      <c r="I41" s="2246"/>
      <c r="J41" s="2246"/>
      <c r="K41" s="2246"/>
      <c r="L41" s="2247"/>
      <c r="N41" s="326"/>
    </row>
    <row r="42" spans="1:14" ht="12.75">
      <c r="A42" s="841" t="s">
        <v>638</v>
      </c>
      <c r="B42" s="842"/>
      <c r="C42" s="332"/>
      <c r="D42" s="332"/>
      <c r="E42" s="853" t="s">
        <v>636</v>
      </c>
      <c r="F42" s="324"/>
      <c r="G42" s="324"/>
      <c r="H42" s="841" t="s">
        <v>643</v>
      </c>
      <c r="I42" s="332"/>
      <c r="J42" s="332"/>
      <c r="K42" s="333"/>
      <c r="L42" s="852" t="s">
        <v>636</v>
      </c>
      <c r="N42" s="1085"/>
    </row>
    <row r="43" spans="1:14" ht="14.25" customHeight="1">
      <c r="A43" s="2200"/>
      <c r="B43" s="2201"/>
      <c r="C43" s="2201"/>
      <c r="D43" s="2202"/>
      <c r="E43" s="502"/>
      <c r="F43" s="324"/>
      <c r="G43" s="324"/>
      <c r="H43" s="2200"/>
      <c r="I43" s="2201"/>
      <c r="J43" s="2201"/>
      <c r="K43" s="2202"/>
      <c r="L43" s="501"/>
      <c r="N43" s="1085"/>
    </row>
    <row r="44" spans="1:14" ht="12.75">
      <c r="A44" s="2200"/>
      <c r="B44" s="2201"/>
      <c r="C44" s="2201"/>
      <c r="D44" s="2202"/>
      <c r="E44" s="502"/>
      <c r="F44" s="324"/>
      <c r="G44" s="324"/>
      <c r="H44" s="2200"/>
      <c r="I44" s="2201"/>
      <c r="J44" s="2201"/>
      <c r="K44" s="2202"/>
      <c r="L44" s="501"/>
      <c r="N44" s="1085"/>
    </row>
    <row r="45" spans="1:14" ht="12.75">
      <c r="A45" s="2200"/>
      <c r="B45" s="2201"/>
      <c r="C45" s="2201"/>
      <c r="D45" s="2202"/>
      <c r="E45" s="502"/>
      <c r="F45" s="672"/>
      <c r="G45" s="324"/>
      <c r="H45" s="2200"/>
      <c r="I45" s="2201"/>
      <c r="J45" s="2201"/>
      <c r="K45" s="2202"/>
      <c r="L45" s="501"/>
      <c r="N45" s="1085"/>
    </row>
    <row r="46" spans="1:14" ht="12.75">
      <c r="A46" s="2200"/>
      <c r="B46" s="2201"/>
      <c r="C46" s="2201"/>
      <c r="D46" s="2202"/>
      <c r="E46" s="502"/>
      <c r="F46" s="323"/>
      <c r="G46" s="626"/>
      <c r="H46" s="2200"/>
      <c r="I46" s="2201"/>
      <c r="J46" s="2201"/>
      <c r="K46" s="2202"/>
      <c r="L46" s="501"/>
      <c r="M46" s="447"/>
      <c r="N46" s="372"/>
    </row>
    <row r="47" spans="1:14" ht="13.5" thickBot="1">
      <c r="A47" s="2222" t="s">
        <v>775</v>
      </c>
      <c r="B47" s="2223"/>
      <c r="C47" s="2223"/>
      <c r="D47" s="2224"/>
      <c r="E47" s="1052">
        <f>SUM(E43:E46)</f>
        <v>0</v>
      </c>
      <c r="F47" s="324"/>
      <c r="G47" s="324"/>
      <c r="H47" s="2222" t="s">
        <v>890</v>
      </c>
      <c r="I47" s="2223"/>
      <c r="J47" s="2223"/>
      <c r="K47" s="2224"/>
      <c r="L47" s="1052">
        <f>SUM(L43:L46)</f>
        <v>0</v>
      </c>
      <c r="M47" s="447"/>
      <c r="N47" s="372"/>
    </row>
    <row r="48" spans="1:14" ht="12.75" customHeight="1" thickBot="1">
      <c r="A48" s="841" t="s">
        <v>307</v>
      </c>
      <c r="B48" s="842"/>
      <c r="C48" s="332"/>
      <c r="D48" s="332"/>
      <c r="E48" s="371">
        <f>E47*12</f>
        <v>0</v>
      </c>
      <c r="H48" s="2225" t="s">
        <v>642</v>
      </c>
      <c r="I48" s="2226"/>
      <c r="J48" s="2226"/>
      <c r="K48" s="2227"/>
      <c r="L48" s="855">
        <f>L47*12</f>
        <v>0</v>
      </c>
    </row>
    <row r="49" spans="1:12" ht="12.75" hidden="1" customHeight="1">
      <c r="A49" s="324"/>
      <c r="B49" s="324"/>
      <c r="C49" s="324"/>
      <c r="D49" s="324"/>
      <c r="E49" s="324"/>
      <c r="H49" s="325"/>
      <c r="I49" s="325"/>
      <c r="J49" s="324"/>
      <c r="K49" s="324"/>
      <c r="L49" s="372"/>
    </row>
    <row r="50" spans="1:12" ht="12.75" hidden="1" customHeight="1"/>
    <row r="51" spans="1:12" ht="12.75" hidden="1" customHeight="1"/>
    <row r="52" spans="1:12" ht="12.75" hidden="1" customHeight="1"/>
    <row r="53" spans="1:12" ht="12.75" hidden="1" customHeight="1"/>
    <row r="54" spans="1:12" ht="12.75" hidden="1" customHeight="1"/>
    <row r="55" spans="1:12" ht="12.75" hidden="1" customHeight="1"/>
    <row r="56" spans="1:12" ht="12.75" hidden="1" customHeight="1"/>
    <row r="57" spans="1:12" ht="12.75" hidden="1" customHeight="1"/>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2" ht="0" hidden="1" customHeight="1"/>
    <row r="213" ht="0" hidden="1" customHeight="1"/>
  </sheetData>
  <sheetProtection algorithmName="SHA-512" hashValue="yL22eKfyEFFyBFjr5oj3yHHCdevQCw/b5MbLK28q6vyW2F02/P0F8Mf8yi6NpkozLgVcq7mzReKDSLy5tDLezw==" saltValue="F7fKl0vFUgkWfss26P8vrQ==" spinCount="100000" sheet="1" objects="1" scenarios="1" selectLockedCells="1"/>
  <dataConsolidate link="1"/>
  <customSheetViews>
    <customSheetView guid="{B92ED4D4-4566-4043-8B76-FD708F820076}" showGridLines="0" hiddenRows="1" hiddenColumns="1">
      <selection activeCell="D8" sqref="D8"/>
      <colBreaks count="1" manualBreakCount="1">
        <brk id="15" max="1048575" man="1"/>
      </colBreaks>
      <pageMargins left="0.7" right="0.7" top="0.75" bottom="0.75" header="0.3" footer="0.3"/>
      <pageSetup scale="74" orientation="landscape" r:id="rId1"/>
      <headerFooter>
        <oddFooter>&amp;R&amp;A</oddFooter>
      </headerFooter>
    </customSheetView>
    <customSheetView guid="{332023D0-60C3-4A29-9DCC-CDA10E0C090D}" showGridLines="0" hiddenRows="1" hiddenColumns="1">
      <selection activeCell="D8" sqref="D8"/>
      <colBreaks count="1" manualBreakCount="1">
        <brk id="15" max="1048575" man="1"/>
      </colBreaks>
      <pageMargins left="0.7" right="0.7" top="0.75" bottom="0.75" header="0.3" footer="0.3"/>
      <pageSetup scale="82" orientation="landscape" r:id="rId2"/>
      <headerFooter>
        <oddFooter>&amp;R&amp;A</oddFooter>
      </headerFooter>
    </customSheetView>
  </customSheetViews>
  <mergeCells count="45">
    <mergeCell ref="H47:K47"/>
    <mergeCell ref="H38:K38"/>
    <mergeCell ref="H48:K48"/>
    <mergeCell ref="A37:D37"/>
    <mergeCell ref="A22:D22"/>
    <mergeCell ref="A27:D27"/>
    <mergeCell ref="A47:D47"/>
    <mergeCell ref="H46:K46"/>
    <mergeCell ref="H33:K33"/>
    <mergeCell ref="H34:K34"/>
    <mergeCell ref="H36:K36"/>
    <mergeCell ref="H41:L41"/>
    <mergeCell ref="H35:K35"/>
    <mergeCell ref="H43:K43"/>
    <mergeCell ref="H44:K44"/>
    <mergeCell ref="H37:K37"/>
    <mergeCell ref="A19:D19"/>
    <mergeCell ref="A20:D20"/>
    <mergeCell ref="A21:D21"/>
    <mergeCell ref="A32:D32"/>
    <mergeCell ref="A36:D36"/>
    <mergeCell ref="A28:D28"/>
    <mergeCell ref="A29:D29"/>
    <mergeCell ref="A31:D31"/>
    <mergeCell ref="D12:E12"/>
    <mergeCell ref="A5:L5"/>
    <mergeCell ref="A17:K17"/>
    <mergeCell ref="A8:C8"/>
    <mergeCell ref="A9:C9"/>
    <mergeCell ref="A10:C10"/>
    <mergeCell ref="A11:C11"/>
    <mergeCell ref="A12:C12"/>
    <mergeCell ref="A6:B7"/>
    <mergeCell ref="A45:D45"/>
    <mergeCell ref="A46:D46"/>
    <mergeCell ref="H45:K45"/>
    <mergeCell ref="A43:D43"/>
    <mergeCell ref="A44:D44"/>
    <mergeCell ref="H20:K20"/>
    <mergeCell ref="H22:K22"/>
    <mergeCell ref="H23:K23"/>
    <mergeCell ref="H24:K24"/>
    <mergeCell ref="A30:D30"/>
    <mergeCell ref="H25:K25"/>
    <mergeCell ref="H21:K21"/>
  </mergeCells>
  <dataValidations count="1">
    <dataValidation type="list" allowBlank="1" showInputMessage="1" showErrorMessage="1" sqref="E8:E9 E11">
      <formula1>UtilityType</formula1>
    </dataValidation>
  </dataValidations>
  <pageMargins left="0.7" right="0.7" top="0.75" bottom="0.75" header="0.3" footer="0.3"/>
  <pageSetup scale="72" orientation="landscape" r:id="rId3"/>
  <headerFooter>
    <oddHeader>&amp;CMOHCD Proforma - Utilities &amp; Other Income</oddHeader>
    <oddFooter>&amp;R&amp;P of &amp;N</oddFooter>
  </headerFooter>
  <colBreaks count="1" manualBreakCount="1">
    <brk id="15"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Lists!$J$3:$J$4</xm:f>
          </x14:formula1>
          <xm:sqref>D8:D11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A4C09C"/>
    <pageSetUpPr autoPageBreaks="0"/>
  </sheetPr>
  <dimension ref="A1:AC192"/>
  <sheetViews>
    <sheetView showGridLines="0" zoomScale="80" zoomScaleNormal="80" workbookViewId="0">
      <selection activeCell="A9" sqref="A9:B9"/>
    </sheetView>
  </sheetViews>
  <sheetFormatPr defaultColWidth="0" defaultRowHeight="12.75" outlineLevelRow="1"/>
  <cols>
    <col min="1" max="1" width="7.5703125" style="313" customWidth="1"/>
    <col min="2" max="2" width="9.85546875" style="313" customWidth="1"/>
    <col min="3" max="3" width="11.42578125" style="313" customWidth="1"/>
    <col min="4" max="4" width="13" style="313" customWidth="1"/>
    <col min="5" max="5" width="11" style="313" customWidth="1"/>
    <col min="6" max="6" width="11.42578125" style="313" customWidth="1"/>
    <col min="7" max="7" width="11.5703125" style="313" customWidth="1"/>
    <col min="8" max="8" width="11.7109375" style="313" customWidth="1"/>
    <col min="9" max="9" width="12.28515625" style="313" customWidth="1"/>
    <col min="10" max="10" width="12" style="313" customWidth="1"/>
    <col min="11" max="12" width="12.7109375" style="313" customWidth="1"/>
    <col min="13" max="13" width="13.7109375" style="313" customWidth="1"/>
    <col min="14" max="14" width="5" style="313" hidden="1" customWidth="1"/>
    <col min="15" max="15" width="21.5703125" style="313" customWidth="1"/>
    <col min="16" max="16" width="19.140625" style="313" customWidth="1"/>
    <col min="17" max="17" width="10.7109375" style="313" customWidth="1"/>
    <col min="18" max="18" width="11.140625" style="313" customWidth="1"/>
    <col min="19" max="16384" width="9.140625" style="313" hidden="1"/>
  </cols>
  <sheetData>
    <row r="1" spans="1:22" s="316" customFormat="1" ht="15.75">
      <c r="A1" s="1729" t="s">
        <v>565</v>
      </c>
      <c r="B1" s="710"/>
      <c r="C1" s="710"/>
      <c r="D1" s="710"/>
      <c r="E1" s="711"/>
      <c r="F1" s="712"/>
      <c r="G1" s="712"/>
      <c r="H1" s="712"/>
      <c r="I1" s="712"/>
      <c r="J1" s="712"/>
      <c r="K1" s="712"/>
      <c r="M1" s="315"/>
    </row>
    <row r="2" spans="1:22" s="316" customFormat="1" ht="15.75">
      <c r="A2" s="713" t="str">
        <f>IF('6.1stYrOpBudget'!$H$4&lt;&gt;"",'6.1stYrOpBudget'!$H$4,"")</f>
        <v/>
      </c>
      <c r="B2" s="141"/>
      <c r="C2" s="141"/>
      <c r="K2" s="589" t="str">
        <f>IF('1.GeneralProjectInfo'!N8+'1.GeneralProjectInfo'!N9=0,"",IF('1.GeneralProjectInfo'!N8=TRUE,"Complete this worksheet!","Skip this worksheet!"))</f>
        <v/>
      </c>
    </row>
    <row r="3" spans="1:22" s="316" customFormat="1">
      <c r="A3" s="1432" t="str">
        <f>IF(SmallSites=TRUE,"Small Sites Project","")</f>
        <v/>
      </c>
      <c r="B3" s="141"/>
      <c r="C3" s="141"/>
      <c r="J3" s="681" t="s">
        <v>559</v>
      </c>
      <c r="K3" s="680" t="str">
        <f>IF('1.GeneralProjectInfo'!$D$3="","",'1.GeneralProjectInfo'!$D$3)</f>
        <v/>
      </c>
    </row>
    <row r="4" spans="1:22" s="316" customFormat="1">
      <c r="A4" s="1432" t="str">
        <f>IF(LOSP=TRUE,"LOSP Project","")</f>
        <v/>
      </c>
      <c r="B4" s="141"/>
      <c r="C4" s="141"/>
      <c r="J4" s="760" t="s">
        <v>445</v>
      </c>
      <c r="K4" s="316">
        <f>'1.GeneralProjectInfo'!L3</f>
        <v>2020</v>
      </c>
    </row>
    <row r="5" spans="1:22" s="316" customFormat="1">
      <c r="A5" s="325"/>
      <c r="B5" s="141"/>
      <c r="C5" s="141"/>
      <c r="J5" s="1061" t="s">
        <v>780</v>
      </c>
      <c r="K5" s="316">
        <f>'2.Utilities&amp;OtherIncome'!$C$7</f>
        <v>2020</v>
      </c>
    </row>
    <row r="6" spans="1:22">
      <c r="A6" s="653" t="s">
        <v>1268</v>
      </c>
      <c r="B6" s="653"/>
      <c r="C6" s="653"/>
      <c r="D6" s="599"/>
      <c r="E6" s="599"/>
      <c r="F6" s="714"/>
      <c r="G6" s="714"/>
      <c r="H6" s="714"/>
      <c r="I6" s="714"/>
      <c r="J6" s="714"/>
      <c r="K6" s="714"/>
      <c r="L6" s="328"/>
    </row>
    <row r="7" spans="1:22" ht="108" customHeight="1">
      <c r="A7" s="2294" t="s">
        <v>1269</v>
      </c>
      <c r="B7" s="2294"/>
      <c r="C7" s="2294"/>
      <c r="D7" s="2294"/>
      <c r="E7" s="2294"/>
      <c r="F7" s="2294"/>
      <c r="G7" s="2294"/>
      <c r="H7" s="2294"/>
      <c r="I7" s="2294"/>
      <c r="J7" s="2294"/>
      <c r="K7" s="2294"/>
      <c r="L7" s="438"/>
      <c r="M7" s="438"/>
      <c r="N7" s="438"/>
      <c r="O7" s="438"/>
      <c r="P7" s="438"/>
      <c r="Q7" s="438"/>
    </row>
    <row r="8" spans="1:22" s="136" customFormat="1" ht="76.5">
      <c r="A8" s="2291" t="s">
        <v>215</v>
      </c>
      <c r="B8" s="2292"/>
      <c r="C8" s="464" t="s">
        <v>299</v>
      </c>
      <c r="D8" s="464" t="s">
        <v>627</v>
      </c>
      <c r="E8" s="464" t="s">
        <v>95</v>
      </c>
      <c r="F8" s="464" t="s">
        <v>226</v>
      </c>
      <c r="G8" s="464" t="s">
        <v>96</v>
      </c>
      <c r="H8" s="464" t="s">
        <v>262</v>
      </c>
      <c r="I8" s="464" t="s">
        <v>1273</v>
      </c>
      <c r="J8" s="464" t="s">
        <v>261</v>
      </c>
      <c r="K8" s="824" t="s">
        <v>263</v>
      </c>
      <c r="L8" s="2259" t="s">
        <v>894</v>
      </c>
      <c r="M8" s="2261"/>
      <c r="N8" s="140"/>
      <c r="O8" s="465" t="s">
        <v>1274</v>
      </c>
      <c r="P8" s="465"/>
    </row>
    <row r="9" spans="1:22">
      <c r="A9" s="2262"/>
      <c r="B9" s="2263"/>
      <c r="C9" s="586"/>
      <c r="D9" s="1" t="s">
        <v>97</v>
      </c>
      <c r="E9" s="100"/>
      <c r="F9" s="364" t="str">
        <f>IF(E9=0,"",IF($C$9="TCAC",VLOOKUP($A$9,RentsUA!$A$61:$H$77,MATCH($D9,RentsUA!$A$61:$H$61,0),FALSE),VLOOKUP($A$9,RentsUA!$A$12:$H$35,MATCH($D9,RentsUA!$A$12:$H$12,0),FALSE)))</f>
        <v/>
      </c>
      <c r="G9" s="364" t="str">
        <f t="shared" ref="G9:G15" si="0">IF($E9&gt;0,HLOOKUP($D9,UA,7,FALSE),"")</f>
        <v/>
      </c>
      <c r="H9" s="309" t="str">
        <f>IF(E9&gt;0,F9-G9,"")</f>
        <v/>
      </c>
      <c r="I9" s="365"/>
      <c r="J9" s="309" t="str">
        <f>IF(E9&gt;0,+I9*E9," ")</f>
        <v xml:space="preserve"> </v>
      </c>
      <c r="K9" s="364" t="str">
        <f>IF(E9&gt;0,H9*E9," ")</f>
        <v xml:space="preserve"> </v>
      </c>
      <c r="L9" s="2255"/>
      <c r="M9" s="2257"/>
      <c r="N9" s="436"/>
      <c r="O9" s="420">
        <f>IFERROR(($I9+$G9)/(HLOOKUP($D9,RentsUA!$K$12:$Q$35,19,FALSE)),0)</f>
        <v>0</v>
      </c>
      <c r="P9" s="326"/>
    </row>
    <row r="10" spans="1:22">
      <c r="A10" s="323"/>
      <c r="B10" s="324"/>
      <c r="C10" s="41"/>
      <c r="D10" s="2" t="s">
        <v>98</v>
      </c>
      <c r="E10" s="100"/>
      <c r="F10" s="364" t="str">
        <f>IF(E10=0,"",IF($C$9="TCAC",VLOOKUP($A$9,RentsUA!$A$61:$H$77,MATCH($D10,RentsUA!$A$61:$H$61,0),FALSE),VLOOKUP($A$9,RentsUA!$A$12:$H$35,MATCH($D10,RentsUA!$A$12:$H$12,0),FALSE)))</f>
        <v/>
      </c>
      <c r="G10" s="364" t="str">
        <f t="shared" si="0"/>
        <v/>
      </c>
      <c r="H10" s="309" t="str">
        <f t="shared" ref="H10:H15" si="1">IF(E10&gt;0,F10-G10,"")</f>
        <v/>
      </c>
      <c r="I10" s="365"/>
      <c r="J10" s="309" t="str">
        <f t="shared" ref="J10:J15" si="2">IF(E10&gt;0,+I10*E10," ")</f>
        <v xml:space="preserve"> </v>
      </c>
      <c r="K10" s="309" t="str">
        <f t="shared" ref="K10:K15" si="3">IF(E10&gt;0,H10*E10," ")</f>
        <v xml:space="preserve"> </v>
      </c>
      <c r="L10" s="2255"/>
      <c r="M10" s="2257"/>
      <c r="N10" s="436"/>
      <c r="O10" s="420">
        <f>IFERROR(($I10+$G10)/(HLOOKUP($D10,RentsUA!$K$12:$Q$35,19,FALSE)),0)</f>
        <v>0</v>
      </c>
      <c r="P10" s="326"/>
    </row>
    <row r="11" spans="1:22" ht="12.75" customHeight="1">
      <c r="A11" s="337"/>
      <c r="B11" s="357"/>
      <c r="C11" s="336"/>
      <c r="D11" s="2" t="s">
        <v>768</v>
      </c>
      <c r="E11" s="100"/>
      <c r="F11" s="364" t="str">
        <f>IF(E11=0,"",IF($C$9="TCAC",VLOOKUP($A$9,RentsUA!$A$61:$H$77,MATCH($D11,RentsUA!$A$61:$H$61,0),FALSE),VLOOKUP($A$9,RentsUA!$A$12:$H$35,MATCH($D11,RentsUA!$A$12:$H$12,0),FALSE)))</f>
        <v/>
      </c>
      <c r="G11" s="364" t="str">
        <f t="shared" si="0"/>
        <v/>
      </c>
      <c r="H11" s="309" t="str">
        <f t="shared" si="1"/>
        <v/>
      </c>
      <c r="I11" s="365"/>
      <c r="J11" s="309" t="str">
        <f>IF(E11&gt;0,+I11*E11," ")</f>
        <v xml:space="preserve"> </v>
      </c>
      <c r="K11" s="309" t="str">
        <f t="shared" si="3"/>
        <v xml:space="preserve"> </v>
      </c>
      <c r="L11" s="2287"/>
      <c r="M11" s="2257"/>
      <c r="N11" s="436"/>
      <c r="O11" s="420">
        <f>IFERROR(($I11+$G11)/(HLOOKUP($D11,RentsUA!$K$12:$Q$35,19,FALSE)),0)</f>
        <v>0</v>
      </c>
      <c r="P11" s="326"/>
      <c r="V11" s="136" t="s">
        <v>284</v>
      </c>
    </row>
    <row r="12" spans="1:22">
      <c r="A12" s="397"/>
      <c r="B12" s="398"/>
      <c r="C12" s="324"/>
      <c r="D12" s="2" t="s">
        <v>769</v>
      </c>
      <c r="E12" s="100"/>
      <c r="F12" s="364" t="str">
        <f>IF(E12=0,"",IF($C$9="TCAC",VLOOKUP($A$9,RentsUA!$A$61:$H$77,MATCH($D12,RentsUA!$A$61:$H$61,0),FALSE),VLOOKUP($A$9,RentsUA!$A$12:$H$35,MATCH($D12,RentsUA!$A$12:$H$12,0),FALSE)))</f>
        <v/>
      </c>
      <c r="G12" s="364" t="str">
        <f t="shared" si="0"/>
        <v/>
      </c>
      <c r="H12" s="309" t="str">
        <f t="shared" si="1"/>
        <v/>
      </c>
      <c r="I12" s="365"/>
      <c r="J12" s="309" t="str">
        <f t="shared" si="2"/>
        <v xml:space="preserve"> </v>
      </c>
      <c r="K12" s="309" t="str">
        <f t="shared" si="3"/>
        <v xml:space="preserve"> </v>
      </c>
      <c r="L12" s="2287"/>
      <c r="M12" s="2257"/>
      <c r="N12" s="436"/>
      <c r="O12" s="420">
        <f>IFERROR(($I12+$G12)/(HLOOKUP($D12,RentsUA!$K$12:$Q$35,19,FALSE)),0)</f>
        <v>0</v>
      </c>
      <c r="P12" s="326"/>
      <c r="V12" s="136" t="s">
        <v>286</v>
      </c>
    </row>
    <row r="13" spans="1:22">
      <c r="A13" s="397"/>
      <c r="B13" s="398"/>
      <c r="C13" s="324"/>
      <c r="D13" s="2" t="s">
        <v>770</v>
      </c>
      <c r="E13" s="100"/>
      <c r="F13" s="364" t="str">
        <f>IF(E13=0,"",IF($C$9="TCAC",VLOOKUP($A$9,RentsUA!$A$61:$H$77,MATCH($D13,RentsUA!$A$61:$H$61,0),FALSE),VLOOKUP($A$9,RentsUA!$A$12:$H$35,MATCH($D13,RentsUA!$A$12:$H$12,0),FALSE)))</f>
        <v/>
      </c>
      <c r="G13" s="364" t="str">
        <f t="shared" si="0"/>
        <v/>
      </c>
      <c r="H13" s="309" t="str">
        <f t="shared" si="1"/>
        <v/>
      </c>
      <c r="I13" s="365"/>
      <c r="J13" s="309" t="str">
        <f t="shared" si="2"/>
        <v xml:space="preserve"> </v>
      </c>
      <c r="K13" s="309" t="str">
        <f t="shared" si="3"/>
        <v xml:space="preserve"> </v>
      </c>
      <c r="L13" s="2255"/>
      <c r="M13" s="2257"/>
      <c r="N13" s="436"/>
      <c r="O13" s="420">
        <f>IFERROR(($I13+$G13)/(HLOOKUP($D13,RentsUA!$K$12:$Q$35,19,FALSE)),0)</f>
        <v>0</v>
      </c>
      <c r="P13" s="326"/>
      <c r="V13" s="489" t="s">
        <v>285</v>
      </c>
    </row>
    <row r="14" spans="1:22">
      <c r="A14" s="103"/>
      <c r="B14" s="46"/>
      <c r="C14" s="3"/>
      <c r="D14" s="2" t="s">
        <v>771</v>
      </c>
      <c r="E14" s="100"/>
      <c r="F14" s="364" t="str">
        <f>IF(E14=0,"",IF($C$9="TCAC",VLOOKUP($A$9,RentsUA!$A$61:$H$77,MATCH($D14,RentsUA!$A$61:$H$61,0),FALSE),VLOOKUP($A$9,RentsUA!$A$12:$H$35,MATCH($D14,RentsUA!$A$12:$H$12,0),FALSE)))</f>
        <v/>
      </c>
      <c r="G14" s="364" t="str">
        <f t="shared" si="0"/>
        <v/>
      </c>
      <c r="H14" s="309" t="str">
        <f t="shared" si="1"/>
        <v/>
      </c>
      <c r="I14" s="365"/>
      <c r="J14" s="309" t="str">
        <f t="shared" si="2"/>
        <v xml:space="preserve"> </v>
      </c>
      <c r="K14" s="309" t="str">
        <f t="shared" si="3"/>
        <v xml:space="preserve"> </v>
      </c>
      <c r="L14" s="2255"/>
      <c r="M14" s="2257"/>
      <c r="N14" s="436"/>
      <c r="O14" s="420">
        <f>IFERROR(($I14+$G14)/(HLOOKUP($D14,RentsUA!$K$12:$Q$35,19,FALSE)),0)</f>
        <v>0</v>
      </c>
      <c r="P14" s="326"/>
    </row>
    <row r="15" spans="1:22" ht="13.5" thickBot="1">
      <c r="A15" s="104"/>
      <c r="B15" s="105"/>
      <c r="C15" s="105"/>
      <c r="D15" s="2" t="s">
        <v>772</v>
      </c>
      <c r="E15" s="100"/>
      <c r="F15" s="364" t="str">
        <f>IF(E15=0,"",IF($C$9="TCAC",VLOOKUP($A$9,RentsUA!$A$61:$H$77,MATCH($D15,RentsUA!$A$61:$H$61,0),FALSE),VLOOKUP($A$9,RentsUA!$A$12:$H$35,MATCH($D15,RentsUA!$A$12:$H$12,0),FALSE)))</f>
        <v/>
      </c>
      <c r="G15" s="364" t="str">
        <f t="shared" si="0"/>
        <v/>
      </c>
      <c r="H15" s="309" t="str">
        <f t="shared" si="1"/>
        <v/>
      </c>
      <c r="I15" s="365"/>
      <c r="J15" s="309" t="str">
        <f t="shared" si="2"/>
        <v xml:space="preserve"> </v>
      </c>
      <c r="K15" s="364" t="str">
        <f t="shared" si="3"/>
        <v xml:space="preserve"> </v>
      </c>
      <c r="L15" s="2288"/>
      <c r="M15" s="2289"/>
      <c r="N15" s="436"/>
      <c r="O15" s="420">
        <f>IFERROR(($I15+$G15)/(HLOOKUP($D15,RentsUA!$K$12:$Q$35,19,FALSE)),0)</f>
        <v>0</v>
      </c>
      <c r="P15" s="326"/>
    </row>
    <row r="16" spans="1:22" ht="13.5" thickTop="1">
      <c r="A16" s="696" t="str">
        <f>IF(A9&lt;&gt;"","Subtotal "&amp;A9*100&amp;"% "&amp;C9&amp;" AMI "&amp;A13,"Subtotal:")</f>
        <v>Subtotal:</v>
      </c>
      <c r="B16" s="344"/>
      <c r="C16" s="693"/>
      <c r="D16" s="344"/>
      <c r="E16" s="698">
        <f>SUM(E9:E15)</f>
        <v>0</v>
      </c>
      <c r="F16" s="344"/>
      <c r="G16" s="694"/>
      <c r="H16" s="2290" t="str">
        <f>IF(COUNTA($E9:$E15)&gt;COUNTA($I9:$I15),"Fill in Tenant Rent above!","")</f>
        <v/>
      </c>
      <c r="I16" s="2290"/>
      <c r="J16" s="699">
        <f>SUM(J9:J15)</f>
        <v>0</v>
      </c>
      <c r="K16" s="699">
        <f>SUM(K9:K15)</f>
        <v>0</v>
      </c>
      <c r="L16" s="1146"/>
      <c r="M16" s="1147"/>
      <c r="N16" s="437"/>
      <c r="O16" s="420">
        <f>IFERROR(SUMPRODUCT(E9:E15,O9:O15)/E16,0)</f>
        <v>0</v>
      </c>
      <c r="P16" s="136" t="s">
        <v>628</v>
      </c>
    </row>
    <row r="17" spans="1:16">
      <c r="A17" s="327"/>
      <c r="B17" s="327"/>
      <c r="C17" s="108"/>
      <c r="D17" s="108"/>
      <c r="E17" s="109"/>
      <c r="F17" s="354"/>
      <c r="G17" s="110"/>
      <c r="H17" s="110"/>
      <c r="I17" s="110"/>
      <c r="J17" s="111"/>
      <c r="K17" s="355"/>
      <c r="L17" s="324"/>
      <c r="M17" s="324"/>
      <c r="N17" s="324"/>
      <c r="O17" s="339"/>
      <c r="P17" s="324"/>
    </row>
    <row r="18" spans="1:16" s="136" customFormat="1" ht="76.5">
      <c r="A18" s="2291" t="s">
        <v>215</v>
      </c>
      <c r="B18" s="2292"/>
      <c r="C18" s="464" t="s">
        <v>299</v>
      </c>
      <c r="D18" s="464" t="s">
        <v>627</v>
      </c>
      <c r="E18" s="464" t="s">
        <v>95</v>
      </c>
      <c r="F18" s="464" t="s">
        <v>226</v>
      </c>
      <c r="G18" s="464" t="s">
        <v>96</v>
      </c>
      <c r="H18" s="464" t="s">
        <v>262</v>
      </c>
      <c r="I18" s="464" t="s">
        <v>1273</v>
      </c>
      <c r="J18" s="464" t="s">
        <v>261</v>
      </c>
      <c r="K18" s="824" t="s">
        <v>263</v>
      </c>
      <c r="L18" s="2259" t="s">
        <v>894</v>
      </c>
      <c r="M18" s="2261"/>
      <c r="N18" s="140"/>
      <c r="O18" s="465" t="s">
        <v>1274</v>
      </c>
      <c r="P18" s="465"/>
    </row>
    <row r="19" spans="1:16">
      <c r="A19" s="2262"/>
      <c r="B19" s="2263"/>
      <c r="C19" s="650"/>
      <c r="D19" s="1" t="s">
        <v>97</v>
      </c>
      <c r="E19" s="100"/>
      <c r="F19" s="364" t="str">
        <f>IF(E19=0,"",IF($C$19="TCAC",VLOOKUP($A$19,RentsUA!$A$61:$H$77,MATCH($D19,RentsUA!$A$61:$H$61,0),FALSE),VLOOKUP($A$19,RentsUA!$A$12:$H$35,MATCH($D19,RentsUA!$A$12:$H$12,0),FALSE)))</f>
        <v/>
      </c>
      <c r="G19" s="364" t="str">
        <f>IF($E19&gt;0,HLOOKUP($D19,UA,7,FALSE),"")</f>
        <v/>
      </c>
      <c r="H19" s="309" t="str">
        <f t="shared" ref="H19:H25" si="4">IF(E19&gt;0,F19-G19,"")</f>
        <v/>
      </c>
      <c r="I19" s="365"/>
      <c r="J19" s="309" t="str">
        <f t="shared" ref="J19:J25" si="5">IF(E19&gt;0,+I19*E19," ")</f>
        <v xml:space="preserve"> </v>
      </c>
      <c r="K19" s="364" t="str">
        <f>IF(E19&gt;0,H19*E19," ")</f>
        <v xml:space="preserve"> </v>
      </c>
      <c r="L19" s="2255"/>
      <c r="M19" s="2257"/>
      <c r="N19" s="436"/>
      <c r="O19" s="420">
        <f>IFERROR(($I19+$G19)/(HLOOKUP($D19,RentsUA!$K$12:$Q$35,19,FALSE)),0)</f>
        <v>0</v>
      </c>
      <c r="P19" s="326"/>
    </row>
    <row r="20" spans="1:16">
      <c r="A20" s="323"/>
      <c r="B20" s="324"/>
      <c r="C20" s="41"/>
      <c r="D20" s="2" t="s">
        <v>98</v>
      </c>
      <c r="E20" s="100"/>
      <c r="F20" s="364" t="str">
        <f>IF(E20=0,"",IF($C$19="TCAC",VLOOKUP($A$19,RentsUA!$A$61:$H$77,MATCH($D20,RentsUA!$A$61:$H$61,0),FALSE),VLOOKUP($A$19,RentsUA!$A$12:$H$35,MATCH($D20,RentsUA!$A$12:$H$12,0),FALSE)))</f>
        <v/>
      </c>
      <c r="G20" s="364" t="str">
        <f t="shared" ref="G20:G25" si="6">IF($E20&gt;0,HLOOKUP($D20,UA,7,FALSE),"")</f>
        <v/>
      </c>
      <c r="H20" s="309" t="str">
        <f t="shared" si="4"/>
        <v/>
      </c>
      <c r="I20" s="365"/>
      <c r="J20" s="309" t="str">
        <f t="shared" si="5"/>
        <v xml:space="preserve"> </v>
      </c>
      <c r="K20" s="309" t="str">
        <f t="shared" ref="K20:K25" si="7">IF(E20&gt;0,H20*E20," ")</f>
        <v xml:space="preserve"> </v>
      </c>
      <c r="L20" s="2255"/>
      <c r="M20" s="2257"/>
      <c r="N20" s="436"/>
      <c r="O20" s="420">
        <f>IFERROR(($I20+$G20)/(HLOOKUP($D20,RentsUA!$K$12:$Q$35,19,FALSE)),0)</f>
        <v>0</v>
      </c>
      <c r="P20" s="326"/>
    </row>
    <row r="21" spans="1:16">
      <c r="A21" s="337"/>
      <c r="B21" s="357"/>
      <c r="C21" s="336"/>
      <c r="D21" s="2" t="s">
        <v>768</v>
      </c>
      <c r="E21" s="100"/>
      <c r="F21" s="364" t="str">
        <f>IF(E21=0,"",IF($C$19="TCAC",VLOOKUP($A$19,RentsUA!$A$61:$H$77,MATCH($D21,RentsUA!$A$61:$H$61,0),FALSE),VLOOKUP($A$19,RentsUA!$A$12:$H$35,MATCH($D21,RentsUA!$A$12:$H$12,0),FALSE)))</f>
        <v/>
      </c>
      <c r="G21" s="364" t="str">
        <f t="shared" si="6"/>
        <v/>
      </c>
      <c r="H21" s="309" t="str">
        <f t="shared" si="4"/>
        <v/>
      </c>
      <c r="I21" s="365"/>
      <c r="J21" s="309" t="str">
        <f t="shared" si="5"/>
        <v xml:space="preserve"> </v>
      </c>
      <c r="K21" s="309" t="str">
        <f t="shared" si="7"/>
        <v xml:space="preserve"> </v>
      </c>
      <c r="L21" s="2255"/>
      <c r="M21" s="2257"/>
      <c r="N21" s="436"/>
      <c r="O21" s="420">
        <f>IFERROR(($I21+$G21)/(HLOOKUP($D21,RentsUA!$K$12:$Q$35,19,FALSE)),0)</f>
        <v>0</v>
      </c>
      <c r="P21" s="326"/>
    </row>
    <row r="22" spans="1:16">
      <c r="A22" s="397"/>
      <c r="B22" s="398"/>
      <c r="C22" s="324"/>
      <c r="D22" s="2" t="s">
        <v>769</v>
      </c>
      <c r="E22" s="100"/>
      <c r="F22" s="364" t="str">
        <f>IF(E22=0,"",IF($C$19="TCAC",VLOOKUP($A$19,RentsUA!$A$61:$H$77,MATCH($D22,RentsUA!$A$61:$H$61,0),FALSE),VLOOKUP($A$19,RentsUA!$A$12:$H$35,MATCH($D22,RentsUA!$A$12:$H$12,0),FALSE)))</f>
        <v/>
      </c>
      <c r="G22" s="364" t="str">
        <f t="shared" si="6"/>
        <v/>
      </c>
      <c r="H22" s="309" t="str">
        <f t="shared" si="4"/>
        <v/>
      </c>
      <c r="I22" s="365"/>
      <c r="J22" s="309" t="str">
        <f t="shared" si="5"/>
        <v xml:space="preserve"> </v>
      </c>
      <c r="K22" s="309" t="str">
        <f t="shared" si="7"/>
        <v xml:space="preserve"> </v>
      </c>
      <c r="L22" s="2255"/>
      <c r="M22" s="2257"/>
      <c r="N22" s="436"/>
      <c r="O22" s="420">
        <f>IFERROR(($I22+$G22)/(HLOOKUP($D22,RentsUA!$K$12:$Q$35,19,FALSE)),0)</f>
        <v>0</v>
      </c>
      <c r="P22" s="326"/>
    </row>
    <row r="23" spans="1:16">
      <c r="A23" s="397"/>
      <c r="B23" s="398"/>
      <c r="C23" s="324"/>
      <c r="D23" s="2" t="s">
        <v>770</v>
      </c>
      <c r="E23" s="100"/>
      <c r="F23" s="364" t="str">
        <f>IF(E23=0,"",IF($C$19="TCAC",VLOOKUP($A$19,RentsUA!$A$61:$H$77,MATCH($D23,RentsUA!$A$61:$H$61,0),FALSE),VLOOKUP($A$19,RentsUA!$A$12:$H$35,MATCH($D23,RentsUA!$A$12:$H$12,0),FALSE)))</f>
        <v/>
      </c>
      <c r="G23" s="364" t="str">
        <f t="shared" si="6"/>
        <v/>
      </c>
      <c r="H23" s="309" t="str">
        <f t="shared" si="4"/>
        <v/>
      </c>
      <c r="I23" s="365"/>
      <c r="J23" s="309" t="str">
        <f t="shared" si="5"/>
        <v xml:space="preserve"> </v>
      </c>
      <c r="K23" s="309" t="str">
        <f t="shared" si="7"/>
        <v xml:space="preserve"> </v>
      </c>
      <c r="L23" s="2255"/>
      <c r="M23" s="2257"/>
      <c r="N23" s="436"/>
      <c r="O23" s="420">
        <f>IFERROR(($I23+$G23)/(HLOOKUP($D23,RentsUA!$K$12:$Q$35,19,FALSE)),0)</f>
        <v>0</v>
      </c>
      <c r="P23" s="326"/>
    </row>
    <row r="24" spans="1:16">
      <c r="A24" s="103"/>
      <c r="B24" s="46"/>
      <c r="C24" s="3"/>
      <c r="D24" s="2" t="s">
        <v>771</v>
      </c>
      <c r="E24" s="100"/>
      <c r="F24" s="364" t="str">
        <f>IF(E24=0,"",IF($C$19="TCAC",VLOOKUP($A$19,RentsUA!$A$61:$H$77,MATCH($D24,RentsUA!$A$61:$H$61,0),FALSE),VLOOKUP($A$19,RentsUA!$A$12:$H$35,MATCH($D24,RentsUA!$A$12:$H$12,0),FALSE)))</f>
        <v/>
      </c>
      <c r="G24" s="364" t="str">
        <f t="shared" si="6"/>
        <v/>
      </c>
      <c r="H24" s="309" t="str">
        <f t="shared" si="4"/>
        <v/>
      </c>
      <c r="I24" s="365"/>
      <c r="J24" s="309" t="str">
        <f t="shared" si="5"/>
        <v xml:space="preserve"> </v>
      </c>
      <c r="K24" s="309" t="str">
        <f t="shared" si="7"/>
        <v xml:space="preserve"> </v>
      </c>
      <c r="L24" s="2255"/>
      <c r="M24" s="2257"/>
      <c r="N24" s="436"/>
      <c r="O24" s="420">
        <f>IFERROR(($I24+$G24)/(HLOOKUP($D24,RentsUA!$K$12:$Q$35,19,FALSE)),0)</f>
        <v>0</v>
      </c>
      <c r="P24" s="326"/>
    </row>
    <row r="25" spans="1:16" ht="13.5" thickBot="1">
      <c r="A25" s="104"/>
      <c r="B25" s="105"/>
      <c r="C25" s="105"/>
      <c r="D25" s="2" t="s">
        <v>772</v>
      </c>
      <c r="E25" s="100"/>
      <c r="F25" s="364" t="str">
        <f>IF(E25=0,"",IF($C$19="TCAC",VLOOKUP($A$19,RentsUA!$A$61:$H$77,MATCH($D25,RentsUA!$A$61:$H$61,0),FALSE),VLOOKUP($A$19,RentsUA!$A$12:$H$35,MATCH($D25,RentsUA!$A$12:$H$12,0),FALSE)))</f>
        <v/>
      </c>
      <c r="G25" s="364" t="str">
        <f t="shared" si="6"/>
        <v/>
      </c>
      <c r="H25" s="309" t="str">
        <f t="shared" si="4"/>
        <v/>
      </c>
      <c r="I25" s="365"/>
      <c r="J25" s="309" t="str">
        <f t="shared" si="5"/>
        <v xml:space="preserve"> </v>
      </c>
      <c r="K25" s="364" t="str">
        <f t="shared" si="7"/>
        <v xml:space="preserve"> </v>
      </c>
      <c r="L25" s="2288"/>
      <c r="M25" s="2289"/>
      <c r="N25" s="436"/>
      <c r="O25" s="420">
        <f>IFERROR(($I25+$G25)/(HLOOKUP($D25,RentsUA!$K$12:$Q$35,19,FALSE)),0)</f>
        <v>0</v>
      </c>
      <c r="P25" s="326"/>
    </row>
    <row r="26" spans="1:16" ht="13.5" customHeight="1" thickTop="1">
      <c r="A26" s="696" t="str">
        <f>IF(A19&lt;&gt;"","Subtotal "&amp;A19*100&amp;"% "&amp;C19&amp;" AMI "&amp;A23,"Subtotal:")</f>
        <v>Subtotal:</v>
      </c>
      <c r="B26" s="344"/>
      <c r="C26" s="693"/>
      <c r="D26" s="344"/>
      <c r="E26" s="698">
        <f>SUM(E19:E25)</f>
        <v>0</v>
      </c>
      <c r="F26" s="344"/>
      <c r="G26" s="694"/>
      <c r="H26" s="2290" t="str">
        <f>IF(COUNTA($E19:$E25)&gt;COUNTA($I19:$I25),"Fill in Tenant Rent above!","")</f>
        <v/>
      </c>
      <c r="I26" s="2290"/>
      <c r="J26" s="699">
        <f>SUM(J19:J25)</f>
        <v>0</v>
      </c>
      <c r="K26" s="699">
        <f>SUM(K19:K25)</f>
        <v>0</v>
      </c>
      <c r="L26" s="1146"/>
      <c r="M26" s="1147"/>
      <c r="N26" s="437"/>
      <c r="O26" s="420">
        <f>IFERROR(SUMPRODUCT(E19:E25,O19:O25)/E26,0)</f>
        <v>0</v>
      </c>
      <c r="P26" s="136" t="s">
        <v>628</v>
      </c>
    </row>
    <row r="27" spans="1:16">
      <c r="A27" s="108"/>
      <c r="B27" s="108"/>
      <c r="C27" s="108"/>
      <c r="D27" s="108"/>
      <c r="E27" s="109"/>
      <c r="F27" s="354"/>
      <c r="G27" s="110"/>
      <c r="H27" s="110"/>
      <c r="I27" s="110"/>
      <c r="J27" s="111"/>
      <c r="K27" s="355"/>
      <c r="L27" s="324"/>
      <c r="M27" s="324"/>
      <c r="N27" s="324"/>
      <c r="O27" s="339"/>
      <c r="P27" s="324"/>
    </row>
    <row r="28" spans="1:16" s="136" customFormat="1" ht="76.5">
      <c r="A28" s="2291" t="s">
        <v>215</v>
      </c>
      <c r="B28" s="2292"/>
      <c r="C28" s="464" t="s">
        <v>268</v>
      </c>
      <c r="D28" s="464" t="s">
        <v>627</v>
      </c>
      <c r="E28" s="464" t="s">
        <v>95</v>
      </c>
      <c r="F28" s="464" t="s">
        <v>226</v>
      </c>
      <c r="G28" s="464" t="s">
        <v>96</v>
      </c>
      <c r="H28" s="464" t="s">
        <v>262</v>
      </c>
      <c r="I28" s="464" t="s">
        <v>1273</v>
      </c>
      <c r="J28" s="464" t="s">
        <v>261</v>
      </c>
      <c r="K28" s="824" t="s">
        <v>263</v>
      </c>
      <c r="L28" s="2259" t="s">
        <v>894</v>
      </c>
      <c r="M28" s="2261"/>
      <c r="N28" s="140"/>
      <c r="O28" s="465" t="s">
        <v>1274</v>
      </c>
      <c r="P28" s="465"/>
    </row>
    <row r="29" spans="1:16">
      <c r="A29" s="2262"/>
      <c r="B29" s="2263"/>
      <c r="C29" s="650"/>
      <c r="D29" s="1" t="s">
        <v>97</v>
      </c>
      <c r="E29" s="100"/>
      <c r="F29" s="364" t="str">
        <f>IF(E29=0,"",IF($C$29="TCAC",VLOOKUP($A$29,RentsUA!$A$61:$H$77,MATCH($D29,RentsUA!$A$61:$H$61,0),FALSE), VLOOKUP($A$29,RentsUA!$A$12:$H$35,MATCH($D29,RentsUA!$A$12:$H$12,0),FALSE)))</f>
        <v/>
      </c>
      <c r="G29" s="364" t="str">
        <f t="shared" ref="G29:G35" si="8">IF($E29&gt;0,HLOOKUP($D29,UA,7,FALSE),"")</f>
        <v/>
      </c>
      <c r="H29" s="309" t="str">
        <f t="shared" ref="H29:H35" si="9">IF(E29&gt;0,F29-G29,"")</f>
        <v/>
      </c>
      <c r="I29" s="365"/>
      <c r="J29" s="309" t="str">
        <f t="shared" ref="J29:J35" si="10">IF(E29&gt;0,+I29*E29," ")</f>
        <v xml:space="preserve"> </v>
      </c>
      <c r="K29" s="364" t="str">
        <f>IF(E29&gt;0,H29*E29," ")</f>
        <v xml:space="preserve"> </v>
      </c>
      <c r="L29" s="2255"/>
      <c r="M29" s="2257"/>
      <c r="N29" s="436"/>
      <c r="O29" s="420">
        <f>IFERROR(($I29+$G29)/(HLOOKUP($D29,RentsUA!$K$12:$Q$35,19,FALSE)),0)</f>
        <v>0</v>
      </c>
      <c r="P29" s="326"/>
    </row>
    <row r="30" spans="1:16">
      <c r="A30" s="323"/>
      <c r="B30" s="324"/>
      <c r="C30" s="41"/>
      <c r="D30" s="2" t="s">
        <v>98</v>
      </c>
      <c r="E30" s="100"/>
      <c r="F30" s="364" t="str">
        <f>IF(E30=0,"",IF($C$29="TCAC",VLOOKUP($A$29,RentsUA!$A$61:$H$77,MATCH($D30,RentsUA!$A$61:$H$61,0),FALSE), VLOOKUP($A$29,RentsUA!$A$12:$H$35,MATCH($D30,RentsUA!$A$12:$H$12,0),FALSE)))</f>
        <v/>
      </c>
      <c r="G30" s="364" t="str">
        <f t="shared" si="8"/>
        <v/>
      </c>
      <c r="H30" s="309" t="str">
        <f t="shared" si="9"/>
        <v/>
      </c>
      <c r="I30" s="365"/>
      <c r="J30" s="309" t="str">
        <f t="shared" si="10"/>
        <v xml:space="preserve"> </v>
      </c>
      <c r="K30" s="309" t="str">
        <f t="shared" ref="K30:K35" si="11">IF(E30&gt;0,H30*E30," ")</f>
        <v xml:space="preserve"> </v>
      </c>
      <c r="L30" s="2255"/>
      <c r="M30" s="2257"/>
      <c r="N30" s="436"/>
      <c r="O30" s="420">
        <f>IFERROR(($I30+$G30)/(HLOOKUP($D30,RentsUA!$K$12:$Q$35,19,FALSE)),0)</f>
        <v>0</v>
      </c>
      <c r="P30" s="326"/>
    </row>
    <row r="31" spans="1:16">
      <c r="A31" s="337"/>
      <c r="B31" s="357"/>
      <c r="C31" s="336"/>
      <c r="D31" s="2" t="s">
        <v>768</v>
      </c>
      <c r="E31" s="100"/>
      <c r="F31" s="364" t="str">
        <f>IF(E31=0,"",IF($C$29="TCAC",VLOOKUP($A$29,RentsUA!$A$61:$H$77,MATCH($D31,RentsUA!$A$61:$H$61,0),FALSE), VLOOKUP($A$29,RentsUA!$A$12:$H$35,MATCH($D31,RentsUA!$A$12:$H$12,0),FALSE)))</f>
        <v/>
      </c>
      <c r="G31" s="364" t="str">
        <f t="shared" si="8"/>
        <v/>
      </c>
      <c r="H31" s="309" t="str">
        <f t="shared" si="9"/>
        <v/>
      </c>
      <c r="I31" s="365"/>
      <c r="J31" s="309" t="str">
        <f t="shared" si="10"/>
        <v xml:space="preserve"> </v>
      </c>
      <c r="K31" s="309" t="str">
        <f t="shared" si="11"/>
        <v xml:space="preserve"> </v>
      </c>
      <c r="L31" s="2255"/>
      <c r="M31" s="2257"/>
      <c r="N31" s="436"/>
      <c r="O31" s="420">
        <f>IFERROR(($I31+$G31)/(HLOOKUP($D31,RentsUA!$K$12:$Q$35,19,FALSE)),0)</f>
        <v>0</v>
      </c>
      <c r="P31" s="326"/>
    </row>
    <row r="32" spans="1:16">
      <c r="A32" s="397"/>
      <c r="B32" s="398"/>
      <c r="C32" s="324"/>
      <c r="D32" s="2" t="s">
        <v>769</v>
      </c>
      <c r="E32" s="100"/>
      <c r="F32" s="364" t="str">
        <f>IF(E32=0,"",IF($C$29="TCAC",VLOOKUP($A$29,RentsUA!$A$61:$H$77,MATCH($D32,RentsUA!$A$61:$H$61,0),FALSE), VLOOKUP($A$29,RentsUA!$A$12:$H$35,MATCH($D32,RentsUA!$A$12:$H$12,0),FALSE)))</f>
        <v/>
      </c>
      <c r="G32" s="364" t="str">
        <f t="shared" si="8"/>
        <v/>
      </c>
      <c r="H32" s="309" t="str">
        <f t="shared" si="9"/>
        <v/>
      </c>
      <c r="I32" s="365"/>
      <c r="J32" s="309" t="str">
        <f t="shared" si="10"/>
        <v xml:space="preserve"> </v>
      </c>
      <c r="K32" s="309" t="str">
        <f t="shared" si="11"/>
        <v xml:space="preserve"> </v>
      </c>
      <c r="L32" s="2255"/>
      <c r="M32" s="2257"/>
      <c r="N32" s="436"/>
      <c r="O32" s="420">
        <f>IFERROR(($I32+$G32)/(HLOOKUP($D32,RentsUA!$K$12:$Q$35,19,FALSE)),0)</f>
        <v>0</v>
      </c>
      <c r="P32" s="326"/>
    </row>
    <row r="33" spans="1:16">
      <c r="A33" s="397"/>
      <c r="B33" s="398"/>
      <c r="C33" s="324"/>
      <c r="D33" s="2" t="s">
        <v>770</v>
      </c>
      <c r="E33" s="100"/>
      <c r="F33" s="364" t="str">
        <f>IF(E33=0,"",IF($C$29="TCAC",VLOOKUP($A$29,RentsUA!$A$61:$H$77,MATCH($D33,RentsUA!$A$61:$H$61,0),FALSE), VLOOKUP($A$29,RentsUA!$A$12:$H$35,MATCH($D33,RentsUA!$A$12:$H$12,0),FALSE)))</f>
        <v/>
      </c>
      <c r="G33" s="364" t="str">
        <f t="shared" si="8"/>
        <v/>
      </c>
      <c r="H33" s="309" t="str">
        <f t="shared" si="9"/>
        <v/>
      </c>
      <c r="I33" s="365"/>
      <c r="J33" s="309" t="str">
        <f t="shared" si="10"/>
        <v xml:space="preserve"> </v>
      </c>
      <c r="K33" s="309" t="str">
        <f t="shared" si="11"/>
        <v xml:space="preserve"> </v>
      </c>
      <c r="L33" s="2255"/>
      <c r="M33" s="2257"/>
      <c r="N33" s="436"/>
      <c r="O33" s="420">
        <f>IFERROR(($I33+$G33)/(HLOOKUP($D33,RentsUA!$K$12:$Q$35,19,FALSE)),0)</f>
        <v>0</v>
      </c>
      <c r="P33" s="326"/>
    </row>
    <row r="34" spans="1:16">
      <c r="A34" s="103"/>
      <c r="B34" s="46"/>
      <c r="C34" s="3"/>
      <c r="D34" s="2" t="s">
        <v>771</v>
      </c>
      <c r="E34" s="100"/>
      <c r="F34" s="364" t="str">
        <f>IF(E34=0,"",IF($C$29="TCAC",VLOOKUP($A$29,RentsUA!$A$61:$H$77,MATCH($D34,RentsUA!$A$61:$H$61,0),FALSE), VLOOKUP($A$29,RentsUA!$A$12:$H$35,MATCH($D34,RentsUA!$A$12:$H$12,0),FALSE)))</f>
        <v/>
      </c>
      <c r="G34" s="364" t="str">
        <f t="shared" si="8"/>
        <v/>
      </c>
      <c r="H34" s="309" t="str">
        <f t="shared" si="9"/>
        <v/>
      </c>
      <c r="I34" s="365"/>
      <c r="J34" s="309" t="str">
        <f t="shared" si="10"/>
        <v xml:space="preserve"> </v>
      </c>
      <c r="K34" s="309" t="str">
        <f t="shared" si="11"/>
        <v xml:space="preserve"> </v>
      </c>
      <c r="L34" s="2255"/>
      <c r="M34" s="2257"/>
      <c r="N34" s="436"/>
      <c r="O34" s="420">
        <f>IFERROR(($I34+$G34)/(HLOOKUP($D34,RentsUA!$K$12:$Q$35,19,FALSE)),0)</f>
        <v>0</v>
      </c>
      <c r="P34" s="326"/>
    </row>
    <row r="35" spans="1:16" ht="13.5" thickBot="1">
      <c r="A35" s="104"/>
      <c r="B35" s="105"/>
      <c r="C35" s="105"/>
      <c r="D35" s="2" t="s">
        <v>772</v>
      </c>
      <c r="E35" s="100"/>
      <c r="F35" s="364" t="str">
        <f>IF(E35=0,"",IF($C$29="TCAC",VLOOKUP($A$29,RentsUA!$A$61:$H$77,MATCH($D35,RentsUA!$A$61:$H$61,0),FALSE), VLOOKUP($A$29,RentsUA!$A$12:$H$35,MATCH($D35,RentsUA!$A$12:$H$12,0),FALSE)))</f>
        <v/>
      </c>
      <c r="G35" s="364" t="str">
        <f t="shared" si="8"/>
        <v/>
      </c>
      <c r="H35" s="309" t="str">
        <f t="shared" si="9"/>
        <v/>
      </c>
      <c r="I35" s="365"/>
      <c r="J35" s="309" t="str">
        <f t="shared" si="10"/>
        <v xml:space="preserve"> </v>
      </c>
      <c r="K35" s="364" t="str">
        <f t="shared" si="11"/>
        <v xml:space="preserve"> </v>
      </c>
      <c r="L35" s="2288"/>
      <c r="M35" s="2289"/>
      <c r="N35" s="436"/>
      <c r="O35" s="420">
        <f>IFERROR(($I35+$G35)/(HLOOKUP($D35,RentsUA!$K$12:$Q$35,19,FALSE)),0)</f>
        <v>0</v>
      </c>
      <c r="P35" s="326"/>
    </row>
    <row r="36" spans="1:16" ht="13.5" thickTop="1">
      <c r="A36" s="696" t="str">
        <f>IF(A29&lt;&gt;"","Subtotal "&amp;A29*100&amp;"% "&amp;C29&amp;" AMI "&amp;A33,"Subtotal:")</f>
        <v>Subtotal:</v>
      </c>
      <c r="B36" s="344"/>
      <c r="C36" s="693"/>
      <c r="D36" s="344"/>
      <c r="E36" s="698">
        <f>SUM(E29:E35)</f>
        <v>0</v>
      </c>
      <c r="F36" s="344"/>
      <c r="G36" s="694"/>
      <c r="H36" s="2290" t="str">
        <f>IF(COUNTA($E29:$E35)&gt;COUNTA($I29:$I35),"Fill in Tenant Rent above!","")</f>
        <v/>
      </c>
      <c r="I36" s="2290"/>
      <c r="J36" s="699">
        <f>SUM(J29:J35)</f>
        <v>0</v>
      </c>
      <c r="K36" s="699">
        <f>SUM(K29:K35)</f>
        <v>0</v>
      </c>
      <c r="L36" s="1146"/>
      <c r="M36" s="1147"/>
      <c r="N36" s="437"/>
      <c r="O36" s="420">
        <f>IFERROR(SUMPRODUCT(E29:E35,O29:O35)/E36,0)</f>
        <v>0</v>
      </c>
      <c r="P36" s="136" t="s">
        <v>628</v>
      </c>
    </row>
    <row r="37" spans="1:16">
      <c r="A37" s="108"/>
      <c r="B37" s="108"/>
      <c r="C37" s="108"/>
      <c r="D37" s="108"/>
      <c r="E37" s="109"/>
      <c r="F37" s="338"/>
      <c r="G37" s="110"/>
      <c r="H37" s="110"/>
      <c r="I37" s="110"/>
      <c r="J37" s="111"/>
      <c r="K37" s="355"/>
      <c r="M37" s="324"/>
      <c r="N37" s="324"/>
      <c r="O37" s="339"/>
      <c r="P37" s="324"/>
    </row>
    <row r="38" spans="1:16" s="191" customFormat="1" ht="76.5">
      <c r="A38" s="2291" t="s">
        <v>215</v>
      </c>
      <c r="B38" s="2292"/>
      <c r="C38" s="464" t="s">
        <v>299</v>
      </c>
      <c r="D38" s="464" t="s">
        <v>627</v>
      </c>
      <c r="E38" s="464" t="s">
        <v>95</v>
      </c>
      <c r="F38" s="464" t="s">
        <v>226</v>
      </c>
      <c r="G38" s="464" t="s">
        <v>96</v>
      </c>
      <c r="H38" s="464" t="s">
        <v>262</v>
      </c>
      <c r="I38" s="464" t="s">
        <v>1273</v>
      </c>
      <c r="J38" s="464" t="s">
        <v>261</v>
      </c>
      <c r="K38" s="824" t="s">
        <v>263</v>
      </c>
      <c r="L38" s="2259" t="s">
        <v>894</v>
      </c>
      <c r="M38" s="2261"/>
      <c r="N38" s="140"/>
      <c r="O38" s="465" t="s">
        <v>1274</v>
      </c>
      <c r="P38" s="466"/>
    </row>
    <row r="39" spans="1:16">
      <c r="A39" s="2262"/>
      <c r="B39" s="2263"/>
      <c r="C39" s="650"/>
      <c r="D39" s="1" t="s">
        <v>97</v>
      </c>
      <c r="E39" s="100"/>
      <c r="F39" s="364" t="str">
        <f>IF(E39=0,"",IF($C$39="TCAC",VLOOKUP($A$39,RentsUA!$A$61:$H$77,MATCH($D39,RentsUA!$A$61:$H$61,0),FALSE),VLOOKUP($A$39,RentsUA!$A$12:$H$35,MATCH($D39,RentsUA!$A$12:$H$12,0),FALSE)))</f>
        <v/>
      </c>
      <c r="G39" s="364" t="str">
        <f t="shared" ref="G39:G45" si="12">IF($E39&gt;0,HLOOKUP($D39,UA,7,FALSE),"")</f>
        <v/>
      </c>
      <c r="H39" s="309" t="str">
        <f t="shared" ref="H39:H45" si="13">IF(E39&gt;0,F39-G39,"")</f>
        <v/>
      </c>
      <c r="I39" s="365"/>
      <c r="J39" s="309" t="str">
        <f t="shared" ref="J39:J45" si="14">IF(E39&gt;0,+I39*E39," ")</f>
        <v xml:space="preserve"> </v>
      </c>
      <c r="K39" s="364" t="str">
        <f>IF(E39&gt;0,H39*E39," ")</f>
        <v xml:space="preserve"> </v>
      </c>
      <c r="L39" s="2255"/>
      <c r="M39" s="2257"/>
      <c r="N39" s="436"/>
      <c r="O39" s="420">
        <f>IFERROR(($I39+$G39)/(HLOOKUP($D39,RentsUA!$K$12:$Q$35,19,FALSE)),0)</f>
        <v>0</v>
      </c>
      <c r="P39" s="326"/>
    </row>
    <row r="40" spans="1:16">
      <c r="A40" s="323"/>
      <c r="B40" s="324"/>
      <c r="C40" s="41"/>
      <c r="D40" s="2" t="s">
        <v>98</v>
      </c>
      <c r="E40" s="100"/>
      <c r="F40" s="364" t="str">
        <f>IF(E40=0,"",IF($C$39="TCAC",VLOOKUP($A$39,RentsUA!$A$61:$H$77,MATCH($D40,RentsUA!$A$61:$H$61,0),FALSE),VLOOKUP($A$39,RentsUA!$A$12:$H$35,MATCH($D40,RentsUA!$A$12:$H$12,0),FALSE)))</f>
        <v/>
      </c>
      <c r="G40" s="364" t="str">
        <f t="shared" si="12"/>
        <v/>
      </c>
      <c r="H40" s="309" t="str">
        <f t="shared" si="13"/>
        <v/>
      </c>
      <c r="I40" s="365"/>
      <c r="J40" s="309" t="str">
        <f t="shared" si="14"/>
        <v xml:space="preserve"> </v>
      </c>
      <c r="K40" s="309" t="str">
        <f t="shared" ref="K40:K45" si="15">IF(E40&gt;0,H40*E40," ")</f>
        <v xml:space="preserve"> </v>
      </c>
      <c r="L40" s="2255"/>
      <c r="M40" s="2257"/>
      <c r="N40" s="436"/>
      <c r="O40" s="420">
        <f>IFERROR(($I40+$G40)/(HLOOKUP($D40,RentsUA!$K$12:$Q$35,19,FALSE)),0)</f>
        <v>0</v>
      </c>
      <c r="P40" s="326"/>
    </row>
    <row r="41" spans="1:16">
      <c r="A41" s="337"/>
      <c r="B41" s="357"/>
      <c r="C41" s="336"/>
      <c r="D41" s="2" t="s">
        <v>768</v>
      </c>
      <c r="E41" s="100"/>
      <c r="F41" s="364" t="str">
        <f>IF(E41=0,"",IF($C$39="TCAC",VLOOKUP($A$39,RentsUA!$A$61:$H$77,MATCH($D41,RentsUA!$A$61:$H$61,0),FALSE),VLOOKUP($A$39,RentsUA!$A$12:$H$35,MATCH($D41,RentsUA!$A$12:$H$12,0),FALSE)))</f>
        <v/>
      </c>
      <c r="G41" s="364" t="str">
        <f t="shared" si="12"/>
        <v/>
      </c>
      <c r="H41" s="309" t="str">
        <f t="shared" si="13"/>
        <v/>
      </c>
      <c r="I41" s="365"/>
      <c r="J41" s="309" t="str">
        <f t="shared" si="14"/>
        <v xml:space="preserve"> </v>
      </c>
      <c r="K41" s="309" t="str">
        <f t="shared" si="15"/>
        <v xml:space="preserve"> </v>
      </c>
      <c r="L41" s="2255"/>
      <c r="M41" s="2257"/>
      <c r="N41" s="436"/>
      <c r="O41" s="420">
        <f>IFERROR(($I41+$G41)/(HLOOKUP($D41,RentsUA!$K$12:$Q$35,19,FALSE)),0)</f>
        <v>0</v>
      </c>
      <c r="P41" s="326"/>
    </row>
    <row r="42" spans="1:16">
      <c r="A42" s="397"/>
      <c r="B42" s="398"/>
      <c r="C42" s="324"/>
      <c r="D42" s="2" t="s">
        <v>769</v>
      </c>
      <c r="E42" s="100"/>
      <c r="F42" s="364" t="str">
        <f>IF(E42=0,"",IF($C$39="TCAC",VLOOKUP($A$39,RentsUA!$A$61:$H$77,MATCH($D42,RentsUA!$A$61:$H$61,0),FALSE),VLOOKUP($A$39,RentsUA!$A$12:$H$35,MATCH($D42,RentsUA!$A$12:$H$12,0),FALSE)))</f>
        <v/>
      </c>
      <c r="G42" s="364" t="str">
        <f t="shared" si="12"/>
        <v/>
      </c>
      <c r="H42" s="309" t="str">
        <f t="shared" si="13"/>
        <v/>
      </c>
      <c r="I42" s="365"/>
      <c r="J42" s="309" t="str">
        <f t="shared" si="14"/>
        <v xml:space="preserve"> </v>
      </c>
      <c r="K42" s="309" t="str">
        <f t="shared" si="15"/>
        <v xml:space="preserve"> </v>
      </c>
      <c r="L42" s="2255"/>
      <c r="M42" s="2257"/>
      <c r="N42" s="436"/>
      <c r="O42" s="420">
        <f>IFERROR(($I42+$G42)/(HLOOKUP($D42,RentsUA!$K$12:$Q$35,19,FALSE)),0)</f>
        <v>0</v>
      </c>
      <c r="P42" s="326"/>
    </row>
    <row r="43" spans="1:16">
      <c r="A43" s="397"/>
      <c r="B43" s="398"/>
      <c r="C43" s="324"/>
      <c r="D43" s="2" t="s">
        <v>770</v>
      </c>
      <c r="E43" s="100"/>
      <c r="F43" s="364" t="str">
        <f>IF(E43=0,"",IF($C$39="TCAC",VLOOKUP($A$39,RentsUA!$A$61:$H$77,MATCH($D43,RentsUA!$A$61:$H$61,0),FALSE),VLOOKUP($A$39,RentsUA!$A$12:$H$35,MATCH($D43,RentsUA!$A$12:$H$12,0),FALSE)))</f>
        <v/>
      </c>
      <c r="G43" s="364" t="str">
        <f t="shared" si="12"/>
        <v/>
      </c>
      <c r="H43" s="309" t="str">
        <f t="shared" si="13"/>
        <v/>
      </c>
      <c r="I43" s="365"/>
      <c r="J43" s="309" t="str">
        <f t="shared" si="14"/>
        <v xml:space="preserve"> </v>
      </c>
      <c r="K43" s="309" t="str">
        <f t="shared" si="15"/>
        <v xml:space="preserve"> </v>
      </c>
      <c r="L43" s="2255"/>
      <c r="M43" s="2257"/>
      <c r="N43" s="436"/>
      <c r="O43" s="420">
        <f>IFERROR(($I43+$G43)/(HLOOKUP($D43,RentsUA!$K$12:$Q$35,19,FALSE)),0)</f>
        <v>0</v>
      </c>
      <c r="P43" s="326"/>
    </row>
    <row r="44" spans="1:16">
      <c r="A44" s="103"/>
      <c r="B44" s="46"/>
      <c r="C44" s="3"/>
      <c r="D44" s="2" t="s">
        <v>771</v>
      </c>
      <c r="E44" s="100"/>
      <c r="F44" s="364" t="str">
        <f>IF(E44=0,"",IF($C$39="TCAC",VLOOKUP($A$39,RentsUA!$A$61:$H$77,MATCH($D44,RentsUA!$A$61:$H$61,0),FALSE),VLOOKUP($A$39,RentsUA!$A$12:$H$35,MATCH($D44,RentsUA!$A$12:$H$12,0),FALSE)))</f>
        <v/>
      </c>
      <c r="G44" s="364" t="str">
        <f t="shared" si="12"/>
        <v/>
      </c>
      <c r="H44" s="309" t="str">
        <f t="shared" si="13"/>
        <v/>
      </c>
      <c r="I44" s="365"/>
      <c r="J44" s="309" t="str">
        <f t="shared" si="14"/>
        <v xml:space="preserve"> </v>
      </c>
      <c r="K44" s="309" t="str">
        <f t="shared" si="15"/>
        <v xml:space="preserve"> </v>
      </c>
      <c r="L44" s="2255"/>
      <c r="M44" s="2257"/>
      <c r="N44" s="436"/>
      <c r="O44" s="420">
        <f>IFERROR(($I44+$G44)/(HLOOKUP($D44,RentsUA!$K$12:$Q$35,19,FALSE)),0)</f>
        <v>0</v>
      </c>
      <c r="P44" s="326"/>
    </row>
    <row r="45" spans="1:16" ht="13.5" thickBot="1">
      <c r="A45" s="687"/>
      <c r="B45" s="688"/>
      <c r="C45" s="688"/>
      <c r="D45" s="2" t="s">
        <v>772</v>
      </c>
      <c r="E45" s="689"/>
      <c r="F45" s="690" t="str">
        <f>IF(E45=0,"",IF($C$39="TCAC",VLOOKUP($A$39,RentsUA!$A$61:$H$77,MATCH($D45,RentsUA!$A$61:$H$61,0),FALSE),VLOOKUP($A$39,RentsUA!$A$12:$H$35,MATCH($D45,RentsUA!$A$12:$H$12,0),FALSE)))</f>
        <v/>
      </c>
      <c r="G45" s="364" t="str">
        <f t="shared" si="12"/>
        <v/>
      </c>
      <c r="H45" s="691" t="str">
        <f t="shared" si="13"/>
        <v/>
      </c>
      <c r="I45" s="692"/>
      <c r="J45" s="691" t="str">
        <f t="shared" si="14"/>
        <v xml:space="preserve"> </v>
      </c>
      <c r="K45" s="690" t="str">
        <f t="shared" si="15"/>
        <v xml:space="preserve"> </v>
      </c>
      <c r="L45" s="2288"/>
      <c r="M45" s="2289"/>
      <c r="N45" s="436"/>
      <c r="O45" s="420">
        <f>IFERROR(($I45+$G45)/(HLOOKUP($D45,RentsUA!$K$12:$Q$35,19,FALSE)),0)</f>
        <v>0</v>
      </c>
      <c r="P45" s="326"/>
    </row>
    <row r="46" spans="1:16" ht="13.5" thickTop="1">
      <c r="A46" s="696" t="str">
        <f>IF(A39&lt;&gt;"","Subtotal "&amp;A39*100&amp;"% "&amp;C39&amp;" AMI "&amp;A43,"Subtotal:")</f>
        <v>Subtotal:</v>
      </c>
      <c r="B46" s="344"/>
      <c r="C46" s="693"/>
      <c r="D46" s="344"/>
      <c r="E46" s="698">
        <f>SUM(E39:E45)</f>
        <v>0</v>
      </c>
      <c r="F46" s="344"/>
      <c r="G46" s="694"/>
      <c r="H46" s="2290" t="str">
        <f>IF(COUNTA($E39:$E45)&gt;COUNTA($I39:$I45),"Fill in Tenant Rent above!","")</f>
        <v/>
      </c>
      <c r="I46" s="2290"/>
      <c r="J46" s="699">
        <f>SUM(J39:J45)</f>
        <v>0</v>
      </c>
      <c r="K46" s="697">
        <f>SUM(K39:K45)</f>
        <v>0</v>
      </c>
      <c r="L46" s="1146"/>
      <c r="M46" s="1147"/>
      <c r="N46" s="437"/>
      <c r="O46" s="420">
        <f>IFERROR(SUMPRODUCT(E39:E45,O39:O45)/E46,0)</f>
        <v>0</v>
      </c>
      <c r="P46" s="136" t="s">
        <v>628</v>
      </c>
    </row>
    <row r="47" spans="1:16" outlineLevel="1">
      <c r="A47" s="108"/>
      <c r="B47" s="108"/>
      <c r="C47" s="108"/>
      <c r="D47" s="108"/>
      <c r="E47" s="109"/>
      <c r="F47" s="338"/>
      <c r="G47" s="110"/>
      <c r="H47" s="110"/>
      <c r="I47" s="110"/>
      <c r="J47" s="111"/>
      <c r="K47" s="355"/>
      <c r="M47" s="324"/>
      <c r="N47" s="324"/>
      <c r="O47" s="339"/>
      <c r="P47" s="324"/>
    </row>
    <row r="48" spans="1:16" s="191" customFormat="1" ht="76.5" outlineLevel="1">
      <c r="A48" s="2291" t="s">
        <v>215</v>
      </c>
      <c r="B48" s="2292"/>
      <c r="C48" s="464" t="s">
        <v>299</v>
      </c>
      <c r="D48" s="464" t="s">
        <v>627</v>
      </c>
      <c r="E48" s="464" t="s">
        <v>95</v>
      </c>
      <c r="F48" s="464" t="s">
        <v>226</v>
      </c>
      <c r="G48" s="464" t="s">
        <v>96</v>
      </c>
      <c r="H48" s="464" t="s">
        <v>262</v>
      </c>
      <c r="I48" s="464" t="s">
        <v>1273</v>
      </c>
      <c r="J48" s="464" t="s">
        <v>261</v>
      </c>
      <c r="K48" s="824" t="s">
        <v>263</v>
      </c>
      <c r="L48" s="2259" t="s">
        <v>894</v>
      </c>
      <c r="M48" s="2261"/>
      <c r="N48" s="140"/>
      <c r="O48" s="465" t="s">
        <v>1274</v>
      </c>
      <c r="P48" s="466"/>
    </row>
    <row r="49" spans="1:16" outlineLevel="1">
      <c r="A49" s="2262"/>
      <c r="B49" s="2263"/>
      <c r="C49" s="1766"/>
      <c r="D49" s="1" t="s">
        <v>97</v>
      </c>
      <c r="E49" s="100"/>
      <c r="F49" s="364" t="str">
        <f>IF(E49=0,"",IF($C$49="TCAC",VLOOKUP($A$49,RentsUA!$A$61:$H$77,MATCH($D49,RentsUA!$A$61:$H$61,0),FALSE),VLOOKUP($A$49,RentsUA!$A$12:$H$35,MATCH($D49,RentsUA!$A$12:$H$12,0),FALSE)))</f>
        <v/>
      </c>
      <c r="G49" s="364" t="str">
        <f t="shared" ref="G49:G55" si="16">IF($E49&gt;0,HLOOKUP($D49,UA,7,FALSE),"")</f>
        <v/>
      </c>
      <c r="H49" s="309" t="str">
        <f t="shared" ref="H49:H55" si="17">IF(E49&gt;0,F49-G49,"")</f>
        <v/>
      </c>
      <c r="I49" s="365"/>
      <c r="J49" s="309" t="str">
        <f t="shared" ref="J49:J55" si="18">IF(E49&gt;0,+I49*E49," ")</f>
        <v xml:space="preserve"> </v>
      </c>
      <c r="K49" s="364" t="str">
        <f>IF(E49&gt;0,H49*E49," ")</f>
        <v xml:space="preserve"> </v>
      </c>
      <c r="L49" s="2255"/>
      <c r="M49" s="2257"/>
      <c r="N49" s="436"/>
      <c r="O49" s="420">
        <f>IFERROR(($I49+$G49)/(HLOOKUP($D49,RentsUA!$K$12:$Q$35,19,FALSE)),0)</f>
        <v>0</v>
      </c>
      <c r="P49" s="326"/>
    </row>
    <row r="50" spans="1:16" outlineLevel="1">
      <c r="A50" s="323"/>
      <c r="B50" s="324"/>
      <c r="C50" s="41"/>
      <c r="D50" s="2" t="s">
        <v>98</v>
      </c>
      <c r="E50" s="100"/>
      <c r="F50" s="364" t="str">
        <f>IF(E50=0,"",IF($C$49="TCAC",VLOOKUP($A$49,RentsUA!$A$61:$H$77,MATCH($D50,RentsUA!$A$61:$H$61,0),FALSE),VLOOKUP($A$49,RentsUA!$A$12:$H$35,MATCH($D50,RentsUA!$A$12:$H$12,0),FALSE)))</f>
        <v/>
      </c>
      <c r="G50" s="364" t="str">
        <f t="shared" si="16"/>
        <v/>
      </c>
      <c r="H50" s="309" t="str">
        <f t="shared" si="17"/>
        <v/>
      </c>
      <c r="I50" s="365"/>
      <c r="J50" s="309" t="str">
        <f t="shared" si="18"/>
        <v xml:space="preserve"> </v>
      </c>
      <c r="K50" s="309" t="str">
        <f t="shared" ref="K50:K55" si="19">IF(E50&gt;0,H50*E50," ")</f>
        <v xml:space="preserve"> </v>
      </c>
      <c r="L50" s="2255"/>
      <c r="M50" s="2257"/>
      <c r="N50" s="436"/>
      <c r="O50" s="420">
        <f>IFERROR(($I50+$G50)/(HLOOKUP($D50,RentsUA!$K$12:$Q$35,19,FALSE)),0)</f>
        <v>0</v>
      </c>
      <c r="P50" s="326"/>
    </row>
    <row r="51" spans="1:16" outlineLevel="1">
      <c r="A51" s="337"/>
      <c r="B51" s="357"/>
      <c r="C51" s="336"/>
      <c r="D51" s="2" t="s">
        <v>768</v>
      </c>
      <c r="E51" s="100"/>
      <c r="F51" s="364" t="str">
        <f>IF(E51=0,"",IF($C$49="TCAC",VLOOKUP($A$49,RentsUA!$A$61:$H$77,MATCH($D51,RentsUA!$A$61:$H$61,0),FALSE),VLOOKUP($A$49,RentsUA!$A$12:$H$35,MATCH($D51,RentsUA!$A$12:$H$12,0),FALSE)))</f>
        <v/>
      </c>
      <c r="G51" s="364" t="str">
        <f t="shared" si="16"/>
        <v/>
      </c>
      <c r="H51" s="309" t="str">
        <f t="shared" si="17"/>
        <v/>
      </c>
      <c r="I51" s="365"/>
      <c r="J51" s="309" t="str">
        <f t="shared" si="18"/>
        <v xml:space="preserve"> </v>
      </c>
      <c r="K51" s="309" t="str">
        <f t="shared" si="19"/>
        <v xml:space="preserve"> </v>
      </c>
      <c r="L51" s="2255"/>
      <c r="M51" s="2257"/>
      <c r="N51" s="436"/>
      <c r="O51" s="420">
        <f>IFERROR(($I51+$G51)/(HLOOKUP($D51,RentsUA!$K$12:$Q$35,19,FALSE)),0)</f>
        <v>0</v>
      </c>
      <c r="P51" s="326"/>
    </row>
    <row r="52" spans="1:16" outlineLevel="1">
      <c r="A52" s="397"/>
      <c r="B52" s="398"/>
      <c r="C52" s="324"/>
      <c r="D52" s="2" t="s">
        <v>769</v>
      </c>
      <c r="E52" s="100"/>
      <c r="F52" s="364" t="str">
        <f>IF(E52=0,"",IF($C$49="TCAC",VLOOKUP($A$49,RentsUA!$A$61:$H$77,MATCH($D52,RentsUA!$A$61:$H$61,0),FALSE),VLOOKUP($A$49,RentsUA!$A$12:$H$35,MATCH($D52,RentsUA!$A$12:$H$12,0),FALSE)))</f>
        <v/>
      </c>
      <c r="G52" s="364" t="str">
        <f t="shared" si="16"/>
        <v/>
      </c>
      <c r="H52" s="309" t="str">
        <f t="shared" si="17"/>
        <v/>
      </c>
      <c r="I52" s="365"/>
      <c r="J52" s="309" t="str">
        <f t="shared" si="18"/>
        <v xml:space="preserve"> </v>
      </c>
      <c r="K52" s="309" t="str">
        <f t="shared" si="19"/>
        <v xml:space="preserve"> </v>
      </c>
      <c r="L52" s="2255"/>
      <c r="M52" s="2257"/>
      <c r="N52" s="436"/>
      <c r="O52" s="420">
        <f>IFERROR(($I52+$G52)/(HLOOKUP($D52,RentsUA!$K$12:$Q$35,19,FALSE)),0)</f>
        <v>0</v>
      </c>
      <c r="P52" s="326"/>
    </row>
    <row r="53" spans="1:16" outlineLevel="1">
      <c r="A53" s="397"/>
      <c r="B53" s="398"/>
      <c r="C53" s="324"/>
      <c r="D53" s="2" t="s">
        <v>770</v>
      </c>
      <c r="E53" s="100"/>
      <c r="F53" s="364" t="str">
        <f>IF(E53=0,"",IF($C$49="TCAC",VLOOKUP($A$49,RentsUA!$A$61:$H$77,MATCH($D53,RentsUA!$A$61:$H$61,0),FALSE),VLOOKUP($A$49,RentsUA!$A$12:$H$35,MATCH($D53,RentsUA!$A$12:$H$12,0),FALSE)))</f>
        <v/>
      </c>
      <c r="G53" s="364" t="str">
        <f t="shared" si="16"/>
        <v/>
      </c>
      <c r="H53" s="309" t="str">
        <f t="shared" si="17"/>
        <v/>
      </c>
      <c r="I53" s="365"/>
      <c r="J53" s="309" t="str">
        <f t="shared" si="18"/>
        <v xml:space="preserve"> </v>
      </c>
      <c r="K53" s="309" t="str">
        <f t="shared" si="19"/>
        <v xml:space="preserve"> </v>
      </c>
      <c r="L53" s="2255"/>
      <c r="M53" s="2257"/>
      <c r="N53" s="436"/>
      <c r="O53" s="420">
        <f>IFERROR(($I53+$G53)/(HLOOKUP($D53,RentsUA!$K$12:$Q$35,19,FALSE)),0)</f>
        <v>0</v>
      </c>
      <c r="P53" s="326"/>
    </row>
    <row r="54" spans="1:16" outlineLevel="1">
      <c r="A54" s="103"/>
      <c r="B54" s="46"/>
      <c r="C54" s="3"/>
      <c r="D54" s="2" t="s">
        <v>771</v>
      </c>
      <c r="E54" s="100"/>
      <c r="F54" s="364" t="str">
        <f>IF(E54=0,"",IF($C$49="TCAC",VLOOKUP($A$49,RentsUA!$A$61:$H$77,MATCH($D54,RentsUA!$A$61:$H$61,0),FALSE),VLOOKUP($A$49,RentsUA!$A$12:$H$35,MATCH($D54,RentsUA!$A$12:$H$12,0),FALSE)))</f>
        <v/>
      </c>
      <c r="G54" s="364" t="str">
        <f t="shared" si="16"/>
        <v/>
      </c>
      <c r="H54" s="309" t="str">
        <f t="shared" si="17"/>
        <v/>
      </c>
      <c r="I54" s="365"/>
      <c r="J54" s="309" t="str">
        <f t="shared" si="18"/>
        <v xml:space="preserve"> </v>
      </c>
      <c r="K54" s="309" t="str">
        <f t="shared" si="19"/>
        <v xml:space="preserve"> </v>
      </c>
      <c r="L54" s="2255"/>
      <c r="M54" s="2257"/>
      <c r="N54" s="436"/>
      <c r="O54" s="420">
        <f>IFERROR(($I54+$G54)/(HLOOKUP($D54,RentsUA!$K$12:$Q$35,19,FALSE)),0)</f>
        <v>0</v>
      </c>
      <c r="P54" s="326"/>
    </row>
    <row r="55" spans="1:16" ht="13.5" outlineLevel="1" thickBot="1">
      <c r="A55" s="687"/>
      <c r="B55" s="688"/>
      <c r="C55" s="688"/>
      <c r="D55" s="2" t="s">
        <v>772</v>
      </c>
      <c r="E55" s="689"/>
      <c r="F55" s="690" t="str">
        <f>IF(E55=0,"",IF($C$49="TCAC",VLOOKUP($A$49,RentsUA!$A$61:$H$77,MATCH($D55,RentsUA!$A$61:$H$61,0),FALSE),VLOOKUP($A$49,RentsUA!$A$12:$H$35,MATCH($D55,RentsUA!$A$12:$H$12,0),FALSE)))</f>
        <v/>
      </c>
      <c r="G55" s="364" t="str">
        <f t="shared" si="16"/>
        <v/>
      </c>
      <c r="H55" s="691" t="str">
        <f t="shared" si="17"/>
        <v/>
      </c>
      <c r="I55" s="692"/>
      <c r="J55" s="691" t="str">
        <f t="shared" si="18"/>
        <v xml:space="preserve"> </v>
      </c>
      <c r="K55" s="690" t="str">
        <f t="shared" si="19"/>
        <v xml:space="preserve"> </v>
      </c>
      <c r="L55" s="2288"/>
      <c r="M55" s="2289"/>
      <c r="N55" s="436"/>
      <c r="O55" s="420">
        <f>IFERROR(($I55+$G55)/(HLOOKUP($D55,RentsUA!$K$12:$Q$35,19,FALSE)),0)</f>
        <v>0</v>
      </c>
      <c r="P55" s="326"/>
    </row>
    <row r="56" spans="1:16" ht="13.5" outlineLevel="1" thickTop="1">
      <c r="A56" s="696" t="str">
        <f>IF(A49&lt;&gt;"","Subtotal "&amp;A49*100&amp;"% "&amp;C49&amp;" AMI "&amp;A53,"Subtotal:")</f>
        <v>Subtotal:</v>
      </c>
      <c r="B56" s="344"/>
      <c r="C56" s="693"/>
      <c r="D56" s="344"/>
      <c r="E56" s="698">
        <f>SUM(E49:E55)</f>
        <v>0</v>
      </c>
      <c r="F56" s="344"/>
      <c r="G56" s="694"/>
      <c r="H56" s="2290" t="str">
        <f>IF(COUNTA($E49:$E55)&gt;COUNTA($I49:$I55),"Fill in Tenant Rent above!","")</f>
        <v/>
      </c>
      <c r="I56" s="2290"/>
      <c r="J56" s="699">
        <f>SUM(J49:J55)</f>
        <v>0</v>
      </c>
      <c r="K56" s="697">
        <f>SUM(K49:K55)</f>
        <v>0</v>
      </c>
      <c r="L56" s="1146"/>
      <c r="M56" s="1147"/>
      <c r="N56" s="437"/>
      <c r="O56" s="420">
        <f>IFERROR(SUMPRODUCT(E49:E55,O49:O55)/E56,0)</f>
        <v>0</v>
      </c>
      <c r="P56" s="136" t="s">
        <v>628</v>
      </c>
    </row>
    <row r="57" spans="1:16" outlineLevel="1">
      <c r="A57" s="1773"/>
      <c r="B57" s="327"/>
      <c r="C57" s="108"/>
      <c r="D57" s="327"/>
      <c r="E57" s="1774"/>
      <c r="F57" s="327"/>
      <c r="G57" s="110"/>
      <c r="H57" s="1775"/>
      <c r="I57" s="1775"/>
      <c r="J57" s="1776"/>
      <c r="K57" s="1777"/>
      <c r="L57" s="1146"/>
      <c r="M57" s="1147"/>
      <c r="N57" s="437"/>
      <c r="O57" s="420"/>
      <c r="P57" s="136"/>
    </row>
    <row r="58" spans="1:16" s="191" customFormat="1" ht="76.5" outlineLevel="1">
      <c r="A58" s="2291" t="s">
        <v>215</v>
      </c>
      <c r="B58" s="2292"/>
      <c r="C58" s="464" t="s">
        <v>299</v>
      </c>
      <c r="D58" s="464" t="s">
        <v>627</v>
      </c>
      <c r="E58" s="464" t="s">
        <v>95</v>
      </c>
      <c r="F58" s="464" t="s">
        <v>226</v>
      </c>
      <c r="G58" s="464" t="s">
        <v>96</v>
      </c>
      <c r="H58" s="464" t="s">
        <v>262</v>
      </c>
      <c r="I58" s="464" t="s">
        <v>1273</v>
      </c>
      <c r="J58" s="464" t="s">
        <v>261</v>
      </c>
      <c r="K58" s="824" t="s">
        <v>263</v>
      </c>
      <c r="L58" s="2259" t="s">
        <v>894</v>
      </c>
      <c r="M58" s="2261"/>
      <c r="N58" s="140"/>
      <c r="O58" s="465" t="s">
        <v>1274</v>
      </c>
      <c r="P58" s="466"/>
    </row>
    <row r="59" spans="1:16" outlineLevel="1">
      <c r="A59" s="2262"/>
      <c r="B59" s="2263"/>
      <c r="C59" s="1727"/>
      <c r="D59" s="1" t="s">
        <v>97</v>
      </c>
      <c r="E59" s="100"/>
      <c r="F59" s="364" t="str">
        <f>IF(E59=0,"",IF($C$59="TCAC",VLOOKUP($A$59,RentsUA!$A$61:$H$77,MATCH($D59,RentsUA!$A$61:$H$61,0),FALSE),VLOOKUP($A$59,RentsUA!$A$12:$H$35,MATCH($D59,RentsUA!$A$12:$H$12,0),FALSE)))</f>
        <v/>
      </c>
      <c r="G59" s="364" t="str">
        <f t="shared" ref="G59:G65" si="20">IF($E59&gt;0,HLOOKUP($D59,UA,7,FALSE),"")</f>
        <v/>
      </c>
      <c r="H59" s="309" t="str">
        <f t="shared" ref="H59:H65" si="21">IF(E59&gt;0,F59-G59,"")</f>
        <v/>
      </c>
      <c r="I59" s="365"/>
      <c r="J59" s="309" t="str">
        <f t="shared" ref="J59:J65" si="22">IF(E59&gt;0,+I59*E59," ")</f>
        <v xml:space="preserve"> </v>
      </c>
      <c r="K59" s="364" t="str">
        <f>IF(E59&gt;0,H59*E59," ")</f>
        <v xml:space="preserve"> </v>
      </c>
      <c r="L59" s="2255"/>
      <c r="M59" s="2257"/>
      <c r="N59" s="436"/>
      <c r="O59" s="420">
        <f>IFERROR(($I59+$G59)/(HLOOKUP($D59,RentsUA!$K$12:$Q$35,19,FALSE)),0)</f>
        <v>0</v>
      </c>
      <c r="P59" s="326"/>
    </row>
    <row r="60" spans="1:16" outlineLevel="1">
      <c r="A60" s="323"/>
      <c r="B60" s="324"/>
      <c r="C60" s="41"/>
      <c r="D60" s="2" t="s">
        <v>98</v>
      </c>
      <c r="E60" s="100"/>
      <c r="F60" s="364" t="str">
        <f>IF(E60=0,"",IF($C$59="TCAC",VLOOKUP($A$59,RentsUA!$A$61:$H$77,MATCH($D60,RentsUA!$A$61:$H$61,0),FALSE),VLOOKUP($A$59,RentsUA!$A$12:$H$35,MATCH($D60,RentsUA!$A$12:$H$12,0),FALSE)))</f>
        <v/>
      </c>
      <c r="G60" s="364" t="str">
        <f t="shared" si="20"/>
        <v/>
      </c>
      <c r="H60" s="309" t="str">
        <f t="shared" si="21"/>
        <v/>
      </c>
      <c r="I60" s="365"/>
      <c r="J60" s="309" t="str">
        <f t="shared" si="22"/>
        <v xml:space="preserve"> </v>
      </c>
      <c r="K60" s="309" t="str">
        <f t="shared" ref="K60:K65" si="23">IF(E60&gt;0,H60*E60," ")</f>
        <v xml:space="preserve"> </v>
      </c>
      <c r="L60" s="2255"/>
      <c r="M60" s="2257"/>
      <c r="N60" s="436"/>
      <c r="O60" s="420">
        <f>IFERROR(($I60+$G60)/(HLOOKUP($D60,RentsUA!$K$12:$Q$35,19,FALSE)),0)</f>
        <v>0</v>
      </c>
      <c r="P60" s="326"/>
    </row>
    <row r="61" spans="1:16" outlineLevel="1">
      <c r="A61" s="337"/>
      <c r="B61" s="357"/>
      <c r="C61" s="336"/>
      <c r="D61" s="2" t="s">
        <v>768</v>
      </c>
      <c r="E61" s="100"/>
      <c r="F61" s="364" t="str">
        <f>IF(E61=0,"",IF($C$59="TCAC",VLOOKUP($A$59,RentsUA!$A$61:$H$77,MATCH($D61,RentsUA!$A$61:$H$61,0),FALSE),VLOOKUP($A$59,RentsUA!$A$12:$H$35,MATCH($D61,RentsUA!$A$12:$H$12,0),FALSE)))</f>
        <v/>
      </c>
      <c r="G61" s="364" t="str">
        <f t="shared" si="20"/>
        <v/>
      </c>
      <c r="H61" s="309" t="str">
        <f t="shared" si="21"/>
        <v/>
      </c>
      <c r="I61" s="365"/>
      <c r="J61" s="309" t="str">
        <f t="shared" si="22"/>
        <v xml:space="preserve"> </v>
      </c>
      <c r="K61" s="309" t="str">
        <f t="shared" si="23"/>
        <v xml:space="preserve"> </v>
      </c>
      <c r="L61" s="2255"/>
      <c r="M61" s="2257"/>
      <c r="N61" s="436"/>
      <c r="O61" s="420">
        <f>IFERROR(($I61+$G61)/(HLOOKUP($D61,RentsUA!$K$12:$Q$35,19,FALSE)),0)</f>
        <v>0</v>
      </c>
      <c r="P61" s="326"/>
    </row>
    <row r="62" spans="1:16" outlineLevel="1">
      <c r="A62" s="397"/>
      <c r="B62" s="398"/>
      <c r="C62" s="324"/>
      <c r="D62" s="2" t="s">
        <v>769</v>
      </c>
      <c r="E62" s="100"/>
      <c r="F62" s="364" t="str">
        <f>IF(E62=0,"",IF($C$59="TCAC",VLOOKUP($A$59,RentsUA!$A$61:$H$77,MATCH($D62,RentsUA!$A$61:$H$61,0),FALSE),VLOOKUP($A$59,RentsUA!$A$12:$H$35,MATCH($D62,RentsUA!$A$12:$H$12,0),FALSE)))</f>
        <v/>
      </c>
      <c r="G62" s="364" t="str">
        <f t="shared" si="20"/>
        <v/>
      </c>
      <c r="H62" s="309" t="str">
        <f t="shared" si="21"/>
        <v/>
      </c>
      <c r="I62" s="365"/>
      <c r="J62" s="309" t="str">
        <f t="shared" si="22"/>
        <v xml:space="preserve"> </v>
      </c>
      <c r="K62" s="309" t="str">
        <f t="shared" si="23"/>
        <v xml:space="preserve"> </v>
      </c>
      <c r="L62" s="2255"/>
      <c r="M62" s="2257"/>
      <c r="N62" s="436"/>
      <c r="O62" s="420">
        <f>IFERROR(($I62+$G62)/(HLOOKUP($D62,RentsUA!$K$12:$Q$35,19,FALSE)),0)</f>
        <v>0</v>
      </c>
      <c r="P62" s="326"/>
    </row>
    <row r="63" spans="1:16" outlineLevel="1">
      <c r="A63" s="397"/>
      <c r="B63" s="398"/>
      <c r="C63" s="324"/>
      <c r="D63" s="2" t="s">
        <v>770</v>
      </c>
      <c r="E63" s="100"/>
      <c r="F63" s="364" t="str">
        <f>IF(E63=0,"",IF($C$59="TCAC",VLOOKUP($A$59,RentsUA!$A$61:$H$77,MATCH($D63,RentsUA!$A$61:$H$61,0),FALSE),VLOOKUP($A$59,RentsUA!$A$12:$H$35,MATCH($D63,RentsUA!$A$12:$H$12,0),FALSE)))</f>
        <v/>
      </c>
      <c r="G63" s="364" t="str">
        <f t="shared" si="20"/>
        <v/>
      </c>
      <c r="H63" s="309" t="str">
        <f t="shared" si="21"/>
        <v/>
      </c>
      <c r="I63" s="365"/>
      <c r="J63" s="309" t="str">
        <f t="shared" si="22"/>
        <v xml:space="preserve"> </v>
      </c>
      <c r="K63" s="309" t="str">
        <f t="shared" si="23"/>
        <v xml:space="preserve"> </v>
      </c>
      <c r="L63" s="2255"/>
      <c r="M63" s="2257"/>
      <c r="N63" s="436"/>
      <c r="O63" s="420">
        <f>IFERROR(($I63+$G63)/(HLOOKUP($D63,RentsUA!$K$12:$Q$35,19,FALSE)),0)</f>
        <v>0</v>
      </c>
      <c r="P63" s="326"/>
    </row>
    <row r="64" spans="1:16" outlineLevel="1">
      <c r="A64" s="103"/>
      <c r="B64" s="46"/>
      <c r="C64" s="3"/>
      <c r="D64" s="2" t="s">
        <v>771</v>
      </c>
      <c r="E64" s="100"/>
      <c r="F64" s="364" t="str">
        <f>IF(E64=0,"",IF($C$59="TCAC",VLOOKUP($A$59,RentsUA!$A$61:$H$77,MATCH($D64,RentsUA!$A$61:$H$61,0),FALSE),VLOOKUP($A$59,RentsUA!$A$12:$H$35,MATCH($D64,RentsUA!$A$12:$H$12,0),FALSE)))</f>
        <v/>
      </c>
      <c r="G64" s="364" t="str">
        <f t="shared" si="20"/>
        <v/>
      </c>
      <c r="H64" s="309" t="str">
        <f t="shared" si="21"/>
        <v/>
      </c>
      <c r="I64" s="365"/>
      <c r="J64" s="309" t="str">
        <f t="shared" si="22"/>
        <v xml:space="preserve"> </v>
      </c>
      <c r="K64" s="309" t="str">
        <f t="shared" si="23"/>
        <v xml:space="preserve"> </v>
      </c>
      <c r="L64" s="2255"/>
      <c r="M64" s="2257"/>
      <c r="N64" s="436"/>
      <c r="O64" s="420">
        <f>IFERROR(($I64+$G64)/(HLOOKUP($D64,RentsUA!$K$12:$Q$35,19,FALSE)),0)</f>
        <v>0</v>
      </c>
      <c r="P64" s="326"/>
    </row>
    <row r="65" spans="1:29" ht="13.5" outlineLevel="1" thickBot="1">
      <c r="A65" s="687"/>
      <c r="B65" s="688"/>
      <c r="C65" s="688"/>
      <c r="D65" s="2" t="s">
        <v>772</v>
      </c>
      <c r="E65" s="689"/>
      <c r="F65" s="690" t="str">
        <f>IF(E65=0,"",IF($C$59="TCAC",VLOOKUP($A$59,RentsUA!$A$61:$H$77,MATCH($D65,RentsUA!$A$61:$H$61,0),FALSE),VLOOKUP($A$59,RentsUA!$A$12:$H$35,MATCH($D65,RentsUA!$A$12:$H$12,0),FALSE)))</f>
        <v/>
      </c>
      <c r="G65" s="364" t="str">
        <f t="shared" si="20"/>
        <v/>
      </c>
      <c r="H65" s="691" t="str">
        <f t="shared" si="21"/>
        <v/>
      </c>
      <c r="I65" s="692"/>
      <c r="J65" s="691" t="str">
        <f t="shared" si="22"/>
        <v xml:space="preserve"> </v>
      </c>
      <c r="K65" s="690" t="str">
        <f t="shared" si="23"/>
        <v xml:space="preserve"> </v>
      </c>
      <c r="L65" s="2288"/>
      <c r="M65" s="2289"/>
      <c r="N65" s="436"/>
      <c r="O65" s="420">
        <f>IFERROR(($I65+$G65)/(HLOOKUP($D65,RentsUA!$K$12:$Q$35,19,FALSE)),0)</f>
        <v>0</v>
      </c>
      <c r="P65" s="326"/>
    </row>
    <row r="66" spans="1:29" ht="13.5" outlineLevel="1" thickTop="1">
      <c r="A66" s="696" t="str">
        <f>IF(A59&lt;&gt;"","Subtotal "&amp;A59*100&amp;"% "&amp;C59&amp;" AMI "&amp;A63,"Subtotal:")</f>
        <v>Subtotal:</v>
      </c>
      <c r="B66" s="344"/>
      <c r="C66" s="693"/>
      <c r="D66" s="344"/>
      <c r="E66" s="698">
        <f>SUM(E59:E65)</f>
        <v>0</v>
      </c>
      <c r="F66" s="344"/>
      <c r="G66" s="694"/>
      <c r="H66" s="2290" t="str">
        <f>IF(COUNTA($E59:$E65)&gt;COUNTA($I59:$I65),"Fill in Tenant Rent above!","")</f>
        <v/>
      </c>
      <c r="I66" s="2290"/>
      <c r="J66" s="699">
        <f>SUM(J59:J65)</f>
        <v>0</v>
      </c>
      <c r="K66" s="697">
        <f>SUM(K59:K65)</f>
        <v>0</v>
      </c>
      <c r="L66" s="1146"/>
      <c r="M66" s="1147"/>
      <c r="N66" s="437"/>
      <c r="O66" s="420">
        <f>IFERROR(SUMPRODUCT(E59:E65,O59:O65)/E66,0)</f>
        <v>0</v>
      </c>
      <c r="P66" s="136" t="s">
        <v>628</v>
      </c>
    </row>
    <row r="67" spans="1:29">
      <c r="A67" s="456"/>
      <c r="B67" s="321"/>
      <c r="C67" s="345"/>
      <c r="D67" s="441"/>
      <c r="E67" s="478"/>
      <c r="F67" s="321"/>
      <c r="G67" s="2298" t="s">
        <v>566</v>
      </c>
      <c r="H67" s="2298"/>
      <c r="I67" s="2298"/>
      <c r="J67" s="367"/>
      <c r="K67" s="367"/>
      <c r="L67" s="420"/>
      <c r="M67" s="326"/>
      <c r="N67" s="437"/>
      <c r="O67" s="437"/>
      <c r="U67" s="136"/>
    </row>
    <row r="68" spans="1:29" ht="24" customHeight="1">
      <c r="A68" s="685"/>
      <c r="B68" s="324"/>
      <c r="C68" s="346"/>
      <c r="D68" s="778" t="s">
        <v>591</v>
      </c>
      <c r="E68" s="686">
        <f>SUM(E16,E26,E36,E46,E56,E66)</f>
        <v>0</v>
      </c>
      <c r="F68" s="324"/>
      <c r="G68" s="2299"/>
      <c r="H68" s="2299"/>
      <c r="I68" s="2299"/>
      <c r="J68" s="368">
        <f>SUM(J16,J26,J36,J46,J56,J66)</f>
        <v>0</v>
      </c>
      <c r="K68" s="2248" t="s">
        <v>1308</v>
      </c>
      <c r="L68" s="2248"/>
      <c r="M68" s="2248"/>
      <c r="N68" s="437"/>
      <c r="O68" s="1817">
        <f>AVERAGE(O66,O56,O46,O36,O26,O16)</f>
        <v>0</v>
      </c>
      <c r="P68" s="420"/>
      <c r="Q68" s="326"/>
      <c r="U68" s="136"/>
    </row>
    <row r="69" spans="1:29">
      <c r="A69" s="685"/>
      <c r="B69" s="324"/>
      <c r="C69" s="346"/>
      <c r="D69" s="324"/>
      <c r="E69" s="686"/>
      <c r="F69" s="324"/>
      <c r="G69" s="349"/>
      <c r="H69" s="715"/>
      <c r="I69" s="715"/>
      <c r="J69" s="368"/>
      <c r="K69" s="368"/>
      <c r="L69" s="213"/>
      <c r="M69" s="437"/>
      <c r="N69" s="437"/>
      <c r="O69" s="437"/>
      <c r="P69" s="420"/>
      <c r="Q69" s="326"/>
      <c r="U69" s="136"/>
    </row>
    <row r="70" spans="1:29">
      <c r="A70" s="685"/>
      <c r="B70" s="324"/>
      <c r="C70" s="346"/>
      <c r="D70" s="324"/>
      <c r="E70" s="686"/>
      <c r="F70" s="324"/>
      <c r="G70" s="349"/>
      <c r="H70" s="715"/>
      <c r="I70" s="715"/>
      <c r="J70" s="368"/>
      <c r="K70" s="368"/>
      <c r="L70" s="213"/>
      <c r="M70" s="437"/>
      <c r="N70" s="437"/>
      <c r="O70" s="437"/>
      <c r="P70" s="420"/>
      <c r="Q70" s="326"/>
      <c r="U70" s="136"/>
    </row>
    <row r="71" spans="1:29">
      <c r="A71" s="718" t="s">
        <v>1272</v>
      </c>
      <c r="B71" s="608"/>
      <c r="C71" s="719"/>
      <c r="D71" s="608"/>
      <c r="E71" s="716"/>
      <c r="F71" s="608"/>
      <c r="G71" s="720"/>
      <c r="H71" s="721"/>
      <c r="I71" s="721"/>
      <c r="J71" s="717"/>
      <c r="K71" s="717"/>
      <c r="L71" s="653"/>
      <c r="M71" s="717"/>
      <c r="N71" s="717"/>
      <c r="O71" s="717"/>
      <c r="P71" s="420"/>
      <c r="Q71" s="326"/>
      <c r="U71" s="136"/>
    </row>
    <row r="72" spans="1:29" ht="107.45" customHeight="1">
      <c r="A72" s="2297" t="s">
        <v>1275</v>
      </c>
      <c r="B72" s="2297"/>
      <c r="C72" s="2297"/>
      <c r="D72" s="2297"/>
      <c r="E72" s="2297"/>
      <c r="F72" s="2297"/>
      <c r="G72" s="2297"/>
      <c r="H72" s="2297"/>
      <c r="I72" s="2297"/>
      <c r="J72" s="2297"/>
      <c r="K72" s="2297"/>
      <c r="L72" s="2297"/>
      <c r="M72" s="475"/>
      <c r="N72" s="475"/>
      <c r="O72" s="475"/>
      <c r="Q72" s="475"/>
      <c r="R72" s="475"/>
      <c r="S72" s="324"/>
    </row>
    <row r="73" spans="1:29" s="136" customFormat="1" ht="93" customHeight="1">
      <c r="A73" s="2295" t="s">
        <v>215</v>
      </c>
      <c r="B73" s="2296"/>
      <c r="C73" s="467" t="s">
        <v>275</v>
      </c>
      <c r="D73" s="464" t="s">
        <v>627</v>
      </c>
      <c r="E73" s="467" t="s">
        <v>1277</v>
      </c>
      <c r="F73" s="464" t="str">
        <f>IF(ISNA(MATCH("Tenant",'2.Utilities&amp;OtherIncome'!$D$8:$D$11,0)),"Estimated Tenant Paid Rent","Estimated Tenant Paid Rent Excluding Utility Allowance")</f>
        <v>Estimated Tenant Paid Rent</v>
      </c>
      <c r="G73" s="467" t="s">
        <v>270</v>
      </c>
      <c r="H73" s="464" t="s">
        <v>95</v>
      </c>
      <c r="I73" s="464" t="s">
        <v>273</v>
      </c>
      <c r="J73" s="467" t="s">
        <v>231</v>
      </c>
      <c r="K73" s="476" t="s">
        <v>274</v>
      </c>
      <c r="L73" s="2259" t="s">
        <v>232</v>
      </c>
      <c r="M73" s="2260"/>
      <c r="N73" s="2260"/>
      <c r="O73" s="2261"/>
      <c r="P73" s="465" t="s">
        <v>1276</v>
      </c>
      <c r="Q73" s="192"/>
      <c r="R73" s="192"/>
      <c r="Z73" s="464" t="s">
        <v>226</v>
      </c>
      <c r="AA73" s="464" t="s">
        <v>96</v>
      </c>
      <c r="AB73" s="464" t="s">
        <v>262</v>
      </c>
      <c r="AC73" s="464" t="s">
        <v>263</v>
      </c>
    </row>
    <row r="74" spans="1:29">
      <c r="A74" s="2262"/>
      <c r="B74" s="2263"/>
      <c r="C74" s="477" t="str">
        <f>IF(A74&lt;&gt;"","MOHCD","")</f>
        <v/>
      </c>
      <c r="D74" s="1" t="s">
        <v>97</v>
      </c>
      <c r="E74" s="365"/>
      <c r="F74" s="365"/>
      <c r="G74" s="366">
        <f>IF($A$78&lt;&gt;"LOSP",E74-F74,0)</f>
        <v>0</v>
      </c>
      <c r="H74" s="100"/>
      <c r="I74" s="309" t="str">
        <f>IF(H74&gt;0,+F74*H74,"")</f>
        <v/>
      </c>
      <c r="J74" s="366">
        <f>IF($A$78&lt;&gt;"LOSP",G74*H74,0)</f>
        <v>0</v>
      </c>
      <c r="K74" s="309" t="str">
        <f>IF($H74="","",IF(OR($E74="",$F74=""),"",$I74+$J74))</f>
        <v/>
      </c>
      <c r="L74" s="2255"/>
      <c r="M74" s="2256"/>
      <c r="N74" s="2256"/>
      <c r="O74" s="2257"/>
      <c r="P74" s="839">
        <f>IF($H74&lt;&gt;"",($F74+HLOOKUP($D74,UA,7,FALSE))/(HLOOKUP($D74,RentsUA!$K$12:$Q$35,19,FALSE)),0)</f>
        <v>0</v>
      </c>
      <c r="Z74" s="364" t="str">
        <f>IF($H74=0," ",IF($C$74="TCAC",VLOOKUP($A$74,RentsUA!$A$61:$H$77,MATCH($D74,RentsUA!$A$61:$H$61,0),FALSE),VLOOKUP($A$74,RentsUA!$A$12:$H$35,MATCH($D74,RentsUA!$A$12:$H$12,0),FALSE)))</f>
        <v xml:space="preserve"> </v>
      </c>
      <c r="AA74" s="364" t="str">
        <f>IF($H74&gt;0,HLOOKUP($D74,#REF!,8,FALSE),"")</f>
        <v/>
      </c>
      <c r="AB74" s="309" t="str">
        <f t="shared" ref="AB74:AB80" si="24">IF(H74&gt;0,Z74-AA74," ")</f>
        <v xml:space="preserve"> </v>
      </c>
      <c r="AC74" s="364" t="str">
        <f t="shared" ref="AC74:AC80" si="25">IF(H74&gt;0,AB74*H74," ")</f>
        <v xml:space="preserve"> </v>
      </c>
    </row>
    <row r="75" spans="1:29">
      <c r="A75" s="106"/>
      <c r="B75" s="358"/>
      <c r="C75" s="4"/>
      <c r="D75" s="2" t="s">
        <v>98</v>
      </c>
      <c r="E75" s="365"/>
      <c r="F75" s="365"/>
      <c r="G75" s="366">
        <f t="shared" ref="G75:G80" si="26">IF($A$78&lt;&gt;"LOSP",E75-F75,0)</f>
        <v>0</v>
      </c>
      <c r="H75" s="100"/>
      <c r="I75" s="309" t="str">
        <f t="shared" ref="I75:I80" si="27">IF(H75&gt;0,+F75*H75," ")</f>
        <v xml:space="preserve"> </v>
      </c>
      <c r="J75" s="366">
        <f t="shared" ref="J75:J80" si="28">IF($A$78&lt;&gt;"LOSP",G75*H75,0)</f>
        <v>0</v>
      </c>
      <c r="K75" s="309" t="str">
        <f t="shared" ref="K75:K80" si="29">IF($H75="","",IF(OR($E75="",$F75=""),"",$I75+$J75))</f>
        <v/>
      </c>
      <c r="L75" s="2255"/>
      <c r="M75" s="2256"/>
      <c r="N75" s="2256"/>
      <c r="O75" s="2257"/>
      <c r="P75" s="839">
        <f>IF($H75&lt;&gt;"",($F75+HLOOKUP($D75,UA,7,FALSE))/(HLOOKUP($D75,RentsUA!$K$12:$Q$35,19,FALSE)),0)</f>
        <v>0</v>
      </c>
      <c r="Z75" s="364" t="str">
        <f>IF($H75=0," ",IF($C$74="TCAC",VLOOKUP($A$74,RentsUA!$A$61:$H$77,MATCH($D75,RentsUA!$A$61:$H$61,0),FALSE),VLOOKUP($A$74,RentsUA!$A$12:$H$35,MATCH($D75,RentsUA!$A$12:$H$12,0),FALSE)))</f>
        <v xml:space="preserve"> </v>
      </c>
      <c r="AA75" s="364" t="str">
        <f>IF($H75&gt;0,HLOOKUP($D75,#REF!,8,FALSE),"")</f>
        <v/>
      </c>
      <c r="AB75" s="309" t="str">
        <f t="shared" si="24"/>
        <v xml:space="preserve"> </v>
      </c>
      <c r="AC75" s="309" t="str">
        <f t="shared" si="25"/>
        <v xml:space="preserve"> </v>
      </c>
    </row>
    <row r="76" spans="1:29">
      <c r="A76" s="474" t="s">
        <v>216</v>
      </c>
      <c r="B76" s="357"/>
      <c r="C76" s="336"/>
      <c r="D76" s="2" t="s">
        <v>768</v>
      </c>
      <c r="E76" s="365"/>
      <c r="F76" s="365"/>
      <c r="G76" s="366">
        <f t="shared" si="26"/>
        <v>0</v>
      </c>
      <c r="H76" s="100"/>
      <c r="I76" s="309" t="str">
        <f t="shared" si="27"/>
        <v xml:space="preserve"> </v>
      </c>
      <c r="J76" s="366">
        <f t="shared" si="28"/>
        <v>0</v>
      </c>
      <c r="K76" s="309" t="str">
        <f t="shared" si="29"/>
        <v/>
      </c>
      <c r="L76" s="2255"/>
      <c r="M76" s="2256"/>
      <c r="N76" s="2256"/>
      <c r="O76" s="2257"/>
      <c r="P76" s="839">
        <f>IF($H76&lt;&gt;"",($F76+HLOOKUP($D76,UA,7,FALSE))/(HLOOKUP($D76,RentsUA!$K$12:$Q$35,19,FALSE)),0)</f>
        <v>0</v>
      </c>
      <c r="Z76" s="364" t="str">
        <f>IF($H76=0," ",IF($C$74="TCAC",VLOOKUP($A$74,RentsUA!$A$61:$H$77,MATCH($D76,RentsUA!$A$61:$H$61,0),FALSE),VLOOKUP($A$74,RentsUA!$A$12:$H$35,MATCH($D76,RentsUA!$A$12:$H$12,0),FALSE)))</f>
        <v xml:space="preserve"> </v>
      </c>
      <c r="AA76" s="364" t="str">
        <f>IF($H76&gt;0,HLOOKUP($D76,#REF!,8,FALSE),"")</f>
        <v/>
      </c>
      <c r="AB76" s="309" t="str">
        <f t="shared" si="24"/>
        <v xml:space="preserve"> </v>
      </c>
      <c r="AC76" s="309" t="str">
        <f t="shared" si="25"/>
        <v xml:space="preserve"> </v>
      </c>
    </row>
    <row r="77" spans="1:29">
      <c r="A77" s="496" t="s">
        <v>272</v>
      </c>
      <c r="B77" s="398"/>
      <c r="C77" s="324"/>
      <c r="D77" s="2" t="s">
        <v>769</v>
      </c>
      <c r="E77" s="365"/>
      <c r="F77" s="365"/>
      <c r="G77" s="366">
        <f t="shared" si="26"/>
        <v>0</v>
      </c>
      <c r="H77" s="100"/>
      <c r="I77" s="309" t="str">
        <f t="shared" si="27"/>
        <v xml:space="preserve"> </v>
      </c>
      <c r="J77" s="366">
        <f t="shared" si="28"/>
        <v>0</v>
      </c>
      <c r="K77" s="309" t="str">
        <f t="shared" si="29"/>
        <v/>
      </c>
      <c r="L77" s="2255"/>
      <c r="M77" s="2256"/>
      <c r="N77" s="2256"/>
      <c r="O77" s="2257"/>
      <c r="P77" s="839">
        <f>IF($H77&lt;&gt;"",($F77+HLOOKUP($D77,UA,7,FALSE))/(HLOOKUP($D77,RentsUA!$K$12:$Q$35,19,FALSE)),0)</f>
        <v>0</v>
      </c>
      <c r="Z77" s="364" t="str">
        <f>IF($H77=0," ",IF($C$74="TCAC",VLOOKUP($A$74,RentsUA!$A$61:$H$77,MATCH($D77,RentsUA!$A$61:$H$61,0),FALSE),VLOOKUP($A$74,RentsUA!$A$12:$H$35,MATCH($D77,RentsUA!$A$12:$H$12,0),FALSE)))</f>
        <v xml:space="preserve"> </v>
      </c>
      <c r="AA77" s="364" t="str">
        <f>IF($H77&gt;0,HLOOKUP($D77,#REF!,8,FALSE),"")</f>
        <v/>
      </c>
      <c r="AB77" s="309" t="str">
        <f t="shared" si="24"/>
        <v xml:space="preserve"> </v>
      </c>
      <c r="AC77" s="309" t="str">
        <f t="shared" si="25"/>
        <v xml:space="preserve"> </v>
      </c>
    </row>
    <row r="78" spans="1:29">
      <c r="A78" s="2264"/>
      <c r="B78" s="2265"/>
      <c r="C78" s="2266"/>
      <c r="D78" s="2" t="s">
        <v>770</v>
      </c>
      <c r="E78" s="365"/>
      <c r="F78" s="365"/>
      <c r="G78" s="366">
        <f t="shared" si="26"/>
        <v>0</v>
      </c>
      <c r="H78" s="100"/>
      <c r="I78" s="309" t="str">
        <f t="shared" si="27"/>
        <v xml:space="preserve"> </v>
      </c>
      <c r="J78" s="366">
        <f t="shared" si="28"/>
        <v>0</v>
      </c>
      <c r="K78" s="309" t="str">
        <f t="shared" si="29"/>
        <v/>
      </c>
      <c r="L78" s="2255"/>
      <c r="M78" s="2256"/>
      <c r="N78" s="2256"/>
      <c r="O78" s="2257"/>
      <c r="P78" s="839">
        <f>IF($H78&lt;&gt;"",($F78+HLOOKUP($D78,UA,7,FALSE))/(HLOOKUP($D78,RentsUA!$K$12:$Q$35,19,FALSE)),0)</f>
        <v>0</v>
      </c>
      <c r="W78" s="313">
        <f>IF(A74&lt;&gt;"",IF(A78="",1,0),0)</f>
        <v>0</v>
      </c>
      <c r="Z78" s="364" t="str">
        <f>IF($H78=0," ",IF($C$74="TCAC",VLOOKUP($A$74,RentsUA!$A$61:$H$77,MATCH($D78,RentsUA!$A$61:$H$61,0),FALSE),VLOOKUP($A$74,RentsUA!$A$12:$H$35,MATCH($D78,RentsUA!$A$12:$H$12,0),FALSE)))</f>
        <v xml:space="preserve"> </v>
      </c>
      <c r="AA78" s="364" t="str">
        <f>IF($H78&gt;0,HLOOKUP($D78,#REF!,8,FALSE),"")</f>
        <v/>
      </c>
      <c r="AB78" s="309" t="str">
        <f t="shared" si="24"/>
        <v xml:space="preserve"> </v>
      </c>
      <c r="AC78" s="309" t="str">
        <f t="shared" si="25"/>
        <v xml:space="preserve"> </v>
      </c>
    </row>
    <row r="79" spans="1:29">
      <c r="A79" s="791"/>
      <c r="B79" s="346"/>
      <c r="C79" s="346"/>
      <c r="D79" s="2" t="s">
        <v>771</v>
      </c>
      <c r="E79" s="365"/>
      <c r="F79" s="365"/>
      <c r="G79" s="366">
        <f t="shared" si="26"/>
        <v>0</v>
      </c>
      <c r="H79" s="100"/>
      <c r="I79" s="309" t="str">
        <f t="shared" si="27"/>
        <v xml:space="preserve"> </v>
      </c>
      <c r="J79" s="366">
        <f t="shared" si="28"/>
        <v>0</v>
      </c>
      <c r="K79" s="309" t="str">
        <f t="shared" si="29"/>
        <v/>
      </c>
      <c r="L79" s="2255"/>
      <c r="M79" s="2256"/>
      <c r="N79" s="2256"/>
      <c r="O79" s="2257"/>
      <c r="P79" s="839">
        <f>IF($H79&lt;&gt;"",($F79+HLOOKUP($D79,UA,7,FALSE))/(HLOOKUP($D79,RentsUA!$K$12:$Q$35,19,FALSE)),0)</f>
        <v>0</v>
      </c>
      <c r="Z79" s="364" t="str">
        <f>IF($H79=0," ",IF($C$74="TCAC",VLOOKUP($A$74,RentsUA!$A$61:$H$77,MATCH($D79,RentsUA!$A$61:$H$61,0),FALSE),VLOOKUP($A$74,RentsUA!$A$12:$H$35,MATCH($D79,RentsUA!$A$12:$H$12,0),FALSE)))</f>
        <v xml:space="preserve"> </v>
      </c>
      <c r="AA79" s="364" t="str">
        <f>IF($H79&gt;0,HLOOKUP($D79,#REF!,8,FALSE),"")</f>
        <v/>
      </c>
      <c r="AB79" s="309" t="str">
        <f t="shared" si="24"/>
        <v xml:space="preserve"> </v>
      </c>
      <c r="AC79" s="309" t="str">
        <f t="shared" si="25"/>
        <v xml:space="preserve"> </v>
      </c>
    </row>
    <row r="80" spans="1:29" ht="13.5" thickBot="1">
      <c r="A80" s="687"/>
      <c r="B80" s="688"/>
      <c r="C80" s="688"/>
      <c r="D80" s="2" t="s">
        <v>772</v>
      </c>
      <c r="E80" s="692"/>
      <c r="F80" s="692"/>
      <c r="G80" s="723">
        <f t="shared" si="26"/>
        <v>0</v>
      </c>
      <c r="H80" s="689"/>
      <c r="I80" s="691" t="str">
        <f t="shared" si="27"/>
        <v xml:space="preserve"> </v>
      </c>
      <c r="J80" s="723">
        <f t="shared" si="28"/>
        <v>0</v>
      </c>
      <c r="K80" s="691" t="str">
        <f t="shared" si="29"/>
        <v/>
      </c>
      <c r="L80" s="2288"/>
      <c r="M80" s="2293"/>
      <c r="N80" s="2293"/>
      <c r="O80" s="2289"/>
      <c r="P80" s="839">
        <f>IF($H80&lt;&gt;"",($F80+HLOOKUP($D80,UA,7,FALSE))/(HLOOKUP($D80,RentsUA!$K$12:$Q$35,19,FALSE)),0)</f>
        <v>0</v>
      </c>
      <c r="Z80" s="364" t="str">
        <f>IF($H80=0," ",IF($C$74="TCAC",VLOOKUP($A$74,RentsUA!$A$61:$H$77,MATCH($D80,RentsUA!$A$61:$H$61,0),FALSE),VLOOKUP($A$74,RentsUA!$A$12:$H$35,MATCH($D80,RentsUA!$A$12:$H$12,0),FALSE)))</f>
        <v xml:space="preserve"> </v>
      </c>
      <c r="AA80" s="364" t="str">
        <f>IF($H80&gt;0,HLOOKUP($D80,#REF!,8,FALSE),"")</f>
        <v/>
      </c>
      <c r="AB80" s="309" t="str">
        <f t="shared" si="24"/>
        <v xml:space="preserve"> </v>
      </c>
      <c r="AC80" s="364" t="str">
        <f t="shared" si="25"/>
        <v xml:space="preserve"> </v>
      </c>
    </row>
    <row r="81" spans="1:29" ht="12.75" customHeight="1" thickTop="1">
      <c r="A81" s="696" t="str">
        <f>IF(A74&lt;&gt;"","Subtotal "&amp;A74*100&amp;"% "&amp;C74&amp;" AMI "&amp;A78,"Subtotal")</f>
        <v>Subtotal</v>
      </c>
      <c r="B81" s="724"/>
      <c r="C81" s="724"/>
      <c r="D81" s="344"/>
      <c r="E81" s="2258" t="str">
        <f>IF($A78="LOSP","",IF(OR(COUNTA($H74:$H80)&gt;COUNTA(E74:E80),COUNTA($H74:$H80)&gt;COUNTA($F74:$F80)),"Enter Contract Rent/Estimated Tenant Rent",""))</f>
        <v/>
      </c>
      <c r="F81" s="2258"/>
      <c r="G81" s="2258"/>
      <c r="H81" s="698">
        <f>SUM(H74:H80)</f>
        <v>0</v>
      </c>
      <c r="I81" s="726">
        <f>SUM(I74:I80)</f>
        <v>0</v>
      </c>
      <c r="J81" s="726">
        <f>SUM(J74:J80)</f>
        <v>0</v>
      </c>
      <c r="K81" s="697">
        <f>SUM(K74:K80)</f>
        <v>0</v>
      </c>
      <c r="L81" s="344"/>
      <c r="M81" s="695"/>
      <c r="N81" s="344"/>
      <c r="O81" s="725"/>
      <c r="P81" s="420">
        <f>IFERROR(SUMPRODUCT(H74:H80,P74:P80)/H81,0)</f>
        <v>0</v>
      </c>
      <c r="Q81" s="136" t="s">
        <v>628</v>
      </c>
      <c r="Z81" s="367"/>
      <c r="AC81" s="367">
        <f>SUM(AC74:AC80)</f>
        <v>0</v>
      </c>
    </row>
    <row r="82" spans="1:29">
      <c r="A82" s="108"/>
      <c r="B82" s="108"/>
      <c r="C82" s="108"/>
      <c r="D82" s="108"/>
      <c r="E82" s="480"/>
      <c r="F82" s="480"/>
      <c r="G82" s="110"/>
      <c r="H82" s="110"/>
      <c r="I82" s="110"/>
      <c r="J82" s="111"/>
      <c r="K82" s="355"/>
      <c r="L82" s="327"/>
      <c r="M82" s="327"/>
      <c r="N82" s="327"/>
      <c r="S82" s="324"/>
      <c r="Z82" s="355"/>
    </row>
    <row r="83" spans="1:29" ht="102">
      <c r="A83" s="2291" t="s">
        <v>215</v>
      </c>
      <c r="B83" s="2292"/>
      <c r="C83" s="464" t="s">
        <v>275</v>
      </c>
      <c r="D83" s="464" t="s">
        <v>627</v>
      </c>
      <c r="E83" s="467" t="s">
        <v>1277</v>
      </c>
      <c r="F83" s="464" t="str">
        <f>IF(ISNA(MATCH("Tenant",'2.Utilities&amp;OtherIncome'!$D$8:$D$11,0)),"Estimated Tenant Paid Rent","Estimated Tenant Paid Rent Excluding Utility Allowance")</f>
        <v>Estimated Tenant Paid Rent</v>
      </c>
      <c r="G83" s="467" t="s">
        <v>270</v>
      </c>
      <c r="H83" s="464" t="s">
        <v>95</v>
      </c>
      <c r="I83" s="464" t="s">
        <v>273</v>
      </c>
      <c r="J83" s="440" t="s">
        <v>231</v>
      </c>
      <c r="K83" s="476" t="s">
        <v>274</v>
      </c>
      <c r="L83" s="2259" t="s">
        <v>232</v>
      </c>
      <c r="M83" s="2260"/>
      <c r="N83" s="2260"/>
      <c r="O83" s="2261"/>
      <c r="P83" s="465" t="s">
        <v>1276</v>
      </c>
      <c r="Z83" s="439" t="s">
        <v>226</v>
      </c>
      <c r="AA83" s="439" t="s">
        <v>96</v>
      </c>
      <c r="AB83" s="439" t="s">
        <v>262</v>
      </c>
      <c r="AC83" s="439" t="s">
        <v>263</v>
      </c>
    </row>
    <row r="84" spans="1:29">
      <c r="A84" s="2262"/>
      <c r="B84" s="2263"/>
      <c r="C84" s="477" t="str">
        <f>IF(A84&lt;&gt;"","MOHCD","")</f>
        <v/>
      </c>
      <c r="D84" s="1" t="s">
        <v>97</v>
      </c>
      <c r="E84" s="365"/>
      <c r="F84" s="365"/>
      <c r="G84" s="366">
        <f>IF($A$88&lt;&gt;"LOSP",E84-F84,0)</f>
        <v>0</v>
      </c>
      <c r="H84" s="100"/>
      <c r="I84" s="309" t="str">
        <f t="shared" ref="I84:I90" si="30">IF(H84&gt;0,+F84*H84," ")</f>
        <v xml:space="preserve"> </v>
      </c>
      <c r="J84" s="366">
        <f>IF($A$88&lt;&gt;"LOSP",G84*H84,0)</f>
        <v>0</v>
      </c>
      <c r="K84" s="309" t="str">
        <f>IF($H84="","",IF(OR($E84="",$F84=""),"",$I84+$J84))</f>
        <v/>
      </c>
      <c r="L84" s="2255"/>
      <c r="M84" s="2256"/>
      <c r="N84" s="2256"/>
      <c r="O84" s="2257"/>
      <c r="P84" s="420">
        <f>IF($H84&lt;&gt;"",($F84+HLOOKUP($D84,UA,7,FALSE))/(HLOOKUP($D84,RentsUA!$K$12:$Q$35,19,FALSE)),0)</f>
        <v>0</v>
      </c>
      <c r="Z84" s="364" t="str">
        <f>IF($H84=0," ",IF($C$84="TCAC",VLOOKUP($A$84,RentsUA!$A$61:$H$77,MATCH($D84,RentsUA!$A$61:$H$61,0),FALSE),VLOOKUP($A$84,RentsUA!$A$12:$H$35,MATCH($D84,RentsUA!$A$12:$H$12,0),FALSE)))</f>
        <v xml:space="preserve"> </v>
      </c>
      <c r="AA84" s="364" t="str">
        <f>IF($H84&gt;0,HLOOKUP($D84,#REF!,8,FALSE),"")</f>
        <v/>
      </c>
      <c r="AB84" s="309" t="str">
        <f t="shared" ref="AB84:AB90" si="31">IF(H84&gt;0,Z84-AA84," ")</f>
        <v xml:space="preserve"> </v>
      </c>
      <c r="AC84" s="364" t="str">
        <f t="shared" ref="AC84:AC90" si="32">IF(H84&gt;0,AB84*H84," ")</f>
        <v xml:space="preserve"> </v>
      </c>
    </row>
    <row r="85" spans="1:29">
      <c r="A85" s="106"/>
      <c r="B85" s="358"/>
      <c r="C85" s="4"/>
      <c r="D85" s="2" t="s">
        <v>98</v>
      </c>
      <c r="E85" s="365"/>
      <c r="F85" s="365"/>
      <c r="G85" s="366">
        <f t="shared" ref="G85:G90" si="33">IF($A$88&lt;&gt;"LOSP",E85-F85,0)</f>
        <v>0</v>
      </c>
      <c r="H85" s="100"/>
      <c r="I85" s="309" t="str">
        <f t="shared" si="30"/>
        <v xml:space="preserve"> </v>
      </c>
      <c r="J85" s="366">
        <f t="shared" ref="J85:J90" si="34">IF($A$88&lt;&gt;"LOSP",G85*H85,0)</f>
        <v>0</v>
      </c>
      <c r="K85" s="309" t="str">
        <f t="shared" ref="K85:K90" si="35">IF($H85="","",IF(OR($E85="",$F85=""),"",$I85+$J85))</f>
        <v/>
      </c>
      <c r="L85" s="2255"/>
      <c r="M85" s="2256"/>
      <c r="N85" s="2256"/>
      <c r="O85" s="2257"/>
      <c r="P85" s="420">
        <f>IF($H85&lt;&gt;"",($F85+HLOOKUP($D85,UA,7,FALSE))/(HLOOKUP($D85,RentsUA!$K$12:$Q$35,19,FALSE)),0)</f>
        <v>0</v>
      </c>
      <c r="Z85" s="364" t="str">
        <f>IF($H85=0," ",IF($C$84="TCAC",VLOOKUP($A$84,RentsUA!$A$61:$H$77,MATCH($D85,RentsUA!$A$61:$H$61,0),FALSE),VLOOKUP($A$84,RentsUA!$A$12:$H$35,MATCH($D85,RentsUA!$A$12:$H$12,0),FALSE)))</f>
        <v xml:space="preserve"> </v>
      </c>
      <c r="AA85" s="364" t="str">
        <f>IF($H85&gt;0,HLOOKUP($D85,#REF!,8,FALSE),"")</f>
        <v/>
      </c>
      <c r="AB85" s="309" t="str">
        <f t="shared" si="31"/>
        <v xml:space="preserve"> </v>
      </c>
      <c r="AC85" s="309" t="str">
        <f t="shared" si="32"/>
        <v xml:space="preserve"> </v>
      </c>
    </row>
    <row r="86" spans="1:29">
      <c r="A86" s="474" t="s">
        <v>216</v>
      </c>
      <c r="B86" s="357"/>
      <c r="C86" s="336"/>
      <c r="D86" s="2" t="s">
        <v>768</v>
      </c>
      <c r="E86" s="365"/>
      <c r="F86" s="365"/>
      <c r="G86" s="366">
        <f t="shared" si="33"/>
        <v>0</v>
      </c>
      <c r="H86" s="100"/>
      <c r="I86" s="309" t="str">
        <f t="shared" si="30"/>
        <v xml:space="preserve"> </v>
      </c>
      <c r="J86" s="366">
        <f t="shared" si="34"/>
        <v>0</v>
      </c>
      <c r="K86" s="309" t="str">
        <f t="shared" si="35"/>
        <v/>
      </c>
      <c r="L86" s="2255"/>
      <c r="M86" s="2256"/>
      <c r="N86" s="2256"/>
      <c r="O86" s="2257"/>
      <c r="P86" s="420">
        <f>IF($H86&lt;&gt;"",($F86+HLOOKUP($D86,UA,7,FALSE))/(HLOOKUP($D86,RentsUA!$K$12:$Q$35,19,FALSE)),0)</f>
        <v>0</v>
      </c>
      <c r="Z86" s="364" t="str">
        <f>IF($H86=0," ",IF($C$84="TCAC",VLOOKUP($A$84,RentsUA!$A$61:$H$77,MATCH($D86,RentsUA!$A$61:$H$61,0),FALSE),VLOOKUP($A$84,RentsUA!$A$12:$H$35,MATCH($D86,RentsUA!$A$12:$H$12,0),FALSE)))</f>
        <v xml:space="preserve"> </v>
      </c>
      <c r="AA86" s="364" t="str">
        <f>IF($H86&gt;0,HLOOKUP($D86,#REF!,8,FALSE),"")</f>
        <v/>
      </c>
      <c r="AB86" s="309" t="str">
        <f t="shared" si="31"/>
        <v xml:space="preserve"> </v>
      </c>
      <c r="AC86" s="309" t="str">
        <f t="shared" si="32"/>
        <v xml:space="preserve"> </v>
      </c>
    </row>
    <row r="87" spans="1:29">
      <c r="A87" s="496" t="s">
        <v>272</v>
      </c>
      <c r="B87" s="398"/>
      <c r="C87" s="324"/>
      <c r="D87" s="2" t="s">
        <v>769</v>
      </c>
      <c r="E87" s="365"/>
      <c r="F87" s="365"/>
      <c r="G87" s="366">
        <f t="shared" si="33"/>
        <v>0</v>
      </c>
      <c r="H87" s="100"/>
      <c r="I87" s="309" t="str">
        <f t="shared" si="30"/>
        <v xml:space="preserve"> </v>
      </c>
      <c r="J87" s="366">
        <f t="shared" si="34"/>
        <v>0</v>
      </c>
      <c r="K87" s="309" t="str">
        <f t="shared" si="35"/>
        <v/>
      </c>
      <c r="L87" s="2255"/>
      <c r="M87" s="2256"/>
      <c r="N87" s="2256"/>
      <c r="O87" s="2257"/>
      <c r="P87" s="420">
        <f>IF($H87&lt;&gt;"",($F87+HLOOKUP($D87,UA,7,FALSE))/(HLOOKUP($D87,RentsUA!$K$12:$Q$35,19,FALSE)),0)</f>
        <v>0</v>
      </c>
      <c r="Z87" s="364" t="str">
        <f>IF($H87=0," ",IF($C$84="TCAC",VLOOKUP($A$84,RentsUA!$A$61:$H$77,MATCH($D87,RentsUA!$A$61:$H$61,0),FALSE),VLOOKUP($A$84,RentsUA!$A$12:$H$35,MATCH($D87,RentsUA!$A$12:$H$12,0),FALSE)))</f>
        <v xml:space="preserve"> </v>
      </c>
      <c r="AA87" s="364" t="str">
        <f>IF($H87&gt;0,HLOOKUP($D87,#REF!,8,FALSE),"")</f>
        <v/>
      </c>
      <c r="AB87" s="309" t="str">
        <f t="shared" si="31"/>
        <v xml:space="preserve"> </v>
      </c>
      <c r="AC87" s="309" t="str">
        <f t="shared" si="32"/>
        <v xml:space="preserve"> </v>
      </c>
    </row>
    <row r="88" spans="1:29">
      <c r="A88" s="2264"/>
      <c r="B88" s="2265"/>
      <c r="C88" s="2266"/>
      <c r="D88" s="2" t="s">
        <v>770</v>
      </c>
      <c r="E88" s="365"/>
      <c r="F88" s="365"/>
      <c r="G88" s="366">
        <f t="shared" si="33"/>
        <v>0</v>
      </c>
      <c r="H88" s="100"/>
      <c r="I88" s="309" t="str">
        <f t="shared" si="30"/>
        <v xml:space="preserve"> </v>
      </c>
      <c r="J88" s="366">
        <f t="shared" si="34"/>
        <v>0</v>
      </c>
      <c r="K88" s="309" t="str">
        <f t="shared" si="35"/>
        <v/>
      </c>
      <c r="L88" s="2255"/>
      <c r="M88" s="2256"/>
      <c r="N88" s="2256"/>
      <c r="O88" s="2257"/>
      <c r="P88" s="420">
        <f>IF($H88&lt;&gt;"",($F88+HLOOKUP($D88,UA,7,FALSE))/(HLOOKUP($D88,RentsUA!$K$12:$Q$35,19,FALSE)),0)</f>
        <v>0</v>
      </c>
      <c r="W88" s="313">
        <f>IF(A84&lt;&gt;"",IF(A88="",1,0),0)</f>
        <v>0</v>
      </c>
      <c r="Z88" s="364" t="str">
        <f>IF($H88=0," ",IF($C$84="TCAC",VLOOKUP($A$84,RentsUA!$A$61:$H$77,MATCH($D88,RentsUA!$A$61:$H$61,0),FALSE),VLOOKUP($A$84,RentsUA!$A$12:$H$35,MATCH($D88,RentsUA!$A$12:$H$12,0),FALSE)))</f>
        <v xml:space="preserve"> </v>
      </c>
      <c r="AA88" s="364" t="str">
        <f>IF($H88&gt;0,HLOOKUP($D88,#REF!,8,FALSE),"")</f>
        <v/>
      </c>
      <c r="AB88" s="309" t="str">
        <f t="shared" si="31"/>
        <v xml:space="preserve"> </v>
      </c>
      <c r="AC88" s="309" t="str">
        <f t="shared" si="32"/>
        <v xml:space="preserve"> </v>
      </c>
    </row>
    <row r="89" spans="1:29">
      <c r="A89" s="107"/>
      <c r="B89" s="4"/>
      <c r="C89" s="4"/>
      <c r="D89" s="2" t="s">
        <v>771</v>
      </c>
      <c r="E89" s="365"/>
      <c r="F89" s="365"/>
      <c r="G89" s="366">
        <f t="shared" si="33"/>
        <v>0</v>
      </c>
      <c r="H89" s="100"/>
      <c r="I89" s="309" t="str">
        <f t="shared" si="30"/>
        <v xml:space="preserve"> </v>
      </c>
      <c r="J89" s="366">
        <f t="shared" si="34"/>
        <v>0</v>
      </c>
      <c r="K89" s="309" t="str">
        <f t="shared" si="35"/>
        <v/>
      </c>
      <c r="L89" s="2255"/>
      <c r="M89" s="2256"/>
      <c r="N89" s="2256"/>
      <c r="O89" s="2257"/>
      <c r="P89" s="420">
        <f>IF($H89&lt;&gt;"",($F89+HLOOKUP($D89,UA,7,FALSE))/(HLOOKUP($D89,RentsUA!$K$12:$Q$35,19,FALSE)),0)</f>
        <v>0</v>
      </c>
      <c r="Z89" s="364" t="str">
        <f>IF($H89=0," ",IF($C$84="TCAC",VLOOKUP($A$84,RentsUA!$A$61:$H$77,MATCH($D89,RentsUA!$A$61:$H$61,0),FALSE),VLOOKUP($A$84,RentsUA!$A$12:$H$35,MATCH($D89,RentsUA!$A$12:$H$12,0),FALSE)))</f>
        <v xml:space="preserve"> </v>
      </c>
      <c r="AA89" s="364" t="str">
        <f>IF($H89&gt;0,HLOOKUP($D89,#REF!,8,FALSE),"")</f>
        <v/>
      </c>
      <c r="AB89" s="309" t="str">
        <f t="shared" si="31"/>
        <v xml:space="preserve"> </v>
      </c>
      <c r="AC89" s="309" t="str">
        <f t="shared" si="32"/>
        <v xml:space="preserve"> </v>
      </c>
    </row>
    <row r="90" spans="1:29" ht="13.5" thickBot="1">
      <c r="A90" s="104"/>
      <c r="B90" s="105"/>
      <c r="C90" s="105"/>
      <c r="D90" s="2" t="s">
        <v>772</v>
      </c>
      <c r="E90" s="692"/>
      <c r="F90" s="692"/>
      <c r="G90" s="366">
        <f t="shared" si="33"/>
        <v>0</v>
      </c>
      <c r="H90" s="100"/>
      <c r="I90" s="309" t="str">
        <f t="shared" si="30"/>
        <v xml:space="preserve"> </v>
      </c>
      <c r="J90" s="366">
        <f t="shared" si="34"/>
        <v>0</v>
      </c>
      <c r="K90" s="309" t="str">
        <f t="shared" si="35"/>
        <v/>
      </c>
      <c r="L90" s="2255"/>
      <c r="M90" s="2256"/>
      <c r="N90" s="2256"/>
      <c r="O90" s="2257"/>
      <c r="P90" s="420">
        <f>IF($H90&lt;&gt;"",($F90+HLOOKUP($D90,UA,7,FALSE))/(HLOOKUP($D90,RentsUA!$K$12:$Q$35,19,FALSE)),0)</f>
        <v>0</v>
      </c>
      <c r="Z90" s="364" t="str">
        <f>IF($H90=0," ",IF($C$84="TCAC",VLOOKUP($A$84,RentsUA!$A$61:$H$77,MATCH($D90,RentsUA!$A$61:$H$61,0),FALSE),VLOOKUP($A$84,RentsUA!$A$12:$H$35,MATCH($D90,RentsUA!$A$12:$H$12,0),FALSE)))</f>
        <v xml:space="preserve"> </v>
      </c>
      <c r="AA90" s="364" t="str">
        <f>IF($H90&gt;0,HLOOKUP($D90,#REF!,8,FALSE),"")</f>
        <v/>
      </c>
      <c r="AB90" s="309" t="str">
        <f t="shared" si="31"/>
        <v xml:space="preserve"> </v>
      </c>
      <c r="AC90" s="364" t="str">
        <f t="shared" si="32"/>
        <v xml:space="preserve"> </v>
      </c>
    </row>
    <row r="91" spans="1:29" ht="13.5" thickTop="1">
      <c r="A91" s="696" t="str">
        <f>IF(A84&lt;&gt;"","Subtotal "&amp;A84*100&amp;"% "&amp;C84&amp;" AMI "&amp;A88,"Subtotal")</f>
        <v>Subtotal</v>
      </c>
      <c r="B91" s="724"/>
      <c r="C91" s="724"/>
      <c r="D91" s="344"/>
      <c r="E91" s="2258" t="str">
        <f>IF($A88="LOSP","",IF(OR(COUNTA($H84:$H90)&gt;COUNTA(E84:E90),COUNTA($H84:$H90)&gt;COUNTA($F84:$F90)),"Enter Contract Rent/Estimated Tenant Rent",""))</f>
        <v/>
      </c>
      <c r="F91" s="2258"/>
      <c r="G91" s="2258"/>
      <c r="H91" s="698">
        <f>SUM(H84:H90)</f>
        <v>0</v>
      </c>
      <c r="I91" s="726">
        <f>SUM(I84:I90)</f>
        <v>0</v>
      </c>
      <c r="J91" s="726">
        <f>SUM(J84:J90)</f>
        <v>0</v>
      </c>
      <c r="K91" s="697">
        <f>SUM(K84:K90)</f>
        <v>0</v>
      </c>
      <c r="L91" s="344"/>
      <c r="M91" s="695"/>
      <c r="N91" s="344"/>
      <c r="O91" s="725"/>
      <c r="P91" s="420">
        <f>IFERROR(SUMPRODUCT(H84:H90,P84:P90)/H91,0)</f>
        <v>0</v>
      </c>
      <c r="Q91" s="136" t="s">
        <v>628</v>
      </c>
      <c r="Z91" s="367"/>
      <c r="AB91" s="213"/>
      <c r="AC91" s="367">
        <f>SUM(AC84:AC90)</f>
        <v>0</v>
      </c>
    </row>
    <row r="92" spans="1:29">
      <c r="A92" s="108"/>
      <c r="B92" s="108"/>
      <c r="C92" s="108"/>
      <c r="D92" s="108"/>
      <c r="E92" s="109"/>
      <c r="F92" s="338"/>
      <c r="G92" s="110"/>
      <c r="H92" s="110"/>
      <c r="I92" s="110"/>
      <c r="J92" s="111"/>
      <c r="K92" s="355"/>
      <c r="L92" s="327"/>
      <c r="M92" s="327"/>
      <c r="N92" s="327"/>
      <c r="P92" s="324"/>
      <c r="Z92" s="355"/>
    </row>
    <row r="93" spans="1:29" s="136" customFormat="1" ht="102">
      <c r="A93" s="2291" t="s">
        <v>215</v>
      </c>
      <c r="B93" s="2292"/>
      <c r="C93" s="464" t="s">
        <v>275</v>
      </c>
      <c r="D93" s="464" t="s">
        <v>627</v>
      </c>
      <c r="E93" s="467" t="s">
        <v>269</v>
      </c>
      <c r="F93" s="464" t="str">
        <f>IF(ISNA(MATCH("Tenant",'2.Utilities&amp;OtherIncome'!$D$8:$D$11,0)),"Estimated Tenant Paid Rent","Estimated Tenant Paid Rent Excluding Utility Allowance")</f>
        <v>Estimated Tenant Paid Rent</v>
      </c>
      <c r="G93" s="467" t="s">
        <v>270</v>
      </c>
      <c r="H93" s="464" t="s">
        <v>95</v>
      </c>
      <c r="I93" s="464" t="s">
        <v>273</v>
      </c>
      <c r="J93" s="467" t="s">
        <v>231</v>
      </c>
      <c r="K93" s="476" t="s">
        <v>274</v>
      </c>
      <c r="L93" s="2259" t="s">
        <v>232</v>
      </c>
      <c r="M93" s="2260"/>
      <c r="N93" s="2260"/>
      <c r="O93" s="2261"/>
      <c r="P93" s="465" t="s">
        <v>1276</v>
      </c>
      <c r="Z93" s="464" t="s">
        <v>226</v>
      </c>
      <c r="AA93" s="464" t="s">
        <v>96</v>
      </c>
      <c r="AB93" s="464" t="s">
        <v>262</v>
      </c>
      <c r="AC93" s="464" t="s">
        <v>263</v>
      </c>
    </row>
    <row r="94" spans="1:29">
      <c r="A94" s="2262"/>
      <c r="B94" s="2263"/>
      <c r="C94" s="477" t="str">
        <f>IF(A94&lt;&gt;"","MOHCD","")</f>
        <v/>
      </c>
      <c r="D94" s="1" t="s">
        <v>97</v>
      </c>
      <c r="E94" s="365"/>
      <c r="F94" s="365"/>
      <c r="G94" s="366">
        <f>IF($A$98&lt;&gt;"LOSP",E94-F94,0)</f>
        <v>0</v>
      </c>
      <c r="H94" s="100"/>
      <c r="I94" s="309" t="str">
        <f t="shared" ref="I94:I100" si="36">IF(H94&gt;0,+F94*H94," ")</f>
        <v xml:space="preserve"> </v>
      </c>
      <c r="J94" s="366">
        <f>IF($A$98&lt;&gt;"LOSP",G94*H94,0)</f>
        <v>0</v>
      </c>
      <c r="K94" s="309" t="str">
        <f>IF($H94="","",IF(OR($E94="",$F94=""),"",$I94+$J94))</f>
        <v/>
      </c>
      <c r="L94" s="2255"/>
      <c r="M94" s="2256"/>
      <c r="N94" s="2256"/>
      <c r="O94" s="2257"/>
      <c r="P94" s="420">
        <f>IF($H94&lt;&gt;"",($F94+HLOOKUP($D94,UA,7,FALSE))/(HLOOKUP($D94,RentsUA!$K$12:$Q$35,19,FALSE)),0)</f>
        <v>0</v>
      </c>
      <c r="Z94" s="364" t="str">
        <f>IF($H94=0," ",IF($C$94="TCAC",VLOOKUP($A$94,RentsUA!$A$61:$H$77,MATCH($D94,RentsUA!$A$61:$H$61,0),FALSE),VLOOKUP($A$94,RentsUA!$A$12:$H$35,MATCH($D94,RentsUA!$A$12:$H$12,0),FALSE)))</f>
        <v xml:space="preserve"> </v>
      </c>
      <c r="AA94" s="364" t="str">
        <f>IF($H94&gt;0,HLOOKUP($D94,#REF!,8,FALSE),"")</f>
        <v/>
      </c>
      <c r="AB94" s="309" t="str">
        <f t="shared" ref="AB94:AB100" si="37">IF(H94&gt;0,Z94-AA94," ")</f>
        <v xml:space="preserve"> </v>
      </c>
      <c r="AC94" s="364" t="str">
        <f t="shared" ref="AC94:AC100" si="38">IF(H94&gt;0,AB94*H94," ")</f>
        <v xml:space="preserve"> </v>
      </c>
    </row>
    <row r="95" spans="1:29">
      <c r="A95" s="106"/>
      <c r="B95" s="358"/>
      <c r="C95" s="4"/>
      <c r="D95" s="2" t="s">
        <v>98</v>
      </c>
      <c r="E95" s="365"/>
      <c r="F95" s="365"/>
      <c r="G95" s="366">
        <f t="shared" ref="G95:G100" si="39">IF($A$98&lt;&gt;"LOSP",E95-F95,0)</f>
        <v>0</v>
      </c>
      <c r="H95" s="100"/>
      <c r="I95" s="309" t="str">
        <f t="shared" si="36"/>
        <v xml:space="preserve"> </v>
      </c>
      <c r="J95" s="366">
        <f t="shared" ref="J95:J100" si="40">IF($A$98&lt;&gt;"LOSP",G95*H95,0)</f>
        <v>0</v>
      </c>
      <c r="K95" s="309" t="str">
        <f t="shared" ref="K95:K100" si="41">IF($H95="","",IF(OR($E95="",$F95=""),"",$I95+$J95))</f>
        <v/>
      </c>
      <c r="L95" s="2255"/>
      <c r="M95" s="2256"/>
      <c r="N95" s="2256"/>
      <c r="O95" s="2257"/>
      <c r="P95" s="420">
        <f>IF($H95&lt;&gt;"",($F95+HLOOKUP($D95,UA,7,FALSE))/(HLOOKUP($D95,RentsUA!$K$12:$Q$35,19,FALSE)),0)</f>
        <v>0</v>
      </c>
      <c r="Z95" s="364" t="str">
        <f>IF($H95=0," ",IF($C$94="TCAC",VLOOKUP($A$94,RentsUA!$A$61:$H$77,MATCH($D95,RentsUA!$A$61:$H$61,0),FALSE),VLOOKUP($A$94,RentsUA!$A$12:$H$35,MATCH($D95,RentsUA!$A$12:$H$12,0),FALSE)))</f>
        <v xml:space="preserve"> </v>
      </c>
      <c r="AA95" s="364" t="str">
        <f>IF($H95&gt;0,HLOOKUP($D95,#REF!,8,FALSE),"")</f>
        <v/>
      </c>
      <c r="AB95" s="309" t="str">
        <f t="shared" si="37"/>
        <v xml:space="preserve"> </v>
      </c>
      <c r="AC95" s="309" t="str">
        <f t="shared" si="38"/>
        <v xml:space="preserve"> </v>
      </c>
    </row>
    <row r="96" spans="1:29">
      <c r="A96" s="474" t="s">
        <v>216</v>
      </c>
      <c r="B96" s="357"/>
      <c r="C96" s="336"/>
      <c r="D96" s="2" t="s">
        <v>768</v>
      </c>
      <c r="E96" s="365"/>
      <c r="F96" s="365"/>
      <c r="G96" s="366">
        <f t="shared" si="39"/>
        <v>0</v>
      </c>
      <c r="H96" s="100"/>
      <c r="I96" s="309" t="str">
        <f t="shared" si="36"/>
        <v xml:space="preserve"> </v>
      </c>
      <c r="J96" s="366">
        <f t="shared" si="40"/>
        <v>0</v>
      </c>
      <c r="K96" s="309" t="str">
        <f t="shared" si="41"/>
        <v/>
      </c>
      <c r="L96" s="2255"/>
      <c r="M96" s="2256"/>
      <c r="N96" s="2256"/>
      <c r="O96" s="2257"/>
      <c r="P96" s="420">
        <f>IF($H96&lt;&gt;"",($F96+HLOOKUP($D96,UA,7,FALSE))/(HLOOKUP($D96,RentsUA!$K$12:$Q$35,19,FALSE)),0)</f>
        <v>0</v>
      </c>
      <c r="Z96" s="364" t="str">
        <f>IF($H96=0," ",IF($C$94="TCAC",VLOOKUP($A$94,RentsUA!$A$61:$H$77,MATCH($D96,RentsUA!$A$61:$H$61,0),FALSE),VLOOKUP($A$94,RentsUA!$A$12:$H$35,MATCH($D96,RentsUA!$A$12:$H$12,0),FALSE)))</f>
        <v xml:space="preserve"> </v>
      </c>
      <c r="AA96" s="364" t="str">
        <f>IF($H96&gt;0,HLOOKUP($D96,#REF!,8,FALSE),"")</f>
        <v/>
      </c>
      <c r="AB96" s="309" t="str">
        <f t="shared" si="37"/>
        <v xml:space="preserve"> </v>
      </c>
      <c r="AC96" s="309" t="str">
        <f t="shared" si="38"/>
        <v xml:space="preserve"> </v>
      </c>
    </row>
    <row r="97" spans="1:29">
      <c r="A97" s="496" t="s">
        <v>272</v>
      </c>
      <c r="B97" s="398"/>
      <c r="C97" s="324"/>
      <c r="D97" s="2" t="s">
        <v>769</v>
      </c>
      <c r="E97" s="365"/>
      <c r="F97" s="365"/>
      <c r="G97" s="366">
        <f t="shared" si="39"/>
        <v>0</v>
      </c>
      <c r="H97" s="100"/>
      <c r="I97" s="309" t="str">
        <f t="shared" si="36"/>
        <v xml:space="preserve"> </v>
      </c>
      <c r="J97" s="366">
        <f t="shared" si="40"/>
        <v>0</v>
      </c>
      <c r="K97" s="309" t="str">
        <f t="shared" si="41"/>
        <v/>
      </c>
      <c r="L97" s="2255"/>
      <c r="M97" s="2256"/>
      <c r="N97" s="2256"/>
      <c r="O97" s="2257"/>
      <c r="P97" s="420">
        <f>IF($H97&lt;&gt;"",($F97+HLOOKUP($D97,UA,7,FALSE))/(HLOOKUP($D97,RentsUA!$K$12:$Q$35,19,FALSE)),0)</f>
        <v>0</v>
      </c>
      <c r="Z97" s="364" t="str">
        <f>IF($H97=0," ",IF($C$94="TCAC",VLOOKUP($A$94,RentsUA!$A$61:$H$77,MATCH($D97,RentsUA!$A$61:$H$61,0),FALSE),VLOOKUP($A$94,RentsUA!$A$12:$H$35,MATCH($D97,RentsUA!$A$12:$H$12,0),FALSE)))</f>
        <v xml:space="preserve"> </v>
      </c>
      <c r="AA97" s="364" t="str">
        <f>IF($H97&gt;0,HLOOKUP($D97,#REF!,8,FALSE),"")</f>
        <v/>
      </c>
      <c r="AB97" s="309" t="str">
        <f t="shared" si="37"/>
        <v xml:space="preserve"> </v>
      </c>
      <c r="AC97" s="309" t="str">
        <f t="shared" si="38"/>
        <v xml:space="preserve"> </v>
      </c>
    </row>
    <row r="98" spans="1:29">
      <c r="A98" s="2264"/>
      <c r="B98" s="2265"/>
      <c r="C98" s="2266"/>
      <c r="D98" s="2" t="s">
        <v>770</v>
      </c>
      <c r="E98" s="365"/>
      <c r="F98" s="365"/>
      <c r="G98" s="366">
        <f t="shared" si="39"/>
        <v>0</v>
      </c>
      <c r="H98" s="100"/>
      <c r="I98" s="309" t="str">
        <f t="shared" si="36"/>
        <v xml:space="preserve"> </v>
      </c>
      <c r="J98" s="366">
        <f t="shared" si="40"/>
        <v>0</v>
      </c>
      <c r="K98" s="309" t="str">
        <f t="shared" si="41"/>
        <v/>
      </c>
      <c r="L98" s="2255"/>
      <c r="M98" s="2256"/>
      <c r="N98" s="2256"/>
      <c r="O98" s="2257"/>
      <c r="P98" s="420">
        <f>IF($H98&lt;&gt;"",($F98+HLOOKUP($D98,UA,7,FALSE))/(HLOOKUP($D98,RentsUA!$K$12:$Q$35,19,FALSE)),0)</f>
        <v>0</v>
      </c>
      <c r="W98" s="313">
        <f>IF(A94&lt;&gt;"",IF(A98="",1,0),0)</f>
        <v>0</v>
      </c>
      <c r="Z98" s="364" t="str">
        <f>IF($H98=0," ",IF($C$94="TCAC",VLOOKUP($A$94,RentsUA!$A$61:$H$77,MATCH($D98,RentsUA!$A$61:$H$61,0),FALSE),VLOOKUP($A$94,RentsUA!$A$12:$H$35,MATCH($D98,RentsUA!$A$12:$H$12,0),FALSE)))</f>
        <v xml:space="preserve"> </v>
      </c>
      <c r="AA98" s="364" t="str">
        <f>IF($H98&gt;0,HLOOKUP($D98,#REF!,8,FALSE),"")</f>
        <v/>
      </c>
      <c r="AB98" s="309" t="str">
        <f t="shared" si="37"/>
        <v xml:space="preserve"> </v>
      </c>
      <c r="AC98" s="309" t="str">
        <f t="shared" si="38"/>
        <v xml:space="preserve"> </v>
      </c>
    </row>
    <row r="99" spans="1:29">
      <c r="A99" s="107"/>
      <c r="B99" s="4"/>
      <c r="C99" s="4"/>
      <c r="D99" s="2" t="s">
        <v>771</v>
      </c>
      <c r="E99" s="365"/>
      <c r="F99" s="365"/>
      <c r="G99" s="366">
        <f t="shared" si="39"/>
        <v>0</v>
      </c>
      <c r="H99" s="100"/>
      <c r="I99" s="309" t="str">
        <f t="shared" si="36"/>
        <v xml:space="preserve"> </v>
      </c>
      <c r="J99" s="366">
        <f t="shared" si="40"/>
        <v>0</v>
      </c>
      <c r="K99" s="309" t="str">
        <f t="shared" si="41"/>
        <v/>
      </c>
      <c r="L99" s="2255"/>
      <c r="M99" s="2256"/>
      <c r="N99" s="2256"/>
      <c r="O99" s="2257"/>
      <c r="P99" s="420">
        <f>IF($H99&lt;&gt;"",($F99+HLOOKUP($D99,UA,7,FALSE))/(HLOOKUP($D99,RentsUA!$K$12:$Q$35,19,FALSE)),0)</f>
        <v>0</v>
      </c>
      <c r="Z99" s="364" t="str">
        <f>IF($H99=0," ",IF($C$94="TCAC",VLOOKUP($A$94,RentsUA!$A$61:$H$77,MATCH($D99,RentsUA!$A$61:$H$61,0),FALSE),VLOOKUP($A$94,RentsUA!$A$12:$H$35,MATCH($D99,RentsUA!$A$12:$H$12,0),FALSE)))</f>
        <v xml:space="preserve"> </v>
      </c>
      <c r="AA99" s="364" t="str">
        <f>IF($H99&gt;0,HLOOKUP($D99,#REF!,8,FALSE),"")</f>
        <v/>
      </c>
      <c r="AB99" s="309" t="str">
        <f t="shared" si="37"/>
        <v xml:space="preserve"> </v>
      </c>
      <c r="AC99" s="309" t="str">
        <f t="shared" si="38"/>
        <v xml:space="preserve"> </v>
      </c>
    </row>
    <row r="100" spans="1:29" ht="13.5" thickBot="1">
      <c r="A100" s="104"/>
      <c r="B100" s="105"/>
      <c r="C100" s="105"/>
      <c r="D100" s="2" t="s">
        <v>772</v>
      </c>
      <c r="E100" s="692"/>
      <c r="F100" s="692"/>
      <c r="G100" s="366">
        <f t="shared" si="39"/>
        <v>0</v>
      </c>
      <c r="H100" s="100"/>
      <c r="I100" s="309" t="str">
        <f t="shared" si="36"/>
        <v xml:space="preserve"> </v>
      </c>
      <c r="J100" s="366">
        <f t="shared" si="40"/>
        <v>0</v>
      </c>
      <c r="K100" s="309" t="str">
        <f t="shared" si="41"/>
        <v/>
      </c>
      <c r="L100" s="2255"/>
      <c r="M100" s="2256"/>
      <c r="N100" s="2256"/>
      <c r="O100" s="2257"/>
      <c r="P100" s="420">
        <f>IF($H100&lt;&gt;"",($F100+HLOOKUP($D100,UA,7,FALSE))/(HLOOKUP($D100,RentsUA!$K$12:$Q$35,19,FALSE)),0)</f>
        <v>0</v>
      </c>
      <c r="Z100" s="364" t="str">
        <f>IF($H100=0," ",IF($C$94="TCAC",VLOOKUP($A$94,RentsUA!$A$61:$H$77,MATCH($D100,RentsUA!$A$61:$H$61,0),FALSE),VLOOKUP($A$94,RentsUA!$A$12:$H$35,MATCH($D100,RentsUA!$A$12:$H$12,0),FALSE)))</f>
        <v xml:space="preserve"> </v>
      </c>
      <c r="AA100" s="364" t="str">
        <f>IF($H100&gt;0,HLOOKUP($D100,#REF!,8,FALSE),"")</f>
        <v/>
      </c>
      <c r="AB100" s="309" t="str">
        <f t="shared" si="37"/>
        <v xml:space="preserve"> </v>
      </c>
      <c r="AC100" s="364" t="str">
        <f t="shared" si="38"/>
        <v xml:space="preserve"> </v>
      </c>
    </row>
    <row r="101" spans="1:29" ht="13.5" thickTop="1">
      <c r="A101" s="696" t="str">
        <f>IF(A94&lt;&gt;"","Subtotal "&amp;A94*100&amp;"% "&amp;C94&amp;" AMI "&amp;A98,"Subtotal")</f>
        <v>Subtotal</v>
      </c>
      <c r="B101" s="724"/>
      <c r="C101" s="724"/>
      <c r="D101" s="344"/>
      <c r="E101" s="2258" t="str">
        <f>IF($A98="LOSP","",IF(OR(COUNTA($H94:$H100)&gt;COUNTA(E94:E100),COUNTA($H94:$H100)&gt;COUNTA($F94:$F100)),"Enter Contract Rent/Estimated Tenant Rent",""))</f>
        <v/>
      </c>
      <c r="F101" s="2258"/>
      <c r="G101" s="2258"/>
      <c r="H101" s="698">
        <f>SUM(H94:H100)</f>
        <v>0</v>
      </c>
      <c r="I101" s="726">
        <f>SUM(I94:I100)</f>
        <v>0</v>
      </c>
      <c r="J101" s="726">
        <f>SUM(J94:J100)</f>
        <v>0</v>
      </c>
      <c r="K101" s="697">
        <f>SUM(K94:K100)</f>
        <v>0</v>
      </c>
      <c r="L101" s="344"/>
      <c r="M101" s="695"/>
      <c r="N101" s="344"/>
      <c r="O101" s="725"/>
      <c r="P101" s="420">
        <f>IFERROR(SUMPRODUCT(H94:H100,P94:P100)/H101,0)</f>
        <v>0</v>
      </c>
      <c r="Q101" s="136" t="s">
        <v>628</v>
      </c>
      <c r="AB101" s="367"/>
      <c r="AC101" s="367">
        <f>SUM(AC94:AC100)</f>
        <v>0</v>
      </c>
    </row>
    <row r="102" spans="1:29">
      <c r="A102" s="346"/>
      <c r="B102" s="346"/>
      <c r="C102" s="346"/>
      <c r="D102" s="346"/>
      <c r="E102" s="347"/>
      <c r="F102" s="352"/>
      <c r="G102" s="349"/>
      <c r="H102" s="349"/>
      <c r="I102" s="349"/>
      <c r="J102" s="350"/>
      <c r="K102" s="339"/>
      <c r="L102" s="324"/>
      <c r="M102" s="324"/>
      <c r="Z102" s="339"/>
    </row>
    <row r="103" spans="1:29" s="136" customFormat="1" ht="90.75" customHeight="1">
      <c r="A103" s="2291" t="s">
        <v>215</v>
      </c>
      <c r="B103" s="2292"/>
      <c r="C103" s="464" t="s">
        <v>275</v>
      </c>
      <c r="D103" s="464" t="s">
        <v>627</v>
      </c>
      <c r="E103" s="467" t="s">
        <v>1277</v>
      </c>
      <c r="F103" s="464" t="str">
        <f>IF(ISNA(MATCH("Tenant",'2.Utilities&amp;OtherIncome'!$D$8:$D$11,0)),"Estimated Tenant Paid Rent","Estimated Tenant Paid Rent Excluding Utility Allowance")</f>
        <v>Estimated Tenant Paid Rent</v>
      </c>
      <c r="G103" s="467" t="s">
        <v>270</v>
      </c>
      <c r="H103" s="464" t="s">
        <v>95</v>
      </c>
      <c r="I103" s="464" t="s">
        <v>273</v>
      </c>
      <c r="J103" s="467" t="s">
        <v>231</v>
      </c>
      <c r="K103" s="476" t="s">
        <v>274</v>
      </c>
      <c r="L103" s="2259" t="s">
        <v>232</v>
      </c>
      <c r="M103" s="2260"/>
      <c r="N103" s="2260"/>
      <c r="O103" s="2261"/>
      <c r="P103" s="465" t="s">
        <v>1276</v>
      </c>
      <c r="Z103" s="464" t="s">
        <v>226</v>
      </c>
      <c r="AA103" s="464" t="s">
        <v>96</v>
      </c>
      <c r="AB103" s="464" t="s">
        <v>262</v>
      </c>
      <c r="AC103" s="464" t="s">
        <v>263</v>
      </c>
    </row>
    <row r="104" spans="1:29">
      <c r="A104" s="2262"/>
      <c r="B104" s="2263"/>
      <c r="C104" s="477" t="str">
        <f>IF(A104&lt;&gt;"","MOHCD","")</f>
        <v/>
      </c>
      <c r="D104" s="1" t="s">
        <v>97</v>
      </c>
      <c r="E104" s="365"/>
      <c r="F104" s="365"/>
      <c r="G104" s="366">
        <f>IF($A$108&lt;&gt;"LOSP",E104-F104,0)</f>
        <v>0</v>
      </c>
      <c r="H104" s="100"/>
      <c r="I104" s="309" t="str">
        <f t="shared" ref="I104:I110" si="42">IF(H104&gt;0,+F104*H104," ")</f>
        <v xml:space="preserve"> </v>
      </c>
      <c r="J104" s="366">
        <f>IF($A$108&lt;&gt;"LOSP",G104*H104,0)</f>
        <v>0</v>
      </c>
      <c r="K104" s="309" t="str">
        <f>IF($H104="","",IF(OR($E104="",$F104=""),"",$I104+$J104))</f>
        <v/>
      </c>
      <c r="L104" s="2255"/>
      <c r="M104" s="2256"/>
      <c r="N104" s="2256"/>
      <c r="O104" s="2257"/>
      <c r="P104" s="420">
        <f>IF($H104&lt;&gt;"",($F104+HLOOKUP($D104,UA,7,FALSE))/(HLOOKUP($D104,RentsUA!$K$12:$Q$35,19,FALSE)),0)</f>
        <v>0</v>
      </c>
      <c r="Z104" s="455"/>
      <c r="AA104" s="364" t="str">
        <f>IF($H104&gt;0,HLOOKUP($D104,#REF!,8,FALSE),"")</f>
        <v/>
      </c>
      <c r="AB104" s="309" t="str">
        <f t="shared" ref="AB104:AB110" si="43">IF(H104&gt;0,Z104-AA104," ")</f>
        <v xml:space="preserve"> </v>
      </c>
      <c r="AC104" s="364" t="str">
        <f t="shared" ref="AC104:AC110" si="44">IF(H104&gt;0,AB104*H104," ")</f>
        <v xml:space="preserve"> </v>
      </c>
    </row>
    <row r="105" spans="1:29">
      <c r="A105" s="106"/>
      <c r="B105" s="358"/>
      <c r="C105" s="4"/>
      <c r="D105" s="2" t="s">
        <v>98</v>
      </c>
      <c r="E105" s="365"/>
      <c r="F105" s="365"/>
      <c r="G105" s="366">
        <f t="shared" ref="G105:G110" si="45">IF($A$108&lt;&gt;"LOSP",E105-F105,0)</f>
        <v>0</v>
      </c>
      <c r="H105" s="100"/>
      <c r="I105" s="309" t="str">
        <f t="shared" si="42"/>
        <v xml:space="preserve"> </v>
      </c>
      <c r="J105" s="366">
        <f t="shared" ref="J105:J110" si="46">IF($A$108&lt;&gt;"LOSP",G105*H105,0)</f>
        <v>0</v>
      </c>
      <c r="K105" s="309" t="str">
        <f t="shared" ref="K105:K110" si="47">IF($H105="","",IF(OR($E105="",$F105=""),"",$I105+$J105))</f>
        <v/>
      </c>
      <c r="L105" s="2255"/>
      <c r="M105" s="2256"/>
      <c r="N105" s="2256"/>
      <c r="O105" s="2257"/>
      <c r="P105" s="420">
        <f>IF($H105&lt;&gt;"",($F105+HLOOKUP($D105,UA,7,FALSE))/(HLOOKUP($D105,RentsUA!$K$12:$Q$35,19,FALSE)),0)</f>
        <v>0</v>
      </c>
      <c r="Z105" s="364" t="str">
        <f>IF($H104=0," ",IF($C$94="TCAC",VLOOKUP($A$94,RentsUA!$A$61:$H$77,MATCH($D104,RentsUA!$A$61:$H$61,0),FALSE),VLOOKUP($A$94,RentsUA!$A$12:$H$35,MATCH($D104,RentsUA!$A$12:$H$12,0),FALSE)))</f>
        <v xml:space="preserve"> </v>
      </c>
      <c r="AA105" s="364" t="str">
        <f>IF($H105&gt;0,HLOOKUP($D105,#REF!,8,FALSE),"")</f>
        <v/>
      </c>
      <c r="AB105" s="309" t="str">
        <f t="shared" si="43"/>
        <v xml:space="preserve"> </v>
      </c>
      <c r="AC105" s="309" t="str">
        <f t="shared" si="44"/>
        <v xml:space="preserve"> </v>
      </c>
    </row>
    <row r="106" spans="1:29">
      <c r="A106" s="474" t="s">
        <v>216</v>
      </c>
      <c r="B106" s="357"/>
      <c r="C106" s="336"/>
      <c r="D106" s="2" t="s">
        <v>768</v>
      </c>
      <c r="E106" s="365"/>
      <c r="F106" s="365"/>
      <c r="G106" s="366">
        <f t="shared" si="45"/>
        <v>0</v>
      </c>
      <c r="H106" s="100"/>
      <c r="I106" s="309" t="str">
        <f t="shared" si="42"/>
        <v xml:space="preserve"> </v>
      </c>
      <c r="J106" s="366">
        <f t="shared" si="46"/>
        <v>0</v>
      </c>
      <c r="K106" s="309" t="str">
        <f t="shared" si="47"/>
        <v/>
      </c>
      <c r="L106" s="2255"/>
      <c r="M106" s="2256"/>
      <c r="N106" s="2256"/>
      <c r="O106" s="2257"/>
      <c r="P106" s="420">
        <f>IF($H106&lt;&gt;"",($F106+HLOOKUP($D106,UA,7,FALSE))/(HLOOKUP($D106,RentsUA!$K$12:$Q$35,19,FALSE)),0)</f>
        <v>0</v>
      </c>
      <c r="Z106" s="364" t="str">
        <f>IF($H106=0," ",IF($C$94="MOHCD",VLOOKUP($A$94,RentsUA!$A$12:$H$35,MATCH($D106,RentsUA!$A$12:$H$12,0),FALSE),VLOOKUP($A$94,RentsUA!$A$61:$H$77,MATCH($D106,RentsUA!$A$61:$H$61,0),FALSE)))</f>
        <v xml:space="preserve"> </v>
      </c>
      <c r="AA106" s="364" t="str">
        <f>IF($H106&gt;0,HLOOKUP($D106,#REF!,8,FALSE),"")</f>
        <v/>
      </c>
      <c r="AB106" s="309" t="str">
        <f t="shared" si="43"/>
        <v xml:space="preserve"> </v>
      </c>
      <c r="AC106" s="309" t="str">
        <f t="shared" si="44"/>
        <v xml:space="preserve"> </v>
      </c>
    </row>
    <row r="107" spans="1:29">
      <c r="A107" s="496" t="s">
        <v>272</v>
      </c>
      <c r="B107" s="398"/>
      <c r="C107" s="324"/>
      <c r="D107" s="2" t="s">
        <v>769</v>
      </c>
      <c r="E107" s="365"/>
      <c r="F107" s="365"/>
      <c r="G107" s="366">
        <f t="shared" si="45"/>
        <v>0</v>
      </c>
      <c r="H107" s="100"/>
      <c r="I107" s="309" t="str">
        <f t="shared" si="42"/>
        <v xml:space="preserve"> </v>
      </c>
      <c r="J107" s="366">
        <f t="shared" si="46"/>
        <v>0</v>
      </c>
      <c r="K107" s="309" t="str">
        <f t="shared" si="47"/>
        <v/>
      </c>
      <c r="L107" s="2255"/>
      <c r="M107" s="2256"/>
      <c r="N107" s="2256"/>
      <c r="O107" s="2257"/>
      <c r="P107" s="420">
        <f>IF($H107&lt;&gt;"",($F107+HLOOKUP($D107,UA,7,FALSE))/(HLOOKUP($D107,RentsUA!$K$12:$Q$35,19,FALSE)),0)</f>
        <v>0</v>
      </c>
      <c r="Z107" s="364" t="str">
        <f>IF($H107=0," ",IF($C$94="MOHCD",VLOOKUP($A$94,RentsUA!$A$12:$H$35,MATCH($D107,RentsUA!$A$12:$H$12,0),FALSE),VLOOKUP($A$94,RentsUA!$A$61:$H$77,MATCH($D107,RentsUA!$A$61:$H$61,0),FALSE)))</f>
        <v xml:space="preserve"> </v>
      </c>
      <c r="AA107" s="364" t="str">
        <f>IF($H107&gt;0,HLOOKUP($D107,#REF!,8,FALSE),"")</f>
        <v/>
      </c>
      <c r="AB107" s="309" t="str">
        <f t="shared" si="43"/>
        <v xml:space="preserve"> </v>
      </c>
      <c r="AC107" s="309" t="str">
        <f t="shared" si="44"/>
        <v xml:space="preserve"> </v>
      </c>
    </row>
    <row r="108" spans="1:29">
      <c r="A108" s="2264"/>
      <c r="B108" s="2265"/>
      <c r="C108" s="2266"/>
      <c r="D108" s="2" t="s">
        <v>770</v>
      </c>
      <c r="E108" s="365"/>
      <c r="F108" s="365"/>
      <c r="G108" s="366">
        <f t="shared" si="45"/>
        <v>0</v>
      </c>
      <c r="H108" s="100"/>
      <c r="I108" s="309" t="str">
        <f t="shared" si="42"/>
        <v xml:space="preserve"> </v>
      </c>
      <c r="J108" s="366">
        <f t="shared" si="46"/>
        <v>0</v>
      </c>
      <c r="K108" s="309" t="str">
        <f t="shared" si="47"/>
        <v/>
      </c>
      <c r="L108" s="2255"/>
      <c r="M108" s="2256"/>
      <c r="N108" s="2256"/>
      <c r="O108" s="2257"/>
      <c r="P108" s="420">
        <f>IF($H108&lt;&gt;"",($F108+HLOOKUP($D108,UA,7,FALSE))/(HLOOKUP($D108,RentsUA!$K$12:$Q$35,19,FALSE)),0)</f>
        <v>0</v>
      </c>
      <c r="W108" s="313">
        <f>IF(A104&lt;&gt;"",IF(A108="",1,0),0)</f>
        <v>0</v>
      </c>
      <c r="Z108" s="364" t="str">
        <f>IF($H108=0," ",IF($C$94="MOHCD",VLOOKUP($A$94,RentsUA!$A$12:$H$35,MATCH($D108,RentsUA!$A$12:$H$12,0),FALSE),VLOOKUP($A$94,RentsUA!$A$61:$H$77,MATCH($D108,RentsUA!$A$61:$H$61,0),FALSE)))</f>
        <v xml:space="preserve"> </v>
      </c>
      <c r="AA108" s="364" t="str">
        <f>IF($H108&gt;0,HLOOKUP($D108,#REF!,8,FALSE),"")</f>
        <v/>
      </c>
      <c r="AB108" s="309" t="str">
        <f t="shared" si="43"/>
        <v xml:space="preserve"> </v>
      </c>
      <c r="AC108" s="309" t="str">
        <f t="shared" si="44"/>
        <v xml:space="preserve"> </v>
      </c>
    </row>
    <row r="109" spans="1:29">
      <c r="A109" s="107"/>
      <c r="B109" s="4"/>
      <c r="C109" s="4"/>
      <c r="D109" s="2" t="s">
        <v>771</v>
      </c>
      <c r="E109" s="365"/>
      <c r="F109" s="365"/>
      <c r="G109" s="366">
        <f t="shared" si="45"/>
        <v>0</v>
      </c>
      <c r="H109" s="100"/>
      <c r="I109" s="309" t="str">
        <f t="shared" si="42"/>
        <v xml:space="preserve"> </v>
      </c>
      <c r="J109" s="366">
        <f t="shared" si="46"/>
        <v>0</v>
      </c>
      <c r="K109" s="309" t="str">
        <f t="shared" si="47"/>
        <v/>
      </c>
      <c r="L109" s="2255"/>
      <c r="M109" s="2256"/>
      <c r="N109" s="2256"/>
      <c r="O109" s="2257"/>
      <c r="P109" s="420">
        <f>IF($H109&lt;&gt;"",($F109+HLOOKUP($D109,UA,7,FALSE))/(HLOOKUP($D109,RentsUA!$K$12:$Q$35,19,FALSE)),0)</f>
        <v>0</v>
      </c>
      <c r="Z109" s="364" t="str">
        <f>IF($H109=0," ",IF($C$94="MOHCD",VLOOKUP($A$94,RentsUA!$A$12:$H$35,MATCH($D109,RentsUA!$A$12:$H$12,0),FALSE),VLOOKUP($A$94,RentsUA!$A$61:$H$77,MATCH($D109,RentsUA!$A$61:$H$61,0),FALSE)))</f>
        <v xml:space="preserve"> </v>
      </c>
      <c r="AA109" s="364" t="str">
        <f>IF($H109&gt;0,HLOOKUP($D109,#REF!,8,FALSE),"")</f>
        <v/>
      </c>
      <c r="AB109" s="309" t="str">
        <f t="shared" si="43"/>
        <v xml:space="preserve"> </v>
      </c>
      <c r="AC109" s="309" t="str">
        <f t="shared" si="44"/>
        <v xml:space="preserve"> </v>
      </c>
    </row>
    <row r="110" spans="1:29" ht="13.5" thickBot="1">
      <c r="A110" s="104"/>
      <c r="B110" s="105"/>
      <c r="C110" s="105"/>
      <c r="D110" s="2" t="s">
        <v>772</v>
      </c>
      <c r="E110" s="692"/>
      <c r="F110" s="692"/>
      <c r="G110" s="366">
        <f t="shared" si="45"/>
        <v>0</v>
      </c>
      <c r="H110" s="100"/>
      <c r="I110" s="309" t="str">
        <f t="shared" si="42"/>
        <v xml:space="preserve"> </v>
      </c>
      <c r="J110" s="366">
        <f t="shared" si="46"/>
        <v>0</v>
      </c>
      <c r="K110" s="309" t="str">
        <f t="shared" si="47"/>
        <v/>
      </c>
      <c r="L110" s="2255"/>
      <c r="M110" s="2256"/>
      <c r="N110" s="2256"/>
      <c r="O110" s="2257"/>
      <c r="P110" s="420">
        <f>IF($H110&lt;&gt;"",($F110+HLOOKUP($D110,UA,7,FALSE))/(HLOOKUP($D110,RentsUA!$K$12:$Q$35,19,FALSE)),0)</f>
        <v>0</v>
      </c>
      <c r="Z110" s="364" t="str">
        <f>IF($H110=0," ",IF($C$94="MOHCD",VLOOKUP($A$94,RentsUA!$A$12:$H$35,MATCH($D110,RentsUA!$A$12:$H$12,0),FALSE),VLOOKUP($A$94,RentsUA!$A$61:$H$77,MATCH($D110,RentsUA!$A$61:$H$61,0),FALSE)))</f>
        <v xml:space="preserve"> </v>
      </c>
      <c r="AA110" s="364" t="str">
        <f>IF($H110&gt;0,HLOOKUP($D110,#REF!,8,FALSE),"")</f>
        <v/>
      </c>
      <c r="AB110" s="309" t="str">
        <f t="shared" si="43"/>
        <v xml:space="preserve"> </v>
      </c>
      <c r="AC110" s="364" t="str">
        <f t="shared" si="44"/>
        <v xml:space="preserve"> </v>
      </c>
    </row>
    <row r="111" spans="1:29" ht="13.5" thickTop="1">
      <c r="A111" s="696" t="str">
        <f>IF(A104&lt;&gt;"","Subtotal "&amp;A104*100&amp;"% "&amp;C104&amp;" AMI "&amp;A108,"Subtotal")</f>
        <v>Subtotal</v>
      </c>
      <c r="B111" s="724"/>
      <c r="C111" s="724"/>
      <c r="D111" s="344"/>
      <c r="E111" s="2258" t="str">
        <f>IF($A108="LOSP","",IF(OR(COUNTA($H104:$H110)&gt;COUNTA(E104:E110),COUNTA($H104:$H110)&gt;COUNTA($F104:$F110)),"Enter Contract Rent/Estimated Tenant Rent",""))</f>
        <v/>
      </c>
      <c r="F111" s="2258"/>
      <c r="G111" s="2258"/>
      <c r="H111" s="698">
        <f>SUM(H104:H110)</f>
        <v>0</v>
      </c>
      <c r="I111" s="726">
        <f>SUM(I104:I110)</f>
        <v>0</v>
      </c>
      <c r="J111" s="726">
        <f>SUM(J104:J110)</f>
        <v>0</v>
      </c>
      <c r="K111" s="697">
        <f>SUM(K104:K110)</f>
        <v>0</v>
      </c>
      <c r="L111" s="344"/>
      <c r="M111" s="695"/>
      <c r="N111" s="344"/>
      <c r="O111" s="725"/>
      <c r="P111" s="420">
        <f>IFERROR(SUMPRODUCT(H104:H110,P104:P110)/H111,0)</f>
        <v>0</v>
      </c>
      <c r="Q111" s="136" t="s">
        <v>628</v>
      </c>
      <c r="AB111" s="367"/>
      <c r="AC111" s="367">
        <f>SUM(AC104:AC110)</f>
        <v>0</v>
      </c>
    </row>
    <row r="112" spans="1:29">
      <c r="A112" s="685"/>
      <c r="B112" s="722"/>
      <c r="C112" s="722"/>
      <c r="D112" s="324"/>
      <c r="E112" s="727"/>
      <c r="F112" s="727"/>
      <c r="G112" s="727"/>
      <c r="H112" s="686"/>
      <c r="I112" s="1794"/>
      <c r="J112" s="1794"/>
      <c r="K112" s="368"/>
      <c r="L112" s="324"/>
      <c r="M112" s="368"/>
      <c r="N112" s="324"/>
      <c r="O112" s="324"/>
      <c r="P112" s="420"/>
      <c r="Q112" s="136"/>
      <c r="AB112" s="368"/>
      <c r="AC112" s="368"/>
    </row>
    <row r="113" spans="1:29" s="136" customFormat="1" ht="90" customHeight="1">
      <c r="A113" s="2291" t="s">
        <v>215</v>
      </c>
      <c r="B113" s="2292"/>
      <c r="C113" s="464" t="s">
        <v>275</v>
      </c>
      <c r="D113" s="464" t="s">
        <v>627</v>
      </c>
      <c r="E113" s="467" t="s">
        <v>1277</v>
      </c>
      <c r="F113" s="464" t="str">
        <f>IF(ISNA(MATCH("Tenant",'2.Utilities&amp;OtherIncome'!$D$8:$D$11,0)),"Estimated Tenant Paid Rent","Estimated Tenant Paid Rent Excluding Utility Allowance")</f>
        <v>Estimated Tenant Paid Rent</v>
      </c>
      <c r="G113" s="467" t="s">
        <v>270</v>
      </c>
      <c r="H113" s="464" t="s">
        <v>95</v>
      </c>
      <c r="I113" s="464" t="s">
        <v>273</v>
      </c>
      <c r="J113" s="467" t="s">
        <v>231</v>
      </c>
      <c r="K113" s="476" t="s">
        <v>274</v>
      </c>
      <c r="L113" s="2259" t="s">
        <v>232</v>
      </c>
      <c r="M113" s="2260"/>
      <c r="N113" s="2260"/>
      <c r="O113" s="2261"/>
      <c r="P113" s="465" t="s">
        <v>1276</v>
      </c>
      <c r="Z113" s="464" t="s">
        <v>226</v>
      </c>
      <c r="AA113" s="464" t="s">
        <v>96</v>
      </c>
      <c r="AB113" s="464" t="s">
        <v>262</v>
      </c>
      <c r="AC113" s="464" t="s">
        <v>263</v>
      </c>
    </row>
    <row r="114" spans="1:29">
      <c r="A114" s="2262"/>
      <c r="B114" s="2263"/>
      <c r="C114" s="477" t="str">
        <f>IF(A114&lt;&gt;"","MOHCD","")</f>
        <v/>
      </c>
      <c r="D114" s="1" t="s">
        <v>97</v>
      </c>
      <c r="E114" s="365"/>
      <c r="F114" s="365"/>
      <c r="G114" s="366">
        <f>IF($A$108&lt;&gt;"LOSP",E114-F114,0)</f>
        <v>0</v>
      </c>
      <c r="H114" s="100"/>
      <c r="I114" s="309" t="str">
        <f t="shared" ref="I114:I120" si="48">IF(H114&gt;0,+F114*H114," ")</f>
        <v xml:space="preserve"> </v>
      </c>
      <c r="J114" s="366">
        <f>IF($A$108&lt;&gt;"LOSP",G114*H114,0)</f>
        <v>0</v>
      </c>
      <c r="K114" s="309" t="str">
        <f>IF($H114="","",IF(OR($E114="",$F114=""),"",$I114+$J114))</f>
        <v/>
      </c>
      <c r="L114" s="2255"/>
      <c r="M114" s="2256"/>
      <c r="N114" s="2256"/>
      <c r="O114" s="2257"/>
      <c r="P114" s="420">
        <f>IF($H114&lt;&gt;"",($F114+HLOOKUP($D114,UA,7,FALSE))/(HLOOKUP($D114,RentsUA!$K$12:$Q$35,19,FALSE)),0)</f>
        <v>0</v>
      </c>
      <c r="Z114" s="455"/>
      <c r="AA114" s="364" t="str">
        <f>IF($H114&gt;0,HLOOKUP($D114,#REF!,8,FALSE),"")</f>
        <v/>
      </c>
      <c r="AB114" s="309" t="str">
        <f t="shared" ref="AB114:AB120" si="49">IF(H114&gt;0,Z114-AA114," ")</f>
        <v xml:space="preserve"> </v>
      </c>
      <c r="AC114" s="364" t="str">
        <f t="shared" ref="AC114:AC120" si="50">IF(H114&gt;0,AB114*H114," ")</f>
        <v xml:space="preserve"> </v>
      </c>
    </row>
    <row r="115" spans="1:29">
      <c r="A115" s="106"/>
      <c r="B115" s="358"/>
      <c r="C115" s="4"/>
      <c r="D115" s="2" t="s">
        <v>98</v>
      </c>
      <c r="E115" s="365"/>
      <c r="F115" s="365"/>
      <c r="G115" s="366">
        <f t="shared" ref="G115:G120" si="51">IF($A$108&lt;&gt;"LOSP",E115-F115,0)</f>
        <v>0</v>
      </c>
      <c r="H115" s="100"/>
      <c r="I115" s="309" t="str">
        <f t="shared" si="48"/>
        <v xml:space="preserve"> </v>
      </c>
      <c r="J115" s="366">
        <f t="shared" ref="J115:J120" si="52">IF($A$108&lt;&gt;"LOSP",G115*H115,0)</f>
        <v>0</v>
      </c>
      <c r="K115" s="309" t="str">
        <f t="shared" ref="K115:K120" si="53">IF($H115="","",IF(OR($E115="",$F115=""),"",$I115+$J115))</f>
        <v/>
      </c>
      <c r="L115" s="2255"/>
      <c r="M115" s="2256"/>
      <c r="N115" s="2256"/>
      <c r="O115" s="2257"/>
      <c r="P115" s="420">
        <f>IF($H115&lt;&gt;"",($F115+HLOOKUP($D115,UA,7,FALSE))/(HLOOKUP($D115,RentsUA!$K$12:$Q$35,19,FALSE)),0)</f>
        <v>0</v>
      </c>
      <c r="Z115" s="364" t="str">
        <f>IF($H114=0," ",IF($C$94="TCAC",VLOOKUP($A$94,RentsUA!$A$61:$H$77,MATCH($D114,RentsUA!$A$61:$H$61,0),FALSE),VLOOKUP($A$94,RentsUA!$A$12:$H$35,MATCH($D114,RentsUA!$A$12:$H$12,0),FALSE)))</f>
        <v xml:space="preserve"> </v>
      </c>
      <c r="AA115" s="364" t="str">
        <f>IF($H115&gt;0,HLOOKUP($D115,#REF!,8,FALSE),"")</f>
        <v/>
      </c>
      <c r="AB115" s="309" t="str">
        <f t="shared" si="49"/>
        <v xml:space="preserve"> </v>
      </c>
      <c r="AC115" s="309" t="str">
        <f t="shared" si="50"/>
        <v xml:space="preserve"> </v>
      </c>
    </row>
    <row r="116" spans="1:29">
      <c r="A116" s="474" t="s">
        <v>216</v>
      </c>
      <c r="B116" s="357"/>
      <c r="C116" s="336"/>
      <c r="D116" s="2" t="s">
        <v>768</v>
      </c>
      <c r="E116" s="365"/>
      <c r="F116" s="365"/>
      <c r="G116" s="366">
        <f t="shared" si="51"/>
        <v>0</v>
      </c>
      <c r="H116" s="100"/>
      <c r="I116" s="309" t="str">
        <f t="shared" si="48"/>
        <v xml:space="preserve"> </v>
      </c>
      <c r="J116" s="366">
        <f t="shared" si="52"/>
        <v>0</v>
      </c>
      <c r="K116" s="309" t="str">
        <f t="shared" si="53"/>
        <v/>
      </c>
      <c r="L116" s="2255"/>
      <c r="M116" s="2256"/>
      <c r="N116" s="2256"/>
      <c r="O116" s="2257"/>
      <c r="P116" s="420">
        <f>IF($H116&lt;&gt;"",($F116+HLOOKUP($D116,UA,7,FALSE))/(HLOOKUP($D116,RentsUA!$K$12:$Q$35,19,FALSE)),0)</f>
        <v>0</v>
      </c>
      <c r="Z116" s="364" t="str">
        <f>IF($H116=0," ",IF($C$94="MOHCD",VLOOKUP($A$94,RentsUA!$A$12:$H$35,MATCH($D116,RentsUA!$A$12:$H$12,0),FALSE),VLOOKUP($A$94,RentsUA!$A$61:$H$77,MATCH($D116,RentsUA!$A$61:$H$61,0),FALSE)))</f>
        <v xml:space="preserve"> </v>
      </c>
      <c r="AA116" s="364" t="str">
        <f>IF($H116&gt;0,HLOOKUP($D116,#REF!,8,FALSE),"")</f>
        <v/>
      </c>
      <c r="AB116" s="309" t="str">
        <f t="shared" si="49"/>
        <v xml:space="preserve"> </v>
      </c>
      <c r="AC116" s="309" t="str">
        <f t="shared" si="50"/>
        <v xml:space="preserve"> </v>
      </c>
    </row>
    <row r="117" spans="1:29">
      <c r="A117" s="496" t="s">
        <v>272</v>
      </c>
      <c r="B117" s="398"/>
      <c r="C117" s="324"/>
      <c r="D117" s="2" t="s">
        <v>769</v>
      </c>
      <c r="E117" s="365"/>
      <c r="F117" s="365"/>
      <c r="G117" s="366">
        <f t="shared" si="51"/>
        <v>0</v>
      </c>
      <c r="H117" s="100"/>
      <c r="I117" s="309" t="str">
        <f t="shared" si="48"/>
        <v xml:space="preserve"> </v>
      </c>
      <c r="J117" s="366">
        <f t="shared" si="52"/>
        <v>0</v>
      </c>
      <c r="K117" s="309" t="str">
        <f t="shared" si="53"/>
        <v/>
      </c>
      <c r="L117" s="2255"/>
      <c r="M117" s="2256"/>
      <c r="N117" s="2256"/>
      <c r="O117" s="2257"/>
      <c r="P117" s="420">
        <f>IF($H117&lt;&gt;"",($F117+HLOOKUP($D117,UA,7,FALSE))/(HLOOKUP($D117,RentsUA!$K$12:$Q$35,19,FALSE)),0)</f>
        <v>0</v>
      </c>
      <c r="Z117" s="364" t="str">
        <f>IF($H117=0," ",IF($C$94="MOHCD",VLOOKUP($A$94,RentsUA!$A$12:$H$35,MATCH($D117,RentsUA!$A$12:$H$12,0),FALSE),VLOOKUP($A$94,RentsUA!$A$61:$H$77,MATCH($D117,RentsUA!$A$61:$H$61,0),FALSE)))</f>
        <v xml:space="preserve"> </v>
      </c>
      <c r="AA117" s="364" t="str">
        <f>IF($H117&gt;0,HLOOKUP($D117,#REF!,8,FALSE),"")</f>
        <v/>
      </c>
      <c r="AB117" s="309" t="str">
        <f t="shared" si="49"/>
        <v xml:space="preserve"> </v>
      </c>
      <c r="AC117" s="309" t="str">
        <f t="shared" si="50"/>
        <v xml:space="preserve"> </v>
      </c>
    </row>
    <row r="118" spans="1:29">
      <c r="A118" s="2264"/>
      <c r="B118" s="2265"/>
      <c r="C118" s="2266"/>
      <c r="D118" s="2" t="s">
        <v>770</v>
      </c>
      <c r="E118" s="365"/>
      <c r="F118" s="365"/>
      <c r="G118" s="366">
        <f t="shared" si="51"/>
        <v>0</v>
      </c>
      <c r="H118" s="100"/>
      <c r="I118" s="309" t="str">
        <f t="shared" si="48"/>
        <v xml:space="preserve"> </v>
      </c>
      <c r="J118" s="366">
        <f t="shared" si="52"/>
        <v>0</v>
      </c>
      <c r="K118" s="309" t="str">
        <f t="shared" si="53"/>
        <v/>
      </c>
      <c r="L118" s="2255"/>
      <c r="M118" s="2256"/>
      <c r="N118" s="2256"/>
      <c r="O118" s="2257"/>
      <c r="P118" s="420">
        <f>IF($H118&lt;&gt;"",($F118+HLOOKUP($D118,UA,7,FALSE))/(HLOOKUP($D118,RentsUA!$K$12:$Q$35,19,FALSE)),0)</f>
        <v>0</v>
      </c>
      <c r="W118" s="313">
        <f>IF(A114&lt;&gt;"",IF(A118="",1,0),0)</f>
        <v>0</v>
      </c>
      <c r="Z118" s="364" t="str">
        <f>IF($H118=0," ",IF($C$94="MOHCD",VLOOKUP($A$94,RentsUA!$A$12:$H$35,MATCH($D118,RentsUA!$A$12:$H$12,0),FALSE),VLOOKUP($A$94,RentsUA!$A$61:$H$77,MATCH($D118,RentsUA!$A$61:$H$61,0),FALSE)))</f>
        <v xml:space="preserve"> </v>
      </c>
      <c r="AA118" s="364" t="str">
        <f>IF($H118&gt;0,HLOOKUP($D118,#REF!,8,FALSE),"")</f>
        <v/>
      </c>
      <c r="AB118" s="309" t="str">
        <f t="shared" si="49"/>
        <v xml:space="preserve"> </v>
      </c>
      <c r="AC118" s="309" t="str">
        <f t="shared" si="50"/>
        <v xml:space="preserve"> </v>
      </c>
    </row>
    <row r="119" spans="1:29">
      <c r="A119" s="107"/>
      <c r="B119" s="4"/>
      <c r="C119" s="4"/>
      <c r="D119" s="2" t="s">
        <v>771</v>
      </c>
      <c r="E119" s="365"/>
      <c r="F119" s="365"/>
      <c r="G119" s="366">
        <f t="shared" si="51"/>
        <v>0</v>
      </c>
      <c r="H119" s="100"/>
      <c r="I119" s="309" t="str">
        <f t="shared" si="48"/>
        <v xml:space="preserve"> </v>
      </c>
      <c r="J119" s="366">
        <f t="shared" si="52"/>
        <v>0</v>
      </c>
      <c r="K119" s="309" t="str">
        <f t="shared" si="53"/>
        <v/>
      </c>
      <c r="L119" s="2255"/>
      <c r="M119" s="2256"/>
      <c r="N119" s="2256"/>
      <c r="O119" s="2257"/>
      <c r="P119" s="420">
        <f>IF($H119&lt;&gt;"",($F119+HLOOKUP($D119,UA,7,FALSE))/(HLOOKUP($D119,RentsUA!$K$12:$Q$35,19,FALSE)),0)</f>
        <v>0</v>
      </c>
      <c r="Z119" s="364" t="str">
        <f>IF($H119=0," ",IF($C$94="MOHCD",VLOOKUP($A$94,RentsUA!$A$12:$H$35,MATCH($D119,RentsUA!$A$12:$H$12,0),FALSE),VLOOKUP($A$94,RentsUA!$A$61:$H$77,MATCH($D119,RentsUA!$A$61:$H$61,0),FALSE)))</f>
        <v xml:space="preserve"> </v>
      </c>
      <c r="AA119" s="364" t="str">
        <f>IF($H119&gt;0,HLOOKUP($D119,#REF!,8,FALSE),"")</f>
        <v/>
      </c>
      <c r="AB119" s="309" t="str">
        <f t="shared" si="49"/>
        <v xml:space="preserve"> </v>
      </c>
      <c r="AC119" s="309" t="str">
        <f t="shared" si="50"/>
        <v xml:space="preserve"> </v>
      </c>
    </row>
    <row r="120" spans="1:29" ht="13.5" thickBot="1">
      <c r="A120" s="104"/>
      <c r="B120" s="105"/>
      <c r="C120" s="105"/>
      <c r="D120" s="2" t="s">
        <v>772</v>
      </c>
      <c r="E120" s="692"/>
      <c r="F120" s="692"/>
      <c r="G120" s="366">
        <f t="shared" si="51"/>
        <v>0</v>
      </c>
      <c r="H120" s="100"/>
      <c r="I120" s="309" t="str">
        <f t="shared" si="48"/>
        <v xml:space="preserve"> </v>
      </c>
      <c r="J120" s="366">
        <f t="shared" si="52"/>
        <v>0</v>
      </c>
      <c r="K120" s="309" t="str">
        <f t="shared" si="53"/>
        <v/>
      </c>
      <c r="L120" s="2255"/>
      <c r="M120" s="2256"/>
      <c r="N120" s="2256"/>
      <c r="O120" s="2257"/>
      <c r="P120" s="420">
        <f>IF($H120&lt;&gt;"",($F120+HLOOKUP($D120,UA,7,FALSE))/(HLOOKUP($D120,RentsUA!$K$12:$Q$35,19,FALSE)),0)</f>
        <v>0</v>
      </c>
      <c r="Z120" s="364" t="str">
        <f>IF($H120=0," ",IF($C$94="MOHCD",VLOOKUP($A$94,RentsUA!$A$12:$H$35,MATCH($D120,RentsUA!$A$12:$H$12,0),FALSE),VLOOKUP($A$94,RentsUA!$A$61:$H$77,MATCH($D120,RentsUA!$A$61:$H$61,0),FALSE)))</f>
        <v xml:space="preserve"> </v>
      </c>
      <c r="AA120" s="364" t="str">
        <f>IF($H120&gt;0,HLOOKUP($D120,#REF!,8,FALSE),"")</f>
        <v/>
      </c>
      <c r="AB120" s="309" t="str">
        <f t="shared" si="49"/>
        <v xml:space="preserve"> </v>
      </c>
      <c r="AC120" s="364" t="str">
        <f t="shared" si="50"/>
        <v xml:space="preserve"> </v>
      </c>
    </row>
    <row r="121" spans="1:29" ht="13.5" thickTop="1">
      <c r="A121" s="696" t="str">
        <f>IF(A114&lt;&gt;"","Subtotal "&amp;A114*100&amp;"% "&amp;C114&amp;" AMI "&amp;A118,"Subtotal")</f>
        <v>Subtotal</v>
      </c>
      <c r="B121" s="724"/>
      <c r="C121" s="724"/>
      <c r="D121" s="344"/>
      <c r="E121" s="2258" t="str">
        <f>IF($A118="LOSP","",IF(OR(COUNTA($H114:$H120)&gt;COUNTA(E114:E120),COUNTA($H114:$H120)&gt;COUNTA($F114:$F120)),"Enter Contract Rent/Estimated Tenant Rent",""))</f>
        <v/>
      </c>
      <c r="F121" s="2258"/>
      <c r="G121" s="2258"/>
      <c r="H121" s="698">
        <f>SUM(H114:H120)</f>
        <v>0</v>
      </c>
      <c r="I121" s="726">
        <f>SUM(I114:I120)</f>
        <v>0</v>
      </c>
      <c r="J121" s="726">
        <f>SUM(J114:J120)</f>
        <v>0</v>
      </c>
      <c r="K121" s="697">
        <f>SUM(K114:K120)</f>
        <v>0</v>
      </c>
      <c r="L121" s="344"/>
      <c r="M121" s="695"/>
      <c r="N121" s="344"/>
      <c r="O121" s="725"/>
      <c r="P121" s="420">
        <f>IFERROR(SUMPRODUCT(H114:H120,P114:P120)/H121,0)</f>
        <v>0</v>
      </c>
      <c r="Q121" s="136" t="s">
        <v>628</v>
      </c>
      <c r="AB121" s="367"/>
      <c r="AC121" s="367">
        <f>SUM(AC114:AC120)</f>
        <v>0</v>
      </c>
    </row>
    <row r="122" spans="1:29">
      <c r="A122" s="685"/>
      <c r="B122" s="722"/>
      <c r="C122" s="722"/>
      <c r="D122" s="324"/>
      <c r="E122" s="727"/>
      <c r="F122" s="727"/>
      <c r="G122" s="727"/>
      <c r="H122" s="686"/>
      <c r="I122" s="1794"/>
      <c r="J122" s="1794"/>
      <c r="K122" s="368"/>
      <c r="L122" s="324"/>
      <c r="M122" s="368"/>
      <c r="N122" s="324"/>
      <c r="O122" s="324"/>
      <c r="P122" s="420"/>
      <c r="Q122" s="136"/>
      <c r="AB122" s="368"/>
      <c r="AC122" s="368"/>
    </row>
    <row r="123" spans="1:29" s="136" customFormat="1" ht="90" customHeight="1">
      <c r="A123" s="2291" t="s">
        <v>215</v>
      </c>
      <c r="B123" s="2292"/>
      <c r="C123" s="464" t="s">
        <v>275</v>
      </c>
      <c r="D123" s="464" t="s">
        <v>627</v>
      </c>
      <c r="E123" s="467" t="s">
        <v>1277</v>
      </c>
      <c r="F123" s="464" t="str">
        <f>IF(ISNA(MATCH("Tenant",'2.Utilities&amp;OtherIncome'!$D$8:$D$11,0)),"Estimated Tenant Paid Rent","Estimated Tenant Paid Rent Excluding Utility Allowance")</f>
        <v>Estimated Tenant Paid Rent</v>
      </c>
      <c r="G123" s="467" t="s">
        <v>270</v>
      </c>
      <c r="H123" s="464" t="s">
        <v>95</v>
      </c>
      <c r="I123" s="464" t="s">
        <v>273</v>
      </c>
      <c r="J123" s="467" t="s">
        <v>231</v>
      </c>
      <c r="K123" s="476" t="s">
        <v>274</v>
      </c>
      <c r="L123" s="2259" t="s">
        <v>232</v>
      </c>
      <c r="M123" s="2260"/>
      <c r="N123" s="2260"/>
      <c r="O123" s="2261"/>
      <c r="P123" s="465" t="s">
        <v>1276</v>
      </c>
      <c r="Z123" s="464" t="s">
        <v>226</v>
      </c>
      <c r="AA123" s="464" t="s">
        <v>96</v>
      </c>
      <c r="AB123" s="464" t="s">
        <v>262</v>
      </c>
      <c r="AC123" s="464" t="s">
        <v>263</v>
      </c>
    </row>
    <row r="124" spans="1:29">
      <c r="A124" s="2262"/>
      <c r="B124" s="2263"/>
      <c r="C124" s="477" t="str">
        <f>IF(A124&lt;&gt;"","MOHCD","")</f>
        <v/>
      </c>
      <c r="D124" s="1" t="s">
        <v>97</v>
      </c>
      <c r="E124" s="365"/>
      <c r="F124" s="365"/>
      <c r="G124" s="366">
        <f>IF($A$108&lt;&gt;"LOSP",E124-F124,0)</f>
        <v>0</v>
      </c>
      <c r="H124" s="100"/>
      <c r="I124" s="309" t="str">
        <f t="shared" ref="I124:I130" si="54">IF(H124&gt;0,+F124*H124," ")</f>
        <v xml:space="preserve"> </v>
      </c>
      <c r="J124" s="366">
        <f>IF($A$108&lt;&gt;"LOSP",G124*H124,0)</f>
        <v>0</v>
      </c>
      <c r="K124" s="309" t="str">
        <f>IF($H124="","",IF(OR($E124="",$F124=""),"",$I124+$J124))</f>
        <v/>
      </c>
      <c r="L124" s="2255"/>
      <c r="M124" s="2256"/>
      <c r="N124" s="2256"/>
      <c r="O124" s="2257"/>
      <c r="P124" s="420">
        <f>IF($H124&lt;&gt;"",($F124+HLOOKUP($D124,UA,7,FALSE))/(HLOOKUP($D124,RentsUA!$K$12:$Q$35,19,FALSE)),0)</f>
        <v>0</v>
      </c>
      <c r="Z124" s="455"/>
      <c r="AA124" s="364" t="str">
        <f>IF($H124&gt;0,HLOOKUP($D124,#REF!,8,FALSE),"")</f>
        <v/>
      </c>
      <c r="AB124" s="309" t="str">
        <f t="shared" ref="AB124:AB130" si="55">IF(H124&gt;0,Z124-AA124," ")</f>
        <v xml:space="preserve"> </v>
      </c>
      <c r="AC124" s="364" t="str">
        <f t="shared" ref="AC124:AC130" si="56">IF(H124&gt;0,AB124*H124," ")</f>
        <v xml:space="preserve"> </v>
      </c>
    </row>
    <row r="125" spans="1:29">
      <c r="A125" s="106"/>
      <c r="B125" s="358"/>
      <c r="C125" s="4"/>
      <c r="D125" s="2" t="s">
        <v>98</v>
      </c>
      <c r="E125" s="365"/>
      <c r="F125" s="365"/>
      <c r="G125" s="366">
        <f t="shared" ref="G125:G130" si="57">IF($A$108&lt;&gt;"LOSP",E125-F125,0)</f>
        <v>0</v>
      </c>
      <c r="H125" s="100"/>
      <c r="I125" s="309" t="str">
        <f t="shared" si="54"/>
        <v xml:space="preserve"> </v>
      </c>
      <c r="J125" s="366">
        <f t="shared" ref="J125:J130" si="58">IF($A$108&lt;&gt;"LOSP",G125*H125,0)</f>
        <v>0</v>
      </c>
      <c r="K125" s="309" t="str">
        <f t="shared" ref="K125:K130" si="59">IF($H125="","",IF(OR($E125="",$F125=""),"",$I125+$J125))</f>
        <v/>
      </c>
      <c r="L125" s="2255"/>
      <c r="M125" s="2256"/>
      <c r="N125" s="2256"/>
      <c r="O125" s="2257"/>
      <c r="P125" s="420">
        <f>IF($H125&lt;&gt;"",($F125+HLOOKUP($D125,UA,7,FALSE))/(HLOOKUP($D125,RentsUA!$K$12:$Q$35,19,FALSE)),0)</f>
        <v>0</v>
      </c>
      <c r="Z125" s="364" t="str">
        <f>IF($H124=0," ",IF($C$94="TCAC",VLOOKUP($A$94,RentsUA!$A$61:$H$77,MATCH($D124,RentsUA!$A$61:$H$61,0),FALSE),VLOOKUP($A$94,RentsUA!$A$12:$H$35,MATCH($D124,RentsUA!$A$12:$H$12,0),FALSE)))</f>
        <v xml:space="preserve"> </v>
      </c>
      <c r="AA125" s="364" t="str">
        <f>IF($H125&gt;0,HLOOKUP($D125,#REF!,8,FALSE),"")</f>
        <v/>
      </c>
      <c r="AB125" s="309" t="str">
        <f t="shared" si="55"/>
        <v xml:space="preserve"> </v>
      </c>
      <c r="AC125" s="309" t="str">
        <f t="shared" si="56"/>
        <v xml:space="preserve"> </v>
      </c>
    </row>
    <row r="126" spans="1:29">
      <c r="A126" s="474" t="s">
        <v>216</v>
      </c>
      <c r="B126" s="357"/>
      <c r="C126" s="336"/>
      <c r="D126" s="2" t="s">
        <v>768</v>
      </c>
      <c r="E126" s="365"/>
      <c r="F126" s="365"/>
      <c r="G126" s="366">
        <f t="shared" si="57"/>
        <v>0</v>
      </c>
      <c r="H126" s="100"/>
      <c r="I126" s="309" t="str">
        <f t="shared" si="54"/>
        <v xml:space="preserve"> </v>
      </c>
      <c r="J126" s="366">
        <f t="shared" si="58"/>
        <v>0</v>
      </c>
      <c r="K126" s="309" t="str">
        <f t="shared" si="59"/>
        <v/>
      </c>
      <c r="L126" s="2255"/>
      <c r="M126" s="2256"/>
      <c r="N126" s="2256"/>
      <c r="O126" s="2257"/>
      <c r="P126" s="420">
        <f>IF($H126&lt;&gt;"",($F126+HLOOKUP($D126,UA,7,FALSE))/(HLOOKUP($D126,RentsUA!$K$12:$Q$35,19,FALSE)),0)</f>
        <v>0</v>
      </c>
      <c r="Z126" s="364" t="str">
        <f>IF($H126=0," ",IF($C$94="MOHCD",VLOOKUP($A$94,RentsUA!$A$12:$H$35,MATCH($D126,RentsUA!$A$12:$H$12,0),FALSE),VLOOKUP($A$94,RentsUA!$A$61:$H$77,MATCH($D126,RentsUA!$A$61:$H$61,0),FALSE)))</f>
        <v xml:space="preserve"> </v>
      </c>
      <c r="AA126" s="364" t="str">
        <f>IF($H126&gt;0,HLOOKUP($D126,#REF!,8,FALSE),"")</f>
        <v/>
      </c>
      <c r="AB126" s="309" t="str">
        <f t="shared" si="55"/>
        <v xml:space="preserve"> </v>
      </c>
      <c r="AC126" s="309" t="str">
        <f t="shared" si="56"/>
        <v xml:space="preserve"> </v>
      </c>
    </row>
    <row r="127" spans="1:29">
      <c r="A127" s="496" t="s">
        <v>272</v>
      </c>
      <c r="B127" s="398"/>
      <c r="C127" s="324"/>
      <c r="D127" s="2" t="s">
        <v>769</v>
      </c>
      <c r="E127" s="365"/>
      <c r="F127" s="365"/>
      <c r="G127" s="366">
        <f t="shared" si="57"/>
        <v>0</v>
      </c>
      <c r="H127" s="100"/>
      <c r="I127" s="309" t="str">
        <f t="shared" si="54"/>
        <v xml:space="preserve"> </v>
      </c>
      <c r="J127" s="366">
        <f t="shared" si="58"/>
        <v>0</v>
      </c>
      <c r="K127" s="309" t="str">
        <f t="shared" si="59"/>
        <v/>
      </c>
      <c r="L127" s="2255"/>
      <c r="M127" s="2256"/>
      <c r="N127" s="2256"/>
      <c r="O127" s="2257"/>
      <c r="P127" s="420">
        <f>IF($H127&lt;&gt;"",($F127+HLOOKUP($D127,UA,7,FALSE))/(HLOOKUP($D127,RentsUA!$K$12:$Q$35,19,FALSE)),0)</f>
        <v>0</v>
      </c>
      <c r="Z127" s="364" t="str">
        <f>IF($H127=0," ",IF($C$94="MOHCD",VLOOKUP($A$94,RentsUA!$A$12:$H$35,MATCH($D127,RentsUA!$A$12:$H$12,0),FALSE),VLOOKUP($A$94,RentsUA!$A$61:$H$77,MATCH($D127,RentsUA!$A$61:$H$61,0),FALSE)))</f>
        <v xml:space="preserve"> </v>
      </c>
      <c r="AA127" s="364" t="str">
        <f>IF($H127&gt;0,HLOOKUP($D127,#REF!,8,FALSE),"")</f>
        <v/>
      </c>
      <c r="AB127" s="309" t="str">
        <f t="shared" si="55"/>
        <v xml:space="preserve"> </v>
      </c>
      <c r="AC127" s="309" t="str">
        <f t="shared" si="56"/>
        <v xml:space="preserve"> </v>
      </c>
    </row>
    <row r="128" spans="1:29">
      <c r="A128" s="2264"/>
      <c r="B128" s="2265"/>
      <c r="C128" s="2266"/>
      <c r="D128" s="2" t="s">
        <v>770</v>
      </c>
      <c r="E128" s="365"/>
      <c r="F128" s="365"/>
      <c r="G128" s="366">
        <f t="shared" si="57"/>
        <v>0</v>
      </c>
      <c r="H128" s="100"/>
      <c r="I128" s="309" t="str">
        <f t="shared" si="54"/>
        <v xml:space="preserve"> </v>
      </c>
      <c r="J128" s="366">
        <f t="shared" si="58"/>
        <v>0</v>
      </c>
      <c r="K128" s="309" t="str">
        <f t="shared" si="59"/>
        <v/>
      </c>
      <c r="L128" s="2255"/>
      <c r="M128" s="2256"/>
      <c r="N128" s="2256"/>
      <c r="O128" s="2257"/>
      <c r="P128" s="420">
        <f>IF($H128&lt;&gt;"",($F128+HLOOKUP($D128,UA,7,FALSE))/(HLOOKUP($D128,RentsUA!$K$12:$Q$35,19,FALSE)),0)</f>
        <v>0</v>
      </c>
      <c r="W128" s="313">
        <f>IF(A124&lt;&gt;"",IF(A128="",1,0),0)</f>
        <v>0</v>
      </c>
      <c r="Z128" s="364" t="str">
        <f>IF($H128=0," ",IF($C$94="MOHCD",VLOOKUP($A$94,RentsUA!$A$12:$H$35,MATCH($D128,RentsUA!$A$12:$H$12,0),FALSE),VLOOKUP($A$94,RentsUA!$A$61:$H$77,MATCH($D128,RentsUA!$A$61:$H$61,0),FALSE)))</f>
        <v xml:space="preserve"> </v>
      </c>
      <c r="AA128" s="364" t="str">
        <f>IF($H128&gt;0,HLOOKUP($D128,#REF!,8,FALSE),"")</f>
        <v/>
      </c>
      <c r="AB128" s="309" t="str">
        <f t="shared" si="55"/>
        <v xml:space="preserve"> </v>
      </c>
      <c r="AC128" s="309" t="str">
        <f t="shared" si="56"/>
        <v xml:space="preserve"> </v>
      </c>
    </row>
    <row r="129" spans="1:29">
      <c r="A129" s="107"/>
      <c r="B129" s="4"/>
      <c r="C129" s="4"/>
      <c r="D129" s="2" t="s">
        <v>771</v>
      </c>
      <c r="E129" s="365"/>
      <c r="F129" s="365"/>
      <c r="G129" s="366">
        <f t="shared" si="57"/>
        <v>0</v>
      </c>
      <c r="H129" s="100"/>
      <c r="I129" s="309" t="str">
        <f t="shared" si="54"/>
        <v xml:space="preserve"> </v>
      </c>
      <c r="J129" s="366">
        <f t="shared" si="58"/>
        <v>0</v>
      </c>
      <c r="K129" s="309" t="str">
        <f t="shared" si="59"/>
        <v/>
      </c>
      <c r="L129" s="2255"/>
      <c r="M129" s="2256"/>
      <c r="N129" s="2256"/>
      <c r="O129" s="2257"/>
      <c r="P129" s="420">
        <f>IF($H129&lt;&gt;"",($F129+HLOOKUP($D129,UA,7,FALSE))/(HLOOKUP($D129,RentsUA!$K$12:$Q$35,19,FALSE)),0)</f>
        <v>0</v>
      </c>
      <c r="Z129" s="364" t="str">
        <f>IF($H129=0," ",IF($C$94="MOHCD",VLOOKUP($A$94,RentsUA!$A$12:$H$35,MATCH($D129,RentsUA!$A$12:$H$12,0),FALSE),VLOOKUP($A$94,RentsUA!$A$61:$H$77,MATCH($D129,RentsUA!$A$61:$H$61,0),FALSE)))</f>
        <v xml:space="preserve"> </v>
      </c>
      <c r="AA129" s="364" t="str">
        <f>IF($H129&gt;0,HLOOKUP($D129,#REF!,8,FALSE),"")</f>
        <v/>
      </c>
      <c r="AB129" s="309" t="str">
        <f t="shared" si="55"/>
        <v xml:space="preserve"> </v>
      </c>
      <c r="AC129" s="309" t="str">
        <f t="shared" si="56"/>
        <v xml:space="preserve"> </v>
      </c>
    </row>
    <row r="130" spans="1:29" ht="13.5" thickBot="1">
      <c r="A130" s="104"/>
      <c r="B130" s="105"/>
      <c r="C130" s="105"/>
      <c r="D130" s="2" t="s">
        <v>772</v>
      </c>
      <c r="E130" s="692"/>
      <c r="F130" s="692"/>
      <c r="G130" s="366">
        <f t="shared" si="57"/>
        <v>0</v>
      </c>
      <c r="H130" s="100"/>
      <c r="I130" s="309" t="str">
        <f t="shared" si="54"/>
        <v xml:space="preserve"> </v>
      </c>
      <c r="J130" s="366">
        <f t="shared" si="58"/>
        <v>0</v>
      </c>
      <c r="K130" s="309" t="str">
        <f t="shared" si="59"/>
        <v/>
      </c>
      <c r="L130" s="2255"/>
      <c r="M130" s="2256"/>
      <c r="N130" s="2256"/>
      <c r="O130" s="2257"/>
      <c r="P130" s="420">
        <f>IF($H130&lt;&gt;"",($F130+HLOOKUP($D130,UA,7,FALSE))/(HLOOKUP($D130,RentsUA!$K$12:$Q$35,19,FALSE)),0)</f>
        <v>0</v>
      </c>
      <c r="Z130" s="364" t="str">
        <f>IF($H130=0," ",IF($C$94="MOHCD",VLOOKUP($A$94,RentsUA!$A$12:$H$35,MATCH($D130,RentsUA!$A$12:$H$12,0),FALSE),VLOOKUP($A$94,RentsUA!$A$61:$H$77,MATCH($D130,RentsUA!$A$61:$H$61,0),FALSE)))</f>
        <v xml:space="preserve"> </v>
      </c>
      <c r="AA130" s="364" t="str">
        <f>IF($H130&gt;0,HLOOKUP($D130,#REF!,8,FALSE),"")</f>
        <v/>
      </c>
      <c r="AB130" s="309" t="str">
        <f t="shared" si="55"/>
        <v xml:space="preserve"> </v>
      </c>
      <c r="AC130" s="364" t="str">
        <f t="shared" si="56"/>
        <v xml:space="preserve"> </v>
      </c>
    </row>
    <row r="131" spans="1:29" ht="13.5" thickTop="1">
      <c r="A131" s="696" t="str">
        <f>IF(A124&lt;&gt;"","Subtotal "&amp;A124*100&amp;"% "&amp;C124&amp;" AMI "&amp;A128,"Subtotal")</f>
        <v>Subtotal</v>
      </c>
      <c r="B131" s="724"/>
      <c r="C131" s="724"/>
      <c r="D131" s="344"/>
      <c r="E131" s="2258" t="str">
        <f>IF($A128="LOSP","",IF(OR(COUNTA($H124:$H130)&gt;COUNTA(E124:E130),COUNTA($H124:$H130)&gt;COUNTA($F124:$F130)),"Enter Contract Rent/Estimated Tenant Rent",""))</f>
        <v/>
      </c>
      <c r="F131" s="2258"/>
      <c r="G131" s="2258"/>
      <c r="H131" s="698">
        <f>SUM(H124:H130)</f>
        <v>0</v>
      </c>
      <c r="I131" s="726">
        <f>SUM(I124:I130)</f>
        <v>0</v>
      </c>
      <c r="J131" s="726">
        <f>SUM(J124:J130)</f>
        <v>0</v>
      </c>
      <c r="K131" s="697">
        <f>SUM(K124:K130)</f>
        <v>0</v>
      </c>
      <c r="L131" s="344"/>
      <c r="M131" s="695"/>
      <c r="N131" s="344"/>
      <c r="O131" s="725"/>
      <c r="P131" s="420">
        <f>IFERROR(SUMPRODUCT(H124:H130,P124:P130)/H131,0)</f>
        <v>0</v>
      </c>
      <c r="Q131" s="136" t="s">
        <v>628</v>
      </c>
      <c r="AB131" s="367"/>
      <c r="AC131" s="367">
        <f>SUM(AC124:AC130)</f>
        <v>0</v>
      </c>
    </row>
    <row r="132" spans="1:29">
      <c r="A132" s="685"/>
      <c r="B132" s="722"/>
      <c r="C132" s="722"/>
      <c r="D132" s="324"/>
      <c r="E132" s="727"/>
      <c r="F132" s="727"/>
      <c r="G132" s="727"/>
      <c r="H132" s="686"/>
      <c r="I132" s="1794"/>
      <c r="J132" s="1794"/>
      <c r="K132" s="368"/>
      <c r="L132" s="324"/>
      <c r="M132" s="368"/>
      <c r="N132" s="324"/>
      <c r="O132" s="324"/>
      <c r="P132" s="420"/>
      <c r="Q132" s="136"/>
      <c r="AB132" s="368"/>
      <c r="AC132" s="368"/>
    </row>
    <row r="133" spans="1:29" ht="24" customHeight="1">
      <c r="A133" s="685"/>
      <c r="B133" s="722"/>
      <c r="C133" s="722"/>
      <c r="D133" s="324"/>
      <c r="E133" s="727"/>
      <c r="F133" s="727"/>
      <c r="G133" s="778" t="s">
        <v>592</v>
      </c>
      <c r="H133" s="686">
        <f>SUM(H81,H91,H101,H111, H121, H131)</f>
        <v>0</v>
      </c>
      <c r="I133" s="2286" t="s">
        <v>567</v>
      </c>
      <c r="J133" s="2286"/>
      <c r="K133" s="368"/>
      <c r="L133" s="2248" t="s">
        <v>1308</v>
      </c>
      <c r="M133" s="2248"/>
      <c r="N133" s="2248"/>
      <c r="O133" s="2248"/>
      <c r="P133" s="1817">
        <f>AVERAGE(P131,P121,P111,P101,P91,P81)</f>
        <v>0</v>
      </c>
      <c r="T133" s="420"/>
      <c r="U133" s="136"/>
      <c r="AB133" s="368"/>
      <c r="AC133" s="368"/>
    </row>
    <row r="134" spans="1:29">
      <c r="A134" s="685"/>
      <c r="B134" s="722"/>
      <c r="C134" s="722"/>
      <c r="D134" s="324"/>
      <c r="E134" s="727"/>
      <c r="F134" s="324"/>
      <c r="G134" s="754"/>
      <c r="H134" s="754"/>
      <c r="I134" s="2286"/>
      <c r="J134" s="2286"/>
      <c r="K134" s="753"/>
      <c r="L134" s="324"/>
      <c r="M134" s="368"/>
      <c r="N134" s="324"/>
      <c r="O134" s="324"/>
      <c r="P134" s="213"/>
      <c r="T134" s="420"/>
      <c r="U134" s="136"/>
      <c r="AB134" s="368"/>
      <c r="AC134" s="368"/>
    </row>
    <row r="135" spans="1:29" ht="24">
      <c r="A135" s="446"/>
      <c r="B135" s="346"/>
      <c r="C135" s="346"/>
      <c r="D135" s="346"/>
      <c r="E135" s="347"/>
      <c r="G135" s="349"/>
      <c r="H135" s="349"/>
      <c r="I135" s="780" t="s">
        <v>568</v>
      </c>
      <c r="J135" s="780" t="s">
        <v>569</v>
      </c>
      <c r="K135" s="368"/>
      <c r="L135" s="368"/>
      <c r="N135" s="368"/>
      <c r="P135" s="213"/>
      <c r="Q135" s="213"/>
      <c r="S135" s="420"/>
      <c r="T135" s="136"/>
    </row>
    <row r="136" spans="1:29">
      <c r="A136" s="446"/>
      <c r="B136" s="346"/>
      <c r="C136" s="346"/>
      <c r="D136" s="346"/>
      <c r="E136" s="347"/>
      <c r="G136" s="349"/>
      <c r="H136" s="349"/>
      <c r="I136" s="779">
        <f>I81+I91+I101+I111+I121+I131</f>
        <v>0</v>
      </c>
      <c r="J136" s="779">
        <f>J81+J91+J101+J111+J121+J131</f>
        <v>0</v>
      </c>
      <c r="K136" s="368"/>
      <c r="L136" s="368"/>
      <c r="M136" s="469"/>
      <c r="N136" s="368"/>
      <c r="O136" s="368"/>
      <c r="P136" s="213"/>
      <c r="Q136" s="213"/>
      <c r="S136" s="420"/>
      <c r="T136" s="136"/>
    </row>
    <row r="137" spans="1:29">
      <c r="A137" s="324"/>
      <c r="B137" s="324"/>
      <c r="C137" s="324"/>
      <c r="D137" s="324"/>
      <c r="E137" s="324"/>
      <c r="F137" s="348"/>
      <c r="G137" s="325"/>
      <c r="H137" s="349"/>
      <c r="I137" s="443"/>
      <c r="L137" s="324"/>
    </row>
    <row r="138" spans="1:29">
      <c r="A138" s="654" t="s">
        <v>570</v>
      </c>
      <c r="B138" s="669"/>
      <c r="C138" s="669"/>
      <c r="D138" s="669"/>
      <c r="E138" s="669"/>
      <c r="F138" s="729"/>
      <c r="G138" s="730"/>
      <c r="H138" s="654" t="s">
        <v>571</v>
      </c>
      <c r="I138" s="759"/>
      <c r="J138" s="669"/>
      <c r="K138" s="669"/>
      <c r="L138" s="669"/>
      <c r="M138" s="669"/>
      <c r="N138" s="669"/>
      <c r="O138" s="670"/>
    </row>
    <row r="139" spans="1:29">
      <c r="A139" s="731" t="s">
        <v>572</v>
      </c>
      <c r="B139" s="617"/>
      <c r="C139" s="617"/>
      <c r="D139" s="617"/>
      <c r="E139" s="617"/>
      <c r="F139" s="728"/>
      <c r="G139" s="732"/>
      <c r="H139" s="792" t="s">
        <v>597</v>
      </c>
      <c r="I139" s="793"/>
      <c r="J139" s="794"/>
      <c r="K139" s="794"/>
      <c r="L139" s="794"/>
      <c r="M139" s="442"/>
      <c r="N139" s="794"/>
      <c r="O139" s="795"/>
    </row>
    <row r="140" spans="1:29">
      <c r="A140" s="2283" t="s">
        <v>573</v>
      </c>
      <c r="B140" s="2284"/>
      <c r="C140" s="2284"/>
      <c r="D140" s="2284"/>
      <c r="E140" s="2284"/>
      <c r="F140" s="2284"/>
      <c r="G140" s="2285"/>
      <c r="H140" s="796" t="s">
        <v>583</v>
      </c>
      <c r="I140" s="797"/>
      <c r="J140" s="797"/>
      <c r="K140" s="798"/>
      <c r="L140" s="442"/>
      <c r="M140" s="442"/>
      <c r="N140" s="442"/>
      <c r="O140" s="744">
        <f>J68</f>
        <v>0</v>
      </c>
    </row>
    <row r="141" spans="1:29" ht="12.75" customHeight="1">
      <c r="A141" s="737"/>
      <c r="B141" s="735"/>
      <c r="C141" s="735"/>
      <c r="D141" s="738"/>
      <c r="E141" s="738"/>
      <c r="F141" s="738"/>
      <c r="G141" s="739" t="s">
        <v>575</v>
      </c>
      <c r="H141" s="799" t="s">
        <v>584</v>
      </c>
      <c r="I141" s="800"/>
      <c r="J141" s="800"/>
      <c r="K141" s="801"/>
      <c r="L141" s="801"/>
      <c r="M141" s="442"/>
      <c r="N141" s="442"/>
      <c r="O141" s="802">
        <f>I136</f>
        <v>0</v>
      </c>
    </row>
    <row r="142" spans="1:29" ht="12.75" customHeight="1">
      <c r="A142" s="733"/>
      <c r="B142" s="734"/>
      <c r="C142" s="734"/>
      <c r="D142" s="740"/>
      <c r="E142" s="740"/>
      <c r="F142" s="740"/>
      <c r="G142" s="741" t="s">
        <v>576</v>
      </c>
      <c r="H142" s="803" t="s">
        <v>609</v>
      </c>
      <c r="I142" s="804"/>
      <c r="J142" s="804"/>
      <c r="K142" s="805"/>
      <c r="L142" s="805"/>
      <c r="M142" s="442"/>
      <c r="N142" s="442"/>
      <c r="O142" s="806">
        <f>O140+O141</f>
        <v>0</v>
      </c>
    </row>
    <row r="143" spans="1:29" ht="12.75" customHeight="1">
      <c r="A143" s="733"/>
      <c r="B143" s="734"/>
      <c r="C143" s="734"/>
      <c r="D143" s="740"/>
      <c r="E143" s="740"/>
      <c r="F143" s="741" t="s">
        <v>577</v>
      </c>
      <c r="G143" s="741" t="s">
        <v>577</v>
      </c>
      <c r="H143" s="807" t="s">
        <v>598</v>
      </c>
      <c r="I143" s="794"/>
      <c r="J143" s="794"/>
      <c r="K143" s="442"/>
      <c r="L143" s="442"/>
      <c r="M143" s="442"/>
      <c r="N143" s="442"/>
      <c r="O143" s="745"/>
    </row>
    <row r="144" spans="1:29" ht="12.75" customHeight="1">
      <c r="A144" s="2272" t="s">
        <v>581</v>
      </c>
      <c r="B144" s="2273"/>
      <c r="C144" s="2273"/>
      <c r="D144" s="740"/>
      <c r="E144" s="740"/>
      <c r="F144" s="741" t="s">
        <v>116</v>
      </c>
      <c r="G144" s="741" t="s">
        <v>116</v>
      </c>
      <c r="H144" s="796" t="s">
        <v>585</v>
      </c>
      <c r="I144" s="794"/>
      <c r="J144" s="794"/>
      <c r="K144" s="442"/>
      <c r="L144" s="442"/>
      <c r="M144" s="442"/>
      <c r="N144" s="442"/>
      <c r="O144" s="808">
        <f>G156</f>
        <v>0</v>
      </c>
    </row>
    <row r="145" spans="1:27" s="136" customFormat="1" ht="12.75" customHeight="1">
      <c r="A145" s="2267" t="s">
        <v>580</v>
      </c>
      <c r="B145" s="2268"/>
      <c r="C145" s="2269"/>
      <c r="D145" s="736" t="s">
        <v>574</v>
      </c>
      <c r="E145" s="736" t="s">
        <v>95</v>
      </c>
      <c r="F145" s="736" t="s">
        <v>579</v>
      </c>
      <c r="G145" s="736" t="s">
        <v>578</v>
      </c>
      <c r="H145" s="807" t="s">
        <v>599</v>
      </c>
      <c r="I145" s="794"/>
      <c r="J145" s="794"/>
      <c r="K145" s="442"/>
      <c r="L145" s="442"/>
      <c r="M145" s="442"/>
      <c r="N145" s="442"/>
      <c r="O145" s="809">
        <f>O142+O144</f>
        <v>0</v>
      </c>
    </row>
    <row r="146" spans="1:27">
      <c r="A146" s="103" t="s">
        <v>171</v>
      </c>
      <c r="B146" s="46"/>
      <c r="C146" s="4"/>
      <c r="D146" s="47"/>
      <c r="E146" s="48"/>
      <c r="F146" s="365"/>
      <c r="G146" s="309">
        <f t="shared" ref="G146:G155" si="60">+E146*F146</f>
        <v>0</v>
      </c>
      <c r="H146" s="807" t="s">
        <v>600</v>
      </c>
      <c r="I146" s="794"/>
      <c r="J146" s="794"/>
      <c r="K146" s="442"/>
      <c r="L146" s="442"/>
      <c r="M146" s="442"/>
      <c r="N146" s="442"/>
      <c r="O146" s="809">
        <f>O145*12</f>
        <v>0</v>
      </c>
    </row>
    <row r="147" spans="1:27" ht="12.75" customHeight="1">
      <c r="A147" s="103" t="s">
        <v>171</v>
      </c>
      <c r="B147" s="46"/>
      <c r="C147" s="4"/>
      <c r="D147" s="47"/>
      <c r="E147" s="48"/>
      <c r="F147" s="365"/>
      <c r="G147" s="309">
        <f t="shared" si="60"/>
        <v>0</v>
      </c>
      <c r="H147" s="807" t="s">
        <v>601</v>
      </c>
      <c r="I147" s="794"/>
      <c r="J147" s="810"/>
      <c r="K147" s="811"/>
      <c r="L147" s="811"/>
      <c r="M147" s="812"/>
      <c r="N147" s="442"/>
      <c r="O147" s="1145"/>
      <c r="U147" s="461" t="s">
        <v>265</v>
      </c>
    </row>
    <row r="148" spans="1:27" ht="12.75" customHeight="1" thickBot="1">
      <c r="A148" s="103" t="s">
        <v>171</v>
      </c>
      <c r="B148" s="46"/>
      <c r="C148" s="359"/>
      <c r="D148" s="47"/>
      <c r="E148" s="48"/>
      <c r="F148" s="365"/>
      <c r="G148" s="309">
        <f t="shared" si="60"/>
        <v>0</v>
      </c>
      <c r="H148" s="2274" t="s">
        <v>266</v>
      </c>
      <c r="I148" s="2275"/>
      <c r="J148" s="2275"/>
      <c r="K148" s="2275"/>
      <c r="L148" s="2275"/>
      <c r="M148" s="2276"/>
      <c r="N148" s="442"/>
      <c r="O148" s="745"/>
      <c r="P148" s="306" t="str">
        <f>IF($O$147&lt;&gt;"",IF($I$148=$U$148,"Enter rent adjustment description.",IF($I$148="","Enter rent adjustement description","")),"")</f>
        <v/>
      </c>
      <c r="U148" s="462" t="s">
        <v>266</v>
      </c>
      <c r="V148" s="462"/>
      <c r="W148" s="462"/>
      <c r="X148" s="462"/>
      <c r="Y148" s="462"/>
      <c r="Z148" s="462"/>
      <c r="AA148" s="463"/>
    </row>
    <row r="149" spans="1:27" ht="13.5" thickTop="1">
      <c r="A149" s="399" t="s">
        <v>193</v>
      </c>
      <c r="B149" s="99"/>
      <c r="C149" s="360"/>
      <c r="D149" s="1" t="s">
        <v>97</v>
      </c>
      <c r="E149" s="101"/>
      <c r="F149" s="365"/>
      <c r="G149" s="309">
        <f t="shared" si="60"/>
        <v>0</v>
      </c>
      <c r="H149" s="2277"/>
      <c r="I149" s="2278"/>
      <c r="J149" s="2278"/>
      <c r="K149" s="2278"/>
      <c r="L149" s="2278"/>
      <c r="M149" s="2279"/>
      <c r="N149" s="442"/>
      <c r="O149" s="745"/>
    </row>
    <row r="150" spans="1:27" ht="13.5" thickBot="1">
      <c r="A150" s="399" t="s">
        <v>193</v>
      </c>
      <c r="B150" s="99"/>
      <c r="C150" s="361"/>
      <c r="D150" s="2" t="s">
        <v>98</v>
      </c>
      <c r="E150" s="48"/>
      <c r="F150" s="365"/>
      <c r="G150" s="309">
        <f t="shared" si="60"/>
        <v>0</v>
      </c>
      <c r="H150" s="2280"/>
      <c r="I150" s="2281"/>
      <c r="J150" s="2281"/>
      <c r="K150" s="2281"/>
      <c r="L150" s="2281"/>
      <c r="M150" s="2282"/>
      <c r="N150" s="442"/>
      <c r="O150" s="745"/>
    </row>
    <row r="151" spans="1:27" ht="13.5" thickBot="1">
      <c r="A151" s="399" t="s">
        <v>193</v>
      </c>
      <c r="B151" s="99"/>
      <c r="C151" s="49"/>
      <c r="D151" s="2" t="s">
        <v>768</v>
      </c>
      <c r="E151" s="48"/>
      <c r="F151" s="365"/>
      <c r="G151" s="309">
        <f t="shared" si="60"/>
        <v>0</v>
      </c>
      <c r="H151" s="813" t="s">
        <v>602</v>
      </c>
      <c r="I151" s="442"/>
      <c r="J151" s="442"/>
      <c r="K151" s="442"/>
      <c r="L151" s="442"/>
      <c r="M151" s="442"/>
      <c r="N151" s="442"/>
      <c r="O151" s="814">
        <f>O146+O147</f>
        <v>0</v>
      </c>
    </row>
    <row r="152" spans="1:27">
      <c r="A152" s="399" t="s">
        <v>193</v>
      </c>
      <c r="B152" s="99"/>
      <c r="C152" s="3"/>
      <c r="D152" s="2" t="s">
        <v>769</v>
      </c>
      <c r="E152" s="48"/>
      <c r="F152" s="365"/>
      <c r="G152" s="309">
        <f t="shared" si="60"/>
        <v>0</v>
      </c>
      <c r="H152" s="675"/>
      <c r="I152" s="442"/>
      <c r="J152" s="442"/>
      <c r="K152" s="442"/>
      <c r="L152" s="442"/>
      <c r="M152" s="442"/>
      <c r="N152" s="442"/>
      <c r="O152" s="815" t="s">
        <v>763</v>
      </c>
    </row>
    <row r="153" spans="1:27">
      <c r="A153" s="399" t="s">
        <v>193</v>
      </c>
      <c r="B153" s="99"/>
      <c r="C153" s="3"/>
      <c r="D153" s="2" t="s">
        <v>770</v>
      </c>
      <c r="E153" s="48"/>
      <c r="F153" s="365"/>
      <c r="G153" s="309">
        <f t="shared" si="60"/>
        <v>0</v>
      </c>
      <c r="H153" s="813" t="s">
        <v>582</v>
      </c>
      <c r="I153" s="442"/>
      <c r="J153" s="442"/>
      <c r="K153" s="442"/>
      <c r="L153" s="442"/>
      <c r="M153" s="442"/>
      <c r="N153" s="442"/>
      <c r="O153" s="745"/>
    </row>
    <row r="154" spans="1:27" ht="13.5" thickBot="1">
      <c r="A154" s="399" t="s">
        <v>193</v>
      </c>
      <c r="B154" s="99"/>
      <c r="C154" s="3"/>
      <c r="D154" s="2" t="s">
        <v>771</v>
      </c>
      <c r="E154" s="48"/>
      <c r="F154" s="365"/>
      <c r="G154" s="309">
        <f t="shared" si="60"/>
        <v>0</v>
      </c>
      <c r="H154" s="796" t="s">
        <v>231</v>
      </c>
      <c r="I154" s="442"/>
      <c r="J154" s="442"/>
      <c r="K154" s="442"/>
      <c r="L154" s="442"/>
      <c r="M154" s="442"/>
      <c r="N154" s="442"/>
      <c r="O154" s="808">
        <f>J136</f>
        <v>0</v>
      </c>
    </row>
    <row r="155" spans="1:27" ht="13.5" thickBot="1">
      <c r="A155" s="400" t="s">
        <v>193</v>
      </c>
      <c r="B155" s="401"/>
      <c r="C155" s="402"/>
      <c r="D155" s="2" t="s">
        <v>772</v>
      </c>
      <c r="E155" s="752"/>
      <c r="F155" s="692"/>
      <c r="G155" s="691">
        <f t="shared" si="60"/>
        <v>0</v>
      </c>
      <c r="H155" s="796" t="s">
        <v>891</v>
      </c>
      <c r="I155" s="442"/>
      <c r="J155" s="442"/>
      <c r="K155" s="442"/>
      <c r="L155" s="442"/>
      <c r="M155" s="442"/>
      <c r="N155" s="442"/>
      <c r="O155" s="814">
        <f>O154*12</f>
        <v>0</v>
      </c>
    </row>
    <row r="156" spans="1:27" ht="13.5" thickTop="1">
      <c r="A156" s="459"/>
      <c r="B156" s="460"/>
      <c r="C156" s="742"/>
      <c r="D156" s="743" t="s">
        <v>264</v>
      </c>
      <c r="E156" s="749">
        <f>SUM(E146:E155)</f>
        <v>0</v>
      </c>
      <c r="F156" s="750"/>
      <c r="G156" s="751">
        <f>SUM(G146:G155)</f>
        <v>0</v>
      </c>
      <c r="H156" s="816"/>
      <c r="I156" s="817"/>
      <c r="J156" s="817"/>
      <c r="K156" s="817"/>
      <c r="L156" s="817"/>
      <c r="M156" s="817"/>
      <c r="N156" s="817"/>
      <c r="O156" s="818" t="s">
        <v>762</v>
      </c>
    </row>
    <row r="157" spans="1:27" ht="14.25" customHeight="1">
      <c r="A157" s="346"/>
      <c r="B157" s="346"/>
      <c r="C157" s="458"/>
      <c r="D157" s="457"/>
      <c r="E157" s="351"/>
      <c r="H157" s="347"/>
    </row>
    <row r="158" spans="1:27">
      <c r="B158" s="325"/>
      <c r="C158" s="324"/>
      <c r="D158" s="324"/>
      <c r="E158" s="746"/>
      <c r="F158" s="324"/>
      <c r="G158" s="324"/>
      <c r="H158" s="747"/>
      <c r="I158" s="748"/>
      <c r="J158" s="748"/>
      <c r="K158" s="748"/>
      <c r="L158" s="748"/>
      <c r="M158" s="748"/>
      <c r="N158" s="748"/>
      <c r="O158" s="748"/>
    </row>
    <row r="159" spans="1:27">
      <c r="A159" s="755" t="s">
        <v>587</v>
      </c>
      <c r="B159" s="318"/>
      <c r="C159" s="660"/>
      <c r="D159" s="660"/>
      <c r="E159" s="756"/>
      <c r="F159" s="660"/>
      <c r="G159" s="660"/>
      <c r="H159" s="660"/>
      <c r="I159" s="757"/>
      <c r="J159" s="757"/>
      <c r="K159" s="757"/>
      <c r="L159" s="757"/>
      <c r="M159" s="757"/>
      <c r="N159" s="757"/>
      <c r="O159" s="758"/>
    </row>
    <row r="160" spans="1:27" ht="45" customHeight="1">
      <c r="A160" s="2270" t="s">
        <v>586</v>
      </c>
      <c r="B160" s="2271"/>
      <c r="C160" s="2271"/>
      <c r="D160" s="2271"/>
      <c r="E160" s="2271"/>
      <c r="F160" s="2271"/>
      <c r="G160" s="2271"/>
      <c r="H160" s="2271"/>
      <c r="I160" s="2271"/>
      <c r="J160" s="2271"/>
      <c r="K160" s="2271"/>
      <c r="L160" s="2271"/>
      <c r="M160" s="324"/>
      <c r="N160" s="324"/>
      <c r="O160" s="626"/>
    </row>
    <row r="161" spans="1:19" ht="18.75" customHeight="1">
      <c r="A161" s="2252" t="s">
        <v>249</v>
      </c>
      <c r="B161" s="2253"/>
      <c r="C161" s="2253"/>
      <c r="D161" s="2253"/>
      <c r="E161" s="2253"/>
      <c r="F161" s="2253"/>
      <c r="G161" s="2253"/>
      <c r="H161" s="2253"/>
      <c r="I161" s="2253"/>
      <c r="J161" s="2253"/>
      <c r="K161" s="2254"/>
      <c r="L161"/>
      <c r="M161"/>
      <c r="N161"/>
      <c r="O161" s="847"/>
      <c r="P161"/>
      <c r="Q161"/>
      <c r="R161"/>
    </row>
    <row r="162" spans="1:19" ht="48.75" customHeight="1">
      <c r="A162" s="319" t="s">
        <v>147</v>
      </c>
      <c r="B162" s="320"/>
      <c r="E162" s="485" t="s">
        <v>276</v>
      </c>
      <c r="F162" s="1799" t="str">
        <f>IF($A$9="","",$A$9*100&amp;"% "&amp;$C$9)</f>
        <v/>
      </c>
      <c r="G162" s="1800" t="str">
        <f>IF($A$19="","",$A$19*100&amp;"% "&amp;$C$19)</f>
        <v/>
      </c>
      <c r="H162" s="1800" t="str">
        <f>IF($A$29="","",$A$29*100&amp;"% "&amp;$C$29)</f>
        <v/>
      </c>
      <c r="I162" s="1800" t="str">
        <f>IF($A$39="","",$A$39*100&amp;"% "&amp;$C$39)</f>
        <v/>
      </c>
      <c r="J162" s="1800" t="str">
        <f>IF($A$49="","",$A$49*100&amp;"% "&amp;$C$49)</f>
        <v/>
      </c>
      <c r="K162" s="1801" t="str">
        <f>IF($A$59="","",$A$59*100&amp;"% "&amp;$C$59)</f>
        <v/>
      </c>
      <c r="O162" s="626"/>
      <c r="R162" s="324"/>
      <c r="S162" s="419"/>
    </row>
    <row r="163" spans="1:19">
      <c r="A163" s="665" t="s">
        <v>97</v>
      </c>
      <c r="B163" s="481"/>
      <c r="C163" s="481"/>
      <c r="D163" s="481"/>
      <c r="E163" s="479">
        <f>SUM(F163:K163)</f>
        <v>0</v>
      </c>
      <c r="F163" s="1802" t="str">
        <f t="shared" ref="F163:F169" si="61">IF(E9="","",E9)</f>
        <v/>
      </c>
      <c r="G163" s="1802" t="str">
        <f t="shared" ref="G163:G169" si="62">IF(E19="","",E19)</f>
        <v/>
      </c>
      <c r="H163" s="1802" t="str">
        <f t="shared" ref="H163:H169" si="63">IF(E29="","",E29)</f>
        <v/>
      </c>
      <c r="I163" s="1802" t="str">
        <f t="shared" ref="I163:I169" si="64">IF(E39="","",E39)</f>
        <v/>
      </c>
      <c r="J163" s="1802" t="str">
        <f>IF(E49="","",E49)</f>
        <v/>
      </c>
      <c r="K163" s="1803" t="str">
        <f>IF(E59="","",E59)</f>
        <v/>
      </c>
      <c r="O163" s="626"/>
      <c r="P163" s="488" t="str">
        <f>IF(SUM(D184,E163,F173)-C184=0,"","unit count by unit types does not match")</f>
        <v/>
      </c>
      <c r="S163" s="408"/>
    </row>
    <row r="164" spans="1:19">
      <c r="A164" s="665" t="s">
        <v>98</v>
      </c>
      <c r="B164" s="481"/>
      <c r="C164" s="481"/>
      <c r="D164" s="481"/>
      <c r="E164" s="455">
        <f t="shared" ref="E164:E169" si="65">SUM(F164:K164)</f>
        <v>0</v>
      </c>
      <c r="F164" s="1802" t="str">
        <f t="shared" si="61"/>
        <v/>
      </c>
      <c r="G164" s="1802" t="str">
        <f t="shared" si="62"/>
        <v/>
      </c>
      <c r="H164" s="1802" t="str">
        <f t="shared" si="63"/>
        <v/>
      </c>
      <c r="I164" s="1802" t="str">
        <f t="shared" si="64"/>
        <v/>
      </c>
      <c r="J164" s="1802" t="str">
        <f t="shared" ref="J164:J169" si="66">IF(E50="","",E50)</f>
        <v/>
      </c>
      <c r="K164" s="1803" t="str">
        <f t="shared" ref="K164:K169" si="67">IF(E60="","",E60)</f>
        <v/>
      </c>
      <c r="O164" s="626"/>
      <c r="P164" s="488" t="str">
        <f>IF(SUM(D185,E164,F174)-C185=0,"","unit count by unit types does not match")</f>
        <v/>
      </c>
      <c r="S164" s="408"/>
    </row>
    <row r="165" spans="1:19">
      <c r="A165" s="665" t="s">
        <v>768</v>
      </c>
      <c r="B165" s="481"/>
      <c r="C165" s="481"/>
      <c r="D165" s="481"/>
      <c r="E165" s="455">
        <f t="shared" si="65"/>
        <v>0</v>
      </c>
      <c r="F165" s="1802" t="str">
        <f t="shared" si="61"/>
        <v/>
      </c>
      <c r="G165" s="1802" t="str">
        <f t="shared" si="62"/>
        <v/>
      </c>
      <c r="H165" s="1802" t="str">
        <f t="shared" si="63"/>
        <v/>
      </c>
      <c r="I165" s="1802" t="str">
        <f t="shared" si="64"/>
        <v/>
      </c>
      <c r="J165" s="1802" t="str">
        <f t="shared" si="66"/>
        <v/>
      </c>
      <c r="K165" s="1803" t="str">
        <f t="shared" si="67"/>
        <v/>
      </c>
      <c r="O165" s="626"/>
      <c r="P165" s="488" t="str">
        <f>IF(SUM(D186,E165,F175)-C186=0,"","unit count by type does not match")</f>
        <v/>
      </c>
      <c r="S165" s="408"/>
    </row>
    <row r="166" spans="1:19">
      <c r="A166" s="665" t="s">
        <v>769</v>
      </c>
      <c r="B166" s="481"/>
      <c r="C166" s="481"/>
      <c r="D166" s="481"/>
      <c r="E166" s="455">
        <f t="shared" si="65"/>
        <v>0</v>
      </c>
      <c r="F166" s="1802" t="str">
        <f t="shared" si="61"/>
        <v/>
      </c>
      <c r="G166" s="1802" t="str">
        <f t="shared" si="62"/>
        <v/>
      </c>
      <c r="H166" s="1802" t="str">
        <f t="shared" si="63"/>
        <v/>
      </c>
      <c r="I166" s="1802" t="str">
        <f t="shared" si="64"/>
        <v/>
      </c>
      <c r="J166" s="1802" t="str">
        <f t="shared" si="66"/>
        <v/>
      </c>
      <c r="K166" s="1803" t="str">
        <f t="shared" si="67"/>
        <v/>
      </c>
      <c r="O166" s="626"/>
      <c r="P166" s="488" t="str">
        <f>IF(SUM(D187,E166,F176)-C187=0,"","unit count by type does not match")</f>
        <v/>
      </c>
    </row>
    <row r="167" spans="1:19">
      <c r="A167" s="665" t="s">
        <v>770</v>
      </c>
      <c r="B167" s="481"/>
      <c r="C167" s="481"/>
      <c r="D167" s="481"/>
      <c r="E167" s="455">
        <f t="shared" si="65"/>
        <v>0</v>
      </c>
      <c r="F167" s="1802" t="str">
        <f t="shared" si="61"/>
        <v/>
      </c>
      <c r="G167" s="1802" t="str">
        <f t="shared" si="62"/>
        <v/>
      </c>
      <c r="H167" s="1802" t="str">
        <f t="shared" si="63"/>
        <v/>
      </c>
      <c r="I167" s="1802" t="str">
        <f t="shared" si="64"/>
        <v/>
      </c>
      <c r="J167" s="1802" t="str">
        <f t="shared" si="66"/>
        <v/>
      </c>
      <c r="K167" s="1803" t="str">
        <f t="shared" si="67"/>
        <v/>
      </c>
      <c r="O167" s="626"/>
      <c r="P167" s="488" t="str">
        <f>IF(SUM(D188,E167,F177)-C188=0,"","unit count by type does not match")</f>
        <v/>
      </c>
    </row>
    <row r="168" spans="1:19">
      <c r="A168" s="665" t="s">
        <v>771</v>
      </c>
      <c r="B168" s="481"/>
      <c r="C168" s="481"/>
      <c r="D168" s="481"/>
      <c r="E168" s="455">
        <f t="shared" si="65"/>
        <v>0</v>
      </c>
      <c r="F168" s="1802" t="str">
        <f t="shared" si="61"/>
        <v/>
      </c>
      <c r="G168" s="1802" t="str">
        <f t="shared" si="62"/>
        <v/>
      </c>
      <c r="H168" s="1802" t="str">
        <f t="shared" si="63"/>
        <v/>
      </c>
      <c r="I168" s="1802" t="str">
        <f t="shared" si="64"/>
        <v/>
      </c>
      <c r="J168" s="1802" t="str">
        <f t="shared" si="66"/>
        <v/>
      </c>
      <c r="K168" s="1803" t="str">
        <f t="shared" si="67"/>
        <v/>
      </c>
      <c r="O168" s="626"/>
      <c r="P168" s="488" t="str">
        <f>IF(SUM(D189,E168,F178)-C189=0,"","unit count by type does not match")</f>
        <v/>
      </c>
    </row>
    <row r="169" spans="1:19" ht="13.5" thickBot="1">
      <c r="A169" s="666" t="s">
        <v>772</v>
      </c>
      <c r="B169" s="483"/>
      <c r="C169" s="483"/>
      <c r="D169" s="483"/>
      <c r="E169" s="486">
        <f t="shared" si="65"/>
        <v>0</v>
      </c>
      <c r="F169" s="1804" t="str">
        <f t="shared" si="61"/>
        <v/>
      </c>
      <c r="G169" s="1804" t="str">
        <f t="shared" si="62"/>
        <v/>
      </c>
      <c r="H169" s="1804" t="str">
        <f t="shared" si="63"/>
        <v/>
      </c>
      <c r="I169" s="1804" t="str">
        <f t="shared" si="64"/>
        <v/>
      </c>
      <c r="J169" s="1804" t="str">
        <f t="shared" si="66"/>
        <v/>
      </c>
      <c r="K169" s="1805" t="str">
        <f t="shared" si="67"/>
        <v/>
      </c>
      <c r="O169" s="626"/>
      <c r="P169" s="488" t="str">
        <f>IF(SUM(D190,E169,F179)-C190=0,"","unit count by type does not match")</f>
        <v/>
      </c>
    </row>
    <row r="170" spans="1:19" ht="13.5" thickTop="1">
      <c r="A170" s="1795" t="s">
        <v>148</v>
      </c>
      <c r="B170" s="1796"/>
      <c r="C170" s="1796"/>
      <c r="D170" s="1796"/>
      <c r="E170" s="1797">
        <f>SUM(E163:E169)</f>
        <v>0</v>
      </c>
      <c r="F170" s="1806" t="str">
        <f>IF(SUM(F163:F169)=0,"",SUM(F163:F169))</f>
        <v/>
      </c>
      <c r="G170" s="1806" t="str">
        <f>IF(SUM(G163:G169)=0,"",SUM(G163:G169))</f>
        <v/>
      </c>
      <c r="H170" s="1806" t="str">
        <f>IF(SUM(H163:H169)=0,"",SUM(H163:H169))</f>
        <v/>
      </c>
      <c r="I170" s="1806" t="str">
        <f>IF(SUM(I163:I169)=0,"",SUM(I163:I169))</f>
        <v/>
      </c>
      <c r="J170" s="1806" t="str">
        <f t="shared" ref="J170:K170" si="68">IF(SUM(J163:J169)=0,"",SUM(J163:J169))</f>
        <v/>
      </c>
      <c r="K170" s="1807" t="str">
        <f t="shared" si="68"/>
        <v/>
      </c>
      <c r="O170" s="626"/>
      <c r="P170" s="444"/>
    </row>
    <row r="171" spans="1:19">
      <c r="A171" s="2252" t="s">
        <v>603</v>
      </c>
      <c r="B171" s="2253"/>
      <c r="C171" s="2253"/>
      <c r="D171" s="2253"/>
      <c r="E171" s="2253"/>
      <c r="F171" s="2253"/>
      <c r="G171" s="2253"/>
      <c r="H171" s="2253"/>
      <c r="I171" s="2253"/>
      <c r="J171" s="2253"/>
      <c r="K171" s="2253"/>
      <c r="L171" s="2254"/>
      <c r="M171"/>
      <c r="N171"/>
      <c r="O171" s="847"/>
    </row>
    <row r="172" spans="1:19" ht="48">
      <c r="A172" s="319" t="str">
        <f t="shared" ref="A172:A180" si="69">A162</f>
        <v>Unit Types</v>
      </c>
      <c r="B172" s="320"/>
      <c r="F172" s="485" t="s">
        <v>277</v>
      </c>
      <c r="G172" s="1799" t="str">
        <f>IF($A$74="","",$A$74*100&amp;"% "&amp;$C$74&amp;" "&amp;$A$78)</f>
        <v/>
      </c>
      <c r="H172" s="1800" t="str">
        <f>IF($A$84="","",$A$84*100&amp;"% "&amp;$C$84&amp;" "&amp;$A$88)</f>
        <v/>
      </c>
      <c r="I172" s="1800" t="str">
        <f>IF($A$94="","",$A$94*100&amp;"% "&amp;$C$94&amp;" "&amp;$A$98)</f>
        <v/>
      </c>
      <c r="J172" s="1800" t="str">
        <f>IF($A$104="","",$A$104*100&amp;"% "&amp;$C$104&amp;" "&amp;$A$108)</f>
        <v/>
      </c>
      <c r="K172" s="1800" t="str">
        <f>IF($A$114="","",$A$114*100&amp;"% "&amp;$C$114&amp;" "&amp;$A$118)</f>
        <v/>
      </c>
      <c r="L172" s="1808" t="str">
        <f>IF($A$124="","",$A$124*100&amp;"% "&amp;$C$124&amp;" "&amp;$A$128)</f>
        <v/>
      </c>
      <c r="O172" s="626"/>
    </row>
    <row r="173" spans="1:19" ht="13.15" customHeight="1">
      <c r="A173" s="665" t="str">
        <f t="shared" si="69"/>
        <v>SRO</v>
      </c>
      <c r="B173" s="481"/>
      <c r="C173" s="481"/>
      <c r="D173" s="481"/>
      <c r="E173" s="481"/>
      <c r="F173" s="479">
        <f>SUM(G173:L173)</f>
        <v>0</v>
      </c>
      <c r="G173" s="1802" t="str">
        <f t="shared" ref="G173:G179" si="70">IF(H74="","",H74)</f>
        <v/>
      </c>
      <c r="H173" s="1802" t="str">
        <f t="shared" ref="H173:H179" si="71">IF(H84="","",H84)</f>
        <v/>
      </c>
      <c r="I173" s="1802" t="str">
        <f t="shared" ref="I173:I179" si="72">IF(H94="","",H94)</f>
        <v/>
      </c>
      <c r="J173" s="1802" t="str">
        <f t="shared" ref="J173:J179" si="73">IF(H104="","",H104)</f>
        <v/>
      </c>
      <c r="K173" s="1802" t="str">
        <f>IF(H114="","",H114)</f>
        <v/>
      </c>
      <c r="L173" s="1803" t="str">
        <f>IF(H124="","",H124)</f>
        <v/>
      </c>
      <c r="O173" s="626"/>
    </row>
    <row r="174" spans="1:19" ht="13.15" customHeight="1">
      <c r="A174" s="665" t="str">
        <f t="shared" si="69"/>
        <v>Studio</v>
      </c>
      <c r="B174" s="481"/>
      <c r="C174" s="481"/>
      <c r="D174" s="481"/>
      <c r="E174" s="481"/>
      <c r="F174" s="455">
        <f t="shared" ref="F174:F179" si="74">SUM(G174:L174)</f>
        <v>0</v>
      </c>
      <c r="G174" s="1802" t="str">
        <f t="shared" si="70"/>
        <v/>
      </c>
      <c r="H174" s="1802" t="str">
        <f t="shared" si="71"/>
        <v/>
      </c>
      <c r="I174" s="1802" t="str">
        <f t="shared" si="72"/>
        <v/>
      </c>
      <c r="J174" s="1802" t="str">
        <f t="shared" si="73"/>
        <v/>
      </c>
      <c r="K174" s="1802" t="str">
        <f>IF(H115="","",H115)</f>
        <v/>
      </c>
      <c r="L174" s="1803" t="str">
        <f>IF(H125="","",H125)</f>
        <v/>
      </c>
      <c r="O174" s="626"/>
    </row>
    <row r="175" spans="1:19" ht="13.15" customHeight="1">
      <c r="A175" s="665" t="str">
        <f t="shared" si="69"/>
        <v>1BR</v>
      </c>
      <c r="B175" s="481"/>
      <c r="C175" s="481"/>
      <c r="D175" s="481"/>
      <c r="E175" s="481"/>
      <c r="F175" s="455">
        <f t="shared" si="74"/>
        <v>0</v>
      </c>
      <c r="G175" s="1802" t="str">
        <f t="shared" si="70"/>
        <v/>
      </c>
      <c r="H175" s="1802" t="str">
        <f t="shared" si="71"/>
        <v/>
      </c>
      <c r="I175" s="1802" t="str">
        <f t="shared" si="72"/>
        <v/>
      </c>
      <c r="J175" s="1802" t="str">
        <f t="shared" si="73"/>
        <v/>
      </c>
      <c r="K175" s="1802" t="str">
        <f t="shared" ref="K175:K179" si="75">IF(H116="","",H116)</f>
        <v/>
      </c>
      <c r="L175" s="1809" t="str">
        <f t="shared" ref="L175:L179" si="76">IF(H126="","",H126)</f>
        <v/>
      </c>
      <c r="O175" s="626"/>
    </row>
    <row r="176" spans="1:19" ht="13.15" customHeight="1">
      <c r="A176" s="665" t="str">
        <f t="shared" si="69"/>
        <v>2BR</v>
      </c>
      <c r="B176" s="481"/>
      <c r="C176" s="481"/>
      <c r="D176" s="481"/>
      <c r="E176" s="481"/>
      <c r="F176" s="455">
        <f t="shared" si="74"/>
        <v>0</v>
      </c>
      <c r="G176" s="1802" t="str">
        <f t="shared" si="70"/>
        <v/>
      </c>
      <c r="H176" s="1802" t="str">
        <f t="shared" si="71"/>
        <v/>
      </c>
      <c r="I176" s="1802" t="str">
        <f t="shared" si="72"/>
        <v/>
      </c>
      <c r="J176" s="1802" t="str">
        <f t="shared" si="73"/>
        <v/>
      </c>
      <c r="K176" s="1802" t="str">
        <f t="shared" si="75"/>
        <v/>
      </c>
      <c r="L176" s="1809" t="str">
        <f t="shared" si="76"/>
        <v/>
      </c>
      <c r="O176" s="626"/>
    </row>
    <row r="177" spans="1:15" ht="13.15" customHeight="1">
      <c r="A177" s="665" t="str">
        <f t="shared" si="69"/>
        <v>3BR</v>
      </c>
      <c r="B177" s="481"/>
      <c r="C177" s="481"/>
      <c r="D177" s="481"/>
      <c r="E177" s="481"/>
      <c r="F177" s="455">
        <f t="shared" si="74"/>
        <v>0</v>
      </c>
      <c r="G177" s="1802" t="str">
        <f t="shared" si="70"/>
        <v/>
      </c>
      <c r="H177" s="1802" t="str">
        <f t="shared" si="71"/>
        <v/>
      </c>
      <c r="I177" s="1802" t="str">
        <f t="shared" si="72"/>
        <v/>
      </c>
      <c r="J177" s="1802" t="str">
        <f t="shared" si="73"/>
        <v/>
      </c>
      <c r="K177" s="1802" t="str">
        <f t="shared" si="75"/>
        <v/>
      </c>
      <c r="L177" s="1809" t="str">
        <f t="shared" si="76"/>
        <v/>
      </c>
      <c r="O177" s="626"/>
    </row>
    <row r="178" spans="1:15" ht="13.15" customHeight="1">
      <c r="A178" s="665" t="str">
        <f t="shared" si="69"/>
        <v>4BR</v>
      </c>
      <c r="B178" s="481"/>
      <c r="C178" s="481"/>
      <c r="D178" s="481"/>
      <c r="E178" s="481"/>
      <c r="F178" s="455">
        <f t="shared" si="74"/>
        <v>0</v>
      </c>
      <c r="G178" s="1802" t="str">
        <f t="shared" si="70"/>
        <v/>
      </c>
      <c r="H178" s="1802" t="str">
        <f t="shared" si="71"/>
        <v/>
      </c>
      <c r="I178" s="1802" t="str">
        <f t="shared" si="72"/>
        <v/>
      </c>
      <c r="J178" s="1802" t="str">
        <f t="shared" si="73"/>
        <v/>
      </c>
      <c r="K178" s="1802" t="str">
        <f t="shared" si="75"/>
        <v/>
      </c>
      <c r="L178" s="1809" t="str">
        <f t="shared" si="76"/>
        <v/>
      </c>
      <c r="O178" s="626"/>
    </row>
    <row r="179" spans="1:15" ht="13.15" customHeight="1" thickBot="1">
      <c r="A179" s="666" t="str">
        <f t="shared" si="69"/>
        <v>5BR</v>
      </c>
      <c r="B179" s="483"/>
      <c r="C179" s="483"/>
      <c r="D179" s="483"/>
      <c r="E179" s="483"/>
      <c r="F179" s="486">
        <f t="shared" si="74"/>
        <v>0</v>
      </c>
      <c r="G179" s="1804" t="str">
        <f t="shared" si="70"/>
        <v/>
      </c>
      <c r="H179" s="1804" t="str">
        <f t="shared" si="71"/>
        <v/>
      </c>
      <c r="I179" s="1804" t="str">
        <f t="shared" si="72"/>
        <v/>
      </c>
      <c r="J179" s="1804" t="str">
        <f t="shared" si="73"/>
        <v/>
      </c>
      <c r="K179" s="1804" t="str">
        <f t="shared" si="75"/>
        <v/>
      </c>
      <c r="L179" s="1810" t="str">
        <f t="shared" si="76"/>
        <v/>
      </c>
      <c r="O179" s="626"/>
    </row>
    <row r="180" spans="1:15" ht="13.5" thickTop="1">
      <c r="A180" s="353" t="str">
        <f t="shared" si="69"/>
        <v>Total Units</v>
      </c>
      <c r="B180" s="356"/>
      <c r="C180" s="356"/>
      <c r="D180" s="356"/>
      <c r="E180" s="356"/>
      <c r="F180" s="487">
        <f>SUM(F173:F179)</f>
        <v>0</v>
      </c>
      <c r="G180" s="1811" t="str">
        <f>IF(SUM(G173:G179)=0,"",SUM(G173:G179))</f>
        <v/>
      </c>
      <c r="H180" s="1811" t="str">
        <f>IF(SUM(H173:H179)=0,"",SUM(H173:H179))</f>
        <v/>
      </c>
      <c r="I180" s="1811" t="str">
        <f>IF(SUM(I173:I179)=0,"",SUM(I173:I179))</f>
        <v/>
      </c>
      <c r="J180" s="1811" t="str">
        <f>IF(SUM(J173:J179)=0,"",SUM(J173:J179))</f>
        <v/>
      </c>
      <c r="K180" s="1811" t="str">
        <f t="shared" ref="K180:L180" si="77">IF(SUM(K173:K179)=0,"",SUM(K173:K179))</f>
        <v/>
      </c>
      <c r="L180" s="1812" t="str">
        <f t="shared" si="77"/>
        <v/>
      </c>
      <c r="O180" s="626"/>
    </row>
    <row r="181" spans="1:15">
      <c r="A181" s="624"/>
      <c r="B181" s="329"/>
      <c r="F181" s="1798"/>
      <c r="G181" s="139"/>
      <c r="H181" s="139"/>
      <c r="I181" s="139"/>
      <c r="J181" s="139"/>
      <c r="K181" s="139"/>
      <c r="O181" s="626"/>
    </row>
    <row r="182" spans="1:15">
      <c r="A182" s="2249" t="s">
        <v>1305</v>
      </c>
      <c r="B182" s="2250"/>
      <c r="C182" s="2250"/>
      <c r="D182" s="2250"/>
      <c r="E182" s="2250"/>
      <c r="F182" s="2251"/>
      <c r="O182" s="626"/>
    </row>
    <row r="183" spans="1:15" ht="60">
      <c r="A183" s="319" t="str">
        <f t="shared" ref="A183:A191" si="78">A162</f>
        <v>Unit Types</v>
      </c>
      <c r="B183" s="320"/>
      <c r="C183" s="1815" t="s">
        <v>1304</v>
      </c>
      <c r="D183" s="1814" t="s">
        <v>234</v>
      </c>
      <c r="E183" s="1813" t="str">
        <f t="shared" ref="E183:E191" si="79">E162</f>
        <v>Total Restricted Units - No Subsidy</v>
      </c>
      <c r="F183" s="1813" t="str">
        <f t="shared" ref="F183:F191" si="80">F172</f>
        <v>Total Restricted Units - With Subsidy</v>
      </c>
      <c r="O183" s="626"/>
    </row>
    <row r="184" spans="1:15">
      <c r="A184" s="665" t="str">
        <f t="shared" si="78"/>
        <v>SRO</v>
      </c>
      <c r="B184" s="481"/>
      <c r="C184" s="482">
        <f>'1.GeneralProjectInfo'!$C29</f>
        <v>0</v>
      </c>
      <c r="D184" s="482" t="str">
        <f t="shared" ref="D184:D190" si="81">IF(SUMIF($D$146:$D$155,$A163,$E$146:$E$155)=0,"",IF($E$156&gt;0,SUMIF($D$146:$D$155,$A163,$E$146:$E$155)))</f>
        <v/>
      </c>
      <c r="E184" s="479">
        <f t="shared" si="79"/>
        <v>0</v>
      </c>
      <c r="F184" s="479">
        <f t="shared" si="80"/>
        <v>0</v>
      </c>
      <c r="O184" s="626"/>
    </row>
    <row r="185" spans="1:15">
      <c r="A185" s="665" t="str">
        <f t="shared" si="78"/>
        <v>Studio</v>
      </c>
      <c r="B185" s="481"/>
      <c r="C185" s="482">
        <f>'1.GeneralProjectInfo'!$C30</f>
        <v>0</v>
      </c>
      <c r="D185" s="482" t="str">
        <f t="shared" si="81"/>
        <v/>
      </c>
      <c r="E185" s="455">
        <f t="shared" si="79"/>
        <v>0</v>
      </c>
      <c r="F185" s="455">
        <f t="shared" si="80"/>
        <v>0</v>
      </c>
      <c r="O185" s="626"/>
    </row>
    <row r="186" spans="1:15">
      <c r="A186" s="665" t="str">
        <f t="shared" si="78"/>
        <v>1BR</v>
      </c>
      <c r="B186" s="481"/>
      <c r="C186" s="482">
        <f>'1.GeneralProjectInfo'!$C31</f>
        <v>0</v>
      </c>
      <c r="D186" s="482" t="str">
        <f t="shared" si="81"/>
        <v/>
      </c>
      <c r="E186" s="455">
        <f t="shared" si="79"/>
        <v>0</v>
      </c>
      <c r="F186" s="455">
        <f t="shared" si="80"/>
        <v>0</v>
      </c>
      <c r="O186" s="626"/>
    </row>
    <row r="187" spans="1:15">
      <c r="A187" s="665" t="str">
        <f t="shared" si="78"/>
        <v>2BR</v>
      </c>
      <c r="B187" s="481"/>
      <c r="C187" s="482">
        <f>'1.GeneralProjectInfo'!$C32</f>
        <v>0</v>
      </c>
      <c r="D187" s="482" t="str">
        <f t="shared" si="81"/>
        <v/>
      </c>
      <c r="E187" s="455">
        <f t="shared" si="79"/>
        <v>0</v>
      </c>
      <c r="F187" s="455">
        <f t="shared" si="80"/>
        <v>0</v>
      </c>
      <c r="O187" s="626"/>
    </row>
    <row r="188" spans="1:15">
      <c r="A188" s="665" t="str">
        <f t="shared" si="78"/>
        <v>3BR</v>
      </c>
      <c r="B188" s="481"/>
      <c r="C188" s="482">
        <f>'1.GeneralProjectInfo'!$C33</f>
        <v>0</v>
      </c>
      <c r="D188" s="482" t="str">
        <f t="shared" si="81"/>
        <v/>
      </c>
      <c r="E188" s="455">
        <f t="shared" si="79"/>
        <v>0</v>
      </c>
      <c r="F188" s="455">
        <f t="shared" si="80"/>
        <v>0</v>
      </c>
      <c r="O188" s="626"/>
    </row>
    <row r="189" spans="1:15">
      <c r="A189" s="665" t="str">
        <f t="shared" si="78"/>
        <v>4BR</v>
      </c>
      <c r="B189" s="481"/>
      <c r="C189" s="482">
        <f>'1.GeneralProjectInfo'!$C34</f>
        <v>0</v>
      </c>
      <c r="D189" s="482" t="str">
        <f t="shared" si="81"/>
        <v/>
      </c>
      <c r="E189" s="455">
        <f t="shared" si="79"/>
        <v>0</v>
      </c>
      <c r="F189" s="455">
        <f t="shared" si="80"/>
        <v>0</v>
      </c>
      <c r="O189" s="626"/>
    </row>
    <row r="190" spans="1:15" ht="13.5" thickBot="1">
      <c r="A190" s="666" t="str">
        <f t="shared" si="78"/>
        <v>5BR</v>
      </c>
      <c r="B190" s="483"/>
      <c r="C190" s="484">
        <f>'1.GeneralProjectInfo'!$C35</f>
        <v>0</v>
      </c>
      <c r="D190" s="484" t="str">
        <f t="shared" si="81"/>
        <v/>
      </c>
      <c r="E190" s="486">
        <f t="shared" si="79"/>
        <v>0</v>
      </c>
      <c r="F190" s="486">
        <f t="shared" si="80"/>
        <v>0</v>
      </c>
      <c r="O190" s="626"/>
    </row>
    <row r="191" spans="1:15" ht="13.5" thickTop="1">
      <c r="A191" s="353" t="str">
        <f t="shared" si="78"/>
        <v>Total Units</v>
      </c>
      <c r="B191" s="356"/>
      <c r="C191" s="450">
        <f>SUM(C184:C190)</f>
        <v>0</v>
      </c>
      <c r="D191" s="450" t="str">
        <f>IF(SUM(D184:D190)=0,"",SUM(D184:D190))</f>
        <v/>
      </c>
      <c r="E191" s="487">
        <f t="shared" si="79"/>
        <v>0</v>
      </c>
      <c r="F191" s="487">
        <f t="shared" si="80"/>
        <v>0</v>
      </c>
      <c r="O191" s="626"/>
    </row>
    <row r="192" spans="1:15">
      <c r="A192" s="327"/>
      <c r="B192" s="327"/>
      <c r="C192" s="327"/>
      <c r="D192" s="327"/>
      <c r="E192" s="327"/>
      <c r="F192" s="327"/>
      <c r="G192" s="327"/>
      <c r="H192" s="327"/>
      <c r="I192" s="327"/>
      <c r="J192" s="327"/>
      <c r="K192" s="327"/>
      <c r="L192" s="327"/>
      <c r="M192" s="327"/>
      <c r="N192" s="327"/>
      <c r="O192" s="1147"/>
    </row>
  </sheetData>
  <sheetProtection algorithmName="SHA-512" hashValue="PGd8YnXPxEdoZeqbw7tNQacCbpHR9sfxhnPaD/nEOBAVMkoySKha01uWEnWgDn1HXL2JBH5IHwLQnE6kKDGOMQ==" saltValue="PulMD2IgfYCJzf0EPdokmA==" spinCount="100000" sheet="1" objects="1" scenarios="1" selectLockedCells="1"/>
  <dataConsolidate/>
  <customSheetViews>
    <customSheetView guid="{B92ED4D4-4566-4043-8B76-FD708F820076}" showGridLines="0" hiddenRows="1" hiddenColumns="1">
      <selection activeCell="A9" sqref="A9:B9"/>
      <rowBreaks count="1" manualBreakCount="1">
        <brk id="97" max="14" man="1"/>
      </rowBreaks>
      <pageMargins left="0.7" right="0.7" top="0.75" bottom="0.75" header="0.3" footer="0.3"/>
      <pageSetup scale="57" fitToHeight="3" orientation="portrait" r:id="rId1"/>
      <headerFooter>
        <oddFooter>&amp;R&amp;A</oddFooter>
      </headerFooter>
    </customSheetView>
    <customSheetView guid="{332023D0-60C3-4A29-9DCC-CDA10E0C090D}" showGridLines="0" hiddenRows="1" hiddenColumns="1" topLeftCell="A19">
      <selection activeCell="K48" sqref="K48"/>
      <rowBreaks count="1" manualBreakCount="1">
        <brk id="98" max="14" man="1"/>
      </rowBreaks>
      <pageMargins left="0.7" right="0.7" top="0.75" bottom="0.75" header="0.3" footer="0.3"/>
      <pageSetup scale="58" fitToHeight="3" orientation="portrait" r:id="rId2"/>
      <headerFooter>
        <oddFooter>&amp;R&amp;A</oddFooter>
      </headerFooter>
    </customSheetView>
  </customSheetViews>
  <mergeCells count="152">
    <mergeCell ref="A48:B48"/>
    <mergeCell ref="L48:M48"/>
    <mergeCell ref="A49:B49"/>
    <mergeCell ref="L49:M49"/>
    <mergeCell ref="L50:M50"/>
    <mergeCell ref="L51:M51"/>
    <mergeCell ref="L52:M52"/>
    <mergeCell ref="L53:M53"/>
    <mergeCell ref="L54:M54"/>
    <mergeCell ref="A58:B58"/>
    <mergeCell ref="L58:M58"/>
    <mergeCell ref="A59:B59"/>
    <mergeCell ref="L59:M59"/>
    <mergeCell ref="L60:M60"/>
    <mergeCell ref="L61:M61"/>
    <mergeCell ref="L62:M62"/>
    <mergeCell ref="L63:M63"/>
    <mergeCell ref="L64:M64"/>
    <mergeCell ref="A7:K7"/>
    <mergeCell ref="A8:B8"/>
    <mergeCell ref="A9:B9"/>
    <mergeCell ref="H16:I16"/>
    <mergeCell ref="A18:B18"/>
    <mergeCell ref="L75:O75"/>
    <mergeCell ref="L76:O76"/>
    <mergeCell ref="L77:O77"/>
    <mergeCell ref="A78:C78"/>
    <mergeCell ref="L78:O78"/>
    <mergeCell ref="A19:B19"/>
    <mergeCell ref="H46:I46"/>
    <mergeCell ref="A73:B73"/>
    <mergeCell ref="L73:O73"/>
    <mergeCell ref="A74:B74"/>
    <mergeCell ref="L74:O74"/>
    <mergeCell ref="H26:I26"/>
    <mergeCell ref="A28:B28"/>
    <mergeCell ref="A29:B29"/>
    <mergeCell ref="H36:I36"/>
    <mergeCell ref="A38:B38"/>
    <mergeCell ref="A39:B39"/>
    <mergeCell ref="A72:L72"/>
    <mergeCell ref="G67:I68"/>
    <mergeCell ref="L119:O119"/>
    <mergeCell ref="L120:O120"/>
    <mergeCell ref="E121:G121"/>
    <mergeCell ref="A123:B123"/>
    <mergeCell ref="L79:O79"/>
    <mergeCell ref="L90:O90"/>
    <mergeCell ref="E91:G91"/>
    <mergeCell ref="A93:B93"/>
    <mergeCell ref="L93:O93"/>
    <mergeCell ref="L80:O80"/>
    <mergeCell ref="E81:G81"/>
    <mergeCell ref="A83:B83"/>
    <mergeCell ref="L83:O83"/>
    <mergeCell ref="A84:B84"/>
    <mergeCell ref="L84:O84"/>
    <mergeCell ref="L85:O85"/>
    <mergeCell ref="L86:O86"/>
    <mergeCell ref="L87:O87"/>
    <mergeCell ref="A88:C88"/>
    <mergeCell ref="L88:O88"/>
    <mergeCell ref="L89:O89"/>
    <mergeCell ref="A113:B113"/>
    <mergeCell ref="L113:O113"/>
    <mergeCell ref="A114:B114"/>
    <mergeCell ref="L117:O117"/>
    <mergeCell ref="A118:C118"/>
    <mergeCell ref="L118:O118"/>
    <mergeCell ref="A94:B94"/>
    <mergeCell ref="L94:O94"/>
    <mergeCell ref="L95:O95"/>
    <mergeCell ref="L96:O96"/>
    <mergeCell ref="L97:O97"/>
    <mergeCell ref="A98:C98"/>
    <mergeCell ref="L98:O98"/>
    <mergeCell ref="L99:O99"/>
    <mergeCell ref="A108:C108"/>
    <mergeCell ref="L108:O108"/>
    <mergeCell ref="L100:O100"/>
    <mergeCell ref="E101:G101"/>
    <mergeCell ref="L105:O105"/>
    <mergeCell ref="L106:O106"/>
    <mergeCell ref="L107:O107"/>
    <mergeCell ref="A103:B103"/>
    <mergeCell ref="L103:O103"/>
    <mergeCell ref="A104:B104"/>
    <mergeCell ref="L109:O109"/>
    <mergeCell ref="E111:G111"/>
    <mergeCell ref="L116:O116"/>
    <mergeCell ref="L65:M65"/>
    <mergeCell ref="H66:I66"/>
    <mergeCell ref="L55:M55"/>
    <mergeCell ref="H56:I56"/>
    <mergeCell ref="K68:M68"/>
    <mergeCell ref="L104:O104"/>
    <mergeCell ref="L114:O114"/>
    <mergeCell ref="L115:O115"/>
    <mergeCell ref="L33:M33"/>
    <mergeCell ref="L41:M41"/>
    <mergeCell ref="L42:M42"/>
    <mergeCell ref="L43:M43"/>
    <mergeCell ref="L44:M44"/>
    <mergeCell ref="L45:M45"/>
    <mergeCell ref="L34:M34"/>
    <mergeCell ref="L35:M35"/>
    <mergeCell ref="L38:M38"/>
    <mergeCell ref="L39:M39"/>
    <mergeCell ref="L40:M40"/>
    <mergeCell ref="L110:O110"/>
    <mergeCell ref="L8:M8"/>
    <mergeCell ref="L9:M9"/>
    <mergeCell ref="L10:M10"/>
    <mergeCell ref="L11:M11"/>
    <mergeCell ref="L12:M12"/>
    <mergeCell ref="L29:M29"/>
    <mergeCell ref="L30:M30"/>
    <mergeCell ref="L31:M31"/>
    <mergeCell ref="L32:M32"/>
    <mergeCell ref="L22:M22"/>
    <mergeCell ref="L23:M23"/>
    <mergeCell ref="L24:M24"/>
    <mergeCell ref="L25:M25"/>
    <mergeCell ref="L28:M28"/>
    <mergeCell ref="L20:M20"/>
    <mergeCell ref="L21:M21"/>
    <mergeCell ref="L13:M13"/>
    <mergeCell ref="L14:M14"/>
    <mergeCell ref="L15:M15"/>
    <mergeCell ref="L18:M18"/>
    <mergeCell ref="L19:M19"/>
    <mergeCell ref="L133:O133"/>
    <mergeCell ref="A182:F182"/>
    <mergeCell ref="A171:L171"/>
    <mergeCell ref="A161:K161"/>
    <mergeCell ref="L130:O130"/>
    <mergeCell ref="E131:G131"/>
    <mergeCell ref="L123:O123"/>
    <mergeCell ref="A124:B124"/>
    <mergeCell ref="L124:O124"/>
    <mergeCell ref="L125:O125"/>
    <mergeCell ref="L126:O126"/>
    <mergeCell ref="L127:O127"/>
    <mergeCell ref="A128:C128"/>
    <mergeCell ref="L128:O128"/>
    <mergeCell ref="L129:O129"/>
    <mergeCell ref="A145:C145"/>
    <mergeCell ref="A160:L160"/>
    <mergeCell ref="A144:C144"/>
    <mergeCell ref="H148:M150"/>
    <mergeCell ref="A140:G140"/>
    <mergeCell ref="I133:J134"/>
  </mergeCells>
  <conditionalFormatting sqref="E74:E80">
    <cfRule type="expression" dxfId="69" priority="6">
      <formula>$A$78="LOSP"</formula>
    </cfRule>
  </conditionalFormatting>
  <conditionalFormatting sqref="E84:E90">
    <cfRule type="expression" dxfId="68" priority="5">
      <formula>$A$88="LOSP"</formula>
    </cfRule>
  </conditionalFormatting>
  <conditionalFormatting sqref="E94:E100">
    <cfRule type="expression" dxfId="67" priority="4">
      <formula>$A$98="LOSP"</formula>
    </cfRule>
  </conditionalFormatting>
  <conditionalFormatting sqref="E104:E110">
    <cfRule type="expression" dxfId="66" priority="3">
      <formula>$A$108="LOSP"</formula>
    </cfRule>
  </conditionalFormatting>
  <conditionalFormatting sqref="E114:E120">
    <cfRule type="expression" dxfId="65" priority="2">
      <formula>$A$108="LOSP"</formula>
    </cfRule>
  </conditionalFormatting>
  <conditionalFormatting sqref="E124:E130">
    <cfRule type="expression" dxfId="64" priority="1">
      <formula>$A$108="LOSP"</formula>
    </cfRule>
  </conditionalFormatting>
  <dataValidations count="4">
    <dataValidation type="list" allowBlank="1" showInputMessage="1" showErrorMessage="1" sqref="A9:B9 A19:B19 A29:B29 A39:B39 A74:B74 A84:B84 A94:B94 A104:B104 A59:B59 A49:B49 A114:B114 A124:B124">
      <formula1>IncomeLevel</formula1>
    </dataValidation>
    <dataValidation type="list" allowBlank="1" showInputMessage="1" showErrorMessage="1" sqref="A78:C78 A88:C88 A98:C98 A108:C108 A118:C118 A128:C128">
      <formula1>SubsidyType</formula1>
    </dataValidation>
    <dataValidation type="list" allowBlank="1" showInputMessage="1" showErrorMessage="1" sqref="C9 C19 C29 C39 C59 C49">
      <formula1>AMIType</formula1>
    </dataValidation>
    <dataValidation type="list" allowBlank="1" showInputMessage="1" showErrorMessage="1" sqref="D146:D148">
      <formula1>UnitType</formula1>
    </dataValidation>
  </dataValidations>
  <pageMargins left="0.7" right="0.7" top="0.75" bottom="0.75" header="0.3" footer="0.3"/>
  <pageSetup scale="53" fitToHeight="3" orientation="portrait" r:id="rId3"/>
  <headerFooter>
    <oddHeader>&amp;CMOHCD Proforma - New Project Rent &amp; Unit Mix</oddHeader>
    <oddFooter xml:space="preserve">&amp;R&amp;P of &amp;N
</oddFooter>
  </headerFooter>
  <rowBreaks count="1" manualBreakCount="1">
    <brk id="137"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tabColor rgb="FFA4C09C"/>
  </sheetPr>
  <dimension ref="A1:BY415"/>
  <sheetViews>
    <sheetView showGridLines="0" zoomScaleNormal="100" workbookViewId="0">
      <pane xSplit="9" ySplit="12" topLeftCell="Z13" activePane="bottomRight" state="frozen"/>
      <selection pane="topRight" activeCell="J1" sqref="J1"/>
      <selection pane="bottomLeft" activeCell="A12" sqref="A12"/>
      <selection pane="bottomRight" activeCell="B10" sqref="B10:B12"/>
    </sheetView>
  </sheetViews>
  <sheetFormatPr defaultColWidth="9.140625" defaultRowHeight="14.25"/>
  <cols>
    <col min="1" max="1" width="9.140625" style="1484" customWidth="1"/>
    <col min="2" max="2" width="10.5703125" style="1484" customWidth="1"/>
    <col min="3" max="3" width="14.85546875" style="1484" bestFit="1" customWidth="1"/>
    <col min="4" max="4" width="9.140625" style="1484" customWidth="1"/>
    <col min="5" max="5" width="9.140625" style="1484" hidden="1" customWidth="1"/>
    <col min="6" max="6" width="14.42578125" style="1484" customWidth="1"/>
    <col min="7" max="7" width="14" style="1484" customWidth="1"/>
    <col min="8" max="9" width="14.5703125" style="1484" customWidth="1"/>
    <col min="10" max="10" width="34.140625" style="1484" customWidth="1"/>
    <col min="11" max="11" width="10.140625" style="1484" customWidth="1"/>
    <col min="12" max="12" width="10.85546875" style="1484" customWidth="1"/>
    <col min="13" max="13" width="9.140625" style="1484" customWidth="1"/>
    <col min="14" max="14" width="11.85546875" style="1484" customWidth="1"/>
    <col min="15" max="15" width="12.7109375" style="1484" customWidth="1"/>
    <col min="16" max="16" width="12.7109375" style="1484" hidden="1" customWidth="1"/>
    <col min="17" max="21" width="12.7109375" style="1484" customWidth="1"/>
    <col min="22" max="23" width="13.85546875" style="1484" customWidth="1"/>
    <col min="24" max="24" width="14" style="1484" customWidth="1"/>
    <col min="25" max="25" width="10" style="1484" customWidth="1"/>
    <col min="26" max="26" width="13" style="1484" customWidth="1"/>
    <col min="27" max="27" width="12.85546875" style="1484" hidden="1" customWidth="1"/>
    <col min="28" max="29" width="13" style="1484" hidden="1" customWidth="1"/>
    <col min="30" max="30" width="24.85546875" style="1484" customWidth="1"/>
    <col min="31" max="31" width="17" style="1484" customWidth="1"/>
    <col min="32" max="32" width="13.85546875" style="1484" customWidth="1"/>
    <col min="33" max="33" width="13.85546875" style="1484" hidden="1" customWidth="1"/>
    <col min="34" max="34" width="14.7109375" style="1484" customWidth="1"/>
    <col min="35" max="35" width="14" style="1484" customWidth="1"/>
    <col min="36" max="36" width="15.7109375" style="1484" hidden="1" customWidth="1"/>
    <col min="37" max="37" width="9.28515625" style="1484" customWidth="1"/>
    <col min="38" max="38" width="16.5703125" style="1484" hidden="1" customWidth="1"/>
    <col min="39" max="39" width="14.140625" style="1484" hidden="1" customWidth="1"/>
    <col min="40" max="45" width="14" style="1484" hidden="1" customWidth="1"/>
    <col min="46" max="49" width="9.140625" style="1484" customWidth="1"/>
    <col min="50" max="50" width="11.7109375" style="1484" customWidth="1"/>
    <col min="51" max="51" width="11.85546875" style="1484" hidden="1" customWidth="1"/>
    <col min="52" max="52" width="11.7109375" style="1484" hidden="1" customWidth="1"/>
    <col min="53" max="53" width="9.85546875" style="1484" customWidth="1"/>
    <col min="54" max="55" width="9.140625" style="1484" customWidth="1"/>
    <col min="56" max="56" width="10" style="1484" customWidth="1"/>
    <col min="57" max="57" width="9.140625" style="1484" customWidth="1"/>
    <col min="58" max="58" width="11.42578125" style="1484" customWidth="1"/>
    <col min="59" max="60" width="9.140625" style="1484" hidden="1" customWidth="1"/>
    <col min="61" max="61" width="10" style="1484" customWidth="1"/>
    <col min="62" max="62" width="7.5703125" style="1484" bestFit="1" customWidth="1"/>
    <col min="63" max="63" width="8.5703125" style="1484" customWidth="1"/>
    <col min="64" max="64" width="9.140625" style="1484" customWidth="1"/>
    <col min="65" max="65" width="11.140625" style="1484" customWidth="1"/>
    <col min="66" max="67" width="9.140625" style="1484" hidden="1" customWidth="1"/>
    <col min="68" max="68" width="12.140625" style="1484" hidden="1" customWidth="1"/>
    <col min="69" max="69" width="13.7109375" style="1484" hidden="1" customWidth="1"/>
    <col min="70" max="70" width="12.5703125" style="1484" hidden="1" customWidth="1"/>
    <col min="71" max="77" width="10.7109375" style="1484" hidden="1" customWidth="1"/>
    <col min="78" max="16384" width="9.140625" style="1484"/>
  </cols>
  <sheetData>
    <row r="1" spans="1:71" hidden="1">
      <c r="A1" s="1484" t="s">
        <v>1245</v>
      </c>
      <c r="E1" s="513" t="s">
        <v>1246</v>
      </c>
      <c r="F1" s="513" t="s">
        <v>1247</v>
      </c>
      <c r="G1" s="513" t="s">
        <v>1247</v>
      </c>
      <c r="H1" s="513" t="s">
        <v>1247</v>
      </c>
      <c r="I1" s="513" t="s">
        <v>1247</v>
      </c>
      <c r="J1" s="513" t="s">
        <v>1247</v>
      </c>
      <c r="K1" s="513" t="s">
        <v>1247</v>
      </c>
      <c r="L1" s="513" t="s">
        <v>1247</v>
      </c>
      <c r="M1" s="513" t="s">
        <v>1247</v>
      </c>
      <c r="N1" s="513" t="s">
        <v>1248</v>
      </c>
      <c r="O1" s="513" t="s">
        <v>1248</v>
      </c>
      <c r="P1" s="513" t="s">
        <v>1246</v>
      </c>
      <c r="Q1" s="513" t="s">
        <v>1248</v>
      </c>
      <c r="R1" s="513" t="s">
        <v>1248</v>
      </c>
      <c r="S1" s="513" t="s">
        <v>1248</v>
      </c>
      <c r="T1" s="513" t="s">
        <v>1248</v>
      </c>
      <c r="U1" s="513" t="s">
        <v>1248</v>
      </c>
      <c r="V1" s="513" t="s">
        <v>1248</v>
      </c>
      <c r="W1" s="513" t="s">
        <v>1247</v>
      </c>
      <c r="X1" s="513" t="s">
        <v>1247</v>
      </c>
      <c r="Y1" s="513" t="s">
        <v>1248</v>
      </c>
      <c r="Z1" s="513" t="s">
        <v>1248</v>
      </c>
      <c r="AA1" s="513" t="s">
        <v>1246</v>
      </c>
      <c r="AB1" s="513" t="s">
        <v>1246</v>
      </c>
      <c r="AC1" s="513" t="s">
        <v>1246</v>
      </c>
      <c r="AD1" s="513" t="s">
        <v>1247</v>
      </c>
      <c r="AE1" s="513" t="s">
        <v>1247</v>
      </c>
      <c r="AF1" s="513" t="s">
        <v>1247</v>
      </c>
      <c r="AG1" s="513" t="s">
        <v>1248</v>
      </c>
      <c r="AH1" s="513" t="s">
        <v>1247</v>
      </c>
      <c r="AI1" s="513" t="s">
        <v>1248</v>
      </c>
      <c r="AJ1" s="513" t="s">
        <v>1246</v>
      </c>
      <c r="AK1" s="513" t="s">
        <v>1248</v>
      </c>
      <c r="AL1" s="513" t="s">
        <v>1246</v>
      </c>
      <c r="AM1" s="513" t="s">
        <v>1246</v>
      </c>
      <c r="AN1" s="513" t="s">
        <v>1246</v>
      </c>
      <c r="AO1" s="513" t="s">
        <v>1246</v>
      </c>
      <c r="AP1" s="513" t="s">
        <v>1246</v>
      </c>
      <c r="AQ1" s="513" t="s">
        <v>1246</v>
      </c>
      <c r="AR1" s="513" t="s">
        <v>1246</v>
      </c>
      <c r="AS1" s="513" t="s">
        <v>1246</v>
      </c>
    </row>
    <row r="2" spans="1:71" ht="15.75">
      <c r="A2" s="1729" t="s">
        <v>747</v>
      </c>
      <c r="B2" s="1486"/>
      <c r="C2" s="1486"/>
      <c r="D2" s="1486"/>
      <c r="E2" s="1486"/>
      <c r="F2" s="1486"/>
      <c r="G2" s="1486"/>
      <c r="H2" s="1486"/>
      <c r="I2" s="1486"/>
      <c r="J2" s="1486"/>
      <c r="K2" s="1486"/>
      <c r="L2" s="1486"/>
      <c r="M2" s="1486"/>
      <c r="N2" s="1486"/>
      <c r="O2" s="1486"/>
      <c r="P2" s="1486"/>
      <c r="Q2" s="1486"/>
      <c r="R2" s="1486"/>
      <c r="S2" s="1486"/>
      <c r="V2" s="1487"/>
      <c r="AD2" s="1486"/>
      <c r="AE2" s="1486"/>
      <c r="AF2" s="1486"/>
      <c r="AH2" s="512"/>
      <c r="AI2" s="1530"/>
      <c r="AJ2" s="1531"/>
      <c r="AK2" s="1532"/>
      <c r="AL2" s="1531"/>
      <c r="AM2" s="1531"/>
      <c r="AN2" s="1538" t="str">
        <f>K5</f>
        <v/>
      </c>
      <c r="AO2" s="1533"/>
      <c r="AP2" s="1534" t="s">
        <v>2</v>
      </c>
      <c r="AQ2" s="1483" t="str">
        <f>C5</f>
        <v/>
      </c>
      <c r="AR2" s="1533"/>
      <c r="AS2" s="1533"/>
      <c r="AT2" s="1531"/>
    </row>
    <row r="3" spans="1:71" ht="15">
      <c r="P3" s="513"/>
      <c r="V3" s="1488" t="str">
        <f>A4</f>
        <v/>
      </c>
      <c r="W3" s="713"/>
      <c r="AH3" s="1528" t="str">
        <f>IF(SmallSites=TRUE,"","Application Date:")</f>
        <v>Application Date:</v>
      </c>
      <c r="AI3" s="1485" t="str">
        <f>IF('1.GeneralProjectInfo'!$D$3="","",'1.GeneralProjectInfo'!$D$3)</f>
        <v/>
      </c>
      <c r="AJ3" s="1535"/>
      <c r="AK3" s="1531"/>
      <c r="AL3" s="1681"/>
      <c r="AM3" s="1531"/>
      <c r="AN3" s="1531"/>
      <c r="AO3" s="1531"/>
      <c r="AP3" s="760" t="s">
        <v>445</v>
      </c>
      <c r="AQ3" s="512">
        <f>C6</f>
        <v>2020</v>
      </c>
      <c r="AR3" s="1531"/>
      <c r="AS3" s="1531"/>
      <c r="AT3" s="1531"/>
    </row>
    <row r="4" spans="1:71" ht="15">
      <c r="A4" s="713" t="str">
        <f>IF('6.1stYrOpBudget'!$H$4&lt;&gt;"",'6.1stYrOpBudget'!$H$4,"")</f>
        <v/>
      </c>
      <c r="F4" s="1487" t="str">
        <f>IF('1.GeneralProjectInfo'!$N$8+'1.GeneralProjectInfo'!$N$9=0,"",IF('1.GeneralProjectInfo'!$N$9=TRUE,"Complete this worksheet!","Skip this worksheet!"))</f>
        <v/>
      </c>
      <c r="L4" s="981"/>
      <c r="M4" s="713"/>
      <c r="T4" s="325" t="s">
        <v>2</v>
      </c>
      <c r="U4" s="1487"/>
      <c r="V4" s="1485" t="str">
        <f>IF('1.GeneralProjectInfo'!$D$3="","",'1.GeneralProjectInfo'!$D$3)</f>
        <v/>
      </c>
      <c r="AH4" s="600" t="str">
        <f>IF(SmallSites=TRUE,"","Current AMI/Rent Year:")</f>
        <v>Current AMI/Rent Year:</v>
      </c>
      <c r="AI4" s="1530">
        <f>$C$6</f>
        <v>2020</v>
      </c>
      <c r="AJ4" s="1531"/>
      <c r="AK4" s="1531"/>
      <c r="AL4" s="1531"/>
      <c r="AM4" s="1531"/>
      <c r="AN4" s="1531"/>
      <c r="AO4" s="1531"/>
      <c r="AP4" s="760" t="s">
        <v>778</v>
      </c>
      <c r="AQ4" s="512">
        <f>C7</f>
        <v>2020</v>
      </c>
      <c r="AR4" s="1531"/>
      <c r="AS4" s="1531"/>
      <c r="AT4" s="1531"/>
    </row>
    <row r="5" spans="1:71">
      <c r="A5" s="325" t="s">
        <v>2</v>
      </c>
      <c r="C5" s="1485" t="str">
        <f>IF('1.GeneralProjectInfo'!$D$3="","",'1.GeneralProjectInfo'!$D$3)</f>
        <v/>
      </c>
      <c r="K5" s="981" t="str">
        <f>IF(LOSP=TRUE,"LOSP Project",IF(SmallSites=TRUE,"Small Sites Project",""))</f>
        <v/>
      </c>
      <c r="P5" s="1483"/>
      <c r="T5" s="325" t="s">
        <v>445</v>
      </c>
      <c r="V5" s="512">
        <f>$C$6</f>
        <v>2020</v>
      </c>
      <c r="W5" s="294"/>
      <c r="AH5" s="600" t="str">
        <f>IF(SmallSites=TRUE,"","UA Year:")</f>
        <v>UA Year:</v>
      </c>
      <c r="AI5" s="1530">
        <f>'2.Utilities&amp;OtherIncome'!$C$7</f>
        <v>2020</v>
      </c>
      <c r="AJ5" s="1531"/>
      <c r="AK5" s="1531"/>
      <c r="AL5" s="1531"/>
      <c r="AM5" s="1531"/>
      <c r="AN5" s="861"/>
      <c r="AO5" s="861"/>
      <c r="AP5" s="1534" t="s">
        <v>446</v>
      </c>
      <c r="AQ5" s="1483">
        <f>C8</f>
        <v>0</v>
      </c>
      <c r="AR5" s="861"/>
      <c r="AS5" s="861"/>
      <c r="AT5" s="1531"/>
    </row>
    <row r="6" spans="1:71">
      <c r="A6" s="325" t="s">
        <v>445</v>
      </c>
      <c r="C6" s="512">
        <f>'1.GeneralProjectInfo'!L3</f>
        <v>2020</v>
      </c>
      <c r="M6" s="294"/>
      <c r="T6" s="325" t="s">
        <v>778</v>
      </c>
      <c r="V6" s="512">
        <f>'2.Utilities&amp;OtherIncome'!$C$7</f>
        <v>2020</v>
      </c>
      <c r="W6" s="294"/>
      <c r="Y6" s="1528" t="s">
        <v>1082</v>
      </c>
      <c r="Z6" s="1529">
        <f>SUM(Z13:Z412)</f>
        <v>0</v>
      </c>
      <c r="AA6" s="1529"/>
      <c r="AE6" s="1528" t="str">
        <f>IF(SmallSites=TRUE,"","Monthly Proposed Tenant Rent:")</f>
        <v>Monthly Proposed Tenant Rent:</v>
      </c>
      <c r="AF6" s="1529">
        <f>IF(SmallSites=TRUE,"",SUM(AF13:AF412))</f>
        <v>0</v>
      </c>
      <c r="AH6" s="1528" t="str">
        <f>IF(SmallSites=TRUE,"","Rent Roll Date:")</f>
        <v>Rent Roll Date:</v>
      </c>
      <c r="AI6" s="861" t="str">
        <f>IF($C$8="","",$C$8)</f>
        <v/>
      </c>
      <c r="AJ6" s="1531"/>
      <c r="AK6" s="1531"/>
      <c r="AL6" s="1531"/>
      <c r="AM6" s="1531"/>
      <c r="AN6" s="1531"/>
      <c r="AO6" s="1531"/>
      <c r="AP6" s="1534" t="s">
        <v>447</v>
      </c>
      <c r="AQ6" s="512">
        <f>C9</f>
        <v>0</v>
      </c>
      <c r="AR6" s="1535" t="s">
        <v>1106</v>
      </c>
      <c r="AS6" s="1535"/>
      <c r="AT6" s="1531"/>
    </row>
    <row r="7" spans="1:71" ht="15">
      <c r="A7" s="325" t="s">
        <v>778</v>
      </c>
      <c r="C7" s="512">
        <f>'2.Utilities&amp;OtherIncome'!$C$7</f>
        <v>2020</v>
      </c>
      <c r="H7" s="1489" t="s">
        <v>1093</v>
      </c>
      <c r="I7" s="1490" t="str">
        <f>IFERROR(AVERAGE(I13:I412),"")</f>
        <v/>
      </c>
      <c r="J7" s="1489" t="s">
        <v>434</v>
      </c>
      <c r="K7" s="1491">
        <f>SUM(K13:K412)</f>
        <v>0</v>
      </c>
      <c r="M7" s="294"/>
      <c r="P7" s="1495"/>
      <c r="T7" s="325" t="s">
        <v>446</v>
      </c>
      <c r="V7" s="861" t="str">
        <f>IF($C$8="","",$C$8)</f>
        <v/>
      </c>
      <c r="Y7" s="1528" t="s">
        <v>1083</v>
      </c>
      <c r="Z7" s="1529">
        <f>Z6*12</f>
        <v>0</v>
      </c>
      <c r="AA7" s="1529"/>
      <c r="AB7" s="1489" t="s">
        <v>1154</v>
      </c>
      <c r="AC7" s="1612" t="str">
        <f>IFERROR(AVERAGE(P13:P412),"")</f>
        <v/>
      </c>
      <c r="AE7" s="1528" t="str">
        <f>IF(SmallSites=TRUE,"","Annual Proposed Tenant Rent:")</f>
        <v>Annual Proposed Tenant Rent:</v>
      </c>
      <c r="AF7" s="1529">
        <f>IF(SmallSites=TRUE,"",AF6*12)</f>
        <v>0</v>
      </c>
      <c r="AH7" s="1528" t="str">
        <f>IF(SmallSites=TRUE,"","Total Units:")</f>
        <v>Total Units:</v>
      </c>
      <c r="AI7" s="1530">
        <f>$C$9</f>
        <v>0</v>
      </c>
      <c r="AJ7" s="1531"/>
      <c r="AK7" s="1531"/>
      <c r="AL7" s="1613" t="s">
        <v>438</v>
      </c>
      <c r="AM7" s="1536">
        <f>SUM(AM13:AM412)</f>
        <v>0</v>
      </c>
      <c r="AN7" s="1536">
        <f>SUM(AN13:AN412)</f>
        <v>0</v>
      </c>
      <c r="AO7" s="1536">
        <f>SUM(AO13:AO412)</f>
        <v>0</v>
      </c>
      <c r="AP7" s="1536">
        <f>SUM(AP13:AP412)</f>
        <v>0</v>
      </c>
      <c r="AQ7" s="1536">
        <f>SUM(AQ13:AQ412)</f>
        <v>0</v>
      </c>
      <c r="AR7" s="1537" t="s">
        <v>1108</v>
      </c>
      <c r="AS7" s="1536">
        <f>SUM(AS13:AS412)</f>
        <v>0</v>
      </c>
      <c r="AT7" s="1531"/>
    </row>
    <row r="8" spans="1:71" ht="15.75">
      <c r="A8" s="325" t="s">
        <v>446</v>
      </c>
      <c r="C8" s="591"/>
      <c r="H8" s="1489" t="str">
        <f>IF(SmallSites=TRUE,"Avg Household AMI for at least 66% of Households:","")</f>
        <v/>
      </c>
      <c r="I8" s="1493"/>
      <c r="J8" s="1489" t="s">
        <v>888</v>
      </c>
      <c r="K8" s="1491">
        <f>K7*12</f>
        <v>0</v>
      </c>
      <c r="P8" s="1495"/>
      <c r="T8" s="325" t="s">
        <v>447</v>
      </c>
      <c r="V8" s="512">
        <f>$C$9</f>
        <v>0</v>
      </c>
      <c r="AB8" s="1615" t="str">
        <f>IF(SmallSites=TRUE,"Avg 100% Occupied Rent by AMI:","")</f>
        <v/>
      </c>
      <c r="AC8" s="1612" t="str">
        <f>IFERROR(AVERAGE(AJ13:AJ412),"")</f>
        <v/>
      </c>
      <c r="AF8" s="1544" t="str">
        <f>IF(SmallSites=TRUE,"","(# above links to 1stYearOpBudget, cell F9)")</f>
        <v>(# above links to 1stYearOpBudget, cell F9)</v>
      </c>
      <c r="AI8" s="981" t="str">
        <f>IF(LOSP=TRUE,"LOSP Project",IF(SmallSites=TRUE,"Small Sites Project",""))</f>
        <v/>
      </c>
      <c r="AL8" s="1528" t="s">
        <v>439</v>
      </c>
      <c r="AM8" s="1491">
        <f>AM7*12</f>
        <v>0</v>
      </c>
      <c r="AN8" s="1491">
        <f>AN7*12</f>
        <v>0</v>
      </c>
      <c r="AO8" s="1491">
        <f>AO7*12</f>
        <v>0</v>
      </c>
      <c r="AP8" s="1491">
        <f>AP7*12</f>
        <v>0</v>
      </c>
      <c r="AQ8" s="1491">
        <f>AQ7*12</f>
        <v>0</v>
      </c>
      <c r="AR8" s="1492" t="s">
        <v>1107</v>
      </c>
      <c r="AS8" s="1491">
        <f>AS7*12</f>
        <v>0</v>
      </c>
      <c r="AU8" s="1494" t="str">
        <f>A4</f>
        <v/>
      </c>
    </row>
    <row r="9" spans="1:71" ht="15">
      <c r="A9" s="325" t="s">
        <v>447</v>
      </c>
      <c r="C9" s="512">
        <f>COUNTA($B$13:$B$412)</f>
        <v>0</v>
      </c>
      <c r="H9" s="1489" t="str">
        <f>IF(SmallSites=TRUE,"Avg AMI at 100% occupancy:","")</f>
        <v/>
      </c>
      <c r="I9" s="1493"/>
      <c r="J9" s="1495"/>
      <c r="K9" s="1004" t="s">
        <v>1156</v>
      </c>
      <c r="V9" s="981" t="str">
        <f>IF(LOSP=TRUE,"LOSP Project",IF(SmallSites=TRUE,"Small Sites Project",""))</f>
        <v/>
      </c>
      <c r="W9" s="1495"/>
      <c r="AE9" s="1489"/>
      <c r="AG9" s="1491"/>
      <c r="AM9" s="1544" t="s">
        <v>1148</v>
      </c>
      <c r="AN9" s="1449" t="s">
        <v>1142</v>
      </c>
      <c r="AO9" s="1486"/>
      <c r="AP9" s="1486"/>
      <c r="AQ9" s="1486"/>
      <c r="AR9" s="1496"/>
      <c r="AS9" s="1486"/>
      <c r="AU9" s="294" t="str">
        <f>K5</f>
        <v/>
      </c>
      <c r="BJ9" s="1743" t="s">
        <v>445</v>
      </c>
      <c r="BM9" s="1497">
        <f>V5</f>
        <v>2020</v>
      </c>
    </row>
    <row r="10" spans="1:71" ht="15" customHeight="1">
      <c r="A10" s="2304" t="s">
        <v>312</v>
      </c>
      <c r="B10" s="2314" t="s">
        <v>440</v>
      </c>
      <c r="C10" s="2317" t="s">
        <v>1078</v>
      </c>
      <c r="D10" s="2304" t="s">
        <v>326</v>
      </c>
      <c r="E10" s="1617"/>
      <c r="F10" s="2304" t="s">
        <v>315</v>
      </c>
      <c r="G10" s="2304" t="s">
        <v>314</v>
      </c>
      <c r="H10" s="2307" t="s">
        <v>327</v>
      </c>
      <c r="I10" s="2304" t="s">
        <v>1076</v>
      </c>
      <c r="J10" s="2307" t="s">
        <v>328</v>
      </c>
      <c r="K10" s="2304" t="s">
        <v>329</v>
      </c>
      <c r="L10" s="2307" t="s">
        <v>330</v>
      </c>
      <c r="M10" s="1498" t="str">
        <f>IF(SmallSites=TRUE,"","Current Tenant Paid Rent and Affordability Restrictions")</f>
        <v>Current Tenant Paid Rent and Affordability Restrictions</v>
      </c>
      <c r="N10" s="1499"/>
      <c r="O10" s="1500"/>
      <c r="P10" s="1500"/>
      <c r="Q10" s="1500"/>
      <c r="R10" s="1500"/>
      <c r="S10" s="1500"/>
      <c r="T10" s="1500"/>
      <c r="U10" s="1500"/>
      <c r="V10" s="1501"/>
      <c r="W10" s="1502" t="s">
        <v>618</v>
      </c>
      <c r="X10" s="1502"/>
      <c r="Y10" s="1503"/>
      <c r="Z10" s="1504"/>
      <c r="AA10" s="1503"/>
      <c r="AB10" s="1503"/>
      <c r="AC10" s="1503"/>
      <c r="AD10" s="1503"/>
      <c r="AE10" s="1505"/>
      <c r="AF10" s="1506"/>
      <c r="AG10" s="1506"/>
      <c r="AH10" s="1506"/>
      <c r="AI10" s="1507"/>
      <c r="AJ10" s="1507"/>
      <c r="AK10" s="1507"/>
      <c r="AL10" s="1508"/>
      <c r="AM10" s="1505"/>
      <c r="AN10" s="1505"/>
      <c r="AO10" s="1505"/>
      <c r="AP10" s="1505"/>
      <c r="AQ10" s="1507"/>
      <c r="AR10" s="1509" t="s">
        <v>1042</v>
      </c>
      <c r="AS10" s="1510"/>
      <c r="AU10" s="747" t="s">
        <v>1084</v>
      </c>
      <c r="BJ10" s="1495" t="s">
        <v>446</v>
      </c>
      <c r="BM10" s="1511">
        <f>C8</f>
        <v>0</v>
      </c>
    </row>
    <row r="11" spans="1:71" ht="25.5" hidden="1" customHeight="1">
      <c r="A11" s="2305"/>
      <c r="B11" s="2315"/>
      <c r="C11" s="2318"/>
      <c r="D11" s="2305"/>
      <c r="E11" s="1618"/>
      <c r="F11" s="2305"/>
      <c r="G11" s="2305"/>
      <c r="H11" s="2308"/>
      <c r="I11" s="2305"/>
      <c r="J11" s="2308"/>
      <c r="K11" s="2305"/>
      <c r="L11" s="2308"/>
      <c r="M11" s="2310" t="s">
        <v>749</v>
      </c>
      <c r="N11" s="2310" t="s">
        <v>621</v>
      </c>
      <c r="O11" s="2310" t="s">
        <v>903</v>
      </c>
      <c r="P11" s="2310" t="s">
        <v>1241</v>
      </c>
      <c r="Q11" s="1512" t="s">
        <v>645</v>
      </c>
      <c r="R11" s="1501"/>
      <c r="S11" s="1512" t="s">
        <v>225</v>
      </c>
      <c r="T11" s="1500"/>
      <c r="U11" s="1501"/>
      <c r="V11" s="2312" t="s">
        <v>619</v>
      </c>
      <c r="W11" s="2300" t="s">
        <v>1079</v>
      </c>
      <c r="X11" s="2300" t="s">
        <v>1109</v>
      </c>
      <c r="Y11" s="2302" t="s">
        <v>751</v>
      </c>
      <c r="Z11" s="2302" t="s">
        <v>620</v>
      </c>
      <c r="AA11" s="2302" t="str">
        <f>"Household Income Relative to "&amp;RentsUA!$M$7&amp;" 80% State AMI"</f>
        <v>Household Income Relative to 2020 80% State AMI</v>
      </c>
      <c r="AB11" s="2302" t="s">
        <v>1094</v>
      </c>
      <c r="AC11" s="1481"/>
      <c r="AD11" s="2302" t="s">
        <v>752</v>
      </c>
      <c r="AE11" s="2322" t="s">
        <v>623</v>
      </c>
      <c r="AF11" s="2302" t="s">
        <v>1141</v>
      </c>
      <c r="AG11" s="2302" t="s">
        <v>624</v>
      </c>
      <c r="AH11" s="2302" t="s">
        <v>625</v>
      </c>
      <c r="AI11" s="2320" t="s">
        <v>904</v>
      </c>
      <c r="AJ11" s="2320" t="s">
        <v>1242</v>
      </c>
      <c r="AK11" s="2320" t="s">
        <v>1080</v>
      </c>
      <c r="AL11" s="2320" t="s">
        <v>1097</v>
      </c>
      <c r="AM11" s="2302" t="s">
        <v>1098</v>
      </c>
      <c r="AN11" s="2302" t="s">
        <v>1099</v>
      </c>
      <c r="AO11" s="2302" t="s">
        <v>1100</v>
      </c>
      <c r="AP11" s="2302" t="s">
        <v>1101</v>
      </c>
      <c r="AQ11" s="2302" t="s">
        <v>1102</v>
      </c>
      <c r="AR11" s="1451" t="s">
        <v>1104</v>
      </c>
      <c r="AS11" s="1451"/>
      <c r="AU11" s="448"/>
      <c r="AV11" s="449"/>
      <c r="AW11" s="765"/>
      <c r="AX11" s="762" t="s">
        <v>441</v>
      </c>
      <c r="AY11" s="1345"/>
      <c r="AZ11" s="1346"/>
      <c r="BA11" s="762"/>
      <c r="BB11" s="1343"/>
      <c r="BC11" s="1343"/>
      <c r="BD11" s="1343"/>
      <c r="BE11" s="1513"/>
      <c r="BF11" s="762" t="s">
        <v>442</v>
      </c>
      <c r="BG11" s="1514"/>
      <c r="BH11" s="1514"/>
      <c r="BI11" s="762"/>
      <c r="BJ11" s="1343"/>
      <c r="BK11" s="1343"/>
      <c r="BL11" s="1343"/>
      <c r="BM11" s="1344"/>
    </row>
    <row r="12" spans="1:71" s="513" customFormat="1" ht="96" customHeight="1">
      <c r="A12" s="2306"/>
      <c r="B12" s="2316"/>
      <c r="C12" s="2319"/>
      <c r="D12" s="2306"/>
      <c r="E12" s="1619" t="s">
        <v>1155</v>
      </c>
      <c r="F12" s="2306"/>
      <c r="G12" s="2306"/>
      <c r="H12" s="2309"/>
      <c r="I12" s="2306"/>
      <c r="J12" s="2309"/>
      <c r="K12" s="2306"/>
      <c r="L12" s="2309"/>
      <c r="M12" s="2311"/>
      <c r="N12" s="2311"/>
      <c r="O12" s="2311"/>
      <c r="P12" s="2311"/>
      <c r="Q12" s="838" t="s">
        <v>622</v>
      </c>
      <c r="R12" s="838" t="s">
        <v>748</v>
      </c>
      <c r="S12" s="838" t="s">
        <v>647</v>
      </c>
      <c r="T12" s="838" t="s">
        <v>649</v>
      </c>
      <c r="U12" s="860" t="s">
        <v>757</v>
      </c>
      <c r="V12" s="2313"/>
      <c r="W12" s="2301"/>
      <c r="X12" s="2301"/>
      <c r="Y12" s="2303"/>
      <c r="Z12" s="2303"/>
      <c r="AA12" s="2303"/>
      <c r="AB12" s="2303"/>
      <c r="AC12" s="1482" t="s">
        <v>1095</v>
      </c>
      <c r="AD12" s="2303"/>
      <c r="AE12" s="2323"/>
      <c r="AF12" s="2303"/>
      <c r="AG12" s="2303"/>
      <c r="AH12" s="2303"/>
      <c r="AI12" s="2321"/>
      <c r="AJ12" s="2321"/>
      <c r="AK12" s="2321"/>
      <c r="AL12" s="2321"/>
      <c r="AM12" s="2303"/>
      <c r="AN12" s="2303"/>
      <c r="AO12" s="2303"/>
      <c r="AP12" s="2303"/>
      <c r="AQ12" s="2303"/>
      <c r="AR12" s="1450" t="s">
        <v>1103</v>
      </c>
      <c r="AS12" s="1450" t="s">
        <v>1105</v>
      </c>
      <c r="AU12" s="319" t="s">
        <v>147</v>
      </c>
      <c r="AV12" s="320"/>
      <c r="AW12" s="766" t="s">
        <v>1081</v>
      </c>
      <c r="AX12" s="1348" t="s">
        <v>760</v>
      </c>
      <c r="AY12" s="763" t="s">
        <v>234</v>
      </c>
      <c r="AZ12" s="1351" t="s">
        <v>759</v>
      </c>
      <c r="BA12" s="1354" t="s">
        <v>758</v>
      </c>
      <c r="BB12" s="471" t="str">
        <f>IF(BQ13=0,"",BQ13)</f>
        <v/>
      </c>
      <c r="BC12" s="472" t="str">
        <f>IF(BQ14=0,"",BQ14)</f>
        <v/>
      </c>
      <c r="BD12" s="472" t="str">
        <f>IF(BQ15=0,"",BQ15)</f>
        <v/>
      </c>
      <c r="BE12" s="763" t="str">
        <f>IF(BQ16=0,"",BQ16)</f>
        <v/>
      </c>
      <c r="BF12" s="1348" t="s">
        <v>760</v>
      </c>
      <c r="BG12" s="1356" t="s">
        <v>234</v>
      </c>
      <c r="BH12" s="1356" t="s">
        <v>759</v>
      </c>
      <c r="BI12" s="1357" t="s">
        <v>758</v>
      </c>
      <c r="BJ12" s="471" t="str">
        <f>IF(BS13=0,"",BS13)</f>
        <v/>
      </c>
      <c r="BK12" s="472" t="str">
        <f>IF(BS14=0,"",BS14)</f>
        <v/>
      </c>
      <c r="BL12" s="472" t="str">
        <f>IF(BS15=0,"",BS15)</f>
        <v/>
      </c>
      <c r="BM12" s="595" t="str">
        <f>IF(BS16=0,"",BS16)</f>
        <v/>
      </c>
      <c r="BP12" s="594" t="s">
        <v>448</v>
      </c>
      <c r="BQ12" s="594" t="s">
        <v>449</v>
      </c>
      <c r="BR12" s="594" t="s">
        <v>450</v>
      </c>
      <c r="BS12" s="594" t="s">
        <v>451</v>
      </c>
    </row>
    <row r="13" spans="1:71" s="512" customFormat="1" ht="12.75">
      <c r="A13" s="514">
        <v>1</v>
      </c>
      <c r="B13" s="593"/>
      <c r="C13" s="590"/>
      <c r="D13" s="515"/>
      <c r="E13" s="515"/>
      <c r="F13" s="516"/>
      <c r="G13" s="517"/>
      <c r="H13" s="515"/>
      <c r="I13" s="1341" t="str">
        <f>IFERROR(G13/HLOOKUP(H13,RentsUA!$B$8:$J$9,2),"")</f>
        <v/>
      </c>
      <c r="J13" s="515"/>
      <c r="K13" s="521"/>
      <c r="L13" s="857">
        <f t="shared" ref="L13:L76" si="0">IF(D13="",0,HLOOKUP($D13,UA,7,FALSE))</f>
        <v>0</v>
      </c>
      <c r="M13" s="856"/>
      <c r="N13" s="518">
        <f t="shared" ref="N13:N76" si="1">M13+L13</f>
        <v>0</v>
      </c>
      <c r="O13" s="588" t="str">
        <f>IF($M13=0,"",IFERROR(($L13+$M13)/(HLOOKUP($D13,RentsUA!$K$12:$Q$35,19,FALSE)),""))</f>
        <v/>
      </c>
      <c r="P13" s="588" t="str">
        <f>IF($M13=0,"",IFERROR(($M13+K13+L13)/(HLOOKUP($D13,RentsUA!$K$12:$Q$35,19,FALSE)),""))</f>
        <v/>
      </c>
      <c r="Q13" s="519"/>
      <c r="R13" s="858" t="str">
        <f>IF($Q13=0,"",VLOOKUP($Q13,RentsUA!$A$12:$H$35,MATCH($D13,RentsUA!$A$12:$H$12,0),FALSE))</f>
        <v/>
      </c>
      <c r="S13" s="517"/>
      <c r="T13" s="859"/>
      <c r="U13" s="857"/>
      <c r="V13" s="858" t="str">
        <f>IF(Q13&lt;&gt;"",R13-L13,IF(U13&lt;&gt;0,U13-L13,""))</f>
        <v/>
      </c>
      <c r="W13" s="590"/>
      <c r="X13" s="519"/>
      <c r="Y13" s="518" t="str">
        <f>IF(X13=0,"",VLOOKUP($X13,RentsUA!$A$12:$H$35,MATCH($D13,RentsUA!$A$12:$H$12,0),FALSE))</f>
        <v/>
      </c>
      <c r="Z13" s="647" t="str">
        <f t="shared" ref="Z13:Z76" si="2">IF(Y13&lt;&gt;"",Y13-L13,"")</f>
        <v/>
      </c>
      <c r="AA13" s="1680" t="str">
        <f>IF(H13="","",IF(G13/HLOOKUP($H13,RentsUA!$M$8:$T$9,2,FALSE)&gt;1,"&gt; 80%","&lt;= 80%"))</f>
        <v/>
      </c>
      <c r="AB13" s="1448"/>
      <c r="AC13" s="1448"/>
      <c r="AD13" s="784"/>
      <c r="AE13" s="521"/>
      <c r="AF13" s="1050" t="str">
        <f>IF(AD13="","",IFERROR(IF(AD13=Lists!$U$3,M13,IF(AD13=Lists!$U$4,V13,IF(AD13=Lists!$U$5,Y13-L13,AE13))),""))</f>
        <v/>
      </c>
      <c r="AG13" s="518" t="str">
        <f t="shared" ref="AG13:AG76" si="3">IFERROR(AF13+L13,"")</f>
        <v/>
      </c>
      <c r="AH13" s="588" t="str">
        <f t="shared" ref="AH13:AH76" si="4">IFERROR(($AF13-$M13)/$M13,"")</f>
        <v/>
      </c>
      <c r="AI13" s="588" t="str">
        <f>IF($AF13=0,0,IFERROR(($L13+$AF13)/(HLOOKUP($D13,RentsUA!$K$12:$Q$35,19,FALSE)),""))</f>
        <v/>
      </c>
      <c r="AJ13" s="588" t="str">
        <f>IF($AF13=0,0,IFERROR(($AF13+K13+L13)/(HLOOKUP($D13,RentsUA!$K$12:$Q$35,19,FALSE)),""))</f>
        <v/>
      </c>
      <c r="AK13" s="588" t="str">
        <f>IFERROR(AG13*12/$G13,"")</f>
        <v/>
      </c>
      <c r="AL13" s="588" t="str">
        <f>IFERROR(AF13*12/$G13,"")</f>
        <v/>
      </c>
      <c r="AM13" s="1448" t="str">
        <f>AF13</f>
        <v/>
      </c>
      <c r="AN13" s="1448" t="str">
        <f>IFERROR(AM13*(1+'7a.20YrDetails'!$F$9),"")</f>
        <v/>
      </c>
      <c r="AO13" s="1448" t="str">
        <f>IFERROR(AN13*(1+'7a.20YrDetails'!$F$9),"")</f>
        <v/>
      </c>
      <c r="AP13" s="1448" t="str">
        <f>IFERROR(AO13*(1+'7a.20YrDetails'!$F$9),"")</f>
        <v/>
      </c>
      <c r="AQ13" s="1448" t="str">
        <f>IFERROR(AP13*(1+'7a.20YrDetails'!$F$9),"")</f>
        <v/>
      </c>
      <c r="AR13" s="859">
        <v>0.8</v>
      </c>
      <c r="AS13" s="857" t="str">
        <f>IF($D13=0,"",VLOOKUP($AR13,RentsUA!$A$12:$H$35,MATCH($D13,RentsUA!$A$12:$H$12,0),FALSE)-L13)</f>
        <v/>
      </c>
      <c r="AU13" s="1278" t="str">
        <f>'3a.NewProj-Rent&amp;UnitMix'!D9</f>
        <v>SRO</v>
      </c>
      <c r="AV13" s="481"/>
      <c r="AW13" s="767">
        <f>'1.GeneralProjectInfo'!$C29</f>
        <v>0</v>
      </c>
      <c r="AX13" s="1349">
        <f>AY13+AZ13</f>
        <v>0</v>
      </c>
      <c r="AY13" s="1007">
        <f t="shared" ref="AY13:AY19" si="5">IF(COUNTIFS($C$13:$C$412,"=Unrestricted",$D$13:$D$412,"="&amp;$AU13)=0,0,COUNTIFS($C$13:$C$412,"=Unrestricted",$D$13:$D$412,"="&amp;$AU13))</f>
        <v>0</v>
      </c>
      <c r="AZ13" s="1352">
        <f t="shared" ref="AZ13:AZ19" si="6">IF(COUNTIFS($C$13:$C$412,"=Manager",$D$13:$D$412,"="&amp;$AU13)=0,0,COUNTIFS($C$13:$C$412,"=Manager",$D$13:$D$412,"="&amp;$AU13))</f>
        <v>0</v>
      </c>
      <c r="BA13" s="1515">
        <f t="shared" ref="BA13:BA19" si="7">SUM(BB13:BE13)</f>
        <v>0</v>
      </c>
      <c r="BB13" s="1516" t="str">
        <f t="shared" ref="BB13:BB19" si="8">IF(COUNTIFS($BP$13:$BP$412,"=" &amp; $BB$12,$D$13:$D$412,"=" &amp; $AU13)=0,"",COUNTIFS($BP$13:$BP$412,"=" &amp; $BB$12,$D$13:$D$412,"=" &amp; $AU13))</f>
        <v/>
      </c>
      <c r="BC13" s="1516" t="str">
        <f t="shared" ref="BC13:BC19" si="9">IF(COUNTIFS($BP$13:$BP$412,"=" &amp; $BC$12,$D$13:$D$412,"=" &amp; $AU13)=0,"",COUNTIFS($BP$13:$BP$412,"=" &amp; $BC$12,$D$13:$D$412,"=" &amp; $AU13))</f>
        <v/>
      </c>
      <c r="BD13" s="1516" t="str">
        <f t="shared" ref="BD13:BD19" si="10">IF(COUNTIFS($BP$13:$BP$412,"=" &amp; $BD$12,$D$13:$D$412,"=" &amp; $AU13)=0,"",COUNTIFS($BP$13:$BP$412,"=" &amp; $BD$12,$D$13:$D$412,"=" &amp; $AU13))</f>
        <v/>
      </c>
      <c r="BE13" s="1517" t="str">
        <f t="shared" ref="BE13:BE19" si="11">IF(COUNTIFS($BP$13:$BP$412,"=" &amp; $BE$12,$D$13:$D$412,"=" &amp; $AU13)=0,"",COUNTIFS($BP$13:$BP$412,"=" &amp; $BE$12,$D$13:$D$412,"=" &amp; $AU13))</f>
        <v/>
      </c>
      <c r="BF13" s="1349">
        <f>BG13+BH13</f>
        <v>0</v>
      </c>
      <c r="BG13" s="482">
        <f t="shared" ref="BG13:BG19" si="12">IF(COUNTIFS($W$13:$W$412,"=Unrestricted",$D$13:$D$412,"="&amp;$AU13)=0,0,COUNTIFS($W$13:$W$412,"=Unrestricted",$D$13:$D$412,"="&amp;$AU13))</f>
        <v>0</v>
      </c>
      <c r="BH13" s="482">
        <f t="shared" ref="BH13:BH19" si="13">IF(COUNTIFS($W$13:$W$412,"=Manager",$D$13:$D$412,"="&amp;$AU13)=0,0,COUNTIFS($W$13:$W$412,"=Manager",$D$13:$D$412,"="&amp;$AU13))</f>
        <v>0</v>
      </c>
      <c r="BI13" s="1518">
        <f t="shared" ref="BI13:BI19" si="14">SUM(BJ13:BM13)</f>
        <v>0</v>
      </c>
      <c r="BJ13" s="1516" t="str">
        <f t="shared" ref="BJ13:BJ19" si="15">IF(COUNTIFS($BR$13:$BR$412,"=" &amp; $BJ$12,$D$13:$D$412,"=" &amp; $AU13)=0,"",COUNTIFS($BR$13:$BR$412,"=" &amp; $BJ$12,$D$13:$D$412,"=" &amp; $AU13))</f>
        <v/>
      </c>
      <c r="BK13" s="1516" t="str">
        <f t="shared" ref="BK13:BK19" si="16">IF(COUNTIFS($BR$13:$BR$412,"=" &amp; $BK$12,$D$13:$D$412,"=" &amp; $AU13)=0,"",COUNTIFS($BR$13:$BR$412,"=" &amp; $BK$12,$D$13:$D$412,"=" &amp; $AU13))</f>
        <v/>
      </c>
      <c r="BL13" s="1516" t="str">
        <f t="shared" ref="BL13:BL19" si="17">IF(COUNTIFS($BR$13:$BR$412,"=" &amp; $BL$12,$D$13:$D$412,"=" &amp; $AU13)=0,"",COUNTIFS($BR$13:$BR$412,"=" &amp; $BL$12,$D$13:$D$412,"=" &amp; $AU13))</f>
        <v/>
      </c>
      <c r="BM13" s="1519" t="str">
        <f t="shared" ref="BM13:BM19" si="18">IF(COUNTIFS($BR$13:$BR$412,"=" &amp; $BM$12,$D$13:$D$412,"=" &amp; $AU13)=0,"",COUNTIFS($BR$13:$BR$412,"=" &amp; $BM$12,$D$13:$D$412,"=" &amp; $AU13))</f>
        <v/>
      </c>
      <c r="BN13" s="488"/>
      <c r="BP13" s="512" t="str">
        <f>IF(Q13&lt;&gt;"","MOHCD "&amp;Q13*100&amp;"%",IF(AND(Q13="",S13&lt;&gt;""),CONCATENATE(S13, " ",T13*100,"%"),""))</f>
        <v/>
      </c>
      <c r="BQ13" s="5" t="str">
        <f t="array" ref="BQ13">IFERROR(INDEX($BP$13:$BP$412, MATCH(0, COUNTIF($BQ$12:$BQ12, $BP$13:$BP$412), 0)),"")</f>
        <v/>
      </c>
      <c r="BR13" s="512" t="str">
        <f t="shared" ref="BR13:BR44" si="19">IF(X13="","",CONCATENATE("MOHCD ",X13*100,"%"))</f>
        <v/>
      </c>
      <c r="BS13" s="512" t="str">
        <f t="array" ref="BS13">IFERROR(INDEX($BR$13:$BR$412, MATCH(0, COUNTIF($BS$12:$BS12, $BR$13:$BR$412), 0)),"")</f>
        <v/>
      </c>
    </row>
    <row r="14" spans="1:71" s="512" customFormat="1" ht="12.75">
      <c r="A14" s="514">
        <f t="shared" ref="A14:A77" si="20">A13+1</f>
        <v>2</v>
      </c>
      <c r="B14" s="593"/>
      <c r="C14" s="590"/>
      <c r="D14" s="515"/>
      <c r="E14" s="515"/>
      <c r="F14" s="516"/>
      <c r="G14" s="517"/>
      <c r="H14" s="515"/>
      <c r="I14" s="1341" t="str">
        <f>IFERROR(G14/HLOOKUP(H14,RentsUA!$B$8:$J$9,2),"")</f>
        <v/>
      </c>
      <c r="J14" s="515"/>
      <c r="K14" s="521"/>
      <c r="L14" s="857">
        <f t="shared" si="0"/>
        <v>0</v>
      </c>
      <c r="M14" s="856"/>
      <c r="N14" s="518">
        <f t="shared" si="1"/>
        <v>0</v>
      </c>
      <c r="O14" s="588" t="str">
        <f>IF($M14=0,"",IFERROR(($L14+$M14)/(HLOOKUP($D14,RentsUA!$K$12:$Q$35,19,FALSE)),""))</f>
        <v/>
      </c>
      <c r="P14" s="588" t="str">
        <f>IF($M14=0,"",IFERROR(($M14+K14+L14)/(HLOOKUP($D14,RentsUA!$K$12:$Q$35,19,FALSE)),""))</f>
        <v/>
      </c>
      <c r="Q14" s="519"/>
      <c r="R14" s="858" t="str">
        <f>IF($Q14=0,"",VLOOKUP($Q14,RentsUA!$A$12:$H$35,MATCH($D14,RentsUA!$A$12:$H$12,0),FALSE))</f>
        <v/>
      </c>
      <c r="S14" s="517"/>
      <c r="T14" s="859"/>
      <c r="U14" s="857"/>
      <c r="V14" s="858" t="str">
        <f t="shared" ref="V14:V77" si="21">IF(Q14&lt;&gt;"",R14-L14,IF(U14&lt;&gt;0,U14-L14,""))</f>
        <v/>
      </c>
      <c r="W14" s="590"/>
      <c r="X14" s="519"/>
      <c r="Y14" s="518" t="str">
        <f>IF(X14=0,"",VLOOKUP($X14,RentsUA!$A$12:$H$35,MATCH($D14,RentsUA!$A$12:$H$12,0),FALSE))</f>
        <v/>
      </c>
      <c r="Z14" s="647" t="str">
        <f t="shared" si="2"/>
        <v/>
      </c>
      <c r="AA14" s="1680" t="str">
        <f>IF(H14="","",IF(G14/HLOOKUP($H14,RentsUA!$M$8:$T$9,2,FALSE)&gt;1,"&gt; 80%","&lt;= 80%"))</f>
        <v/>
      </c>
      <c r="AB14" s="1448"/>
      <c r="AC14" s="1448"/>
      <c r="AD14" s="784"/>
      <c r="AE14" s="521"/>
      <c r="AF14" s="1050" t="str">
        <f>IF(AD14="","",IFERROR(IF(AD14=Lists!$U$3,M14,IF(AD14=Lists!$U$4,V14,IF(AD14=Lists!$U$5,Y14-L14,AE14))),""))</f>
        <v/>
      </c>
      <c r="AG14" s="518" t="str">
        <f t="shared" si="3"/>
        <v/>
      </c>
      <c r="AH14" s="588" t="str">
        <f t="shared" si="4"/>
        <v/>
      </c>
      <c r="AI14" s="588" t="str">
        <f>IF($AF14=0,0,IFERROR(($L14+$AF14)/(HLOOKUP($D14,RentsUA!$K$12:$Q$35,19,FALSE)),""))</f>
        <v/>
      </c>
      <c r="AJ14" s="588" t="str">
        <f>IF($AF14=0,0,IFERROR(($AF14+K14+L14)/(HLOOKUP($D14,RentsUA!$K$12:$Q$35,19,FALSE)),""))</f>
        <v/>
      </c>
      <c r="AK14" s="588" t="str">
        <f t="shared" ref="AK14:AK77" si="22">IFERROR(AG14*12/G14,"")</f>
        <v/>
      </c>
      <c r="AL14" s="588" t="str">
        <f t="shared" ref="AL14:AL77" si="23">IFERROR(AF14*12/$G14,"")</f>
        <v/>
      </c>
      <c r="AM14" s="1448" t="str">
        <f t="shared" ref="AM14:AM77" si="24">AF14</f>
        <v/>
      </c>
      <c r="AN14" s="1448" t="str">
        <f>IFERROR(AM14*(1+'7a.20YrDetails'!$F$9),"")</f>
        <v/>
      </c>
      <c r="AO14" s="1448" t="str">
        <f>IFERROR(AN14*(1+'7a.20YrDetails'!$F$9),"")</f>
        <v/>
      </c>
      <c r="AP14" s="1448" t="str">
        <f>IFERROR(AO14*(1+'7a.20YrDetails'!$F$9),"")</f>
        <v/>
      </c>
      <c r="AQ14" s="1448" t="str">
        <f>IFERROR(AP14*(1+'7a.20YrDetails'!$F$9),"")</f>
        <v/>
      </c>
      <c r="AR14" s="859">
        <v>0.8</v>
      </c>
      <c r="AS14" s="857" t="str">
        <f>IF($D14=0,"",VLOOKUP($AR14,RentsUA!$A$12:$H$35,MATCH($D14,RentsUA!$A$12:$H$12,0),FALSE)-L14)</f>
        <v/>
      </c>
      <c r="AU14" s="665" t="str">
        <f>'3a.NewProj-Rent&amp;UnitMix'!D10</f>
        <v>Studio</v>
      </c>
      <c r="AV14" s="481"/>
      <c r="AW14" s="767">
        <f>'1.GeneralProjectInfo'!$C30</f>
        <v>0</v>
      </c>
      <c r="AX14" s="1349">
        <f t="shared" ref="AX14:AX19" si="25">AY14+AZ14</f>
        <v>0</v>
      </c>
      <c r="AY14" s="1007">
        <f t="shared" si="5"/>
        <v>0</v>
      </c>
      <c r="AZ14" s="1352">
        <f t="shared" si="6"/>
        <v>0</v>
      </c>
      <c r="BA14" s="1520">
        <f t="shared" si="7"/>
        <v>0</v>
      </c>
      <c r="BB14" s="1516" t="str">
        <f t="shared" si="8"/>
        <v/>
      </c>
      <c r="BC14" s="1516" t="str">
        <f t="shared" si="9"/>
        <v/>
      </c>
      <c r="BD14" s="1516" t="str">
        <f t="shared" si="10"/>
        <v/>
      </c>
      <c r="BE14" s="1517" t="str">
        <f t="shared" si="11"/>
        <v/>
      </c>
      <c r="BF14" s="1349">
        <f t="shared" ref="BF14:BF19" si="26">BG14+BH14</f>
        <v>0</v>
      </c>
      <c r="BG14" s="482">
        <f t="shared" si="12"/>
        <v>0</v>
      </c>
      <c r="BH14" s="482">
        <f t="shared" si="13"/>
        <v>0</v>
      </c>
      <c r="BI14" s="1521">
        <f t="shared" si="14"/>
        <v>0</v>
      </c>
      <c r="BJ14" s="1516" t="str">
        <f t="shared" si="15"/>
        <v/>
      </c>
      <c r="BK14" s="1516" t="str">
        <f t="shared" si="16"/>
        <v/>
      </c>
      <c r="BL14" s="1516" t="str">
        <f t="shared" si="17"/>
        <v/>
      </c>
      <c r="BM14" s="1522" t="str">
        <f t="shared" si="18"/>
        <v/>
      </c>
      <c r="BP14" s="512" t="str">
        <f t="shared" ref="BP14:BP77" si="27">IF(Q14&lt;&gt;"","MOHCD "&amp;Q14*100&amp;"%",IF(AND(Q14="",S14&lt;&gt;""),CONCATENATE(S14, " ",T14*100,"%"),""))</f>
        <v/>
      </c>
      <c r="BQ14" s="5" t="str">
        <f t="array" ref="BQ14">IFERROR(INDEX($BP$13:$BP$412, MATCH(0, COUNTIF($BQ$12:$BQ13, $BP$13:$BP$412), 0)),"")</f>
        <v/>
      </c>
      <c r="BR14" s="512" t="str">
        <f t="shared" si="19"/>
        <v/>
      </c>
      <c r="BS14" s="512" t="str">
        <f t="array" ref="BS14">IFERROR(INDEX($BR$13:$BR$412, MATCH(0, COUNTIF($BS$12:$BS13, $BR$13:$BR$412), 0)),"")</f>
        <v/>
      </c>
    </row>
    <row r="15" spans="1:71" s="512" customFormat="1" ht="12.75">
      <c r="A15" s="514">
        <f t="shared" si="20"/>
        <v>3</v>
      </c>
      <c r="B15" s="593"/>
      <c r="C15" s="590"/>
      <c r="D15" s="515"/>
      <c r="E15" s="515"/>
      <c r="F15" s="516"/>
      <c r="G15" s="517"/>
      <c r="H15" s="515"/>
      <c r="I15" s="1341" t="str">
        <f>IFERROR(G15/HLOOKUP(H15,RentsUA!$B$8:$J$9,2),"")</f>
        <v/>
      </c>
      <c r="J15" s="515"/>
      <c r="K15" s="521"/>
      <c r="L15" s="857">
        <f t="shared" si="0"/>
        <v>0</v>
      </c>
      <c r="M15" s="856"/>
      <c r="N15" s="518">
        <f t="shared" si="1"/>
        <v>0</v>
      </c>
      <c r="O15" s="588" t="str">
        <f>IF($M15=0,"",IFERROR(($L15+$M15)/(HLOOKUP($D15,RentsUA!$K$12:$Q$35,19,FALSE)),""))</f>
        <v/>
      </c>
      <c r="P15" s="588" t="str">
        <f>IF($M15=0,"",IFERROR(($M15+K15+L15)/(HLOOKUP($D15,RentsUA!$K$12:$Q$35,19,FALSE)),""))</f>
        <v/>
      </c>
      <c r="Q15" s="519"/>
      <c r="R15" s="858" t="str">
        <f>IF($Q15=0,"",VLOOKUP($Q15,RentsUA!$A$12:$H$35,MATCH($D15,RentsUA!$A$12:$H$12,0),FALSE))</f>
        <v/>
      </c>
      <c r="S15" s="517"/>
      <c r="T15" s="859"/>
      <c r="U15" s="857"/>
      <c r="V15" s="858" t="str">
        <f t="shared" si="21"/>
        <v/>
      </c>
      <c r="W15" s="590"/>
      <c r="X15" s="519"/>
      <c r="Y15" s="518" t="str">
        <f>IF(X15=0,"",VLOOKUP($X15,RentsUA!$A$12:$H$35,MATCH($D15,RentsUA!$A$12:$H$12,0),FALSE))</f>
        <v/>
      </c>
      <c r="Z15" s="647" t="str">
        <f t="shared" si="2"/>
        <v/>
      </c>
      <c r="AA15" s="1680" t="str">
        <f>IF(H15="","",IF(G15/HLOOKUP($H15,RentsUA!$M$8:$T$9,2,FALSE)&gt;1,"&gt; 80%","&lt;= 80%"))</f>
        <v/>
      </c>
      <c r="AB15" s="1448"/>
      <c r="AC15" s="1448"/>
      <c r="AD15" s="784"/>
      <c r="AE15" s="521"/>
      <c r="AF15" s="1050" t="str">
        <f>IF(AD15="","",IFERROR(IF(AD15=Lists!$U$3,M15,IF(AD15=Lists!$U$4,V15,IF(AD15=Lists!$U$5,Y15-L15,AE15))),""))</f>
        <v/>
      </c>
      <c r="AG15" s="518" t="str">
        <f t="shared" si="3"/>
        <v/>
      </c>
      <c r="AH15" s="588" t="str">
        <f t="shared" si="4"/>
        <v/>
      </c>
      <c r="AI15" s="588" t="str">
        <f>IF($AF15=0,0,IFERROR(($L15+$AF15)/(HLOOKUP($D15,RentsUA!$K$12:$Q$35,19,FALSE)),""))</f>
        <v/>
      </c>
      <c r="AJ15" s="588" t="str">
        <f>IF($AF15=0,0,IFERROR(($AF15+K15+L15)/(HLOOKUP($D15,RentsUA!$K$12:$Q$35,19,FALSE)),""))</f>
        <v/>
      </c>
      <c r="AK15" s="588" t="str">
        <f t="shared" si="22"/>
        <v/>
      </c>
      <c r="AL15" s="588" t="str">
        <f t="shared" si="23"/>
        <v/>
      </c>
      <c r="AM15" s="1448" t="str">
        <f t="shared" si="24"/>
        <v/>
      </c>
      <c r="AN15" s="1448" t="str">
        <f>IFERROR(AM15*(1+'7a.20YrDetails'!$F$9),"")</f>
        <v/>
      </c>
      <c r="AO15" s="1448" t="str">
        <f>IFERROR(AN15*(1+'7a.20YrDetails'!$F$9),"")</f>
        <v/>
      </c>
      <c r="AP15" s="1448" t="str">
        <f>IFERROR(AO15*(1+'7a.20YrDetails'!$F$9),"")</f>
        <v/>
      </c>
      <c r="AQ15" s="1448" t="str">
        <f>IFERROR(AP15*(1+'7a.20YrDetails'!$F$9),"")</f>
        <v/>
      </c>
      <c r="AR15" s="859">
        <v>0.8</v>
      </c>
      <c r="AS15" s="857" t="str">
        <f>IF($D15=0,"",VLOOKUP($AR15,RentsUA!$A$12:$H$35,MATCH($D15,RentsUA!$A$12:$H$12,0),FALSE)-L15)</f>
        <v/>
      </c>
      <c r="AU15" s="665" t="str">
        <f>'3a.NewProj-Rent&amp;UnitMix'!D11</f>
        <v>1BR</v>
      </c>
      <c r="AV15" s="481"/>
      <c r="AW15" s="767">
        <f>'1.GeneralProjectInfo'!$C31</f>
        <v>0</v>
      </c>
      <c r="AX15" s="1349">
        <f t="shared" si="25"/>
        <v>0</v>
      </c>
      <c r="AY15" s="1007">
        <f t="shared" si="5"/>
        <v>0</v>
      </c>
      <c r="AZ15" s="1352">
        <f t="shared" si="6"/>
        <v>0</v>
      </c>
      <c r="BA15" s="1520">
        <f t="shared" si="7"/>
        <v>0</v>
      </c>
      <c r="BB15" s="1516" t="str">
        <f t="shared" si="8"/>
        <v/>
      </c>
      <c r="BC15" s="1516" t="str">
        <f t="shared" si="9"/>
        <v/>
      </c>
      <c r="BD15" s="1516" t="str">
        <f t="shared" si="10"/>
        <v/>
      </c>
      <c r="BE15" s="1517" t="str">
        <f t="shared" si="11"/>
        <v/>
      </c>
      <c r="BF15" s="1349">
        <f t="shared" si="26"/>
        <v>0</v>
      </c>
      <c r="BG15" s="482">
        <f t="shared" si="12"/>
        <v>0</v>
      </c>
      <c r="BH15" s="482">
        <f t="shared" si="13"/>
        <v>0</v>
      </c>
      <c r="BI15" s="1521">
        <f t="shared" si="14"/>
        <v>0</v>
      </c>
      <c r="BJ15" s="1516" t="str">
        <f t="shared" si="15"/>
        <v/>
      </c>
      <c r="BK15" s="1516" t="str">
        <f t="shared" si="16"/>
        <v/>
      </c>
      <c r="BL15" s="1516" t="str">
        <f t="shared" si="17"/>
        <v/>
      </c>
      <c r="BM15" s="1522" t="str">
        <f t="shared" si="18"/>
        <v/>
      </c>
      <c r="BP15" s="512" t="str">
        <f t="shared" si="27"/>
        <v/>
      </c>
      <c r="BQ15" s="5" t="str">
        <f t="array" ref="BQ15">IFERROR(INDEX($BP$13:$BP$412, MATCH(0, COUNTIF($BQ$12:$BQ14, $BP$13:$BP$412), 0)),"")</f>
        <v/>
      </c>
      <c r="BR15" s="512" t="str">
        <f t="shared" si="19"/>
        <v/>
      </c>
      <c r="BS15" s="512" t="str">
        <f t="array" ref="BS15">IFERROR(INDEX($BR$13:$BR$412, MATCH(0, COUNTIF($BS$12:$BS14, $BR$13:$BR$412), 0)),"")</f>
        <v/>
      </c>
    </row>
    <row r="16" spans="1:71" s="512" customFormat="1" ht="12.75">
      <c r="A16" s="514">
        <f t="shared" si="20"/>
        <v>4</v>
      </c>
      <c r="B16" s="593"/>
      <c r="C16" s="590"/>
      <c r="D16" s="1678"/>
      <c r="E16" s="515"/>
      <c r="F16" s="516"/>
      <c r="G16" s="517"/>
      <c r="H16" s="515"/>
      <c r="I16" s="1341" t="str">
        <f>IFERROR(G16/HLOOKUP(H16,RentsUA!$B$8:$J$9,2),"")</f>
        <v/>
      </c>
      <c r="J16" s="515"/>
      <c r="K16" s="521"/>
      <c r="L16" s="857">
        <f t="shared" si="0"/>
        <v>0</v>
      </c>
      <c r="M16" s="856"/>
      <c r="N16" s="518">
        <f t="shared" si="1"/>
        <v>0</v>
      </c>
      <c r="O16" s="588" t="str">
        <f>IF($M16=0,"",IFERROR(($L16+$M16)/(HLOOKUP($D16,RentsUA!$K$12:$Q$35,19,FALSE)),""))</f>
        <v/>
      </c>
      <c r="P16" s="588" t="str">
        <f>IF($M16=0,"",IFERROR(($M16+K16+L16)/(HLOOKUP($D16,RentsUA!$K$12:$Q$35,19,FALSE)),""))</f>
        <v/>
      </c>
      <c r="Q16" s="519"/>
      <c r="R16" s="858" t="str">
        <f>IF($Q16=0,"",VLOOKUP($Q16,RentsUA!$A$12:$H$35,MATCH($D16,RentsUA!$A$12:$H$12,0),FALSE))</f>
        <v/>
      </c>
      <c r="S16" s="517"/>
      <c r="T16" s="859"/>
      <c r="U16" s="857"/>
      <c r="V16" s="858" t="str">
        <f t="shared" si="21"/>
        <v/>
      </c>
      <c r="W16" s="590"/>
      <c r="X16" s="519"/>
      <c r="Y16" s="518" t="str">
        <f>IF(X16=0,"",VLOOKUP($X16,RentsUA!$A$12:$H$35,MATCH($D16,RentsUA!$A$12:$H$12,0),FALSE))</f>
        <v/>
      </c>
      <c r="Z16" s="647" t="str">
        <f t="shared" si="2"/>
        <v/>
      </c>
      <c r="AA16" s="1680" t="str">
        <f>IF(H16="","",IF(G16/HLOOKUP($H16,RentsUA!$M$8:$T$9,2,FALSE)&gt;1,"&gt; 80%","&lt;= 80%"))</f>
        <v/>
      </c>
      <c r="AB16" s="1448"/>
      <c r="AC16" s="1448"/>
      <c r="AD16" s="784"/>
      <c r="AE16" s="521"/>
      <c r="AF16" s="1050" t="str">
        <f>IF(AD16="","",IF(AD16=Lists!$U$3,M16,IF(AD16=Lists!$U$4,V16,IF(AD16=Lists!$U$5,Y16-L16,AE16))))</f>
        <v/>
      </c>
      <c r="AG16" s="518" t="str">
        <f t="shared" si="3"/>
        <v/>
      </c>
      <c r="AH16" s="588" t="str">
        <f t="shared" si="4"/>
        <v/>
      </c>
      <c r="AI16" s="588" t="str">
        <f>IF($AF16=0,0,IFERROR(($L16+$AF16)/(HLOOKUP($D16,RentsUA!$K$12:$Q$35,19,FALSE)),""))</f>
        <v/>
      </c>
      <c r="AJ16" s="588" t="str">
        <f>IF($AF16=0,0,IFERROR(($AF16+K16+L16)/(HLOOKUP($D16,RentsUA!$K$12:$Q$35,19,FALSE)),""))</f>
        <v/>
      </c>
      <c r="AK16" s="588" t="str">
        <f t="shared" si="22"/>
        <v/>
      </c>
      <c r="AL16" s="588" t="str">
        <f t="shared" si="23"/>
        <v/>
      </c>
      <c r="AM16" s="1448" t="str">
        <f t="shared" si="24"/>
        <v/>
      </c>
      <c r="AN16" s="1448" t="str">
        <f>IFERROR(AM16*(1+'7a.20YrDetails'!$F$9),"")</f>
        <v/>
      </c>
      <c r="AO16" s="1448" t="str">
        <f>IFERROR(AN16*(1+'7a.20YrDetails'!$F$9),"")</f>
        <v/>
      </c>
      <c r="AP16" s="1448" t="str">
        <f>IFERROR(AO16*(1+'7a.20YrDetails'!$F$9),"")</f>
        <v/>
      </c>
      <c r="AQ16" s="1448" t="str">
        <f>IFERROR(AP16*(1+'7a.20YrDetails'!$F$9),"")</f>
        <v/>
      </c>
      <c r="AR16" s="859">
        <v>0.8</v>
      </c>
      <c r="AS16" s="857" t="str">
        <f>IF($D16=0,"",VLOOKUP($AR16,RentsUA!$A$12:$H$35,MATCH($D16,RentsUA!$A$12:$H$12,0),FALSE)-L16)</f>
        <v/>
      </c>
      <c r="AU16" s="665" t="str">
        <f>'3a.NewProj-Rent&amp;UnitMix'!D12</f>
        <v>2BR</v>
      </c>
      <c r="AV16" s="481"/>
      <c r="AW16" s="767">
        <f>'1.GeneralProjectInfo'!$C32</f>
        <v>0</v>
      </c>
      <c r="AX16" s="1349">
        <f t="shared" si="25"/>
        <v>0</v>
      </c>
      <c r="AY16" s="1007">
        <f t="shared" si="5"/>
        <v>0</v>
      </c>
      <c r="AZ16" s="1352">
        <f t="shared" si="6"/>
        <v>0</v>
      </c>
      <c r="BA16" s="1520">
        <f t="shared" si="7"/>
        <v>0</v>
      </c>
      <c r="BB16" s="1516" t="str">
        <f t="shared" si="8"/>
        <v/>
      </c>
      <c r="BC16" s="1516" t="str">
        <f t="shared" si="9"/>
        <v/>
      </c>
      <c r="BD16" s="1516" t="str">
        <f t="shared" si="10"/>
        <v/>
      </c>
      <c r="BE16" s="1517" t="str">
        <f t="shared" si="11"/>
        <v/>
      </c>
      <c r="BF16" s="1349">
        <f t="shared" si="26"/>
        <v>0</v>
      </c>
      <c r="BG16" s="482">
        <f t="shared" si="12"/>
        <v>0</v>
      </c>
      <c r="BH16" s="482">
        <f t="shared" si="13"/>
        <v>0</v>
      </c>
      <c r="BI16" s="1521">
        <f t="shared" si="14"/>
        <v>0</v>
      </c>
      <c r="BJ16" s="1516" t="str">
        <f t="shared" si="15"/>
        <v/>
      </c>
      <c r="BK16" s="1516" t="str">
        <f t="shared" si="16"/>
        <v/>
      </c>
      <c r="BL16" s="1516" t="str">
        <f t="shared" si="17"/>
        <v/>
      </c>
      <c r="BM16" s="1522" t="str">
        <f t="shared" si="18"/>
        <v/>
      </c>
      <c r="BP16" s="512" t="str">
        <f t="shared" si="27"/>
        <v/>
      </c>
      <c r="BQ16" s="5" t="str">
        <f t="array" ref="BQ16">IFERROR(INDEX($BP$13:$BP$412, MATCH(0, COUNTIF($BQ$12:$BQ15, $BP$13:$BP$412), 0)),"")</f>
        <v/>
      </c>
      <c r="BR16" s="512" t="str">
        <f t="shared" si="19"/>
        <v/>
      </c>
      <c r="BS16" s="512" t="str">
        <f t="array" ref="BS16">IFERROR(INDEX($BR$13:$BR$412, MATCH(0, COUNTIF($BS$12:$BS15, $BR$13:$BR$412), 0)),"")</f>
        <v/>
      </c>
    </row>
    <row r="17" spans="1:71" s="512" customFormat="1" ht="12.75">
      <c r="A17" s="514">
        <f t="shared" si="20"/>
        <v>5</v>
      </c>
      <c r="B17" s="593"/>
      <c r="C17" s="590"/>
      <c r="D17" s="515"/>
      <c r="E17" s="515"/>
      <c r="F17" s="1679"/>
      <c r="G17" s="517"/>
      <c r="H17" s="515"/>
      <c r="I17" s="1341" t="str">
        <f>IFERROR(G17/HLOOKUP(H17,RentsUA!$B$8:$J$9,2),"")</f>
        <v/>
      </c>
      <c r="J17" s="515"/>
      <c r="K17" s="521"/>
      <c r="L17" s="857">
        <f t="shared" si="0"/>
        <v>0</v>
      </c>
      <c r="M17" s="856"/>
      <c r="N17" s="518">
        <f t="shared" si="1"/>
        <v>0</v>
      </c>
      <c r="O17" s="588" t="str">
        <f>IF($M17=0,"",IFERROR(($L17+$M17)/(HLOOKUP($D17,RentsUA!$K$12:$Q$35,19,FALSE)),""))</f>
        <v/>
      </c>
      <c r="P17" s="588" t="str">
        <f>IF($M17=0,"",IFERROR(($M17+K17+L17)/(HLOOKUP($D17,RentsUA!$K$12:$Q$35,19,FALSE)),""))</f>
        <v/>
      </c>
      <c r="Q17" s="519"/>
      <c r="R17" s="858" t="str">
        <f>IF($Q17=0,"",VLOOKUP($Q17,RentsUA!$A$12:$H$35,MATCH($D17,RentsUA!$A$12:$H$12,0),FALSE))</f>
        <v/>
      </c>
      <c r="S17" s="517"/>
      <c r="T17" s="859"/>
      <c r="U17" s="857"/>
      <c r="V17" s="858" t="str">
        <f t="shared" si="21"/>
        <v/>
      </c>
      <c r="W17" s="590"/>
      <c r="X17" s="519"/>
      <c r="Y17" s="518" t="str">
        <f>IF(X17=0,"",VLOOKUP($X17,RentsUA!$A$12:$H$35,MATCH($D17,RentsUA!$A$12:$H$12,0),FALSE))</f>
        <v/>
      </c>
      <c r="Z17" s="647" t="str">
        <f t="shared" si="2"/>
        <v/>
      </c>
      <c r="AA17" s="1680" t="str">
        <f>IF(H17="","",IF(G17/HLOOKUP($H17,RentsUA!$M$8:$T$9,2,FALSE)&gt;1,"&gt; 80%","&lt;= 80%"))</f>
        <v/>
      </c>
      <c r="AB17" s="1448"/>
      <c r="AC17" s="1448"/>
      <c r="AD17" s="784"/>
      <c r="AE17" s="521"/>
      <c r="AF17" s="1050" t="str">
        <f>IF(AD17="","",IF(AD17=Lists!$U$3,M17,IF(AD17=Lists!$U$4,V17,IF(AD17=Lists!$U$5,Y17-L17,AE17))))</f>
        <v/>
      </c>
      <c r="AG17" s="518" t="str">
        <f t="shared" si="3"/>
        <v/>
      </c>
      <c r="AH17" s="588" t="str">
        <f t="shared" si="4"/>
        <v/>
      </c>
      <c r="AI17" s="588" t="str">
        <f>IF($AF17=0,0,IFERROR(($L17+$AF17)/(HLOOKUP($D17,RentsUA!$K$12:$Q$35,19,FALSE)),""))</f>
        <v/>
      </c>
      <c r="AJ17" s="588" t="str">
        <f>IF($AF17=0,0,IFERROR(($AF17+K17+L17)/(HLOOKUP($D17,RentsUA!$K$12:$Q$35,19,FALSE)),""))</f>
        <v/>
      </c>
      <c r="AK17" s="588" t="str">
        <f t="shared" si="22"/>
        <v/>
      </c>
      <c r="AL17" s="588" t="str">
        <f t="shared" si="23"/>
        <v/>
      </c>
      <c r="AM17" s="1448" t="str">
        <f t="shared" si="24"/>
        <v/>
      </c>
      <c r="AN17" s="1448" t="str">
        <f>IFERROR(AM17*(1+'7a.20YrDetails'!$F$9),"")</f>
        <v/>
      </c>
      <c r="AO17" s="1448" t="str">
        <f>IFERROR(AN17*(1+'7a.20YrDetails'!$F$9),"")</f>
        <v/>
      </c>
      <c r="AP17" s="1448" t="str">
        <f>IFERROR(AO17*(1+'7a.20YrDetails'!$F$9),"")</f>
        <v/>
      </c>
      <c r="AQ17" s="1448" t="str">
        <f>IFERROR(AP17*(1+'7a.20YrDetails'!$F$9),"")</f>
        <v/>
      </c>
      <c r="AR17" s="859">
        <v>0.8</v>
      </c>
      <c r="AS17" s="857" t="str">
        <f>IF($D17=0,"",VLOOKUP($AR17,RentsUA!$A$12:$H$35,MATCH($D17,RentsUA!$A$12:$H$12,0),FALSE)-L17)</f>
        <v/>
      </c>
      <c r="AU17" s="665" t="str">
        <f>'3a.NewProj-Rent&amp;UnitMix'!D13</f>
        <v>3BR</v>
      </c>
      <c r="AV17" s="481"/>
      <c r="AW17" s="767">
        <f>'1.GeneralProjectInfo'!$C33</f>
        <v>0</v>
      </c>
      <c r="AX17" s="1349">
        <f t="shared" si="25"/>
        <v>0</v>
      </c>
      <c r="AY17" s="1007">
        <f t="shared" si="5"/>
        <v>0</v>
      </c>
      <c r="AZ17" s="1352">
        <f t="shared" si="6"/>
        <v>0</v>
      </c>
      <c r="BA17" s="1520">
        <f t="shared" si="7"/>
        <v>0</v>
      </c>
      <c r="BB17" s="1516" t="str">
        <f t="shared" si="8"/>
        <v/>
      </c>
      <c r="BC17" s="1516" t="str">
        <f t="shared" si="9"/>
        <v/>
      </c>
      <c r="BD17" s="1516" t="str">
        <f t="shared" si="10"/>
        <v/>
      </c>
      <c r="BE17" s="1517" t="str">
        <f t="shared" si="11"/>
        <v/>
      </c>
      <c r="BF17" s="1349">
        <f t="shared" si="26"/>
        <v>0</v>
      </c>
      <c r="BG17" s="482">
        <f t="shared" si="12"/>
        <v>0</v>
      </c>
      <c r="BH17" s="482">
        <f t="shared" si="13"/>
        <v>0</v>
      </c>
      <c r="BI17" s="1521">
        <f t="shared" si="14"/>
        <v>0</v>
      </c>
      <c r="BJ17" s="1516" t="str">
        <f t="shared" si="15"/>
        <v/>
      </c>
      <c r="BK17" s="1516" t="str">
        <f t="shared" si="16"/>
        <v/>
      </c>
      <c r="BL17" s="1516" t="str">
        <f t="shared" si="17"/>
        <v/>
      </c>
      <c r="BM17" s="1522" t="str">
        <f t="shared" si="18"/>
        <v/>
      </c>
      <c r="BP17" s="512" t="str">
        <f t="shared" si="27"/>
        <v/>
      </c>
      <c r="BQ17" s="5" t="str">
        <f t="array" ref="BQ17">IFERROR(INDEX($BP$13:$BP$412, MATCH(0, COUNTIF($BQ$12:$BQ16, $BP$13:$BP$412), 0)),"")</f>
        <v/>
      </c>
      <c r="BR17" s="512" t="str">
        <f t="shared" si="19"/>
        <v/>
      </c>
      <c r="BS17" s="512" t="str">
        <f t="array" ref="BS17">IFERROR(INDEX($BR$13:$BR$412, MATCH(0, COUNTIF($BS$12:$BS16, $BR$13:$BR$412), 0)),"")</f>
        <v/>
      </c>
    </row>
    <row r="18" spans="1:71" s="512" customFormat="1" ht="12.75">
      <c r="A18" s="514">
        <f t="shared" si="20"/>
        <v>6</v>
      </c>
      <c r="B18" s="593"/>
      <c r="C18" s="590"/>
      <c r="D18" s="515"/>
      <c r="E18" s="515"/>
      <c r="F18" s="516"/>
      <c r="G18" s="517"/>
      <c r="H18" s="515"/>
      <c r="I18" s="1341" t="str">
        <f>IFERROR(G18/HLOOKUP(H18,RentsUA!$B$8:$J$9,2),"")</f>
        <v/>
      </c>
      <c r="J18" s="515"/>
      <c r="K18" s="521"/>
      <c r="L18" s="857">
        <f t="shared" si="0"/>
        <v>0</v>
      </c>
      <c r="M18" s="856"/>
      <c r="N18" s="518">
        <f t="shared" si="1"/>
        <v>0</v>
      </c>
      <c r="O18" s="588" t="str">
        <f>IF($M18=0,"",IFERROR(($L18+$M18)/(HLOOKUP($D18,RentsUA!$K$12:$Q$35,19,FALSE)),""))</f>
        <v/>
      </c>
      <c r="P18" s="588" t="str">
        <f>IF($M18=0,"",IFERROR(($M18+K18+L18)/(HLOOKUP($D18,RentsUA!$K$12:$Q$35,19,FALSE)),""))</f>
        <v/>
      </c>
      <c r="Q18" s="519"/>
      <c r="R18" s="858" t="str">
        <f>IF($Q18=0,"",VLOOKUP($Q18,RentsUA!$A$12:$H$35,MATCH($D18,RentsUA!$A$12:$H$12,0),FALSE))</f>
        <v/>
      </c>
      <c r="S18" s="517"/>
      <c r="T18" s="859"/>
      <c r="U18" s="857"/>
      <c r="V18" s="858" t="str">
        <f t="shared" si="21"/>
        <v/>
      </c>
      <c r="W18" s="590"/>
      <c r="X18" s="519"/>
      <c r="Y18" s="518" t="str">
        <f>IF(X18=0,"",VLOOKUP($X18,RentsUA!$A$12:$H$35,MATCH($D18,RentsUA!$A$12:$H$12,0),FALSE))</f>
        <v/>
      </c>
      <c r="Z18" s="647" t="str">
        <f t="shared" si="2"/>
        <v/>
      </c>
      <c r="AA18" s="1680" t="str">
        <f>IF(H18="","",IF(G18/HLOOKUP($H18,RentsUA!$M$8:$T$9,2,FALSE)&gt;1,"&gt; 80%","&lt;= 80%"))</f>
        <v/>
      </c>
      <c r="AB18" s="1448"/>
      <c r="AC18" s="1448"/>
      <c r="AD18" s="784"/>
      <c r="AE18" s="521"/>
      <c r="AF18" s="1050" t="str">
        <f>IF(AD18="","",IF(AD18=Lists!$U$3,M18,IF(AD18=Lists!$U$4,V18,IF(AD18=Lists!$U$5,Y18-L18,AE18))))</f>
        <v/>
      </c>
      <c r="AG18" s="518" t="str">
        <f t="shared" si="3"/>
        <v/>
      </c>
      <c r="AH18" s="588" t="str">
        <f t="shared" si="4"/>
        <v/>
      </c>
      <c r="AI18" s="588" t="str">
        <f>IF($AF18=0,0,IFERROR(($L18+$AF18)/(HLOOKUP($D18,RentsUA!$K$12:$Q$35,19,FALSE)),""))</f>
        <v/>
      </c>
      <c r="AJ18" s="588" t="str">
        <f>IF($AF18=0,0,IFERROR(($AF18+K18+L18)/(HLOOKUP($D18,RentsUA!$K$12:$Q$35,19,FALSE)),""))</f>
        <v/>
      </c>
      <c r="AK18" s="588" t="str">
        <f t="shared" si="22"/>
        <v/>
      </c>
      <c r="AL18" s="588" t="str">
        <f t="shared" si="23"/>
        <v/>
      </c>
      <c r="AM18" s="1448" t="str">
        <f t="shared" si="24"/>
        <v/>
      </c>
      <c r="AN18" s="1448" t="str">
        <f>IFERROR(AM18*(1+'7a.20YrDetails'!$F$9),"")</f>
        <v/>
      </c>
      <c r="AO18" s="1448" t="str">
        <f>IFERROR(AN18*(1+'7a.20YrDetails'!$F$9),"")</f>
        <v/>
      </c>
      <c r="AP18" s="1448" t="str">
        <f>IFERROR(AO18*(1+'7a.20YrDetails'!$F$9),"")</f>
        <v/>
      </c>
      <c r="AQ18" s="1448" t="str">
        <f>IFERROR(AP18*(1+'7a.20YrDetails'!$F$9),"")</f>
        <v/>
      </c>
      <c r="AR18" s="859">
        <v>0.8</v>
      </c>
      <c r="AS18" s="857" t="str">
        <f>IF($D18=0,"",VLOOKUP($AR18,RentsUA!$A$12:$H$35,MATCH($D18,RentsUA!$A$12:$H$12,0),FALSE)-L18)</f>
        <v/>
      </c>
      <c r="AU18" s="665" t="str">
        <f>'3a.NewProj-Rent&amp;UnitMix'!D14</f>
        <v>4BR</v>
      </c>
      <c r="AV18" s="481"/>
      <c r="AW18" s="767">
        <f>'1.GeneralProjectInfo'!$C34</f>
        <v>0</v>
      </c>
      <c r="AX18" s="1349">
        <f t="shared" si="25"/>
        <v>0</v>
      </c>
      <c r="AY18" s="1007">
        <f t="shared" si="5"/>
        <v>0</v>
      </c>
      <c r="AZ18" s="1352">
        <f t="shared" si="6"/>
        <v>0</v>
      </c>
      <c r="BA18" s="1520">
        <f t="shared" si="7"/>
        <v>0</v>
      </c>
      <c r="BB18" s="1516" t="str">
        <f t="shared" si="8"/>
        <v/>
      </c>
      <c r="BC18" s="1516" t="str">
        <f t="shared" si="9"/>
        <v/>
      </c>
      <c r="BD18" s="1516" t="str">
        <f t="shared" si="10"/>
        <v/>
      </c>
      <c r="BE18" s="1517" t="str">
        <f t="shared" si="11"/>
        <v/>
      </c>
      <c r="BF18" s="1349">
        <f t="shared" si="26"/>
        <v>0</v>
      </c>
      <c r="BG18" s="482">
        <f t="shared" si="12"/>
        <v>0</v>
      </c>
      <c r="BH18" s="482">
        <f t="shared" si="13"/>
        <v>0</v>
      </c>
      <c r="BI18" s="1521">
        <f t="shared" si="14"/>
        <v>0</v>
      </c>
      <c r="BJ18" s="1516" t="str">
        <f t="shared" si="15"/>
        <v/>
      </c>
      <c r="BK18" s="1516" t="str">
        <f t="shared" si="16"/>
        <v/>
      </c>
      <c r="BL18" s="1516" t="str">
        <f t="shared" si="17"/>
        <v/>
      </c>
      <c r="BM18" s="1522" t="str">
        <f t="shared" si="18"/>
        <v/>
      </c>
      <c r="BP18" s="512" t="str">
        <f t="shared" si="27"/>
        <v/>
      </c>
      <c r="BQ18" s="5" t="str">
        <f t="array" ref="BQ18">IFERROR(INDEX($BP$13:$BP$412, MATCH(0, COUNTIF($BQ$12:$BQ17, $BP$13:$BP$412), 0)),"")</f>
        <v/>
      </c>
      <c r="BR18" s="512" t="str">
        <f t="shared" si="19"/>
        <v/>
      </c>
      <c r="BS18" s="512" t="str">
        <f t="array" ref="BS18">IFERROR(INDEX($BR$13:$BR$412, MATCH(0, COUNTIF($BS$12:$BS17, $BR$13:$BR$412), 0)),"")</f>
        <v/>
      </c>
    </row>
    <row r="19" spans="1:71" s="512" customFormat="1" ht="13.5" thickBot="1">
      <c r="A19" s="514">
        <f t="shared" si="20"/>
        <v>7</v>
      </c>
      <c r="B19" s="593"/>
      <c r="C19" s="590"/>
      <c r="D19" s="515"/>
      <c r="E19" s="515"/>
      <c r="F19" s="1679"/>
      <c r="G19" s="517"/>
      <c r="H19" s="515"/>
      <c r="I19" s="1341" t="str">
        <f>IFERROR(G19/HLOOKUP(H19,RentsUA!$B$8:$J$9,2),"")</f>
        <v/>
      </c>
      <c r="J19" s="515"/>
      <c r="K19" s="521"/>
      <c r="L19" s="857">
        <f t="shared" si="0"/>
        <v>0</v>
      </c>
      <c r="M19" s="856"/>
      <c r="N19" s="518">
        <f t="shared" si="1"/>
        <v>0</v>
      </c>
      <c r="O19" s="588" t="str">
        <f>IF($M19=0,"",IFERROR(($L19+$M19)/(HLOOKUP($D19,RentsUA!$K$12:$Q$35,19,FALSE)),""))</f>
        <v/>
      </c>
      <c r="P19" s="588" t="str">
        <f>IF($M19=0,"",IFERROR(($M19+K19+L19)/(HLOOKUP($D19,RentsUA!$K$12:$Q$35,19,FALSE)),""))</f>
        <v/>
      </c>
      <c r="Q19" s="519"/>
      <c r="R19" s="858" t="str">
        <f>IF($Q19=0,"",VLOOKUP($Q19,RentsUA!$A$12:$H$35,MATCH($D19,RentsUA!$A$12:$H$12,0),FALSE))</f>
        <v/>
      </c>
      <c r="S19" s="517"/>
      <c r="T19" s="859"/>
      <c r="U19" s="857"/>
      <c r="V19" s="858" t="str">
        <f t="shared" si="21"/>
        <v/>
      </c>
      <c r="W19" s="590"/>
      <c r="X19" s="519"/>
      <c r="Y19" s="518" t="str">
        <f>IF(X19=0,"",VLOOKUP($X19,RentsUA!$A$12:$H$35,MATCH($D19,RentsUA!$A$12:$H$12,0),FALSE))</f>
        <v/>
      </c>
      <c r="Z19" s="647" t="str">
        <f t="shared" si="2"/>
        <v/>
      </c>
      <c r="AA19" s="1680" t="str">
        <f>IF(H19="","",IF(G19/HLOOKUP($H19,RentsUA!$M$8:$T$9,2,FALSE)&gt;1,"&gt; 80%","&lt;= 80%"))</f>
        <v/>
      </c>
      <c r="AB19" s="1448"/>
      <c r="AC19" s="1448"/>
      <c r="AD19" s="784"/>
      <c r="AE19" s="521"/>
      <c r="AF19" s="1050" t="str">
        <f>IF(AD19="","",IF(AD19=Lists!$U$3,M19,IF(AD19=Lists!$U$4,V19,IF(AD19=Lists!$U$5,Y19-L19,AE19))))</f>
        <v/>
      </c>
      <c r="AG19" s="518" t="str">
        <f t="shared" si="3"/>
        <v/>
      </c>
      <c r="AH19" s="588" t="str">
        <f t="shared" si="4"/>
        <v/>
      </c>
      <c r="AI19" s="588" t="str">
        <f>IF($AF19=0,0,IFERROR(($L19+$AF19)/(HLOOKUP($D19,RentsUA!$K$12:$Q$35,19,FALSE)),""))</f>
        <v/>
      </c>
      <c r="AJ19" s="588" t="str">
        <f>IF($AF19=0,0,IFERROR(($AF19+K19+L19)/(HLOOKUP($D19,RentsUA!$K$12:$Q$35,19,FALSE)),""))</f>
        <v/>
      </c>
      <c r="AK19" s="588" t="str">
        <f t="shared" si="22"/>
        <v/>
      </c>
      <c r="AL19" s="588" t="str">
        <f t="shared" si="23"/>
        <v/>
      </c>
      <c r="AM19" s="1448" t="str">
        <f t="shared" si="24"/>
        <v/>
      </c>
      <c r="AN19" s="1448" t="str">
        <f>IFERROR(AM19*(1+'7a.20YrDetails'!$F$9),"")</f>
        <v/>
      </c>
      <c r="AO19" s="1448" t="str">
        <f>IFERROR(AN19*(1+'7a.20YrDetails'!$F$9),"")</f>
        <v/>
      </c>
      <c r="AP19" s="1448" t="str">
        <f>IFERROR(AO19*(1+'7a.20YrDetails'!$F$9),"")</f>
        <v/>
      </c>
      <c r="AQ19" s="1448" t="str">
        <f>IFERROR(AP19*(1+'7a.20YrDetails'!$F$9),"")</f>
        <v/>
      </c>
      <c r="AR19" s="859">
        <v>0.8</v>
      </c>
      <c r="AS19" s="857" t="str">
        <f>IF($D19=0,"",VLOOKUP($AR19,RentsUA!$A$12:$H$35,MATCH($D19,RentsUA!$A$12:$H$12,0),FALSE)-L19)</f>
        <v/>
      </c>
      <c r="AU19" s="666" t="str">
        <f>'3a.NewProj-Rent&amp;UnitMix'!D15</f>
        <v>5BR</v>
      </c>
      <c r="AV19" s="483"/>
      <c r="AW19" s="768">
        <f>'1.GeneralProjectInfo'!$C35</f>
        <v>0</v>
      </c>
      <c r="AX19" s="1349">
        <f t="shared" si="25"/>
        <v>0</v>
      </c>
      <c r="AY19" s="1347">
        <f t="shared" si="5"/>
        <v>0</v>
      </c>
      <c r="AZ19" s="1352">
        <f t="shared" si="6"/>
        <v>0</v>
      </c>
      <c r="BA19" s="1523">
        <f t="shared" si="7"/>
        <v>0</v>
      </c>
      <c r="BB19" s="1524" t="str">
        <f t="shared" si="8"/>
        <v/>
      </c>
      <c r="BC19" s="1524" t="str">
        <f t="shared" si="9"/>
        <v/>
      </c>
      <c r="BD19" s="1524" t="str">
        <f t="shared" si="10"/>
        <v/>
      </c>
      <c r="BE19" s="1525" t="str">
        <f t="shared" si="11"/>
        <v/>
      </c>
      <c r="BF19" s="1349">
        <f t="shared" si="26"/>
        <v>0</v>
      </c>
      <c r="BG19" s="484">
        <f t="shared" si="12"/>
        <v>0</v>
      </c>
      <c r="BH19" s="482">
        <f t="shared" si="13"/>
        <v>0</v>
      </c>
      <c r="BI19" s="1526">
        <f t="shared" si="14"/>
        <v>0</v>
      </c>
      <c r="BJ19" s="1524" t="str">
        <f t="shared" si="15"/>
        <v/>
      </c>
      <c r="BK19" s="1524" t="str">
        <f t="shared" si="16"/>
        <v/>
      </c>
      <c r="BL19" s="1524" t="str">
        <f t="shared" si="17"/>
        <v/>
      </c>
      <c r="BM19" s="1527" t="str">
        <f t="shared" si="18"/>
        <v/>
      </c>
      <c r="BP19" s="512" t="str">
        <f t="shared" si="27"/>
        <v/>
      </c>
      <c r="BQ19" s="5" t="str">
        <f t="array" ref="BQ19">IFERROR(INDEX($BP$13:$BP$412, MATCH(0, COUNTIF($BQ$12:$BQ18, $BP$13:$BP$412), 0)),"")</f>
        <v/>
      </c>
      <c r="BR19" s="512" t="str">
        <f t="shared" si="19"/>
        <v/>
      </c>
      <c r="BS19" s="512" t="str">
        <f t="array" ref="BS19">IFERROR(INDEX($BR$13:$BR$412, MATCH(0, COUNTIF($BS$12:$BS18, $BR$13:$BR$412), 0)),"")</f>
        <v/>
      </c>
    </row>
    <row r="20" spans="1:71" s="512" customFormat="1" ht="13.5" thickTop="1">
      <c r="A20" s="514">
        <f t="shared" si="20"/>
        <v>8</v>
      </c>
      <c r="B20" s="593"/>
      <c r="C20" s="590"/>
      <c r="D20" s="515"/>
      <c r="E20" s="515"/>
      <c r="F20" s="1679"/>
      <c r="G20" s="517"/>
      <c r="H20" s="515"/>
      <c r="I20" s="1341" t="str">
        <f>IFERROR(G20/HLOOKUP(H20,RentsUA!$B$8:$J$9,2),"")</f>
        <v/>
      </c>
      <c r="J20" s="515"/>
      <c r="K20" s="521"/>
      <c r="L20" s="857">
        <f t="shared" si="0"/>
        <v>0</v>
      </c>
      <c r="M20" s="856"/>
      <c r="N20" s="518">
        <f t="shared" si="1"/>
        <v>0</v>
      </c>
      <c r="O20" s="588" t="str">
        <f>IF($M20=0,"",IFERROR(($L20+$M20)/(HLOOKUP($D20,RentsUA!$K$12:$Q$35,19,FALSE)),""))</f>
        <v/>
      </c>
      <c r="P20" s="588" t="str">
        <f>IF($M20=0,"",IFERROR(($M20+K20+L20)/(HLOOKUP($D20,RentsUA!$K$12:$Q$35,19,FALSE)),""))</f>
        <v/>
      </c>
      <c r="Q20" s="519"/>
      <c r="R20" s="858" t="str">
        <f>IF($Q20=0,"",VLOOKUP($Q20,RentsUA!$A$12:$H$35,MATCH($D20,RentsUA!$A$12:$H$12,0),FALSE))</f>
        <v/>
      </c>
      <c r="S20" s="517"/>
      <c r="T20" s="859"/>
      <c r="U20" s="857"/>
      <c r="V20" s="858" t="str">
        <f t="shared" si="21"/>
        <v/>
      </c>
      <c r="W20" s="590"/>
      <c r="X20" s="519"/>
      <c r="Y20" s="518" t="str">
        <f>IF(X20=0,"",VLOOKUP($X20,RentsUA!$A$12:$H$35,MATCH($D20,RentsUA!$A$12:$H$12,0),FALSE))</f>
        <v/>
      </c>
      <c r="Z20" s="647" t="str">
        <f t="shared" si="2"/>
        <v/>
      </c>
      <c r="AA20" s="1680" t="str">
        <f>IF(H20="","",IF(G20/HLOOKUP($H20,RentsUA!$M$8:$T$9,2,FALSE)&gt;1,"&gt; 80%","&lt;= 80%"))</f>
        <v/>
      </c>
      <c r="AB20" s="1448"/>
      <c r="AC20" s="1448"/>
      <c r="AD20" s="784"/>
      <c r="AE20" s="521"/>
      <c r="AF20" s="1050" t="str">
        <f>IF(AD20="","",IF(AD20=Lists!$U$3,M20,IF(AD20=Lists!$U$4,V20,IF(AD20=Lists!$U$5,Y20-L20,AE20))))</f>
        <v/>
      </c>
      <c r="AG20" s="518" t="str">
        <f t="shared" si="3"/>
        <v/>
      </c>
      <c r="AH20" s="588" t="str">
        <f t="shared" si="4"/>
        <v/>
      </c>
      <c r="AI20" s="588" t="str">
        <f>IF($AF20=0,0,IFERROR(($L20+$AF20)/(HLOOKUP($D20,RentsUA!$K$12:$Q$35,19,FALSE)),""))</f>
        <v/>
      </c>
      <c r="AJ20" s="588" t="str">
        <f>IF($AF20=0,0,IFERROR(($AF20+K20+L20)/(HLOOKUP($D20,RentsUA!$K$12:$Q$35,19,FALSE)),""))</f>
        <v/>
      </c>
      <c r="AK20" s="588" t="str">
        <f t="shared" si="22"/>
        <v/>
      </c>
      <c r="AL20" s="588" t="str">
        <f t="shared" si="23"/>
        <v/>
      </c>
      <c r="AM20" s="1448" t="str">
        <f t="shared" si="24"/>
        <v/>
      </c>
      <c r="AN20" s="1448" t="str">
        <f>IFERROR(AM20*(1+'7a.20YrDetails'!$F$9),"")</f>
        <v/>
      </c>
      <c r="AO20" s="1448" t="str">
        <f>IFERROR(AN20*(1+'7a.20YrDetails'!$F$9),"")</f>
        <v/>
      </c>
      <c r="AP20" s="1448" t="str">
        <f>IFERROR(AO20*(1+'7a.20YrDetails'!$F$9),"")</f>
        <v/>
      </c>
      <c r="AQ20" s="1448" t="str">
        <f>IFERROR(AP20*(1+'7a.20YrDetails'!$F$9),"")</f>
        <v/>
      </c>
      <c r="AR20" s="859">
        <v>0.8</v>
      </c>
      <c r="AS20" s="857" t="str">
        <f>IF($D20=0,"",VLOOKUP($AR20,RentsUA!$A$12:$H$35,MATCH($D20,RentsUA!$A$12:$H$12,0),FALSE)-L20)</f>
        <v/>
      </c>
      <c r="AU20" s="353" t="s">
        <v>148</v>
      </c>
      <c r="AV20" s="356"/>
      <c r="AW20" s="769">
        <f>SUM(AW13:AW19)</f>
        <v>0</v>
      </c>
      <c r="AX20" s="1350">
        <f>SUM(AX13:AX19)</f>
        <v>0</v>
      </c>
      <c r="AY20" s="764" t="str">
        <f>IF(SUM(AY13:AY19)=0,"",SUM(AY13:AY19))</f>
        <v/>
      </c>
      <c r="AZ20" s="1353" t="str">
        <f>IF(SUM(AZ13:AZ19)=0,"",SUM(AZ13:AZ19))</f>
        <v/>
      </c>
      <c r="BA20" s="1355">
        <f>SUM(BA13:BA19)</f>
        <v>0</v>
      </c>
      <c r="BB20" s="395" t="str">
        <f>IF(SUM(BB13:BB19)=0,"",SUM(BB13:BB19))</f>
        <v/>
      </c>
      <c r="BC20" s="395" t="str">
        <f>IF(SUM(BC13:BC19)=0,"",SUM(BC13:BC19))</f>
        <v/>
      </c>
      <c r="BD20" s="395" t="str">
        <f>IF(SUM(BD13:BD19)=0,"",SUM(BD13:BD19))</f>
        <v/>
      </c>
      <c r="BE20" s="764" t="str">
        <f>IF(SUM(BE13:BE19)=0,"",SUM(BE13:BE19))</f>
        <v/>
      </c>
      <c r="BF20" s="1350">
        <f>SUM(BF13:BF19)</f>
        <v>0</v>
      </c>
      <c r="BG20" s="450"/>
      <c r="BH20" s="450"/>
      <c r="BI20" s="1358">
        <f>SUM(BI13:BI19)</f>
        <v>0</v>
      </c>
      <c r="BJ20" s="395" t="str">
        <f>IF(SUM(BJ13:BJ19)=0,"",SUM(BJ13:BJ19))</f>
        <v/>
      </c>
      <c r="BK20" s="395" t="str">
        <f>IF(SUM(BK13:BK19)=0,"",SUM(BK13:BK19))</f>
        <v/>
      </c>
      <c r="BL20" s="395" t="str">
        <f>IF(SUM(BL13:BL19)=0,"",SUM(BL13:BL19))</f>
        <v/>
      </c>
      <c r="BM20" s="396" t="str">
        <f>IF(SUM(BM13:BM19)=0,"",SUM(BM13:BM19))</f>
        <v/>
      </c>
      <c r="BP20" s="512" t="str">
        <f t="shared" si="27"/>
        <v/>
      </c>
      <c r="BQ20" s="5" t="str">
        <f t="array" ref="BQ20">IFERROR(INDEX($BP$13:$BP$412, MATCH(0, COUNTIF($BQ$12:$BQ19, $BP$13:$BP$412), 0)),"")</f>
        <v/>
      </c>
      <c r="BR20" s="512" t="str">
        <f t="shared" si="19"/>
        <v/>
      </c>
      <c r="BS20" s="512" t="str">
        <f t="array" ref="BS20">IFERROR(INDEX($BR$13:$BR$412, MATCH(0, COUNTIF($BS$12:$BS19, $BR$13:$BR$412), 0)),"")</f>
        <v/>
      </c>
    </row>
    <row r="21" spans="1:71" s="512" customFormat="1" ht="12.75">
      <c r="A21" s="514">
        <f t="shared" si="20"/>
        <v>9</v>
      </c>
      <c r="B21" s="592"/>
      <c r="C21" s="590"/>
      <c r="D21" s="515"/>
      <c r="E21" s="515"/>
      <c r="F21" s="516"/>
      <c r="G21" s="517"/>
      <c r="H21" s="515"/>
      <c r="I21" s="1341" t="str">
        <f>IFERROR(G21/HLOOKUP(H21,RentsUA!$B$8:$J$9,2),"")</f>
        <v/>
      </c>
      <c r="J21" s="515"/>
      <c r="K21" s="521"/>
      <c r="L21" s="857">
        <f t="shared" si="0"/>
        <v>0</v>
      </c>
      <c r="M21" s="856"/>
      <c r="N21" s="518">
        <f t="shared" si="1"/>
        <v>0</v>
      </c>
      <c r="O21" s="588" t="str">
        <f>IF($M21=0,"",IFERROR(($L21+$M21)/(HLOOKUP($D21,RentsUA!$K$12:$Q$35,19,FALSE)),""))</f>
        <v/>
      </c>
      <c r="P21" s="588" t="str">
        <f>IF($M21=0,"",IFERROR(($M21+K21+L21)/(HLOOKUP($D21,RentsUA!$K$12:$Q$35,19,FALSE)),""))</f>
        <v/>
      </c>
      <c r="Q21" s="519"/>
      <c r="R21" s="858" t="str">
        <f>IF($Q21=0,"",VLOOKUP($Q21,RentsUA!$A$12:$H$35,MATCH($D21,RentsUA!$A$12:$H$12,0),FALSE))</f>
        <v/>
      </c>
      <c r="S21" s="517"/>
      <c r="T21" s="859"/>
      <c r="U21" s="857"/>
      <c r="V21" s="858" t="str">
        <f t="shared" si="21"/>
        <v/>
      </c>
      <c r="W21" s="590"/>
      <c r="X21" s="519"/>
      <c r="Y21" s="518" t="str">
        <f>IF(X21=0,"",VLOOKUP($X21,RentsUA!$A$12:$H$35,MATCH($D21,RentsUA!$A$12:$H$12,0),FALSE))</f>
        <v/>
      </c>
      <c r="Z21" s="647" t="str">
        <f t="shared" si="2"/>
        <v/>
      </c>
      <c r="AA21" s="1680" t="str">
        <f>IF(H21="","",IF(G21/HLOOKUP($H21,RentsUA!$M$8:$T$9,2,FALSE)&gt;1,"&gt; 80%","&lt;= 80%"))</f>
        <v/>
      </c>
      <c r="AB21" s="1448"/>
      <c r="AC21" s="1448"/>
      <c r="AD21" s="784"/>
      <c r="AE21" s="521"/>
      <c r="AF21" s="1050" t="str">
        <f>IF(AD21="","",IF(AD21=Lists!$U$3,M21,IF(AD21=Lists!$U$4,V21,IF(AD21=Lists!$U$5,Y21-L21,AE21))))</f>
        <v/>
      </c>
      <c r="AG21" s="518" t="str">
        <f t="shared" si="3"/>
        <v/>
      </c>
      <c r="AH21" s="588" t="str">
        <f t="shared" si="4"/>
        <v/>
      </c>
      <c r="AI21" s="588" t="str">
        <f>IF($AF21=0,0,IFERROR(($L21+$AF21)/(HLOOKUP($D21,RentsUA!$K$12:$Q$35,19,FALSE)),""))</f>
        <v/>
      </c>
      <c r="AJ21" s="588" t="str">
        <f>IF($AF21=0,0,IFERROR(($AF21+K21+L21)/(HLOOKUP($D21,RentsUA!$K$12:$Q$35,19,FALSE)),""))</f>
        <v/>
      </c>
      <c r="AK21" s="588" t="str">
        <f t="shared" si="22"/>
        <v/>
      </c>
      <c r="AL21" s="588" t="str">
        <f t="shared" si="23"/>
        <v/>
      </c>
      <c r="AM21" s="1448" t="str">
        <f t="shared" si="24"/>
        <v/>
      </c>
      <c r="AN21" s="1448" t="str">
        <f>IFERROR(AM21*(1+'7a.20YrDetails'!$F$9),"")</f>
        <v/>
      </c>
      <c r="AO21" s="1448" t="str">
        <f>IFERROR(AN21*(1+'7a.20YrDetails'!$F$9),"")</f>
        <v/>
      </c>
      <c r="AP21" s="1448" t="str">
        <f>IFERROR(AO21*(1+'7a.20YrDetails'!$F$9),"")</f>
        <v/>
      </c>
      <c r="AQ21" s="1448" t="str">
        <f>IFERROR(AP21*(1+'7a.20YrDetails'!$F$9),"")</f>
        <v/>
      </c>
      <c r="AR21" s="859">
        <v>0.8</v>
      </c>
      <c r="AS21" s="857" t="str">
        <f>IF($D21=0,"",VLOOKUP($AR21,RentsUA!$A$12:$H$35,MATCH($D21,RentsUA!$A$12:$H$12,0),FALSE)-L21)</f>
        <v/>
      </c>
      <c r="BP21" s="512" t="str">
        <f t="shared" si="27"/>
        <v/>
      </c>
      <c r="BQ21" s="5" t="str">
        <f t="array" ref="BQ21">IFERROR(INDEX($BP$13:$BP$412, MATCH(0, COUNTIF($BQ$12:$BQ20, $BP$13:$BP$412), 0)),"")</f>
        <v/>
      </c>
      <c r="BR21" s="512" t="str">
        <f t="shared" si="19"/>
        <v/>
      </c>
      <c r="BS21" s="512" t="str">
        <f t="array" ref="BS21">IFERROR(INDEX($BR$13:$BR$412, MATCH(0, COUNTIF($BS$12:$BS20, $BR$13:$BR$412), 0)),"")</f>
        <v/>
      </c>
    </row>
    <row r="22" spans="1:71" s="512" customFormat="1" ht="12.75">
      <c r="A22" s="514">
        <f t="shared" si="20"/>
        <v>10</v>
      </c>
      <c r="B22" s="592"/>
      <c r="C22" s="590"/>
      <c r="D22" s="515"/>
      <c r="E22" s="515"/>
      <c r="F22" s="516"/>
      <c r="G22" s="517"/>
      <c r="H22" s="515"/>
      <c r="I22" s="1341" t="str">
        <f>IFERROR(G22/HLOOKUP(H22,RentsUA!$B$8:$J$9,2),"")</f>
        <v/>
      </c>
      <c r="J22" s="515"/>
      <c r="K22" s="521"/>
      <c r="L22" s="857">
        <f t="shared" si="0"/>
        <v>0</v>
      </c>
      <c r="M22" s="856"/>
      <c r="N22" s="518">
        <f t="shared" si="1"/>
        <v>0</v>
      </c>
      <c r="O22" s="588" t="str">
        <f>IF($M22=0,"",IFERROR(($L22+$M22)/(HLOOKUP($D22,RentsUA!$K$12:$Q$35,19,FALSE)),""))</f>
        <v/>
      </c>
      <c r="P22" s="588" t="str">
        <f>IF($M22=0,"",IFERROR(($M22+K22+L22)/(HLOOKUP($D22,RentsUA!$K$12:$Q$35,19,FALSE)),""))</f>
        <v/>
      </c>
      <c r="Q22" s="519"/>
      <c r="R22" s="858" t="str">
        <f>IF($Q22=0,"",VLOOKUP($Q22,RentsUA!$A$12:$H$35,MATCH($D22,RentsUA!$A$12:$H$12,0),FALSE))</f>
        <v/>
      </c>
      <c r="S22" s="517"/>
      <c r="T22" s="859"/>
      <c r="U22" s="857"/>
      <c r="V22" s="858" t="str">
        <f t="shared" si="21"/>
        <v/>
      </c>
      <c r="W22" s="590"/>
      <c r="X22" s="519"/>
      <c r="Y22" s="518" t="str">
        <f>IF(X22=0,"",VLOOKUP($X22,RentsUA!$A$12:$H$35,MATCH($D22,RentsUA!$A$12:$H$12,0),FALSE))</f>
        <v/>
      </c>
      <c r="Z22" s="647" t="str">
        <f t="shared" si="2"/>
        <v/>
      </c>
      <c r="AA22" s="1680" t="str">
        <f>IF(H22="","",IF(G22/HLOOKUP($H22,RentsUA!$M$8:$T$9,2,FALSE)&gt;1,"&gt; 80%","&lt;= 80%"))</f>
        <v/>
      </c>
      <c r="AB22" s="1448"/>
      <c r="AC22" s="1448"/>
      <c r="AD22" s="784"/>
      <c r="AE22" s="521"/>
      <c r="AF22" s="1050" t="str">
        <f>IF(AD22="","",IF(AD22=Lists!$U$3,M22,IF(AD22=Lists!$U$4,V22,IF(AD22=Lists!$U$5,Y22-L22,AE22))))</f>
        <v/>
      </c>
      <c r="AG22" s="518" t="str">
        <f t="shared" si="3"/>
        <v/>
      </c>
      <c r="AH22" s="588" t="str">
        <f t="shared" si="4"/>
        <v/>
      </c>
      <c r="AI22" s="588" t="str">
        <f>IF($AF22=0,0,IFERROR(($L22+$AF22)/(HLOOKUP($D22,RentsUA!$K$12:$Q$35,19,FALSE)),""))</f>
        <v/>
      </c>
      <c r="AJ22" s="588" t="str">
        <f>IF($AF22=0,0,IFERROR(($AF22+K22+L22)/(HLOOKUP($D22,RentsUA!$K$12:$Q$35,19,FALSE)),""))</f>
        <v/>
      </c>
      <c r="AK22" s="588" t="str">
        <f t="shared" si="22"/>
        <v/>
      </c>
      <c r="AL22" s="588" t="str">
        <f t="shared" si="23"/>
        <v/>
      </c>
      <c r="AM22" s="1448" t="str">
        <f t="shared" si="24"/>
        <v/>
      </c>
      <c r="AN22" s="1448" t="str">
        <f>IFERROR(AM22*(1+'7a.20YrDetails'!$F$9),"")</f>
        <v/>
      </c>
      <c r="AO22" s="1448" t="str">
        <f>IFERROR(AN22*(1+'7a.20YrDetails'!$F$9),"")</f>
        <v/>
      </c>
      <c r="AP22" s="1448" t="str">
        <f>IFERROR(AO22*(1+'7a.20YrDetails'!$F$9),"")</f>
        <v/>
      </c>
      <c r="AQ22" s="1448" t="str">
        <f>IFERROR(AP22*(1+'7a.20YrDetails'!$F$9),"")</f>
        <v/>
      </c>
      <c r="AR22" s="859">
        <v>0.8</v>
      </c>
      <c r="AS22" s="857" t="str">
        <f>IF($D22=0,"",VLOOKUP($AR22,RentsUA!$A$12:$H$35,MATCH($D22,RentsUA!$A$12:$H$12,0),FALSE)-L22)</f>
        <v/>
      </c>
      <c r="AU22" s="761" t="str">
        <f>IF(SmallSites=TRUE,"Calculated Unadjusted MOHCD AMI per Current Rents:","Calculated Unadjusted MOHCD AMI per Current Gross Rents:")</f>
        <v>Calculated Unadjusted MOHCD AMI per Current Gross Rents:</v>
      </c>
      <c r="AV22" s="596"/>
      <c r="BC22" s="648" t="str">
        <f>IF(SmallSites=TRUE,$AC$7,IFERROR(AVERAGE($O$13:$O$412),""))</f>
        <v/>
      </c>
      <c r="BP22" s="512" t="str">
        <f t="shared" si="27"/>
        <v/>
      </c>
      <c r="BQ22" s="5" t="str">
        <f t="array" ref="BQ22">IFERROR(INDEX($BP$13:$BP$412, MATCH(0, COUNTIF($BQ$12:$BQ21, $BP$13:$BP$412), 0)),"")</f>
        <v/>
      </c>
      <c r="BR22" s="512" t="str">
        <f t="shared" si="19"/>
        <v/>
      </c>
      <c r="BS22" s="512" t="str">
        <f t="array" ref="BS22">IFERROR(INDEX($BR$13:$BR$412, MATCH(0, COUNTIF($BS$12:$BS21, $BR$13:$BR$412), 0)),"")</f>
        <v/>
      </c>
    </row>
    <row r="23" spans="1:71" s="512" customFormat="1" ht="12.75">
      <c r="A23" s="514">
        <f t="shared" si="20"/>
        <v>11</v>
      </c>
      <c r="B23" s="592"/>
      <c r="C23" s="590"/>
      <c r="D23" s="515"/>
      <c r="E23" s="515"/>
      <c r="F23" s="516"/>
      <c r="G23" s="517"/>
      <c r="H23" s="515"/>
      <c r="I23" s="1341" t="str">
        <f>IFERROR(G23/HLOOKUP(H23,RentsUA!$B$8:$J$9,2),"")</f>
        <v/>
      </c>
      <c r="J23" s="515"/>
      <c r="K23" s="521"/>
      <c r="L23" s="857">
        <f t="shared" si="0"/>
        <v>0</v>
      </c>
      <c r="M23" s="856"/>
      <c r="N23" s="518">
        <f t="shared" si="1"/>
        <v>0</v>
      </c>
      <c r="O23" s="588" t="str">
        <f>IF($M23=0,"",IFERROR(($L23+$M23)/(HLOOKUP($D23,RentsUA!$K$12:$Q$35,19,FALSE)),""))</f>
        <v/>
      </c>
      <c r="P23" s="588" t="str">
        <f>IF($M23=0,"",IFERROR(($M23+K23+L23)/(HLOOKUP($D23,RentsUA!$K$12:$Q$35,19,FALSE)),""))</f>
        <v/>
      </c>
      <c r="Q23" s="519"/>
      <c r="R23" s="858" t="str">
        <f>IF($Q23=0,"",VLOOKUP($Q23,RentsUA!$A$12:$H$35,MATCH($D23,RentsUA!$A$12:$H$12,0),FALSE))</f>
        <v/>
      </c>
      <c r="S23" s="517"/>
      <c r="T23" s="859"/>
      <c r="U23" s="857"/>
      <c r="V23" s="858" t="str">
        <f t="shared" si="21"/>
        <v/>
      </c>
      <c r="W23" s="590"/>
      <c r="X23" s="519"/>
      <c r="Y23" s="518" t="str">
        <f>IF(X23=0,"",VLOOKUP($X23,RentsUA!$A$12:$H$35,MATCH($D23,RentsUA!$A$12:$H$12,0),FALSE))</f>
        <v/>
      </c>
      <c r="Z23" s="647" t="str">
        <f t="shared" si="2"/>
        <v/>
      </c>
      <c r="AA23" s="1680" t="str">
        <f>IF(H23="","",IF(G23/HLOOKUP($H23,RentsUA!$M$8:$T$9,2,FALSE)&gt;1,"&gt; 80%","&lt;= 80%"))</f>
        <v/>
      </c>
      <c r="AB23" s="1448"/>
      <c r="AC23" s="1448"/>
      <c r="AD23" s="784"/>
      <c r="AE23" s="521"/>
      <c r="AF23" s="1050" t="str">
        <f>IF(AD23="","",IF(AD23=Lists!$U$3,M23,IF(AD23=Lists!$U$4,V23,IF(AD23=Lists!$U$5,Y23-L23,AE23))))</f>
        <v/>
      </c>
      <c r="AG23" s="518" t="str">
        <f t="shared" si="3"/>
        <v/>
      </c>
      <c r="AH23" s="588" t="str">
        <f t="shared" si="4"/>
        <v/>
      </c>
      <c r="AI23" s="588" t="str">
        <f>IF($AF23=0,0,IFERROR(($L23+$AF23)/(HLOOKUP($D23,RentsUA!$K$12:$Q$35,19,FALSE)),""))</f>
        <v/>
      </c>
      <c r="AJ23" s="588" t="str">
        <f>IF($AF23=0,0,IFERROR(($AF23+K23+L23)/(HLOOKUP($D23,RentsUA!$K$12:$Q$35,19,FALSE)),""))</f>
        <v/>
      </c>
      <c r="AK23" s="588" t="str">
        <f t="shared" si="22"/>
        <v/>
      </c>
      <c r="AL23" s="588" t="str">
        <f t="shared" si="23"/>
        <v/>
      </c>
      <c r="AM23" s="1448" t="str">
        <f t="shared" si="24"/>
        <v/>
      </c>
      <c r="AN23" s="1448" t="str">
        <f>IFERROR(AM23*(1+'7a.20YrDetails'!$F$9),"")</f>
        <v/>
      </c>
      <c r="AO23" s="1448" t="str">
        <f>IFERROR(AN23*(1+'7a.20YrDetails'!$F$9),"")</f>
        <v/>
      </c>
      <c r="AP23" s="1448" t="str">
        <f>IFERROR(AO23*(1+'7a.20YrDetails'!$F$9),"")</f>
        <v/>
      </c>
      <c r="AQ23" s="1448" t="str">
        <f>IFERROR(AP23*(1+'7a.20YrDetails'!$F$9),"")</f>
        <v/>
      </c>
      <c r="AR23" s="859">
        <v>0.8</v>
      </c>
      <c r="AS23" s="857" t="str">
        <f>IF($D23=0,"",VLOOKUP($AR23,RentsUA!$A$12:$H$35,MATCH($D23,RentsUA!$A$12:$H$12,0),FALSE)-L23)</f>
        <v/>
      </c>
      <c r="AU23" s="761" t="str">
        <f>IF(SmallSites=TRUE,"Calculated Unadjusted MOHCD AMI per Proposed Rents:","Calculated Unadjusted MOHCD AMI per Proposed Gross Rents:")</f>
        <v>Calculated Unadjusted MOHCD AMI per Proposed Gross Rents:</v>
      </c>
      <c r="AV23" s="596"/>
      <c r="BC23" s="648" t="str">
        <f>IF(SmallSites=TRUE,$AC$8,IFERROR(AVERAGE($AI$13:$AI$412),""))</f>
        <v/>
      </c>
      <c r="BP23" s="512" t="str">
        <f t="shared" si="27"/>
        <v/>
      </c>
      <c r="BQ23" s="5" t="str">
        <f t="array" ref="BQ23">IFERROR(INDEX($BP$13:$BP$412, MATCH(0, COUNTIF($BQ$12:$BQ22, $BP$13:$BP$412), 0)),"")</f>
        <v/>
      </c>
      <c r="BR23" s="512" t="str">
        <f t="shared" si="19"/>
        <v/>
      </c>
      <c r="BS23" s="512" t="str">
        <f t="array" ref="BS23">IFERROR(INDEX($BR$13:$BR$412, MATCH(0, COUNTIF($BS$12:$BS22, $BR$13:$BR$412), 0)),"")</f>
        <v/>
      </c>
    </row>
    <row r="24" spans="1:71" s="512" customFormat="1" ht="12.75">
      <c r="A24" s="514">
        <f t="shared" si="20"/>
        <v>12</v>
      </c>
      <c r="B24" s="592"/>
      <c r="C24" s="590"/>
      <c r="D24" s="515"/>
      <c r="E24" s="515"/>
      <c r="F24" s="516"/>
      <c r="G24" s="517"/>
      <c r="H24" s="515"/>
      <c r="I24" s="1341" t="str">
        <f>IFERROR(G24/HLOOKUP(H24,RentsUA!$B$8:$J$9,2),"")</f>
        <v/>
      </c>
      <c r="J24" s="515"/>
      <c r="K24" s="521"/>
      <c r="L24" s="857">
        <f t="shared" si="0"/>
        <v>0</v>
      </c>
      <c r="M24" s="856"/>
      <c r="N24" s="518">
        <f t="shared" si="1"/>
        <v>0</v>
      </c>
      <c r="O24" s="588" t="str">
        <f>IF($M24=0,"",IFERROR(($L24+$M24)/(HLOOKUP($D24,RentsUA!$K$12:$Q$35,19,FALSE)),""))</f>
        <v/>
      </c>
      <c r="P24" s="588" t="str">
        <f>IF($M24=0,"",IFERROR(($M24+K24+L24)/(HLOOKUP($D24,RentsUA!$K$12:$Q$35,19,FALSE)),""))</f>
        <v/>
      </c>
      <c r="Q24" s="519"/>
      <c r="R24" s="858" t="str">
        <f>IF($Q24=0,"",VLOOKUP($Q24,RentsUA!$A$12:$H$35,MATCH($D24,RentsUA!$A$12:$H$12,0),FALSE))</f>
        <v/>
      </c>
      <c r="S24" s="517"/>
      <c r="T24" s="859"/>
      <c r="U24" s="857"/>
      <c r="V24" s="858" t="str">
        <f t="shared" si="21"/>
        <v/>
      </c>
      <c r="W24" s="590"/>
      <c r="X24" s="519"/>
      <c r="Y24" s="518" t="str">
        <f>IF(X24=0,"",VLOOKUP($X24,RentsUA!$A$12:$H$35,MATCH($D24,RentsUA!$A$12:$H$12,0),FALSE))</f>
        <v/>
      </c>
      <c r="Z24" s="647" t="str">
        <f t="shared" si="2"/>
        <v/>
      </c>
      <c r="AA24" s="1680" t="str">
        <f>IF(H24="","",IF(G24/HLOOKUP($H24,RentsUA!$M$8:$T$9,2,FALSE)&gt;1,"&gt; 80%","&lt;= 80%"))</f>
        <v/>
      </c>
      <c r="AB24" s="1448"/>
      <c r="AC24" s="1448"/>
      <c r="AD24" s="784"/>
      <c r="AE24" s="521"/>
      <c r="AF24" s="1050" t="str">
        <f>IF(AD24="","",IF(AD24=Lists!$U$3,M24,IF(AD24=Lists!$U$4,V24,IF(AD24=Lists!$U$5,Y24-L24,AE24))))</f>
        <v/>
      </c>
      <c r="AG24" s="518" t="str">
        <f t="shared" si="3"/>
        <v/>
      </c>
      <c r="AH24" s="588" t="str">
        <f t="shared" si="4"/>
        <v/>
      </c>
      <c r="AI24" s="588" t="str">
        <f>IF($AF24=0,0,IFERROR(($L24+$AF24)/(HLOOKUP($D24,RentsUA!$K$12:$Q$35,19,FALSE)),""))</f>
        <v/>
      </c>
      <c r="AJ24" s="588" t="str">
        <f>IF($AF24=0,0,IFERROR(($AF24+K24+L24)/(HLOOKUP($D24,RentsUA!$K$12:$Q$35,19,FALSE)),""))</f>
        <v/>
      </c>
      <c r="AK24" s="588" t="str">
        <f t="shared" si="22"/>
        <v/>
      </c>
      <c r="AL24" s="588" t="str">
        <f t="shared" si="23"/>
        <v/>
      </c>
      <c r="AM24" s="1448" t="str">
        <f t="shared" si="24"/>
        <v/>
      </c>
      <c r="AN24" s="1448" t="str">
        <f>IFERROR(AM24*(1+'7a.20YrDetails'!$F$9),"")</f>
        <v/>
      </c>
      <c r="AO24" s="1448" t="str">
        <f>IFERROR(AN24*(1+'7a.20YrDetails'!$F$9),"")</f>
        <v/>
      </c>
      <c r="AP24" s="1448" t="str">
        <f>IFERROR(AO24*(1+'7a.20YrDetails'!$F$9),"")</f>
        <v/>
      </c>
      <c r="AQ24" s="1448" t="str">
        <f>IFERROR(AP24*(1+'7a.20YrDetails'!$F$9),"")</f>
        <v/>
      </c>
      <c r="AR24" s="859">
        <v>0.8</v>
      </c>
      <c r="AS24" s="857" t="str">
        <f>IF($D24=0,"",VLOOKUP($AR24,RentsUA!$A$12:$H$35,MATCH($D24,RentsUA!$A$12:$H$12,0),FALSE)-L24)</f>
        <v/>
      </c>
      <c r="BP24" s="512" t="str">
        <f t="shared" si="27"/>
        <v/>
      </c>
      <c r="BQ24" s="5" t="str">
        <f t="array" ref="BQ24">IFERROR(INDEX($BP$13:$BP$412, MATCH(0, COUNTIF($BQ$12:$BQ23, $BP$13:$BP$412), 0)),"")</f>
        <v/>
      </c>
      <c r="BR24" s="512" t="str">
        <f t="shared" si="19"/>
        <v/>
      </c>
      <c r="BS24" s="512" t="str">
        <f t="array" ref="BS24">IFERROR(INDEX($BR$13:$BR$412, MATCH(0, COUNTIF($BS$12:$BS23, $BR$13:$BR$412), 0)),"")</f>
        <v/>
      </c>
    </row>
    <row r="25" spans="1:71" s="512" customFormat="1" ht="12.75">
      <c r="A25" s="514">
        <f t="shared" si="20"/>
        <v>13</v>
      </c>
      <c r="B25" s="592"/>
      <c r="C25" s="590"/>
      <c r="D25" s="515"/>
      <c r="E25" s="515"/>
      <c r="F25" s="516"/>
      <c r="G25" s="517"/>
      <c r="H25" s="515"/>
      <c r="I25" s="1341" t="str">
        <f>IFERROR(G25/HLOOKUP(H25,RentsUA!$B$8:$J$9,2),"")</f>
        <v/>
      </c>
      <c r="J25" s="515"/>
      <c r="K25" s="521"/>
      <c r="L25" s="857">
        <f t="shared" si="0"/>
        <v>0</v>
      </c>
      <c r="M25" s="856"/>
      <c r="N25" s="518">
        <f t="shared" si="1"/>
        <v>0</v>
      </c>
      <c r="O25" s="588" t="str">
        <f>IF($M25=0,"",IFERROR(($L25+$M25)/(HLOOKUP($D25,RentsUA!$K$12:$Q$35,19,FALSE)),""))</f>
        <v/>
      </c>
      <c r="P25" s="588" t="str">
        <f>IF($M25=0,"",IFERROR(($M25+K25+L25)/(HLOOKUP($D25,RentsUA!$K$12:$Q$35,19,FALSE)),""))</f>
        <v/>
      </c>
      <c r="Q25" s="519"/>
      <c r="R25" s="858" t="str">
        <f>IF($Q25=0,"",VLOOKUP($Q25,RentsUA!$A$12:$H$35,MATCH($D25,RentsUA!$A$12:$H$12,0),FALSE))</f>
        <v/>
      </c>
      <c r="S25" s="517"/>
      <c r="T25" s="859"/>
      <c r="U25" s="857"/>
      <c r="V25" s="858" t="str">
        <f t="shared" si="21"/>
        <v/>
      </c>
      <c r="W25" s="590"/>
      <c r="X25" s="519"/>
      <c r="Y25" s="518" t="str">
        <f>IF(X25=0,"",VLOOKUP($X25,RentsUA!$A$12:$H$35,MATCH($D25,RentsUA!$A$12:$H$12,0),FALSE))</f>
        <v/>
      </c>
      <c r="Z25" s="647" t="str">
        <f t="shared" si="2"/>
        <v/>
      </c>
      <c r="AA25" s="1680" t="str">
        <f>IF(H25="","",IF(G25/HLOOKUP($H25,RentsUA!$M$8:$T$9,2,FALSE)&gt;1,"&gt; 80%","&lt;= 80%"))</f>
        <v/>
      </c>
      <c r="AB25" s="1448"/>
      <c r="AC25" s="1448"/>
      <c r="AD25" s="784"/>
      <c r="AE25" s="521"/>
      <c r="AF25" s="1050" t="str">
        <f>IF(AD25="","",IF(AD25=Lists!$U$3,M25,IF(AD25=Lists!$U$4,V25,IF(AD25=Lists!$U$5,Y25-L25,AE25))))</f>
        <v/>
      </c>
      <c r="AG25" s="518" t="str">
        <f t="shared" si="3"/>
        <v/>
      </c>
      <c r="AH25" s="588" t="str">
        <f t="shared" si="4"/>
        <v/>
      </c>
      <c r="AI25" s="588" t="str">
        <f>IF($AF25=0,0,IFERROR(($L25+$AF25)/(HLOOKUP($D25,RentsUA!$K$12:$Q$35,19,FALSE)),""))</f>
        <v/>
      </c>
      <c r="AJ25" s="588" t="str">
        <f>IF($AF25=0,0,IFERROR(($AF25+K25+L25)/(HLOOKUP($D25,RentsUA!$K$12:$Q$35,19,FALSE)),""))</f>
        <v/>
      </c>
      <c r="AK25" s="588" t="str">
        <f t="shared" si="22"/>
        <v/>
      </c>
      <c r="AL25" s="588" t="str">
        <f t="shared" si="23"/>
        <v/>
      </c>
      <c r="AM25" s="1448" t="str">
        <f t="shared" si="24"/>
        <v/>
      </c>
      <c r="AN25" s="1448" t="str">
        <f>IFERROR(AM25*(1+'7a.20YrDetails'!$F$9),"")</f>
        <v/>
      </c>
      <c r="AO25" s="1448" t="str">
        <f>IFERROR(AN25*(1+'7a.20YrDetails'!$F$9),"")</f>
        <v/>
      </c>
      <c r="AP25" s="1448" t="str">
        <f>IFERROR(AO25*(1+'7a.20YrDetails'!$F$9),"")</f>
        <v/>
      </c>
      <c r="AQ25" s="1448" t="str">
        <f>IFERROR(AP25*(1+'7a.20YrDetails'!$F$9),"")</f>
        <v/>
      </c>
      <c r="AR25" s="859">
        <v>0.8</v>
      </c>
      <c r="AS25" s="857" t="str">
        <f>IF($D25=0,"",VLOOKUP($AR25,RentsUA!$A$12:$H$35,MATCH($D25,RentsUA!$A$12:$H$12,0),FALSE)-L25)</f>
        <v/>
      </c>
      <c r="BP25" s="512" t="str">
        <f t="shared" si="27"/>
        <v/>
      </c>
      <c r="BQ25" s="5" t="str">
        <f t="array" ref="BQ25">IFERROR(INDEX($BP$13:$BP$412, MATCH(0, COUNTIF($BQ$12:$BQ24, $BP$13:$BP$412), 0)),"")</f>
        <v/>
      </c>
      <c r="BR25" s="512" t="str">
        <f t="shared" si="19"/>
        <v/>
      </c>
      <c r="BS25" s="512" t="str">
        <f t="array" ref="BS25">IFERROR(INDEX($BR$13:$BR$412, MATCH(0, COUNTIF($BS$12:$BS24, $BR$13:$BR$412), 0)),"")</f>
        <v/>
      </c>
    </row>
    <row r="26" spans="1:71" s="512" customFormat="1" ht="12.75">
      <c r="A26" s="514">
        <f t="shared" si="20"/>
        <v>14</v>
      </c>
      <c r="B26" s="592"/>
      <c r="C26" s="590"/>
      <c r="D26" s="515"/>
      <c r="E26" s="515"/>
      <c r="F26" s="516"/>
      <c r="G26" s="517"/>
      <c r="H26" s="515"/>
      <c r="I26" s="1341" t="str">
        <f>IFERROR(G26/HLOOKUP(H26,RentsUA!$B$8:$J$9,2),"")</f>
        <v/>
      </c>
      <c r="J26" s="515"/>
      <c r="K26" s="521"/>
      <c r="L26" s="857">
        <f t="shared" si="0"/>
        <v>0</v>
      </c>
      <c r="M26" s="856"/>
      <c r="N26" s="518">
        <f t="shared" si="1"/>
        <v>0</v>
      </c>
      <c r="O26" s="588" t="str">
        <f>IF($M26=0,"",IFERROR(($L26+$M26)/(HLOOKUP($D26,RentsUA!$K$12:$Q$35,19,FALSE)),""))</f>
        <v/>
      </c>
      <c r="P26" s="588" t="str">
        <f>IF($M26=0,"",IFERROR(($M26+K26+L26)/(HLOOKUP($D26,RentsUA!$K$12:$Q$35,19,FALSE)),""))</f>
        <v/>
      </c>
      <c r="Q26" s="519"/>
      <c r="R26" s="858" t="str">
        <f>IF($Q26=0,"",VLOOKUP($Q26,RentsUA!$A$12:$H$35,MATCH($D26,RentsUA!$A$12:$H$12,0),FALSE))</f>
        <v/>
      </c>
      <c r="S26" s="517"/>
      <c r="T26" s="859"/>
      <c r="U26" s="857"/>
      <c r="V26" s="858" t="str">
        <f t="shared" si="21"/>
        <v/>
      </c>
      <c r="W26" s="590"/>
      <c r="X26" s="519"/>
      <c r="Y26" s="518" t="str">
        <f>IF(X26=0,"",VLOOKUP($X26,RentsUA!$A$12:$H$35,MATCH($D26,RentsUA!$A$12:$H$12,0),FALSE))</f>
        <v/>
      </c>
      <c r="Z26" s="647" t="str">
        <f t="shared" si="2"/>
        <v/>
      </c>
      <c r="AA26" s="1680" t="str">
        <f>IF(H26="","",IF(G26/HLOOKUP($H26,RentsUA!$M$8:$T$9,2,FALSE)&gt;1,"&gt; 80%","&lt;= 80%"))</f>
        <v/>
      </c>
      <c r="AB26" s="1448"/>
      <c r="AC26" s="1448"/>
      <c r="AD26" s="784"/>
      <c r="AE26" s="521"/>
      <c r="AF26" s="1050" t="str">
        <f>IF(AD26="","",IF(AD26=Lists!$U$3,M26,IF(AD26=Lists!$U$4,V26,IF(AD26=Lists!$U$5,Y26-L26,AE26))))</f>
        <v/>
      </c>
      <c r="AG26" s="518" t="str">
        <f t="shared" si="3"/>
        <v/>
      </c>
      <c r="AH26" s="588" t="str">
        <f t="shared" si="4"/>
        <v/>
      </c>
      <c r="AI26" s="588" t="str">
        <f>IF($AF26=0,0,IFERROR(($L26+$AF26)/(HLOOKUP($D26,RentsUA!$K$12:$Q$35,19,FALSE)),""))</f>
        <v/>
      </c>
      <c r="AJ26" s="588" t="str">
        <f>IF($AF26=0,0,IFERROR(($AF26+K26+L26)/(HLOOKUP($D26,RentsUA!$K$12:$Q$35,19,FALSE)),""))</f>
        <v/>
      </c>
      <c r="AK26" s="588" t="str">
        <f t="shared" si="22"/>
        <v/>
      </c>
      <c r="AL26" s="588" t="str">
        <f t="shared" si="23"/>
        <v/>
      </c>
      <c r="AM26" s="1448" t="str">
        <f t="shared" si="24"/>
        <v/>
      </c>
      <c r="AN26" s="1448" t="str">
        <f>IFERROR(AM26*(1+'7a.20YrDetails'!$F$9),"")</f>
        <v/>
      </c>
      <c r="AO26" s="1448" t="str">
        <f>IFERROR(AN26*(1+'7a.20YrDetails'!$F$9),"")</f>
        <v/>
      </c>
      <c r="AP26" s="1448" t="str">
        <f>IFERROR(AO26*(1+'7a.20YrDetails'!$F$9),"")</f>
        <v/>
      </c>
      <c r="AQ26" s="1448" t="str">
        <f>IFERROR(AP26*(1+'7a.20YrDetails'!$F$9),"")</f>
        <v/>
      </c>
      <c r="AR26" s="859">
        <v>0.8</v>
      </c>
      <c r="AS26" s="857" t="str">
        <f>IF($D26=0,"",VLOOKUP($AR26,RentsUA!$A$12:$H$35,MATCH($D26,RentsUA!$A$12:$H$12,0),FALSE)-L26)</f>
        <v/>
      </c>
      <c r="BP26" s="512" t="str">
        <f t="shared" si="27"/>
        <v/>
      </c>
      <c r="BQ26" s="5" t="str">
        <f t="array" ref="BQ26">IFERROR(INDEX($BP$13:$BP$412, MATCH(0, COUNTIF($BQ$12:$BQ25, $BP$13:$BP$412), 0)),"")</f>
        <v/>
      </c>
      <c r="BR26" s="512" t="str">
        <f t="shared" si="19"/>
        <v/>
      </c>
      <c r="BS26" s="512" t="str">
        <f t="array" ref="BS26">IFERROR(INDEX($BR$13:$BR$412, MATCH(0, COUNTIF($BS$12:$BS25, $BR$13:$BR$412), 0)),"")</f>
        <v/>
      </c>
    </row>
    <row r="27" spans="1:71" s="512" customFormat="1" ht="12.75">
      <c r="A27" s="514">
        <f t="shared" si="20"/>
        <v>15</v>
      </c>
      <c r="B27" s="592"/>
      <c r="C27" s="590"/>
      <c r="D27" s="515"/>
      <c r="E27" s="515"/>
      <c r="F27" s="516"/>
      <c r="G27" s="517"/>
      <c r="H27" s="515"/>
      <c r="I27" s="1341" t="str">
        <f>IFERROR(G27/HLOOKUP(H27,RentsUA!$B$8:$J$9,2),"")</f>
        <v/>
      </c>
      <c r="J27" s="515"/>
      <c r="K27" s="521"/>
      <c r="L27" s="857">
        <f t="shared" si="0"/>
        <v>0</v>
      </c>
      <c r="M27" s="856"/>
      <c r="N27" s="518">
        <f t="shared" si="1"/>
        <v>0</v>
      </c>
      <c r="O27" s="588" t="str">
        <f>IF($M27=0,"",IFERROR(($L27+$M27)/(HLOOKUP($D27,RentsUA!$K$12:$Q$35,19,FALSE)),""))</f>
        <v/>
      </c>
      <c r="P27" s="588" t="str">
        <f>IF($M27=0,"",IFERROR(($M27+K27+L27)/(HLOOKUP($D27,RentsUA!$K$12:$Q$35,19,FALSE)),""))</f>
        <v/>
      </c>
      <c r="Q27" s="519"/>
      <c r="R27" s="858" t="str">
        <f>IF($Q27=0,"",VLOOKUP($Q27,RentsUA!$A$12:$H$35,MATCH($D27,RentsUA!$A$12:$H$12,0),FALSE))</f>
        <v/>
      </c>
      <c r="S27" s="517"/>
      <c r="T27" s="859"/>
      <c r="U27" s="857"/>
      <c r="V27" s="858" t="str">
        <f t="shared" si="21"/>
        <v/>
      </c>
      <c r="W27" s="590"/>
      <c r="X27" s="519"/>
      <c r="Y27" s="518" t="str">
        <f>IF(X27=0,"",VLOOKUP($X27,RentsUA!$A$12:$H$35,MATCH($D27,RentsUA!$A$12:$H$12,0),FALSE))</f>
        <v/>
      </c>
      <c r="Z27" s="647" t="str">
        <f t="shared" si="2"/>
        <v/>
      </c>
      <c r="AA27" s="1680" t="str">
        <f>IF(H27="","",IF(G27/HLOOKUP($H27,RentsUA!$M$8:$T$9,2,FALSE)&gt;1,"&gt; 80%","&lt;= 80%"))</f>
        <v/>
      </c>
      <c r="AB27" s="1448"/>
      <c r="AC27" s="1448"/>
      <c r="AD27" s="784"/>
      <c r="AE27" s="521"/>
      <c r="AF27" s="1050" t="str">
        <f>IF(AD27="","",IF(AD27=Lists!$U$3,M27,IF(AD27=Lists!$U$4,V27,IF(AD27=Lists!$U$5,Y27-L27,AE27))))</f>
        <v/>
      </c>
      <c r="AG27" s="518" t="str">
        <f t="shared" si="3"/>
        <v/>
      </c>
      <c r="AH27" s="588" t="str">
        <f t="shared" si="4"/>
        <v/>
      </c>
      <c r="AI27" s="588" t="str">
        <f>IF($AF27=0,0,IFERROR(($L27+$AF27)/(HLOOKUP($D27,RentsUA!$K$12:$Q$35,19,FALSE)),""))</f>
        <v/>
      </c>
      <c r="AJ27" s="588" t="str">
        <f>IF($AF27=0,0,IFERROR(($AF27+K27+L27)/(HLOOKUP($D27,RentsUA!$K$12:$Q$35,19,FALSE)),""))</f>
        <v/>
      </c>
      <c r="AK27" s="588" t="str">
        <f t="shared" si="22"/>
        <v/>
      </c>
      <c r="AL27" s="588" t="str">
        <f t="shared" si="23"/>
        <v/>
      </c>
      <c r="AM27" s="1448" t="str">
        <f t="shared" si="24"/>
        <v/>
      </c>
      <c r="AN27" s="1448" t="str">
        <f>IFERROR(AM27*(1+'7a.20YrDetails'!$F$9),"")</f>
        <v/>
      </c>
      <c r="AO27" s="1448" t="str">
        <f>IFERROR(AN27*(1+'7a.20YrDetails'!$F$9),"")</f>
        <v/>
      </c>
      <c r="AP27" s="1448" t="str">
        <f>IFERROR(AO27*(1+'7a.20YrDetails'!$F$9),"")</f>
        <v/>
      </c>
      <c r="AQ27" s="1448" t="str">
        <f>IFERROR(AP27*(1+'7a.20YrDetails'!$F$9),"")</f>
        <v/>
      </c>
      <c r="AR27" s="859">
        <v>0.8</v>
      </c>
      <c r="AS27" s="857" t="str">
        <f>IF($D27=0,"",VLOOKUP($AR27,RentsUA!$A$12:$H$35,MATCH($D27,RentsUA!$A$12:$H$12,0),FALSE)-L27)</f>
        <v/>
      </c>
      <c r="BP27" s="512" t="str">
        <f t="shared" si="27"/>
        <v/>
      </c>
      <c r="BQ27" s="5" t="str">
        <f t="array" ref="BQ27">IFERROR(INDEX($BP$13:$BP$412, MATCH(0, COUNTIF($BQ$12:$BQ26, $BP$13:$BP$412), 0)),"")</f>
        <v/>
      </c>
      <c r="BR27" s="512" t="str">
        <f t="shared" si="19"/>
        <v/>
      </c>
      <c r="BS27" s="512" t="str">
        <f t="array" ref="BS27">IFERROR(INDEX($BR$13:$BR$412, MATCH(0, COUNTIF($BS$12:$BS26, $BR$13:$BR$412), 0)),"")</f>
        <v/>
      </c>
    </row>
    <row r="28" spans="1:71" s="512" customFormat="1" ht="12.75">
      <c r="A28" s="514">
        <f t="shared" si="20"/>
        <v>16</v>
      </c>
      <c r="B28" s="592"/>
      <c r="C28" s="590"/>
      <c r="D28" s="515"/>
      <c r="E28" s="515"/>
      <c r="F28" s="516"/>
      <c r="G28" s="517"/>
      <c r="H28" s="515"/>
      <c r="I28" s="1341" t="str">
        <f>IFERROR(G28/HLOOKUP(H28,RentsUA!$B$8:$J$9,2),"")</f>
        <v/>
      </c>
      <c r="J28" s="515"/>
      <c r="K28" s="521"/>
      <c r="L28" s="857">
        <f t="shared" si="0"/>
        <v>0</v>
      </c>
      <c r="M28" s="856"/>
      <c r="N28" s="518">
        <f t="shared" si="1"/>
        <v>0</v>
      </c>
      <c r="O28" s="588" t="str">
        <f>IF($M28=0,"",IFERROR(($L28+$M28)/(HLOOKUP($D28,RentsUA!$K$12:$Q$35,19,FALSE)),""))</f>
        <v/>
      </c>
      <c r="P28" s="588" t="str">
        <f>IF($M28=0,"",IFERROR(($M28+K28+L28)/(HLOOKUP($D28,RentsUA!$K$12:$Q$35,19,FALSE)),""))</f>
        <v/>
      </c>
      <c r="Q28" s="519"/>
      <c r="R28" s="858" t="str">
        <f>IF($Q28=0,"",VLOOKUP($Q28,RentsUA!$A$12:$H$35,MATCH($D28,RentsUA!$A$12:$H$12,0),FALSE))</f>
        <v/>
      </c>
      <c r="S28" s="517"/>
      <c r="T28" s="859"/>
      <c r="U28" s="857"/>
      <c r="V28" s="858" t="str">
        <f t="shared" si="21"/>
        <v/>
      </c>
      <c r="W28" s="590"/>
      <c r="X28" s="519"/>
      <c r="Y28" s="518" t="str">
        <f>IF(X28=0,"",VLOOKUP($X28,RentsUA!$A$12:$H$35,MATCH($D28,RentsUA!$A$12:$H$12,0),FALSE))</f>
        <v/>
      </c>
      <c r="Z28" s="647" t="str">
        <f t="shared" si="2"/>
        <v/>
      </c>
      <c r="AA28" s="1680" t="str">
        <f>IF(H28="","",IF(G28/HLOOKUP($H28,RentsUA!$M$8:$T$9,2,FALSE)&gt;1,"&gt; 80%","&lt;= 80%"))</f>
        <v/>
      </c>
      <c r="AB28" s="1448"/>
      <c r="AC28" s="1448"/>
      <c r="AD28" s="784"/>
      <c r="AE28" s="521"/>
      <c r="AF28" s="1050" t="str">
        <f>IF(AD28="","",IF(AD28=Lists!$U$3,M28,IF(AD28=Lists!$U$4,V28,IF(AD28=Lists!$U$5,Y28-L28,AE28))))</f>
        <v/>
      </c>
      <c r="AG28" s="518" t="str">
        <f t="shared" si="3"/>
        <v/>
      </c>
      <c r="AH28" s="588" t="str">
        <f t="shared" si="4"/>
        <v/>
      </c>
      <c r="AI28" s="588" t="str">
        <f>IF($AF28=0,0,IFERROR(($L28+$AF28)/(HLOOKUP($D28,RentsUA!$K$12:$Q$35,19,FALSE)),""))</f>
        <v/>
      </c>
      <c r="AJ28" s="588" t="str">
        <f>IF($AF28=0,0,IFERROR(($AF28+K28+L28)/(HLOOKUP($D28,RentsUA!$K$12:$Q$35,19,FALSE)),""))</f>
        <v/>
      </c>
      <c r="AK28" s="588" t="str">
        <f t="shared" si="22"/>
        <v/>
      </c>
      <c r="AL28" s="588" t="str">
        <f t="shared" si="23"/>
        <v/>
      </c>
      <c r="AM28" s="1448" t="str">
        <f t="shared" si="24"/>
        <v/>
      </c>
      <c r="AN28" s="1448" t="str">
        <f>IFERROR(AM28*(1+'7a.20YrDetails'!$F$9),"")</f>
        <v/>
      </c>
      <c r="AO28" s="1448" t="str">
        <f>IFERROR(AN28*(1+'7a.20YrDetails'!$F$9),"")</f>
        <v/>
      </c>
      <c r="AP28" s="1448" t="str">
        <f>IFERROR(AO28*(1+'7a.20YrDetails'!$F$9),"")</f>
        <v/>
      </c>
      <c r="AQ28" s="1448" t="str">
        <f>IFERROR(AP28*(1+'7a.20YrDetails'!$F$9),"")</f>
        <v/>
      </c>
      <c r="AR28" s="859">
        <v>0.8</v>
      </c>
      <c r="AS28" s="857" t="str">
        <f>IF($D28=0,"",VLOOKUP($AR28,RentsUA!$A$12:$H$35,MATCH($D28,RentsUA!$A$12:$H$12,0),FALSE)-L28)</f>
        <v/>
      </c>
      <c r="BP28" s="512" t="str">
        <f t="shared" si="27"/>
        <v/>
      </c>
      <c r="BQ28" s="5" t="str">
        <f t="array" ref="BQ28">IFERROR(INDEX($BP$13:$BP$412, MATCH(0, COUNTIF($BQ$12:$BQ27, $BP$13:$BP$412), 0)),"")</f>
        <v/>
      </c>
      <c r="BR28" s="512" t="str">
        <f t="shared" si="19"/>
        <v/>
      </c>
      <c r="BS28" s="512" t="str">
        <f t="array" ref="BS28">IFERROR(INDEX($BR$13:$BR$412, MATCH(0, COUNTIF($BS$12:$BS27, $BR$13:$BR$412), 0)),"")</f>
        <v/>
      </c>
    </row>
    <row r="29" spans="1:71" s="512" customFormat="1" ht="12.75">
      <c r="A29" s="514">
        <f t="shared" si="20"/>
        <v>17</v>
      </c>
      <c r="B29" s="592"/>
      <c r="C29" s="590"/>
      <c r="D29" s="515"/>
      <c r="E29" s="515"/>
      <c r="F29" s="516"/>
      <c r="G29" s="517"/>
      <c r="H29" s="515"/>
      <c r="I29" s="1341" t="str">
        <f>IFERROR(G29/HLOOKUP(H29,RentsUA!$B$8:$J$9,2),"")</f>
        <v/>
      </c>
      <c r="J29" s="515"/>
      <c r="K29" s="521"/>
      <c r="L29" s="857">
        <f t="shared" si="0"/>
        <v>0</v>
      </c>
      <c r="M29" s="856"/>
      <c r="N29" s="518">
        <f t="shared" si="1"/>
        <v>0</v>
      </c>
      <c r="O29" s="588" t="str">
        <f>IF($M29=0,"",IFERROR(($L29+$M29)/(HLOOKUP($D29,RentsUA!$K$12:$Q$35,19,FALSE)),""))</f>
        <v/>
      </c>
      <c r="P29" s="588" t="str">
        <f>IF($M29=0,"",IFERROR(($M29+K29+L29)/(HLOOKUP($D29,RentsUA!$K$12:$Q$35,19,FALSE)),""))</f>
        <v/>
      </c>
      <c r="Q29" s="519"/>
      <c r="R29" s="858" t="str">
        <f>IF($Q29=0,"",VLOOKUP($Q29,RentsUA!$A$12:$H$35,MATCH($D29,RentsUA!$A$12:$H$12,0),FALSE))</f>
        <v/>
      </c>
      <c r="S29" s="517"/>
      <c r="T29" s="859"/>
      <c r="U29" s="857"/>
      <c r="V29" s="858" t="str">
        <f t="shared" si="21"/>
        <v/>
      </c>
      <c r="W29" s="590"/>
      <c r="X29" s="519"/>
      <c r="Y29" s="518" t="str">
        <f>IF(X29=0,"",VLOOKUP($X29,RentsUA!$A$12:$H$35,MATCH($D29,RentsUA!$A$12:$H$12,0),FALSE))</f>
        <v/>
      </c>
      <c r="Z29" s="647" t="str">
        <f t="shared" si="2"/>
        <v/>
      </c>
      <c r="AA29" s="1680" t="str">
        <f>IF(H29="","",IF(G29/HLOOKUP($H29,RentsUA!$M$8:$T$9,2,FALSE)&gt;1,"&gt; 80%","&lt;= 80%"))</f>
        <v/>
      </c>
      <c r="AB29" s="1448"/>
      <c r="AC29" s="1448"/>
      <c r="AD29" s="784"/>
      <c r="AE29" s="521"/>
      <c r="AF29" s="1050" t="str">
        <f>IF(AD29="","",IF(AD29=Lists!$U$3,M29,IF(AD29=Lists!$U$4,V29,IF(AD29=Lists!$U$5,Y29-L29,AE29))))</f>
        <v/>
      </c>
      <c r="AG29" s="518" t="str">
        <f t="shared" si="3"/>
        <v/>
      </c>
      <c r="AH29" s="588" t="str">
        <f t="shared" si="4"/>
        <v/>
      </c>
      <c r="AI29" s="588" t="str">
        <f>IF($AF29=0,0,IFERROR(($L29+$AF29)/(HLOOKUP($D29,RentsUA!$K$12:$Q$35,19,FALSE)),""))</f>
        <v/>
      </c>
      <c r="AJ29" s="588" t="str">
        <f>IF($AF29=0,0,IFERROR(($AF29+K29+L29)/(HLOOKUP($D29,RentsUA!$K$12:$Q$35,19,FALSE)),""))</f>
        <v/>
      </c>
      <c r="AK29" s="588" t="str">
        <f t="shared" si="22"/>
        <v/>
      </c>
      <c r="AL29" s="588" t="str">
        <f t="shared" si="23"/>
        <v/>
      </c>
      <c r="AM29" s="1448" t="str">
        <f t="shared" si="24"/>
        <v/>
      </c>
      <c r="AN29" s="1448" t="str">
        <f>IFERROR(AM29*(1+'7a.20YrDetails'!$F$9),"")</f>
        <v/>
      </c>
      <c r="AO29" s="1448" t="str">
        <f>IFERROR(AN29*(1+'7a.20YrDetails'!$F$9),"")</f>
        <v/>
      </c>
      <c r="AP29" s="1448" t="str">
        <f>IFERROR(AO29*(1+'7a.20YrDetails'!$F$9),"")</f>
        <v/>
      </c>
      <c r="AQ29" s="1448" t="str">
        <f>IFERROR(AP29*(1+'7a.20YrDetails'!$F$9),"")</f>
        <v/>
      </c>
      <c r="AR29" s="859">
        <v>0.8</v>
      </c>
      <c r="AS29" s="857" t="str">
        <f>IF($D29=0,"",VLOOKUP($AR29,RentsUA!$A$12:$H$35,MATCH($D29,RentsUA!$A$12:$H$12,0),FALSE)-L29)</f>
        <v/>
      </c>
      <c r="BP29" s="512" t="str">
        <f t="shared" si="27"/>
        <v/>
      </c>
      <c r="BQ29" s="5" t="str">
        <f t="array" ref="BQ29">IFERROR(INDEX($BP$13:$BP$412, MATCH(0, COUNTIF($BQ$12:$BQ28, $BP$13:$BP$412), 0)),"")</f>
        <v/>
      </c>
      <c r="BR29" s="512" t="str">
        <f t="shared" si="19"/>
        <v/>
      </c>
      <c r="BS29" s="512" t="str">
        <f t="array" ref="BS29">IFERROR(INDEX($BR$13:$BR$412, MATCH(0, COUNTIF($BS$12:$BS28, $BR$13:$BR$412), 0)),"")</f>
        <v/>
      </c>
    </row>
    <row r="30" spans="1:71" s="512" customFormat="1" ht="12.75">
      <c r="A30" s="514">
        <f t="shared" si="20"/>
        <v>18</v>
      </c>
      <c r="B30" s="592"/>
      <c r="C30" s="590"/>
      <c r="D30" s="515"/>
      <c r="E30" s="515"/>
      <c r="F30" s="516"/>
      <c r="G30" s="517"/>
      <c r="H30" s="515"/>
      <c r="I30" s="1341" t="str">
        <f>IFERROR(G30/HLOOKUP(H30,RentsUA!$B$8:$J$9,2),"")</f>
        <v/>
      </c>
      <c r="J30" s="515"/>
      <c r="K30" s="521"/>
      <c r="L30" s="857">
        <f t="shared" si="0"/>
        <v>0</v>
      </c>
      <c r="M30" s="856"/>
      <c r="N30" s="518">
        <f t="shared" si="1"/>
        <v>0</v>
      </c>
      <c r="O30" s="588" t="str">
        <f>IF($M30=0,"",IFERROR(($L30+$M30)/(HLOOKUP($D30,RentsUA!$K$12:$Q$35,19,FALSE)),""))</f>
        <v/>
      </c>
      <c r="P30" s="588" t="str">
        <f>IF($M30=0,"",IFERROR(($M30+K30+L30)/(HLOOKUP($D30,RentsUA!$K$12:$Q$35,19,FALSE)),""))</f>
        <v/>
      </c>
      <c r="Q30" s="519"/>
      <c r="R30" s="858" t="str">
        <f>IF($Q30=0,"",VLOOKUP($Q30,RentsUA!$A$12:$H$35,MATCH($D30,RentsUA!$A$12:$H$12,0),FALSE))</f>
        <v/>
      </c>
      <c r="S30" s="517"/>
      <c r="T30" s="859"/>
      <c r="U30" s="857"/>
      <c r="V30" s="858" t="str">
        <f t="shared" si="21"/>
        <v/>
      </c>
      <c r="W30" s="590"/>
      <c r="X30" s="519"/>
      <c r="Y30" s="518" t="str">
        <f>IF(X30=0,"",VLOOKUP($X30,RentsUA!$A$12:$H$35,MATCH($D30,RentsUA!$A$12:$H$12,0),FALSE))</f>
        <v/>
      </c>
      <c r="Z30" s="647" t="str">
        <f t="shared" si="2"/>
        <v/>
      </c>
      <c r="AA30" s="1680" t="str">
        <f>IF(H30="","",IF(G30/HLOOKUP($H30,RentsUA!$M$8:$T$9,2,FALSE)&gt;1,"&gt; 80%","&lt;= 80%"))</f>
        <v/>
      </c>
      <c r="AB30" s="1448"/>
      <c r="AC30" s="1448"/>
      <c r="AD30" s="784"/>
      <c r="AE30" s="521"/>
      <c r="AF30" s="1050" t="str">
        <f>IF(AD30="","",IF(AD30=Lists!$U$3,M30,IF(AD30=Lists!$U$4,V30,IF(AD30=Lists!$U$5,Y30-L30,AE30))))</f>
        <v/>
      </c>
      <c r="AG30" s="518" t="str">
        <f t="shared" si="3"/>
        <v/>
      </c>
      <c r="AH30" s="588" t="str">
        <f t="shared" si="4"/>
        <v/>
      </c>
      <c r="AI30" s="588" t="str">
        <f>IF($AF30=0,0,IFERROR(($L30+$AF30)/(HLOOKUP($D30,RentsUA!$K$12:$Q$35,19,FALSE)),""))</f>
        <v/>
      </c>
      <c r="AJ30" s="588" t="str">
        <f>IF($AF30=0,0,IFERROR(($AF30+K30+L30)/(HLOOKUP($D30,RentsUA!$K$12:$Q$35,19,FALSE)),""))</f>
        <v/>
      </c>
      <c r="AK30" s="588" t="str">
        <f t="shared" si="22"/>
        <v/>
      </c>
      <c r="AL30" s="588" t="str">
        <f t="shared" si="23"/>
        <v/>
      </c>
      <c r="AM30" s="1448" t="str">
        <f t="shared" si="24"/>
        <v/>
      </c>
      <c r="AN30" s="1448" t="str">
        <f>IFERROR(AM30*(1+'7a.20YrDetails'!$F$9),"")</f>
        <v/>
      </c>
      <c r="AO30" s="1448" t="str">
        <f>IFERROR(AN30*(1+'7a.20YrDetails'!$F$9),"")</f>
        <v/>
      </c>
      <c r="AP30" s="1448" t="str">
        <f>IFERROR(AO30*(1+'7a.20YrDetails'!$F$9),"")</f>
        <v/>
      </c>
      <c r="AQ30" s="1448" t="str">
        <f>IFERROR(AP30*(1+'7a.20YrDetails'!$F$9),"")</f>
        <v/>
      </c>
      <c r="AR30" s="859">
        <v>0.8</v>
      </c>
      <c r="AS30" s="857" t="str">
        <f>IF($D30=0,"",VLOOKUP($AR30,RentsUA!$A$12:$H$35,MATCH($D30,RentsUA!$A$12:$H$12,0),FALSE)-L30)</f>
        <v/>
      </c>
      <c r="BP30" s="512" t="str">
        <f t="shared" si="27"/>
        <v/>
      </c>
      <c r="BQ30" s="5" t="str">
        <f t="array" ref="BQ30">IFERROR(INDEX($BP$13:$BP$412, MATCH(0, COUNTIF($BQ$12:$BQ29, $BP$13:$BP$412), 0)),"")</f>
        <v/>
      </c>
      <c r="BR30" s="512" t="str">
        <f t="shared" si="19"/>
        <v/>
      </c>
      <c r="BS30" s="512" t="str">
        <f t="array" ref="BS30">IFERROR(INDEX($BR$13:$BR$412, MATCH(0, COUNTIF($BS$12:$BS29, $BR$13:$BR$412), 0)),"")</f>
        <v/>
      </c>
    </row>
    <row r="31" spans="1:71" s="512" customFormat="1" ht="12.75">
      <c r="A31" s="514">
        <f t="shared" si="20"/>
        <v>19</v>
      </c>
      <c r="B31" s="592"/>
      <c r="C31" s="590"/>
      <c r="D31" s="515"/>
      <c r="E31" s="515"/>
      <c r="F31" s="516"/>
      <c r="G31" s="517"/>
      <c r="H31" s="515"/>
      <c r="I31" s="1341" t="str">
        <f>IFERROR(G31/HLOOKUP(H31,RentsUA!$B$8:$J$9,2),"")</f>
        <v/>
      </c>
      <c r="J31" s="515"/>
      <c r="K31" s="521"/>
      <c r="L31" s="857">
        <f t="shared" si="0"/>
        <v>0</v>
      </c>
      <c r="M31" s="856"/>
      <c r="N31" s="518">
        <f t="shared" si="1"/>
        <v>0</v>
      </c>
      <c r="O31" s="588" t="str">
        <f>IF($M31=0,"",IFERROR(($L31+$M31)/(HLOOKUP($D31,RentsUA!$K$12:$Q$35,19,FALSE)),""))</f>
        <v/>
      </c>
      <c r="P31" s="588" t="str">
        <f>IF($M31=0,"",IFERROR(($M31+K31+L31)/(HLOOKUP($D31,RentsUA!$K$12:$Q$35,19,FALSE)),""))</f>
        <v/>
      </c>
      <c r="Q31" s="519"/>
      <c r="R31" s="858" t="str">
        <f>IF($Q31=0,"",VLOOKUP($Q31,RentsUA!$A$12:$H$35,MATCH($D31,RentsUA!$A$12:$H$12,0),FALSE))</f>
        <v/>
      </c>
      <c r="S31" s="517"/>
      <c r="T31" s="859"/>
      <c r="U31" s="857"/>
      <c r="V31" s="858" t="str">
        <f t="shared" si="21"/>
        <v/>
      </c>
      <c r="W31" s="590"/>
      <c r="X31" s="519"/>
      <c r="Y31" s="518" t="str">
        <f>IF(X31=0,"",VLOOKUP($X31,RentsUA!$A$12:$H$35,MATCH($D31,RentsUA!$A$12:$H$12,0),FALSE))</f>
        <v/>
      </c>
      <c r="Z31" s="647" t="str">
        <f t="shared" si="2"/>
        <v/>
      </c>
      <c r="AA31" s="1680" t="str">
        <f>IF(H31="","",IF(G31/HLOOKUP($H31,RentsUA!$M$8:$T$9,2,FALSE)&gt;1,"&gt; 80%","&lt;= 80%"))</f>
        <v/>
      </c>
      <c r="AB31" s="1448"/>
      <c r="AC31" s="1448"/>
      <c r="AD31" s="784"/>
      <c r="AE31" s="521"/>
      <c r="AF31" s="1050" t="str">
        <f>IF(AD31="","",IF(AD31=Lists!$U$3,M31,IF(AD31=Lists!$U$4,V31,IF(AD31=Lists!$U$5,Y31-L31,AE31))))</f>
        <v/>
      </c>
      <c r="AG31" s="518" t="str">
        <f t="shared" si="3"/>
        <v/>
      </c>
      <c r="AH31" s="588" t="str">
        <f t="shared" si="4"/>
        <v/>
      </c>
      <c r="AI31" s="588" t="str">
        <f>IF($AF31=0,0,IFERROR(($L31+$AF31)/(HLOOKUP($D31,RentsUA!$K$12:$Q$35,19,FALSE)),""))</f>
        <v/>
      </c>
      <c r="AJ31" s="588" t="str">
        <f>IF($AF31=0,0,IFERROR(($AF31+K31+L31)/(HLOOKUP($D31,RentsUA!$K$12:$Q$35,19,FALSE)),""))</f>
        <v/>
      </c>
      <c r="AK31" s="588" t="str">
        <f t="shared" si="22"/>
        <v/>
      </c>
      <c r="AL31" s="588" t="str">
        <f t="shared" si="23"/>
        <v/>
      </c>
      <c r="AM31" s="1448" t="str">
        <f t="shared" si="24"/>
        <v/>
      </c>
      <c r="AN31" s="1448" t="str">
        <f>IFERROR(AM31*(1+'7a.20YrDetails'!$F$9),"")</f>
        <v/>
      </c>
      <c r="AO31" s="1448" t="str">
        <f>IFERROR(AN31*(1+'7a.20YrDetails'!$F$9),"")</f>
        <v/>
      </c>
      <c r="AP31" s="1448" t="str">
        <f>IFERROR(AO31*(1+'7a.20YrDetails'!$F$9),"")</f>
        <v/>
      </c>
      <c r="AQ31" s="1448" t="str">
        <f>IFERROR(AP31*(1+'7a.20YrDetails'!$F$9),"")</f>
        <v/>
      </c>
      <c r="AR31" s="859">
        <v>0.8</v>
      </c>
      <c r="AS31" s="857" t="str">
        <f>IF($D31=0,"",VLOOKUP($AR31,RentsUA!$A$12:$H$35,MATCH($D31,RentsUA!$A$12:$H$12,0),FALSE)-L31)</f>
        <v/>
      </c>
      <c r="BP31" s="512" t="str">
        <f t="shared" si="27"/>
        <v/>
      </c>
      <c r="BQ31" s="5" t="str">
        <f t="array" ref="BQ31">IFERROR(INDEX($BP$13:$BP$412, MATCH(0, COUNTIF($BQ$12:$BQ30, $BP$13:$BP$412), 0)),"")</f>
        <v/>
      </c>
      <c r="BR31" s="512" t="str">
        <f t="shared" si="19"/>
        <v/>
      </c>
      <c r="BS31" s="512" t="str">
        <f t="array" ref="BS31">IFERROR(INDEX($BR$13:$BR$412, MATCH(0, COUNTIF($BS$12:$BS30, $BR$13:$BR$412), 0)),"")</f>
        <v/>
      </c>
    </row>
    <row r="32" spans="1:71" s="512" customFormat="1" ht="12.75">
      <c r="A32" s="514">
        <f t="shared" si="20"/>
        <v>20</v>
      </c>
      <c r="B32" s="592"/>
      <c r="C32" s="590"/>
      <c r="D32" s="515"/>
      <c r="E32" s="515"/>
      <c r="F32" s="516"/>
      <c r="G32" s="517"/>
      <c r="H32" s="515"/>
      <c r="I32" s="1341" t="str">
        <f>IFERROR(G32/HLOOKUP(H32,RentsUA!$B$8:$J$9,2),"")</f>
        <v/>
      </c>
      <c r="J32" s="515"/>
      <c r="K32" s="521"/>
      <c r="L32" s="857">
        <f t="shared" si="0"/>
        <v>0</v>
      </c>
      <c r="M32" s="856"/>
      <c r="N32" s="518">
        <f t="shared" si="1"/>
        <v>0</v>
      </c>
      <c r="O32" s="588" t="str">
        <f>IF($M32=0,"",IFERROR(($L32+$M32)/(HLOOKUP($D32,RentsUA!$K$12:$Q$35,19,FALSE)),""))</f>
        <v/>
      </c>
      <c r="P32" s="588" t="str">
        <f>IF($M32=0,"",IFERROR(($M32+K32+L32)/(HLOOKUP($D32,RentsUA!$K$12:$Q$35,19,FALSE)),""))</f>
        <v/>
      </c>
      <c r="Q32" s="519"/>
      <c r="R32" s="858" t="str">
        <f>IF($Q32=0,"",VLOOKUP($Q32,RentsUA!$A$12:$H$35,MATCH($D32,RentsUA!$A$12:$H$12,0),FALSE))</f>
        <v/>
      </c>
      <c r="S32" s="517"/>
      <c r="T32" s="859"/>
      <c r="U32" s="857"/>
      <c r="V32" s="858" t="str">
        <f t="shared" si="21"/>
        <v/>
      </c>
      <c r="W32" s="590"/>
      <c r="X32" s="519"/>
      <c r="Y32" s="518" t="str">
        <f>IF(X32=0,"",VLOOKUP($X32,RentsUA!$A$12:$H$35,MATCH($D32,RentsUA!$A$12:$H$12,0),FALSE))</f>
        <v/>
      </c>
      <c r="Z32" s="647" t="str">
        <f t="shared" si="2"/>
        <v/>
      </c>
      <c r="AA32" s="1680" t="str">
        <f>IF(H32="","",IF(G32/HLOOKUP($H32,RentsUA!$M$8:$T$9,2,FALSE)&gt;1,"&gt; 80%","&lt;= 80%"))</f>
        <v/>
      </c>
      <c r="AB32" s="1448"/>
      <c r="AC32" s="1448"/>
      <c r="AD32" s="784"/>
      <c r="AE32" s="521"/>
      <c r="AF32" s="1050" t="str">
        <f>IF(AD32="","",IF(AD32=Lists!$U$3,M32,IF(AD32=Lists!$U$4,V32,IF(AD32=Lists!$U$5,Y32-L32,AE32))))</f>
        <v/>
      </c>
      <c r="AG32" s="518" t="str">
        <f t="shared" si="3"/>
        <v/>
      </c>
      <c r="AH32" s="588" t="str">
        <f t="shared" si="4"/>
        <v/>
      </c>
      <c r="AI32" s="588" t="str">
        <f>IF($AF32=0,0,IFERROR(($L32+$AF32)/(HLOOKUP($D32,RentsUA!$K$12:$Q$35,19,FALSE)),""))</f>
        <v/>
      </c>
      <c r="AJ32" s="588" t="str">
        <f>IF($AF32=0,0,IFERROR(($AF32+K32+L32)/(HLOOKUP($D32,RentsUA!$K$12:$Q$35,19,FALSE)),""))</f>
        <v/>
      </c>
      <c r="AK32" s="588" t="str">
        <f t="shared" si="22"/>
        <v/>
      </c>
      <c r="AL32" s="588" t="str">
        <f t="shared" si="23"/>
        <v/>
      </c>
      <c r="AM32" s="1448" t="str">
        <f t="shared" si="24"/>
        <v/>
      </c>
      <c r="AN32" s="1448" t="str">
        <f>IFERROR(AM32*(1+'7a.20YrDetails'!$F$9),"")</f>
        <v/>
      </c>
      <c r="AO32" s="1448" t="str">
        <f>IFERROR(AN32*(1+'7a.20YrDetails'!$F$9),"")</f>
        <v/>
      </c>
      <c r="AP32" s="1448" t="str">
        <f>IFERROR(AO32*(1+'7a.20YrDetails'!$F$9),"")</f>
        <v/>
      </c>
      <c r="AQ32" s="1448" t="str">
        <f>IFERROR(AP32*(1+'7a.20YrDetails'!$F$9),"")</f>
        <v/>
      </c>
      <c r="AR32" s="859">
        <v>0.8</v>
      </c>
      <c r="AS32" s="857" t="str">
        <f>IF($D32=0,"",VLOOKUP($AR32,RentsUA!$A$12:$H$35,MATCH($D32,RentsUA!$A$12:$H$12,0),FALSE)-L32)</f>
        <v/>
      </c>
      <c r="BP32" s="512" t="str">
        <f t="shared" si="27"/>
        <v/>
      </c>
      <c r="BQ32" s="5" t="str">
        <f t="array" ref="BQ32">IFERROR(INDEX($BP$13:$BP$412, MATCH(0, COUNTIF($BQ$12:$BQ31, $BP$13:$BP$412), 0)),"")</f>
        <v/>
      </c>
      <c r="BR32" s="512" t="str">
        <f t="shared" si="19"/>
        <v/>
      </c>
      <c r="BS32" s="512" t="str">
        <f t="array" ref="BS32">IFERROR(INDEX($BR$13:$BR$412, MATCH(0, COUNTIF($BS$12:$BS31, $BR$13:$BR$412), 0)),"")</f>
        <v/>
      </c>
    </row>
    <row r="33" spans="1:71" s="512" customFormat="1" ht="12.75">
      <c r="A33" s="514">
        <f t="shared" si="20"/>
        <v>21</v>
      </c>
      <c r="B33" s="592"/>
      <c r="C33" s="590"/>
      <c r="D33" s="515"/>
      <c r="E33" s="515"/>
      <c r="F33" s="516"/>
      <c r="G33" s="517"/>
      <c r="H33" s="515"/>
      <c r="I33" s="1341" t="str">
        <f>IFERROR(G33/HLOOKUP(H33,RentsUA!$B$8:$J$9,2),"")</f>
        <v/>
      </c>
      <c r="J33" s="515"/>
      <c r="K33" s="521"/>
      <c r="L33" s="857">
        <f t="shared" si="0"/>
        <v>0</v>
      </c>
      <c r="M33" s="856"/>
      <c r="N33" s="518">
        <f t="shared" si="1"/>
        <v>0</v>
      </c>
      <c r="O33" s="588" t="str">
        <f>IF($M33=0,"",IFERROR(($L33+$M33)/(HLOOKUP($D33,RentsUA!$K$12:$Q$35,19,FALSE)),""))</f>
        <v/>
      </c>
      <c r="P33" s="588" t="str">
        <f>IF($M33=0,"",IFERROR(($M33+K33+L33)/(HLOOKUP($D33,RentsUA!$K$12:$Q$35,19,FALSE)),""))</f>
        <v/>
      </c>
      <c r="Q33" s="519"/>
      <c r="R33" s="858" t="str">
        <f>IF($Q33=0,"",VLOOKUP($Q33,RentsUA!$A$12:$H$35,MATCH($D33,RentsUA!$A$12:$H$12,0),FALSE))</f>
        <v/>
      </c>
      <c r="S33" s="517"/>
      <c r="T33" s="859"/>
      <c r="U33" s="857"/>
      <c r="V33" s="858" t="str">
        <f t="shared" si="21"/>
        <v/>
      </c>
      <c r="W33" s="590"/>
      <c r="X33" s="519"/>
      <c r="Y33" s="518" t="str">
        <f>IF(X33=0,"",VLOOKUP($X33,RentsUA!$A$12:$H$35,MATCH($D33,RentsUA!$A$12:$H$12,0),FALSE))</f>
        <v/>
      </c>
      <c r="Z33" s="647" t="str">
        <f t="shared" si="2"/>
        <v/>
      </c>
      <c r="AA33" s="1680" t="str">
        <f>IF(H33="","",IF(G33/HLOOKUP($H33,RentsUA!$M$8:$T$9,2,FALSE)&gt;1,"&gt; 80%","&lt;= 80%"))</f>
        <v/>
      </c>
      <c r="AB33" s="1448"/>
      <c r="AC33" s="1448"/>
      <c r="AD33" s="784"/>
      <c r="AE33" s="521"/>
      <c r="AF33" s="1050" t="str">
        <f>IF(AD33="","",IF(AD33=Lists!$U$3,M33,IF(AD33=Lists!$U$4,V33,IF(AD33=Lists!$U$5,Y33-L33,AE33))))</f>
        <v/>
      </c>
      <c r="AG33" s="518" t="str">
        <f t="shared" si="3"/>
        <v/>
      </c>
      <c r="AH33" s="588" t="str">
        <f t="shared" si="4"/>
        <v/>
      </c>
      <c r="AI33" s="588" t="str">
        <f>IF($AF33=0,0,IFERROR(($L33+$AF33)/(HLOOKUP($D33,RentsUA!$K$12:$Q$35,19,FALSE)),""))</f>
        <v/>
      </c>
      <c r="AJ33" s="588" t="str">
        <f>IF($AF33=0,0,IFERROR(($AF33+K33+L33)/(HLOOKUP($D33,RentsUA!$K$12:$Q$35,19,FALSE)),""))</f>
        <v/>
      </c>
      <c r="AK33" s="588" t="str">
        <f t="shared" si="22"/>
        <v/>
      </c>
      <c r="AL33" s="588" t="str">
        <f t="shared" si="23"/>
        <v/>
      </c>
      <c r="AM33" s="1448" t="str">
        <f t="shared" si="24"/>
        <v/>
      </c>
      <c r="AN33" s="1448" t="str">
        <f>IFERROR(AM33*(1+'7a.20YrDetails'!$F$9),"")</f>
        <v/>
      </c>
      <c r="AO33" s="1448" t="str">
        <f>IFERROR(AN33*(1+'7a.20YrDetails'!$F$9),"")</f>
        <v/>
      </c>
      <c r="AP33" s="1448" t="str">
        <f>IFERROR(AO33*(1+'7a.20YrDetails'!$F$9),"")</f>
        <v/>
      </c>
      <c r="AQ33" s="1448" t="str">
        <f>IFERROR(AP33*(1+'7a.20YrDetails'!$F$9),"")</f>
        <v/>
      </c>
      <c r="AR33" s="859">
        <v>0.8</v>
      </c>
      <c r="AS33" s="857" t="str">
        <f>IF($D33=0,"",VLOOKUP($AR33,RentsUA!$A$12:$H$35,MATCH($D33,RentsUA!$A$12:$H$12,0),FALSE)-L33)</f>
        <v/>
      </c>
      <c r="BP33" s="512" t="str">
        <f t="shared" si="27"/>
        <v/>
      </c>
      <c r="BQ33" s="5" t="str">
        <f t="array" ref="BQ33">IFERROR(INDEX($BP$13:$BP$412, MATCH(0, COUNTIF($BQ$12:$BQ32, $BP$13:$BP$412), 0)),"")</f>
        <v/>
      </c>
      <c r="BR33" s="512" t="str">
        <f t="shared" si="19"/>
        <v/>
      </c>
      <c r="BS33" s="512" t="str">
        <f t="array" ref="BS33">IFERROR(INDEX($BR$13:$BR$412, MATCH(0, COUNTIF($BS$12:$BS32, $BR$13:$BR$412), 0)),"")</f>
        <v/>
      </c>
    </row>
    <row r="34" spans="1:71" s="512" customFormat="1" ht="12.75">
      <c r="A34" s="514">
        <f t="shared" si="20"/>
        <v>22</v>
      </c>
      <c r="B34" s="592"/>
      <c r="C34" s="590"/>
      <c r="D34" s="515"/>
      <c r="E34" s="515"/>
      <c r="F34" s="516"/>
      <c r="G34" s="517"/>
      <c r="H34" s="515"/>
      <c r="I34" s="1341" t="str">
        <f>IFERROR(G34/HLOOKUP(H34,RentsUA!$B$8:$J$9,2),"")</f>
        <v/>
      </c>
      <c r="J34" s="515"/>
      <c r="K34" s="521"/>
      <c r="L34" s="857">
        <f t="shared" si="0"/>
        <v>0</v>
      </c>
      <c r="M34" s="856"/>
      <c r="N34" s="518">
        <f t="shared" si="1"/>
        <v>0</v>
      </c>
      <c r="O34" s="588" t="str">
        <f>IF($M34=0,"",IFERROR(($L34+$M34)/(HLOOKUP($D34,RentsUA!$K$12:$Q$35,19,FALSE)),""))</f>
        <v/>
      </c>
      <c r="P34" s="588" t="str">
        <f>IF($M34=0,"",IFERROR(($M34+K34+L34)/(HLOOKUP($D34,RentsUA!$K$12:$Q$35,19,FALSE)),""))</f>
        <v/>
      </c>
      <c r="Q34" s="519"/>
      <c r="R34" s="858" t="str">
        <f>IF($Q34=0,"",VLOOKUP($Q34,RentsUA!$A$12:$H$35,MATCH($D34,RentsUA!$A$12:$H$12,0),FALSE))</f>
        <v/>
      </c>
      <c r="S34" s="517"/>
      <c r="T34" s="859"/>
      <c r="U34" s="857"/>
      <c r="V34" s="858" t="str">
        <f t="shared" si="21"/>
        <v/>
      </c>
      <c r="W34" s="590"/>
      <c r="X34" s="519"/>
      <c r="Y34" s="518" t="str">
        <f>IF(X34=0,"",VLOOKUP($X34,RentsUA!$A$12:$H$35,MATCH($D34,RentsUA!$A$12:$H$12,0),FALSE))</f>
        <v/>
      </c>
      <c r="Z34" s="647" t="str">
        <f t="shared" si="2"/>
        <v/>
      </c>
      <c r="AA34" s="1680" t="str">
        <f>IF(H34="","",IF(G34/HLOOKUP($H34,RentsUA!$M$8:$T$9,2,FALSE)&gt;1,"&gt; 80%","&lt;= 80%"))</f>
        <v/>
      </c>
      <c r="AB34" s="1448"/>
      <c r="AC34" s="1448"/>
      <c r="AD34" s="784"/>
      <c r="AE34" s="521"/>
      <c r="AF34" s="1050" t="str">
        <f>IF(AD34="","",IF(AD34=Lists!$U$3,M34,IF(AD34=Lists!$U$4,V34,IF(AD34=Lists!$U$5,Y34-L34,AE34))))</f>
        <v/>
      </c>
      <c r="AG34" s="518" t="str">
        <f t="shared" si="3"/>
        <v/>
      </c>
      <c r="AH34" s="588" t="str">
        <f t="shared" si="4"/>
        <v/>
      </c>
      <c r="AI34" s="588" t="str">
        <f>IF($AF34=0,0,IFERROR(($L34+$AF34)/(HLOOKUP($D34,RentsUA!$K$12:$Q$35,19,FALSE)),""))</f>
        <v/>
      </c>
      <c r="AJ34" s="588" t="str">
        <f>IF($AF34=0,0,IFERROR(($AF34+K34+L34)/(HLOOKUP($D34,RentsUA!$K$12:$Q$35,19,FALSE)),""))</f>
        <v/>
      </c>
      <c r="AK34" s="588" t="str">
        <f t="shared" si="22"/>
        <v/>
      </c>
      <c r="AL34" s="588" t="str">
        <f t="shared" si="23"/>
        <v/>
      </c>
      <c r="AM34" s="1448" t="str">
        <f t="shared" si="24"/>
        <v/>
      </c>
      <c r="AN34" s="1448" t="str">
        <f>IFERROR(AM34*(1+'7a.20YrDetails'!$F$9),"")</f>
        <v/>
      </c>
      <c r="AO34" s="1448" t="str">
        <f>IFERROR(AN34*(1+'7a.20YrDetails'!$F$9),"")</f>
        <v/>
      </c>
      <c r="AP34" s="1448" t="str">
        <f>IFERROR(AO34*(1+'7a.20YrDetails'!$F$9),"")</f>
        <v/>
      </c>
      <c r="AQ34" s="1448" t="str">
        <f>IFERROR(AP34*(1+'7a.20YrDetails'!$F$9),"")</f>
        <v/>
      </c>
      <c r="AR34" s="859">
        <v>0.8</v>
      </c>
      <c r="AS34" s="857" t="str">
        <f>IF($D34=0,"",VLOOKUP($AR34,RentsUA!$A$12:$H$35,MATCH($D34,RentsUA!$A$12:$H$12,0),FALSE)-L34)</f>
        <v/>
      </c>
      <c r="BP34" s="512" t="str">
        <f t="shared" si="27"/>
        <v/>
      </c>
      <c r="BQ34" s="5" t="str">
        <f t="array" ref="BQ34">IFERROR(INDEX($BP$13:$BP$412, MATCH(0, COUNTIF($BQ$12:$BQ33, $BP$13:$BP$412), 0)),"")</f>
        <v/>
      </c>
      <c r="BR34" s="512" t="str">
        <f t="shared" si="19"/>
        <v/>
      </c>
      <c r="BS34" s="512" t="str">
        <f t="array" ref="BS34">IFERROR(INDEX($BR$13:$BR$412, MATCH(0, COUNTIF($BS$12:$BS33, $BR$13:$BR$412), 0)),"")</f>
        <v/>
      </c>
    </row>
    <row r="35" spans="1:71" s="512" customFormat="1" ht="12.75">
      <c r="A35" s="514">
        <f t="shared" si="20"/>
        <v>23</v>
      </c>
      <c r="B35" s="592"/>
      <c r="C35" s="590"/>
      <c r="D35" s="515"/>
      <c r="E35" s="515"/>
      <c r="F35" s="516"/>
      <c r="G35" s="517"/>
      <c r="H35" s="515"/>
      <c r="I35" s="1341" t="str">
        <f>IFERROR(G35/HLOOKUP(H35,RentsUA!$B$8:$J$9,2),"")</f>
        <v/>
      </c>
      <c r="J35" s="515"/>
      <c r="K35" s="521"/>
      <c r="L35" s="857">
        <f t="shared" si="0"/>
        <v>0</v>
      </c>
      <c r="M35" s="856"/>
      <c r="N35" s="518">
        <f t="shared" si="1"/>
        <v>0</v>
      </c>
      <c r="O35" s="588" t="str">
        <f>IF($M35=0,"",IFERROR(($L35+$M35)/(HLOOKUP($D35,RentsUA!$K$12:$Q$35,19,FALSE)),""))</f>
        <v/>
      </c>
      <c r="P35" s="588" t="str">
        <f>IF($M35=0,"",IFERROR(($M35+K35+L35)/(HLOOKUP($D35,RentsUA!$K$12:$Q$35,19,FALSE)),""))</f>
        <v/>
      </c>
      <c r="Q35" s="519"/>
      <c r="R35" s="858" t="str">
        <f>IF($Q35=0,"",VLOOKUP($Q35,RentsUA!$A$12:$H$35,MATCH($D35,RentsUA!$A$12:$H$12,0),FALSE))</f>
        <v/>
      </c>
      <c r="S35" s="517"/>
      <c r="T35" s="859"/>
      <c r="U35" s="857"/>
      <c r="V35" s="858" t="str">
        <f t="shared" si="21"/>
        <v/>
      </c>
      <c r="W35" s="590"/>
      <c r="X35" s="519"/>
      <c r="Y35" s="518" t="str">
        <f>IF(X35=0,"",VLOOKUP($X35,RentsUA!$A$12:$H$35,MATCH($D35,RentsUA!$A$12:$H$12,0),FALSE))</f>
        <v/>
      </c>
      <c r="Z35" s="647" t="str">
        <f t="shared" si="2"/>
        <v/>
      </c>
      <c r="AA35" s="1680" t="str">
        <f>IF(H35="","",IF(G35/HLOOKUP($H35,RentsUA!$M$8:$T$9,2,FALSE)&gt;1,"&gt; 80%","&lt;= 80%"))</f>
        <v/>
      </c>
      <c r="AB35" s="1448"/>
      <c r="AC35" s="1448"/>
      <c r="AD35" s="784"/>
      <c r="AE35" s="521"/>
      <c r="AF35" s="1050" t="str">
        <f>IF(AD35="","",IF(AD35=Lists!$U$3,M35,IF(AD35=Lists!$U$4,V35,IF(AD35=Lists!$U$5,Y35-L35,AE35))))</f>
        <v/>
      </c>
      <c r="AG35" s="518" t="str">
        <f t="shared" si="3"/>
        <v/>
      </c>
      <c r="AH35" s="588" t="str">
        <f t="shared" si="4"/>
        <v/>
      </c>
      <c r="AI35" s="588" t="str">
        <f>IF($AF35=0,0,IFERROR(($L35+$AF35)/(HLOOKUP($D35,RentsUA!$K$12:$Q$35,19,FALSE)),""))</f>
        <v/>
      </c>
      <c r="AJ35" s="588" t="str">
        <f>IF($AF35=0,0,IFERROR(($AF35+K35+L35)/(HLOOKUP($D35,RentsUA!$K$12:$Q$35,19,FALSE)),""))</f>
        <v/>
      </c>
      <c r="AK35" s="588" t="str">
        <f t="shared" si="22"/>
        <v/>
      </c>
      <c r="AL35" s="588" t="str">
        <f t="shared" si="23"/>
        <v/>
      </c>
      <c r="AM35" s="1448" t="str">
        <f t="shared" si="24"/>
        <v/>
      </c>
      <c r="AN35" s="1448" t="str">
        <f>IFERROR(AM35*(1+'7a.20YrDetails'!$F$9),"")</f>
        <v/>
      </c>
      <c r="AO35" s="1448" t="str">
        <f>IFERROR(AN35*(1+'7a.20YrDetails'!$F$9),"")</f>
        <v/>
      </c>
      <c r="AP35" s="1448" t="str">
        <f>IFERROR(AO35*(1+'7a.20YrDetails'!$F$9),"")</f>
        <v/>
      </c>
      <c r="AQ35" s="1448" t="str">
        <f>IFERROR(AP35*(1+'7a.20YrDetails'!$F$9),"")</f>
        <v/>
      </c>
      <c r="AR35" s="859">
        <v>0.8</v>
      </c>
      <c r="AS35" s="857" t="str">
        <f>IF($D35=0,"",VLOOKUP($AR35,RentsUA!$A$12:$H$35,MATCH($D35,RentsUA!$A$12:$H$12,0),FALSE)-L35)</f>
        <v/>
      </c>
      <c r="BP35" s="512" t="str">
        <f t="shared" si="27"/>
        <v/>
      </c>
      <c r="BQ35" s="5" t="str">
        <f t="array" ref="BQ35">IFERROR(INDEX($BP$13:$BP$412, MATCH(0, COUNTIF($BQ$12:$BQ34, $BP$13:$BP$412), 0)),"")</f>
        <v/>
      </c>
      <c r="BR35" s="512" t="str">
        <f t="shared" si="19"/>
        <v/>
      </c>
      <c r="BS35" s="512" t="str">
        <f t="array" ref="BS35">IFERROR(INDEX($BR$13:$BR$412, MATCH(0, COUNTIF($BS$12:$BS34, $BR$13:$BR$412), 0)),"")</f>
        <v/>
      </c>
    </row>
    <row r="36" spans="1:71" s="512" customFormat="1" ht="12.75">
      <c r="A36" s="514">
        <f t="shared" si="20"/>
        <v>24</v>
      </c>
      <c r="B36" s="592"/>
      <c r="C36" s="590"/>
      <c r="D36" s="515"/>
      <c r="E36" s="515"/>
      <c r="F36" s="516"/>
      <c r="G36" s="517"/>
      <c r="H36" s="515"/>
      <c r="I36" s="1341" t="str">
        <f>IFERROR(G36/HLOOKUP(H36,RentsUA!$B$8:$J$9,2),"")</f>
        <v/>
      </c>
      <c r="J36" s="515"/>
      <c r="K36" s="521"/>
      <c r="L36" s="857">
        <f t="shared" si="0"/>
        <v>0</v>
      </c>
      <c r="M36" s="856"/>
      <c r="N36" s="518">
        <f t="shared" si="1"/>
        <v>0</v>
      </c>
      <c r="O36" s="588" t="str">
        <f>IF($M36=0,"",IFERROR(($L36+$M36)/(HLOOKUP($D36,RentsUA!$K$12:$Q$35,19,FALSE)),""))</f>
        <v/>
      </c>
      <c r="P36" s="588" t="str">
        <f>IF($M36=0,"",IFERROR(($M36+K36+L36)/(HLOOKUP($D36,RentsUA!$K$12:$Q$35,19,FALSE)),""))</f>
        <v/>
      </c>
      <c r="Q36" s="519"/>
      <c r="R36" s="858" t="str">
        <f>IF($Q36=0,"",VLOOKUP($Q36,RentsUA!$A$12:$H$35,MATCH($D36,RentsUA!$A$12:$H$12,0),FALSE))</f>
        <v/>
      </c>
      <c r="S36" s="517"/>
      <c r="T36" s="859"/>
      <c r="U36" s="857"/>
      <c r="V36" s="858" t="str">
        <f t="shared" si="21"/>
        <v/>
      </c>
      <c r="W36" s="590"/>
      <c r="X36" s="519"/>
      <c r="Y36" s="518" t="str">
        <f>IF(X36=0,"",VLOOKUP($X36,RentsUA!$A$12:$H$35,MATCH($D36,RentsUA!$A$12:$H$12,0),FALSE))</f>
        <v/>
      </c>
      <c r="Z36" s="647" t="str">
        <f t="shared" si="2"/>
        <v/>
      </c>
      <c r="AA36" s="1680" t="str">
        <f>IF(H36="","",IF(G36/HLOOKUP($H36,RentsUA!$M$8:$T$9,2,FALSE)&gt;1,"&gt; 80%","&lt;= 80%"))</f>
        <v/>
      </c>
      <c r="AB36" s="1448"/>
      <c r="AC36" s="1448"/>
      <c r="AD36" s="784"/>
      <c r="AE36" s="521"/>
      <c r="AF36" s="1050" t="str">
        <f>IF(AD36="","",IF(AD36=Lists!$U$3,M36,IF(AD36=Lists!$U$4,V36,IF(AD36=Lists!$U$5,Y36-L36,AE36))))</f>
        <v/>
      </c>
      <c r="AG36" s="518" t="str">
        <f t="shared" si="3"/>
        <v/>
      </c>
      <c r="AH36" s="588" t="str">
        <f t="shared" si="4"/>
        <v/>
      </c>
      <c r="AI36" s="588" t="str">
        <f>IF($AF36=0,0,IFERROR(($L36+$AF36)/(HLOOKUP($D36,RentsUA!$K$12:$Q$35,19,FALSE)),""))</f>
        <v/>
      </c>
      <c r="AJ36" s="588" t="str">
        <f>IF($AF36=0,0,IFERROR(($AF36+K36+L36)/(HLOOKUP($D36,RentsUA!$K$12:$Q$35,19,FALSE)),""))</f>
        <v/>
      </c>
      <c r="AK36" s="588" t="str">
        <f t="shared" si="22"/>
        <v/>
      </c>
      <c r="AL36" s="588" t="str">
        <f t="shared" si="23"/>
        <v/>
      </c>
      <c r="AM36" s="1448" t="str">
        <f t="shared" si="24"/>
        <v/>
      </c>
      <c r="AN36" s="1448" t="str">
        <f>IFERROR(AM36*(1+'7a.20YrDetails'!$F$9),"")</f>
        <v/>
      </c>
      <c r="AO36" s="1448" t="str">
        <f>IFERROR(AN36*(1+'7a.20YrDetails'!$F$9),"")</f>
        <v/>
      </c>
      <c r="AP36" s="1448" t="str">
        <f>IFERROR(AO36*(1+'7a.20YrDetails'!$F$9),"")</f>
        <v/>
      </c>
      <c r="AQ36" s="1448" t="str">
        <f>IFERROR(AP36*(1+'7a.20YrDetails'!$F$9),"")</f>
        <v/>
      </c>
      <c r="AR36" s="859">
        <v>0.8</v>
      </c>
      <c r="AS36" s="857" t="str">
        <f>IF($D36=0,"",VLOOKUP($AR36,RentsUA!$A$12:$H$35,MATCH($D36,RentsUA!$A$12:$H$12,0),FALSE)-L36)</f>
        <v/>
      </c>
      <c r="BP36" s="512" t="str">
        <f t="shared" si="27"/>
        <v/>
      </c>
      <c r="BQ36" s="5" t="str">
        <f t="array" ref="BQ36">IFERROR(INDEX($BP$13:$BP$412, MATCH(0, COUNTIF($BQ$12:$BQ35, $BP$13:$BP$412), 0)),"")</f>
        <v/>
      </c>
      <c r="BR36" s="512" t="str">
        <f t="shared" si="19"/>
        <v/>
      </c>
      <c r="BS36" s="512" t="str">
        <f t="array" ref="BS36">IFERROR(INDEX($BR$13:$BR$412, MATCH(0, COUNTIF($BS$12:$BS35, $BR$13:$BR$412), 0)),"")</f>
        <v/>
      </c>
    </row>
    <row r="37" spans="1:71" s="512" customFormat="1" ht="12.75">
      <c r="A37" s="514">
        <f t="shared" si="20"/>
        <v>25</v>
      </c>
      <c r="B37" s="592"/>
      <c r="C37" s="590"/>
      <c r="D37" s="515"/>
      <c r="E37" s="515"/>
      <c r="F37" s="516"/>
      <c r="G37" s="517"/>
      <c r="H37" s="515"/>
      <c r="I37" s="1341" t="str">
        <f>IFERROR(G37/HLOOKUP(H37,RentsUA!$B$8:$J$9,2),"")</f>
        <v/>
      </c>
      <c r="J37" s="515"/>
      <c r="K37" s="521"/>
      <c r="L37" s="857">
        <f t="shared" si="0"/>
        <v>0</v>
      </c>
      <c r="M37" s="856"/>
      <c r="N37" s="518">
        <f t="shared" si="1"/>
        <v>0</v>
      </c>
      <c r="O37" s="588" t="str">
        <f>IF($M37=0,"",IFERROR(($L37+$M37)/(HLOOKUP($D37,RentsUA!$K$12:$Q$35,19,FALSE)),""))</f>
        <v/>
      </c>
      <c r="P37" s="588" t="str">
        <f>IF($M37=0,"",IFERROR(($M37+K37+L37)/(HLOOKUP($D37,RentsUA!$K$12:$Q$35,19,FALSE)),""))</f>
        <v/>
      </c>
      <c r="Q37" s="519"/>
      <c r="R37" s="858" t="str">
        <f>IF($Q37=0,"",VLOOKUP($Q37,RentsUA!$A$12:$H$35,MATCH($D37,RentsUA!$A$12:$H$12,0),FALSE))</f>
        <v/>
      </c>
      <c r="S37" s="517"/>
      <c r="T37" s="859"/>
      <c r="U37" s="857"/>
      <c r="V37" s="858" t="str">
        <f t="shared" si="21"/>
        <v/>
      </c>
      <c r="W37" s="590"/>
      <c r="X37" s="519"/>
      <c r="Y37" s="518" t="str">
        <f>IF(X37=0,"",VLOOKUP($X37,RentsUA!$A$12:$H$35,MATCH($D37,RentsUA!$A$12:$H$12,0),FALSE))</f>
        <v/>
      </c>
      <c r="Z37" s="647" t="str">
        <f t="shared" si="2"/>
        <v/>
      </c>
      <c r="AA37" s="1680" t="str">
        <f>IF(H37="","",IF(G37/HLOOKUP($H37,RentsUA!$M$8:$T$9,2,FALSE)&gt;1,"&gt; 80%","&lt;= 80%"))</f>
        <v/>
      </c>
      <c r="AB37" s="1448"/>
      <c r="AC37" s="1448"/>
      <c r="AD37" s="784"/>
      <c r="AE37" s="521"/>
      <c r="AF37" s="1050" t="str">
        <f>IF(AD37="","",IF(AD37=Lists!$U$3,M37,IF(AD37=Lists!$U$4,V37,IF(AD37=Lists!$U$5,Y37-L37,AE37))))</f>
        <v/>
      </c>
      <c r="AG37" s="518" t="str">
        <f t="shared" si="3"/>
        <v/>
      </c>
      <c r="AH37" s="588" t="str">
        <f t="shared" si="4"/>
        <v/>
      </c>
      <c r="AI37" s="588" t="str">
        <f>IF($AF37=0,0,IFERROR(($L37+$AF37)/(HLOOKUP($D37,RentsUA!$K$12:$Q$35,19,FALSE)),""))</f>
        <v/>
      </c>
      <c r="AJ37" s="588" t="str">
        <f>IF($AF37=0,0,IFERROR(($AF37+K37+L37)/(HLOOKUP($D37,RentsUA!$K$12:$Q$35,19,FALSE)),""))</f>
        <v/>
      </c>
      <c r="AK37" s="588" t="str">
        <f t="shared" si="22"/>
        <v/>
      </c>
      <c r="AL37" s="588" t="str">
        <f t="shared" si="23"/>
        <v/>
      </c>
      <c r="AM37" s="1448" t="str">
        <f t="shared" si="24"/>
        <v/>
      </c>
      <c r="AN37" s="1448" t="str">
        <f>IFERROR(AM37*(1+'7a.20YrDetails'!$F$9),"")</f>
        <v/>
      </c>
      <c r="AO37" s="1448" t="str">
        <f>IFERROR(AN37*(1+'7a.20YrDetails'!$F$9),"")</f>
        <v/>
      </c>
      <c r="AP37" s="1448" t="str">
        <f>IFERROR(AO37*(1+'7a.20YrDetails'!$F$9),"")</f>
        <v/>
      </c>
      <c r="AQ37" s="1448" t="str">
        <f>IFERROR(AP37*(1+'7a.20YrDetails'!$F$9),"")</f>
        <v/>
      </c>
      <c r="AR37" s="859">
        <v>0.8</v>
      </c>
      <c r="AS37" s="857" t="str">
        <f>IF($D37=0,"",VLOOKUP($AR37,RentsUA!$A$12:$H$35,MATCH($D37,RentsUA!$A$12:$H$12,0),FALSE)-L37)</f>
        <v/>
      </c>
      <c r="BP37" s="512" t="str">
        <f t="shared" si="27"/>
        <v/>
      </c>
      <c r="BQ37" s="5" t="str">
        <f t="array" ref="BQ37">IFERROR(INDEX($BP$13:$BP$412, MATCH(0, COUNTIF($BQ$12:$BQ36, $BP$13:$BP$412), 0)),"")</f>
        <v/>
      </c>
      <c r="BR37" s="512" t="str">
        <f t="shared" si="19"/>
        <v/>
      </c>
      <c r="BS37" s="512" t="str">
        <f t="array" ref="BS37">IFERROR(INDEX($BR$13:$BR$412, MATCH(0, COUNTIF($BS$12:$BS36, $BR$13:$BR$412), 0)),"")</f>
        <v/>
      </c>
    </row>
    <row r="38" spans="1:71" s="512" customFormat="1" ht="12.75">
      <c r="A38" s="514">
        <f t="shared" si="20"/>
        <v>26</v>
      </c>
      <c r="B38" s="592"/>
      <c r="C38" s="590"/>
      <c r="D38" s="515"/>
      <c r="E38" s="515"/>
      <c r="F38" s="516"/>
      <c r="G38" s="517"/>
      <c r="H38" s="515"/>
      <c r="I38" s="1341" t="str">
        <f>IFERROR(G38/HLOOKUP(H38,RentsUA!$B$8:$J$9,2),"")</f>
        <v/>
      </c>
      <c r="J38" s="515"/>
      <c r="K38" s="521"/>
      <c r="L38" s="857">
        <f t="shared" si="0"/>
        <v>0</v>
      </c>
      <c r="M38" s="856"/>
      <c r="N38" s="518">
        <f t="shared" si="1"/>
        <v>0</v>
      </c>
      <c r="O38" s="588" t="str">
        <f>IF($M38=0,"",IFERROR(($L38+$M38)/(HLOOKUP($D38,RentsUA!$K$12:$Q$35,19,FALSE)),""))</f>
        <v/>
      </c>
      <c r="P38" s="588" t="str">
        <f>IF($M38=0,"",IFERROR(($M38+K38+L38)/(HLOOKUP($D38,RentsUA!$K$12:$Q$35,19,FALSE)),""))</f>
        <v/>
      </c>
      <c r="Q38" s="519"/>
      <c r="R38" s="858" t="str">
        <f>IF($Q38=0,"",VLOOKUP($Q38,RentsUA!$A$12:$H$35,MATCH($D38,RentsUA!$A$12:$H$12,0),FALSE))</f>
        <v/>
      </c>
      <c r="S38" s="517"/>
      <c r="T38" s="859"/>
      <c r="U38" s="857"/>
      <c r="V38" s="858" t="str">
        <f t="shared" si="21"/>
        <v/>
      </c>
      <c r="W38" s="590"/>
      <c r="X38" s="519"/>
      <c r="Y38" s="518" t="str">
        <f>IF(X38=0,"",VLOOKUP($X38,RentsUA!$A$12:$H$35,MATCH($D38,RentsUA!$A$12:$H$12,0),FALSE))</f>
        <v/>
      </c>
      <c r="Z38" s="647" t="str">
        <f t="shared" si="2"/>
        <v/>
      </c>
      <c r="AA38" s="1680" t="str">
        <f>IF(H38="","",IF(G38/HLOOKUP($H38,RentsUA!$M$8:$T$9,2,FALSE)&gt;1,"&gt; 80%","&lt;= 80%"))</f>
        <v/>
      </c>
      <c r="AB38" s="1448"/>
      <c r="AC38" s="1448"/>
      <c r="AD38" s="784"/>
      <c r="AE38" s="521"/>
      <c r="AF38" s="1050" t="str">
        <f>IF(AD38="","",IF(AD38=Lists!$U$3,M38,IF(AD38=Lists!$U$4,V38,IF(AD38=Lists!$U$5,Y38-L38,AE38))))</f>
        <v/>
      </c>
      <c r="AG38" s="518" t="str">
        <f t="shared" si="3"/>
        <v/>
      </c>
      <c r="AH38" s="588" t="str">
        <f t="shared" si="4"/>
        <v/>
      </c>
      <c r="AI38" s="588" t="str">
        <f>IF($AF38=0,0,IFERROR(($L38+$AF38)/(HLOOKUP($D38,RentsUA!$K$12:$Q$35,19,FALSE)),""))</f>
        <v/>
      </c>
      <c r="AJ38" s="588" t="str">
        <f>IF($AF38=0,0,IFERROR(($AF38+K38+L38)/(HLOOKUP($D38,RentsUA!$K$12:$Q$35,19,FALSE)),""))</f>
        <v/>
      </c>
      <c r="AK38" s="588" t="str">
        <f t="shared" si="22"/>
        <v/>
      </c>
      <c r="AL38" s="588" t="str">
        <f t="shared" si="23"/>
        <v/>
      </c>
      <c r="AM38" s="1448" t="str">
        <f t="shared" si="24"/>
        <v/>
      </c>
      <c r="AN38" s="1448" t="str">
        <f>IFERROR(AM38*(1+'7a.20YrDetails'!$F$9),"")</f>
        <v/>
      </c>
      <c r="AO38" s="1448" t="str">
        <f>IFERROR(AN38*(1+'7a.20YrDetails'!$F$9),"")</f>
        <v/>
      </c>
      <c r="AP38" s="1448" t="str">
        <f>IFERROR(AO38*(1+'7a.20YrDetails'!$F$9),"")</f>
        <v/>
      </c>
      <c r="AQ38" s="1448" t="str">
        <f>IFERROR(AP38*(1+'7a.20YrDetails'!$F$9),"")</f>
        <v/>
      </c>
      <c r="AR38" s="859"/>
      <c r="AS38" s="857" t="str">
        <f>IF($D38=0,"",VLOOKUP($AR38,RentsUA!$A$12:$H$35,MATCH($D38,RentsUA!$A$12:$H$12,0),FALSE)-L38)</f>
        <v/>
      </c>
      <c r="BP38" s="512" t="str">
        <f t="shared" si="27"/>
        <v/>
      </c>
      <c r="BQ38" s="5" t="str">
        <f t="array" ref="BQ38">IFERROR(INDEX($BP$13:$BP$412, MATCH(0, COUNTIF($BQ$12:$BQ37, $BP$13:$BP$412), 0)),"")</f>
        <v/>
      </c>
      <c r="BR38" s="512" t="str">
        <f t="shared" si="19"/>
        <v/>
      </c>
      <c r="BS38" s="512" t="str">
        <f t="array" ref="BS38">IFERROR(INDEX($BR$13:$BR$412, MATCH(0, COUNTIF($BS$12:$BS37, $BR$13:$BR$412), 0)),"")</f>
        <v/>
      </c>
    </row>
    <row r="39" spans="1:71" s="512" customFormat="1" ht="12.75">
      <c r="A39" s="514">
        <f t="shared" si="20"/>
        <v>27</v>
      </c>
      <c r="B39" s="592"/>
      <c r="C39" s="590"/>
      <c r="D39" s="515"/>
      <c r="E39" s="515"/>
      <c r="F39" s="516"/>
      <c r="G39" s="517"/>
      <c r="H39" s="515"/>
      <c r="I39" s="1341" t="str">
        <f>IFERROR(G39/HLOOKUP(H39,RentsUA!$B$8:$J$9,2),"")</f>
        <v/>
      </c>
      <c r="J39" s="515"/>
      <c r="K39" s="521"/>
      <c r="L39" s="857">
        <f t="shared" si="0"/>
        <v>0</v>
      </c>
      <c r="M39" s="856"/>
      <c r="N39" s="518">
        <f t="shared" si="1"/>
        <v>0</v>
      </c>
      <c r="O39" s="588" t="str">
        <f>IF($M39=0,"",IFERROR(($L39+$M39)/(HLOOKUP($D39,RentsUA!$K$12:$Q$35,19,FALSE)),""))</f>
        <v/>
      </c>
      <c r="P39" s="588" t="str">
        <f>IF($M39=0,"",IFERROR(($M39+K39+L39)/(HLOOKUP($D39,RentsUA!$K$12:$Q$35,19,FALSE)),""))</f>
        <v/>
      </c>
      <c r="Q39" s="519"/>
      <c r="R39" s="858" t="str">
        <f>IF($Q39=0,"",VLOOKUP($Q39,RentsUA!$A$12:$H$35,MATCH($D39,RentsUA!$A$12:$H$12,0),FALSE))</f>
        <v/>
      </c>
      <c r="S39" s="517"/>
      <c r="T39" s="859"/>
      <c r="U39" s="857"/>
      <c r="V39" s="858" t="str">
        <f t="shared" si="21"/>
        <v/>
      </c>
      <c r="W39" s="590"/>
      <c r="X39" s="519"/>
      <c r="Y39" s="518" t="str">
        <f>IF(X39=0,"",VLOOKUP($X39,RentsUA!$A$12:$H$35,MATCH($D39,RentsUA!$A$12:$H$12,0),FALSE))</f>
        <v/>
      </c>
      <c r="Z39" s="647" t="str">
        <f t="shared" si="2"/>
        <v/>
      </c>
      <c r="AA39" s="1680" t="str">
        <f>IF(H39="","",IF(G39/HLOOKUP($H39,RentsUA!$M$8:$T$9,2,FALSE)&gt;1,"&gt; 80%","&lt;= 80%"))</f>
        <v/>
      </c>
      <c r="AB39" s="1448"/>
      <c r="AC39" s="1448"/>
      <c r="AD39" s="784"/>
      <c r="AE39" s="521"/>
      <c r="AF39" s="1050" t="str">
        <f>IF(AD39="","",IF(AD39=Lists!$U$3,M39,IF(AD39=Lists!$U$4,V39,IF(AD39=Lists!$U$5,Y39-L39,AE39))))</f>
        <v/>
      </c>
      <c r="AG39" s="518" t="str">
        <f t="shared" si="3"/>
        <v/>
      </c>
      <c r="AH39" s="588" t="str">
        <f t="shared" si="4"/>
        <v/>
      </c>
      <c r="AI39" s="588" t="str">
        <f>IF($AF39=0,0,IFERROR(($L39+$AF39)/(HLOOKUP($D39,RentsUA!$K$12:$Q$35,19,FALSE)),""))</f>
        <v/>
      </c>
      <c r="AJ39" s="588" t="str">
        <f>IF($AF39=0,0,IFERROR(($AF39+K39+L39)/(HLOOKUP($D39,RentsUA!$K$12:$Q$35,19,FALSE)),""))</f>
        <v/>
      </c>
      <c r="AK39" s="588" t="str">
        <f t="shared" si="22"/>
        <v/>
      </c>
      <c r="AL39" s="588" t="str">
        <f t="shared" si="23"/>
        <v/>
      </c>
      <c r="AM39" s="1448" t="str">
        <f t="shared" si="24"/>
        <v/>
      </c>
      <c r="AN39" s="1448" t="str">
        <f>IFERROR(AM39*(1+'7a.20YrDetails'!$F$9),"")</f>
        <v/>
      </c>
      <c r="AO39" s="1448" t="str">
        <f>IFERROR(AN39*(1+'7a.20YrDetails'!$F$9),"")</f>
        <v/>
      </c>
      <c r="AP39" s="1448" t="str">
        <f>IFERROR(AO39*(1+'7a.20YrDetails'!$F$9),"")</f>
        <v/>
      </c>
      <c r="AQ39" s="1448" t="str">
        <f>IFERROR(AP39*(1+'7a.20YrDetails'!$F$9),"")</f>
        <v/>
      </c>
      <c r="AR39" s="859"/>
      <c r="AS39" s="857" t="str">
        <f>IF($D39=0,"",VLOOKUP($AR39,RentsUA!$A$12:$H$35,MATCH($D39,RentsUA!$A$12:$H$12,0),FALSE)-L39)</f>
        <v/>
      </c>
      <c r="BP39" s="512" t="str">
        <f t="shared" si="27"/>
        <v/>
      </c>
      <c r="BQ39" s="5" t="str">
        <f t="array" ref="BQ39">IFERROR(INDEX($BP$13:$BP$412, MATCH(0, COUNTIF($BQ$12:$BQ38, $BP$13:$BP$412), 0)),"")</f>
        <v/>
      </c>
      <c r="BR39" s="512" t="str">
        <f t="shared" si="19"/>
        <v/>
      </c>
      <c r="BS39" s="512" t="str">
        <f t="array" ref="BS39">IFERROR(INDEX($BR$13:$BR$412, MATCH(0, COUNTIF($BS$12:$BS38, $BR$13:$BR$412), 0)),"")</f>
        <v/>
      </c>
    </row>
    <row r="40" spans="1:71" s="512" customFormat="1" ht="12.75">
      <c r="A40" s="514">
        <f t="shared" si="20"/>
        <v>28</v>
      </c>
      <c r="B40" s="592"/>
      <c r="C40" s="590"/>
      <c r="D40" s="515"/>
      <c r="E40" s="515"/>
      <c r="F40" s="516"/>
      <c r="G40" s="517"/>
      <c r="H40" s="515"/>
      <c r="I40" s="1341" t="str">
        <f>IFERROR(G40/HLOOKUP(H40,RentsUA!$B$8:$J$9,2),"")</f>
        <v/>
      </c>
      <c r="J40" s="515"/>
      <c r="K40" s="521"/>
      <c r="L40" s="857">
        <f t="shared" si="0"/>
        <v>0</v>
      </c>
      <c r="M40" s="856"/>
      <c r="N40" s="518">
        <f t="shared" si="1"/>
        <v>0</v>
      </c>
      <c r="O40" s="588" t="str">
        <f>IF($M40=0,"",IFERROR(($L40+$M40)/(HLOOKUP($D40,RentsUA!$K$12:$Q$35,19,FALSE)),""))</f>
        <v/>
      </c>
      <c r="P40" s="588" t="str">
        <f>IF($M40=0,"",IFERROR(($M40+K40+L40)/(HLOOKUP($D40,RentsUA!$K$12:$Q$35,19,FALSE)),""))</f>
        <v/>
      </c>
      <c r="Q40" s="519"/>
      <c r="R40" s="858" t="str">
        <f>IF($Q40=0,"",VLOOKUP($Q40,RentsUA!$A$12:$H$35,MATCH($D40,RentsUA!$A$12:$H$12,0),FALSE))</f>
        <v/>
      </c>
      <c r="S40" s="517"/>
      <c r="T40" s="859"/>
      <c r="U40" s="857"/>
      <c r="V40" s="858" t="str">
        <f t="shared" si="21"/>
        <v/>
      </c>
      <c r="W40" s="590"/>
      <c r="X40" s="519"/>
      <c r="Y40" s="518" t="str">
        <f>IF(X40=0,"",VLOOKUP($X40,RentsUA!$A$12:$H$35,MATCH($D40,RentsUA!$A$12:$H$12,0),FALSE))</f>
        <v/>
      </c>
      <c r="Z40" s="647" t="str">
        <f t="shared" si="2"/>
        <v/>
      </c>
      <c r="AA40" s="1680" t="str">
        <f>IF(H40="","",IF(G40/HLOOKUP($H40,RentsUA!$M$8:$T$9,2,FALSE)&gt;1,"&gt; 80%","&lt;= 80%"))</f>
        <v/>
      </c>
      <c r="AB40" s="1448"/>
      <c r="AC40" s="1448"/>
      <c r="AD40" s="784"/>
      <c r="AE40" s="521"/>
      <c r="AF40" s="1050" t="str">
        <f>IF(AD40="","",IF(AD40=Lists!$U$3,M40,IF(AD40=Lists!$U$4,V40,IF(AD40=Lists!$U$5,Y40-L40,AE40))))</f>
        <v/>
      </c>
      <c r="AG40" s="518" t="str">
        <f t="shared" si="3"/>
        <v/>
      </c>
      <c r="AH40" s="588" t="str">
        <f t="shared" si="4"/>
        <v/>
      </c>
      <c r="AI40" s="588" t="str">
        <f>IF($AF40=0,0,IFERROR(($L40+$AF40)/(HLOOKUP($D40,RentsUA!$K$12:$Q$35,19,FALSE)),""))</f>
        <v/>
      </c>
      <c r="AJ40" s="588" t="str">
        <f>IF($AF40=0,0,IFERROR(($AF40+K40+L40)/(HLOOKUP($D40,RentsUA!$K$12:$Q$35,19,FALSE)),""))</f>
        <v/>
      </c>
      <c r="AK40" s="588" t="str">
        <f t="shared" si="22"/>
        <v/>
      </c>
      <c r="AL40" s="588" t="str">
        <f t="shared" si="23"/>
        <v/>
      </c>
      <c r="AM40" s="1448" t="str">
        <f t="shared" si="24"/>
        <v/>
      </c>
      <c r="AN40" s="1448" t="str">
        <f>IFERROR(AM40*(1+'7a.20YrDetails'!$F$9),"")</f>
        <v/>
      </c>
      <c r="AO40" s="1448" t="str">
        <f>IFERROR(AN40*(1+'7a.20YrDetails'!$F$9),"")</f>
        <v/>
      </c>
      <c r="AP40" s="1448" t="str">
        <f>IFERROR(AO40*(1+'7a.20YrDetails'!$F$9),"")</f>
        <v/>
      </c>
      <c r="AQ40" s="1448" t="str">
        <f>IFERROR(AP40*(1+'7a.20YrDetails'!$F$9),"")</f>
        <v/>
      </c>
      <c r="AR40" s="859"/>
      <c r="AS40" s="857" t="str">
        <f>IF($D40=0,"",VLOOKUP($AR40,RentsUA!$A$12:$H$35,MATCH($D40,RentsUA!$A$12:$H$12,0),FALSE)-L40)</f>
        <v/>
      </c>
      <c r="BP40" s="512" t="str">
        <f t="shared" si="27"/>
        <v/>
      </c>
      <c r="BQ40" s="5" t="str">
        <f t="array" ref="BQ40">IFERROR(INDEX($BP$13:$BP$412, MATCH(0, COUNTIF($BQ$12:$BQ39, $BP$13:$BP$412), 0)),"")</f>
        <v/>
      </c>
      <c r="BR40" s="512" t="str">
        <f t="shared" si="19"/>
        <v/>
      </c>
      <c r="BS40" s="512" t="str">
        <f t="array" ref="BS40">IFERROR(INDEX($BR$13:$BR$412, MATCH(0, COUNTIF($BS$12:$BS39, $BR$13:$BR$412), 0)),"")</f>
        <v/>
      </c>
    </row>
    <row r="41" spans="1:71" s="512" customFormat="1" ht="12.75">
      <c r="A41" s="514">
        <f t="shared" si="20"/>
        <v>29</v>
      </c>
      <c r="B41" s="592"/>
      <c r="C41" s="590"/>
      <c r="D41" s="515"/>
      <c r="E41" s="515"/>
      <c r="F41" s="516"/>
      <c r="G41" s="517"/>
      <c r="H41" s="515"/>
      <c r="I41" s="1341" t="str">
        <f>IFERROR(G41/HLOOKUP(H41,RentsUA!$B$8:$J$9,2),"")</f>
        <v/>
      </c>
      <c r="J41" s="515"/>
      <c r="K41" s="521"/>
      <c r="L41" s="857">
        <f t="shared" si="0"/>
        <v>0</v>
      </c>
      <c r="M41" s="856"/>
      <c r="N41" s="518">
        <f t="shared" si="1"/>
        <v>0</v>
      </c>
      <c r="O41" s="588" t="str">
        <f>IF($M41=0,"",IFERROR(($L41+$M41)/(HLOOKUP($D41,RentsUA!$K$12:$Q$35,19,FALSE)),""))</f>
        <v/>
      </c>
      <c r="P41" s="588" t="str">
        <f>IF($M41=0,"",IFERROR(($M41+K41+L41)/(HLOOKUP($D41,RentsUA!$K$12:$Q$35,19,FALSE)),""))</f>
        <v/>
      </c>
      <c r="Q41" s="519"/>
      <c r="R41" s="858" t="str">
        <f>IF($Q41=0,"",VLOOKUP($Q41,RentsUA!$A$12:$H$35,MATCH($D41,RentsUA!$A$12:$H$12,0),FALSE))</f>
        <v/>
      </c>
      <c r="S41" s="517"/>
      <c r="T41" s="859"/>
      <c r="U41" s="857"/>
      <c r="V41" s="858" t="str">
        <f t="shared" si="21"/>
        <v/>
      </c>
      <c r="W41" s="590"/>
      <c r="X41" s="519"/>
      <c r="Y41" s="518" t="str">
        <f>IF(X41=0,"",VLOOKUP($X41,RentsUA!$A$12:$H$35,MATCH($D41,RentsUA!$A$12:$H$12,0),FALSE))</f>
        <v/>
      </c>
      <c r="Z41" s="647" t="str">
        <f t="shared" si="2"/>
        <v/>
      </c>
      <c r="AA41" s="1680" t="str">
        <f>IF(H41="","",IF(G41/HLOOKUP($H41,RentsUA!$M$8:$T$9,2,FALSE)&gt;1,"&gt; 80%","&lt;= 80%"))</f>
        <v/>
      </c>
      <c r="AB41" s="1448"/>
      <c r="AC41" s="1448"/>
      <c r="AD41" s="784"/>
      <c r="AE41" s="521"/>
      <c r="AF41" s="1050" t="str">
        <f>IF(AD41="","",IF(AD41=Lists!$U$3,M41,IF(AD41=Lists!$U$4,V41,IF(AD41=Lists!$U$5,Y41-L41,AE41))))</f>
        <v/>
      </c>
      <c r="AG41" s="518" t="str">
        <f t="shared" si="3"/>
        <v/>
      </c>
      <c r="AH41" s="588" t="str">
        <f t="shared" si="4"/>
        <v/>
      </c>
      <c r="AI41" s="588" t="str">
        <f>IF($AF41=0,0,IFERROR(($L41+$AF41)/(HLOOKUP($D41,RentsUA!$K$12:$Q$35,19,FALSE)),""))</f>
        <v/>
      </c>
      <c r="AJ41" s="588" t="str">
        <f>IF($AF41=0,0,IFERROR(($AF41+K41+L41)/(HLOOKUP($D41,RentsUA!$K$12:$Q$35,19,FALSE)),""))</f>
        <v/>
      </c>
      <c r="AK41" s="588" t="str">
        <f t="shared" si="22"/>
        <v/>
      </c>
      <c r="AL41" s="588" t="str">
        <f t="shared" si="23"/>
        <v/>
      </c>
      <c r="AM41" s="1448" t="str">
        <f t="shared" si="24"/>
        <v/>
      </c>
      <c r="AN41" s="1448" t="str">
        <f>IFERROR(AM41*(1+'7a.20YrDetails'!$F$9),"")</f>
        <v/>
      </c>
      <c r="AO41" s="1448" t="str">
        <f>IFERROR(AN41*(1+'7a.20YrDetails'!$F$9),"")</f>
        <v/>
      </c>
      <c r="AP41" s="1448" t="str">
        <f>IFERROR(AO41*(1+'7a.20YrDetails'!$F$9),"")</f>
        <v/>
      </c>
      <c r="AQ41" s="1448" t="str">
        <f>IFERROR(AP41*(1+'7a.20YrDetails'!$F$9),"")</f>
        <v/>
      </c>
      <c r="AR41" s="859"/>
      <c r="AS41" s="857" t="str">
        <f>IF($D41=0,"",VLOOKUP($AR41,RentsUA!$A$12:$H$35,MATCH($D41,RentsUA!$A$12:$H$12,0),FALSE)-L41)</f>
        <v/>
      </c>
      <c r="BP41" s="512" t="str">
        <f t="shared" si="27"/>
        <v/>
      </c>
      <c r="BQ41" s="5" t="str">
        <f t="array" ref="BQ41">IFERROR(INDEX($BP$13:$BP$412, MATCH(0, COUNTIF($BQ$12:$BQ40, $BP$13:$BP$412), 0)),"")</f>
        <v/>
      </c>
      <c r="BR41" s="512" t="str">
        <f t="shared" si="19"/>
        <v/>
      </c>
      <c r="BS41" s="512" t="str">
        <f t="array" ref="BS41">IFERROR(INDEX($BR$13:$BR$412, MATCH(0, COUNTIF($BS$12:$BS40, $BR$13:$BR$412), 0)),"")</f>
        <v/>
      </c>
    </row>
    <row r="42" spans="1:71" s="512" customFormat="1" ht="12.75">
      <c r="A42" s="514">
        <f t="shared" si="20"/>
        <v>30</v>
      </c>
      <c r="B42" s="592"/>
      <c r="C42" s="590"/>
      <c r="D42" s="515"/>
      <c r="E42" s="515"/>
      <c r="F42" s="516"/>
      <c r="G42" s="517"/>
      <c r="H42" s="515"/>
      <c r="I42" s="1341" t="str">
        <f>IFERROR(G42/HLOOKUP(H42,RentsUA!$B$8:$J$9,2),"")</f>
        <v/>
      </c>
      <c r="J42" s="515"/>
      <c r="K42" s="521"/>
      <c r="L42" s="857">
        <f t="shared" si="0"/>
        <v>0</v>
      </c>
      <c r="M42" s="856"/>
      <c r="N42" s="518">
        <f t="shared" si="1"/>
        <v>0</v>
      </c>
      <c r="O42" s="588" t="str">
        <f>IF($M42=0,"",IFERROR(($L42+$M42)/(HLOOKUP($D42,RentsUA!$K$12:$Q$35,19,FALSE)),""))</f>
        <v/>
      </c>
      <c r="P42" s="588" t="str">
        <f>IF($M42=0,"",IFERROR(($M42+K42+L42)/(HLOOKUP($D42,RentsUA!$K$12:$Q$35,19,FALSE)),""))</f>
        <v/>
      </c>
      <c r="Q42" s="519"/>
      <c r="R42" s="858" t="str">
        <f>IF($Q42=0,"",VLOOKUP($Q42,RentsUA!$A$12:$H$35,MATCH($D42,RentsUA!$A$12:$H$12,0),FALSE))</f>
        <v/>
      </c>
      <c r="S42" s="517"/>
      <c r="T42" s="859"/>
      <c r="U42" s="857"/>
      <c r="V42" s="858" t="str">
        <f t="shared" si="21"/>
        <v/>
      </c>
      <c r="W42" s="590"/>
      <c r="X42" s="519"/>
      <c r="Y42" s="518" t="str">
        <f>IF(X42=0,"",VLOOKUP($X42,RentsUA!$A$12:$H$35,MATCH($D42,RentsUA!$A$12:$H$12,0),FALSE))</f>
        <v/>
      </c>
      <c r="Z42" s="647" t="str">
        <f t="shared" si="2"/>
        <v/>
      </c>
      <c r="AA42" s="1680" t="str">
        <f>IF(H42="","",IF(G42/HLOOKUP($H42,RentsUA!$M$8:$T$9,2,FALSE)&gt;1,"&gt; 80%","&lt;= 80%"))</f>
        <v/>
      </c>
      <c r="AB42" s="1448"/>
      <c r="AC42" s="1448"/>
      <c r="AD42" s="784"/>
      <c r="AE42" s="521"/>
      <c r="AF42" s="1050" t="str">
        <f>IF(AD42="","",IF(AD42=Lists!$U$3,M42,IF(AD42=Lists!$U$4,V42,IF(AD42=Lists!$U$5,Y42-L42,AE42))))</f>
        <v/>
      </c>
      <c r="AG42" s="518" t="str">
        <f t="shared" si="3"/>
        <v/>
      </c>
      <c r="AH42" s="588" t="str">
        <f t="shared" si="4"/>
        <v/>
      </c>
      <c r="AI42" s="588" t="str">
        <f>IF($AF42=0,0,IFERROR(($L42+$AF42)/(HLOOKUP($D42,RentsUA!$K$12:$Q$35,19,FALSE)),""))</f>
        <v/>
      </c>
      <c r="AJ42" s="588" t="str">
        <f>IF($AF42=0,0,IFERROR(($AF42+K42+L42)/(HLOOKUP($D42,RentsUA!$K$12:$Q$35,19,FALSE)),""))</f>
        <v/>
      </c>
      <c r="AK42" s="588" t="str">
        <f t="shared" si="22"/>
        <v/>
      </c>
      <c r="AL42" s="588" t="str">
        <f t="shared" si="23"/>
        <v/>
      </c>
      <c r="AM42" s="1448" t="str">
        <f t="shared" si="24"/>
        <v/>
      </c>
      <c r="AN42" s="1448" t="str">
        <f>IFERROR(AM42*(1+'7a.20YrDetails'!$F$9),"")</f>
        <v/>
      </c>
      <c r="AO42" s="1448" t="str">
        <f>IFERROR(AN42*(1+'7a.20YrDetails'!$F$9),"")</f>
        <v/>
      </c>
      <c r="AP42" s="1448" t="str">
        <f>IFERROR(AO42*(1+'7a.20YrDetails'!$F$9),"")</f>
        <v/>
      </c>
      <c r="AQ42" s="1448" t="str">
        <f>IFERROR(AP42*(1+'7a.20YrDetails'!$F$9),"")</f>
        <v/>
      </c>
      <c r="AR42" s="859"/>
      <c r="AS42" s="857" t="str">
        <f>IF($D42=0,"",VLOOKUP($AR42,RentsUA!$A$12:$H$35,MATCH($D42,RentsUA!$A$12:$H$12,0),FALSE)-L42)</f>
        <v/>
      </c>
      <c r="BP42" s="512" t="str">
        <f t="shared" si="27"/>
        <v/>
      </c>
      <c r="BQ42" s="5" t="str">
        <f t="array" ref="BQ42">IFERROR(INDEX($BP$13:$BP$412, MATCH(0, COUNTIF($BQ$12:$BQ41, $BP$13:$BP$412), 0)),"")</f>
        <v/>
      </c>
      <c r="BR42" s="512" t="str">
        <f t="shared" si="19"/>
        <v/>
      </c>
      <c r="BS42" s="512" t="str">
        <f t="array" ref="BS42">IFERROR(INDEX($BR$13:$BR$412, MATCH(0, COUNTIF($BS$12:$BS41, $BR$13:$BR$412), 0)),"")</f>
        <v/>
      </c>
    </row>
    <row r="43" spans="1:71" s="512" customFormat="1" ht="12.75">
      <c r="A43" s="514">
        <f t="shared" si="20"/>
        <v>31</v>
      </c>
      <c r="B43" s="592"/>
      <c r="C43" s="590"/>
      <c r="D43" s="515"/>
      <c r="E43" s="515"/>
      <c r="F43" s="516"/>
      <c r="G43" s="517"/>
      <c r="H43" s="515"/>
      <c r="I43" s="1341" t="str">
        <f>IFERROR(G43/HLOOKUP(H43,RentsUA!$B$8:$J$9,2),"")</f>
        <v/>
      </c>
      <c r="J43" s="515"/>
      <c r="K43" s="521"/>
      <c r="L43" s="857">
        <f t="shared" si="0"/>
        <v>0</v>
      </c>
      <c r="M43" s="856"/>
      <c r="N43" s="518">
        <f t="shared" si="1"/>
        <v>0</v>
      </c>
      <c r="O43" s="588" t="str">
        <f>IF($M43=0,"",IFERROR(($L43+$M43)/(HLOOKUP($D43,RentsUA!$K$12:$Q$35,19,FALSE)),""))</f>
        <v/>
      </c>
      <c r="P43" s="588" t="str">
        <f>IF($M43=0,"",IFERROR(($M43+K43+L43)/(HLOOKUP($D43,RentsUA!$K$12:$Q$35,19,FALSE)),""))</f>
        <v/>
      </c>
      <c r="Q43" s="519"/>
      <c r="R43" s="858" t="str">
        <f>IF($Q43=0,"",VLOOKUP($Q43,RentsUA!$A$12:$H$35,MATCH($D43,RentsUA!$A$12:$H$12,0),FALSE))</f>
        <v/>
      </c>
      <c r="S43" s="517"/>
      <c r="T43" s="859"/>
      <c r="U43" s="857"/>
      <c r="V43" s="858" t="str">
        <f t="shared" si="21"/>
        <v/>
      </c>
      <c r="W43" s="590"/>
      <c r="X43" s="519"/>
      <c r="Y43" s="518" t="str">
        <f>IF(X43=0,"",VLOOKUP($X43,RentsUA!$A$12:$H$35,MATCH($D43,RentsUA!$A$12:$H$12,0),FALSE))</f>
        <v/>
      </c>
      <c r="Z43" s="647" t="str">
        <f t="shared" si="2"/>
        <v/>
      </c>
      <c r="AA43" s="1680" t="str">
        <f>IF(H43="","",IF(G43/HLOOKUP($H43,RentsUA!$M$8:$T$9,2,FALSE)&gt;1,"&gt; 80%","&lt;= 80%"))</f>
        <v/>
      </c>
      <c r="AB43" s="1448"/>
      <c r="AC43" s="1448"/>
      <c r="AD43" s="784"/>
      <c r="AE43" s="521"/>
      <c r="AF43" s="1050" t="str">
        <f>IF(AD43="","",IF(AD43=Lists!$U$3,M43,IF(AD43=Lists!$U$4,V43,IF(AD43=Lists!$U$5,Y43-L43,AE43))))</f>
        <v/>
      </c>
      <c r="AG43" s="518" t="str">
        <f t="shared" si="3"/>
        <v/>
      </c>
      <c r="AH43" s="588" t="str">
        <f t="shared" si="4"/>
        <v/>
      </c>
      <c r="AI43" s="588" t="str">
        <f>IF($AF43=0,0,IFERROR(($L43+$AF43)/(HLOOKUP($D43,RentsUA!$K$12:$Q$35,19,FALSE)),""))</f>
        <v/>
      </c>
      <c r="AJ43" s="588" t="str">
        <f>IF($AF43=0,0,IFERROR(($AF43+K43+L43)/(HLOOKUP($D43,RentsUA!$K$12:$Q$35,19,FALSE)),""))</f>
        <v/>
      </c>
      <c r="AK43" s="588" t="str">
        <f t="shared" si="22"/>
        <v/>
      </c>
      <c r="AL43" s="588" t="str">
        <f t="shared" si="23"/>
        <v/>
      </c>
      <c r="AM43" s="1448" t="str">
        <f t="shared" si="24"/>
        <v/>
      </c>
      <c r="AN43" s="1448" t="str">
        <f>IFERROR(AM43*(1+'7a.20YrDetails'!$F$9),"")</f>
        <v/>
      </c>
      <c r="AO43" s="1448" t="str">
        <f>IFERROR(AN43*(1+'7a.20YrDetails'!$F$9),"")</f>
        <v/>
      </c>
      <c r="AP43" s="1448" t="str">
        <f>IFERROR(AO43*(1+'7a.20YrDetails'!$F$9),"")</f>
        <v/>
      </c>
      <c r="AQ43" s="1448" t="str">
        <f>IFERROR(AP43*(1+'7a.20YrDetails'!$F$9),"")</f>
        <v/>
      </c>
      <c r="AR43" s="859"/>
      <c r="AS43" s="857" t="str">
        <f>IF($D43=0,"",VLOOKUP($AR43,RentsUA!$A$12:$H$35,MATCH($D43,RentsUA!$A$12:$H$12,0),FALSE)-L43)</f>
        <v/>
      </c>
      <c r="BP43" s="512" t="str">
        <f t="shared" si="27"/>
        <v/>
      </c>
      <c r="BQ43" s="5" t="str">
        <f t="array" ref="BQ43">IFERROR(INDEX($BP$13:$BP$412, MATCH(0, COUNTIF($BQ$12:$BQ42, $BP$13:$BP$412), 0)),"")</f>
        <v/>
      </c>
      <c r="BR43" s="512" t="str">
        <f t="shared" si="19"/>
        <v/>
      </c>
      <c r="BS43" s="512" t="str">
        <f t="array" ref="BS43">IFERROR(INDEX($BR$13:$BR$412, MATCH(0, COUNTIF($BS$12:$BS42, $BR$13:$BR$412), 0)),"")</f>
        <v/>
      </c>
    </row>
    <row r="44" spans="1:71" s="512" customFormat="1" ht="12.75">
      <c r="A44" s="514">
        <f t="shared" si="20"/>
        <v>32</v>
      </c>
      <c r="B44" s="592"/>
      <c r="C44" s="590"/>
      <c r="D44" s="515"/>
      <c r="E44" s="515"/>
      <c r="F44" s="516"/>
      <c r="G44" s="517"/>
      <c r="H44" s="515"/>
      <c r="I44" s="1341" t="str">
        <f>IFERROR(G44/HLOOKUP(H44,RentsUA!$B$8:$J$9,2),"")</f>
        <v/>
      </c>
      <c r="J44" s="515"/>
      <c r="K44" s="521"/>
      <c r="L44" s="857">
        <f t="shared" si="0"/>
        <v>0</v>
      </c>
      <c r="M44" s="856"/>
      <c r="N44" s="518">
        <f t="shared" si="1"/>
        <v>0</v>
      </c>
      <c r="O44" s="588" t="str">
        <f>IF($M44=0,"",IFERROR(($L44+$M44)/(HLOOKUP($D44,RentsUA!$K$12:$Q$35,19,FALSE)),""))</f>
        <v/>
      </c>
      <c r="P44" s="588" t="str">
        <f>IF($M44=0,"",IFERROR(($M44+K44+L44)/(HLOOKUP($D44,RentsUA!$K$12:$Q$35,19,FALSE)),""))</f>
        <v/>
      </c>
      <c r="Q44" s="519"/>
      <c r="R44" s="858" t="str">
        <f>IF($Q44=0,"",VLOOKUP($Q44,RentsUA!$A$12:$H$35,MATCH($D44,RentsUA!$A$12:$H$12,0),FALSE))</f>
        <v/>
      </c>
      <c r="S44" s="517"/>
      <c r="T44" s="859"/>
      <c r="U44" s="857"/>
      <c r="V44" s="858" t="str">
        <f t="shared" si="21"/>
        <v/>
      </c>
      <c r="W44" s="590"/>
      <c r="X44" s="519"/>
      <c r="Y44" s="518" t="str">
        <f>IF(X44=0,"",VLOOKUP($X44,RentsUA!$A$12:$H$35,MATCH($D44,RentsUA!$A$12:$H$12,0),FALSE))</f>
        <v/>
      </c>
      <c r="Z44" s="647" t="str">
        <f t="shared" si="2"/>
        <v/>
      </c>
      <c r="AA44" s="1680" t="str">
        <f>IF(H44="","",IF(G44/HLOOKUP($H44,RentsUA!$M$8:$T$9,2,FALSE)&gt;1,"&gt; 80%","&lt;= 80%"))</f>
        <v/>
      </c>
      <c r="AB44" s="1448"/>
      <c r="AC44" s="1448"/>
      <c r="AD44" s="784"/>
      <c r="AE44" s="521"/>
      <c r="AF44" s="1050" t="str">
        <f>IF(AD44="","",IF(AD44=Lists!$U$3,M44,IF(AD44=Lists!$U$4,V44,IF(AD44=Lists!$U$5,Y44-L44,AE44))))</f>
        <v/>
      </c>
      <c r="AG44" s="518" t="str">
        <f t="shared" si="3"/>
        <v/>
      </c>
      <c r="AH44" s="588" t="str">
        <f t="shared" si="4"/>
        <v/>
      </c>
      <c r="AI44" s="588" t="str">
        <f>IF($AF44=0,0,IFERROR(($L44+$AF44)/(HLOOKUP($D44,RentsUA!$K$12:$Q$35,19,FALSE)),""))</f>
        <v/>
      </c>
      <c r="AJ44" s="588" t="str">
        <f>IF($AF44=0,0,IFERROR(($AF44+K44+L44)/(HLOOKUP($D44,RentsUA!$K$12:$Q$35,19,FALSE)),""))</f>
        <v/>
      </c>
      <c r="AK44" s="588" t="str">
        <f t="shared" si="22"/>
        <v/>
      </c>
      <c r="AL44" s="588" t="str">
        <f t="shared" si="23"/>
        <v/>
      </c>
      <c r="AM44" s="1448" t="str">
        <f t="shared" si="24"/>
        <v/>
      </c>
      <c r="AN44" s="1448" t="str">
        <f>IFERROR(AM44*(1+'7a.20YrDetails'!$F$9),"")</f>
        <v/>
      </c>
      <c r="AO44" s="1448" t="str">
        <f>IFERROR(AN44*(1+'7a.20YrDetails'!$F$9),"")</f>
        <v/>
      </c>
      <c r="AP44" s="1448" t="str">
        <f>IFERROR(AO44*(1+'7a.20YrDetails'!$F$9),"")</f>
        <v/>
      </c>
      <c r="AQ44" s="1448" t="str">
        <f>IFERROR(AP44*(1+'7a.20YrDetails'!$F$9),"")</f>
        <v/>
      </c>
      <c r="AR44" s="859"/>
      <c r="AS44" s="857" t="str">
        <f>IF($D44=0,"",VLOOKUP($AR44,RentsUA!$A$12:$H$35,MATCH($D44,RentsUA!$A$12:$H$12,0),FALSE)-L44)</f>
        <v/>
      </c>
      <c r="BP44" s="512" t="str">
        <f t="shared" si="27"/>
        <v/>
      </c>
      <c r="BQ44" s="5" t="str">
        <f t="array" ref="BQ44">IFERROR(INDEX($BP$13:$BP$412, MATCH(0, COUNTIF($BQ$12:$BQ43, $BP$13:$BP$412), 0)),"")</f>
        <v/>
      </c>
      <c r="BR44" s="512" t="str">
        <f t="shared" si="19"/>
        <v/>
      </c>
      <c r="BS44" s="512" t="str">
        <f t="array" ref="BS44">IFERROR(INDEX($BR$13:$BR$412, MATCH(0, COUNTIF($BS$12:$BS43, $BR$13:$BR$412), 0)),"")</f>
        <v/>
      </c>
    </row>
    <row r="45" spans="1:71" s="512" customFormat="1" ht="12.75">
      <c r="A45" s="514">
        <f t="shared" si="20"/>
        <v>33</v>
      </c>
      <c r="B45" s="592"/>
      <c r="C45" s="590"/>
      <c r="D45" s="515"/>
      <c r="E45" s="515"/>
      <c r="F45" s="516"/>
      <c r="G45" s="517"/>
      <c r="H45" s="515"/>
      <c r="I45" s="1341" t="str">
        <f>IFERROR(G45/HLOOKUP(H45,RentsUA!$B$8:$J$9,2),"")</f>
        <v/>
      </c>
      <c r="J45" s="515"/>
      <c r="K45" s="521"/>
      <c r="L45" s="857">
        <f t="shared" si="0"/>
        <v>0</v>
      </c>
      <c r="M45" s="856"/>
      <c r="N45" s="518">
        <f t="shared" si="1"/>
        <v>0</v>
      </c>
      <c r="O45" s="588" t="str">
        <f>IF($M45=0,"",IFERROR(($L45+$M45)/(HLOOKUP($D45,RentsUA!$K$12:$Q$35,19,FALSE)),""))</f>
        <v/>
      </c>
      <c r="P45" s="588" t="str">
        <f>IF($M45=0,"",IFERROR(($M45+K45+L45)/(HLOOKUP($D45,RentsUA!$K$12:$Q$35,19,FALSE)),""))</f>
        <v/>
      </c>
      <c r="Q45" s="519"/>
      <c r="R45" s="858" t="str">
        <f>IF($Q45=0,"",VLOOKUP($Q45,RentsUA!$A$12:$H$35,MATCH($D45,RentsUA!$A$12:$H$12,0),FALSE))</f>
        <v/>
      </c>
      <c r="S45" s="517"/>
      <c r="T45" s="859"/>
      <c r="U45" s="857"/>
      <c r="V45" s="858" t="str">
        <f t="shared" si="21"/>
        <v/>
      </c>
      <c r="W45" s="590"/>
      <c r="X45" s="519"/>
      <c r="Y45" s="518" t="str">
        <f>IF(X45=0,"",VLOOKUP($X45,RentsUA!$A$12:$H$35,MATCH($D45,RentsUA!$A$12:$H$12,0),FALSE))</f>
        <v/>
      </c>
      <c r="Z45" s="647" t="str">
        <f t="shared" si="2"/>
        <v/>
      </c>
      <c r="AA45" s="1680" t="str">
        <f>IF(H45="","",IF(G45/HLOOKUP($H45,RentsUA!$M$8:$T$9,2,FALSE)&gt;1,"&gt; 80%","&lt;= 80%"))</f>
        <v/>
      </c>
      <c r="AB45" s="1448"/>
      <c r="AC45" s="1448"/>
      <c r="AD45" s="784"/>
      <c r="AE45" s="521"/>
      <c r="AF45" s="1050" t="str">
        <f>IF(AD45="","",IF(AD45=Lists!$U$3,M45,IF(AD45=Lists!$U$4,V45,IF(AD45=Lists!$U$5,Y45-L45,AE45))))</f>
        <v/>
      </c>
      <c r="AG45" s="518" t="str">
        <f t="shared" si="3"/>
        <v/>
      </c>
      <c r="AH45" s="588" t="str">
        <f t="shared" si="4"/>
        <v/>
      </c>
      <c r="AI45" s="588" t="str">
        <f>IF($AF45=0,0,IFERROR(($L45+$AF45)/(HLOOKUP($D45,RentsUA!$K$12:$Q$35,19,FALSE)),""))</f>
        <v/>
      </c>
      <c r="AJ45" s="588" t="str">
        <f>IF($AF45=0,0,IFERROR(($AF45+K45+L45)/(HLOOKUP($D45,RentsUA!$K$12:$Q$35,19,FALSE)),""))</f>
        <v/>
      </c>
      <c r="AK45" s="588" t="str">
        <f t="shared" si="22"/>
        <v/>
      </c>
      <c r="AL45" s="588" t="str">
        <f t="shared" si="23"/>
        <v/>
      </c>
      <c r="AM45" s="1448" t="str">
        <f t="shared" si="24"/>
        <v/>
      </c>
      <c r="AN45" s="1448" t="str">
        <f>IFERROR(AM45*(1+'7a.20YrDetails'!$F$9),"")</f>
        <v/>
      </c>
      <c r="AO45" s="1448" t="str">
        <f>IFERROR(AN45*(1+'7a.20YrDetails'!$F$9),"")</f>
        <v/>
      </c>
      <c r="AP45" s="1448" t="str">
        <f>IFERROR(AO45*(1+'7a.20YrDetails'!$F$9),"")</f>
        <v/>
      </c>
      <c r="AQ45" s="1448" t="str">
        <f>IFERROR(AP45*(1+'7a.20YrDetails'!$F$9),"")</f>
        <v/>
      </c>
      <c r="AR45" s="859"/>
      <c r="AS45" s="857" t="str">
        <f>IF($D45=0,"",VLOOKUP($AR45,RentsUA!$A$12:$H$35,MATCH($D45,RentsUA!$A$12:$H$12,0),FALSE)-L45)</f>
        <v/>
      </c>
      <c r="BP45" s="512" t="str">
        <f t="shared" si="27"/>
        <v/>
      </c>
      <c r="BQ45" s="5" t="str">
        <f t="array" ref="BQ45">IFERROR(INDEX($BP$13:$BP$412, MATCH(0, COUNTIF($BQ$12:$BQ44, $BP$13:$BP$412), 0)),"")</f>
        <v/>
      </c>
      <c r="BR45" s="512" t="str">
        <f t="shared" ref="BR45:BR76" si="28">IF(X45="","",CONCATENATE("MOHCD ",X45*100,"%"))</f>
        <v/>
      </c>
      <c r="BS45" s="512" t="str">
        <f t="array" ref="BS45">IFERROR(INDEX($BR$13:$BR$412, MATCH(0, COUNTIF($BS$12:$BS44, $BR$13:$BR$412), 0)),"")</f>
        <v/>
      </c>
    </row>
    <row r="46" spans="1:71" s="512" customFormat="1" ht="12.75">
      <c r="A46" s="514">
        <f t="shared" si="20"/>
        <v>34</v>
      </c>
      <c r="B46" s="592"/>
      <c r="C46" s="590"/>
      <c r="D46" s="515"/>
      <c r="E46" s="515"/>
      <c r="F46" s="516"/>
      <c r="G46" s="517"/>
      <c r="H46" s="515"/>
      <c r="I46" s="1341" t="str">
        <f>IFERROR(G46/HLOOKUP(H46,RentsUA!$B$8:$J$9,2),"")</f>
        <v/>
      </c>
      <c r="J46" s="515"/>
      <c r="K46" s="521"/>
      <c r="L46" s="857">
        <f t="shared" si="0"/>
        <v>0</v>
      </c>
      <c r="M46" s="856"/>
      <c r="N46" s="518">
        <f t="shared" si="1"/>
        <v>0</v>
      </c>
      <c r="O46" s="588" t="str">
        <f>IF($M46=0,"",IFERROR(($L46+$M46)/(HLOOKUP($D46,RentsUA!$K$12:$Q$35,19,FALSE)),""))</f>
        <v/>
      </c>
      <c r="P46" s="588" t="str">
        <f>IF($M46=0,"",IFERROR(($M46+K46+L46)/(HLOOKUP($D46,RentsUA!$K$12:$Q$35,19,FALSE)),""))</f>
        <v/>
      </c>
      <c r="Q46" s="519"/>
      <c r="R46" s="858" t="str">
        <f>IF($Q46=0,"",VLOOKUP($Q46,RentsUA!$A$12:$H$35,MATCH($D46,RentsUA!$A$12:$H$12,0),FALSE))</f>
        <v/>
      </c>
      <c r="S46" s="517"/>
      <c r="T46" s="859"/>
      <c r="U46" s="857"/>
      <c r="V46" s="858" t="str">
        <f t="shared" si="21"/>
        <v/>
      </c>
      <c r="W46" s="590"/>
      <c r="X46" s="519"/>
      <c r="Y46" s="518" t="str">
        <f>IF(X46=0,"",VLOOKUP($X46,RentsUA!$A$12:$H$35,MATCH($D46,RentsUA!$A$12:$H$12,0),FALSE))</f>
        <v/>
      </c>
      <c r="Z46" s="647" t="str">
        <f t="shared" si="2"/>
        <v/>
      </c>
      <c r="AA46" s="1680" t="str">
        <f>IF(H46="","",IF(G46/HLOOKUP($H46,RentsUA!$M$8:$T$9,2,FALSE)&gt;1,"&gt; 80%","&lt;= 80%"))</f>
        <v/>
      </c>
      <c r="AB46" s="1448"/>
      <c r="AC46" s="1448"/>
      <c r="AD46" s="784"/>
      <c r="AE46" s="521"/>
      <c r="AF46" s="1050" t="str">
        <f>IF(AD46="","",IF(AD46=Lists!$U$3,M46,IF(AD46=Lists!$U$4,V46,IF(AD46=Lists!$U$5,Y46-L46,AE46))))</f>
        <v/>
      </c>
      <c r="AG46" s="518" t="str">
        <f t="shared" si="3"/>
        <v/>
      </c>
      <c r="AH46" s="588" t="str">
        <f t="shared" si="4"/>
        <v/>
      </c>
      <c r="AI46" s="588" t="str">
        <f>IF($AF46=0,0,IFERROR(($L46+$AF46)/(HLOOKUP($D46,RentsUA!$K$12:$Q$35,19,FALSE)),""))</f>
        <v/>
      </c>
      <c r="AJ46" s="588" t="str">
        <f>IF($AF46=0,0,IFERROR(($AF46+K46+L46)/(HLOOKUP($D46,RentsUA!$K$12:$Q$35,19,FALSE)),""))</f>
        <v/>
      </c>
      <c r="AK46" s="588" t="str">
        <f t="shared" si="22"/>
        <v/>
      </c>
      <c r="AL46" s="588" t="str">
        <f t="shared" si="23"/>
        <v/>
      </c>
      <c r="AM46" s="1448" t="str">
        <f t="shared" si="24"/>
        <v/>
      </c>
      <c r="AN46" s="1448" t="str">
        <f>IFERROR(AM46*(1+'7a.20YrDetails'!$F$9),"")</f>
        <v/>
      </c>
      <c r="AO46" s="1448" t="str">
        <f>IFERROR(AN46*(1+'7a.20YrDetails'!$F$9),"")</f>
        <v/>
      </c>
      <c r="AP46" s="1448" t="str">
        <f>IFERROR(AO46*(1+'7a.20YrDetails'!$F$9),"")</f>
        <v/>
      </c>
      <c r="AQ46" s="1448" t="str">
        <f>IFERROR(AP46*(1+'7a.20YrDetails'!$F$9),"")</f>
        <v/>
      </c>
      <c r="AR46" s="859"/>
      <c r="AS46" s="857" t="str">
        <f>IF($D46=0,"",VLOOKUP($AR46,RentsUA!$A$12:$H$35,MATCH($D46,RentsUA!$A$12:$H$12,0),FALSE)-L46)</f>
        <v/>
      </c>
      <c r="BP46" s="512" t="str">
        <f t="shared" si="27"/>
        <v/>
      </c>
      <c r="BQ46" s="5" t="str">
        <f t="array" ref="BQ46">IFERROR(INDEX($BP$13:$BP$412, MATCH(0, COUNTIF($BQ$12:$BQ45, $BP$13:$BP$412), 0)),"")</f>
        <v/>
      </c>
      <c r="BR46" s="512" t="str">
        <f t="shared" si="28"/>
        <v/>
      </c>
      <c r="BS46" s="512" t="str">
        <f t="array" ref="BS46">IFERROR(INDEX($BR$13:$BR$412, MATCH(0, COUNTIF($BS$12:$BS45, $BR$13:$BR$412), 0)),"")</f>
        <v/>
      </c>
    </row>
    <row r="47" spans="1:71" s="512" customFormat="1" ht="12.75">
      <c r="A47" s="514">
        <f t="shared" si="20"/>
        <v>35</v>
      </c>
      <c r="B47" s="592"/>
      <c r="C47" s="590"/>
      <c r="D47" s="515"/>
      <c r="E47" s="515"/>
      <c r="F47" s="516"/>
      <c r="G47" s="517"/>
      <c r="H47" s="515"/>
      <c r="I47" s="1341" t="str">
        <f>IFERROR(G47/HLOOKUP(H47,RentsUA!$B$8:$J$9,2),"")</f>
        <v/>
      </c>
      <c r="J47" s="515"/>
      <c r="K47" s="521"/>
      <c r="L47" s="857">
        <f t="shared" si="0"/>
        <v>0</v>
      </c>
      <c r="M47" s="856"/>
      <c r="N47" s="518">
        <f t="shared" si="1"/>
        <v>0</v>
      </c>
      <c r="O47" s="588" t="str">
        <f>IF($M47=0,"",IFERROR(($L47+$M47)/(HLOOKUP($D47,RentsUA!$K$12:$Q$35,19,FALSE)),""))</f>
        <v/>
      </c>
      <c r="P47" s="588" t="str">
        <f>IF($M47=0,"",IFERROR(($M47+K47+L47)/(HLOOKUP($D47,RentsUA!$K$12:$Q$35,19,FALSE)),""))</f>
        <v/>
      </c>
      <c r="Q47" s="519"/>
      <c r="R47" s="858" t="str">
        <f>IF($Q47=0,"",VLOOKUP($Q47,RentsUA!$A$12:$H$35,MATCH($D47,RentsUA!$A$12:$H$12,0),FALSE))</f>
        <v/>
      </c>
      <c r="S47" s="517"/>
      <c r="T47" s="859"/>
      <c r="U47" s="857"/>
      <c r="V47" s="858" t="str">
        <f t="shared" si="21"/>
        <v/>
      </c>
      <c r="W47" s="590"/>
      <c r="X47" s="519"/>
      <c r="Y47" s="518" t="str">
        <f>IF(X47=0,"",VLOOKUP($X47,RentsUA!$A$12:$H$35,MATCH($D47,RentsUA!$A$12:$H$12,0),FALSE))</f>
        <v/>
      </c>
      <c r="Z47" s="647" t="str">
        <f t="shared" si="2"/>
        <v/>
      </c>
      <c r="AA47" s="1680" t="str">
        <f>IF(H47="","",IF(G47/HLOOKUP($H47,RentsUA!$M$8:$T$9,2,FALSE)&gt;1,"&gt; 80%","&lt;= 80%"))</f>
        <v/>
      </c>
      <c r="AB47" s="1448"/>
      <c r="AC47" s="1448"/>
      <c r="AD47" s="784"/>
      <c r="AE47" s="521"/>
      <c r="AF47" s="1050" t="str">
        <f>IF(AD47="","",IF(AD47=Lists!$U$3,M47,IF(AD47=Lists!$U$4,V47,IF(AD47=Lists!$U$5,Y47-L47,AE47))))</f>
        <v/>
      </c>
      <c r="AG47" s="518" t="str">
        <f t="shared" si="3"/>
        <v/>
      </c>
      <c r="AH47" s="588" t="str">
        <f t="shared" si="4"/>
        <v/>
      </c>
      <c r="AI47" s="588" t="str">
        <f>IF($AF47=0,0,IFERROR(($L47+$AF47)/(HLOOKUP($D47,RentsUA!$K$12:$Q$35,19,FALSE)),""))</f>
        <v/>
      </c>
      <c r="AJ47" s="588" t="str">
        <f>IF($AF47=0,0,IFERROR(($AF47+K47+L47)/(HLOOKUP($D47,RentsUA!$K$12:$Q$35,19,FALSE)),""))</f>
        <v/>
      </c>
      <c r="AK47" s="588" t="str">
        <f t="shared" si="22"/>
        <v/>
      </c>
      <c r="AL47" s="588" t="str">
        <f t="shared" si="23"/>
        <v/>
      </c>
      <c r="AM47" s="1448" t="str">
        <f t="shared" si="24"/>
        <v/>
      </c>
      <c r="AN47" s="1448" t="str">
        <f>IFERROR(AM47*(1+'7a.20YrDetails'!$F$9),"")</f>
        <v/>
      </c>
      <c r="AO47" s="1448" t="str">
        <f>IFERROR(AN47*(1+'7a.20YrDetails'!$F$9),"")</f>
        <v/>
      </c>
      <c r="AP47" s="1448" t="str">
        <f>IFERROR(AO47*(1+'7a.20YrDetails'!$F$9),"")</f>
        <v/>
      </c>
      <c r="AQ47" s="1448" t="str">
        <f>IFERROR(AP47*(1+'7a.20YrDetails'!$F$9),"")</f>
        <v/>
      </c>
      <c r="AR47" s="859"/>
      <c r="AS47" s="857" t="str">
        <f>IF($D47=0,"",VLOOKUP($AR47,RentsUA!$A$12:$H$35,MATCH($D47,RentsUA!$A$12:$H$12,0),FALSE)-L47)</f>
        <v/>
      </c>
      <c r="BP47" s="512" t="str">
        <f t="shared" si="27"/>
        <v/>
      </c>
      <c r="BQ47" s="5" t="str">
        <f t="array" ref="BQ47">IFERROR(INDEX($BP$13:$BP$412, MATCH(0, COUNTIF($BQ$12:$BQ46, $BP$13:$BP$412), 0)),"")</f>
        <v/>
      </c>
      <c r="BR47" s="512" t="str">
        <f t="shared" si="28"/>
        <v/>
      </c>
      <c r="BS47" s="512" t="str">
        <f t="array" ref="BS47">IFERROR(INDEX($BR$13:$BR$412, MATCH(0, COUNTIF($BS$12:$BS46, $BR$13:$BR$412), 0)),"")</f>
        <v/>
      </c>
    </row>
    <row r="48" spans="1:71" s="512" customFormat="1" ht="12.75">
      <c r="A48" s="514">
        <f t="shared" si="20"/>
        <v>36</v>
      </c>
      <c r="B48" s="592"/>
      <c r="C48" s="590"/>
      <c r="D48" s="515"/>
      <c r="E48" s="515"/>
      <c r="F48" s="516"/>
      <c r="G48" s="517"/>
      <c r="H48" s="515"/>
      <c r="I48" s="1341" t="str">
        <f>IFERROR(G48/HLOOKUP(H48,RentsUA!$B$8:$J$9,2),"")</f>
        <v/>
      </c>
      <c r="J48" s="515"/>
      <c r="K48" s="521"/>
      <c r="L48" s="857">
        <f t="shared" si="0"/>
        <v>0</v>
      </c>
      <c r="M48" s="856"/>
      <c r="N48" s="518">
        <f t="shared" si="1"/>
        <v>0</v>
      </c>
      <c r="O48" s="588" t="str">
        <f>IF($M48=0,"",IFERROR(($L48+$M48)/(HLOOKUP($D48,RentsUA!$K$12:$Q$35,19,FALSE)),""))</f>
        <v/>
      </c>
      <c r="P48" s="588" t="str">
        <f>IF($M48=0,"",IFERROR(($M48+K48+L48)/(HLOOKUP($D48,RentsUA!$K$12:$Q$35,19,FALSE)),""))</f>
        <v/>
      </c>
      <c r="Q48" s="519"/>
      <c r="R48" s="858" t="str">
        <f>IF($Q48=0,"",VLOOKUP($Q48,RentsUA!$A$12:$H$35,MATCH($D48,RentsUA!$A$12:$H$12,0),FALSE))</f>
        <v/>
      </c>
      <c r="S48" s="517"/>
      <c r="T48" s="859"/>
      <c r="U48" s="857"/>
      <c r="V48" s="858" t="str">
        <f t="shared" si="21"/>
        <v/>
      </c>
      <c r="W48" s="590"/>
      <c r="X48" s="519"/>
      <c r="Y48" s="518" t="str">
        <f>IF(X48=0,"",VLOOKUP($X48,RentsUA!$A$12:$H$35,MATCH($D48,RentsUA!$A$12:$H$12,0),FALSE))</f>
        <v/>
      </c>
      <c r="Z48" s="647" t="str">
        <f t="shared" si="2"/>
        <v/>
      </c>
      <c r="AA48" s="1680" t="str">
        <f>IF(H48="","",IF(G48/HLOOKUP($H48,RentsUA!$M$8:$T$9,2,FALSE)&gt;1,"&gt; 80%","&lt;= 80%"))</f>
        <v/>
      </c>
      <c r="AB48" s="1448"/>
      <c r="AC48" s="1448"/>
      <c r="AD48" s="784"/>
      <c r="AE48" s="521"/>
      <c r="AF48" s="1050" t="str">
        <f>IF(AD48="","",IF(AD48=Lists!$U$3,M48,IF(AD48=Lists!$U$4,V48,IF(AD48=Lists!$U$5,Y48-L48,AE48))))</f>
        <v/>
      </c>
      <c r="AG48" s="518" t="str">
        <f t="shared" si="3"/>
        <v/>
      </c>
      <c r="AH48" s="588" t="str">
        <f t="shared" si="4"/>
        <v/>
      </c>
      <c r="AI48" s="588" t="str">
        <f>IF($AF48=0,0,IFERROR(($L48+$AF48)/(HLOOKUP($D48,RentsUA!$K$12:$Q$35,19,FALSE)),""))</f>
        <v/>
      </c>
      <c r="AJ48" s="588" t="str">
        <f>IF($AF48=0,0,IFERROR(($AF48+K48+L48)/(HLOOKUP($D48,RentsUA!$K$12:$Q$35,19,FALSE)),""))</f>
        <v/>
      </c>
      <c r="AK48" s="588" t="str">
        <f t="shared" si="22"/>
        <v/>
      </c>
      <c r="AL48" s="588" t="str">
        <f t="shared" si="23"/>
        <v/>
      </c>
      <c r="AM48" s="1448" t="str">
        <f t="shared" si="24"/>
        <v/>
      </c>
      <c r="AN48" s="1448" t="str">
        <f>IFERROR(AM48*(1+'7a.20YrDetails'!$F$9),"")</f>
        <v/>
      </c>
      <c r="AO48" s="1448" t="str">
        <f>IFERROR(AN48*(1+'7a.20YrDetails'!$F$9),"")</f>
        <v/>
      </c>
      <c r="AP48" s="1448" t="str">
        <f>IFERROR(AO48*(1+'7a.20YrDetails'!$F$9),"")</f>
        <v/>
      </c>
      <c r="AQ48" s="1448" t="str">
        <f>IFERROR(AP48*(1+'7a.20YrDetails'!$F$9),"")</f>
        <v/>
      </c>
      <c r="AR48" s="859"/>
      <c r="AS48" s="857" t="str">
        <f>IF($D48=0,"",VLOOKUP($AR48,RentsUA!$A$12:$H$35,MATCH($D48,RentsUA!$A$12:$H$12,0),FALSE)-L48)</f>
        <v/>
      </c>
      <c r="BP48" s="512" t="str">
        <f t="shared" si="27"/>
        <v/>
      </c>
      <c r="BQ48" s="5" t="str">
        <f t="array" ref="BQ48">IFERROR(INDEX($BP$13:$BP$412, MATCH(0, COUNTIF($BQ$12:$BQ47, $BP$13:$BP$412), 0)),"")</f>
        <v/>
      </c>
      <c r="BR48" s="512" t="str">
        <f t="shared" si="28"/>
        <v/>
      </c>
      <c r="BS48" s="512" t="str">
        <f t="array" ref="BS48">IFERROR(INDEX($BR$13:$BR$412, MATCH(0, COUNTIF($BS$12:$BS47, $BR$13:$BR$412), 0)),"")</f>
        <v/>
      </c>
    </row>
    <row r="49" spans="1:71" s="512" customFormat="1" ht="12.75">
      <c r="A49" s="514">
        <f t="shared" si="20"/>
        <v>37</v>
      </c>
      <c r="B49" s="592"/>
      <c r="C49" s="590"/>
      <c r="D49" s="515"/>
      <c r="E49" s="515"/>
      <c r="F49" s="516"/>
      <c r="G49" s="517"/>
      <c r="H49" s="515"/>
      <c r="I49" s="1341" t="str">
        <f>IFERROR(G49/HLOOKUP(H49,RentsUA!$B$8:$J$9,2),"")</f>
        <v/>
      </c>
      <c r="J49" s="515"/>
      <c r="K49" s="521"/>
      <c r="L49" s="857">
        <f t="shared" si="0"/>
        <v>0</v>
      </c>
      <c r="M49" s="856"/>
      <c r="N49" s="518">
        <f t="shared" si="1"/>
        <v>0</v>
      </c>
      <c r="O49" s="588" t="str">
        <f>IF($M49=0,"",IFERROR(($L49+$M49)/(HLOOKUP($D49,RentsUA!$K$12:$Q$35,19,FALSE)),""))</f>
        <v/>
      </c>
      <c r="P49" s="588" t="str">
        <f>IF($M49=0,"",IFERROR(($M49+K49+L49)/(HLOOKUP($D49,RentsUA!$K$12:$Q$35,19,FALSE)),""))</f>
        <v/>
      </c>
      <c r="Q49" s="519"/>
      <c r="R49" s="858" t="str">
        <f>IF($Q49=0,"",VLOOKUP($Q49,RentsUA!$A$12:$H$35,MATCH($D49,RentsUA!$A$12:$H$12,0),FALSE))</f>
        <v/>
      </c>
      <c r="S49" s="517"/>
      <c r="T49" s="859"/>
      <c r="U49" s="857"/>
      <c r="V49" s="858" t="str">
        <f t="shared" si="21"/>
        <v/>
      </c>
      <c r="W49" s="590"/>
      <c r="X49" s="519"/>
      <c r="Y49" s="518" t="str">
        <f>IF(X49=0,"",VLOOKUP($X49,RentsUA!$A$12:$H$35,MATCH($D49,RentsUA!$A$12:$H$12,0),FALSE))</f>
        <v/>
      </c>
      <c r="Z49" s="647" t="str">
        <f t="shared" si="2"/>
        <v/>
      </c>
      <c r="AA49" s="1680" t="str">
        <f>IF(H49="","",IF(G49/HLOOKUP($H49,RentsUA!$M$8:$T$9,2,FALSE)&gt;1,"&gt; 80%","&lt;= 80%"))</f>
        <v/>
      </c>
      <c r="AB49" s="1448"/>
      <c r="AC49" s="1448"/>
      <c r="AD49" s="784"/>
      <c r="AE49" s="521"/>
      <c r="AF49" s="1050" t="str">
        <f>IF(AD49="","",IF(AD49=Lists!$U$3,M49,IF(AD49=Lists!$U$4,V49,IF(AD49=Lists!$U$5,Y49-L49,AE49))))</f>
        <v/>
      </c>
      <c r="AG49" s="518" t="str">
        <f t="shared" si="3"/>
        <v/>
      </c>
      <c r="AH49" s="588" t="str">
        <f t="shared" si="4"/>
        <v/>
      </c>
      <c r="AI49" s="588" t="str">
        <f>IF($AF49=0,0,IFERROR(($L49+$AF49)/(HLOOKUP($D49,RentsUA!$K$12:$Q$35,19,FALSE)),""))</f>
        <v/>
      </c>
      <c r="AJ49" s="588" t="str">
        <f>IF($AF49=0,0,IFERROR(($AF49+K49+L49)/(HLOOKUP($D49,RentsUA!$K$12:$Q$35,19,FALSE)),""))</f>
        <v/>
      </c>
      <c r="AK49" s="588" t="str">
        <f t="shared" si="22"/>
        <v/>
      </c>
      <c r="AL49" s="588" t="str">
        <f t="shared" si="23"/>
        <v/>
      </c>
      <c r="AM49" s="1448" t="str">
        <f t="shared" si="24"/>
        <v/>
      </c>
      <c r="AN49" s="1448" t="str">
        <f>IFERROR(AM49*(1+'7a.20YrDetails'!$F$9),"")</f>
        <v/>
      </c>
      <c r="AO49" s="1448" t="str">
        <f>IFERROR(AN49*(1+'7a.20YrDetails'!$F$9),"")</f>
        <v/>
      </c>
      <c r="AP49" s="1448" t="str">
        <f>IFERROR(AO49*(1+'7a.20YrDetails'!$F$9),"")</f>
        <v/>
      </c>
      <c r="AQ49" s="1448" t="str">
        <f>IFERROR(AP49*(1+'7a.20YrDetails'!$F$9),"")</f>
        <v/>
      </c>
      <c r="AR49" s="859"/>
      <c r="AS49" s="857" t="str">
        <f>IF($D49=0,"",VLOOKUP($AR49,RentsUA!$A$12:$H$35,MATCH($D49,RentsUA!$A$12:$H$12,0),FALSE)-L49)</f>
        <v/>
      </c>
      <c r="BP49" s="512" t="str">
        <f t="shared" si="27"/>
        <v/>
      </c>
      <c r="BQ49" s="5" t="str">
        <f t="array" ref="BQ49">IFERROR(INDEX($BP$13:$BP$412, MATCH(0, COUNTIF($BQ$12:$BQ48, $BP$13:$BP$412), 0)),"")</f>
        <v/>
      </c>
      <c r="BR49" s="512" t="str">
        <f t="shared" si="28"/>
        <v/>
      </c>
      <c r="BS49" s="512" t="str">
        <f t="array" ref="BS49">IFERROR(INDEX($BR$13:$BR$412, MATCH(0, COUNTIF($BS$12:$BS48, $BR$13:$BR$412), 0)),"")</f>
        <v/>
      </c>
    </row>
    <row r="50" spans="1:71" s="512" customFormat="1" ht="12.75">
      <c r="A50" s="514">
        <f t="shared" si="20"/>
        <v>38</v>
      </c>
      <c r="B50" s="592"/>
      <c r="C50" s="590"/>
      <c r="D50" s="515"/>
      <c r="E50" s="515"/>
      <c r="F50" s="516"/>
      <c r="G50" s="517"/>
      <c r="H50" s="515"/>
      <c r="I50" s="1341" t="str">
        <f>IFERROR(G50/HLOOKUP(H50,RentsUA!$B$8:$J$9,2),"")</f>
        <v/>
      </c>
      <c r="J50" s="515"/>
      <c r="K50" s="521"/>
      <c r="L50" s="857">
        <f t="shared" si="0"/>
        <v>0</v>
      </c>
      <c r="M50" s="856"/>
      <c r="N50" s="518">
        <f t="shared" si="1"/>
        <v>0</v>
      </c>
      <c r="O50" s="588" t="str">
        <f>IF($M50=0,"",IFERROR(($L50+$M50)/(HLOOKUP($D50,RentsUA!$K$12:$Q$35,19,FALSE)),""))</f>
        <v/>
      </c>
      <c r="P50" s="588" t="str">
        <f>IF($M50=0,"",IFERROR(($M50+K50+L50)/(HLOOKUP($D50,RentsUA!$K$12:$Q$35,19,FALSE)),""))</f>
        <v/>
      </c>
      <c r="Q50" s="519"/>
      <c r="R50" s="858" t="str">
        <f>IF($Q50=0,"",VLOOKUP($Q50,RentsUA!$A$12:$H$35,MATCH($D50,RentsUA!$A$12:$H$12,0),FALSE))</f>
        <v/>
      </c>
      <c r="S50" s="517"/>
      <c r="T50" s="859"/>
      <c r="U50" s="857"/>
      <c r="V50" s="858" t="str">
        <f t="shared" si="21"/>
        <v/>
      </c>
      <c r="W50" s="590"/>
      <c r="X50" s="519"/>
      <c r="Y50" s="518" t="str">
        <f>IF(X50=0,"",VLOOKUP($X50,RentsUA!$A$12:$H$35,MATCH($D50,RentsUA!$A$12:$H$12,0),FALSE))</f>
        <v/>
      </c>
      <c r="Z50" s="647" t="str">
        <f t="shared" si="2"/>
        <v/>
      </c>
      <c r="AA50" s="1680" t="str">
        <f>IF(H50="","",IF(G50/HLOOKUP($H50,RentsUA!$M$8:$T$9,2,FALSE)&gt;1,"&gt; 80%","&lt;= 80%"))</f>
        <v/>
      </c>
      <c r="AB50" s="1448"/>
      <c r="AC50" s="1448"/>
      <c r="AD50" s="784"/>
      <c r="AE50" s="521"/>
      <c r="AF50" s="1050" t="str">
        <f>IF(AD50="","",IF(AD50=Lists!$U$3,M50,IF(AD50=Lists!$U$4,V50,IF(AD50=Lists!$U$5,Y50-L50,AE50))))</f>
        <v/>
      </c>
      <c r="AG50" s="518" t="str">
        <f t="shared" si="3"/>
        <v/>
      </c>
      <c r="AH50" s="588" t="str">
        <f t="shared" si="4"/>
        <v/>
      </c>
      <c r="AI50" s="588" t="str">
        <f>IF($AF50=0,0,IFERROR(($L50+$AF50)/(HLOOKUP($D50,RentsUA!$K$12:$Q$35,19,FALSE)),""))</f>
        <v/>
      </c>
      <c r="AJ50" s="588" t="str">
        <f>IF($AF50=0,0,IFERROR(($AF50+K50+L50)/(HLOOKUP($D50,RentsUA!$K$12:$Q$35,19,FALSE)),""))</f>
        <v/>
      </c>
      <c r="AK50" s="588" t="str">
        <f t="shared" si="22"/>
        <v/>
      </c>
      <c r="AL50" s="588" t="str">
        <f t="shared" si="23"/>
        <v/>
      </c>
      <c r="AM50" s="1448" t="str">
        <f t="shared" si="24"/>
        <v/>
      </c>
      <c r="AN50" s="1448" t="str">
        <f>IFERROR(AM50*(1+'7a.20YrDetails'!$F$9),"")</f>
        <v/>
      </c>
      <c r="AO50" s="1448" t="str">
        <f>IFERROR(AN50*(1+'7a.20YrDetails'!$F$9),"")</f>
        <v/>
      </c>
      <c r="AP50" s="1448" t="str">
        <f>IFERROR(AO50*(1+'7a.20YrDetails'!$F$9),"")</f>
        <v/>
      </c>
      <c r="AQ50" s="1448" t="str">
        <f>IFERROR(AP50*(1+'7a.20YrDetails'!$F$9),"")</f>
        <v/>
      </c>
      <c r="AR50" s="859"/>
      <c r="AS50" s="857" t="str">
        <f>IF($D50=0,"",VLOOKUP($AR50,RentsUA!$A$12:$H$35,MATCH($D50,RentsUA!$A$12:$H$12,0),FALSE)-L50)</f>
        <v/>
      </c>
      <c r="BP50" s="512" t="str">
        <f t="shared" si="27"/>
        <v/>
      </c>
      <c r="BQ50" s="5" t="str">
        <f t="array" ref="BQ50">IFERROR(INDEX($BP$13:$BP$412, MATCH(0, COUNTIF($BQ$12:$BQ49, $BP$13:$BP$412), 0)),"")</f>
        <v/>
      </c>
      <c r="BR50" s="512" t="str">
        <f t="shared" si="28"/>
        <v/>
      </c>
      <c r="BS50" s="512" t="str">
        <f t="array" ref="BS50">IFERROR(INDEX($BR$13:$BR$412, MATCH(0, COUNTIF($BS$12:$BS49, $BR$13:$BR$412), 0)),"")</f>
        <v/>
      </c>
    </row>
    <row r="51" spans="1:71" s="512" customFormat="1" ht="12.75">
      <c r="A51" s="514">
        <f t="shared" si="20"/>
        <v>39</v>
      </c>
      <c r="B51" s="592"/>
      <c r="C51" s="590"/>
      <c r="D51" s="515"/>
      <c r="E51" s="515"/>
      <c r="F51" s="516"/>
      <c r="G51" s="517"/>
      <c r="H51" s="515"/>
      <c r="I51" s="1341" t="str">
        <f>IFERROR(G51/HLOOKUP(H51,RentsUA!$B$8:$J$9,2),"")</f>
        <v/>
      </c>
      <c r="J51" s="515"/>
      <c r="K51" s="521"/>
      <c r="L51" s="857">
        <f t="shared" si="0"/>
        <v>0</v>
      </c>
      <c r="M51" s="856"/>
      <c r="N51" s="518">
        <f t="shared" si="1"/>
        <v>0</v>
      </c>
      <c r="O51" s="588" t="str">
        <f>IF($M51=0,"",IFERROR(($L51+$M51)/(HLOOKUP($D51,RentsUA!$K$12:$Q$35,19,FALSE)),""))</f>
        <v/>
      </c>
      <c r="P51" s="588" t="str">
        <f>IF($M51=0,"",IFERROR(($M51+K51+L51)/(HLOOKUP($D51,RentsUA!$K$12:$Q$35,19,FALSE)),""))</f>
        <v/>
      </c>
      <c r="Q51" s="519"/>
      <c r="R51" s="858" t="str">
        <f>IF($Q51=0,"",VLOOKUP($Q51,RentsUA!$A$12:$H$35,MATCH($D51,RentsUA!$A$12:$H$12,0),FALSE))</f>
        <v/>
      </c>
      <c r="S51" s="517"/>
      <c r="T51" s="859"/>
      <c r="U51" s="857"/>
      <c r="V51" s="858" t="str">
        <f t="shared" si="21"/>
        <v/>
      </c>
      <c r="W51" s="590"/>
      <c r="X51" s="519"/>
      <c r="Y51" s="518" t="str">
        <f>IF(X51=0,"",VLOOKUP($X51,RentsUA!$A$12:$H$35,MATCH($D51,RentsUA!$A$12:$H$12,0),FALSE))</f>
        <v/>
      </c>
      <c r="Z51" s="647" t="str">
        <f t="shared" si="2"/>
        <v/>
      </c>
      <c r="AA51" s="1680" t="str">
        <f>IF(H51="","",IF(G51/HLOOKUP($H51,RentsUA!$M$8:$T$9,2,FALSE)&gt;1,"&gt; 80%","&lt;= 80%"))</f>
        <v/>
      </c>
      <c r="AB51" s="1448"/>
      <c r="AC51" s="1448"/>
      <c r="AD51" s="784"/>
      <c r="AE51" s="521"/>
      <c r="AF51" s="1050" t="str">
        <f>IF(AD51="","",IF(AD51=Lists!$U$3,M51,IF(AD51=Lists!$U$4,V51,IF(AD51=Lists!$U$5,Y51-L51,AE51))))</f>
        <v/>
      </c>
      <c r="AG51" s="518" t="str">
        <f t="shared" si="3"/>
        <v/>
      </c>
      <c r="AH51" s="588" t="str">
        <f t="shared" si="4"/>
        <v/>
      </c>
      <c r="AI51" s="588" t="str">
        <f>IF($AF51=0,0,IFERROR(($L51+$AF51)/(HLOOKUP($D51,RentsUA!$K$12:$Q$35,19,FALSE)),""))</f>
        <v/>
      </c>
      <c r="AJ51" s="588" t="str">
        <f>IF($AF51=0,0,IFERROR(($AF51+K51+L51)/(HLOOKUP($D51,RentsUA!$K$12:$Q$35,19,FALSE)),""))</f>
        <v/>
      </c>
      <c r="AK51" s="588" t="str">
        <f t="shared" si="22"/>
        <v/>
      </c>
      <c r="AL51" s="588" t="str">
        <f t="shared" si="23"/>
        <v/>
      </c>
      <c r="AM51" s="1448" t="str">
        <f t="shared" si="24"/>
        <v/>
      </c>
      <c r="AN51" s="1448" t="str">
        <f>IFERROR(AM51*(1+'7a.20YrDetails'!$F$9),"")</f>
        <v/>
      </c>
      <c r="AO51" s="1448" t="str">
        <f>IFERROR(AN51*(1+'7a.20YrDetails'!$F$9),"")</f>
        <v/>
      </c>
      <c r="AP51" s="1448" t="str">
        <f>IFERROR(AO51*(1+'7a.20YrDetails'!$F$9),"")</f>
        <v/>
      </c>
      <c r="AQ51" s="1448" t="str">
        <f>IFERROR(AP51*(1+'7a.20YrDetails'!$F$9),"")</f>
        <v/>
      </c>
      <c r="AR51" s="859"/>
      <c r="AS51" s="857" t="str">
        <f>IF($D51=0,"",VLOOKUP($AR51,RentsUA!$A$12:$H$35,MATCH($D51,RentsUA!$A$12:$H$12,0),FALSE)-L51)</f>
        <v/>
      </c>
      <c r="BP51" s="512" t="str">
        <f t="shared" si="27"/>
        <v/>
      </c>
      <c r="BQ51" s="5" t="str">
        <f t="array" ref="BQ51">IFERROR(INDEX($BP$13:$BP$412, MATCH(0, COUNTIF($BQ$12:$BQ50, $BP$13:$BP$412), 0)),"")</f>
        <v/>
      </c>
      <c r="BR51" s="512" t="str">
        <f t="shared" si="28"/>
        <v/>
      </c>
      <c r="BS51" s="512" t="str">
        <f t="array" ref="BS51">IFERROR(INDEX($BR$13:$BR$412, MATCH(0, COUNTIF($BS$12:$BS50, $BR$13:$BR$412), 0)),"")</f>
        <v/>
      </c>
    </row>
    <row r="52" spans="1:71" s="512" customFormat="1" ht="12.75">
      <c r="A52" s="514">
        <f t="shared" si="20"/>
        <v>40</v>
      </c>
      <c r="B52" s="592"/>
      <c r="C52" s="590"/>
      <c r="D52" s="515"/>
      <c r="E52" s="515"/>
      <c r="F52" s="516"/>
      <c r="G52" s="517"/>
      <c r="H52" s="515"/>
      <c r="I52" s="1341" t="str">
        <f>IFERROR(G52/HLOOKUP(H52,RentsUA!$B$8:$J$9,2),"")</f>
        <v/>
      </c>
      <c r="J52" s="515"/>
      <c r="K52" s="521"/>
      <c r="L52" s="857">
        <f t="shared" si="0"/>
        <v>0</v>
      </c>
      <c r="M52" s="856"/>
      <c r="N52" s="518">
        <f t="shared" si="1"/>
        <v>0</v>
      </c>
      <c r="O52" s="588" t="str">
        <f>IF($M52=0,"",IFERROR(($L52+$M52)/(HLOOKUP($D52,RentsUA!$K$12:$Q$35,19,FALSE)),""))</f>
        <v/>
      </c>
      <c r="P52" s="588" t="str">
        <f>IF($M52=0,"",IFERROR(($M52+K52+L52)/(HLOOKUP($D52,RentsUA!$K$12:$Q$35,19,FALSE)),""))</f>
        <v/>
      </c>
      <c r="Q52" s="519"/>
      <c r="R52" s="858" t="str">
        <f>IF($Q52=0,"",VLOOKUP($Q52,RentsUA!$A$12:$H$35,MATCH($D52,RentsUA!$A$12:$H$12,0),FALSE))</f>
        <v/>
      </c>
      <c r="S52" s="517"/>
      <c r="T52" s="859"/>
      <c r="U52" s="857"/>
      <c r="V52" s="858" t="str">
        <f t="shared" si="21"/>
        <v/>
      </c>
      <c r="W52" s="590"/>
      <c r="X52" s="519"/>
      <c r="Y52" s="518" t="str">
        <f>IF(X52=0,"",VLOOKUP($X52,RentsUA!$A$12:$H$35,MATCH($D52,RentsUA!$A$12:$H$12,0),FALSE))</f>
        <v/>
      </c>
      <c r="Z52" s="647" t="str">
        <f t="shared" si="2"/>
        <v/>
      </c>
      <c r="AA52" s="1680" t="str">
        <f>IF(H52="","",IF(G52/HLOOKUP($H52,RentsUA!$M$8:$T$9,2,FALSE)&gt;1,"&gt; 80%","&lt;= 80%"))</f>
        <v/>
      </c>
      <c r="AB52" s="1448"/>
      <c r="AC52" s="1448"/>
      <c r="AD52" s="784"/>
      <c r="AE52" s="521"/>
      <c r="AF52" s="1050" t="str">
        <f>IF(AD52="","",IF(AD52=Lists!$U$3,M52,IF(AD52=Lists!$U$4,V52,IF(AD52=Lists!$U$5,Y52-L52,AE52))))</f>
        <v/>
      </c>
      <c r="AG52" s="518" t="str">
        <f t="shared" si="3"/>
        <v/>
      </c>
      <c r="AH52" s="588" t="str">
        <f t="shared" si="4"/>
        <v/>
      </c>
      <c r="AI52" s="588" t="str">
        <f>IF($AF52=0,0,IFERROR(($L52+$AF52)/(HLOOKUP($D52,RentsUA!$K$12:$Q$35,19,FALSE)),""))</f>
        <v/>
      </c>
      <c r="AJ52" s="588" t="str">
        <f>IF($AF52=0,0,IFERROR(($AF52+K52+L52)/(HLOOKUP($D52,RentsUA!$K$12:$Q$35,19,FALSE)),""))</f>
        <v/>
      </c>
      <c r="AK52" s="588" t="str">
        <f t="shared" si="22"/>
        <v/>
      </c>
      <c r="AL52" s="588" t="str">
        <f t="shared" si="23"/>
        <v/>
      </c>
      <c r="AM52" s="1448" t="str">
        <f t="shared" si="24"/>
        <v/>
      </c>
      <c r="AN52" s="1448" t="str">
        <f>IFERROR(AM52*(1+'7a.20YrDetails'!$F$9),"")</f>
        <v/>
      </c>
      <c r="AO52" s="1448" t="str">
        <f>IFERROR(AN52*(1+'7a.20YrDetails'!$F$9),"")</f>
        <v/>
      </c>
      <c r="AP52" s="1448" t="str">
        <f>IFERROR(AO52*(1+'7a.20YrDetails'!$F$9),"")</f>
        <v/>
      </c>
      <c r="AQ52" s="1448" t="str">
        <f>IFERROR(AP52*(1+'7a.20YrDetails'!$F$9),"")</f>
        <v/>
      </c>
      <c r="AR52" s="859"/>
      <c r="AS52" s="857" t="str">
        <f>IF($D52=0,"",VLOOKUP($AR52,RentsUA!$A$12:$H$35,MATCH($D52,RentsUA!$A$12:$H$12,0),FALSE)-L52)</f>
        <v/>
      </c>
      <c r="BP52" s="512" t="str">
        <f t="shared" si="27"/>
        <v/>
      </c>
      <c r="BQ52" s="5" t="str">
        <f t="array" ref="BQ52">IFERROR(INDEX($BP$13:$BP$412, MATCH(0, COUNTIF($BQ$12:$BQ51, $BP$13:$BP$412), 0)),"")</f>
        <v/>
      </c>
      <c r="BR52" s="512" t="str">
        <f t="shared" si="28"/>
        <v/>
      </c>
      <c r="BS52" s="512" t="str">
        <f t="array" ref="BS52">IFERROR(INDEX($BR$13:$BR$412, MATCH(0, COUNTIF($BS$12:$BS51, $BR$13:$BR$412), 0)),"")</f>
        <v/>
      </c>
    </row>
    <row r="53" spans="1:71" s="512" customFormat="1" ht="12.75">
      <c r="A53" s="514">
        <f t="shared" si="20"/>
        <v>41</v>
      </c>
      <c r="B53" s="592"/>
      <c r="C53" s="590"/>
      <c r="D53" s="515"/>
      <c r="E53" s="515"/>
      <c r="F53" s="516"/>
      <c r="G53" s="517"/>
      <c r="H53" s="515"/>
      <c r="I53" s="1341" t="str">
        <f>IFERROR(G53/HLOOKUP(H53,RentsUA!$B$8:$J$9,2),"")</f>
        <v/>
      </c>
      <c r="J53" s="515"/>
      <c r="K53" s="521"/>
      <c r="L53" s="857">
        <f t="shared" si="0"/>
        <v>0</v>
      </c>
      <c r="M53" s="856"/>
      <c r="N53" s="518">
        <f t="shared" si="1"/>
        <v>0</v>
      </c>
      <c r="O53" s="588" t="str">
        <f>IF($M53=0,"",IFERROR(($L53+$M53)/(HLOOKUP($D53,RentsUA!$K$12:$Q$35,19,FALSE)),""))</f>
        <v/>
      </c>
      <c r="P53" s="588" t="str">
        <f>IF($M53=0,"",IFERROR(($M53+K53+L53)/(HLOOKUP($D53,RentsUA!$K$12:$Q$35,19,FALSE)),""))</f>
        <v/>
      </c>
      <c r="Q53" s="519"/>
      <c r="R53" s="858" t="str">
        <f>IF($Q53=0,"",VLOOKUP($Q53,RentsUA!$A$12:$H$35,MATCH($D53,RentsUA!$A$12:$H$12,0),FALSE))</f>
        <v/>
      </c>
      <c r="S53" s="517"/>
      <c r="T53" s="859"/>
      <c r="U53" s="857"/>
      <c r="V53" s="858" t="str">
        <f t="shared" si="21"/>
        <v/>
      </c>
      <c r="W53" s="590"/>
      <c r="X53" s="519"/>
      <c r="Y53" s="518" t="str">
        <f>IF(X53=0,"",VLOOKUP($X53,RentsUA!$A$12:$H$35,MATCH($D53,RentsUA!$A$12:$H$12,0),FALSE))</f>
        <v/>
      </c>
      <c r="Z53" s="647" t="str">
        <f t="shared" si="2"/>
        <v/>
      </c>
      <c r="AA53" s="1680" t="str">
        <f>IF(H53="","",IF(G53/HLOOKUP($H53,RentsUA!$M$8:$T$9,2,FALSE)&gt;1,"&gt; 80%","&lt;= 80%"))</f>
        <v/>
      </c>
      <c r="AB53" s="1448"/>
      <c r="AC53" s="1448"/>
      <c r="AD53" s="784"/>
      <c r="AE53" s="521"/>
      <c r="AF53" s="1050" t="str">
        <f>IF(AD53="","",IF(AD53=Lists!$U$3,M53,IF(AD53=Lists!$U$4,V53,IF(AD53=Lists!$U$5,Y53-L53,AE53))))</f>
        <v/>
      </c>
      <c r="AG53" s="518" t="str">
        <f t="shared" si="3"/>
        <v/>
      </c>
      <c r="AH53" s="588" t="str">
        <f t="shared" si="4"/>
        <v/>
      </c>
      <c r="AI53" s="588" t="str">
        <f>IF($AF53=0,0,IFERROR(($L53+$AF53)/(HLOOKUP($D53,RentsUA!$K$12:$Q$35,19,FALSE)),""))</f>
        <v/>
      </c>
      <c r="AJ53" s="588" t="str">
        <f>IF($AF53=0,0,IFERROR(($AF53+K53+L53)/(HLOOKUP($D53,RentsUA!$K$12:$Q$35,19,FALSE)),""))</f>
        <v/>
      </c>
      <c r="AK53" s="588" t="str">
        <f t="shared" si="22"/>
        <v/>
      </c>
      <c r="AL53" s="588" t="str">
        <f t="shared" si="23"/>
        <v/>
      </c>
      <c r="AM53" s="1448" t="str">
        <f t="shared" si="24"/>
        <v/>
      </c>
      <c r="AN53" s="1448" t="str">
        <f>IFERROR(AM53*(1+'7a.20YrDetails'!$F$9),"")</f>
        <v/>
      </c>
      <c r="AO53" s="1448" t="str">
        <f>IFERROR(AN53*(1+'7a.20YrDetails'!$F$9),"")</f>
        <v/>
      </c>
      <c r="AP53" s="1448" t="str">
        <f>IFERROR(AO53*(1+'7a.20YrDetails'!$F$9),"")</f>
        <v/>
      </c>
      <c r="AQ53" s="1448" t="str">
        <f>IFERROR(AP53*(1+'7a.20YrDetails'!$F$9),"")</f>
        <v/>
      </c>
      <c r="AR53" s="859"/>
      <c r="AS53" s="857" t="str">
        <f>IF($D53=0,"",VLOOKUP($AR53,RentsUA!$A$12:$H$35,MATCH($D53,RentsUA!$A$12:$H$12,0),FALSE)-L53)</f>
        <v/>
      </c>
      <c r="BP53" s="512" t="str">
        <f t="shared" si="27"/>
        <v/>
      </c>
      <c r="BQ53" s="5" t="str">
        <f t="array" ref="BQ53">IFERROR(INDEX($BP$13:$BP$412, MATCH(0, COUNTIF($BQ$12:$BQ52, $BP$13:$BP$412), 0)),"")</f>
        <v/>
      </c>
      <c r="BR53" s="512" t="str">
        <f t="shared" si="28"/>
        <v/>
      </c>
      <c r="BS53" s="512" t="str">
        <f t="array" ref="BS53">IFERROR(INDEX($BR$13:$BR$412, MATCH(0, COUNTIF($BS$12:$BS52, $BR$13:$BR$412), 0)),"")</f>
        <v/>
      </c>
    </row>
    <row r="54" spans="1:71" s="512" customFormat="1" ht="12.75">
      <c r="A54" s="514">
        <f t="shared" si="20"/>
        <v>42</v>
      </c>
      <c r="B54" s="592"/>
      <c r="C54" s="590"/>
      <c r="D54" s="515"/>
      <c r="E54" s="515"/>
      <c r="F54" s="516"/>
      <c r="G54" s="517"/>
      <c r="H54" s="515"/>
      <c r="I54" s="1341" t="str">
        <f>IFERROR(G54/HLOOKUP(H54,RentsUA!$B$8:$J$9,2),"")</f>
        <v/>
      </c>
      <c r="J54" s="515"/>
      <c r="K54" s="521"/>
      <c r="L54" s="857">
        <f t="shared" si="0"/>
        <v>0</v>
      </c>
      <c r="M54" s="856"/>
      <c r="N54" s="518">
        <f t="shared" si="1"/>
        <v>0</v>
      </c>
      <c r="O54" s="588" t="str">
        <f>IF($M54=0,"",IFERROR(($L54+$M54)/(HLOOKUP($D54,RentsUA!$K$12:$Q$35,19,FALSE)),""))</f>
        <v/>
      </c>
      <c r="P54" s="588" t="str">
        <f>IF($M54=0,"",IFERROR(($M54+K54+L54)/(HLOOKUP($D54,RentsUA!$K$12:$Q$35,19,FALSE)),""))</f>
        <v/>
      </c>
      <c r="Q54" s="519"/>
      <c r="R54" s="858" t="str">
        <f>IF($Q54=0,"",VLOOKUP($Q54,RentsUA!$A$12:$H$35,MATCH($D54,RentsUA!$A$12:$H$12,0),FALSE))</f>
        <v/>
      </c>
      <c r="S54" s="517"/>
      <c r="T54" s="859"/>
      <c r="U54" s="857"/>
      <c r="V54" s="858" t="str">
        <f t="shared" si="21"/>
        <v/>
      </c>
      <c r="W54" s="590"/>
      <c r="X54" s="519"/>
      <c r="Y54" s="518" t="str">
        <f>IF(X54=0,"",VLOOKUP($X54,RentsUA!$A$12:$H$35,MATCH($D54,RentsUA!$A$12:$H$12,0),FALSE))</f>
        <v/>
      </c>
      <c r="Z54" s="647" t="str">
        <f t="shared" si="2"/>
        <v/>
      </c>
      <c r="AA54" s="1680" t="str">
        <f>IF(H54="","",IF(G54/HLOOKUP($H54,RentsUA!$M$8:$T$9,2,FALSE)&gt;1,"&gt; 80%","&lt;= 80%"))</f>
        <v/>
      </c>
      <c r="AB54" s="1448"/>
      <c r="AC54" s="1448"/>
      <c r="AD54" s="784"/>
      <c r="AE54" s="521"/>
      <c r="AF54" s="1050" t="str">
        <f>IF(AD54="","",IF(AD54=Lists!$U$3,M54,IF(AD54=Lists!$U$4,V54,IF(AD54=Lists!$U$5,Y54-L54,AE54))))</f>
        <v/>
      </c>
      <c r="AG54" s="518" t="str">
        <f t="shared" si="3"/>
        <v/>
      </c>
      <c r="AH54" s="588" t="str">
        <f t="shared" si="4"/>
        <v/>
      </c>
      <c r="AI54" s="588" t="str">
        <f>IF($AF54=0,0,IFERROR(($L54+$AF54)/(HLOOKUP($D54,RentsUA!$K$12:$Q$35,19,FALSE)),""))</f>
        <v/>
      </c>
      <c r="AJ54" s="588" t="str">
        <f>IF($AF54=0,0,IFERROR(($AF54+K54+L54)/(HLOOKUP($D54,RentsUA!$K$12:$Q$35,19,FALSE)),""))</f>
        <v/>
      </c>
      <c r="AK54" s="588" t="str">
        <f t="shared" si="22"/>
        <v/>
      </c>
      <c r="AL54" s="588" t="str">
        <f t="shared" si="23"/>
        <v/>
      </c>
      <c r="AM54" s="1448" t="str">
        <f t="shared" si="24"/>
        <v/>
      </c>
      <c r="AN54" s="1448" t="str">
        <f>IFERROR(AM54*(1+'7a.20YrDetails'!$F$9),"")</f>
        <v/>
      </c>
      <c r="AO54" s="1448" t="str">
        <f>IFERROR(AN54*(1+'7a.20YrDetails'!$F$9),"")</f>
        <v/>
      </c>
      <c r="AP54" s="1448" t="str">
        <f>IFERROR(AO54*(1+'7a.20YrDetails'!$F$9),"")</f>
        <v/>
      </c>
      <c r="AQ54" s="1448" t="str">
        <f>IFERROR(AP54*(1+'7a.20YrDetails'!$F$9),"")</f>
        <v/>
      </c>
      <c r="AR54" s="859"/>
      <c r="AS54" s="857" t="str">
        <f>IF($D54=0,"",VLOOKUP($AR54,RentsUA!$A$12:$H$35,MATCH($D54,RentsUA!$A$12:$H$12,0),FALSE)-L54)</f>
        <v/>
      </c>
      <c r="BP54" s="512" t="str">
        <f t="shared" si="27"/>
        <v/>
      </c>
      <c r="BQ54" s="5" t="str">
        <f t="array" ref="BQ54">IFERROR(INDEX($BP$13:$BP$412, MATCH(0, COUNTIF($BQ$12:$BQ53, $BP$13:$BP$412), 0)),"")</f>
        <v/>
      </c>
      <c r="BR54" s="512" t="str">
        <f t="shared" si="28"/>
        <v/>
      </c>
      <c r="BS54" s="512" t="str">
        <f t="array" ref="BS54">IFERROR(INDEX($BR$13:$BR$412, MATCH(0, COUNTIF($BS$12:$BS53, $BR$13:$BR$412), 0)),"")</f>
        <v/>
      </c>
    </row>
    <row r="55" spans="1:71" s="512" customFormat="1" ht="12.75">
      <c r="A55" s="514">
        <f t="shared" si="20"/>
        <v>43</v>
      </c>
      <c r="B55" s="592"/>
      <c r="C55" s="590"/>
      <c r="D55" s="515"/>
      <c r="E55" s="515"/>
      <c r="F55" s="516"/>
      <c r="G55" s="517"/>
      <c r="H55" s="515"/>
      <c r="I55" s="1341" t="str">
        <f>IFERROR(G55/HLOOKUP(H55,RentsUA!$B$8:$J$9,2),"")</f>
        <v/>
      </c>
      <c r="J55" s="515"/>
      <c r="K55" s="521"/>
      <c r="L55" s="857">
        <f t="shared" si="0"/>
        <v>0</v>
      </c>
      <c r="M55" s="856"/>
      <c r="N55" s="518">
        <f t="shared" si="1"/>
        <v>0</v>
      </c>
      <c r="O55" s="588" t="str">
        <f>IF($M55=0,"",IFERROR(($L55+$M55)/(HLOOKUP($D55,RentsUA!$K$12:$Q$35,19,FALSE)),""))</f>
        <v/>
      </c>
      <c r="P55" s="588" t="str">
        <f>IF($M55=0,"",IFERROR(($M55+K55+L55)/(HLOOKUP($D55,RentsUA!$K$12:$Q$35,19,FALSE)),""))</f>
        <v/>
      </c>
      <c r="Q55" s="519"/>
      <c r="R55" s="858" t="str">
        <f>IF($Q55=0,"",VLOOKUP($Q55,RentsUA!$A$12:$H$35,MATCH($D55,RentsUA!$A$12:$H$12,0),FALSE))</f>
        <v/>
      </c>
      <c r="S55" s="517"/>
      <c r="T55" s="859"/>
      <c r="U55" s="857"/>
      <c r="V55" s="858" t="str">
        <f t="shared" si="21"/>
        <v/>
      </c>
      <c r="W55" s="590"/>
      <c r="X55" s="519"/>
      <c r="Y55" s="518" t="str">
        <f>IF(X55=0,"",VLOOKUP($X55,RentsUA!$A$12:$H$35,MATCH($D55,RentsUA!$A$12:$H$12,0),FALSE))</f>
        <v/>
      </c>
      <c r="Z55" s="647" t="str">
        <f t="shared" si="2"/>
        <v/>
      </c>
      <c r="AA55" s="1680" t="str">
        <f>IF(H55="","",IF(G55/HLOOKUP($H55,RentsUA!$M$8:$T$9,2,FALSE)&gt;1,"&gt; 80%","&lt;= 80%"))</f>
        <v/>
      </c>
      <c r="AB55" s="1448"/>
      <c r="AC55" s="1448"/>
      <c r="AD55" s="784"/>
      <c r="AE55" s="521"/>
      <c r="AF55" s="1050" t="str">
        <f>IF(AD55="","",IF(AD55=Lists!$U$3,M55,IF(AD55=Lists!$U$4,V55,IF(AD55=Lists!$U$5,Y55-L55,AE55))))</f>
        <v/>
      </c>
      <c r="AG55" s="518" t="str">
        <f t="shared" si="3"/>
        <v/>
      </c>
      <c r="AH55" s="588" t="str">
        <f t="shared" si="4"/>
        <v/>
      </c>
      <c r="AI55" s="588" t="str">
        <f>IF($AF55=0,0,IFERROR(($L55+$AF55)/(HLOOKUP($D55,RentsUA!$K$12:$Q$35,19,FALSE)),""))</f>
        <v/>
      </c>
      <c r="AJ55" s="588" t="str">
        <f>IF($AF55=0,0,IFERROR(($AF55+K55+L55)/(HLOOKUP($D55,RentsUA!$K$12:$Q$35,19,FALSE)),""))</f>
        <v/>
      </c>
      <c r="AK55" s="588" t="str">
        <f t="shared" si="22"/>
        <v/>
      </c>
      <c r="AL55" s="588" t="str">
        <f t="shared" si="23"/>
        <v/>
      </c>
      <c r="AM55" s="1448" t="str">
        <f t="shared" si="24"/>
        <v/>
      </c>
      <c r="AN55" s="1448" t="str">
        <f>IFERROR(AM55*(1+'7a.20YrDetails'!$F$9),"")</f>
        <v/>
      </c>
      <c r="AO55" s="1448" t="str">
        <f>IFERROR(AN55*(1+'7a.20YrDetails'!$F$9),"")</f>
        <v/>
      </c>
      <c r="AP55" s="1448" t="str">
        <f>IFERROR(AO55*(1+'7a.20YrDetails'!$F$9),"")</f>
        <v/>
      </c>
      <c r="AQ55" s="1448" t="str">
        <f>IFERROR(AP55*(1+'7a.20YrDetails'!$F$9),"")</f>
        <v/>
      </c>
      <c r="AR55" s="859"/>
      <c r="AS55" s="857" t="str">
        <f>IF($D55=0,"",VLOOKUP($AR55,RentsUA!$A$12:$H$35,MATCH($D55,RentsUA!$A$12:$H$12,0),FALSE)-L55)</f>
        <v/>
      </c>
      <c r="BP55" s="512" t="str">
        <f t="shared" si="27"/>
        <v/>
      </c>
      <c r="BQ55" s="5" t="str">
        <f t="array" ref="BQ55">IFERROR(INDEX($BP$13:$BP$412, MATCH(0, COUNTIF($BQ$12:$BQ54, $BP$13:$BP$412), 0)),"")</f>
        <v/>
      </c>
      <c r="BR55" s="512" t="str">
        <f t="shared" si="28"/>
        <v/>
      </c>
      <c r="BS55" s="512" t="str">
        <f t="array" ref="BS55">IFERROR(INDEX($BR$13:$BR$412, MATCH(0, COUNTIF($BS$12:$BS54, $BR$13:$BR$412), 0)),"")</f>
        <v/>
      </c>
    </row>
    <row r="56" spans="1:71" s="512" customFormat="1" ht="12.75">
      <c r="A56" s="514">
        <f t="shared" si="20"/>
        <v>44</v>
      </c>
      <c r="B56" s="592"/>
      <c r="C56" s="590"/>
      <c r="D56" s="515"/>
      <c r="E56" s="515"/>
      <c r="F56" s="516"/>
      <c r="G56" s="517"/>
      <c r="H56" s="515"/>
      <c r="I56" s="1341" t="str">
        <f>IFERROR(G56/HLOOKUP(H56,RentsUA!$B$8:$J$9,2),"")</f>
        <v/>
      </c>
      <c r="J56" s="515"/>
      <c r="K56" s="521"/>
      <c r="L56" s="857">
        <f t="shared" si="0"/>
        <v>0</v>
      </c>
      <c r="M56" s="856"/>
      <c r="N56" s="518">
        <f t="shared" si="1"/>
        <v>0</v>
      </c>
      <c r="O56" s="588" t="str">
        <f>IF($M56=0,"",IFERROR(($L56+$M56)/(HLOOKUP($D56,RentsUA!$K$12:$Q$35,19,FALSE)),""))</f>
        <v/>
      </c>
      <c r="P56" s="588" t="str">
        <f>IF($M56=0,"",IFERROR(($M56+K56+L56)/(HLOOKUP($D56,RentsUA!$K$12:$Q$35,19,FALSE)),""))</f>
        <v/>
      </c>
      <c r="Q56" s="519"/>
      <c r="R56" s="858" t="str">
        <f>IF($Q56=0,"",VLOOKUP($Q56,RentsUA!$A$12:$H$35,MATCH($D56,RentsUA!$A$12:$H$12,0),FALSE))</f>
        <v/>
      </c>
      <c r="S56" s="517"/>
      <c r="T56" s="859"/>
      <c r="U56" s="857"/>
      <c r="V56" s="858" t="str">
        <f t="shared" si="21"/>
        <v/>
      </c>
      <c r="W56" s="590"/>
      <c r="X56" s="519"/>
      <c r="Y56" s="518" t="str">
        <f>IF(X56=0,"",VLOOKUP($X56,RentsUA!$A$12:$H$35,MATCH($D56,RentsUA!$A$12:$H$12,0),FALSE))</f>
        <v/>
      </c>
      <c r="Z56" s="647" t="str">
        <f t="shared" si="2"/>
        <v/>
      </c>
      <c r="AA56" s="1680" t="str">
        <f>IF(H56="","",IF(G56/HLOOKUP($H56,RentsUA!$M$8:$T$9,2,FALSE)&gt;1,"&gt; 80%","&lt;= 80%"))</f>
        <v/>
      </c>
      <c r="AB56" s="1448"/>
      <c r="AC56" s="1448"/>
      <c r="AD56" s="784"/>
      <c r="AE56" s="521"/>
      <c r="AF56" s="1050" t="str">
        <f>IF(AD56="","",IF(AD56=Lists!$U$3,M56,IF(AD56=Lists!$U$4,V56,IF(AD56=Lists!$U$5,Y56-L56,AE56))))</f>
        <v/>
      </c>
      <c r="AG56" s="518" t="str">
        <f t="shared" si="3"/>
        <v/>
      </c>
      <c r="AH56" s="588" t="str">
        <f t="shared" si="4"/>
        <v/>
      </c>
      <c r="AI56" s="588" t="str">
        <f>IF($AF56=0,0,IFERROR(($L56+$AF56)/(HLOOKUP($D56,RentsUA!$K$12:$Q$35,19,FALSE)),""))</f>
        <v/>
      </c>
      <c r="AJ56" s="588" t="str">
        <f>IF($AF56=0,0,IFERROR(($AF56+K56+L56)/(HLOOKUP($D56,RentsUA!$K$12:$Q$35,19,FALSE)),""))</f>
        <v/>
      </c>
      <c r="AK56" s="588" t="str">
        <f t="shared" si="22"/>
        <v/>
      </c>
      <c r="AL56" s="588" t="str">
        <f t="shared" si="23"/>
        <v/>
      </c>
      <c r="AM56" s="1448" t="str">
        <f t="shared" si="24"/>
        <v/>
      </c>
      <c r="AN56" s="1448" t="str">
        <f>IFERROR(AM56*(1+'7a.20YrDetails'!$F$9),"")</f>
        <v/>
      </c>
      <c r="AO56" s="1448" t="str">
        <f>IFERROR(AN56*(1+'7a.20YrDetails'!$F$9),"")</f>
        <v/>
      </c>
      <c r="AP56" s="1448" t="str">
        <f>IFERROR(AO56*(1+'7a.20YrDetails'!$F$9),"")</f>
        <v/>
      </c>
      <c r="AQ56" s="1448" t="str">
        <f>IFERROR(AP56*(1+'7a.20YrDetails'!$F$9),"")</f>
        <v/>
      </c>
      <c r="AR56" s="859"/>
      <c r="AS56" s="857" t="str">
        <f>IF($D56=0,"",VLOOKUP($AR56,RentsUA!$A$12:$H$35,MATCH($D56,RentsUA!$A$12:$H$12,0),FALSE)-L56)</f>
        <v/>
      </c>
      <c r="BP56" s="512" t="str">
        <f t="shared" si="27"/>
        <v/>
      </c>
      <c r="BQ56" s="5" t="str">
        <f t="array" ref="BQ56">IFERROR(INDEX($BP$13:$BP$412, MATCH(0, COUNTIF($BQ$12:$BQ55, $BP$13:$BP$412), 0)),"")</f>
        <v/>
      </c>
      <c r="BR56" s="512" t="str">
        <f t="shared" si="28"/>
        <v/>
      </c>
      <c r="BS56" s="512" t="str">
        <f t="array" ref="BS56">IFERROR(INDEX($BR$13:$BR$412, MATCH(0, COUNTIF($BS$12:$BS55, $BR$13:$BR$412), 0)),"")</f>
        <v/>
      </c>
    </row>
    <row r="57" spans="1:71" s="512" customFormat="1" ht="12.75">
      <c r="A57" s="514">
        <f t="shared" si="20"/>
        <v>45</v>
      </c>
      <c r="B57" s="592"/>
      <c r="C57" s="590"/>
      <c r="D57" s="515"/>
      <c r="E57" s="515"/>
      <c r="F57" s="516"/>
      <c r="G57" s="517"/>
      <c r="H57" s="515"/>
      <c r="I57" s="1341" t="str">
        <f>IFERROR(G57/HLOOKUP(H57,RentsUA!$B$8:$J$9,2),"")</f>
        <v/>
      </c>
      <c r="J57" s="515"/>
      <c r="K57" s="521"/>
      <c r="L57" s="857">
        <f t="shared" si="0"/>
        <v>0</v>
      </c>
      <c r="M57" s="856"/>
      <c r="N57" s="518">
        <f t="shared" si="1"/>
        <v>0</v>
      </c>
      <c r="O57" s="588" t="str">
        <f>IF($M57=0,"",IFERROR(($L57+$M57)/(HLOOKUP($D57,RentsUA!$K$12:$Q$35,19,FALSE)),""))</f>
        <v/>
      </c>
      <c r="P57" s="588" t="str">
        <f>IF($M57=0,"",IFERROR(($M57+K57+L57)/(HLOOKUP($D57,RentsUA!$K$12:$Q$35,19,FALSE)),""))</f>
        <v/>
      </c>
      <c r="Q57" s="519"/>
      <c r="R57" s="858" t="str">
        <f>IF($Q57=0,"",VLOOKUP($Q57,RentsUA!$A$12:$H$35,MATCH($D57,RentsUA!$A$12:$H$12,0),FALSE))</f>
        <v/>
      </c>
      <c r="S57" s="517"/>
      <c r="T57" s="859"/>
      <c r="U57" s="857"/>
      <c r="V57" s="858" t="str">
        <f t="shared" si="21"/>
        <v/>
      </c>
      <c r="W57" s="590"/>
      <c r="X57" s="519"/>
      <c r="Y57" s="518" t="str">
        <f>IF(X57=0,"",VLOOKUP($X57,RentsUA!$A$12:$H$35,MATCH($D57,RentsUA!$A$12:$H$12,0),FALSE))</f>
        <v/>
      </c>
      <c r="Z57" s="647" t="str">
        <f t="shared" si="2"/>
        <v/>
      </c>
      <c r="AA57" s="1680" t="str">
        <f>IF(H57="","",IF(G57/HLOOKUP($H57,RentsUA!$M$8:$T$9,2,FALSE)&gt;1,"&gt; 80%","&lt;= 80%"))</f>
        <v/>
      </c>
      <c r="AB57" s="1448"/>
      <c r="AC57" s="1448"/>
      <c r="AD57" s="784"/>
      <c r="AE57" s="521"/>
      <c r="AF57" s="1050" t="str">
        <f>IF(AD57="","",IF(AD57=Lists!$U$3,M57,IF(AD57=Lists!$U$4,V57,IF(AD57=Lists!$U$5,Y57-L57,AE57))))</f>
        <v/>
      </c>
      <c r="AG57" s="518" t="str">
        <f t="shared" si="3"/>
        <v/>
      </c>
      <c r="AH57" s="588" t="str">
        <f t="shared" si="4"/>
        <v/>
      </c>
      <c r="AI57" s="588" t="str">
        <f>IF($AF57=0,0,IFERROR(($L57+$AF57)/(HLOOKUP($D57,RentsUA!$K$12:$Q$35,19,FALSE)),""))</f>
        <v/>
      </c>
      <c r="AJ57" s="588" t="str">
        <f>IF($AF57=0,0,IFERROR(($AF57+K57+L57)/(HLOOKUP($D57,RentsUA!$K$12:$Q$35,19,FALSE)),""))</f>
        <v/>
      </c>
      <c r="AK57" s="588" t="str">
        <f t="shared" si="22"/>
        <v/>
      </c>
      <c r="AL57" s="588" t="str">
        <f t="shared" si="23"/>
        <v/>
      </c>
      <c r="AM57" s="1448" t="str">
        <f t="shared" si="24"/>
        <v/>
      </c>
      <c r="AN57" s="1448" t="str">
        <f>IFERROR(AM57*(1+'7a.20YrDetails'!$F$9),"")</f>
        <v/>
      </c>
      <c r="AO57" s="1448" t="str">
        <f>IFERROR(AN57*(1+'7a.20YrDetails'!$F$9),"")</f>
        <v/>
      </c>
      <c r="AP57" s="1448" t="str">
        <f>IFERROR(AO57*(1+'7a.20YrDetails'!$F$9),"")</f>
        <v/>
      </c>
      <c r="AQ57" s="1448" t="str">
        <f>IFERROR(AP57*(1+'7a.20YrDetails'!$F$9),"")</f>
        <v/>
      </c>
      <c r="AR57" s="859"/>
      <c r="AS57" s="857" t="str">
        <f>IF($D57=0,"",VLOOKUP($AR57,RentsUA!$A$12:$H$35,MATCH($D57,RentsUA!$A$12:$H$12,0),FALSE)-L57)</f>
        <v/>
      </c>
      <c r="BP57" s="512" t="str">
        <f t="shared" si="27"/>
        <v/>
      </c>
      <c r="BQ57" s="5" t="str">
        <f t="array" ref="BQ57">IFERROR(INDEX($BP$13:$BP$412, MATCH(0, COUNTIF($BQ$12:$BQ56, $BP$13:$BP$412), 0)),"")</f>
        <v/>
      </c>
      <c r="BR57" s="512" t="str">
        <f t="shared" si="28"/>
        <v/>
      </c>
      <c r="BS57" s="512" t="str">
        <f t="array" ref="BS57">IFERROR(INDEX($BR$13:$BR$412, MATCH(0, COUNTIF($BS$12:$BS56, $BR$13:$BR$412), 0)),"")</f>
        <v/>
      </c>
    </row>
    <row r="58" spans="1:71" s="512" customFormat="1" ht="12.75">
      <c r="A58" s="514">
        <f t="shared" si="20"/>
        <v>46</v>
      </c>
      <c r="B58" s="592"/>
      <c r="C58" s="590"/>
      <c r="D58" s="515"/>
      <c r="E58" s="515"/>
      <c r="F58" s="516"/>
      <c r="G58" s="517"/>
      <c r="H58" s="515"/>
      <c r="I58" s="1341" t="str">
        <f>IFERROR(G58/HLOOKUP(H58,RentsUA!$B$8:$J$9,2),"")</f>
        <v/>
      </c>
      <c r="J58" s="515"/>
      <c r="K58" s="521"/>
      <c r="L58" s="857">
        <f t="shared" si="0"/>
        <v>0</v>
      </c>
      <c r="M58" s="856"/>
      <c r="N58" s="518">
        <f t="shared" si="1"/>
        <v>0</v>
      </c>
      <c r="O58" s="588" t="str">
        <f>IF($M58=0,"",IFERROR(($L58+$M58)/(HLOOKUP($D58,RentsUA!$K$12:$Q$35,19,FALSE)),""))</f>
        <v/>
      </c>
      <c r="P58" s="588" t="str">
        <f>IF($M58=0,"",IFERROR(($M58+K58+L58)/(HLOOKUP($D58,RentsUA!$K$12:$Q$35,19,FALSE)),""))</f>
        <v/>
      </c>
      <c r="Q58" s="519"/>
      <c r="R58" s="858" t="str">
        <f>IF($Q58=0,"",VLOOKUP($Q58,RentsUA!$A$12:$H$35,MATCH($D58,RentsUA!$A$12:$H$12,0),FALSE))</f>
        <v/>
      </c>
      <c r="S58" s="517"/>
      <c r="T58" s="859"/>
      <c r="U58" s="857"/>
      <c r="V58" s="858" t="str">
        <f t="shared" si="21"/>
        <v/>
      </c>
      <c r="W58" s="590"/>
      <c r="X58" s="519"/>
      <c r="Y58" s="518" t="str">
        <f>IF(X58=0,"",VLOOKUP($X58,RentsUA!$A$12:$H$35,MATCH($D58,RentsUA!$A$12:$H$12,0),FALSE))</f>
        <v/>
      </c>
      <c r="Z58" s="647" t="str">
        <f t="shared" si="2"/>
        <v/>
      </c>
      <c r="AA58" s="1680" t="str">
        <f>IF(H58="","",IF(G58/HLOOKUP($H58,RentsUA!$M$8:$T$9,2,FALSE)&gt;1,"&gt; 80%","&lt;= 80%"))</f>
        <v/>
      </c>
      <c r="AB58" s="1448"/>
      <c r="AC58" s="1448"/>
      <c r="AD58" s="784"/>
      <c r="AE58" s="521"/>
      <c r="AF58" s="1050" t="str">
        <f>IF(AD58="","",IF(AD58=Lists!$U$3,M58,IF(AD58=Lists!$U$4,V58,IF(AD58=Lists!$U$5,Y58-L58,AE58))))</f>
        <v/>
      </c>
      <c r="AG58" s="518" t="str">
        <f t="shared" si="3"/>
        <v/>
      </c>
      <c r="AH58" s="588" t="str">
        <f t="shared" si="4"/>
        <v/>
      </c>
      <c r="AI58" s="588" t="str">
        <f>IF($AF58=0,0,IFERROR(($L58+$AF58)/(HLOOKUP($D58,RentsUA!$K$12:$Q$35,19,FALSE)),""))</f>
        <v/>
      </c>
      <c r="AJ58" s="588" t="str">
        <f>IF($AF58=0,0,IFERROR(($AF58+K58+L58)/(HLOOKUP($D58,RentsUA!$K$12:$Q$35,19,FALSE)),""))</f>
        <v/>
      </c>
      <c r="AK58" s="588" t="str">
        <f t="shared" si="22"/>
        <v/>
      </c>
      <c r="AL58" s="588" t="str">
        <f t="shared" si="23"/>
        <v/>
      </c>
      <c r="AM58" s="1448" t="str">
        <f t="shared" si="24"/>
        <v/>
      </c>
      <c r="AN58" s="1448" t="str">
        <f>IFERROR(AM58*(1+'7a.20YrDetails'!$F$9),"")</f>
        <v/>
      </c>
      <c r="AO58" s="1448" t="str">
        <f>IFERROR(AN58*(1+'7a.20YrDetails'!$F$9),"")</f>
        <v/>
      </c>
      <c r="AP58" s="1448" t="str">
        <f>IFERROR(AO58*(1+'7a.20YrDetails'!$F$9),"")</f>
        <v/>
      </c>
      <c r="AQ58" s="1448" t="str">
        <f>IFERROR(AP58*(1+'7a.20YrDetails'!$F$9),"")</f>
        <v/>
      </c>
      <c r="AR58" s="859"/>
      <c r="AS58" s="857" t="str">
        <f>IF($D58=0,"",VLOOKUP($AR58,RentsUA!$A$12:$H$35,MATCH($D58,RentsUA!$A$12:$H$12,0),FALSE)-L58)</f>
        <v/>
      </c>
      <c r="BP58" s="512" t="str">
        <f t="shared" si="27"/>
        <v/>
      </c>
      <c r="BQ58" s="5" t="str">
        <f t="array" ref="BQ58">IFERROR(INDEX($BP$13:$BP$412, MATCH(0, COUNTIF($BQ$12:$BQ57, $BP$13:$BP$412), 0)),"")</f>
        <v/>
      </c>
      <c r="BR58" s="512" t="str">
        <f t="shared" si="28"/>
        <v/>
      </c>
      <c r="BS58" s="512" t="str">
        <f t="array" ref="BS58">IFERROR(INDEX($BR$13:$BR$412, MATCH(0, COUNTIF($BS$12:$BS57, $BR$13:$BR$412), 0)),"")</f>
        <v/>
      </c>
    </row>
    <row r="59" spans="1:71" s="512" customFormat="1" ht="12.75">
      <c r="A59" s="514">
        <f t="shared" si="20"/>
        <v>47</v>
      </c>
      <c r="B59" s="592"/>
      <c r="C59" s="590"/>
      <c r="D59" s="515"/>
      <c r="E59" s="515"/>
      <c r="F59" s="516"/>
      <c r="G59" s="517"/>
      <c r="H59" s="515"/>
      <c r="I59" s="1341" t="str">
        <f>IFERROR(G59/HLOOKUP(H59,RentsUA!$B$8:$J$9,2),"")</f>
        <v/>
      </c>
      <c r="J59" s="515"/>
      <c r="K59" s="521"/>
      <c r="L59" s="857">
        <f t="shared" si="0"/>
        <v>0</v>
      </c>
      <c r="M59" s="856"/>
      <c r="N59" s="518">
        <f t="shared" si="1"/>
        <v>0</v>
      </c>
      <c r="O59" s="588" t="str">
        <f>IF($M59=0,"",IFERROR(($L59+$M59)/(HLOOKUP($D59,RentsUA!$K$12:$Q$35,19,FALSE)),""))</f>
        <v/>
      </c>
      <c r="P59" s="588" t="str">
        <f>IF($M59=0,"",IFERROR(($M59+K59+L59)/(HLOOKUP($D59,RentsUA!$K$12:$Q$35,19,FALSE)),""))</f>
        <v/>
      </c>
      <c r="Q59" s="519"/>
      <c r="R59" s="858" t="str">
        <f>IF($Q59=0,"",VLOOKUP($Q59,RentsUA!$A$12:$H$35,MATCH($D59,RentsUA!$A$12:$H$12,0),FALSE))</f>
        <v/>
      </c>
      <c r="S59" s="517"/>
      <c r="T59" s="859"/>
      <c r="U59" s="857"/>
      <c r="V59" s="858" t="str">
        <f t="shared" si="21"/>
        <v/>
      </c>
      <c r="W59" s="590"/>
      <c r="X59" s="519"/>
      <c r="Y59" s="518" t="str">
        <f>IF(X59=0,"",VLOOKUP($X59,RentsUA!$A$12:$H$35,MATCH($D59,RentsUA!$A$12:$H$12,0),FALSE))</f>
        <v/>
      </c>
      <c r="Z59" s="647" t="str">
        <f t="shared" si="2"/>
        <v/>
      </c>
      <c r="AA59" s="1680" t="str">
        <f>IF(H59="","",IF(G59/HLOOKUP($H59,RentsUA!$M$8:$T$9,2,FALSE)&gt;1,"&gt; 80%","&lt;= 80%"))</f>
        <v/>
      </c>
      <c r="AB59" s="1448"/>
      <c r="AC59" s="1448"/>
      <c r="AD59" s="784"/>
      <c r="AE59" s="521"/>
      <c r="AF59" s="1050" t="str">
        <f>IF(AD59="","",IF(AD59=Lists!$U$3,M59,IF(AD59=Lists!$U$4,V59,IF(AD59=Lists!$U$5,Y59-L59,AE59))))</f>
        <v/>
      </c>
      <c r="AG59" s="518" t="str">
        <f t="shared" si="3"/>
        <v/>
      </c>
      <c r="AH59" s="588" t="str">
        <f t="shared" si="4"/>
        <v/>
      </c>
      <c r="AI59" s="588" t="str">
        <f>IF($AF59=0,0,IFERROR(($L59+$AF59)/(HLOOKUP($D59,RentsUA!$K$12:$Q$35,19,FALSE)),""))</f>
        <v/>
      </c>
      <c r="AJ59" s="588" t="str">
        <f>IF($AF59=0,0,IFERROR(($AF59+K59+L59)/(HLOOKUP($D59,RentsUA!$K$12:$Q$35,19,FALSE)),""))</f>
        <v/>
      </c>
      <c r="AK59" s="588" t="str">
        <f t="shared" si="22"/>
        <v/>
      </c>
      <c r="AL59" s="588" t="str">
        <f t="shared" si="23"/>
        <v/>
      </c>
      <c r="AM59" s="1448" t="str">
        <f t="shared" si="24"/>
        <v/>
      </c>
      <c r="AN59" s="1448" t="str">
        <f>IFERROR(AM59*(1+'7a.20YrDetails'!$F$9),"")</f>
        <v/>
      </c>
      <c r="AO59" s="1448" t="str">
        <f>IFERROR(AN59*(1+'7a.20YrDetails'!$F$9),"")</f>
        <v/>
      </c>
      <c r="AP59" s="1448" t="str">
        <f>IFERROR(AO59*(1+'7a.20YrDetails'!$F$9),"")</f>
        <v/>
      </c>
      <c r="AQ59" s="1448" t="str">
        <f>IFERROR(AP59*(1+'7a.20YrDetails'!$F$9),"")</f>
        <v/>
      </c>
      <c r="AR59" s="859"/>
      <c r="AS59" s="857" t="str">
        <f>IF($D59=0,"",VLOOKUP($AR59,RentsUA!$A$12:$H$35,MATCH($D59,RentsUA!$A$12:$H$12,0),FALSE)-L59)</f>
        <v/>
      </c>
      <c r="BP59" s="512" t="str">
        <f t="shared" si="27"/>
        <v/>
      </c>
      <c r="BQ59" s="5" t="str">
        <f t="array" ref="BQ59">IFERROR(INDEX($BP$13:$BP$412, MATCH(0, COUNTIF($BQ$12:$BQ58, $BP$13:$BP$412), 0)),"")</f>
        <v/>
      </c>
      <c r="BR59" s="512" t="str">
        <f t="shared" si="28"/>
        <v/>
      </c>
      <c r="BS59" s="512" t="str">
        <f t="array" ref="BS59">IFERROR(INDEX($BR$13:$BR$412, MATCH(0, COUNTIF($BS$12:$BS58, $BR$13:$BR$412), 0)),"")</f>
        <v/>
      </c>
    </row>
    <row r="60" spans="1:71" s="512" customFormat="1" ht="12.75">
      <c r="A60" s="514">
        <f t="shared" si="20"/>
        <v>48</v>
      </c>
      <c r="B60" s="592"/>
      <c r="C60" s="590"/>
      <c r="D60" s="515"/>
      <c r="E60" s="515"/>
      <c r="F60" s="516"/>
      <c r="G60" s="517"/>
      <c r="H60" s="515"/>
      <c r="I60" s="1341" t="str">
        <f>IFERROR(G60/HLOOKUP(H60,RentsUA!$B$8:$J$9,2),"")</f>
        <v/>
      </c>
      <c r="J60" s="515"/>
      <c r="K60" s="521"/>
      <c r="L60" s="857">
        <f t="shared" si="0"/>
        <v>0</v>
      </c>
      <c r="M60" s="856"/>
      <c r="N60" s="518">
        <f t="shared" si="1"/>
        <v>0</v>
      </c>
      <c r="O60" s="588" t="str">
        <f>IF($M60=0,"",IFERROR(($L60+$M60)/(HLOOKUP($D60,RentsUA!$K$12:$Q$35,19,FALSE)),""))</f>
        <v/>
      </c>
      <c r="P60" s="588" t="str">
        <f>IF($M60=0,"",IFERROR(($M60+K60+L60)/(HLOOKUP($D60,RentsUA!$K$12:$Q$35,19,FALSE)),""))</f>
        <v/>
      </c>
      <c r="Q60" s="519"/>
      <c r="R60" s="858" t="str">
        <f>IF($Q60=0,"",VLOOKUP($Q60,RentsUA!$A$12:$H$35,MATCH($D60,RentsUA!$A$12:$H$12,0),FALSE))</f>
        <v/>
      </c>
      <c r="S60" s="517"/>
      <c r="T60" s="859"/>
      <c r="U60" s="857"/>
      <c r="V60" s="858" t="str">
        <f t="shared" si="21"/>
        <v/>
      </c>
      <c r="W60" s="590"/>
      <c r="X60" s="519"/>
      <c r="Y60" s="518" t="str">
        <f>IF(X60=0,"",VLOOKUP($X60,RentsUA!$A$12:$H$35,MATCH($D60,RentsUA!$A$12:$H$12,0),FALSE))</f>
        <v/>
      </c>
      <c r="Z60" s="647" t="str">
        <f t="shared" si="2"/>
        <v/>
      </c>
      <c r="AA60" s="1680" t="str">
        <f>IF(H60="","",IF(G60/HLOOKUP($H60,RentsUA!$M$8:$T$9,2,FALSE)&gt;1,"&gt; 80%","&lt;= 80%"))</f>
        <v/>
      </c>
      <c r="AB60" s="1448"/>
      <c r="AC60" s="1448"/>
      <c r="AD60" s="784"/>
      <c r="AE60" s="521"/>
      <c r="AF60" s="1050" t="str">
        <f>IF(AD60="","",IF(AD60=Lists!$U$3,M60,IF(AD60=Lists!$U$4,V60,IF(AD60=Lists!$U$5,Y60-L60,AE60))))</f>
        <v/>
      </c>
      <c r="AG60" s="518" t="str">
        <f t="shared" si="3"/>
        <v/>
      </c>
      <c r="AH60" s="588" t="str">
        <f t="shared" si="4"/>
        <v/>
      </c>
      <c r="AI60" s="588" t="str">
        <f>IF($AF60=0,0,IFERROR(($L60+$AF60)/(HLOOKUP($D60,RentsUA!$K$12:$Q$35,19,FALSE)),""))</f>
        <v/>
      </c>
      <c r="AJ60" s="588" t="str">
        <f>IF($AF60=0,0,IFERROR(($AF60+K60+L60)/(HLOOKUP($D60,RentsUA!$K$12:$Q$35,19,FALSE)),""))</f>
        <v/>
      </c>
      <c r="AK60" s="588" t="str">
        <f t="shared" si="22"/>
        <v/>
      </c>
      <c r="AL60" s="588" t="str">
        <f t="shared" si="23"/>
        <v/>
      </c>
      <c r="AM60" s="1448" t="str">
        <f t="shared" si="24"/>
        <v/>
      </c>
      <c r="AN60" s="1448" t="str">
        <f>IFERROR(AM60*(1+'7a.20YrDetails'!$F$9),"")</f>
        <v/>
      </c>
      <c r="AO60" s="1448" t="str">
        <f>IFERROR(AN60*(1+'7a.20YrDetails'!$F$9),"")</f>
        <v/>
      </c>
      <c r="AP60" s="1448" t="str">
        <f>IFERROR(AO60*(1+'7a.20YrDetails'!$F$9),"")</f>
        <v/>
      </c>
      <c r="AQ60" s="1448" t="str">
        <f>IFERROR(AP60*(1+'7a.20YrDetails'!$F$9),"")</f>
        <v/>
      </c>
      <c r="AR60" s="859"/>
      <c r="AS60" s="857" t="str">
        <f>IF($D60=0,"",VLOOKUP($AR60,RentsUA!$A$12:$H$35,MATCH($D60,RentsUA!$A$12:$H$12,0),FALSE)-L60)</f>
        <v/>
      </c>
      <c r="BP60" s="512" t="str">
        <f t="shared" si="27"/>
        <v/>
      </c>
      <c r="BQ60" s="5" t="str">
        <f t="array" ref="BQ60">IFERROR(INDEX($BP$13:$BP$412, MATCH(0, COUNTIF($BQ$12:$BQ59, $BP$13:$BP$412), 0)),"")</f>
        <v/>
      </c>
      <c r="BR60" s="512" t="str">
        <f t="shared" si="28"/>
        <v/>
      </c>
      <c r="BS60" s="512" t="str">
        <f t="array" ref="BS60">IFERROR(INDEX($BR$13:$BR$412, MATCH(0, COUNTIF($BS$12:$BS59, $BR$13:$BR$412), 0)),"")</f>
        <v/>
      </c>
    </row>
    <row r="61" spans="1:71" s="512" customFormat="1" ht="12.75">
      <c r="A61" s="514">
        <f t="shared" si="20"/>
        <v>49</v>
      </c>
      <c r="B61" s="592"/>
      <c r="C61" s="590"/>
      <c r="D61" s="515"/>
      <c r="E61" s="515"/>
      <c r="F61" s="516"/>
      <c r="G61" s="517"/>
      <c r="H61" s="515"/>
      <c r="I61" s="1341" t="str">
        <f>IFERROR(G61/HLOOKUP(H61,RentsUA!$B$8:$J$9,2),"")</f>
        <v/>
      </c>
      <c r="J61" s="515"/>
      <c r="K61" s="521"/>
      <c r="L61" s="857">
        <f t="shared" si="0"/>
        <v>0</v>
      </c>
      <c r="M61" s="856"/>
      <c r="N61" s="518">
        <f t="shared" si="1"/>
        <v>0</v>
      </c>
      <c r="O61" s="588" t="str">
        <f>IF($M61=0,"",IFERROR(($L61+$M61)/(HLOOKUP($D61,RentsUA!$K$12:$Q$35,19,FALSE)),""))</f>
        <v/>
      </c>
      <c r="P61" s="588" t="str">
        <f>IF($M61=0,"",IFERROR(($M61+K61+L61)/(HLOOKUP($D61,RentsUA!$K$12:$Q$35,19,FALSE)),""))</f>
        <v/>
      </c>
      <c r="Q61" s="519"/>
      <c r="R61" s="858" t="str">
        <f>IF($Q61=0,"",VLOOKUP($Q61,RentsUA!$A$12:$H$35,MATCH($D61,RentsUA!$A$12:$H$12,0),FALSE))</f>
        <v/>
      </c>
      <c r="S61" s="517"/>
      <c r="T61" s="859"/>
      <c r="U61" s="857"/>
      <c r="V61" s="858" t="str">
        <f t="shared" si="21"/>
        <v/>
      </c>
      <c r="W61" s="590"/>
      <c r="X61" s="519"/>
      <c r="Y61" s="518" t="str">
        <f>IF(X61=0,"",VLOOKUP($X61,RentsUA!$A$12:$H$35,MATCH($D61,RentsUA!$A$12:$H$12,0),FALSE))</f>
        <v/>
      </c>
      <c r="Z61" s="647" t="str">
        <f t="shared" si="2"/>
        <v/>
      </c>
      <c r="AA61" s="1680" t="str">
        <f>IF(H61="","",IF(G61/HLOOKUP($H61,RentsUA!$M$8:$T$9,2,FALSE)&gt;1,"&gt; 80%","&lt;= 80%"))</f>
        <v/>
      </c>
      <c r="AB61" s="1448"/>
      <c r="AC61" s="1448"/>
      <c r="AD61" s="784"/>
      <c r="AE61" s="521"/>
      <c r="AF61" s="1050" t="str">
        <f>IF(AD61="","",IF(AD61=Lists!$U$3,M61,IF(AD61=Lists!$U$4,V61,IF(AD61=Lists!$U$5,Y61-L61,AE61))))</f>
        <v/>
      </c>
      <c r="AG61" s="518" t="str">
        <f t="shared" si="3"/>
        <v/>
      </c>
      <c r="AH61" s="588" t="str">
        <f t="shared" si="4"/>
        <v/>
      </c>
      <c r="AI61" s="588" t="str">
        <f>IF($AF61=0,0,IFERROR(($L61+$AF61)/(HLOOKUP($D61,RentsUA!$K$12:$Q$35,19,FALSE)),""))</f>
        <v/>
      </c>
      <c r="AJ61" s="588" t="str">
        <f>IF($AF61=0,0,IFERROR(($AF61+K61+L61)/(HLOOKUP($D61,RentsUA!$K$12:$Q$35,19,FALSE)),""))</f>
        <v/>
      </c>
      <c r="AK61" s="588" t="str">
        <f t="shared" si="22"/>
        <v/>
      </c>
      <c r="AL61" s="588" t="str">
        <f t="shared" si="23"/>
        <v/>
      </c>
      <c r="AM61" s="1448" t="str">
        <f t="shared" si="24"/>
        <v/>
      </c>
      <c r="AN61" s="1448" t="str">
        <f>IFERROR(AM61*(1+'7a.20YrDetails'!$F$9),"")</f>
        <v/>
      </c>
      <c r="AO61" s="1448" t="str">
        <f>IFERROR(AN61*(1+'7a.20YrDetails'!$F$9),"")</f>
        <v/>
      </c>
      <c r="AP61" s="1448" t="str">
        <f>IFERROR(AO61*(1+'7a.20YrDetails'!$F$9),"")</f>
        <v/>
      </c>
      <c r="AQ61" s="1448" t="str">
        <f>IFERROR(AP61*(1+'7a.20YrDetails'!$F$9),"")</f>
        <v/>
      </c>
      <c r="AR61" s="859"/>
      <c r="AS61" s="857" t="str">
        <f>IF($D61=0,"",VLOOKUP($AR61,RentsUA!$A$12:$H$35,MATCH($D61,RentsUA!$A$12:$H$12,0),FALSE)-L61)</f>
        <v/>
      </c>
      <c r="BP61" s="512" t="str">
        <f t="shared" si="27"/>
        <v/>
      </c>
      <c r="BQ61" s="5" t="str">
        <f t="array" ref="BQ61">IFERROR(INDEX($BP$13:$BP$412, MATCH(0, COUNTIF($BQ$12:$BQ60, $BP$13:$BP$412), 0)),"")</f>
        <v/>
      </c>
      <c r="BR61" s="512" t="str">
        <f t="shared" si="28"/>
        <v/>
      </c>
      <c r="BS61" s="512" t="str">
        <f t="array" ref="BS61">IFERROR(INDEX($BR$13:$BR$412, MATCH(0, COUNTIF($BS$12:$BS60, $BR$13:$BR$412), 0)),"")</f>
        <v/>
      </c>
    </row>
    <row r="62" spans="1:71" s="512" customFormat="1" ht="12.75">
      <c r="A62" s="514">
        <f t="shared" si="20"/>
        <v>50</v>
      </c>
      <c r="B62" s="592"/>
      <c r="C62" s="590"/>
      <c r="D62" s="515"/>
      <c r="E62" s="515"/>
      <c r="F62" s="516"/>
      <c r="G62" s="517"/>
      <c r="H62" s="515"/>
      <c r="I62" s="1341" t="str">
        <f>IFERROR(G62/HLOOKUP(H62,RentsUA!$B$8:$J$9,2),"")</f>
        <v/>
      </c>
      <c r="J62" s="515"/>
      <c r="K62" s="521"/>
      <c r="L62" s="857">
        <f t="shared" si="0"/>
        <v>0</v>
      </c>
      <c r="M62" s="856"/>
      <c r="N62" s="518">
        <f t="shared" si="1"/>
        <v>0</v>
      </c>
      <c r="O62" s="588" t="str">
        <f>IF($M62=0,"",IFERROR(($L62+$M62)/(HLOOKUP($D62,RentsUA!$K$12:$Q$35,19,FALSE)),""))</f>
        <v/>
      </c>
      <c r="P62" s="588" t="str">
        <f>IF($M62=0,"",IFERROR(($M62+K62+L62)/(HLOOKUP($D62,RentsUA!$K$12:$Q$35,19,FALSE)),""))</f>
        <v/>
      </c>
      <c r="Q62" s="519"/>
      <c r="R62" s="858" t="str">
        <f>IF($Q62=0,"",VLOOKUP($Q62,RentsUA!$A$12:$H$35,MATCH($D62,RentsUA!$A$12:$H$12,0),FALSE))</f>
        <v/>
      </c>
      <c r="S62" s="517"/>
      <c r="T62" s="859"/>
      <c r="U62" s="857"/>
      <c r="V62" s="858" t="str">
        <f t="shared" si="21"/>
        <v/>
      </c>
      <c r="W62" s="590"/>
      <c r="X62" s="519"/>
      <c r="Y62" s="518" t="str">
        <f>IF(X62=0,"",VLOOKUP($X62,RentsUA!$A$12:$H$35,MATCH($D62,RentsUA!$A$12:$H$12,0),FALSE))</f>
        <v/>
      </c>
      <c r="Z62" s="647" t="str">
        <f t="shared" si="2"/>
        <v/>
      </c>
      <c r="AA62" s="1680" t="str">
        <f>IF(H62="","",IF(G62/HLOOKUP($H62,RentsUA!$M$8:$T$9,2,FALSE)&gt;1,"&gt; 80%","&lt;= 80%"))</f>
        <v/>
      </c>
      <c r="AB62" s="1448"/>
      <c r="AC62" s="1448"/>
      <c r="AD62" s="784"/>
      <c r="AE62" s="521"/>
      <c r="AF62" s="1050" t="str">
        <f>IF(AD62="","",IF(AD62=Lists!$U$3,M62,IF(AD62=Lists!$U$4,V62,IF(AD62=Lists!$U$5,Y62-L62,AE62))))</f>
        <v/>
      </c>
      <c r="AG62" s="518" t="str">
        <f t="shared" si="3"/>
        <v/>
      </c>
      <c r="AH62" s="588" t="str">
        <f t="shared" si="4"/>
        <v/>
      </c>
      <c r="AI62" s="588" t="str">
        <f>IF($AF62=0,0,IFERROR(($L62+$AF62)/(HLOOKUP($D62,RentsUA!$K$12:$Q$35,19,FALSE)),""))</f>
        <v/>
      </c>
      <c r="AJ62" s="588" t="str">
        <f>IF($AF62=0,0,IFERROR(($AF62+K62+L62)/(HLOOKUP($D62,RentsUA!$K$12:$Q$35,19,FALSE)),""))</f>
        <v/>
      </c>
      <c r="AK62" s="588" t="str">
        <f t="shared" si="22"/>
        <v/>
      </c>
      <c r="AL62" s="588" t="str">
        <f t="shared" si="23"/>
        <v/>
      </c>
      <c r="AM62" s="1448" t="str">
        <f t="shared" si="24"/>
        <v/>
      </c>
      <c r="AN62" s="1448" t="str">
        <f>IFERROR(AM62*(1+'7a.20YrDetails'!$F$9),"")</f>
        <v/>
      </c>
      <c r="AO62" s="1448" t="str">
        <f>IFERROR(AN62*(1+'7a.20YrDetails'!$F$9),"")</f>
        <v/>
      </c>
      <c r="AP62" s="1448" t="str">
        <f>IFERROR(AO62*(1+'7a.20YrDetails'!$F$9),"")</f>
        <v/>
      </c>
      <c r="AQ62" s="1448" t="str">
        <f>IFERROR(AP62*(1+'7a.20YrDetails'!$F$9),"")</f>
        <v/>
      </c>
      <c r="AR62" s="859"/>
      <c r="AS62" s="857" t="str">
        <f>IF($D62=0,"",VLOOKUP($AR62,RentsUA!$A$12:$H$35,MATCH($D62,RentsUA!$A$12:$H$12,0),FALSE)-L62)</f>
        <v/>
      </c>
      <c r="BP62" s="512" t="str">
        <f t="shared" si="27"/>
        <v/>
      </c>
      <c r="BQ62" s="5" t="str">
        <f t="array" ref="BQ62">IFERROR(INDEX($BP$13:$BP$412, MATCH(0, COUNTIF($BQ$12:$BQ61, $BP$13:$BP$412), 0)),"")</f>
        <v/>
      </c>
      <c r="BR62" s="512" t="str">
        <f t="shared" si="28"/>
        <v/>
      </c>
      <c r="BS62" s="512" t="str">
        <f t="array" ref="BS62">IFERROR(INDEX($BR$13:$BR$412, MATCH(0, COUNTIF($BS$12:$BS61, $BR$13:$BR$412), 0)),"")</f>
        <v/>
      </c>
    </row>
    <row r="63" spans="1:71" s="512" customFormat="1" ht="12.75">
      <c r="A63" s="514">
        <f t="shared" si="20"/>
        <v>51</v>
      </c>
      <c r="B63" s="592"/>
      <c r="C63" s="590"/>
      <c r="D63" s="515"/>
      <c r="E63" s="515"/>
      <c r="F63" s="516"/>
      <c r="G63" s="517"/>
      <c r="H63" s="515"/>
      <c r="I63" s="1341" t="str">
        <f>IFERROR(G63/HLOOKUP(H63,RentsUA!$B$8:$J$9,2),"")</f>
        <v/>
      </c>
      <c r="J63" s="515"/>
      <c r="K63" s="521"/>
      <c r="L63" s="857">
        <f t="shared" si="0"/>
        <v>0</v>
      </c>
      <c r="M63" s="856"/>
      <c r="N63" s="518">
        <f t="shared" si="1"/>
        <v>0</v>
      </c>
      <c r="O63" s="588" t="str">
        <f>IF($M63=0,"",IFERROR(($L63+$M63)/(HLOOKUP($D63,RentsUA!$K$12:$Q$35,19,FALSE)),""))</f>
        <v/>
      </c>
      <c r="P63" s="588" t="str">
        <f>IF($M63=0,"",IFERROR(($M63+K63+L63)/(HLOOKUP($D63,RentsUA!$K$12:$Q$35,19,FALSE)),""))</f>
        <v/>
      </c>
      <c r="Q63" s="519"/>
      <c r="R63" s="858" t="str">
        <f>IF($Q63=0,"",VLOOKUP($Q63,RentsUA!$A$12:$H$35,MATCH($D63,RentsUA!$A$12:$H$12,0),FALSE))</f>
        <v/>
      </c>
      <c r="S63" s="517"/>
      <c r="T63" s="859"/>
      <c r="U63" s="857"/>
      <c r="V63" s="858" t="str">
        <f t="shared" si="21"/>
        <v/>
      </c>
      <c r="W63" s="590"/>
      <c r="X63" s="519"/>
      <c r="Y63" s="518" t="str">
        <f>IF(X63=0,"",VLOOKUP($X63,RentsUA!$A$12:$H$35,MATCH($D63,RentsUA!$A$12:$H$12,0),FALSE))</f>
        <v/>
      </c>
      <c r="Z63" s="647" t="str">
        <f t="shared" si="2"/>
        <v/>
      </c>
      <c r="AA63" s="1680" t="str">
        <f>IF(H63="","",IF(G63/HLOOKUP($H63,RentsUA!$M$8:$T$9,2,FALSE)&gt;1,"&gt; 80%","&lt;= 80%"))</f>
        <v/>
      </c>
      <c r="AB63" s="1448"/>
      <c r="AC63" s="1448"/>
      <c r="AD63" s="784"/>
      <c r="AE63" s="521"/>
      <c r="AF63" s="1050" t="str">
        <f>IF(AD63="","",IF(AD63=Lists!$U$3,M63,IF(AD63=Lists!$U$4,V63,IF(AD63=Lists!$U$5,Y63-L63,AE63))))</f>
        <v/>
      </c>
      <c r="AG63" s="518" t="str">
        <f t="shared" si="3"/>
        <v/>
      </c>
      <c r="AH63" s="588" t="str">
        <f t="shared" si="4"/>
        <v/>
      </c>
      <c r="AI63" s="588" t="str">
        <f>IF($AF63=0,0,IFERROR(($L63+$AF63)/(HLOOKUP($D63,RentsUA!$K$12:$Q$35,19,FALSE)),""))</f>
        <v/>
      </c>
      <c r="AJ63" s="588" t="str">
        <f>IF($AF63=0,0,IFERROR(($AF63+K63+L63)/(HLOOKUP($D63,RentsUA!$K$12:$Q$35,19,FALSE)),""))</f>
        <v/>
      </c>
      <c r="AK63" s="588" t="str">
        <f t="shared" si="22"/>
        <v/>
      </c>
      <c r="AL63" s="588" t="str">
        <f t="shared" si="23"/>
        <v/>
      </c>
      <c r="AM63" s="1448" t="str">
        <f t="shared" si="24"/>
        <v/>
      </c>
      <c r="AN63" s="1448" t="str">
        <f>IFERROR(AM63*(1+'7a.20YrDetails'!$F$9),"")</f>
        <v/>
      </c>
      <c r="AO63" s="1448" t="str">
        <f>IFERROR(AN63*(1+'7a.20YrDetails'!$F$9),"")</f>
        <v/>
      </c>
      <c r="AP63" s="1448" t="str">
        <f>IFERROR(AO63*(1+'7a.20YrDetails'!$F$9),"")</f>
        <v/>
      </c>
      <c r="AQ63" s="1448" t="str">
        <f>IFERROR(AP63*(1+'7a.20YrDetails'!$F$9),"")</f>
        <v/>
      </c>
      <c r="AR63" s="859"/>
      <c r="AS63" s="857"/>
      <c r="BP63" s="512" t="str">
        <f t="shared" si="27"/>
        <v/>
      </c>
      <c r="BQ63" s="5" t="str">
        <f t="array" ref="BQ63">IFERROR(INDEX($BP$13:$BP$412, MATCH(0, COUNTIF($BQ$12:$BQ62, $BP$13:$BP$412), 0)),"")</f>
        <v/>
      </c>
      <c r="BR63" s="512" t="str">
        <f t="shared" si="28"/>
        <v/>
      </c>
      <c r="BS63" s="512" t="str">
        <f t="array" ref="BS63">IFERROR(INDEX($BR$13:$BR$412, MATCH(0, COUNTIF($BS$12:$BS62, $BR$13:$BR$412), 0)),"")</f>
        <v/>
      </c>
    </row>
    <row r="64" spans="1:71" s="512" customFormat="1" ht="12.75">
      <c r="A64" s="514">
        <f t="shared" si="20"/>
        <v>52</v>
      </c>
      <c r="B64" s="592"/>
      <c r="C64" s="590"/>
      <c r="D64" s="515"/>
      <c r="E64" s="515"/>
      <c r="F64" s="516"/>
      <c r="G64" s="517"/>
      <c r="H64" s="515"/>
      <c r="I64" s="1341" t="str">
        <f>IFERROR(G64/HLOOKUP(H64,RentsUA!$B$8:$J$9,2),"")</f>
        <v/>
      </c>
      <c r="J64" s="515"/>
      <c r="K64" s="521"/>
      <c r="L64" s="857">
        <f t="shared" si="0"/>
        <v>0</v>
      </c>
      <c r="M64" s="856"/>
      <c r="N64" s="518">
        <f t="shared" si="1"/>
        <v>0</v>
      </c>
      <c r="O64" s="588" t="str">
        <f>IF($M64=0,"",IFERROR(($L64+$M64)/(HLOOKUP($D64,RentsUA!$K$12:$Q$35,19,FALSE)),""))</f>
        <v/>
      </c>
      <c r="P64" s="588" t="str">
        <f>IF($M64=0,"",IFERROR(($M64+K64+L64)/(HLOOKUP($D64,RentsUA!$K$12:$Q$35,19,FALSE)),""))</f>
        <v/>
      </c>
      <c r="Q64" s="519"/>
      <c r="R64" s="858" t="str">
        <f>IF($Q64=0,"",VLOOKUP($Q64,RentsUA!$A$12:$H$35,MATCH($D64,RentsUA!$A$12:$H$12,0),FALSE))</f>
        <v/>
      </c>
      <c r="S64" s="517"/>
      <c r="T64" s="859"/>
      <c r="U64" s="857"/>
      <c r="V64" s="858" t="str">
        <f t="shared" si="21"/>
        <v/>
      </c>
      <c r="W64" s="590"/>
      <c r="X64" s="519"/>
      <c r="Y64" s="518" t="str">
        <f>IF(X64=0,"",VLOOKUP($X64,RentsUA!$A$12:$H$35,MATCH($D64,RentsUA!$A$12:$H$12,0),FALSE))</f>
        <v/>
      </c>
      <c r="Z64" s="647" t="str">
        <f t="shared" si="2"/>
        <v/>
      </c>
      <c r="AA64" s="1680" t="str">
        <f>IF(H64="","",IF(G64/HLOOKUP($H64,RentsUA!$M$8:$T$9,2,FALSE)&gt;1,"&gt; 80%","&lt;= 80%"))</f>
        <v/>
      </c>
      <c r="AB64" s="1448"/>
      <c r="AC64" s="1448"/>
      <c r="AD64" s="784"/>
      <c r="AE64" s="521"/>
      <c r="AF64" s="1050" t="str">
        <f>IF(AD64="","",IF(AD64=Lists!$U$3,M64,IF(AD64=Lists!$U$4,V64,IF(AD64=Lists!$U$5,Y64-L64,AE64))))</f>
        <v/>
      </c>
      <c r="AG64" s="518" t="str">
        <f t="shared" si="3"/>
        <v/>
      </c>
      <c r="AH64" s="588" t="str">
        <f t="shared" si="4"/>
        <v/>
      </c>
      <c r="AI64" s="588" t="str">
        <f>IF($AF64=0,0,IFERROR(($L64+$AF64)/(HLOOKUP($D64,RentsUA!$K$12:$Q$35,19,FALSE)),""))</f>
        <v/>
      </c>
      <c r="AJ64" s="588" t="str">
        <f>IF($AF64=0,0,IFERROR(($AF64+K64+L64)/(HLOOKUP($D64,RentsUA!$K$12:$Q$35,19,FALSE)),""))</f>
        <v/>
      </c>
      <c r="AK64" s="588" t="str">
        <f t="shared" si="22"/>
        <v/>
      </c>
      <c r="AL64" s="588" t="str">
        <f t="shared" si="23"/>
        <v/>
      </c>
      <c r="AM64" s="1448" t="str">
        <f t="shared" si="24"/>
        <v/>
      </c>
      <c r="AN64" s="1448" t="str">
        <f>IFERROR(AM64*(1+'7a.20YrDetails'!$F$9),"")</f>
        <v/>
      </c>
      <c r="AO64" s="1448" t="str">
        <f>IFERROR(AN64*(1+'7a.20YrDetails'!$F$9),"")</f>
        <v/>
      </c>
      <c r="AP64" s="1448" t="str">
        <f>IFERROR(AO64*(1+'7a.20YrDetails'!$F$9),"")</f>
        <v/>
      </c>
      <c r="AQ64" s="1448" t="str">
        <f>IFERROR(AP64*(1+'7a.20YrDetails'!$F$9),"")</f>
        <v/>
      </c>
      <c r="AR64" s="859"/>
      <c r="AS64" s="857"/>
      <c r="BP64" s="512" t="str">
        <f t="shared" si="27"/>
        <v/>
      </c>
      <c r="BQ64" s="5" t="str">
        <f t="array" ref="BQ64">IFERROR(INDEX($BP$13:$BP$412, MATCH(0, COUNTIF($BQ$12:$BQ63, $BP$13:$BP$412), 0)),"")</f>
        <v/>
      </c>
      <c r="BR64" s="512" t="str">
        <f t="shared" si="28"/>
        <v/>
      </c>
      <c r="BS64" s="512" t="str">
        <f t="array" ref="BS64">IFERROR(INDEX($BR$13:$BR$412, MATCH(0, COUNTIF($BS$12:$BS63, $BR$13:$BR$412), 0)),"")</f>
        <v/>
      </c>
    </row>
    <row r="65" spans="1:71" s="512" customFormat="1" ht="12.75">
      <c r="A65" s="514">
        <f t="shared" si="20"/>
        <v>53</v>
      </c>
      <c r="B65" s="592"/>
      <c r="C65" s="590"/>
      <c r="D65" s="515"/>
      <c r="E65" s="515"/>
      <c r="F65" s="516"/>
      <c r="G65" s="517"/>
      <c r="H65" s="515"/>
      <c r="I65" s="1341" t="str">
        <f>IFERROR(G65/HLOOKUP(H65,RentsUA!$B$8:$J$9,2),"")</f>
        <v/>
      </c>
      <c r="J65" s="515"/>
      <c r="K65" s="521"/>
      <c r="L65" s="857">
        <f t="shared" si="0"/>
        <v>0</v>
      </c>
      <c r="M65" s="856"/>
      <c r="N65" s="518">
        <f t="shared" si="1"/>
        <v>0</v>
      </c>
      <c r="O65" s="588" t="str">
        <f>IF($M65=0,"",IFERROR(($L65+$M65)/(HLOOKUP($D65,RentsUA!$K$12:$Q$35,19,FALSE)),""))</f>
        <v/>
      </c>
      <c r="P65" s="588" t="str">
        <f>IF($M65=0,"",IFERROR(($M65+K65+L65)/(HLOOKUP($D65,RentsUA!$K$12:$Q$35,19,FALSE)),""))</f>
        <v/>
      </c>
      <c r="Q65" s="519"/>
      <c r="R65" s="858" t="str">
        <f>IF($Q65=0,"",VLOOKUP($Q65,RentsUA!$A$12:$H$35,MATCH($D65,RentsUA!$A$12:$H$12,0),FALSE))</f>
        <v/>
      </c>
      <c r="S65" s="517"/>
      <c r="T65" s="859"/>
      <c r="U65" s="857"/>
      <c r="V65" s="858" t="str">
        <f t="shared" si="21"/>
        <v/>
      </c>
      <c r="W65" s="590"/>
      <c r="X65" s="519"/>
      <c r="Y65" s="518" t="str">
        <f>IF(X65=0,"",VLOOKUP($X65,RentsUA!$A$12:$H$35,MATCH($D65,RentsUA!$A$12:$H$12,0),FALSE))</f>
        <v/>
      </c>
      <c r="Z65" s="647" t="str">
        <f t="shared" si="2"/>
        <v/>
      </c>
      <c r="AA65" s="1680" t="str">
        <f>IF(H65="","",IF(G65/HLOOKUP($H65,RentsUA!$M$8:$T$9,2,FALSE)&gt;1,"&gt; 80%","&lt;= 80%"))</f>
        <v/>
      </c>
      <c r="AB65" s="1448"/>
      <c r="AC65" s="1448"/>
      <c r="AD65" s="784"/>
      <c r="AE65" s="521"/>
      <c r="AF65" s="1050" t="str">
        <f>IF(AD65="","",IF(AD65=Lists!$U$3,M65,IF(AD65=Lists!$U$4,V65,IF(AD65=Lists!$U$5,Y65-L65,AE65))))</f>
        <v/>
      </c>
      <c r="AG65" s="518" t="str">
        <f t="shared" si="3"/>
        <v/>
      </c>
      <c r="AH65" s="588" t="str">
        <f t="shared" si="4"/>
        <v/>
      </c>
      <c r="AI65" s="588" t="str">
        <f>IF($AF65=0,0,IFERROR(($L65+$AF65)/(HLOOKUP($D65,RentsUA!$K$12:$Q$35,19,FALSE)),""))</f>
        <v/>
      </c>
      <c r="AJ65" s="588" t="str">
        <f>IF($AF65=0,0,IFERROR(($AF65+K65+L65)/(HLOOKUP($D65,RentsUA!$K$12:$Q$35,19,FALSE)),""))</f>
        <v/>
      </c>
      <c r="AK65" s="588" t="str">
        <f t="shared" si="22"/>
        <v/>
      </c>
      <c r="AL65" s="588" t="str">
        <f t="shared" si="23"/>
        <v/>
      </c>
      <c r="AM65" s="1448" t="str">
        <f t="shared" si="24"/>
        <v/>
      </c>
      <c r="AN65" s="1448" t="str">
        <f>IFERROR(AM65*(1+'7a.20YrDetails'!$F$9),"")</f>
        <v/>
      </c>
      <c r="AO65" s="1448" t="str">
        <f>IFERROR(AN65*(1+'7a.20YrDetails'!$F$9),"")</f>
        <v/>
      </c>
      <c r="AP65" s="1448" t="str">
        <f>IFERROR(AO65*(1+'7a.20YrDetails'!$F$9),"")</f>
        <v/>
      </c>
      <c r="AQ65" s="1448" t="str">
        <f>IFERROR(AP65*(1+'7a.20YrDetails'!$F$9),"")</f>
        <v/>
      </c>
      <c r="AR65" s="859"/>
      <c r="AS65" s="857"/>
      <c r="BP65" s="512" t="str">
        <f t="shared" si="27"/>
        <v/>
      </c>
      <c r="BQ65" s="5" t="str">
        <f t="array" ref="BQ65">IFERROR(INDEX($BP$13:$BP$412, MATCH(0, COUNTIF($BQ$12:$BQ64, $BP$13:$BP$412), 0)),"")</f>
        <v/>
      </c>
      <c r="BR65" s="512" t="str">
        <f t="shared" si="28"/>
        <v/>
      </c>
      <c r="BS65" s="512" t="str">
        <f t="array" ref="BS65">IFERROR(INDEX($BR$13:$BR$412, MATCH(0, COUNTIF($BS$12:$BS64, $BR$13:$BR$412), 0)),"")</f>
        <v/>
      </c>
    </row>
    <row r="66" spans="1:71" s="512" customFormat="1" ht="12.75">
      <c r="A66" s="514">
        <f t="shared" si="20"/>
        <v>54</v>
      </c>
      <c r="B66" s="592"/>
      <c r="C66" s="590"/>
      <c r="D66" s="515"/>
      <c r="E66" s="515"/>
      <c r="F66" s="516"/>
      <c r="G66" s="517"/>
      <c r="H66" s="515"/>
      <c r="I66" s="1341" t="str">
        <f>IFERROR(G66/HLOOKUP(H66,RentsUA!$B$8:$J$9,2),"")</f>
        <v/>
      </c>
      <c r="J66" s="515"/>
      <c r="K66" s="521"/>
      <c r="L66" s="857">
        <f t="shared" si="0"/>
        <v>0</v>
      </c>
      <c r="M66" s="856"/>
      <c r="N66" s="518">
        <f t="shared" si="1"/>
        <v>0</v>
      </c>
      <c r="O66" s="588" t="str">
        <f>IF($M66=0,"",IFERROR(($L66+$M66)/(HLOOKUP($D66,RentsUA!$K$12:$Q$35,19,FALSE)),""))</f>
        <v/>
      </c>
      <c r="P66" s="588" t="str">
        <f>IF($M66=0,"",IFERROR(($M66+K66+L66)/(HLOOKUP($D66,RentsUA!$K$12:$Q$35,19,FALSE)),""))</f>
        <v/>
      </c>
      <c r="Q66" s="519"/>
      <c r="R66" s="858" t="str">
        <f>IF($Q66=0,"",VLOOKUP($Q66,RentsUA!$A$12:$H$35,MATCH($D66,RentsUA!$A$12:$H$12,0),FALSE))</f>
        <v/>
      </c>
      <c r="S66" s="517"/>
      <c r="T66" s="859"/>
      <c r="U66" s="857"/>
      <c r="V66" s="858" t="str">
        <f t="shared" si="21"/>
        <v/>
      </c>
      <c r="W66" s="590"/>
      <c r="X66" s="519"/>
      <c r="Y66" s="518" t="str">
        <f>IF(X66=0,"",VLOOKUP($X66,RentsUA!$A$12:$H$35,MATCH($D66,RentsUA!$A$12:$H$12,0),FALSE))</f>
        <v/>
      </c>
      <c r="Z66" s="647" t="str">
        <f t="shared" si="2"/>
        <v/>
      </c>
      <c r="AA66" s="1680" t="str">
        <f>IF(H66="","",IF(G66/HLOOKUP($H66,RentsUA!$M$8:$T$9,2,FALSE)&gt;1,"&gt; 80%","&lt;= 80%"))</f>
        <v/>
      </c>
      <c r="AB66" s="1448"/>
      <c r="AC66" s="1448"/>
      <c r="AD66" s="784"/>
      <c r="AE66" s="521"/>
      <c r="AF66" s="1050" t="str">
        <f>IF(AD66="","",IF(AD66=Lists!$U$3,M66,IF(AD66=Lists!$U$4,V66,IF(AD66=Lists!$U$5,Y66-L66,AE66))))</f>
        <v/>
      </c>
      <c r="AG66" s="518" t="str">
        <f t="shared" si="3"/>
        <v/>
      </c>
      <c r="AH66" s="588" t="str">
        <f t="shared" si="4"/>
        <v/>
      </c>
      <c r="AI66" s="588" t="str">
        <f>IF($AF66=0,0,IFERROR(($L66+$AF66)/(HLOOKUP($D66,RentsUA!$K$12:$Q$35,19,FALSE)),""))</f>
        <v/>
      </c>
      <c r="AJ66" s="588" t="str">
        <f>IF($AF66=0,0,IFERROR(($AF66+K66+L66)/(HLOOKUP($D66,RentsUA!$K$12:$Q$35,19,FALSE)),""))</f>
        <v/>
      </c>
      <c r="AK66" s="588" t="str">
        <f t="shared" si="22"/>
        <v/>
      </c>
      <c r="AL66" s="588" t="str">
        <f t="shared" si="23"/>
        <v/>
      </c>
      <c r="AM66" s="1448" t="str">
        <f t="shared" si="24"/>
        <v/>
      </c>
      <c r="AN66" s="1448" t="str">
        <f>IFERROR(AM66*(1+'7a.20YrDetails'!$F$9),"")</f>
        <v/>
      </c>
      <c r="AO66" s="1448" t="str">
        <f>IFERROR(AN66*(1+'7a.20YrDetails'!$F$9),"")</f>
        <v/>
      </c>
      <c r="AP66" s="1448" t="str">
        <f>IFERROR(AO66*(1+'7a.20YrDetails'!$F$9),"")</f>
        <v/>
      </c>
      <c r="AQ66" s="1448" t="str">
        <f>IFERROR(AP66*(1+'7a.20YrDetails'!$F$9),"")</f>
        <v/>
      </c>
      <c r="AR66" s="859"/>
      <c r="AS66" s="857"/>
      <c r="BP66" s="512" t="str">
        <f t="shared" si="27"/>
        <v/>
      </c>
      <c r="BQ66" s="5" t="str">
        <f t="array" ref="BQ66">IFERROR(INDEX($BP$13:$BP$412, MATCH(0, COUNTIF($BQ$12:$BQ65, $BP$13:$BP$412), 0)),"")</f>
        <v/>
      </c>
      <c r="BR66" s="512" t="str">
        <f t="shared" si="28"/>
        <v/>
      </c>
      <c r="BS66" s="512" t="str">
        <f t="array" ref="BS66">IFERROR(INDEX($BR$13:$BR$412, MATCH(0, COUNTIF($BS$12:$BS65, $BR$13:$BR$412), 0)),"")</f>
        <v/>
      </c>
    </row>
    <row r="67" spans="1:71" s="512" customFormat="1" ht="12.75">
      <c r="A67" s="514">
        <f t="shared" si="20"/>
        <v>55</v>
      </c>
      <c r="B67" s="592"/>
      <c r="C67" s="590"/>
      <c r="D67" s="515"/>
      <c r="E67" s="515"/>
      <c r="F67" s="516"/>
      <c r="G67" s="517"/>
      <c r="H67" s="515"/>
      <c r="I67" s="1341" t="str">
        <f>IFERROR(G67/HLOOKUP(H67,RentsUA!$B$8:$J$9,2),"")</f>
        <v/>
      </c>
      <c r="J67" s="515"/>
      <c r="K67" s="521"/>
      <c r="L67" s="857">
        <f t="shared" si="0"/>
        <v>0</v>
      </c>
      <c r="M67" s="856"/>
      <c r="N67" s="518">
        <f t="shared" si="1"/>
        <v>0</v>
      </c>
      <c r="O67" s="588" t="str">
        <f>IF($M67=0,"",IFERROR(($L67+$M67)/(HLOOKUP($D67,RentsUA!$K$12:$Q$35,19,FALSE)),""))</f>
        <v/>
      </c>
      <c r="P67" s="588" t="str">
        <f>IF($M67=0,"",IFERROR(($M67+K67+L67)/(HLOOKUP($D67,RentsUA!$K$12:$Q$35,19,FALSE)),""))</f>
        <v/>
      </c>
      <c r="Q67" s="519"/>
      <c r="R67" s="858" t="str">
        <f>IF($Q67=0,"",VLOOKUP($Q67,RentsUA!$A$12:$H$35,MATCH($D67,RentsUA!$A$12:$H$12,0),FALSE))</f>
        <v/>
      </c>
      <c r="S67" s="517"/>
      <c r="T67" s="859"/>
      <c r="U67" s="857"/>
      <c r="V67" s="858" t="str">
        <f t="shared" si="21"/>
        <v/>
      </c>
      <c r="W67" s="590"/>
      <c r="X67" s="519"/>
      <c r="Y67" s="518" t="str">
        <f>IF(X67=0,"",VLOOKUP($X67,RentsUA!$A$12:$H$35,MATCH($D67,RentsUA!$A$12:$H$12,0),FALSE))</f>
        <v/>
      </c>
      <c r="Z67" s="647" t="str">
        <f t="shared" si="2"/>
        <v/>
      </c>
      <c r="AA67" s="1680" t="str">
        <f>IF(H67="","",IF(G67/HLOOKUP($H67,RentsUA!$M$8:$T$9,2,FALSE)&gt;1,"&gt; 80%","&lt;= 80%"))</f>
        <v/>
      </c>
      <c r="AB67" s="1448"/>
      <c r="AC67" s="1448"/>
      <c r="AD67" s="784"/>
      <c r="AE67" s="521"/>
      <c r="AF67" s="1050" t="str">
        <f>IF(AD67="","",IF(AD67=Lists!$U$3,M67,IF(AD67=Lists!$U$4,V67,IF(AD67=Lists!$U$5,Y67-L67,AE67))))</f>
        <v/>
      </c>
      <c r="AG67" s="518" t="str">
        <f t="shared" si="3"/>
        <v/>
      </c>
      <c r="AH67" s="588" t="str">
        <f t="shared" si="4"/>
        <v/>
      </c>
      <c r="AI67" s="588" t="str">
        <f>IF($AF67=0,0,IFERROR(($L67+$AF67)/(HLOOKUP($D67,RentsUA!$K$12:$Q$35,19,FALSE)),""))</f>
        <v/>
      </c>
      <c r="AJ67" s="588" t="str">
        <f>IF($AF67=0,0,IFERROR(($AF67+K67+L67)/(HLOOKUP($D67,RentsUA!$K$12:$Q$35,19,FALSE)),""))</f>
        <v/>
      </c>
      <c r="AK67" s="588" t="str">
        <f t="shared" si="22"/>
        <v/>
      </c>
      <c r="AL67" s="588" t="str">
        <f t="shared" si="23"/>
        <v/>
      </c>
      <c r="AM67" s="1448" t="str">
        <f t="shared" si="24"/>
        <v/>
      </c>
      <c r="AN67" s="1448" t="str">
        <f>IFERROR(AM67*(1+'7a.20YrDetails'!$F$9),"")</f>
        <v/>
      </c>
      <c r="AO67" s="1448" t="str">
        <f>IFERROR(AN67*(1+'7a.20YrDetails'!$F$9),"")</f>
        <v/>
      </c>
      <c r="AP67" s="1448" t="str">
        <f>IFERROR(AO67*(1+'7a.20YrDetails'!$F$9),"")</f>
        <v/>
      </c>
      <c r="AQ67" s="1448" t="str">
        <f>IFERROR(AP67*(1+'7a.20YrDetails'!$F$9),"")</f>
        <v/>
      </c>
      <c r="AR67" s="859"/>
      <c r="AS67" s="857"/>
      <c r="BP67" s="512" t="str">
        <f t="shared" si="27"/>
        <v/>
      </c>
      <c r="BQ67" s="5" t="str">
        <f t="array" ref="BQ67">IFERROR(INDEX($BP$13:$BP$412, MATCH(0, COUNTIF($BQ$12:$BQ66, $BP$13:$BP$412), 0)),"")</f>
        <v/>
      </c>
      <c r="BR67" s="512" t="str">
        <f t="shared" si="28"/>
        <v/>
      </c>
      <c r="BS67" s="512" t="str">
        <f t="array" ref="BS67">IFERROR(INDEX($BR$13:$BR$412, MATCH(0, COUNTIF($BS$12:$BS66, $BR$13:$BR$412), 0)),"")</f>
        <v/>
      </c>
    </row>
    <row r="68" spans="1:71" s="512" customFormat="1" ht="12.75">
      <c r="A68" s="514">
        <f t="shared" si="20"/>
        <v>56</v>
      </c>
      <c r="B68" s="592"/>
      <c r="C68" s="590"/>
      <c r="D68" s="515"/>
      <c r="E68" s="515"/>
      <c r="F68" s="516"/>
      <c r="G68" s="517"/>
      <c r="H68" s="515"/>
      <c r="I68" s="1341" t="str">
        <f>IFERROR(G68/HLOOKUP(H68,RentsUA!$B$8:$J$9,2),"")</f>
        <v/>
      </c>
      <c r="J68" s="515"/>
      <c r="K68" s="521"/>
      <c r="L68" s="857">
        <f t="shared" si="0"/>
        <v>0</v>
      </c>
      <c r="M68" s="856"/>
      <c r="N68" s="518">
        <f t="shared" si="1"/>
        <v>0</v>
      </c>
      <c r="O68" s="588" t="str">
        <f>IF($M68=0,"",IFERROR(($L68+$M68)/(HLOOKUP($D68,RentsUA!$K$12:$Q$35,19,FALSE)),""))</f>
        <v/>
      </c>
      <c r="P68" s="588" t="str">
        <f>IF($M68=0,"",IFERROR(($M68+K68+L68)/(HLOOKUP($D68,RentsUA!$K$12:$Q$35,19,FALSE)),""))</f>
        <v/>
      </c>
      <c r="Q68" s="519"/>
      <c r="R68" s="858" t="str">
        <f>IF($Q68=0,"",VLOOKUP($Q68,RentsUA!$A$12:$H$35,MATCH($D68,RentsUA!$A$12:$H$12,0),FALSE))</f>
        <v/>
      </c>
      <c r="S68" s="517"/>
      <c r="T68" s="859"/>
      <c r="U68" s="857"/>
      <c r="V68" s="858" t="str">
        <f t="shared" si="21"/>
        <v/>
      </c>
      <c r="W68" s="590"/>
      <c r="X68" s="519"/>
      <c r="Y68" s="518" t="str">
        <f>IF(X68=0,"",VLOOKUP($X68,RentsUA!$A$12:$H$35,MATCH($D68,RentsUA!$A$12:$H$12,0),FALSE))</f>
        <v/>
      </c>
      <c r="Z68" s="647" t="str">
        <f t="shared" si="2"/>
        <v/>
      </c>
      <c r="AA68" s="1680" t="str">
        <f>IF(H68="","",IF(G68/HLOOKUP($H68,RentsUA!$M$8:$T$9,2,FALSE)&gt;1,"&gt; 80%","&lt;= 80%"))</f>
        <v/>
      </c>
      <c r="AB68" s="1448"/>
      <c r="AC68" s="1448"/>
      <c r="AD68" s="784"/>
      <c r="AE68" s="521"/>
      <c r="AF68" s="1050" t="str">
        <f>IF(AD68="","",IF(AD68=Lists!$U$3,M68,IF(AD68=Lists!$U$4,V68,IF(AD68=Lists!$U$5,Y68-L68,AE68))))</f>
        <v/>
      </c>
      <c r="AG68" s="518" t="str">
        <f t="shared" si="3"/>
        <v/>
      </c>
      <c r="AH68" s="588" t="str">
        <f t="shared" si="4"/>
        <v/>
      </c>
      <c r="AI68" s="588" t="str">
        <f>IF($AF68=0,0,IFERROR(($L68+$AF68)/(HLOOKUP($D68,RentsUA!$K$12:$Q$35,19,FALSE)),""))</f>
        <v/>
      </c>
      <c r="AJ68" s="588" t="str">
        <f>IF($AF68=0,0,IFERROR(($AF68+K68+L68)/(HLOOKUP($D68,RentsUA!$K$12:$Q$35,19,FALSE)),""))</f>
        <v/>
      </c>
      <c r="AK68" s="588" t="str">
        <f t="shared" si="22"/>
        <v/>
      </c>
      <c r="AL68" s="588" t="str">
        <f t="shared" si="23"/>
        <v/>
      </c>
      <c r="AM68" s="1448" t="str">
        <f t="shared" si="24"/>
        <v/>
      </c>
      <c r="AN68" s="1448" t="str">
        <f>IFERROR(AM68*(1+'7a.20YrDetails'!$F$9),"")</f>
        <v/>
      </c>
      <c r="AO68" s="1448" t="str">
        <f>IFERROR(AN68*(1+'7a.20YrDetails'!$F$9),"")</f>
        <v/>
      </c>
      <c r="AP68" s="1448" t="str">
        <f>IFERROR(AO68*(1+'7a.20YrDetails'!$F$9),"")</f>
        <v/>
      </c>
      <c r="AQ68" s="1448" t="str">
        <f>IFERROR(AP68*(1+'7a.20YrDetails'!$F$9),"")</f>
        <v/>
      </c>
      <c r="AR68" s="859"/>
      <c r="AS68" s="857"/>
      <c r="BP68" s="512" t="str">
        <f t="shared" si="27"/>
        <v/>
      </c>
      <c r="BQ68" s="5" t="str">
        <f t="array" ref="BQ68">IFERROR(INDEX($BP$13:$BP$412, MATCH(0, COUNTIF($BQ$12:$BQ67, $BP$13:$BP$412), 0)),"")</f>
        <v/>
      </c>
      <c r="BR68" s="512" t="str">
        <f t="shared" si="28"/>
        <v/>
      </c>
      <c r="BS68" s="512" t="str">
        <f t="array" ref="BS68">IFERROR(INDEX($BR$13:$BR$412, MATCH(0, COUNTIF($BS$12:$BS67, $BR$13:$BR$412), 0)),"")</f>
        <v/>
      </c>
    </row>
    <row r="69" spans="1:71" s="512" customFormat="1" ht="12.75">
      <c r="A69" s="514">
        <f t="shared" si="20"/>
        <v>57</v>
      </c>
      <c r="B69" s="592"/>
      <c r="C69" s="590"/>
      <c r="D69" s="515"/>
      <c r="E69" s="515"/>
      <c r="F69" s="516"/>
      <c r="G69" s="517"/>
      <c r="H69" s="515"/>
      <c r="I69" s="1341" t="str">
        <f>IFERROR(G69/HLOOKUP(H69,RentsUA!$B$8:$J$9,2),"")</f>
        <v/>
      </c>
      <c r="J69" s="515"/>
      <c r="K69" s="521"/>
      <c r="L69" s="857">
        <f t="shared" si="0"/>
        <v>0</v>
      </c>
      <c r="M69" s="856"/>
      <c r="N69" s="518">
        <f t="shared" si="1"/>
        <v>0</v>
      </c>
      <c r="O69" s="588" t="str">
        <f>IF($M69=0,"",IFERROR(($L69+$M69)/(HLOOKUP($D69,RentsUA!$K$12:$Q$35,19,FALSE)),""))</f>
        <v/>
      </c>
      <c r="P69" s="588" t="str">
        <f>IF($M69=0,"",IFERROR(($M69+K69+L69)/(HLOOKUP($D69,RentsUA!$K$12:$Q$35,19,FALSE)),""))</f>
        <v/>
      </c>
      <c r="Q69" s="519"/>
      <c r="R69" s="858" t="str">
        <f>IF($Q69=0,"",VLOOKUP($Q69,RentsUA!$A$12:$H$35,MATCH($D69,RentsUA!$A$12:$H$12,0),FALSE))</f>
        <v/>
      </c>
      <c r="S69" s="517"/>
      <c r="T69" s="859"/>
      <c r="U69" s="857"/>
      <c r="V69" s="858" t="str">
        <f t="shared" si="21"/>
        <v/>
      </c>
      <c r="W69" s="590"/>
      <c r="X69" s="519"/>
      <c r="Y69" s="518" t="str">
        <f>IF(X69=0,"",VLOOKUP($X69,RentsUA!$A$12:$H$35,MATCH($D69,RentsUA!$A$12:$H$12,0),FALSE))</f>
        <v/>
      </c>
      <c r="Z69" s="647" t="str">
        <f t="shared" si="2"/>
        <v/>
      </c>
      <c r="AA69" s="1680" t="str">
        <f>IF(H69="","",IF(G69/HLOOKUP($H69,RentsUA!$M$8:$T$9,2,FALSE)&gt;1,"&gt; 80%","&lt;= 80%"))</f>
        <v/>
      </c>
      <c r="AB69" s="1448"/>
      <c r="AC69" s="1448"/>
      <c r="AD69" s="784"/>
      <c r="AE69" s="521"/>
      <c r="AF69" s="1050" t="str">
        <f>IF(AD69="","",IF(AD69=Lists!$U$3,M69,IF(AD69=Lists!$U$4,V69,IF(AD69=Lists!$U$5,Y69-L69,AE69))))</f>
        <v/>
      </c>
      <c r="AG69" s="518" t="str">
        <f t="shared" si="3"/>
        <v/>
      </c>
      <c r="AH69" s="588" t="str">
        <f t="shared" si="4"/>
        <v/>
      </c>
      <c r="AI69" s="588" t="str">
        <f>IF($AF69=0,0,IFERROR(($L69+$AF69)/(HLOOKUP($D69,RentsUA!$K$12:$Q$35,19,FALSE)),""))</f>
        <v/>
      </c>
      <c r="AJ69" s="588" t="str">
        <f>IF($AF69=0,0,IFERROR(($AF69+K69+L69)/(HLOOKUP($D69,RentsUA!$K$12:$Q$35,19,FALSE)),""))</f>
        <v/>
      </c>
      <c r="AK69" s="588" t="str">
        <f t="shared" si="22"/>
        <v/>
      </c>
      <c r="AL69" s="588" t="str">
        <f t="shared" si="23"/>
        <v/>
      </c>
      <c r="AM69" s="1448" t="str">
        <f t="shared" si="24"/>
        <v/>
      </c>
      <c r="AN69" s="1448" t="str">
        <f>IFERROR(AM69*(1+'7a.20YrDetails'!$F$9),"")</f>
        <v/>
      </c>
      <c r="AO69" s="1448" t="str">
        <f>IFERROR(AN69*(1+'7a.20YrDetails'!$F$9),"")</f>
        <v/>
      </c>
      <c r="AP69" s="1448" t="str">
        <f>IFERROR(AO69*(1+'7a.20YrDetails'!$F$9),"")</f>
        <v/>
      </c>
      <c r="AQ69" s="1448" t="str">
        <f>IFERROR(AP69*(1+'7a.20YrDetails'!$F$9),"")</f>
        <v/>
      </c>
      <c r="AR69" s="859"/>
      <c r="AS69" s="857"/>
      <c r="BP69" s="512" t="str">
        <f t="shared" si="27"/>
        <v/>
      </c>
      <c r="BQ69" s="5" t="str">
        <f t="array" ref="BQ69">IFERROR(INDEX($BP$13:$BP$412, MATCH(0, COUNTIF($BQ$12:$BQ68, $BP$13:$BP$412), 0)),"")</f>
        <v/>
      </c>
      <c r="BR69" s="512" t="str">
        <f t="shared" si="28"/>
        <v/>
      </c>
      <c r="BS69" s="512" t="str">
        <f t="array" ref="BS69">IFERROR(INDEX($BR$13:$BR$412, MATCH(0, COUNTIF($BS$12:$BS68, $BR$13:$BR$412), 0)),"")</f>
        <v/>
      </c>
    </row>
    <row r="70" spans="1:71" s="512" customFormat="1" ht="12.75">
      <c r="A70" s="514">
        <f t="shared" si="20"/>
        <v>58</v>
      </c>
      <c r="B70" s="592"/>
      <c r="C70" s="590"/>
      <c r="D70" s="515"/>
      <c r="E70" s="515"/>
      <c r="F70" s="516"/>
      <c r="G70" s="517"/>
      <c r="H70" s="515"/>
      <c r="I70" s="1341" t="str">
        <f>IFERROR(G70/HLOOKUP(H70,RentsUA!$B$8:$J$9,2),"")</f>
        <v/>
      </c>
      <c r="J70" s="515"/>
      <c r="K70" s="521"/>
      <c r="L70" s="857">
        <f t="shared" si="0"/>
        <v>0</v>
      </c>
      <c r="M70" s="856"/>
      <c r="N70" s="518">
        <f t="shared" si="1"/>
        <v>0</v>
      </c>
      <c r="O70" s="588" t="str">
        <f>IF($M70=0,"",IFERROR(($L70+$M70)/(HLOOKUP($D70,RentsUA!$K$12:$Q$35,19,FALSE)),""))</f>
        <v/>
      </c>
      <c r="P70" s="588" t="str">
        <f>IF($M70=0,"",IFERROR(($M70+K70+L70)/(HLOOKUP($D70,RentsUA!$K$12:$Q$35,19,FALSE)),""))</f>
        <v/>
      </c>
      <c r="Q70" s="519"/>
      <c r="R70" s="858" t="str">
        <f>IF($Q70=0,"",VLOOKUP($Q70,RentsUA!$A$12:$H$35,MATCH($D70,RentsUA!$A$12:$H$12,0),FALSE))</f>
        <v/>
      </c>
      <c r="S70" s="517"/>
      <c r="T70" s="859"/>
      <c r="U70" s="857"/>
      <c r="V70" s="858" t="str">
        <f t="shared" si="21"/>
        <v/>
      </c>
      <c r="W70" s="590"/>
      <c r="X70" s="519"/>
      <c r="Y70" s="518" t="str">
        <f>IF(X70=0,"",VLOOKUP($X70,RentsUA!$A$12:$H$35,MATCH($D70,RentsUA!$A$12:$H$12,0),FALSE))</f>
        <v/>
      </c>
      <c r="Z70" s="647" t="str">
        <f t="shared" si="2"/>
        <v/>
      </c>
      <c r="AA70" s="1680" t="str">
        <f>IF(H70="","",IF(G70/HLOOKUP($H70,RentsUA!$M$8:$T$9,2,FALSE)&gt;1,"&gt; 80%","&lt;= 80%"))</f>
        <v/>
      </c>
      <c r="AB70" s="1448"/>
      <c r="AC70" s="1448"/>
      <c r="AD70" s="784"/>
      <c r="AE70" s="521"/>
      <c r="AF70" s="1050" t="str">
        <f>IF(AD70="","",IF(AD70=Lists!$U$3,M70,IF(AD70=Lists!$U$4,V70,IF(AD70=Lists!$U$5,Y70-L70,AE70))))</f>
        <v/>
      </c>
      <c r="AG70" s="518" t="str">
        <f t="shared" si="3"/>
        <v/>
      </c>
      <c r="AH70" s="588" t="str">
        <f t="shared" si="4"/>
        <v/>
      </c>
      <c r="AI70" s="588" t="str">
        <f>IF($AF70=0,0,IFERROR(($L70+$AF70)/(HLOOKUP($D70,RentsUA!$K$12:$Q$35,19,FALSE)),""))</f>
        <v/>
      </c>
      <c r="AJ70" s="588" t="str">
        <f>IF($AF70=0,0,IFERROR(($AF70+K70+L70)/(HLOOKUP($D70,RentsUA!$K$12:$Q$35,19,FALSE)),""))</f>
        <v/>
      </c>
      <c r="AK70" s="588" t="str">
        <f t="shared" si="22"/>
        <v/>
      </c>
      <c r="AL70" s="588" t="str">
        <f t="shared" si="23"/>
        <v/>
      </c>
      <c r="AM70" s="1448" t="str">
        <f t="shared" si="24"/>
        <v/>
      </c>
      <c r="AN70" s="1448" t="str">
        <f>IFERROR(AM70*(1+'7a.20YrDetails'!$F$9),"")</f>
        <v/>
      </c>
      <c r="AO70" s="1448" t="str">
        <f>IFERROR(AN70*(1+'7a.20YrDetails'!$F$9),"")</f>
        <v/>
      </c>
      <c r="AP70" s="1448" t="str">
        <f>IFERROR(AO70*(1+'7a.20YrDetails'!$F$9),"")</f>
        <v/>
      </c>
      <c r="AQ70" s="1448" t="str">
        <f>IFERROR(AP70*(1+'7a.20YrDetails'!$F$9),"")</f>
        <v/>
      </c>
      <c r="AR70" s="859"/>
      <c r="AS70" s="857"/>
      <c r="BP70" s="512" t="str">
        <f t="shared" si="27"/>
        <v/>
      </c>
      <c r="BQ70" s="5" t="str">
        <f t="array" ref="BQ70">IFERROR(INDEX($BP$13:$BP$412, MATCH(0, COUNTIF($BQ$12:$BQ69, $BP$13:$BP$412), 0)),"")</f>
        <v/>
      </c>
      <c r="BR70" s="512" t="str">
        <f t="shared" si="28"/>
        <v/>
      </c>
      <c r="BS70" s="512" t="str">
        <f t="array" ref="BS70">IFERROR(INDEX($BR$13:$BR$412, MATCH(0, COUNTIF($BS$12:$BS69, $BR$13:$BR$412), 0)),"")</f>
        <v/>
      </c>
    </row>
    <row r="71" spans="1:71" s="512" customFormat="1" ht="12.75">
      <c r="A71" s="514">
        <f t="shared" si="20"/>
        <v>59</v>
      </c>
      <c r="B71" s="592"/>
      <c r="C71" s="590"/>
      <c r="D71" s="515"/>
      <c r="E71" s="515"/>
      <c r="F71" s="516"/>
      <c r="G71" s="517"/>
      <c r="H71" s="515"/>
      <c r="I71" s="1341" t="str">
        <f>IFERROR(G71/HLOOKUP(H71,RentsUA!$B$8:$J$9,2),"")</f>
        <v/>
      </c>
      <c r="J71" s="515"/>
      <c r="K71" s="521"/>
      <c r="L71" s="857">
        <f t="shared" si="0"/>
        <v>0</v>
      </c>
      <c r="M71" s="856"/>
      <c r="N71" s="518">
        <f t="shared" si="1"/>
        <v>0</v>
      </c>
      <c r="O71" s="588" t="str">
        <f>IF($M71=0,"",IFERROR(($L71+$M71)/(HLOOKUP($D71,RentsUA!$K$12:$Q$35,19,FALSE)),""))</f>
        <v/>
      </c>
      <c r="P71" s="588" t="str">
        <f>IF($M71=0,"",IFERROR(($M71+K71+L71)/(HLOOKUP($D71,RentsUA!$K$12:$Q$35,19,FALSE)),""))</f>
        <v/>
      </c>
      <c r="Q71" s="519"/>
      <c r="R71" s="858" t="str">
        <f>IF($Q71=0,"",VLOOKUP($Q71,RentsUA!$A$12:$H$35,MATCH($D71,RentsUA!$A$12:$H$12,0),FALSE))</f>
        <v/>
      </c>
      <c r="S71" s="517"/>
      <c r="T71" s="859"/>
      <c r="U71" s="857"/>
      <c r="V71" s="858" t="str">
        <f t="shared" si="21"/>
        <v/>
      </c>
      <c r="W71" s="590"/>
      <c r="X71" s="519"/>
      <c r="Y71" s="518" t="str">
        <f>IF(X71=0,"",VLOOKUP($X71,RentsUA!$A$12:$H$35,MATCH($D71,RentsUA!$A$12:$H$12,0),FALSE))</f>
        <v/>
      </c>
      <c r="Z71" s="647" t="str">
        <f t="shared" si="2"/>
        <v/>
      </c>
      <c r="AA71" s="1680" t="str">
        <f>IF(H71="","",IF(G71/HLOOKUP($H71,RentsUA!$M$8:$T$9,2,FALSE)&gt;1,"&gt; 80%","&lt;= 80%"))</f>
        <v/>
      </c>
      <c r="AB71" s="1448"/>
      <c r="AC71" s="1448"/>
      <c r="AD71" s="784"/>
      <c r="AE71" s="521"/>
      <c r="AF71" s="1050" t="str">
        <f>IF(AD71="","",IF(AD71=Lists!$U$3,M71,IF(AD71=Lists!$U$4,V71,IF(AD71=Lists!$U$5,Y71-L71,AE71))))</f>
        <v/>
      </c>
      <c r="AG71" s="518" t="str">
        <f t="shared" si="3"/>
        <v/>
      </c>
      <c r="AH71" s="588" t="str">
        <f t="shared" si="4"/>
        <v/>
      </c>
      <c r="AI71" s="588" t="str">
        <f>IF($AF71=0,0,IFERROR(($L71+$AF71)/(HLOOKUP($D71,RentsUA!$K$12:$Q$35,19,FALSE)),""))</f>
        <v/>
      </c>
      <c r="AJ71" s="588" t="str">
        <f>IF($AF71=0,0,IFERROR(($AF71+K71+L71)/(HLOOKUP($D71,RentsUA!$K$12:$Q$35,19,FALSE)),""))</f>
        <v/>
      </c>
      <c r="AK71" s="588" t="str">
        <f t="shared" si="22"/>
        <v/>
      </c>
      <c r="AL71" s="588" t="str">
        <f t="shared" si="23"/>
        <v/>
      </c>
      <c r="AM71" s="1448" t="str">
        <f t="shared" si="24"/>
        <v/>
      </c>
      <c r="AN71" s="1448" t="str">
        <f>IFERROR(AM71*(1+'7a.20YrDetails'!$F$9),"")</f>
        <v/>
      </c>
      <c r="AO71" s="1448" t="str">
        <f>IFERROR(AN71*(1+'7a.20YrDetails'!$F$9),"")</f>
        <v/>
      </c>
      <c r="AP71" s="1448" t="str">
        <f>IFERROR(AO71*(1+'7a.20YrDetails'!$F$9),"")</f>
        <v/>
      </c>
      <c r="AQ71" s="1448" t="str">
        <f>IFERROR(AP71*(1+'7a.20YrDetails'!$F$9),"")</f>
        <v/>
      </c>
      <c r="AR71" s="859"/>
      <c r="AS71" s="857"/>
      <c r="BP71" s="512" t="str">
        <f t="shared" si="27"/>
        <v/>
      </c>
      <c r="BQ71" s="5" t="str">
        <f t="array" ref="BQ71">IFERROR(INDEX($BP$13:$BP$412, MATCH(0, COUNTIF($BQ$12:$BQ70, $BP$13:$BP$412), 0)),"")</f>
        <v/>
      </c>
      <c r="BR71" s="512" t="str">
        <f t="shared" si="28"/>
        <v/>
      </c>
      <c r="BS71" s="512" t="str">
        <f t="array" ref="BS71">IFERROR(INDEX($BR$13:$BR$412, MATCH(0, COUNTIF($BS$12:$BS70, $BR$13:$BR$412), 0)),"")</f>
        <v/>
      </c>
    </row>
    <row r="72" spans="1:71" s="512" customFormat="1" ht="12.75">
      <c r="A72" s="514">
        <f t="shared" si="20"/>
        <v>60</v>
      </c>
      <c r="B72" s="592"/>
      <c r="C72" s="590"/>
      <c r="D72" s="515"/>
      <c r="E72" s="515"/>
      <c r="F72" s="516"/>
      <c r="G72" s="517"/>
      <c r="H72" s="515"/>
      <c r="I72" s="1341" t="str">
        <f>IFERROR(G72/HLOOKUP(H72,RentsUA!$B$8:$J$9,2),"")</f>
        <v/>
      </c>
      <c r="J72" s="515"/>
      <c r="K72" s="521"/>
      <c r="L72" s="857">
        <f t="shared" si="0"/>
        <v>0</v>
      </c>
      <c r="M72" s="856"/>
      <c r="N72" s="518">
        <f t="shared" si="1"/>
        <v>0</v>
      </c>
      <c r="O72" s="588" t="str">
        <f>IF($M72=0,"",IFERROR(($L72+$M72)/(HLOOKUP($D72,RentsUA!$K$12:$Q$35,19,FALSE)),""))</f>
        <v/>
      </c>
      <c r="P72" s="588" t="str">
        <f>IF($M72=0,"",IFERROR(($M72+K72+L72)/(HLOOKUP($D72,RentsUA!$K$12:$Q$35,19,FALSE)),""))</f>
        <v/>
      </c>
      <c r="Q72" s="519"/>
      <c r="R72" s="858" t="str">
        <f>IF($Q72=0,"",VLOOKUP($Q72,RentsUA!$A$12:$H$35,MATCH($D72,RentsUA!$A$12:$H$12,0),FALSE))</f>
        <v/>
      </c>
      <c r="S72" s="517"/>
      <c r="T72" s="859"/>
      <c r="U72" s="857"/>
      <c r="V72" s="858" t="str">
        <f t="shared" si="21"/>
        <v/>
      </c>
      <c r="W72" s="590"/>
      <c r="X72" s="519"/>
      <c r="Y72" s="518" t="str">
        <f>IF(X72=0,"",VLOOKUP($X72,RentsUA!$A$12:$H$35,MATCH($D72,RentsUA!$A$12:$H$12,0),FALSE))</f>
        <v/>
      </c>
      <c r="Z72" s="647" t="str">
        <f t="shared" si="2"/>
        <v/>
      </c>
      <c r="AA72" s="1680" t="str">
        <f>IF(H72="","",IF(G72/HLOOKUP($H72,RentsUA!$M$8:$T$9,2,FALSE)&gt;1,"&gt; 80%","&lt;= 80%"))</f>
        <v/>
      </c>
      <c r="AB72" s="1448"/>
      <c r="AC72" s="1448"/>
      <c r="AD72" s="784"/>
      <c r="AE72" s="521"/>
      <c r="AF72" s="1050" t="str">
        <f>IF(AD72="","",IF(AD72=Lists!$U$3,M72,IF(AD72=Lists!$U$4,V72,IF(AD72=Lists!$U$5,Y72-L72,AE72))))</f>
        <v/>
      </c>
      <c r="AG72" s="518" t="str">
        <f t="shared" si="3"/>
        <v/>
      </c>
      <c r="AH72" s="588" t="str">
        <f t="shared" si="4"/>
        <v/>
      </c>
      <c r="AI72" s="588" t="str">
        <f>IF($AF72=0,0,IFERROR(($L72+$AF72)/(HLOOKUP($D72,RentsUA!$K$12:$Q$35,19,FALSE)),""))</f>
        <v/>
      </c>
      <c r="AJ72" s="588" t="str">
        <f>IF($AF72=0,0,IFERROR(($AF72+K72+L72)/(HLOOKUP($D72,RentsUA!$K$12:$Q$35,19,FALSE)),""))</f>
        <v/>
      </c>
      <c r="AK72" s="588" t="str">
        <f t="shared" si="22"/>
        <v/>
      </c>
      <c r="AL72" s="588" t="str">
        <f t="shared" si="23"/>
        <v/>
      </c>
      <c r="AM72" s="1448" t="str">
        <f t="shared" si="24"/>
        <v/>
      </c>
      <c r="AN72" s="1448" t="str">
        <f>IFERROR(AM72*(1+'7a.20YrDetails'!$F$9),"")</f>
        <v/>
      </c>
      <c r="AO72" s="1448" t="str">
        <f>IFERROR(AN72*(1+'7a.20YrDetails'!$F$9),"")</f>
        <v/>
      </c>
      <c r="AP72" s="1448" t="str">
        <f>IFERROR(AO72*(1+'7a.20YrDetails'!$F$9),"")</f>
        <v/>
      </c>
      <c r="AQ72" s="1448" t="str">
        <f>IFERROR(AP72*(1+'7a.20YrDetails'!$F$9),"")</f>
        <v/>
      </c>
      <c r="AR72" s="859"/>
      <c r="AS72" s="857"/>
      <c r="BP72" s="512" t="str">
        <f t="shared" si="27"/>
        <v/>
      </c>
      <c r="BQ72" s="5" t="str">
        <f t="array" ref="BQ72">IFERROR(INDEX($BP$13:$BP$412, MATCH(0, COUNTIF($BQ$12:$BQ71, $BP$13:$BP$412), 0)),"")</f>
        <v/>
      </c>
      <c r="BR72" s="512" t="str">
        <f t="shared" si="28"/>
        <v/>
      </c>
      <c r="BS72" s="512" t="str">
        <f t="array" ref="BS72">IFERROR(INDEX($BR$13:$BR$412, MATCH(0, COUNTIF($BS$12:$BS71, $BR$13:$BR$412), 0)),"")</f>
        <v/>
      </c>
    </row>
    <row r="73" spans="1:71" s="512" customFormat="1" ht="12.75">
      <c r="A73" s="514">
        <f t="shared" si="20"/>
        <v>61</v>
      </c>
      <c r="B73" s="592"/>
      <c r="C73" s="590"/>
      <c r="D73" s="515"/>
      <c r="E73" s="515"/>
      <c r="F73" s="516"/>
      <c r="G73" s="517"/>
      <c r="H73" s="515"/>
      <c r="I73" s="1341" t="str">
        <f>IFERROR(G73/HLOOKUP(H73,RentsUA!$B$8:$J$9,2),"")</f>
        <v/>
      </c>
      <c r="J73" s="515"/>
      <c r="K73" s="521"/>
      <c r="L73" s="857">
        <f t="shared" si="0"/>
        <v>0</v>
      </c>
      <c r="M73" s="856"/>
      <c r="N73" s="518">
        <f t="shared" si="1"/>
        <v>0</v>
      </c>
      <c r="O73" s="588" t="str">
        <f>IF($M73=0,"",IFERROR(($L73+$M73)/(HLOOKUP($D73,RentsUA!$K$12:$Q$35,19,FALSE)),""))</f>
        <v/>
      </c>
      <c r="P73" s="588" t="str">
        <f>IF($M73=0,"",IFERROR(($M73+K73+L73)/(HLOOKUP($D73,RentsUA!$K$12:$Q$35,19,FALSE)),""))</f>
        <v/>
      </c>
      <c r="Q73" s="519"/>
      <c r="R73" s="858" t="str">
        <f>IF($Q73=0,"",VLOOKUP($Q73,RentsUA!$A$12:$H$35,MATCH($D73,RentsUA!$A$12:$H$12,0),FALSE))</f>
        <v/>
      </c>
      <c r="S73" s="517"/>
      <c r="T73" s="859"/>
      <c r="U73" s="857"/>
      <c r="V73" s="858" t="str">
        <f t="shared" si="21"/>
        <v/>
      </c>
      <c r="W73" s="590"/>
      <c r="X73" s="519"/>
      <c r="Y73" s="518" t="str">
        <f>IF(X73=0,"",VLOOKUP($X73,RentsUA!$A$12:$H$35,MATCH($D73,RentsUA!$A$12:$H$12,0),FALSE))</f>
        <v/>
      </c>
      <c r="Z73" s="647" t="str">
        <f t="shared" si="2"/>
        <v/>
      </c>
      <c r="AA73" s="1680" t="str">
        <f>IF(H73="","",IF(G73/HLOOKUP($H73,RentsUA!$M$8:$T$9,2,FALSE)&gt;1,"&gt; 80%","&lt;= 80%"))</f>
        <v/>
      </c>
      <c r="AB73" s="1448"/>
      <c r="AC73" s="1448"/>
      <c r="AD73" s="784"/>
      <c r="AE73" s="521"/>
      <c r="AF73" s="1050" t="str">
        <f>IF(AD73="","",IF(AD73=Lists!$U$3,M73,IF(AD73=Lists!$U$4,V73,IF(AD73=Lists!$U$5,Y73-L73,AE73))))</f>
        <v/>
      </c>
      <c r="AG73" s="518" t="str">
        <f t="shared" si="3"/>
        <v/>
      </c>
      <c r="AH73" s="588" t="str">
        <f t="shared" si="4"/>
        <v/>
      </c>
      <c r="AI73" s="588" t="str">
        <f>IF($AF73=0,0,IFERROR(($L73+$AF73)/(HLOOKUP($D73,RentsUA!$K$12:$Q$35,19,FALSE)),""))</f>
        <v/>
      </c>
      <c r="AJ73" s="588" t="str">
        <f>IF($AF73=0,0,IFERROR(($AF73+K73+L73)/(HLOOKUP($D73,RentsUA!$K$12:$Q$35,19,FALSE)),""))</f>
        <v/>
      </c>
      <c r="AK73" s="588" t="str">
        <f t="shared" si="22"/>
        <v/>
      </c>
      <c r="AL73" s="588" t="str">
        <f t="shared" si="23"/>
        <v/>
      </c>
      <c r="AM73" s="1448" t="str">
        <f t="shared" si="24"/>
        <v/>
      </c>
      <c r="AN73" s="1448" t="str">
        <f>IFERROR(AM73*(1+'7a.20YrDetails'!$F$9),"")</f>
        <v/>
      </c>
      <c r="AO73" s="1448" t="str">
        <f>IFERROR(AN73*(1+'7a.20YrDetails'!$F$9),"")</f>
        <v/>
      </c>
      <c r="AP73" s="1448" t="str">
        <f>IFERROR(AO73*(1+'7a.20YrDetails'!$F$9),"")</f>
        <v/>
      </c>
      <c r="AQ73" s="1448" t="str">
        <f>IFERROR(AP73*(1+'7a.20YrDetails'!$F$9),"")</f>
        <v/>
      </c>
      <c r="AR73" s="859"/>
      <c r="AS73" s="857"/>
      <c r="BP73" s="512" t="str">
        <f t="shared" si="27"/>
        <v/>
      </c>
      <c r="BQ73" s="5" t="str">
        <f t="array" ref="BQ73">IFERROR(INDEX($BP$13:$BP$412, MATCH(0, COUNTIF($BQ$12:$BQ72, $BP$13:$BP$412), 0)),"")</f>
        <v/>
      </c>
      <c r="BR73" s="512" t="str">
        <f t="shared" si="28"/>
        <v/>
      </c>
      <c r="BS73" s="512" t="str">
        <f t="array" ref="BS73">IFERROR(INDEX($BR$13:$BR$412, MATCH(0, COUNTIF($BS$12:$BS72, $BR$13:$BR$412), 0)),"")</f>
        <v/>
      </c>
    </row>
    <row r="74" spans="1:71" s="512" customFormat="1" ht="12.75">
      <c r="A74" s="514">
        <f t="shared" si="20"/>
        <v>62</v>
      </c>
      <c r="B74" s="592"/>
      <c r="C74" s="590"/>
      <c r="D74" s="515"/>
      <c r="E74" s="515"/>
      <c r="F74" s="516"/>
      <c r="G74" s="517"/>
      <c r="H74" s="515"/>
      <c r="I74" s="1341" t="str">
        <f>IFERROR(G74/HLOOKUP(H74,RentsUA!$B$8:$J$9,2),"")</f>
        <v/>
      </c>
      <c r="J74" s="515"/>
      <c r="K74" s="521"/>
      <c r="L74" s="857">
        <f t="shared" si="0"/>
        <v>0</v>
      </c>
      <c r="M74" s="856"/>
      <c r="N74" s="518">
        <f t="shared" si="1"/>
        <v>0</v>
      </c>
      <c r="O74" s="588" t="str">
        <f>IF($M74=0,"",IFERROR(($L74+$M74)/(HLOOKUP($D74,RentsUA!$K$12:$Q$35,19,FALSE)),""))</f>
        <v/>
      </c>
      <c r="P74" s="588" t="str">
        <f>IF($M74=0,"",IFERROR(($M74+K74+L74)/(HLOOKUP($D74,RentsUA!$K$12:$Q$35,19,FALSE)),""))</f>
        <v/>
      </c>
      <c r="Q74" s="519"/>
      <c r="R74" s="858" t="str">
        <f>IF($Q74=0,"",VLOOKUP($Q74,RentsUA!$A$12:$H$35,MATCH($D74,RentsUA!$A$12:$H$12,0),FALSE))</f>
        <v/>
      </c>
      <c r="S74" s="517"/>
      <c r="T74" s="859"/>
      <c r="U74" s="857"/>
      <c r="V74" s="858" t="str">
        <f t="shared" si="21"/>
        <v/>
      </c>
      <c r="W74" s="590"/>
      <c r="X74" s="519"/>
      <c r="Y74" s="518" t="str">
        <f>IF(X74=0,"",VLOOKUP($X74,RentsUA!$A$12:$H$35,MATCH($D74,RentsUA!$A$12:$H$12,0),FALSE))</f>
        <v/>
      </c>
      <c r="Z74" s="647" t="str">
        <f t="shared" si="2"/>
        <v/>
      </c>
      <c r="AA74" s="1680" t="str">
        <f>IF(H74="","",IF(G74/HLOOKUP($H74,RentsUA!$M$8:$T$9,2,FALSE)&gt;1,"&gt; 80%","&lt;= 80%"))</f>
        <v/>
      </c>
      <c r="AB74" s="1448"/>
      <c r="AC74" s="1448"/>
      <c r="AD74" s="784"/>
      <c r="AE74" s="521"/>
      <c r="AF74" s="1050" t="str">
        <f>IF(AD74="","",IF(AD74=Lists!$U$3,M74,IF(AD74=Lists!$U$4,V74,IF(AD74=Lists!$U$5,Y74-L74,AE74))))</f>
        <v/>
      </c>
      <c r="AG74" s="518" t="str">
        <f t="shared" si="3"/>
        <v/>
      </c>
      <c r="AH74" s="588" t="str">
        <f t="shared" si="4"/>
        <v/>
      </c>
      <c r="AI74" s="588" t="str">
        <f>IF($AF74=0,0,IFERROR(($L74+$AF74)/(HLOOKUP($D74,RentsUA!$K$12:$Q$35,19,FALSE)),""))</f>
        <v/>
      </c>
      <c r="AJ74" s="588" t="str">
        <f>IF($AF74=0,0,IFERROR(($AF74+K74+L74)/(HLOOKUP($D74,RentsUA!$K$12:$Q$35,19,FALSE)),""))</f>
        <v/>
      </c>
      <c r="AK74" s="588" t="str">
        <f t="shared" si="22"/>
        <v/>
      </c>
      <c r="AL74" s="588" t="str">
        <f t="shared" si="23"/>
        <v/>
      </c>
      <c r="AM74" s="1448" t="str">
        <f t="shared" si="24"/>
        <v/>
      </c>
      <c r="AN74" s="1448" t="str">
        <f>IFERROR(AM74*(1+'7a.20YrDetails'!$F$9),"")</f>
        <v/>
      </c>
      <c r="AO74" s="1448" t="str">
        <f>IFERROR(AN74*(1+'7a.20YrDetails'!$F$9),"")</f>
        <v/>
      </c>
      <c r="AP74" s="1448" t="str">
        <f>IFERROR(AO74*(1+'7a.20YrDetails'!$F$9),"")</f>
        <v/>
      </c>
      <c r="AQ74" s="1448" t="str">
        <f>IFERROR(AP74*(1+'7a.20YrDetails'!$F$9),"")</f>
        <v/>
      </c>
      <c r="AR74" s="859"/>
      <c r="AS74" s="857"/>
      <c r="BP74" s="512" t="str">
        <f t="shared" si="27"/>
        <v/>
      </c>
      <c r="BQ74" s="5" t="str">
        <f t="array" ref="BQ74">IFERROR(INDEX($BP$13:$BP$412, MATCH(0, COUNTIF($BQ$12:$BQ73, $BP$13:$BP$412), 0)),"")</f>
        <v/>
      </c>
      <c r="BR74" s="512" t="str">
        <f t="shared" si="28"/>
        <v/>
      </c>
      <c r="BS74" s="512" t="str">
        <f t="array" ref="BS74">IFERROR(INDEX($BR$13:$BR$412, MATCH(0, COUNTIF($BS$12:$BS73, $BR$13:$BR$412), 0)),"")</f>
        <v/>
      </c>
    </row>
    <row r="75" spans="1:71" s="512" customFormat="1" ht="12.75">
      <c r="A75" s="514">
        <f t="shared" si="20"/>
        <v>63</v>
      </c>
      <c r="B75" s="592"/>
      <c r="C75" s="590"/>
      <c r="D75" s="515"/>
      <c r="E75" s="515"/>
      <c r="F75" s="516"/>
      <c r="G75" s="517"/>
      <c r="H75" s="515"/>
      <c r="I75" s="1341" t="str">
        <f>IFERROR(G75/HLOOKUP(H75,RentsUA!$B$8:$J$9,2),"")</f>
        <v/>
      </c>
      <c r="J75" s="515"/>
      <c r="K75" s="521"/>
      <c r="L75" s="857">
        <f t="shared" si="0"/>
        <v>0</v>
      </c>
      <c r="M75" s="856"/>
      <c r="N75" s="518">
        <f t="shared" si="1"/>
        <v>0</v>
      </c>
      <c r="O75" s="588" t="str">
        <f>IF($M75=0,"",IFERROR(($L75+$M75)/(HLOOKUP($D75,RentsUA!$K$12:$Q$35,19,FALSE)),""))</f>
        <v/>
      </c>
      <c r="P75" s="588" t="str">
        <f>IF($M75=0,"",IFERROR(($M75+K75+L75)/(HLOOKUP($D75,RentsUA!$K$12:$Q$35,19,FALSE)),""))</f>
        <v/>
      </c>
      <c r="Q75" s="519"/>
      <c r="R75" s="858" t="str">
        <f>IF($Q75=0,"",VLOOKUP($Q75,RentsUA!$A$12:$H$35,MATCH($D75,RentsUA!$A$12:$H$12,0),FALSE))</f>
        <v/>
      </c>
      <c r="S75" s="517"/>
      <c r="T75" s="859"/>
      <c r="U75" s="857"/>
      <c r="V75" s="858" t="str">
        <f t="shared" si="21"/>
        <v/>
      </c>
      <c r="W75" s="590"/>
      <c r="X75" s="519"/>
      <c r="Y75" s="518" t="str">
        <f>IF(X75=0,"",VLOOKUP($X75,RentsUA!$A$12:$H$35,MATCH($D75,RentsUA!$A$12:$H$12,0),FALSE))</f>
        <v/>
      </c>
      <c r="Z75" s="647" t="str">
        <f t="shared" si="2"/>
        <v/>
      </c>
      <c r="AA75" s="1680" t="str">
        <f>IF(H75="","",IF(G75/HLOOKUP($H75,RentsUA!$M$8:$T$9,2,FALSE)&gt;1,"&gt; 80%","&lt;= 80%"))</f>
        <v/>
      </c>
      <c r="AB75" s="1448"/>
      <c r="AC75" s="1448"/>
      <c r="AD75" s="784"/>
      <c r="AE75" s="521"/>
      <c r="AF75" s="1050" t="str">
        <f>IF(AD75="","",IF(AD75=Lists!$U$3,M75,IF(AD75=Lists!$U$4,V75,IF(AD75=Lists!$U$5,Y75-L75,AE75))))</f>
        <v/>
      </c>
      <c r="AG75" s="518" t="str">
        <f t="shared" si="3"/>
        <v/>
      </c>
      <c r="AH75" s="588" t="str">
        <f t="shared" si="4"/>
        <v/>
      </c>
      <c r="AI75" s="588" t="str">
        <f>IF($AF75=0,0,IFERROR(($L75+$AF75)/(HLOOKUP($D75,RentsUA!$K$12:$Q$35,19,FALSE)),""))</f>
        <v/>
      </c>
      <c r="AJ75" s="588" t="str">
        <f>IF($AF75=0,0,IFERROR(($AF75+K75+L75)/(HLOOKUP($D75,RentsUA!$K$12:$Q$35,19,FALSE)),""))</f>
        <v/>
      </c>
      <c r="AK75" s="588" t="str">
        <f t="shared" si="22"/>
        <v/>
      </c>
      <c r="AL75" s="588" t="str">
        <f t="shared" si="23"/>
        <v/>
      </c>
      <c r="AM75" s="1448" t="str">
        <f t="shared" si="24"/>
        <v/>
      </c>
      <c r="AN75" s="1448" t="str">
        <f>IFERROR(AM75*(1+'7a.20YrDetails'!$F$9),"")</f>
        <v/>
      </c>
      <c r="AO75" s="1448" t="str">
        <f>IFERROR(AN75*(1+'7a.20YrDetails'!$F$9),"")</f>
        <v/>
      </c>
      <c r="AP75" s="1448" t="str">
        <f>IFERROR(AO75*(1+'7a.20YrDetails'!$F$9),"")</f>
        <v/>
      </c>
      <c r="AQ75" s="1448" t="str">
        <f>IFERROR(AP75*(1+'7a.20YrDetails'!$F$9),"")</f>
        <v/>
      </c>
      <c r="AR75" s="859"/>
      <c r="AS75" s="857"/>
      <c r="BP75" s="512" t="str">
        <f t="shared" si="27"/>
        <v/>
      </c>
      <c r="BQ75" s="5" t="str">
        <f t="array" ref="BQ75">IFERROR(INDEX($BP$13:$BP$412, MATCH(0, COUNTIF($BQ$12:$BQ74, $BP$13:$BP$412), 0)),"")</f>
        <v/>
      </c>
      <c r="BR75" s="512" t="str">
        <f t="shared" si="28"/>
        <v/>
      </c>
      <c r="BS75" s="512" t="str">
        <f t="array" ref="BS75">IFERROR(INDEX($BR$13:$BR$412, MATCH(0, COUNTIF($BS$12:$BS74, $BR$13:$BR$412), 0)),"")</f>
        <v/>
      </c>
    </row>
    <row r="76" spans="1:71" s="512" customFormat="1" ht="12.75">
      <c r="A76" s="514">
        <f t="shared" si="20"/>
        <v>64</v>
      </c>
      <c r="B76" s="592"/>
      <c r="C76" s="590"/>
      <c r="D76" s="515"/>
      <c r="E76" s="515"/>
      <c r="F76" s="516"/>
      <c r="G76" s="517"/>
      <c r="H76" s="515"/>
      <c r="I76" s="1341" t="str">
        <f>IFERROR(G76/HLOOKUP(H76,RentsUA!$B$8:$J$9,2),"")</f>
        <v/>
      </c>
      <c r="J76" s="515"/>
      <c r="K76" s="521"/>
      <c r="L76" s="857">
        <f t="shared" si="0"/>
        <v>0</v>
      </c>
      <c r="M76" s="856"/>
      <c r="N76" s="518">
        <f t="shared" si="1"/>
        <v>0</v>
      </c>
      <c r="O76" s="588" t="str">
        <f>IF($M76=0,"",IFERROR(($L76+$M76)/(HLOOKUP($D76,RentsUA!$K$12:$Q$35,19,FALSE)),""))</f>
        <v/>
      </c>
      <c r="P76" s="588" t="str">
        <f>IF($M76=0,"",IFERROR(($M76+K76+L76)/(HLOOKUP($D76,RentsUA!$K$12:$Q$35,19,FALSE)),""))</f>
        <v/>
      </c>
      <c r="Q76" s="519"/>
      <c r="R76" s="858" t="str">
        <f>IF($Q76=0,"",VLOOKUP($Q76,RentsUA!$A$12:$H$35,MATCH($D76,RentsUA!$A$12:$H$12,0),FALSE))</f>
        <v/>
      </c>
      <c r="S76" s="517"/>
      <c r="T76" s="859"/>
      <c r="U76" s="857"/>
      <c r="V76" s="858" t="str">
        <f t="shared" si="21"/>
        <v/>
      </c>
      <c r="W76" s="590"/>
      <c r="X76" s="519"/>
      <c r="Y76" s="518" t="str">
        <f>IF(X76=0,"",VLOOKUP($X76,RentsUA!$A$12:$H$35,MATCH($D76,RentsUA!$A$12:$H$12,0),FALSE))</f>
        <v/>
      </c>
      <c r="Z76" s="647" t="str">
        <f t="shared" si="2"/>
        <v/>
      </c>
      <c r="AA76" s="1680" t="str">
        <f>IF(H76="","",IF(G76/HLOOKUP($H76,RentsUA!$M$8:$T$9,2,FALSE)&gt;1,"&gt; 80%","&lt;= 80%"))</f>
        <v/>
      </c>
      <c r="AB76" s="1448"/>
      <c r="AC76" s="1448"/>
      <c r="AD76" s="784"/>
      <c r="AE76" s="521"/>
      <c r="AF76" s="1050" t="str">
        <f>IF(AD76="","",IF(AD76=Lists!$U$3,M76,IF(AD76=Lists!$U$4,V76,IF(AD76=Lists!$U$5,Y76-L76,AE76))))</f>
        <v/>
      </c>
      <c r="AG76" s="518" t="str">
        <f t="shared" si="3"/>
        <v/>
      </c>
      <c r="AH76" s="588" t="str">
        <f t="shared" si="4"/>
        <v/>
      </c>
      <c r="AI76" s="588" t="str">
        <f>IF($AF76=0,0,IFERROR(($L76+$AF76)/(HLOOKUP($D76,RentsUA!$K$12:$Q$35,19,FALSE)),""))</f>
        <v/>
      </c>
      <c r="AJ76" s="588" t="str">
        <f>IF($AF76=0,0,IFERROR(($AF76+K76+L76)/(HLOOKUP($D76,RentsUA!$K$12:$Q$35,19,FALSE)),""))</f>
        <v/>
      </c>
      <c r="AK76" s="588" t="str">
        <f t="shared" si="22"/>
        <v/>
      </c>
      <c r="AL76" s="588" t="str">
        <f t="shared" si="23"/>
        <v/>
      </c>
      <c r="AM76" s="1448" t="str">
        <f t="shared" si="24"/>
        <v/>
      </c>
      <c r="AN76" s="1448" t="str">
        <f>IFERROR(AM76*(1+'7a.20YrDetails'!$F$9),"")</f>
        <v/>
      </c>
      <c r="AO76" s="1448" t="str">
        <f>IFERROR(AN76*(1+'7a.20YrDetails'!$F$9),"")</f>
        <v/>
      </c>
      <c r="AP76" s="1448" t="str">
        <f>IFERROR(AO76*(1+'7a.20YrDetails'!$F$9),"")</f>
        <v/>
      </c>
      <c r="AQ76" s="1448" t="str">
        <f>IFERROR(AP76*(1+'7a.20YrDetails'!$F$9),"")</f>
        <v/>
      </c>
      <c r="AR76" s="859"/>
      <c r="AS76" s="857"/>
      <c r="BP76" s="512" t="str">
        <f t="shared" si="27"/>
        <v/>
      </c>
      <c r="BQ76" s="5" t="str">
        <f t="array" ref="BQ76">IFERROR(INDEX($BP$13:$BP$412, MATCH(0, COUNTIF($BQ$12:$BQ75, $BP$13:$BP$412), 0)),"")</f>
        <v/>
      </c>
      <c r="BR76" s="512" t="str">
        <f t="shared" si="28"/>
        <v/>
      </c>
      <c r="BS76" s="512" t="str">
        <f t="array" ref="BS76">IFERROR(INDEX($BR$13:$BR$412, MATCH(0, COUNTIF($BS$12:$BS75, $BR$13:$BR$412), 0)),"")</f>
        <v/>
      </c>
    </row>
    <row r="77" spans="1:71" s="512" customFormat="1" ht="12.75">
      <c r="A77" s="514">
        <f t="shared" si="20"/>
        <v>65</v>
      </c>
      <c r="B77" s="592"/>
      <c r="C77" s="590"/>
      <c r="D77" s="515"/>
      <c r="E77" s="515"/>
      <c r="F77" s="516"/>
      <c r="G77" s="517"/>
      <c r="H77" s="515"/>
      <c r="I77" s="1341" t="str">
        <f>IFERROR(G77/HLOOKUP(H77,RentsUA!$B$8:$J$9,2),"")</f>
        <v/>
      </c>
      <c r="J77" s="515"/>
      <c r="K77" s="521"/>
      <c r="L77" s="857">
        <f t="shared" ref="L77:L140" si="29">IF(D77="",0,HLOOKUP($D77,UA,7,FALSE))</f>
        <v>0</v>
      </c>
      <c r="M77" s="856"/>
      <c r="N77" s="518">
        <f t="shared" ref="N77:N140" si="30">M77+L77</f>
        <v>0</v>
      </c>
      <c r="O77" s="588" t="str">
        <f>IF($M77=0,"",IFERROR(($L77+$M77)/(HLOOKUP($D77,RentsUA!$K$12:$Q$35,19,FALSE)),""))</f>
        <v/>
      </c>
      <c r="P77" s="588" t="str">
        <f>IF($M77=0,"",IFERROR(($M77+K77+L77)/(HLOOKUP($D77,RentsUA!$K$12:$Q$35,19,FALSE)),""))</f>
        <v/>
      </c>
      <c r="Q77" s="519"/>
      <c r="R77" s="858" t="str">
        <f>IF($Q77=0,"",VLOOKUP($Q77,RentsUA!$A$12:$H$35,MATCH($D77,RentsUA!$A$12:$H$12,0),FALSE))</f>
        <v/>
      </c>
      <c r="S77" s="517"/>
      <c r="T77" s="859"/>
      <c r="U77" s="857"/>
      <c r="V77" s="858" t="str">
        <f t="shared" si="21"/>
        <v/>
      </c>
      <c r="W77" s="590"/>
      <c r="X77" s="519"/>
      <c r="Y77" s="518" t="str">
        <f>IF(X77=0,"",VLOOKUP($X77,RentsUA!$A$12:$H$35,MATCH($D77,RentsUA!$A$12:$H$12,0),FALSE))</f>
        <v/>
      </c>
      <c r="Z77" s="647" t="str">
        <f t="shared" ref="Z77:Z140" si="31">IF(Y77&lt;&gt;"",Y77-L77,"")</f>
        <v/>
      </c>
      <c r="AA77" s="1680" t="str">
        <f>IF(H77="","",IF(G77/HLOOKUP($H77,RentsUA!$M$8:$T$9,2,FALSE)&gt;1,"&gt; 80%","&lt;= 80%"))</f>
        <v/>
      </c>
      <c r="AB77" s="1448"/>
      <c r="AC77" s="1448"/>
      <c r="AD77" s="784"/>
      <c r="AE77" s="521"/>
      <c r="AF77" s="1050" t="str">
        <f>IF(AD77="","",IF(AD77=Lists!$U$3,M77,IF(AD77=Lists!$U$4,V77,IF(AD77=Lists!$U$5,Y77-L77,AE77))))</f>
        <v/>
      </c>
      <c r="AG77" s="518" t="str">
        <f t="shared" ref="AG77:AG140" si="32">IFERROR(AF77+L77,"")</f>
        <v/>
      </c>
      <c r="AH77" s="588" t="str">
        <f t="shared" ref="AH77:AH140" si="33">IFERROR(($AF77-$M77)/$M77,"")</f>
        <v/>
      </c>
      <c r="AI77" s="588" t="str">
        <f>IF($AF77=0,0,IFERROR(($L77+$AF77)/(HLOOKUP($D77,RentsUA!$K$12:$Q$35,19,FALSE)),""))</f>
        <v/>
      </c>
      <c r="AJ77" s="588" t="str">
        <f>IF($AF77=0,0,IFERROR(($AF77+K77+L77)/(HLOOKUP($D77,RentsUA!$K$12:$Q$35,19,FALSE)),""))</f>
        <v/>
      </c>
      <c r="AK77" s="588" t="str">
        <f t="shared" si="22"/>
        <v/>
      </c>
      <c r="AL77" s="588" t="str">
        <f t="shared" si="23"/>
        <v/>
      </c>
      <c r="AM77" s="1448" t="str">
        <f t="shared" si="24"/>
        <v/>
      </c>
      <c r="AN77" s="1448" t="str">
        <f>IFERROR(AM77*(1+'7a.20YrDetails'!$F$9),"")</f>
        <v/>
      </c>
      <c r="AO77" s="1448" t="str">
        <f>IFERROR(AN77*(1+'7a.20YrDetails'!$F$9),"")</f>
        <v/>
      </c>
      <c r="AP77" s="1448" t="str">
        <f>IFERROR(AO77*(1+'7a.20YrDetails'!$F$9),"")</f>
        <v/>
      </c>
      <c r="AQ77" s="1448" t="str">
        <f>IFERROR(AP77*(1+'7a.20YrDetails'!$F$9),"")</f>
        <v/>
      </c>
      <c r="AR77" s="859"/>
      <c r="AS77" s="857"/>
      <c r="BP77" s="512" t="str">
        <f t="shared" si="27"/>
        <v/>
      </c>
      <c r="BQ77" s="5" t="str">
        <f t="array" ref="BQ77">IFERROR(INDEX($BP$13:$BP$412, MATCH(0, COUNTIF($BQ$12:$BQ76, $BP$13:$BP$412), 0)),"")</f>
        <v/>
      </c>
      <c r="BR77" s="512" t="str">
        <f t="shared" ref="BR77:BR140" si="34">IF(X77="","",CONCATENATE("MOHCD ",X77*100,"%"))</f>
        <v/>
      </c>
      <c r="BS77" s="512" t="str">
        <f t="array" ref="BS77">IFERROR(INDEX($BR$13:$BR$412, MATCH(0, COUNTIF($BS$12:$BS76, $BR$13:$BR$412), 0)),"")</f>
        <v/>
      </c>
    </row>
    <row r="78" spans="1:71" s="512" customFormat="1" ht="12.75">
      <c r="A78" s="514">
        <f t="shared" ref="A78:A142" si="35">A77+1</f>
        <v>66</v>
      </c>
      <c r="B78" s="592"/>
      <c r="C78" s="590"/>
      <c r="D78" s="515"/>
      <c r="E78" s="515"/>
      <c r="F78" s="516"/>
      <c r="G78" s="517"/>
      <c r="H78" s="515"/>
      <c r="I78" s="1341" t="str">
        <f>IFERROR(G78/HLOOKUP(H78,RentsUA!$B$8:$J$9,2),"")</f>
        <v/>
      </c>
      <c r="J78" s="515"/>
      <c r="K78" s="521"/>
      <c r="L78" s="857">
        <f t="shared" si="29"/>
        <v>0</v>
      </c>
      <c r="M78" s="856"/>
      <c r="N78" s="518">
        <f t="shared" si="30"/>
        <v>0</v>
      </c>
      <c r="O78" s="588" t="str">
        <f>IF($M78=0,"",IFERROR(($L78+$M78)/(HLOOKUP($D78,RentsUA!$K$12:$Q$35,19,FALSE)),""))</f>
        <v/>
      </c>
      <c r="P78" s="588" t="str">
        <f>IF($M78=0,"",IFERROR(($M78+K78+L78)/(HLOOKUP($D78,RentsUA!$K$12:$Q$35,19,FALSE)),""))</f>
        <v/>
      </c>
      <c r="Q78" s="519"/>
      <c r="R78" s="858" t="str">
        <f>IF($Q78=0,"",VLOOKUP($Q78,RentsUA!$A$12:$H$35,MATCH($D78,RentsUA!$A$12:$H$12,0),FALSE))</f>
        <v/>
      </c>
      <c r="S78" s="517"/>
      <c r="T78" s="859"/>
      <c r="U78" s="857"/>
      <c r="V78" s="858" t="str">
        <f t="shared" ref="V78:V141" si="36">IF(Q78&lt;&gt;"",R78-L78,IF(U78&lt;&gt;0,U78-L78,""))</f>
        <v/>
      </c>
      <c r="W78" s="590"/>
      <c r="X78" s="519"/>
      <c r="Y78" s="518" t="str">
        <f>IF(X78=0,"",VLOOKUP($X78,RentsUA!$A$12:$H$35,MATCH($D78,RentsUA!$A$12:$H$12,0),FALSE))</f>
        <v/>
      </c>
      <c r="Z78" s="647" t="str">
        <f t="shared" si="31"/>
        <v/>
      </c>
      <c r="AA78" s="1680" t="str">
        <f>IF(H78="","",IF(G78/HLOOKUP($H78,RentsUA!$M$8:$T$9,2,FALSE)&gt;1,"&gt; 80%","&lt;= 80%"))</f>
        <v/>
      </c>
      <c r="AB78" s="1448"/>
      <c r="AC78" s="1448"/>
      <c r="AD78" s="784"/>
      <c r="AE78" s="521"/>
      <c r="AF78" s="1050" t="str">
        <f>IF(AD78="","",IF(AD78=Lists!$U$3,M78,IF(AD78=Lists!$U$4,V78,IF(AD78=Lists!$U$5,Y78-L78,AE78))))</f>
        <v/>
      </c>
      <c r="AG78" s="518" t="str">
        <f t="shared" si="32"/>
        <v/>
      </c>
      <c r="AH78" s="588" t="str">
        <f t="shared" si="33"/>
        <v/>
      </c>
      <c r="AI78" s="588" t="str">
        <f>IF($AF78=0,0,IFERROR(($L78+$AF78)/(HLOOKUP($D78,RentsUA!$K$12:$Q$35,19,FALSE)),""))</f>
        <v/>
      </c>
      <c r="AJ78" s="588" t="str">
        <f>IF($AF78=0,0,IFERROR(($AF78+K78+L78)/(HLOOKUP($D78,RentsUA!$K$12:$Q$35,19,FALSE)),""))</f>
        <v/>
      </c>
      <c r="AK78" s="588" t="str">
        <f t="shared" ref="AK78:AK141" si="37">IFERROR(AG78*12/G78,"")</f>
        <v/>
      </c>
      <c r="AL78" s="588" t="str">
        <f t="shared" ref="AL78:AL141" si="38">IFERROR(AF78*12/$G78,"")</f>
        <v/>
      </c>
      <c r="AM78" s="1448" t="str">
        <f t="shared" ref="AM78:AM141" si="39">AF78</f>
        <v/>
      </c>
      <c r="AN78" s="1448" t="str">
        <f>IFERROR(AM78*(1+'7a.20YrDetails'!$F$9),"")</f>
        <v/>
      </c>
      <c r="AO78" s="1448" t="str">
        <f>IFERROR(AN78*(1+'7a.20YrDetails'!$F$9),"")</f>
        <v/>
      </c>
      <c r="AP78" s="1448" t="str">
        <f>IFERROR(AO78*(1+'7a.20YrDetails'!$F$9),"")</f>
        <v/>
      </c>
      <c r="AQ78" s="1448" t="str">
        <f>IFERROR(AP78*(1+'7a.20YrDetails'!$F$9),"")</f>
        <v/>
      </c>
      <c r="AR78" s="859"/>
      <c r="AS78" s="857"/>
      <c r="BP78" s="512" t="str">
        <f t="shared" ref="BP78:BP141" si="40">IF(Q78&lt;&gt;"","MOHCD "&amp;Q78*100&amp;"%",IF(AND(Q78="",S78&lt;&gt;""),CONCATENATE(S78, " ",T78*100,"%"),""))</f>
        <v/>
      </c>
      <c r="BQ78" s="5" t="str">
        <f t="array" ref="BQ78">IFERROR(INDEX($BP$13:$BP$412, MATCH(0, COUNTIF($BQ$12:$BQ77, $BP$13:$BP$412), 0)),"")</f>
        <v/>
      </c>
      <c r="BR78" s="512" t="str">
        <f t="shared" si="34"/>
        <v/>
      </c>
      <c r="BS78" s="512" t="str">
        <f t="array" ref="BS78">IFERROR(INDEX($BR$13:$BR$412, MATCH(0, COUNTIF($BS$12:$BS77, $BR$13:$BR$412), 0)),"")</f>
        <v/>
      </c>
    </row>
    <row r="79" spans="1:71" s="512" customFormat="1" ht="12.75">
      <c r="A79" s="514">
        <f t="shared" si="35"/>
        <v>67</v>
      </c>
      <c r="B79" s="592"/>
      <c r="C79" s="590"/>
      <c r="D79" s="515"/>
      <c r="E79" s="515"/>
      <c r="F79" s="516"/>
      <c r="G79" s="517"/>
      <c r="H79" s="515"/>
      <c r="I79" s="1341" t="str">
        <f>IFERROR(G79/HLOOKUP(H79,RentsUA!$B$8:$J$9,2),"")</f>
        <v/>
      </c>
      <c r="J79" s="515"/>
      <c r="K79" s="521"/>
      <c r="L79" s="857">
        <f t="shared" si="29"/>
        <v>0</v>
      </c>
      <c r="M79" s="856"/>
      <c r="N79" s="518">
        <f t="shared" si="30"/>
        <v>0</v>
      </c>
      <c r="O79" s="588" t="str">
        <f>IF($M79=0,"",IFERROR(($L79+$M79)/(HLOOKUP($D79,RentsUA!$K$12:$Q$35,19,FALSE)),""))</f>
        <v/>
      </c>
      <c r="P79" s="588" t="str">
        <f>IF($M79=0,"",IFERROR(($M79+K79+L79)/(HLOOKUP($D79,RentsUA!$K$12:$Q$35,19,FALSE)),""))</f>
        <v/>
      </c>
      <c r="Q79" s="519"/>
      <c r="R79" s="858" t="str">
        <f>IF($Q79=0,"",VLOOKUP($Q79,RentsUA!$A$12:$H$35,MATCH($D79,RentsUA!$A$12:$H$12,0),FALSE))</f>
        <v/>
      </c>
      <c r="S79" s="517"/>
      <c r="T79" s="859"/>
      <c r="U79" s="857"/>
      <c r="V79" s="858" t="str">
        <f t="shared" si="36"/>
        <v/>
      </c>
      <c r="W79" s="590"/>
      <c r="X79" s="519"/>
      <c r="Y79" s="518" t="str">
        <f>IF(X79=0,"",VLOOKUP($X79,RentsUA!$A$12:$H$35,MATCH($D79,RentsUA!$A$12:$H$12,0),FALSE))</f>
        <v/>
      </c>
      <c r="Z79" s="647" t="str">
        <f t="shared" si="31"/>
        <v/>
      </c>
      <c r="AA79" s="1680" t="str">
        <f>IF(H79="","",IF(G79/HLOOKUP($H79,RentsUA!$M$8:$T$9,2,FALSE)&gt;1,"&gt; 80%","&lt;= 80%"))</f>
        <v/>
      </c>
      <c r="AB79" s="1448"/>
      <c r="AC79" s="1448"/>
      <c r="AD79" s="784"/>
      <c r="AE79" s="521"/>
      <c r="AF79" s="1050" t="str">
        <f>IF(AD79="","",IF(AD79=Lists!$U$3,M79,IF(AD79=Lists!$U$4,V79,IF(AD79=Lists!$U$5,Y79-L79,AE79))))</f>
        <v/>
      </c>
      <c r="AG79" s="518" t="str">
        <f t="shared" si="32"/>
        <v/>
      </c>
      <c r="AH79" s="588" t="str">
        <f t="shared" si="33"/>
        <v/>
      </c>
      <c r="AI79" s="588" t="str">
        <f>IF($AF79=0,0,IFERROR(($L79+$AF79)/(HLOOKUP($D79,RentsUA!$K$12:$Q$35,19,FALSE)),""))</f>
        <v/>
      </c>
      <c r="AJ79" s="588" t="str">
        <f>IF($AF79=0,0,IFERROR(($AF79+K79+L79)/(HLOOKUP($D79,RentsUA!$K$12:$Q$35,19,FALSE)),""))</f>
        <v/>
      </c>
      <c r="AK79" s="588" t="str">
        <f t="shared" si="37"/>
        <v/>
      </c>
      <c r="AL79" s="588" t="str">
        <f t="shared" si="38"/>
        <v/>
      </c>
      <c r="AM79" s="1448" t="str">
        <f t="shared" si="39"/>
        <v/>
      </c>
      <c r="AN79" s="1448" t="str">
        <f>IFERROR(AM79*(1+'7a.20YrDetails'!$F$9),"")</f>
        <v/>
      </c>
      <c r="AO79" s="1448" t="str">
        <f>IFERROR(AN79*(1+'7a.20YrDetails'!$F$9),"")</f>
        <v/>
      </c>
      <c r="AP79" s="1448" t="str">
        <f>IFERROR(AO79*(1+'7a.20YrDetails'!$F$9),"")</f>
        <v/>
      </c>
      <c r="AQ79" s="1448" t="str">
        <f>IFERROR(AP79*(1+'7a.20YrDetails'!$F$9),"")</f>
        <v/>
      </c>
      <c r="AR79" s="859"/>
      <c r="AS79" s="857"/>
      <c r="BP79" s="512" t="str">
        <f t="shared" si="40"/>
        <v/>
      </c>
      <c r="BQ79" s="5" t="str">
        <f t="array" ref="BQ79">IFERROR(INDEX($BP$13:$BP$412, MATCH(0, COUNTIF($BQ$12:$BQ78, $BP$13:$BP$412), 0)),"")</f>
        <v/>
      </c>
      <c r="BR79" s="512" t="str">
        <f t="shared" si="34"/>
        <v/>
      </c>
      <c r="BS79" s="512" t="str">
        <f t="array" ref="BS79">IFERROR(INDEX($BR$13:$BR$412, MATCH(0, COUNTIF($BS$12:$BS78, $BR$13:$BR$412), 0)),"")</f>
        <v/>
      </c>
    </row>
    <row r="80" spans="1:71" s="512" customFormat="1" ht="12.75">
      <c r="A80" s="514">
        <f t="shared" si="35"/>
        <v>68</v>
      </c>
      <c r="B80" s="592"/>
      <c r="C80" s="590"/>
      <c r="D80" s="515"/>
      <c r="E80" s="515"/>
      <c r="F80" s="516"/>
      <c r="G80" s="517"/>
      <c r="H80" s="515"/>
      <c r="I80" s="1341" t="str">
        <f>IFERROR(G80/HLOOKUP(H80,RentsUA!$B$8:$J$9,2),"")</f>
        <v/>
      </c>
      <c r="J80" s="515"/>
      <c r="K80" s="521"/>
      <c r="L80" s="857">
        <f t="shared" si="29"/>
        <v>0</v>
      </c>
      <c r="M80" s="856"/>
      <c r="N80" s="518">
        <f t="shared" si="30"/>
        <v>0</v>
      </c>
      <c r="O80" s="588" t="str">
        <f>IF($M80=0,"",IFERROR(($L80+$M80)/(HLOOKUP($D80,RentsUA!$K$12:$Q$35,19,FALSE)),""))</f>
        <v/>
      </c>
      <c r="P80" s="588" t="str">
        <f>IF($M80=0,"",IFERROR(($M80+K80+L80)/(HLOOKUP($D80,RentsUA!$K$12:$Q$35,19,FALSE)),""))</f>
        <v/>
      </c>
      <c r="Q80" s="519"/>
      <c r="R80" s="858" t="str">
        <f>IF($Q80=0,"",VLOOKUP($Q80,RentsUA!$A$12:$H$35,MATCH($D80,RentsUA!$A$12:$H$12,0),FALSE))</f>
        <v/>
      </c>
      <c r="S80" s="517"/>
      <c r="T80" s="859"/>
      <c r="U80" s="857"/>
      <c r="V80" s="858" t="str">
        <f t="shared" si="36"/>
        <v/>
      </c>
      <c r="W80" s="590"/>
      <c r="X80" s="519"/>
      <c r="Y80" s="518" t="str">
        <f>IF(X80=0,"",VLOOKUP($X80,RentsUA!$A$12:$H$35,MATCH($D80,RentsUA!$A$12:$H$12,0),FALSE))</f>
        <v/>
      </c>
      <c r="Z80" s="647" t="str">
        <f t="shared" si="31"/>
        <v/>
      </c>
      <c r="AA80" s="1680" t="str">
        <f>IF(H80="","",IF(G80/HLOOKUP($H80,RentsUA!$M$8:$T$9,2,FALSE)&gt;1,"&gt; 80%","&lt;= 80%"))</f>
        <v/>
      </c>
      <c r="AB80" s="1448"/>
      <c r="AC80" s="1448"/>
      <c r="AD80" s="784"/>
      <c r="AE80" s="521"/>
      <c r="AF80" s="1050" t="str">
        <f>IF(AD80="","",IF(AD80=Lists!$U$3,M80,IF(AD80=Lists!$U$4,V80,IF(AD80=Lists!$U$5,Y80-L80,AE80))))</f>
        <v/>
      </c>
      <c r="AG80" s="518" t="str">
        <f t="shared" si="32"/>
        <v/>
      </c>
      <c r="AH80" s="588" t="str">
        <f t="shared" si="33"/>
        <v/>
      </c>
      <c r="AI80" s="588" t="str">
        <f>IF($AF80=0,0,IFERROR(($L80+$AF80)/(HLOOKUP($D80,RentsUA!$K$12:$Q$35,19,FALSE)),""))</f>
        <v/>
      </c>
      <c r="AJ80" s="588" t="str">
        <f>IF($AF80=0,0,IFERROR(($AF80+K80+L80)/(HLOOKUP($D80,RentsUA!$K$12:$Q$35,19,FALSE)),""))</f>
        <v/>
      </c>
      <c r="AK80" s="588" t="str">
        <f t="shared" si="37"/>
        <v/>
      </c>
      <c r="AL80" s="588" t="str">
        <f t="shared" si="38"/>
        <v/>
      </c>
      <c r="AM80" s="1448" t="str">
        <f t="shared" si="39"/>
        <v/>
      </c>
      <c r="AN80" s="1448" t="str">
        <f>IFERROR(AM80*(1+'7a.20YrDetails'!$F$9),"")</f>
        <v/>
      </c>
      <c r="AO80" s="1448" t="str">
        <f>IFERROR(AN80*(1+'7a.20YrDetails'!$F$9),"")</f>
        <v/>
      </c>
      <c r="AP80" s="1448" t="str">
        <f>IFERROR(AO80*(1+'7a.20YrDetails'!$F$9),"")</f>
        <v/>
      </c>
      <c r="AQ80" s="1448" t="str">
        <f>IFERROR(AP80*(1+'7a.20YrDetails'!$F$9),"")</f>
        <v/>
      </c>
      <c r="AR80" s="859"/>
      <c r="AS80" s="857"/>
      <c r="BP80" s="512" t="str">
        <f t="shared" si="40"/>
        <v/>
      </c>
      <c r="BQ80" s="5" t="str">
        <f t="array" ref="BQ80">IFERROR(INDEX($BP$13:$BP$412, MATCH(0, COUNTIF($BQ$12:$BQ79, $BP$13:$BP$412), 0)),"")</f>
        <v/>
      </c>
      <c r="BR80" s="512" t="str">
        <f t="shared" si="34"/>
        <v/>
      </c>
      <c r="BS80" s="512" t="str">
        <f t="array" ref="BS80">IFERROR(INDEX($BR$13:$BR$412, MATCH(0, COUNTIF($BS$12:$BS79, $BR$13:$BR$412), 0)),"")</f>
        <v/>
      </c>
    </row>
    <row r="81" spans="1:71" s="512" customFormat="1" ht="12.75">
      <c r="A81" s="514">
        <f t="shared" si="35"/>
        <v>69</v>
      </c>
      <c r="B81" s="592"/>
      <c r="C81" s="590"/>
      <c r="D81" s="515"/>
      <c r="E81" s="515"/>
      <c r="F81" s="516"/>
      <c r="G81" s="517"/>
      <c r="H81" s="515"/>
      <c r="I81" s="1341" t="str">
        <f>IFERROR(G81/HLOOKUP(H81,RentsUA!$B$8:$J$9,2),"")</f>
        <v/>
      </c>
      <c r="J81" s="515"/>
      <c r="K81" s="521"/>
      <c r="L81" s="857">
        <f t="shared" si="29"/>
        <v>0</v>
      </c>
      <c r="M81" s="856"/>
      <c r="N81" s="518">
        <f t="shared" si="30"/>
        <v>0</v>
      </c>
      <c r="O81" s="588" t="str">
        <f>IF($M81=0,"",IFERROR(($L81+$M81)/(HLOOKUP($D81,RentsUA!$K$12:$Q$35,19,FALSE)),""))</f>
        <v/>
      </c>
      <c r="P81" s="588" t="str">
        <f>IF($M81=0,"",IFERROR(($M81+K81+L81)/(HLOOKUP($D81,RentsUA!$K$12:$Q$35,19,FALSE)),""))</f>
        <v/>
      </c>
      <c r="Q81" s="519"/>
      <c r="R81" s="858" t="str">
        <f>IF($Q81=0,"",VLOOKUP($Q81,RentsUA!$A$12:$H$35,MATCH($D81,RentsUA!$A$12:$H$12,0),FALSE))</f>
        <v/>
      </c>
      <c r="S81" s="517"/>
      <c r="T81" s="859"/>
      <c r="U81" s="857"/>
      <c r="V81" s="858" t="str">
        <f t="shared" si="36"/>
        <v/>
      </c>
      <c r="W81" s="590"/>
      <c r="X81" s="519"/>
      <c r="Y81" s="518" t="str">
        <f>IF(X81=0,"",VLOOKUP($X81,RentsUA!$A$12:$H$35,MATCH($D81,RentsUA!$A$12:$H$12,0),FALSE))</f>
        <v/>
      </c>
      <c r="Z81" s="647" t="str">
        <f t="shared" si="31"/>
        <v/>
      </c>
      <c r="AA81" s="1680" t="str">
        <f>IF(H81="","",IF(G81/HLOOKUP($H81,RentsUA!$M$8:$T$9,2,FALSE)&gt;1,"&gt; 80%","&lt;= 80%"))</f>
        <v/>
      </c>
      <c r="AB81" s="1448"/>
      <c r="AC81" s="1448"/>
      <c r="AD81" s="784"/>
      <c r="AE81" s="521"/>
      <c r="AF81" s="1050" t="str">
        <f>IF(AD81="","",IF(AD81=Lists!$U$3,M81,IF(AD81=Lists!$U$4,V81,IF(AD81=Lists!$U$5,Y81-L81,AE81))))</f>
        <v/>
      </c>
      <c r="AG81" s="518" t="str">
        <f t="shared" si="32"/>
        <v/>
      </c>
      <c r="AH81" s="588" t="str">
        <f t="shared" si="33"/>
        <v/>
      </c>
      <c r="AI81" s="588" t="str">
        <f>IF($AF81=0,0,IFERROR(($L81+$AF81)/(HLOOKUP($D81,RentsUA!$K$12:$Q$35,19,FALSE)),""))</f>
        <v/>
      </c>
      <c r="AJ81" s="588" t="str">
        <f>IF($AF81=0,0,IFERROR(($AF81+K81+L81)/(HLOOKUP($D81,RentsUA!$K$12:$Q$35,19,FALSE)),""))</f>
        <v/>
      </c>
      <c r="AK81" s="588" t="str">
        <f t="shared" si="37"/>
        <v/>
      </c>
      <c r="AL81" s="588" t="str">
        <f t="shared" si="38"/>
        <v/>
      </c>
      <c r="AM81" s="1448" t="str">
        <f t="shared" si="39"/>
        <v/>
      </c>
      <c r="AN81" s="1448" t="str">
        <f>IFERROR(AM81*(1+'7a.20YrDetails'!$F$9),"")</f>
        <v/>
      </c>
      <c r="AO81" s="1448" t="str">
        <f>IFERROR(AN81*(1+'7a.20YrDetails'!$F$9),"")</f>
        <v/>
      </c>
      <c r="AP81" s="1448" t="str">
        <f>IFERROR(AO81*(1+'7a.20YrDetails'!$F$9),"")</f>
        <v/>
      </c>
      <c r="AQ81" s="1448" t="str">
        <f>IFERROR(AP81*(1+'7a.20YrDetails'!$F$9),"")</f>
        <v/>
      </c>
      <c r="AR81" s="859"/>
      <c r="AS81" s="857"/>
      <c r="BP81" s="512" t="str">
        <f t="shared" si="40"/>
        <v/>
      </c>
      <c r="BQ81" s="5" t="str">
        <f t="array" ref="BQ81">IFERROR(INDEX($BP$13:$BP$412, MATCH(0, COUNTIF($BQ$12:$BQ80, $BP$13:$BP$412), 0)),"")</f>
        <v/>
      </c>
      <c r="BR81" s="512" t="str">
        <f t="shared" si="34"/>
        <v/>
      </c>
      <c r="BS81" s="512" t="str">
        <f t="array" ref="BS81">IFERROR(INDEX($BR$13:$BR$412, MATCH(0, COUNTIF($BS$12:$BS80, $BR$13:$BR$412), 0)),"")</f>
        <v/>
      </c>
    </row>
    <row r="82" spans="1:71" s="512" customFormat="1" ht="12.75">
      <c r="A82" s="514">
        <f t="shared" si="35"/>
        <v>70</v>
      </c>
      <c r="B82" s="592"/>
      <c r="C82" s="590"/>
      <c r="D82" s="515"/>
      <c r="E82" s="515"/>
      <c r="F82" s="516"/>
      <c r="G82" s="517"/>
      <c r="H82" s="515"/>
      <c r="I82" s="1341" t="str">
        <f>IFERROR(G82/HLOOKUP(H82,RentsUA!$B$8:$J$9,2),"")</f>
        <v/>
      </c>
      <c r="J82" s="515"/>
      <c r="K82" s="521"/>
      <c r="L82" s="857">
        <f t="shared" si="29"/>
        <v>0</v>
      </c>
      <c r="M82" s="856"/>
      <c r="N82" s="518">
        <f t="shared" si="30"/>
        <v>0</v>
      </c>
      <c r="O82" s="588" t="str">
        <f>IF($M82=0,"",IFERROR(($L82+$M82)/(HLOOKUP($D82,RentsUA!$K$12:$Q$35,19,FALSE)),""))</f>
        <v/>
      </c>
      <c r="P82" s="588" t="str">
        <f>IF($M82=0,"",IFERROR(($M82+K82+L82)/(HLOOKUP($D82,RentsUA!$K$12:$Q$35,19,FALSE)),""))</f>
        <v/>
      </c>
      <c r="Q82" s="519"/>
      <c r="R82" s="858" t="str">
        <f>IF($Q82=0,"",VLOOKUP($Q82,RentsUA!$A$12:$H$35,MATCH($D82,RentsUA!$A$12:$H$12,0),FALSE))</f>
        <v/>
      </c>
      <c r="S82" s="517"/>
      <c r="T82" s="859"/>
      <c r="U82" s="857"/>
      <c r="V82" s="858" t="str">
        <f t="shared" si="36"/>
        <v/>
      </c>
      <c r="W82" s="590"/>
      <c r="X82" s="519"/>
      <c r="Y82" s="518" t="str">
        <f>IF(X82=0,"",VLOOKUP($X82,RentsUA!$A$12:$H$35,MATCH($D82,RentsUA!$A$12:$H$12,0),FALSE))</f>
        <v/>
      </c>
      <c r="Z82" s="647" t="str">
        <f t="shared" si="31"/>
        <v/>
      </c>
      <c r="AA82" s="1680" t="str">
        <f>IF(H82="","",IF(G82/HLOOKUP($H82,RentsUA!$M$8:$T$9,2,FALSE)&gt;1,"&gt; 80%","&lt;= 80%"))</f>
        <v/>
      </c>
      <c r="AB82" s="1448"/>
      <c r="AC82" s="1448"/>
      <c r="AD82" s="784"/>
      <c r="AE82" s="521"/>
      <c r="AF82" s="1050" t="str">
        <f>IF(AD82="","",IF(AD82=Lists!$U$3,M82,IF(AD82=Lists!$U$4,V82,IF(AD82=Lists!$U$5,Y82-L82,AE82))))</f>
        <v/>
      </c>
      <c r="AG82" s="518" t="str">
        <f t="shared" si="32"/>
        <v/>
      </c>
      <c r="AH82" s="588" t="str">
        <f t="shared" si="33"/>
        <v/>
      </c>
      <c r="AI82" s="588" t="str">
        <f>IF($AF82=0,0,IFERROR(($L82+$AF82)/(HLOOKUP($D82,RentsUA!$K$12:$Q$35,19,FALSE)),""))</f>
        <v/>
      </c>
      <c r="AJ82" s="588" t="str">
        <f>IF($AF82=0,0,IFERROR(($AF82+K82+L82)/(HLOOKUP($D82,RentsUA!$K$12:$Q$35,19,FALSE)),""))</f>
        <v/>
      </c>
      <c r="AK82" s="588" t="str">
        <f t="shared" si="37"/>
        <v/>
      </c>
      <c r="AL82" s="588" t="str">
        <f t="shared" si="38"/>
        <v/>
      </c>
      <c r="AM82" s="1448" t="str">
        <f t="shared" si="39"/>
        <v/>
      </c>
      <c r="AN82" s="1448" t="str">
        <f>IFERROR(AM82*(1+'7a.20YrDetails'!$F$9),"")</f>
        <v/>
      </c>
      <c r="AO82" s="1448" t="str">
        <f>IFERROR(AN82*(1+'7a.20YrDetails'!$F$9),"")</f>
        <v/>
      </c>
      <c r="AP82" s="1448" t="str">
        <f>IFERROR(AO82*(1+'7a.20YrDetails'!$F$9),"")</f>
        <v/>
      </c>
      <c r="AQ82" s="1448" t="str">
        <f>IFERROR(AP82*(1+'7a.20YrDetails'!$F$9),"")</f>
        <v/>
      </c>
      <c r="AR82" s="859"/>
      <c r="AS82" s="857"/>
      <c r="BP82" s="512" t="str">
        <f t="shared" si="40"/>
        <v/>
      </c>
      <c r="BQ82" s="5" t="str">
        <f t="array" ref="BQ82">IFERROR(INDEX($BP$13:$BP$412, MATCH(0, COUNTIF($BQ$12:$BQ81, $BP$13:$BP$412), 0)),"")</f>
        <v/>
      </c>
      <c r="BR82" s="512" t="str">
        <f t="shared" si="34"/>
        <v/>
      </c>
      <c r="BS82" s="512" t="str">
        <f t="array" ref="BS82">IFERROR(INDEX($BR$13:$BR$412, MATCH(0, COUNTIF($BS$12:$BS81, $BR$13:$BR$412), 0)),"")</f>
        <v/>
      </c>
    </row>
    <row r="83" spans="1:71" s="512" customFormat="1" ht="12.75">
      <c r="A83" s="514">
        <f t="shared" si="35"/>
        <v>71</v>
      </c>
      <c r="B83" s="592"/>
      <c r="C83" s="590"/>
      <c r="D83" s="515"/>
      <c r="E83" s="515"/>
      <c r="F83" s="516"/>
      <c r="G83" s="517"/>
      <c r="H83" s="515"/>
      <c r="I83" s="1341" t="str">
        <f>IFERROR(G83/HLOOKUP(H83,RentsUA!$B$8:$J$9,2),"")</f>
        <v/>
      </c>
      <c r="J83" s="515"/>
      <c r="K83" s="521"/>
      <c r="L83" s="857">
        <f t="shared" si="29"/>
        <v>0</v>
      </c>
      <c r="M83" s="856"/>
      <c r="N83" s="518">
        <f t="shared" si="30"/>
        <v>0</v>
      </c>
      <c r="O83" s="588" t="str">
        <f>IF($M83=0,"",IFERROR(($L83+$M83)/(HLOOKUP($D83,RentsUA!$K$12:$Q$35,19,FALSE)),""))</f>
        <v/>
      </c>
      <c r="P83" s="588" t="str">
        <f>IF($M83=0,"",IFERROR(($M83+K83+L83)/(HLOOKUP($D83,RentsUA!$K$12:$Q$35,19,FALSE)),""))</f>
        <v/>
      </c>
      <c r="Q83" s="519"/>
      <c r="R83" s="858" t="str">
        <f>IF($Q83=0,"",VLOOKUP($Q83,RentsUA!$A$12:$H$35,MATCH($D83,RentsUA!$A$12:$H$12,0),FALSE))</f>
        <v/>
      </c>
      <c r="S83" s="517"/>
      <c r="T83" s="859"/>
      <c r="U83" s="857"/>
      <c r="V83" s="858" t="str">
        <f t="shared" si="36"/>
        <v/>
      </c>
      <c r="W83" s="590"/>
      <c r="X83" s="519"/>
      <c r="Y83" s="518" t="str">
        <f>IF(X83=0,"",VLOOKUP($X83,RentsUA!$A$12:$H$35,MATCH($D83,RentsUA!$A$12:$H$12,0),FALSE))</f>
        <v/>
      </c>
      <c r="Z83" s="647" t="str">
        <f t="shared" si="31"/>
        <v/>
      </c>
      <c r="AA83" s="1680" t="str">
        <f>IF(H83="","",IF(G83/HLOOKUP($H83,RentsUA!$M$8:$T$9,2,FALSE)&gt;1,"&gt; 80%","&lt;= 80%"))</f>
        <v/>
      </c>
      <c r="AB83" s="1448"/>
      <c r="AC83" s="1448"/>
      <c r="AD83" s="784"/>
      <c r="AE83" s="521"/>
      <c r="AF83" s="1050" t="str">
        <f>IF(AD83="","",IF(AD83=Lists!$U$3,M83,IF(AD83=Lists!$U$4,V83,IF(AD83=Lists!$U$5,Y83-L83,AE83))))</f>
        <v/>
      </c>
      <c r="AG83" s="518" t="str">
        <f t="shared" si="32"/>
        <v/>
      </c>
      <c r="AH83" s="588" t="str">
        <f t="shared" si="33"/>
        <v/>
      </c>
      <c r="AI83" s="588" t="str">
        <f>IF($AF83=0,0,IFERROR(($L83+$AF83)/(HLOOKUP($D83,RentsUA!$K$12:$Q$35,19,FALSE)),""))</f>
        <v/>
      </c>
      <c r="AJ83" s="588" t="str">
        <f>IF($AF83=0,0,IFERROR(($AF83+K83+L83)/(HLOOKUP($D83,RentsUA!$K$12:$Q$35,19,FALSE)),""))</f>
        <v/>
      </c>
      <c r="AK83" s="588" t="str">
        <f t="shared" si="37"/>
        <v/>
      </c>
      <c r="AL83" s="588" t="str">
        <f t="shared" si="38"/>
        <v/>
      </c>
      <c r="AM83" s="1448" t="str">
        <f t="shared" si="39"/>
        <v/>
      </c>
      <c r="AN83" s="1448" t="str">
        <f>IFERROR(AM83*(1+'7a.20YrDetails'!$F$9),"")</f>
        <v/>
      </c>
      <c r="AO83" s="1448" t="str">
        <f>IFERROR(AN83*(1+'7a.20YrDetails'!$F$9),"")</f>
        <v/>
      </c>
      <c r="AP83" s="1448" t="str">
        <f>IFERROR(AO83*(1+'7a.20YrDetails'!$F$9),"")</f>
        <v/>
      </c>
      <c r="AQ83" s="1448" t="str">
        <f>IFERROR(AP83*(1+'7a.20YrDetails'!$F$9),"")</f>
        <v/>
      </c>
      <c r="AR83" s="859"/>
      <c r="AS83" s="857"/>
      <c r="BP83" s="512" t="str">
        <f t="shared" si="40"/>
        <v/>
      </c>
      <c r="BQ83" s="5" t="str">
        <f t="array" ref="BQ83">IFERROR(INDEX($BP$13:$BP$412, MATCH(0, COUNTIF($BQ$12:$BQ82, $BP$13:$BP$412), 0)),"")</f>
        <v/>
      </c>
      <c r="BR83" s="512" t="str">
        <f t="shared" si="34"/>
        <v/>
      </c>
      <c r="BS83" s="512" t="str">
        <f t="array" ref="BS83">IFERROR(INDEX($BR$13:$BR$412, MATCH(0, COUNTIF($BS$12:$BS82, $BR$13:$BR$412), 0)),"")</f>
        <v/>
      </c>
    </row>
    <row r="84" spans="1:71" s="512" customFormat="1" ht="12.75">
      <c r="A84" s="514">
        <f t="shared" si="35"/>
        <v>72</v>
      </c>
      <c r="B84" s="592"/>
      <c r="C84" s="590"/>
      <c r="D84" s="515"/>
      <c r="E84" s="515"/>
      <c r="F84" s="516"/>
      <c r="G84" s="517"/>
      <c r="H84" s="515"/>
      <c r="I84" s="1341" t="str">
        <f>IFERROR(G84/HLOOKUP(H84,RentsUA!$B$8:$J$9,2),"")</f>
        <v/>
      </c>
      <c r="J84" s="515"/>
      <c r="K84" s="521"/>
      <c r="L84" s="857">
        <f t="shared" si="29"/>
        <v>0</v>
      </c>
      <c r="M84" s="856"/>
      <c r="N84" s="518">
        <f t="shared" si="30"/>
        <v>0</v>
      </c>
      <c r="O84" s="588" t="str">
        <f>IF($M84=0,"",IFERROR(($L84+$M84)/(HLOOKUP($D84,RentsUA!$K$12:$Q$35,19,FALSE)),""))</f>
        <v/>
      </c>
      <c r="P84" s="588" t="str">
        <f>IF($M84=0,"",IFERROR(($M84+K84+L84)/(HLOOKUP($D84,RentsUA!$K$12:$Q$35,19,FALSE)),""))</f>
        <v/>
      </c>
      <c r="Q84" s="519"/>
      <c r="R84" s="858" t="str">
        <f>IF($Q84=0,"",VLOOKUP($Q84,RentsUA!$A$12:$H$35,MATCH($D84,RentsUA!$A$12:$H$12,0),FALSE))</f>
        <v/>
      </c>
      <c r="S84" s="517"/>
      <c r="T84" s="859"/>
      <c r="U84" s="857"/>
      <c r="V84" s="858" t="str">
        <f t="shared" si="36"/>
        <v/>
      </c>
      <c r="W84" s="590"/>
      <c r="X84" s="519"/>
      <c r="Y84" s="518" t="str">
        <f>IF(X84=0,"",VLOOKUP($X84,RentsUA!$A$12:$H$35,MATCH($D84,RentsUA!$A$12:$H$12,0),FALSE))</f>
        <v/>
      </c>
      <c r="Z84" s="647" t="str">
        <f t="shared" si="31"/>
        <v/>
      </c>
      <c r="AA84" s="1680" t="str">
        <f>IF(H84="","",IF(G84/HLOOKUP($H84,RentsUA!$M$8:$T$9,2,FALSE)&gt;1,"&gt; 80%","&lt;= 80%"))</f>
        <v/>
      </c>
      <c r="AB84" s="1448"/>
      <c r="AC84" s="1448"/>
      <c r="AD84" s="784"/>
      <c r="AE84" s="521"/>
      <c r="AF84" s="1050" t="str">
        <f>IF(AD84="","",IF(AD84=Lists!$U$3,M84,IF(AD84=Lists!$U$4,V84,IF(AD84=Lists!$U$5,Y84-L84,AE84))))</f>
        <v/>
      </c>
      <c r="AG84" s="518" t="str">
        <f t="shared" si="32"/>
        <v/>
      </c>
      <c r="AH84" s="588" t="str">
        <f t="shared" si="33"/>
        <v/>
      </c>
      <c r="AI84" s="588" t="str">
        <f>IF($AF84=0,0,IFERROR(($L84+$AF84)/(HLOOKUP($D84,RentsUA!$K$12:$Q$35,19,FALSE)),""))</f>
        <v/>
      </c>
      <c r="AJ84" s="588" t="str">
        <f>IF($AF84=0,0,IFERROR(($AF84+K84+L84)/(HLOOKUP($D84,RentsUA!$K$12:$Q$35,19,FALSE)),""))</f>
        <v/>
      </c>
      <c r="AK84" s="588" t="str">
        <f t="shared" si="37"/>
        <v/>
      </c>
      <c r="AL84" s="588" t="str">
        <f t="shared" si="38"/>
        <v/>
      </c>
      <c r="AM84" s="1448" t="str">
        <f t="shared" si="39"/>
        <v/>
      </c>
      <c r="AN84" s="1448" t="str">
        <f>IFERROR(AM84*(1+'7a.20YrDetails'!$F$9),"")</f>
        <v/>
      </c>
      <c r="AO84" s="1448" t="str">
        <f>IFERROR(AN84*(1+'7a.20YrDetails'!$F$9),"")</f>
        <v/>
      </c>
      <c r="AP84" s="1448" t="str">
        <f>IFERROR(AO84*(1+'7a.20YrDetails'!$F$9),"")</f>
        <v/>
      </c>
      <c r="AQ84" s="1448" t="str">
        <f>IFERROR(AP84*(1+'7a.20YrDetails'!$F$9),"")</f>
        <v/>
      </c>
      <c r="AR84" s="859"/>
      <c r="AS84" s="857"/>
      <c r="BP84" s="512" t="str">
        <f t="shared" si="40"/>
        <v/>
      </c>
      <c r="BQ84" s="5" t="str">
        <f t="array" ref="BQ84">IFERROR(INDEX($BP$13:$BP$412, MATCH(0, COUNTIF($BQ$12:$BQ83, $BP$13:$BP$412), 0)),"")</f>
        <v/>
      </c>
      <c r="BR84" s="512" t="str">
        <f t="shared" si="34"/>
        <v/>
      </c>
      <c r="BS84" s="512" t="str">
        <f t="array" ref="BS84">IFERROR(INDEX($BR$13:$BR$412, MATCH(0, COUNTIF($BS$12:$BS83, $BR$13:$BR$412), 0)),"")</f>
        <v/>
      </c>
    </row>
    <row r="85" spans="1:71" s="512" customFormat="1" ht="12.75">
      <c r="A85" s="514">
        <f t="shared" si="35"/>
        <v>73</v>
      </c>
      <c r="B85" s="592"/>
      <c r="C85" s="590"/>
      <c r="D85" s="515"/>
      <c r="E85" s="515"/>
      <c r="F85" s="516"/>
      <c r="G85" s="517"/>
      <c r="H85" s="515"/>
      <c r="I85" s="1341" t="str">
        <f>IFERROR(G85/HLOOKUP(H85,RentsUA!$B$8:$J$9,2),"")</f>
        <v/>
      </c>
      <c r="J85" s="515"/>
      <c r="K85" s="521"/>
      <c r="L85" s="857">
        <f t="shared" si="29"/>
        <v>0</v>
      </c>
      <c r="M85" s="856"/>
      <c r="N85" s="518">
        <f t="shared" si="30"/>
        <v>0</v>
      </c>
      <c r="O85" s="588" t="str">
        <f>IF($M85=0,"",IFERROR(($L85+$M85)/(HLOOKUP($D85,RentsUA!$K$12:$Q$35,19,FALSE)),""))</f>
        <v/>
      </c>
      <c r="P85" s="588" t="str">
        <f>IF($M85=0,"",IFERROR(($M85+K85+L85)/(HLOOKUP($D85,RentsUA!$K$12:$Q$35,19,FALSE)),""))</f>
        <v/>
      </c>
      <c r="Q85" s="519"/>
      <c r="R85" s="858" t="str">
        <f>IF($Q85=0,"",VLOOKUP($Q85,RentsUA!$A$12:$H$35,MATCH($D85,RentsUA!$A$12:$H$12,0),FALSE))</f>
        <v/>
      </c>
      <c r="S85" s="517"/>
      <c r="T85" s="859"/>
      <c r="U85" s="857"/>
      <c r="V85" s="858" t="str">
        <f t="shared" si="36"/>
        <v/>
      </c>
      <c r="W85" s="590"/>
      <c r="X85" s="519"/>
      <c r="Y85" s="518" t="str">
        <f>IF(X85=0,"",VLOOKUP($X85,RentsUA!$A$12:$H$35,MATCH($D85,RentsUA!$A$12:$H$12,0),FALSE))</f>
        <v/>
      </c>
      <c r="Z85" s="647" t="str">
        <f t="shared" si="31"/>
        <v/>
      </c>
      <c r="AA85" s="1680" t="str">
        <f>IF(H85="","",IF(G85/HLOOKUP($H85,RentsUA!$M$8:$T$9,2,FALSE)&gt;1,"&gt; 80%","&lt;= 80%"))</f>
        <v/>
      </c>
      <c r="AB85" s="1448"/>
      <c r="AC85" s="1448"/>
      <c r="AD85" s="784"/>
      <c r="AE85" s="521"/>
      <c r="AF85" s="1050" t="str">
        <f>IF(AD85="","",IF(AD85=Lists!$U$3,M85,IF(AD85=Lists!$U$4,V85,IF(AD85=Lists!$U$5,Y85-L85,AE85))))</f>
        <v/>
      </c>
      <c r="AG85" s="518" t="str">
        <f t="shared" si="32"/>
        <v/>
      </c>
      <c r="AH85" s="588" t="str">
        <f t="shared" si="33"/>
        <v/>
      </c>
      <c r="AI85" s="588" t="str">
        <f>IF($AF85=0,0,IFERROR(($L85+$AF85)/(HLOOKUP($D85,RentsUA!$K$12:$Q$35,19,FALSE)),""))</f>
        <v/>
      </c>
      <c r="AJ85" s="588" t="str">
        <f>IF($AF85=0,0,IFERROR(($AF85+K85+L85)/(HLOOKUP($D85,RentsUA!$K$12:$Q$35,19,FALSE)),""))</f>
        <v/>
      </c>
      <c r="AK85" s="588" t="str">
        <f t="shared" si="37"/>
        <v/>
      </c>
      <c r="AL85" s="588" t="str">
        <f t="shared" si="38"/>
        <v/>
      </c>
      <c r="AM85" s="1448" t="str">
        <f t="shared" si="39"/>
        <v/>
      </c>
      <c r="AN85" s="1448" t="str">
        <f>IFERROR(AM85*(1+'7a.20YrDetails'!$F$9),"")</f>
        <v/>
      </c>
      <c r="AO85" s="1448" t="str">
        <f>IFERROR(AN85*(1+'7a.20YrDetails'!$F$9),"")</f>
        <v/>
      </c>
      <c r="AP85" s="1448" t="str">
        <f>IFERROR(AO85*(1+'7a.20YrDetails'!$F$9),"")</f>
        <v/>
      </c>
      <c r="AQ85" s="1448" t="str">
        <f>IFERROR(AP85*(1+'7a.20YrDetails'!$F$9),"")</f>
        <v/>
      </c>
      <c r="AR85" s="859"/>
      <c r="AS85" s="857"/>
      <c r="BP85" s="512" t="str">
        <f t="shared" si="40"/>
        <v/>
      </c>
      <c r="BQ85" s="5" t="str">
        <f t="array" ref="BQ85">IFERROR(INDEX($BP$13:$BP$412, MATCH(0, COUNTIF($BQ$12:$BQ84, $BP$13:$BP$412), 0)),"")</f>
        <v/>
      </c>
      <c r="BR85" s="512" t="str">
        <f t="shared" si="34"/>
        <v/>
      </c>
      <c r="BS85" s="512" t="str">
        <f t="array" ref="BS85">IFERROR(INDEX($BR$13:$BR$412, MATCH(0, COUNTIF($BS$12:$BS84, $BR$13:$BR$412), 0)),"")</f>
        <v/>
      </c>
    </row>
    <row r="86" spans="1:71" s="512" customFormat="1" ht="12.75">
      <c r="A86" s="514">
        <f t="shared" si="35"/>
        <v>74</v>
      </c>
      <c r="B86" s="592"/>
      <c r="C86" s="590"/>
      <c r="D86" s="515"/>
      <c r="E86" s="515"/>
      <c r="F86" s="516"/>
      <c r="G86" s="517"/>
      <c r="H86" s="515"/>
      <c r="I86" s="1341" t="str">
        <f>IFERROR(G86/HLOOKUP(H86,RentsUA!$B$8:$J$9,2),"")</f>
        <v/>
      </c>
      <c r="J86" s="515"/>
      <c r="K86" s="521"/>
      <c r="L86" s="857">
        <f t="shared" si="29"/>
        <v>0</v>
      </c>
      <c r="M86" s="856"/>
      <c r="N86" s="518">
        <f t="shared" si="30"/>
        <v>0</v>
      </c>
      <c r="O86" s="588" t="str">
        <f>IF($M86=0,"",IFERROR(($L86+$M86)/(HLOOKUP($D86,RentsUA!$K$12:$Q$35,19,FALSE)),""))</f>
        <v/>
      </c>
      <c r="P86" s="588" t="str">
        <f>IF($M86=0,"",IFERROR(($M86+K86+L86)/(HLOOKUP($D86,RentsUA!$K$12:$Q$35,19,FALSE)),""))</f>
        <v/>
      </c>
      <c r="Q86" s="519"/>
      <c r="R86" s="858" t="str">
        <f>IF($Q86=0,"",VLOOKUP($Q86,RentsUA!$A$12:$H$35,MATCH($D86,RentsUA!$A$12:$H$12,0),FALSE))</f>
        <v/>
      </c>
      <c r="S86" s="517"/>
      <c r="T86" s="859"/>
      <c r="U86" s="857"/>
      <c r="V86" s="858" t="str">
        <f t="shared" si="36"/>
        <v/>
      </c>
      <c r="W86" s="590"/>
      <c r="X86" s="519"/>
      <c r="Y86" s="518" t="str">
        <f>IF(X86=0,"",VLOOKUP($X86,RentsUA!$A$12:$H$35,MATCH($D86,RentsUA!$A$12:$H$12,0),FALSE))</f>
        <v/>
      </c>
      <c r="Z86" s="647" t="str">
        <f t="shared" si="31"/>
        <v/>
      </c>
      <c r="AA86" s="1680" t="str">
        <f>IF(H86="","",IF(G86/HLOOKUP($H86,RentsUA!$M$8:$T$9,2,FALSE)&gt;1,"&gt; 80%","&lt;= 80%"))</f>
        <v/>
      </c>
      <c r="AB86" s="1448"/>
      <c r="AC86" s="1448"/>
      <c r="AD86" s="784"/>
      <c r="AE86" s="521"/>
      <c r="AF86" s="1050" t="str">
        <f>IF(AD86="","",IF(AD86=Lists!$U$3,M86,IF(AD86=Lists!$U$4,V86,IF(AD86=Lists!$U$5,Y86-L86,AE86))))</f>
        <v/>
      </c>
      <c r="AG86" s="518" t="str">
        <f t="shared" si="32"/>
        <v/>
      </c>
      <c r="AH86" s="588" t="str">
        <f t="shared" si="33"/>
        <v/>
      </c>
      <c r="AI86" s="588" t="str">
        <f>IF($AF86=0,0,IFERROR(($L86+$AF86)/(HLOOKUP($D86,RentsUA!$K$12:$Q$35,19,FALSE)),""))</f>
        <v/>
      </c>
      <c r="AJ86" s="588" t="str">
        <f>IF($AF86=0,0,IFERROR(($AF86+K86+L86)/(HLOOKUP($D86,RentsUA!$K$12:$Q$35,19,FALSE)),""))</f>
        <v/>
      </c>
      <c r="AK86" s="588" t="str">
        <f t="shared" si="37"/>
        <v/>
      </c>
      <c r="AL86" s="588" t="str">
        <f t="shared" si="38"/>
        <v/>
      </c>
      <c r="AM86" s="1448" t="str">
        <f t="shared" si="39"/>
        <v/>
      </c>
      <c r="AN86" s="1448" t="str">
        <f>IFERROR(AM86*(1+'7a.20YrDetails'!$F$9),"")</f>
        <v/>
      </c>
      <c r="AO86" s="1448" t="str">
        <f>IFERROR(AN86*(1+'7a.20YrDetails'!$F$9),"")</f>
        <v/>
      </c>
      <c r="AP86" s="1448" t="str">
        <f>IFERROR(AO86*(1+'7a.20YrDetails'!$F$9),"")</f>
        <v/>
      </c>
      <c r="AQ86" s="1448" t="str">
        <f>IFERROR(AP86*(1+'7a.20YrDetails'!$F$9),"")</f>
        <v/>
      </c>
      <c r="AR86" s="859"/>
      <c r="AS86" s="857"/>
      <c r="BP86" s="512" t="str">
        <f t="shared" si="40"/>
        <v/>
      </c>
      <c r="BQ86" s="5" t="str">
        <f t="array" ref="BQ86">IFERROR(INDEX($BP$13:$BP$412, MATCH(0, COUNTIF($BQ$12:$BQ85, $BP$13:$BP$412), 0)),"")</f>
        <v/>
      </c>
      <c r="BR86" s="512" t="str">
        <f t="shared" si="34"/>
        <v/>
      </c>
      <c r="BS86" s="512" t="str">
        <f t="array" ref="BS86">IFERROR(INDEX($BR$13:$BR$412, MATCH(0, COUNTIF($BS$12:$BS85, $BR$13:$BR$412), 0)),"")</f>
        <v/>
      </c>
    </row>
    <row r="87" spans="1:71" s="512" customFormat="1" ht="12.75">
      <c r="A87" s="514">
        <f t="shared" si="35"/>
        <v>75</v>
      </c>
      <c r="B87" s="592"/>
      <c r="C87" s="590"/>
      <c r="D87" s="515"/>
      <c r="E87" s="515"/>
      <c r="F87" s="516"/>
      <c r="G87" s="517"/>
      <c r="H87" s="515"/>
      <c r="I87" s="1341" t="str">
        <f>IFERROR(G87/HLOOKUP(H87,RentsUA!$B$8:$J$9,2),"")</f>
        <v/>
      </c>
      <c r="J87" s="515"/>
      <c r="K87" s="521"/>
      <c r="L87" s="857">
        <f t="shared" si="29"/>
        <v>0</v>
      </c>
      <c r="M87" s="856"/>
      <c r="N87" s="518">
        <f t="shared" si="30"/>
        <v>0</v>
      </c>
      <c r="O87" s="588" t="str">
        <f>IF($M87=0,"",IFERROR(($L87+$M87)/(HLOOKUP($D87,RentsUA!$K$12:$Q$35,19,FALSE)),""))</f>
        <v/>
      </c>
      <c r="P87" s="588" t="str">
        <f>IF($M87=0,"",IFERROR(($M87+K87+L87)/(HLOOKUP($D87,RentsUA!$K$12:$Q$35,19,FALSE)),""))</f>
        <v/>
      </c>
      <c r="Q87" s="519"/>
      <c r="R87" s="858" t="str">
        <f>IF($Q87=0,"",VLOOKUP($Q87,RentsUA!$A$12:$H$35,MATCH($D87,RentsUA!$A$12:$H$12,0),FALSE))</f>
        <v/>
      </c>
      <c r="S87" s="517"/>
      <c r="T87" s="859"/>
      <c r="U87" s="857"/>
      <c r="V87" s="858" t="str">
        <f t="shared" si="36"/>
        <v/>
      </c>
      <c r="W87" s="590"/>
      <c r="X87" s="519"/>
      <c r="Y87" s="518" t="str">
        <f>IF(X87=0,"",VLOOKUP($X87,RentsUA!$A$12:$H$35,MATCH($D87,RentsUA!$A$12:$H$12,0),FALSE))</f>
        <v/>
      </c>
      <c r="Z87" s="647" t="str">
        <f t="shared" si="31"/>
        <v/>
      </c>
      <c r="AA87" s="1680" t="str">
        <f>IF(H87="","",IF(G87/HLOOKUP($H87,RentsUA!$M$8:$T$9,2,FALSE)&gt;1,"&gt; 80%","&lt;= 80%"))</f>
        <v/>
      </c>
      <c r="AB87" s="1448"/>
      <c r="AC87" s="1448"/>
      <c r="AD87" s="784"/>
      <c r="AE87" s="521"/>
      <c r="AF87" s="1050" t="str">
        <f>IF(AD87="","",IF(AD87=Lists!$U$3,M87,IF(AD87=Lists!$U$4,V87,IF(AD87=Lists!$U$5,Y87-L87,AE87))))</f>
        <v/>
      </c>
      <c r="AG87" s="518" t="str">
        <f t="shared" si="32"/>
        <v/>
      </c>
      <c r="AH87" s="588" t="str">
        <f t="shared" si="33"/>
        <v/>
      </c>
      <c r="AI87" s="588" t="str">
        <f>IF($AF87=0,0,IFERROR(($L87+$AF87)/(HLOOKUP($D87,RentsUA!$K$12:$Q$35,19,FALSE)),""))</f>
        <v/>
      </c>
      <c r="AJ87" s="588" t="str">
        <f>IF($AF87=0,0,IFERROR(($AF87+K87+L87)/(HLOOKUP($D87,RentsUA!$K$12:$Q$35,19,FALSE)),""))</f>
        <v/>
      </c>
      <c r="AK87" s="588" t="str">
        <f t="shared" si="37"/>
        <v/>
      </c>
      <c r="AL87" s="588" t="str">
        <f t="shared" si="38"/>
        <v/>
      </c>
      <c r="AM87" s="1448" t="str">
        <f t="shared" si="39"/>
        <v/>
      </c>
      <c r="AN87" s="1448" t="str">
        <f>IFERROR(AM87*(1+'7a.20YrDetails'!$F$9),"")</f>
        <v/>
      </c>
      <c r="AO87" s="1448" t="str">
        <f>IFERROR(AN87*(1+'7a.20YrDetails'!$F$9),"")</f>
        <v/>
      </c>
      <c r="AP87" s="1448" t="str">
        <f>IFERROR(AO87*(1+'7a.20YrDetails'!$F$9),"")</f>
        <v/>
      </c>
      <c r="AQ87" s="1448" t="str">
        <f>IFERROR(AP87*(1+'7a.20YrDetails'!$F$9),"")</f>
        <v/>
      </c>
      <c r="AR87" s="859"/>
      <c r="AS87" s="857"/>
      <c r="BP87" s="512" t="str">
        <f t="shared" si="40"/>
        <v/>
      </c>
      <c r="BQ87" s="5" t="str">
        <f t="array" ref="BQ87">IFERROR(INDEX($BP$13:$BP$412, MATCH(0, COUNTIF($BQ$12:$BQ86, $BP$13:$BP$412), 0)),"")</f>
        <v/>
      </c>
      <c r="BR87" s="512" t="str">
        <f t="shared" si="34"/>
        <v/>
      </c>
      <c r="BS87" s="512" t="str">
        <f t="array" ref="BS87">IFERROR(INDEX($BR$13:$BR$412, MATCH(0, COUNTIF($BS$12:$BS86, $BR$13:$BR$412), 0)),"")</f>
        <v/>
      </c>
    </row>
    <row r="88" spans="1:71" s="512" customFormat="1" ht="12.75">
      <c r="A88" s="514">
        <f t="shared" si="35"/>
        <v>76</v>
      </c>
      <c r="B88" s="592"/>
      <c r="C88" s="590"/>
      <c r="D88" s="515"/>
      <c r="E88" s="515"/>
      <c r="F88" s="516"/>
      <c r="G88" s="517"/>
      <c r="H88" s="515"/>
      <c r="I88" s="1341" t="str">
        <f>IFERROR(G88/HLOOKUP(H88,RentsUA!$B$8:$J$9,2),"")</f>
        <v/>
      </c>
      <c r="J88" s="515"/>
      <c r="K88" s="521"/>
      <c r="L88" s="857">
        <f t="shared" si="29"/>
        <v>0</v>
      </c>
      <c r="M88" s="856"/>
      <c r="N88" s="518">
        <f t="shared" si="30"/>
        <v>0</v>
      </c>
      <c r="O88" s="588" t="str">
        <f>IF($M88=0,"",IFERROR(($L88+$M88)/(HLOOKUP($D88,RentsUA!$K$12:$Q$35,19,FALSE)),""))</f>
        <v/>
      </c>
      <c r="P88" s="588" t="str">
        <f>IF($M88=0,"",IFERROR(($M88+K88+L88)/(HLOOKUP($D88,RentsUA!$K$12:$Q$35,19,FALSE)),""))</f>
        <v/>
      </c>
      <c r="Q88" s="519"/>
      <c r="R88" s="858" t="str">
        <f>IF($Q88=0,"",VLOOKUP($Q88,RentsUA!$A$12:$H$35,MATCH($D88,RentsUA!$A$12:$H$12,0),FALSE))</f>
        <v/>
      </c>
      <c r="S88" s="517"/>
      <c r="T88" s="859"/>
      <c r="U88" s="857"/>
      <c r="V88" s="858" t="str">
        <f t="shared" si="36"/>
        <v/>
      </c>
      <c r="W88" s="590"/>
      <c r="X88" s="519"/>
      <c r="Y88" s="518" t="str">
        <f>IF(X88=0,"",VLOOKUP($X88,RentsUA!$A$12:$H$35,MATCH($D88,RentsUA!$A$12:$H$12,0),FALSE))</f>
        <v/>
      </c>
      <c r="Z88" s="647" t="str">
        <f t="shared" si="31"/>
        <v/>
      </c>
      <c r="AA88" s="1680" t="str">
        <f>IF(H88="","",IF(G88/HLOOKUP($H88,RentsUA!$M$8:$T$9,2,FALSE)&gt;1,"&gt; 80%","&lt;= 80%"))</f>
        <v/>
      </c>
      <c r="AB88" s="1448"/>
      <c r="AC88" s="1448"/>
      <c r="AD88" s="784"/>
      <c r="AE88" s="521"/>
      <c r="AF88" s="1050" t="str">
        <f>IF(AD88="","",IF(AD88=Lists!$U$3,M88,IF(AD88=Lists!$U$4,V88,IF(AD88=Lists!$U$5,Y88-L88,AE88))))</f>
        <v/>
      </c>
      <c r="AG88" s="518" t="str">
        <f t="shared" si="32"/>
        <v/>
      </c>
      <c r="AH88" s="588" t="str">
        <f t="shared" si="33"/>
        <v/>
      </c>
      <c r="AI88" s="588" t="str">
        <f>IF($AF88=0,0,IFERROR(($L88+$AF88)/(HLOOKUP($D88,RentsUA!$K$12:$Q$35,19,FALSE)),""))</f>
        <v/>
      </c>
      <c r="AJ88" s="588" t="str">
        <f>IF($AF88=0,0,IFERROR(($AF88+K88+L88)/(HLOOKUP($D88,RentsUA!$K$12:$Q$35,19,FALSE)),""))</f>
        <v/>
      </c>
      <c r="AK88" s="588" t="str">
        <f t="shared" si="37"/>
        <v/>
      </c>
      <c r="AL88" s="588" t="str">
        <f t="shared" si="38"/>
        <v/>
      </c>
      <c r="AM88" s="1448" t="str">
        <f t="shared" si="39"/>
        <v/>
      </c>
      <c r="AN88" s="1448" t="str">
        <f>IFERROR(AM88*(1+'7a.20YrDetails'!$F$9),"")</f>
        <v/>
      </c>
      <c r="AO88" s="1448" t="str">
        <f>IFERROR(AN88*(1+'7a.20YrDetails'!$F$9),"")</f>
        <v/>
      </c>
      <c r="AP88" s="1448" t="str">
        <f>IFERROR(AO88*(1+'7a.20YrDetails'!$F$9),"")</f>
        <v/>
      </c>
      <c r="AQ88" s="1448" t="str">
        <f>IFERROR(AP88*(1+'7a.20YrDetails'!$F$9),"")</f>
        <v/>
      </c>
      <c r="AR88" s="859"/>
      <c r="AS88" s="857"/>
      <c r="BP88" s="512" t="str">
        <f t="shared" si="40"/>
        <v/>
      </c>
      <c r="BQ88" s="5" t="str">
        <f t="array" ref="BQ88">IFERROR(INDEX($BP$13:$BP$412, MATCH(0, COUNTIF($BQ$12:$BQ87, $BP$13:$BP$412), 0)),"")</f>
        <v/>
      </c>
      <c r="BR88" s="512" t="str">
        <f t="shared" si="34"/>
        <v/>
      </c>
      <c r="BS88" s="512" t="str">
        <f t="array" ref="BS88">IFERROR(INDEX($BR$13:$BR$412, MATCH(0, COUNTIF($BS$12:$BS87, $BR$13:$BR$412), 0)),"")</f>
        <v/>
      </c>
    </row>
    <row r="89" spans="1:71" s="512" customFormat="1" ht="12.75">
      <c r="A89" s="514">
        <f t="shared" si="35"/>
        <v>77</v>
      </c>
      <c r="B89" s="592"/>
      <c r="C89" s="590"/>
      <c r="D89" s="515"/>
      <c r="E89" s="515"/>
      <c r="F89" s="516"/>
      <c r="G89" s="517"/>
      <c r="H89" s="515"/>
      <c r="I89" s="1341" t="str">
        <f>IFERROR(G89/HLOOKUP(H89,RentsUA!$B$8:$J$9,2),"")</f>
        <v/>
      </c>
      <c r="J89" s="515"/>
      <c r="K89" s="521"/>
      <c r="L89" s="857">
        <f t="shared" si="29"/>
        <v>0</v>
      </c>
      <c r="M89" s="856"/>
      <c r="N89" s="518">
        <f t="shared" si="30"/>
        <v>0</v>
      </c>
      <c r="O89" s="588" t="str">
        <f>IF($M89=0,"",IFERROR(($L89+$M89)/(HLOOKUP($D89,RentsUA!$K$12:$Q$35,19,FALSE)),""))</f>
        <v/>
      </c>
      <c r="P89" s="588" t="str">
        <f>IF($M89=0,"",IFERROR(($M89+K89+L89)/(HLOOKUP($D89,RentsUA!$K$12:$Q$35,19,FALSE)),""))</f>
        <v/>
      </c>
      <c r="Q89" s="519"/>
      <c r="R89" s="858" t="str">
        <f>IF($Q89=0,"",VLOOKUP($Q89,RentsUA!$A$12:$H$35,MATCH($D89,RentsUA!$A$12:$H$12,0),FALSE))</f>
        <v/>
      </c>
      <c r="S89" s="517"/>
      <c r="T89" s="859"/>
      <c r="U89" s="857"/>
      <c r="V89" s="858" t="str">
        <f t="shared" si="36"/>
        <v/>
      </c>
      <c r="W89" s="590"/>
      <c r="X89" s="519"/>
      <c r="Y89" s="518" t="str">
        <f>IF(X89=0,"",VLOOKUP($X89,RentsUA!$A$12:$H$35,MATCH($D89,RentsUA!$A$12:$H$12,0),FALSE))</f>
        <v/>
      </c>
      <c r="Z89" s="647" t="str">
        <f t="shared" si="31"/>
        <v/>
      </c>
      <c r="AA89" s="1680" t="str">
        <f>IF(H89="","",IF(G89/HLOOKUP($H89,RentsUA!$M$8:$T$9,2,FALSE)&gt;1,"&gt; 80%","&lt;= 80%"))</f>
        <v/>
      </c>
      <c r="AB89" s="1448"/>
      <c r="AC89" s="1448"/>
      <c r="AD89" s="784"/>
      <c r="AE89" s="521"/>
      <c r="AF89" s="1050" t="str">
        <f>IF(AD89="","",IF(AD89=Lists!$U$3,M89,IF(AD89=Lists!$U$4,V89,IF(AD89=Lists!$U$5,Y89-L89,AE89))))</f>
        <v/>
      </c>
      <c r="AG89" s="518" t="str">
        <f t="shared" si="32"/>
        <v/>
      </c>
      <c r="AH89" s="588" t="str">
        <f t="shared" si="33"/>
        <v/>
      </c>
      <c r="AI89" s="588" t="str">
        <f>IF($AF89=0,0,IFERROR(($L89+$AF89)/(HLOOKUP($D89,RentsUA!$K$12:$Q$35,19,FALSE)),""))</f>
        <v/>
      </c>
      <c r="AJ89" s="588" t="str">
        <f>IF($AF89=0,0,IFERROR(($AF89+K89+L89)/(HLOOKUP($D89,RentsUA!$K$12:$Q$35,19,FALSE)),""))</f>
        <v/>
      </c>
      <c r="AK89" s="588" t="str">
        <f t="shared" si="37"/>
        <v/>
      </c>
      <c r="AL89" s="588" t="str">
        <f t="shared" si="38"/>
        <v/>
      </c>
      <c r="AM89" s="1448" t="str">
        <f t="shared" si="39"/>
        <v/>
      </c>
      <c r="AN89" s="1448" t="str">
        <f>IFERROR(AM89*(1+'7a.20YrDetails'!$F$9),"")</f>
        <v/>
      </c>
      <c r="AO89" s="1448" t="str">
        <f>IFERROR(AN89*(1+'7a.20YrDetails'!$F$9),"")</f>
        <v/>
      </c>
      <c r="AP89" s="1448" t="str">
        <f>IFERROR(AO89*(1+'7a.20YrDetails'!$F$9),"")</f>
        <v/>
      </c>
      <c r="AQ89" s="1448" t="str">
        <f>IFERROR(AP89*(1+'7a.20YrDetails'!$F$9),"")</f>
        <v/>
      </c>
      <c r="AR89" s="859"/>
      <c r="AS89" s="857"/>
      <c r="BP89" s="512" t="str">
        <f t="shared" si="40"/>
        <v/>
      </c>
      <c r="BQ89" s="5" t="str">
        <f t="array" ref="BQ89">IFERROR(INDEX($BP$13:$BP$412, MATCH(0, COUNTIF($BQ$12:$BQ88, $BP$13:$BP$412), 0)),"")</f>
        <v/>
      </c>
      <c r="BR89" s="512" t="str">
        <f t="shared" si="34"/>
        <v/>
      </c>
      <c r="BS89" s="512" t="str">
        <f t="array" ref="BS89">IFERROR(INDEX($BR$13:$BR$412, MATCH(0, COUNTIF($BS$12:$BS88, $BR$13:$BR$412), 0)),"")</f>
        <v/>
      </c>
    </row>
    <row r="90" spans="1:71" s="512" customFormat="1" ht="12.75">
      <c r="A90" s="514">
        <f t="shared" si="35"/>
        <v>78</v>
      </c>
      <c r="B90" s="592"/>
      <c r="C90" s="590"/>
      <c r="D90" s="515"/>
      <c r="E90" s="515"/>
      <c r="F90" s="516"/>
      <c r="G90" s="517"/>
      <c r="H90" s="515"/>
      <c r="I90" s="1341" t="str">
        <f>IFERROR(G90/HLOOKUP(H90,RentsUA!$B$8:$J$9,2),"")</f>
        <v/>
      </c>
      <c r="J90" s="515"/>
      <c r="K90" s="521"/>
      <c r="L90" s="857">
        <f t="shared" si="29"/>
        <v>0</v>
      </c>
      <c r="M90" s="856"/>
      <c r="N90" s="518">
        <f t="shared" si="30"/>
        <v>0</v>
      </c>
      <c r="O90" s="588" t="str">
        <f>IF($M90=0,"",IFERROR(($L90+$M90)/(HLOOKUP($D90,RentsUA!$K$12:$Q$35,19,FALSE)),""))</f>
        <v/>
      </c>
      <c r="P90" s="588" t="str">
        <f>IF($M90=0,"",IFERROR(($M90+K90+L90)/(HLOOKUP($D90,RentsUA!$K$12:$Q$35,19,FALSE)),""))</f>
        <v/>
      </c>
      <c r="Q90" s="519"/>
      <c r="R90" s="858" t="str">
        <f>IF($Q90=0,"",VLOOKUP($Q90,RentsUA!$A$12:$H$35,MATCH($D90,RentsUA!$A$12:$H$12,0),FALSE))</f>
        <v/>
      </c>
      <c r="S90" s="517"/>
      <c r="T90" s="859"/>
      <c r="U90" s="857"/>
      <c r="V90" s="858" t="str">
        <f t="shared" si="36"/>
        <v/>
      </c>
      <c r="W90" s="590"/>
      <c r="X90" s="519"/>
      <c r="Y90" s="518" t="str">
        <f>IF(X90=0,"",VLOOKUP($X90,RentsUA!$A$12:$H$35,MATCH($D90,RentsUA!$A$12:$H$12,0),FALSE))</f>
        <v/>
      </c>
      <c r="Z90" s="647" t="str">
        <f t="shared" si="31"/>
        <v/>
      </c>
      <c r="AA90" s="1680" t="str">
        <f>IF(H90="","",IF(G90/HLOOKUP($H90,RentsUA!$M$8:$T$9,2,FALSE)&gt;1,"&gt; 80%","&lt;= 80%"))</f>
        <v/>
      </c>
      <c r="AB90" s="1448"/>
      <c r="AC90" s="1448"/>
      <c r="AD90" s="784"/>
      <c r="AE90" s="521"/>
      <c r="AF90" s="1050" t="str">
        <f>IF(AD90="","",IF(AD90=Lists!$U$3,M90,IF(AD90=Lists!$U$4,V90,IF(AD90=Lists!$U$5,Y90-L90,AE90))))</f>
        <v/>
      </c>
      <c r="AG90" s="518" t="str">
        <f t="shared" si="32"/>
        <v/>
      </c>
      <c r="AH90" s="588" t="str">
        <f t="shared" si="33"/>
        <v/>
      </c>
      <c r="AI90" s="588" t="str">
        <f>IF($AF90=0,0,IFERROR(($L90+$AF90)/(HLOOKUP($D90,RentsUA!$K$12:$Q$35,19,FALSE)),""))</f>
        <v/>
      </c>
      <c r="AJ90" s="588" t="str">
        <f>IF($AF90=0,0,IFERROR(($AF90+K90+L90)/(HLOOKUP($D90,RentsUA!$K$12:$Q$35,19,FALSE)),""))</f>
        <v/>
      </c>
      <c r="AK90" s="588" t="str">
        <f t="shared" si="37"/>
        <v/>
      </c>
      <c r="AL90" s="588" t="str">
        <f t="shared" si="38"/>
        <v/>
      </c>
      <c r="AM90" s="1448" t="str">
        <f t="shared" si="39"/>
        <v/>
      </c>
      <c r="AN90" s="1448" t="str">
        <f>IFERROR(AM90*(1+'7a.20YrDetails'!$F$9),"")</f>
        <v/>
      </c>
      <c r="AO90" s="1448" t="str">
        <f>IFERROR(AN90*(1+'7a.20YrDetails'!$F$9),"")</f>
        <v/>
      </c>
      <c r="AP90" s="1448" t="str">
        <f>IFERROR(AO90*(1+'7a.20YrDetails'!$F$9),"")</f>
        <v/>
      </c>
      <c r="AQ90" s="1448" t="str">
        <f>IFERROR(AP90*(1+'7a.20YrDetails'!$F$9),"")</f>
        <v/>
      </c>
      <c r="AR90" s="859"/>
      <c r="AS90" s="857"/>
      <c r="BP90" s="512" t="str">
        <f t="shared" si="40"/>
        <v/>
      </c>
      <c r="BQ90" s="5" t="str">
        <f t="array" ref="BQ90">IFERROR(INDEX($BP$13:$BP$412, MATCH(0, COUNTIF($BQ$12:$BQ89, $BP$13:$BP$412), 0)),"")</f>
        <v/>
      </c>
      <c r="BR90" s="512" t="str">
        <f t="shared" si="34"/>
        <v/>
      </c>
      <c r="BS90" s="512" t="str">
        <f t="array" ref="BS90">IFERROR(INDEX($BR$13:$BR$412, MATCH(0, COUNTIF($BS$12:$BS89, $BR$13:$BR$412), 0)),"")</f>
        <v/>
      </c>
    </row>
    <row r="91" spans="1:71" s="512" customFormat="1" ht="12.75">
      <c r="A91" s="514">
        <f t="shared" si="35"/>
        <v>79</v>
      </c>
      <c r="B91" s="592"/>
      <c r="C91" s="590"/>
      <c r="D91" s="515"/>
      <c r="E91" s="515"/>
      <c r="F91" s="516"/>
      <c r="G91" s="517"/>
      <c r="H91" s="515"/>
      <c r="I91" s="1341" t="str">
        <f>IFERROR(G91/HLOOKUP(H91,RentsUA!$B$8:$J$9,2),"")</f>
        <v/>
      </c>
      <c r="J91" s="515"/>
      <c r="K91" s="521"/>
      <c r="L91" s="857">
        <f t="shared" si="29"/>
        <v>0</v>
      </c>
      <c r="M91" s="856"/>
      <c r="N91" s="518">
        <f t="shared" si="30"/>
        <v>0</v>
      </c>
      <c r="O91" s="588" t="str">
        <f>IF($M91=0,"",IFERROR(($L91+$M91)/(HLOOKUP($D91,RentsUA!$K$12:$Q$35,19,FALSE)),""))</f>
        <v/>
      </c>
      <c r="P91" s="588" t="str">
        <f>IF($M91=0,"",IFERROR(($M91+K91+L91)/(HLOOKUP($D91,RentsUA!$K$12:$Q$35,19,FALSE)),""))</f>
        <v/>
      </c>
      <c r="Q91" s="519"/>
      <c r="R91" s="858" t="str">
        <f>IF($Q91=0,"",VLOOKUP($Q91,RentsUA!$A$12:$H$35,MATCH($D91,RentsUA!$A$12:$H$12,0),FALSE))</f>
        <v/>
      </c>
      <c r="S91" s="517"/>
      <c r="T91" s="859"/>
      <c r="U91" s="857"/>
      <c r="V91" s="858" t="str">
        <f t="shared" si="36"/>
        <v/>
      </c>
      <c r="W91" s="590"/>
      <c r="X91" s="519"/>
      <c r="Y91" s="518" t="str">
        <f>IF(X91=0,"",VLOOKUP($X91,RentsUA!$A$12:$H$35,MATCH($D91,RentsUA!$A$12:$H$12,0),FALSE))</f>
        <v/>
      </c>
      <c r="Z91" s="647" t="str">
        <f t="shared" si="31"/>
        <v/>
      </c>
      <c r="AA91" s="1680" t="str">
        <f>IF(H91="","",IF(G91/HLOOKUP($H91,RentsUA!$M$8:$T$9,2,FALSE)&gt;1,"&gt; 80%","&lt;= 80%"))</f>
        <v/>
      </c>
      <c r="AB91" s="1448"/>
      <c r="AC91" s="1448"/>
      <c r="AD91" s="784"/>
      <c r="AE91" s="521"/>
      <c r="AF91" s="1050" t="str">
        <f>IF(AD91="","",IF(AD91=Lists!$U$3,M91,IF(AD91=Lists!$U$4,V91,IF(AD91=Lists!$U$5,Y91-L91,AE91))))</f>
        <v/>
      </c>
      <c r="AG91" s="518" t="str">
        <f t="shared" si="32"/>
        <v/>
      </c>
      <c r="AH91" s="588" t="str">
        <f t="shared" si="33"/>
        <v/>
      </c>
      <c r="AI91" s="588" t="str">
        <f>IF($AF91=0,0,IFERROR(($L91+$AF91)/(HLOOKUP($D91,RentsUA!$K$12:$Q$35,19,FALSE)),""))</f>
        <v/>
      </c>
      <c r="AJ91" s="588" t="str">
        <f>IF($AF91=0,0,IFERROR(($AF91+K91+L91)/(HLOOKUP($D91,RentsUA!$K$12:$Q$35,19,FALSE)),""))</f>
        <v/>
      </c>
      <c r="AK91" s="588" t="str">
        <f t="shared" si="37"/>
        <v/>
      </c>
      <c r="AL91" s="588" t="str">
        <f t="shared" si="38"/>
        <v/>
      </c>
      <c r="AM91" s="1448" t="str">
        <f t="shared" si="39"/>
        <v/>
      </c>
      <c r="AN91" s="1448" t="str">
        <f>IFERROR(AM91*(1+'7a.20YrDetails'!$F$9),"")</f>
        <v/>
      </c>
      <c r="AO91" s="1448" t="str">
        <f>IFERROR(AN91*(1+'7a.20YrDetails'!$F$9),"")</f>
        <v/>
      </c>
      <c r="AP91" s="1448" t="str">
        <f>IFERROR(AO91*(1+'7a.20YrDetails'!$F$9),"")</f>
        <v/>
      </c>
      <c r="AQ91" s="1448" t="str">
        <f>IFERROR(AP91*(1+'7a.20YrDetails'!$F$9),"")</f>
        <v/>
      </c>
      <c r="AR91" s="859"/>
      <c r="AS91" s="857"/>
      <c r="BP91" s="512" t="str">
        <f t="shared" si="40"/>
        <v/>
      </c>
      <c r="BQ91" s="5" t="str">
        <f t="array" ref="BQ91">IFERROR(INDEX($BP$13:$BP$412, MATCH(0, COUNTIF($BQ$12:$BQ90, $BP$13:$BP$412), 0)),"")</f>
        <v/>
      </c>
      <c r="BR91" s="512" t="str">
        <f t="shared" si="34"/>
        <v/>
      </c>
      <c r="BS91" s="512" t="str">
        <f t="array" ref="BS91">IFERROR(INDEX($BR$13:$BR$412, MATCH(0, COUNTIF($BS$12:$BS90, $BR$13:$BR$412), 0)),"")</f>
        <v/>
      </c>
    </row>
    <row r="92" spans="1:71" s="512" customFormat="1" ht="12.75">
      <c r="A92" s="514">
        <f t="shared" si="35"/>
        <v>80</v>
      </c>
      <c r="B92" s="592"/>
      <c r="C92" s="590"/>
      <c r="D92" s="515"/>
      <c r="E92" s="515"/>
      <c r="F92" s="516"/>
      <c r="G92" s="517"/>
      <c r="H92" s="515"/>
      <c r="I92" s="1341" t="str">
        <f>IFERROR(G92/HLOOKUP(H92,RentsUA!$B$8:$J$9,2),"")</f>
        <v/>
      </c>
      <c r="J92" s="515"/>
      <c r="K92" s="521"/>
      <c r="L92" s="857">
        <f t="shared" si="29"/>
        <v>0</v>
      </c>
      <c r="M92" s="856"/>
      <c r="N92" s="518">
        <f t="shared" si="30"/>
        <v>0</v>
      </c>
      <c r="O92" s="588" t="str">
        <f>IF($M92=0,"",IFERROR(($L92+$M92)/(HLOOKUP($D92,RentsUA!$K$12:$Q$35,19,FALSE)),""))</f>
        <v/>
      </c>
      <c r="P92" s="588" t="str">
        <f>IF($M92=0,"",IFERROR(($M92+K92+L92)/(HLOOKUP($D92,RentsUA!$K$12:$Q$35,19,FALSE)),""))</f>
        <v/>
      </c>
      <c r="Q92" s="519"/>
      <c r="R92" s="858" t="str">
        <f>IF($Q92=0,"",VLOOKUP($Q92,RentsUA!$A$12:$H$35,MATCH($D92,RentsUA!$A$12:$H$12,0),FALSE))</f>
        <v/>
      </c>
      <c r="S92" s="517"/>
      <c r="T92" s="859"/>
      <c r="U92" s="857"/>
      <c r="V92" s="858" t="str">
        <f t="shared" si="36"/>
        <v/>
      </c>
      <c r="W92" s="590"/>
      <c r="X92" s="519"/>
      <c r="Y92" s="518" t="str">
        <f>IF(X92=0,"",VLOOKUP($X92,RentsUA!$A$12:$H$35,MATCH($D92,RentsUA!$A$12:$H$12,0),FALSE))</f>
        <v/>
      </c>
      <c r="Z92" s="647" t="str">
        <f t="shared" si="31"/>
        <v/>
      </c>
      <c r="AA92" s="1680" t="str">
        <f>IF(H92="","",IF(G92/HLOOKUP($H92,RentsUA!$M$8:$T$9,2,FALSE)&gt;1,"&gt; 80%","&lt;= 80%"))</f>
        <v/>
      </c>
      <c r="AB92" s="1448"/>
      <c r="AC92" s="1448"/>
      <c r="AD92" s="784"/>
      <c r="AE92" s="521"/>
      <c r="AF92" s="1050" t="str">
        <f>IF(AD92="","",IF(AD92=Lists!$U$3,M92,IF(AD92=Lists!$U$4,V92,IF(AD92=Lists!$U$5,Y92-L92,AE92))))</f>
        <v/>
      </c>
      <c r="AG92" s="518" t="str">
        <f t="shared" si="32"/>
        <v/>
      </c>
      <c r="AH92" s="588" t="str">
        <f t="shared" si="33"/>
        <v/>
      </c>
      <c r="AI92" s="588" t="str">
        <f>IF($AF92=0,0,IFERROR(($L92+$AF92)/(HLOOKUP($D92,RentsUA!$K$12:$Q$35,19,FALSE)),""))</f>
        <v/>
      </c>
      <c r="AJ92" s="588" t="str">
        <f>IF($AF92=0,0,IFERROR(($AF92+K92+L92)/(HLOOKUP($D92,RentsUA!$K$12:$Q$35,19,FALSE)),""))</f>
        <v/>
      </c>
      <c r="AK92" s="588" t="str">
        <f t="shared" si="37"/>
        <v/>
      </c>
      <c r="AL92" s="588" t="str">
        <f t="shared" si="38"/>
        <v/>
      </c>
      <c r="AM92" s="1448" t="str">
        <f t="shared" si="39"/>
        <v/>
      </c>
      <c r="AN92" s="1448" t="str">
        <f>IFERROR(AM92*(1+'7a.20YrDetails'!$F$9),"")</f>
        <v/>
      </c>
      <c r="AO92" s="1448" t="str">
        <f>IFERROR(AN92*(1+'7a.20YrDetails'!$F$9),"")</f>
        <v/>
      </c>
      <c r="AP92" s="1448" t="str">
        <f>IFERROR(AO92*(1+'7a.20YrDetails'!$F$9),"")</f>
        <v/>
      </c>
      <c r="AQ92" s="1448" t="str">
        <f>IFERROR(AP92*(1+'7a.20YrDetails'!$F$9),"")</f>
        <v/>
      </c>
      <c r="AR92" s="859"/>
      <c r="AS92" s="857"/>
      <c r="BP92" s="512" t="str">
        <f t="shared" si="40"/>
        <v/>
      </c>
      <c r="BQ92" s="5" t="str">
        <f t="array" ref="BQ92">IFERROR(INDEX($BP$13:$BP$412, MATCH(0, COUNTIF($BQ$12:$BQ91, $BP$13:$BP$412), 0)),"")</f>
        <v/>
      </c>
      <c r="BR92" s="512" t="str">
        <f t="shared" si="34"/>
        <v/>
      </c>
      <c r="BS92" s="512" t="str">
        <f t="array" ref="BS92">IFERROR(INDEX($BR$13:$BR$412, MATCH(0, COUNTIF($BS$12:$BS91, $BR$13:$BR$412), 0)),"")</f>
        <v/>
      </c>
    </row>
    <row r="93" spans="1:71" s="512" customFormat="1" ht="12.75">
      <c r="A93" s="514">
        <f t="shared" si="35"/>
        <v>81</v>
      </c>
      <c r="B93" s="592"/>
      <c r="C93" s="590"/>
      <c r="D93" s="515"/>
      <c r="E93" s="515"/>
      <c r="F93" s="516"/>
      <c r="G93" s="517"/>
      <c r="H93" s="515"/>
      <c r="I93" s="1341" t="str">
        <f>IFERROR(G93/HLOOKUP(H93,RentsUA!$B$8:$J$9,2),"")</f>
        <v/>
      </c>
      <c r="J93" s="515"/>
      <c r="K93" s="521"/>
      <c r="L93" s="857">
        <f t="shared" si="29"/>
        <v>0</v>
      </c>
      <c r="M93" s="856"/>
      <c r="N93" s="518">
        <f t="shared" si="30"/>
        <v>0</v>
      </c>
      <c r="O93" s="588" t="str">
        <f>IF($M93=0,"",IFERROR(($L93+$M93)/(HLOOKUP($D93,RentsUA!$K$12:$Q$35,19,FALSE)),""))</f>
        <v/>
      </c>
      <c r="P93" s="588" t="str">
        <f>IF($M93=0,"",IFERROR(($M93+K93+L93)/(HLOOKUP($D93,RentsUA!$K$12:$Q$35,19,FALSE)),""))</f>
        <v/>
      </c>
      <c r="Q93" s="519"/>
      <c r="R93" s="858" t="str">
        <f>IF($Q93=0,"",VLOOKUP($Q93,RentsUA!$A$12:$H$35,MATCH($D93,RentsUA!$A$12:$H$12,0),FALSE))</f>
        <v/>
      </c>
      <c r="S93" s="517"/>
      <c r="T93" s="859"/>
      <c r="U93" s="857"/>
      <c r="V93" s="858" t="str">
        <f t="shared" si="36"/>
        <v/>
      </c>
      <c r="W93" s="590"/>
      <c r="X93" s="519"/>
      <c r="Y93" s="518" t="str">
        <f>IF(X93=0,"",VLOOKUP($X93,RentsUA!$A$12:$H$35,MATCH($D93,RentsUA!$A$12:$H$12,0),FALSE))</f>
        <v/>
      </c>
      <c r="Z93" s="647" t="str">
        <f t="shared" si="31"/>
        <v/>
      </c>
      <c r="AA93" s="1680" t="str">
        <f>IF(H93="","",IF(G93/HLOOKUP($H93,RentsUA!$M$8:$T$9,2,FALSE)&gt;1,"&gt; 80%","&lt;= 80%"))</f>
        <v/>
      </c>
      <c r="AB93" s="1448"/>
      <c r="AC93" s="1448"/>
      <c r="AD93" s="784"/>
      <c r="AE93" s="521"/>
      <c r="AF93" s="1050" t="str">
        <f>IF(AD93="","",IF(AD93=Lists!$U$3,M93,IF(AD93=Lists!$U$4,V93,IF(AD93=Lists!$U$5,Y93-L93,AE93))))</f>
        <v/>
      </c>
      <c r="AG93" s="518" t="str">
        <f t="shared" si="32"/>
        <v/>
      </c>
      <c r="AH93" s="588" t="str">
        <f t="shared" si="33"/>
        <v/>
      </c>
      <c r="AI93" s="588" t="str">
        <f>IF($AF93=0,0,IFERROR(($L93+$AF93)/(HLOOKUP($D93,RentsUA!$K$12:$Q$35,19,FALSE)),""))</f>
        <v/>
      </c>
      <c r="AJ93" s="588" t="str">
        <f>IF($AF93=0,0,IFERROR(($AF93+K93+L93)/(HLOOKUP($D93,RentsUA!$K$12:$Q$35,19,FALSE)),""))</f>
        <v/>
      </c>
      <c r="AK93" s="588" t="str">
        <f t="shared" si="37"/>
        <v/>
      </c>
      <c r="AL93" s="588" t="str">
        <f t="shared" si="38"/>
        <v/>
      </c>
      <c r="AM93" s="1448" t="str">
        <f t="shared" si="39"/>
        <v/>
      </c>
      <c r="AN93" s="1448" t="str">
        <f>IFERROR(AM93*(1+'7a.20YrDetails'!$F$9),"")</f>
        <v/>
      </c>
      <c r="AO93" s="1448" t="str">
        <f>IFERROR(AN93*(1+'7a.20YrDetails'!$F$9),"")</f>
        <v/>
      </c>
      <c r="AP93" s="1448" t="str">
        <f>IFERROR(AO93*(1+'7a.20YrDetails'!$F$9),"")</f>
        <v/>
      </c>
      <c r="AQ93" s="1448" t="str">
        <f>IFERROR(AP93*(1+'7a.20YrDetails'!$F$9),"")</f>
        <v/>
      </c>
      <c r="AR93" s="859"/>
      <c r="AS93" s="857"/>
      <c r="BP93" s="512" t="str">
        <f t="shared" si="40"/>
        <v/>
      </c>
      <c r="BQ93" s="5" t="str">
        <f t="array" ref="BQ93">IFERROR(INDEX($BP$13:$BP$412, MATCH(0, COUNTIF($BQ$12:$BQ92, $BP$13:$BP$412), 0)),"")</f>
        <v/>
      </c>
      <c r="BR93" s="512" t="str">
        <f t="shared" si="34"/>
        <v/>
      </c>
      <c r="BS93" s="512" t="str">
        <f t="array" ref="BS93">IFERROR(INDEX($BR$13:$BR$412, MATCH(0, COUNTIF($BS$12:$BS92, $BR$13:$BR$412), 0)),"")</f>
        <v/>
      </c>
    </row>
    <row r="94" spans="1:71" s="512" customFormat="1" ht="12.75">
      <c r="A94" s="514">
        <f t="shared" si="35"/>
        <v>82</v>
      </c>
      <c r="B94" s="592"/>
      <c r="C94" s="590"/>
      <c r="D94" s="515"/>
      <c r="E94" s="515"/>
      <c r="F94" s="516"/>
      <c r="G94" s="517"/>
      <c r="H94" s="515"/>
      <c r="I94" s="1341" t="str">
        <f>IFERROR(G94/HLOOKUP(H94,RentsUA!$B$8:$J$9,2),"")</f>
        <v/>
      </c>
      <c r="J94" s="515"/>
      <c r="K94" s="521"/>
      <c r="L94" s="857">
        <f t="shared" si="29"/>
        <v>0</v>
      </c>
      <c r="M94" s="856"/>
      <c r="N94" s="518">
        <f t="shared" si="30"/>
        <v>0</v>
      </c>
      <c r="O94" s="588" t="str">
        <f>IF($M94=0,"",IFERROR(($L94+$M94)/(HLOOKUP($D94,RentsUA!$K$12:$Q$35,19,FALSE)),""))</f>
        <v/>
      </c>
      <c r="P94" s="588" t="str">
        <f>IF($M94=0,"",IFERROR(($M94+K94+L94)/(HLOOKUP($D94,RentsUA!$K$12:$Q$35,19,FALSE)),""))</f>
        <v/>
      </c>
      <c r="Q94" s="519"/>
      <c r="R94" s="858" t="str">
        <f>IF($Q94=0,"",VLOOKUP($Q94,RentsUA!$A$12:$H$35,MATCH($D94,RentsUA!$A$12:$H$12,0),FALSE))</f>
        <v/>
      </c>
      <c r="S94" s="517"/>
      <c r="T94" s="859"/>
      <c r="U94" s="857"/>
      <c r="V94" s="858" t="str">
        <f t="shared" si="36"/>
        <v/>
      </c>
      <c r="W94" s="590"/>
      <c r="X94" s="519"/>
      <c r="Y94" s="518" t="str">
        <f>IF(X94=0,"",VLOOKUP($X94,RentsUA!$A$12:$H$35,MATCH($D94,RentsUA!$A$12:$H$12,0),FALSE))</f>
        <v/>
      </c>
      <c r="Z94" s="647" t="str">
        <f t="shared" si="31"/>
        <v/>
      </c>
      <c r="AA94" s="1680" t="str">
        <f>IF(H94="","",IF(G94/HLOOKUP($H94,RentsUA!$M$8:$T$9,2,FALSE)&gt;1,"&gt; 80%","&lt;= 80%"))</f>
        <v/>
      </c>
      <c r="AB94" s="1448"/>
      <c r="AC94" s="1448"/>
      <c r="AD94" s="784"/>
      <c r="AE94" s="521"/>
      <c r="AF94" s="1050" t="str">
        <f>IF(AD94="","",IF(AD94=Lists!$U$3,M94,IF(AD94=Lists!$U$4,V94,IF(AD94=Lists!$U$5,Y94-L94,AE94))))</f>
        <v/>
      </c>
      <c r="AG94" s="518" t="str">
        <f t="shared" si="32"/>
        <v/>
      </c>
      <c r="AH94" s="588" t="str">
        <f t="shared" si="33"/>
        <v/>
      </c>
      <c r="AI94" s="588" t="str">
        <f>IF($AF94=0,0,IFERROR(($L94+$AF94)/(HLOOKUP($D94,RentsUA!$K$12:$Q$35,19,FALSE)),""))</f>
        <v/>
      </c>
      <c r="AJ94" s="588" t="str">
        <f>IF($AF94=0,0,IFERROR(($AF94+K94+L94)/(HLOOKUP($D94,RentsUA!$K$12:$Q$35,19,FALSE)),""))</f>
        <v/>
      </c>
      <c r="AK94" s="588" t="str">
        <f t="shared" si="37"/>
        <v/>
      </c>
      <c r="AL94" s="588" t="str">
        <f t="shared" si="38"/>
        <v/>
      </c>
      <c r="AM94" s="1448" t="str">
        <f t="shared" si="39"/>
        <v/>
      </c>
      <c r="AN94" s="1448" t="str">
        <f>IFERROR(AM94*(1+'7a.20YrDetails'!$F$9),"")</f>
        <v/>
      </c>
      <c r="AO94" s="1448" t="str">
        <f>IFERROR(AN94*(1+'7a.20YrDetails'!$F$9),"")</f>
        <v/>
      </c>
      <c r="AP94" s="1448" t="str">
        <f>IFERROR(AO94*(1+'7a.20YrDetails'!$F$9),"")</f>
        <v/>
      </c>
      <c r="AQ94" s="1448" t="str">
        <f>IFERROR(AP94*(1+'7a.20YrDetails'!$F$9),"")</f>
        <v/>
      </c>
      <c r="AR94" s="859"/>
      <c r="AS94" s="857"/>
      <c r="BP94" s="512" t="str">
        <f t="shared" si="40"/>
        <v/>
      </c>
      <c r="BQ94" s="5" t="str">
        <f t="array" ref="BQ94">IFERROR(INDEX($BP$13:$BP$412, MATCH(0, COUNTIF($BQ$12:$BQ93, $BP$13:$BP$412), 0)),"")</f>
        <v/>
      </c>
      <c r="BR94" s="512" t="str">
        <f t="shared" si="34"/>
        <v/>
      </c>
      <c r="BS94" s="512" t="str">
        <f t="array" ref="BS94">IFERROR(INDEX($BR$13:$BR$412, MATCH(0, COUNTIF($BS$12:$BS93, $BR$13:$BR$412), 0)),"")</f>
        <v/>
      </c>
    </row>
    <row r="95" spans="1:71" s="512" customFormat="1" ht="12.75">
      <c r="A95" s="514">
        <f t="shared" si="35"/>
        <v>83</v>
      </c>
      <c r="B95" s="592"/>
      <c r="C95" s="590"/>
      <c r="D95" s="515"/>
      <c r="E95" s="515"/>
      <c r="F95" s="516"/>
      <c r="G95" s="517"/>
      <c r="H95" s="515"/>
      <c r="I95" s="1341" t="str">
        <f>IFERROR(G95/HLOOKUP(H95,RentsUA!$B$8:$J$9,2),"")</f>
        <v/>
      </c>
      <c r="J95" s="515"/>
      <c r="K95" s="521"/>
      <c r="L95" s="857">
        <f t="shared" si="29"/>
        <v>0</v>
      </c>
      <c r="M95" s="856"/>
      <c r="N95" s="518">
        <f t="shared" si="30"/>
        <v>0</v>
      </c>
      <c r="O95" s="588" t="str">
        <f>IF($M95=0,"",IFERROR(($L95+$M95)/(HLOOKUP($D95,RentsUA!$K$12:$Q$35,19,FALSE)),""))</f>
        <v/>
      </c>
      <c r="P95" s="588" t="str">
        <f>IF($M95=0,"",IFERROR(($M95+K95+L95)/(HLOOKUP($D95,RentsUA!$K$12:$Q$35,19,FALSE)),""))</f>
        <v/>
      </c>
      <c r="Q95" s="519"/>
      <c r="R95" s="858" t="str">
        <f>IF($Q95=0,"",VLOOKUP($Q95,RentsUA!$A$12:$H$35,MATCH($D95,RentsUA!$A$12:$H$12,0),FALSE))</f>
        <v/>
      </c>
      <c r="S95" s="517"/>
      <c r="T95" s="859"/>
      <c r="U95" s="857"/>
      <c r="V95" s="858" t="str">
        <f t="shared" si="36"/>
        <v/>
      </c>
      <c r="W95" s="590"/>
      <c r="X95" s="519"/>
      <c r="Y95" s="518" t="str">
        <f>IF(X95=0,"",VLOOKUP($X95,RentsUA!$A$12:$H$35,MATCH($D95,RentsUA!$A$12:$H$12,0),FALSE))</f>
        <v/>
      </c>
      <c r="Z95" s="647" t="str">
        <f t="shared" si="31"/>
        <v/>
      </c>
      <c r="AA95" s="1680" t="str">
        <f>IF(H95="","",IF(G95/HLOOKUP($H95,RentsUA!$M$8:$T$9,2,FALSE)&gt;1,"&gt; 80%","&lt;= 80%"))</f>
        <v/>
      </c>
      <c r="AB95" s="1448"/>
      <c r="AC95" s="1448"/>
      <c r="AD95" s="784"/>
      <c r="AE95" s="521"/>
      <c r="AF95" s="1050" t="str">
        <f>IF(AD95="","",IF(AD95=Lists!$U$3,M95,IF(AD95=Lists!$U$4,V95,IF(AD95=Lists!$U$5,Y95-L95,AE95))))</f>
        <v/>
      </c>
      <c r="AG95" s="518" t="str">
        <f t="shared" si="32"/>
        <v/>
      </c>
      <c r="AH95" s="588" t="str">
        <f t="shared" si="33"/>
        <v/>
      </c>
      <c r="AI95" s="588" t="str">
        <f>IF($AF95=0,0,IFERROR(($L95+$AF95)/(HLOOKUP($D95,RentsUA!$K$12:$Q$35,19,FALSE)),""))</f>
        <v/>
      </c>
      <c r="AJ95" s="588" t="str">
        <f>IF($AF95=0,0,IFERROR(($AF95+K95+L95)/(HLOOKUP($D95,RentsUA!$K$12:$Q$35,19,FALSE)),""))</f>
        <v/>
      </c>
      <c r="AK95" s="588" t="str">
        <f t="shared" si="37"/>
        <v/>
      </c>
      <c r="AL95" s="588" t="str">
        <f t="shared" si="38"/>
        <v/>
      </c>
      <c r="AM95" s="1448" t="str">
        <f t="shared" si="39"/>
        <v/>
      </c>
      <c r="AN95" s="1448" t="str">
        <f>IFERROR(AM95*(1+'7a.20YrDetails'!$F$9),"")</f>
        <v/>
      </c>
      <c r="AO95" s="1448" t="str">
        <f>IFERROR(AN95*(1+'7a.20YrDetails'!$F$9),"")</f>
        <v/>
      </c>
      <c r="AP95" s="1448" t="str">
        <f>IFERROR(AO95*(1+'7a.20YrDetails'!$F$9),"")</f>
        <v/>
      </c>
      <c r="AQ95" s="1448" t="str">
        <f>IFERROR(AP95*(1+'7a.20YrDetails'!$F$9),"")</f>
        <v/>
      </c>
      <c r="AR95" s="859"/>
      <c r="AS95" s="857"/>
      <c r="BP95" s="512" t="str">
        <f t="shared" si="40"/>
        <v/>
      </c>
      <c r="BQ95" s="5" t="str">
        <f t="array" ref="BQ95">IFERROR(INDEX($BP$13:$BP$412, MATCH(0, COUNTIF($BQ$12:$BQ94, $BP$13:$BP$412), 0)),"")</f>
        <v/>
      </c>
      <c r="BR95" s="512" t="str">
        <f t="shared" si="34"/>
        <v/>
      </c>
      <c r="BS95" s="512" t="str">
        <f t="array" ref="BS95">IFERROR(INDEX($BR$13:$BR$412, MATCH(0, COUNTIF($BS$12:$BS94, $BR$13:$BR$412), 0)),"")</f>
        <v/>
      </c>
    </row>
    <row r="96" spans="1:71" s="512" customFormat="1" ht="12.75">
      <c r="A96" s="514">
        <f t="shared" si="35"/>
        <v>84</v>
      </c>
      <c r="B96" s="592"/>
      <c r="C96" s="590"/>
      <c r="D96" s="515"/>
      <c r="E96" s="515"/>
      <c r="F96" s="516"/>
      <c r="G96" s="517"/>
      <c r="H96" s="515"/>
      <c r="I96" s="1341" t="str">
        <f>IFERROR(G96/HLOOKUP(H96,RentsUA!$B$8:$J$9,2),"")</f>
        <v/>
      </c>
      <c r="J96" s="515"/>
      <c r="K96" s="521"/>
      <c r="L96" s="857">
        <f t="shared" si="29"/>
        <v>0</v>
      </c>
      <c r="M96" s="856"/>
      <c r="N96" s="518">
        <f t="shared" si="30"/>
        <v>0</v>
      </c>
      <c r="O96" s="588" t="str">
        <f>IF($M96=0,"",IFERROR(($L96+$M96)/(HLOOKUP($D96,RentsUA!$K$12:$Q$35,19,FALSE)),""))</f>
        <v/>
      </c>
      <c r="P96" s="588" t="str">
        <f>IF($M96=0,"",IFERROR(($M96+K96+L96)/(HLOOKUP($D96,RentsUA!$K$12:$Q$35,19,FALSE)),""))</f>
        <v/>
      </c>
      <c r="Q96" s="519"/>
      <c r="R96" s="858" t="str">
        <f>IF($Q96=0,"",VLOOKUP($Q96,RentsUA!$A$12:$H$35,MATCH($D96,RentsUA!$A$12:$H$12,0),FALSE))</f>
        <v/>
      </c>
      <c r="S96" s="517"/>
      <c r="T96" s="859"/>
      <c r="U96" s="857"/>
      <c r="V96" s="858" t="str">
        <f t="shared" si="36"/>
        <v/>
      </c>
      <c r="W96" s="590"/>
      <c r="X96" s="519"/>
      <c r="Y96" s="518" t="str">
        <f>IF(X96=0,"",VLOOKUP($X96,RentsUA!$A$12:$H$35,MATCH($D96,RentsUA!$A$12:$H$12,0),FALSE))</f>
        <v/>
      </c>
      <c r="Z96" s="647" t="str">
        <f t="shared" si="31"/>
        <v/>
      </c>
      <c r="AA96" s="1680" t="str">
        <f>IF(H96="","",IF(G96/HLOOKUP($H96,RentsUA!$M$8:$T$9,2,FALSE)&gt;1,"&gt; 80%","&lt;= 80%"))</f>
        <v/>
      </c>
      <c r="AB96" s="1448"/>
      <c r="AC96" s="1448"/>
      <c r="AD96" s="784"/>
      <c r="AE96" s="521"/>
      <c r="AF96" s="1050" t="str">
        <f>IF(AD96="","",IF(AD96=Lists!$U$3,M96,IF(AD96=Lists!$U$4,V96,IF(AD96=Lists!$U$5,Y96-L96,AE96))))</f>
        <v/>
      </c>
      <c r="AG96" s="518" t="str">
        <f t="shared" si="32"/>
        <v/>
      </c>
      <c r="AH96" s="588" t="str">
        <f t="shared" si="33"/>
        <v/>
      </c>
      <c r="AI96" s="588" t="str">
        <f>IF($AF96=0,0,IFERROR(($L96+$AF96)/(HLOOKUP($D96,RentsUA!$K$12:$Q$35,19,FALSE)),""))</f>
        <v/>
      </c>
      <c r="AJ96" s="588" t="str">
        <f>IF($AF96=0,0,IFERROR(($AF96+K96+L96)/(HLOOKUP($D96,RentsUA!$K$12:$Q$35,19,FALSE)),""))</f>
        <v/>
      </c>
      <c r="AK96" s="588" t="str">
        <f t="shared" si="37"/>
        <v/>
      </c>
      <c r="AL96" s="588" t="str">
        <f t="shared" si="38"/>
        <v/>
      </c>
      <c r="AM96" s="1448" t="str">
        <f t="shared" si="39"/>
        <v/>
      </c>
      <c r="AN96" s="1448" t="str">
        <f>IFERROR(AM96*(1+'7a.20YrDetails'!$F$9),"")</f>
        <v/>
      </c>
      <c r="AO96" s="1448" t="str">
        <f>IFERROR(AN96*(1+'7a.20YrDetails'!$F$9),"")</f>
        <v/>
      </c>
      <c r="AP96" s="1448" t="str">
        <f>IFERROR(AO96*(1+'7a.20YrDetails'!$F$9),"")</f>
        <v/>
      </c>
      <c r="AQ96" s="1448" t="str">
        <f>IFERROR(AP96*(1+'7a.20YrDetails'!$F$9),"")</f>
        <v/>
      </c>
      <c r="AR96" s="859"/>
      <c r="AS96" s="857"/>
      <c r="BP96" s="512" t="str">
        <f t="shared" si="40"/>
        <v/>
      </c>
      <c r="BQ96" s="5" t="str">
        <f t="array" ref="BQ96">IFERROR(INDEX($BP$13:$BP$412, MATCH(0, COUNTIF($BQ$12:$BQ95, $BP$13:$BP$412), 0)),"")</f>
        <v/>
      </c>
      <c r="BR96" s="512" t="str">
        <f t="shared" si="34"/>
        <v/>
      </c>
      <c r="BS96" s="512" t="str">
        <f t="array" ref="BS96">IFERROR(INDEX($BR$13:$BR$412, MATCH(0, COUNTIF($BS$12:$BS95, $BR$13:$BR$412), 0)),"")</f>
        <v/>
      </c>
    </row>
    <row r="97" spans="1:71" s="512" customFormat="1" ht="12.75">
      <c r="A97" s="514">
        <f t="shared" si="35"/>
        <v>85</v>
      </c>
      <c r="B97" s="592"/>
      <c r="C97" s="590"/>
      <c r="D97" s="515"/>
      <c r="E97" s="515"/>
      <c r="F97" s="516"/>
      <c r="G97" s="517"/>
      <c r="H97" s="515"/>
      <c r="I97" s="1341" t="str">
        <f>IFERROR(G97/HLOOKUP(H97,RentsUA!$B$8:$J$9,2),"")</f>
        <v/>
      </c>
      <c r="J97" s="515"/>
      <c r="K97" s="521"/>
      <c r="L97" s="857">
        <f t="shared" si="29"/>
        <v>0</v>
      </c>
      <c r="M97" s="856"/>
      <c r="N97" s="518">
        <f t="shared" si="30"/>
        <v>0</v>
      </c>
      <c r="O97" s="588" t="str">
        <f>IF($M97=0,"",IFERROR(($L97+$M97)/(HLOOKUP($D97,RentsUA!$K$12:$Q$35,19,FALSE)),""))</f>
        <v/>
      </c>
      <c r="P97" s="588" t="str">
        <f>IF($M97=0,"",IFERROR(($M97+K97+L97)/(HLOOKUP($D97,RentsUA!$K$12:$Q$35,19,FALSE)),""))</f>
        <v/>
      </c>
      <c r="Q97" s="519"/>
      <c r="R97" s="858" t="str">
        <f>IF($Q97=0,"",VLOOKUP($Q97,RentsUA!$A$12:$H$35,MATCH($D97,RentsUA!$A$12:$H$12,0),FALSE))</f>
        <v/>
      </c>
      <c r="S97" s="517"/>
      <c r="T97" s="859"/>
      <c r="U97" s="857"/>
      <c r="V97" s="858" t="str">
        <f t="shared" si="36"/>
        <v/>
      </c>
      <c r="W97" s="590"/>
      <c r="X97" s="519"/>
      <c r="Y97" s="518" t="str">
        <f>IF(X97=0,"",VLOOKUP($X97,RentsUA!$A$12:$H$35,MATCH($D97,RentsUA!$A$12:$H$12,0),FALSE))</f>
        <v/>
      </c>
      <c r="Z97" s="647" t="str">
        <f t="shared" si="31"/>
        <v/>
      </c>
      <c r="AA97" s="1680" t="str">
        <f>IF(H97="","",IF(G97/HLOOKUP($H97,RentsUA!$M$8:$T$9,2,FALSE)&gt;1,"&gt; 80%","&lt;= 80%"))</f>
        <v/>
      </c>
      <c r="AB97" s="1448"/>
      <c r="AC97" s="1448"/>
      <c r="AD97" s="784"/>
      <c r="AE97" s="521"/>
      <c r="AF97" s="1050" t="str">
        <f>IF(AD97="","",IF(AD97=Lists!$U$3,M97,IF(AD97=Lists!$U$4,V97,IF(AD97=Lists!$U$5,Y97-L97,AE97))))</f>
        <v/>
      </c>
      <c r="AG97" s="518" t="str">
        <f t="shared" si="32"/>
        <v/>
      </c>
      <c r="AH97" s="588" t="str">
        <f t="shared" si="33"/>
        <v/>
      </c>
      <c r="AI97" s="588" t="str">
        <f>IF($AF97=0,0,IFERROR(($L97+$AF97)/(HLOOKUP($D97,RentsUA!$K$12:$Q$35,19,FALSE)),""))</f>
        <v/>
      </c>
      <c r="AJ97" s="588" t="str">
        <f>IF($AF97=0,0,IFERROR(($AF97+K97+L97)/(HLOOKUP($D97,RentsUA!$K$12:$Q$35,19,FALSE)),""))</f>
        <v/>
      </c>
      <c r="AK97" s="588" t="str">
        <f t="shared" si="37"/>
        <v/>
      </c>
      <c r="AL97" s="588" t="str">
        <f t="shared" si="38"/>
        <v/>
      </c>
      <c r="AM97" s="1448" t="str">
        <f t="shared" si="39"/>
        <v/>
      </c>
      <c r="AN97" s="1448" t="str">
        <f>IFERROR(AM97*(1+'7a.20YrDetails'!$F$9),"")</f>
        <v/>
      </c>
      <c r="AO97" s="1448" t="str">
        <f>IFERROR(AN97*(1+'7a.20YrDetails'!$F$9),"")</f>
        <v/>
      </c>
      <c r="AP97" s="1448" t="str">
        <f>IFERROR(AO97*(1+'7a.20YrDetails'!$F$9),"")</f>
        <v/>
      </c>
      <c r="AQ97" s="1448" t="str">
        <f>IFERROR(AP97*(1+'7a.20YrDetails'!$F$9),"")</f>
        <v/>
      </c>
      <c r="AR97" s="859"/>
      <c r="AS97" s="857"/>
      <c r="BP97" s="512" t="str">
        <f t="shared" si="40"/>
        <v/>
      </c>
      <c r="BQ97" s="5" t="str">
        <f t="array" ref="BQ97">IFERROR(INDEX($BP$13:$BP$412, MATCH(0, COUNTIF($BQ$12:$BQ96, $BP$13:$BP$412), 0)),"")</f>
        <v/>
      </c>
      <c r="BR97" s="512" t="str">
        <f t="shared" si="34"/>
        <v/>
      </c>
      <c r="BS97" s="512" t="str">
        <f t="array" ref="BS97">IFERROR(INDEX($BR$13:$BR$412, MATCH(0, COUNTIF($BS$12:$BS96, $BR$13:$BR$412), 0)),"")</f>
        <v/>
      </c>
    </row>
    <row r="98" spans="1:71" s="512" customFormat="1" ht="12.75">
      <c r="A98" s="514">
        <f t="shared" si="35"/>
        <v>86</v>
      </c>
      <c r="B98" s="592"/>
      <c r="C98" s="590"/>
      <c r="D98" s="515"/>
      <c r="E98" s="515"/>
      <c r="F98" s="516"/>
      <c r="G98" s="517"/>
      <c r="H98" s="515"/>
      <c r="I98" s="1341" t="str">
        <f>IFERROR(G98/HLOOKUP(H98,RentsUA!$B$8:$J$9,2),"")</f>
        <v/>
      </c>
      <c r="J98" s="515"/>
      <c r="K98" s="521"/>
      <c r="L98" s="857">
        <f t="shared" si="29"/>
        <v>0</v>
      </c>
      <c r="M98" s="856"/>
      <c r="N98" s="518">
        <f t="shared" si="30"/>
        <v>0</v>
      </c>
      <c r="O98" s="588" t="str">
        <f>IF($M98=0,"",IFERROR(($L98+$M98)/(HLOOKUP($D98,RentsUA!$K$12:$Q$35,19,FALSE)),""))</f>
        <v/>
      </c>
      <c r="P98" s="588" t="str">
        <f>IF($M98=0,"",IFERROR(($M98+K98+L98)/(HLOOKUP($D98,RentsUA!$K$12:$Q$35,19,FALSE)),""))</f>
        <v/>
      </c>
      <c r="Q98" s="519"/>
      <c r="R98" s="858" t="str">
        <f>IF($Q98=0,"",VLOOKUP($Q98,RentsUA!$A$12:$H$35,MATCH($D98,RentsUA!$A$12:$H$12,0),FALSE))</f>
        <v/>
      </c>
      <c r="S98" s="517"/>
      <c r="T98" s="859"/>
      <c r="U98" s="857"/>
      <c r="V98" s="858" t="str">
        <f t="shared" si="36"/>
        <v/>
      </c>
      <c r="W98" s="590"/>
      <c r="X98" s="519"/>
      <c r="Y98" s="518" t="str">
        <f>IF(X98=0,"",VLOOKUP($X98,RentsUA!$A$12:$H$35,MATCH($D98,RentsUA!$A$12:$H$12,0),FALSE))</f>
        <v/>
      </c>
      <c r="Z98" s="647" t="str">
        <f t="shared" si="31"/>
        <v/>
      </c>
      <c r="AA98" s="1680" t="str">
        <f>IF(H98="","",IF(G98/HLOOKUP($H98,RentsUA!$M$8:$T$9,2,FALSE)&gt;1,"&gt; 80%","&lt;= 80%"))</f>
        <v/>
      </c>
      <c r="AB98" s="1448"/>
      <c r="AC98" s="1448"/>
      <c r="AD98" s="784"/>
      <c r="AE98" s="521"/>
      <c r="AF98" s="1050" t="str">
        <f>IF(AD98="","",IF(AD98=Lists!$U$3,M98,IF(AD98=Lists!$U$4,V98,IF(AD98=Lists!$U$5,Y98-L98,AE98))))</f>
        <v/>
      </c>
      <c r="AG98" s="518" t="str">
        <f t="shared" si="32"/>
        <v/>
      </c>
      <c r="AH98" s="588" t="str">
        <f t="shared" si="33"/>
        <v/>
      </c>
      <c r="AI98" s="588" t="str">
        <f>IF($AF98=0,0,IFERROR(($L98+$AF98)/(HLOOKUP($D98,RentsUA!$K$12:$Q$35,19,FALSE)),""))</f>
        <v/>
      </c>
      <c r="AJ98" s="588" t="str">
        <f>IF($AF98=0,0,IFERROR(($AF98+K98+L98)/(HLOOKUP($D98,RentsUA!$K$12:$Q$35,19,FALSE)),""))</f>
        <v/>
      </c>
      <c r="AK98" s="588" t="str">
        <f t="shared" si="37"/>
        <v/>
      </c>
      <c r="AL98" s="588" t="str">
        <f t="shared" si="38"/>
        <v/>
      </c>
      <c r="AM98" s="1448" t="str">
        <f t="shared" si="39"/>
        <v/>
      </c>
      <c r="AN98" s="1448" t="str">
        <f>IFERROR(AM98*(1+'7a.20YrDetails'!$F$9),"")</f>
        <v/>
      </c>
      <c r="AO98" s="1448" t="str">
        <f>IFERROR(AN98*(1+'7a.20YrDetails'!$F$9),"")</f>
        <v/>
      </c>
      <c r="AP98" s="1448" t="str">
        <f>IFERROR(AO98*(1+'7a.20YrDetails'!$F$9),"")</f>
        <v/>
      </c>
      <c r="AQ98" s="1448" t="str">
        <f>IFERROR(AP98*(1+'7a.20YrDetails'!$F$9),"")</f>
        <v/>
      </c>
      <c r="AR98" s="859"/>
      <c r="AS98" s="857"/>
      <c r="BP98" s="512" t="str">
        <f t="shared" si="40"/>
        <v/>
      </c>
      <c r="BQ98" s="5" t="str">
        <f t="array" ref="BQ98">IFERROR(INDEX($BP$13:$BP$412, MATCH(0, COUNTIF($BQ$12:$BQ97, $BP$13:$BP$412), 0)),"")</f>
        <v/>
      </c>
      <c r="BR98" s="512" t="str">
        <f t="shared" si="34"/>
        <v/>
      </c>
      <c r="BS98" s="512" t="str">
        <f t="array" ref="BS98">IFERROR(INDEX($BR$13:$BR$412, MATCH(0, COUNTIF($BS$12:$BS97, $BR$13:$BR$412), 0)),"")</f>
        <v/>
      </c>
    </row>
    <row r="99" spans="1:71" s="512" customFormat="1" ht="12.75">
      <c r="A99" s="514">
        <f t="shared" si="35"/>
        <v>87</v>
      </c>
      <c r="B99" s="592"/>
      <c r="C99" s="590"/>
      <c r="D99" s="515"/>
      <c r="E99" s="515"/>
      <c r="F99" s="516"/>
      <c r="G99" s="517"/>
      <c r="H99" s="515"/>
      <c r="I99" s="1341" t="str">
        <f>IFERROR(G99/HLOOKUP(H99,RentsUA!$B$8:$J$9,2),"")</f>
        <v/>
      </c>
      <c r="J99" s="515"/>
      <c r="K99" s="521"/>
      <c r="L99" s="857">
        <f t="shared" si="29"/>
        <v>0</v>
      </c>
      <c r="M99" s="856"/>
      <c r="N99" s="518">
        <f t="shared" si="30"/>
        <v>0</v>
      </c>
      <c r="O99" s="588" t="str">
        <f>IF($M99=0,"",IFERROR(($L99+$M99)/(HLOOKUP($D99,RentsUA!$K$12:$Q$35,19,FALSE)),""))</f>
        <v/>
      </c>
      <c r="P99" s="588" t="str">
        <f>IF($M99=0,"",IFERROR(($M99+K99+L99)/(HLOOKUP($D99,RentsUA!$K$12:$Q$35,19,FALSE)),""))</f>
        <v/>
      </c>
      <c r="Q99" s="519"/>
      <c r="R99" s="858" t="str">
        <f>IF($Q99=0,"",VLOOKUP($Q99,RentsUA!$A$12:$H$35,MATCH($D99,RentsUA!$A$12:$H$12,0),FALSE))</f>
        <v/>
      </c>
      <c r="S99" s="517"/>
      <c r="T99" s="859"/>
      <c r="U99" s="857"/>
      <c r="V99" s="858" t="str">
        <f t="shared" si="36"/>
        <v/>
      </c>
      <c r="W99" s="590"/>
      <c r="X99" s="519"/>
      <c r="Y99" s="518" t="str">
        <f>IF(X99=0,"",VLOOKUP($X99,RentsUA!$A$12:$H$35,MATCH($D99,RentsUA!$A$12:$H$12,0),FALSE))</f>
        <v/>
      </c>
      <c r="Z99" s="647" t="str">
        <f t="shared" si="31"/>
        <v/>
      </c>
      <c r="AA99" s="1680" t="str">
        <f>IF(H99="","",IF(G99/HLOOKUP($H99,RentsUA!$M$8:$T$9,2,FALSE)&gt;1,"&gt; 80%","&lt;= 80%"))</f>
        <v/>
      </c>
      <c r="AB99" s="1448"/>
      <c r="AC99" s="1448"/>
      <c r="AD99" s="784"/>
      <c r="AE99" s="521"/>
      <c r="AF99" s="1050" t="str">
        <f>IF(AD99="","",IF(AD99=Lists!$U$3,M99,IF(AD99=Lists!$U$4,V99,IF(AD99=Lists!$U$5,Y99-L99,AE99))))</f>
        <v/>
      </c>
      <c r="AG99" s="518" t="str">
        <f t="shared" si="32"/>
        <v/>
      </c>
      <c r="AH99" s="588" t="str">
        <f t="shared" si="33"/>
        <v/>
      </c>
      <c r="AI99" s="588" t="str">
        <f>IF($AF99=0,0,IFERROR(($L99+$AF99)/(HLOOKUP($D99,RentsUA!$K$12:$Q$35,19,FALSE)),""))</f>
        <v/>
      </c>
      <c r="AJ99" s="588" t="str">
        <f>IF($AF99=0,0,IFERROR(($AF99+K99+L99)/(HLOOKUP($D99,RentsUA!$K$12:$Q$35,19,FALSE)),""))</f>
        <v/>
      </c>
      <c r="AK99" s="588" t="str">
        <f t="shared" si="37"/>
        <v/>
      </c>
      <c r="AL99" s="588" t="str">
        <f t="shared" si="38"/>
        <v/>
      </c>
      <c r="AM99" s="1448" t="str">
        <f t="shared" si="39"/>
        <v/>
      </c>
      <c r="AN99" s="1448" t="str">
        <f>IFERROR(AM99*(1+'7a.20YrDetails'!$F$9),"")</f>
        <v/>
      </c>
      <c r="AO99" s="1448" t="str">
        <f>IFERROR(AN99*(1+'7a.20YrDetails'!$F$9),"")</f>
        <v/>
      </c>
      <c r="AP99" s="1448" t="str">
        <f>IFERROR(AO99*(1+'7a.20YrDetails'!$F$9),"")</f>
        <v/>
      </c>
      <c r="AQ99" s="1448" t="str">
        <f>IFERROR(AP99*(1+'7a.20YrDetails'!$F$9),"")</f>
        <v/>
      </c>
      <c r="AR99" s="859"/>
      <c r="AS99" s="857"/>
      <c r="BP99" s="512" t="str">
        <f t="shared" si="40"/>
        <v/>
      </c>
      <c r="BQ99" s="5" t="str">
        <f t="array" ref="BQ99">IFERROR(INDEX($BP$13:$BP$412, MATCH(0, COUNTIF($BQ$12:$BQ98, $BP$13:$BP$412), 0)),"")</f>
        <v/>
      </c>
      <c r="BR99" s="512" t="str">
        <f t="shared" si="34"/>
        <v/>
      </c>
      <c r="BS99" s="512" t="str">
        <f t="array" ref="BS99">IFERROR(INDEX($BR$13:$BR$412, MATCH(0, COUNTIF($BS$12:$BS98, $BR$13:$BR$412), 0)),"")</f>
        <v/>
      </c>
    </row>
    <row r="100" spans="1:71" s="512" customFormat="1" ht="12.75">
      <c r="A100" s="514">
        <f t="shared" si="35"/>
        <v>88</v>
      </c>
      <c r="B100" s="592"/>
      <c r="C100" s="590"/>
      <c r="D100" s="515"/>
      <c r="E100" s="515"/>
      <c r="F100" s="516"/>
      <c r="G100" s="517"/>
      <c r="H100" s="515"/>
      <c r="I100" s="1341" t="str">
        <f>IFERROR(G100/HLOOKUP(H100,RentsUA!$B$8:$J$9,2),"")</f>
        <v/>
      </c>
      <c r="J100" s="515"/>
      <c r="K100" s="521"/>
      <c r="L100" s="857">
        <f t="shared" si="29"/>
        <v>0</v>
      </c>
      <c r="M100" s="856"/>
      <c r="N100" s="518">
        <f t="shared" si="30"/>
        <v>0</v>
      </c>
      <c r="O100" s="588" t="str">
        <f>IF($M100=0,"",IFERROR(($L100+$M100)/(HLOOKUP($D100,RentsUA!$K$12:$Q$35,19,FALSE)),""))</f>
        <v/>
      </c>
      <c r="P100" s="588" t="str">
        <f>IF($M100=0,"",IFERROR(($M100+K100+L100)/(HLOOKUP($D100,RentsUA!$K$12:$Q$35,19,FALSE)),""))</f>
        <v/>
      </c>
      <c r="Q100" s="519"/>
      <c r="R100" s="858" t="str">
        <f>IF($Q100=0,"",VLOOKUP($Q100,RentsUA!$A$12:$H$35,MATCH($D100,RentsUA!$A$12:$H$12,0),FALSE))</f>
        <v/>
      </c>
      <c r="S100" s="517"/>
      <c r="T100" s="859"/>
      <c r="U100" s="857"/>
      <c r="V100" s="858" t="str">
        <f t="shared" si="36"/>
        <v/>
      </c>
      <c r="W100" s="590"/>
      <c r="X100" s="519"/>
      <c r="Y100" s="518" t="str">
        <f>IF(X100=0,"",VLOOKUP($X100,RentsUA!$A$12:$H$35,MATCH($D100,RentsUA!$A$12:$H$12,0),FALSE))</f>
        <v/>
      </c>
      <c r="Z100" s="647" t="str">
        <f t="shared" si="31"/>
        <v/>
      </c>
      <c r="AA100" s="1680" t="str">
        <f>IF(H100="","",IF(G100/HLOOKUP($H100,RentsUA!$M$8:$T$9,2,FALSE)&gt;1,"&gt; 80%","&lt;= 80%"))</f>
        <v/>
      </c>
      <c r="AB100" s="1448"/>
      <c r="AC100" s="1448"/>
      <c r="AD100" s="784"/>
      <c r="AE100" s="521"/>
      <c r="AF100" s="1050" t="str">
        <f>IF(AD100="","",IF(AD100=Lists!$U$3,M100,IF(AD100=Lists!$U$4,V100,IF(AD100=Lists!$U$5,Y100-L100,AE100))))</f>
        <v/>
      </c>
      <c r="AG100" s="518" t="str">
        <f t="shared" si="32"/>
        <v/>
      </c>
      <c r="AH100" s="588" t="str">
        <f t="shared" si="33"/>
        <v/>
      </c>
      <c r="AI100" s="588" t="str">
        <f>IF($AF100=0,0,IFERROR(($L100+$AF100)/(HLOOKUP($D100,RentsUA!$K$12:$Q$35,19,FALSE)),""))</f>
        <v/>
      </c>
      <c r="AJ100" s="588" t="str">
        <f>IF($AF100=0,0,IFERROR(($AF100+K100+L100)/(HLOOKUP($D100,RentsUA!$K$12:$Q$35,19,FALSE)),""))</f>
        <v/>
      </c>
      <c r="AK100" s="588" t="str">
        <f t="shared" si="37"/>
        <v/>
      </c>
      <c r="AL100" s="588" t="str">
        <f t="shared" si="38"/>
        <v/>
      </c>
      <c r="AM100" s="1448" t="str">
        <f t="shared" si="39"/>
        <v/>
      </c>
      <c r="AN100" s="1448" t="str">
        <f>IFERROR(AM100*(1+'7a.20YrDetails'!$F$9),"")</f>
        <v/>
      </c>
      <c r="AO100" s="1448" t="str">
        <f>IFERROR(AN100*(1+'7a.20YrDetails'!$F$9),"")</f>
        <v/>
      </c>
      <c r="AP100" s="1448" t="str">
        <f>IFERROR(AO100*(1+'7a.20YrDetails'!$F$9),"")</f>
        <v/>
      </c>
      <c r="AQ100" s="1448" t="str">
        <f>IFERROR(AP100*(1+'7a.20YrDetails'!$F$9),"")</f>
        <v/>
      </c>
      <c r="AR100" s="859"/>
      <c r="AS100" s="857"/>
      <c r="BP100" s="512" t="str">
        <f t="shared" si="40"/>
        <v/>
      </c>
      <c r="BQ100" s="5" t="str">
        <f t="array" ref="BQ100">IFERROR(INDEX($BP$13:$BP$412, MATCH(0, COUNTIF($BQ$12:$BQ99, $BP$13:$BP$412), 0)),"")</f>
        <v/>
      </c>
      <c r="BR100" s="512" t="str">
        <f t="shared" si="34"/>
        <v/>
      </c>
      <c r="BS100" s="512" t="str">
        <f t="array" ref="BS100">IFERROR(INDEX($BR$13:$BR$412, MATCH(0, COUNTIF($BS$12:$BS99, $BR$13:$BR$412), 0)),"")</f>
        <v/>
      </c>
    </row>
    <row r="101" spans="1:71" s="512" customFormat="1" ht="12.75">
      <c r="A101" s="514">
        <f t="shared" si="35"/>
        <v>89</v>
      </c>
      <c r="B101" s="592"/>
      <c r="C101" s="590"/>
      <c r="D101" s="515"/>
      <c r="E101" s="515"/>
      <c r="F101" s="516"/>
      <c r="G101" s="517"/>
      <c r="H101" s="515"/>
      <c r="I101" s="1341" t="str">
        <f>IFERROR(G101/HLOOKUP(H101,RentsUA!$B$8:$J$9,2),"")</f>
        <v/>
      </c>
      <c r="J101" s="515"/>
      <c r="K101" s="521"/>
      <c r="L101" s="857">
        <f t="shared" si="29"/>
        <v>0</v>
      </c>
      <c r="M101" s="856"/>
      <c r="N101" s="518">
        <f t="shared" si="30"/>
        <v>0</v>
      </c>
      <c r="O101" s="588" t="str">
        <f>IF($M101=0,"",IFERROR(($L101+$M101)/(HLOOKUP($D101,RentsUA!$K$12:$Q$35,19,FALSE)),""))</f>
        <v/>
      </c>
      <c r="P101" s="588" t="str">
        <f>IF($M101=0,"",IFERROR(($M101+K101+L101)/(HLOOKUP($D101,RentsUA!$K$12:$Q$35,19,FALSE)),""))</f>
        <v/>
      </c>
      <c r="Q101" s="519"/>
      <c r="R101" s="858" t="str">
        <f>IF($Q101=0,"",VLOOKUP($Q101,RentsUA!$A$12:$H$35,MATCH($D101,RentsUA!$A$12:$H$12,0),FALSE))</f>
        <v/>
      </c>
      <c r="S101" s="517"/>
      <c r="T101" s="859"/>
      <c r="U101" s="857"/>
      <c r="V101" s="858" t="str">
        <f t="shared" si="36"/>
        <v/>
      </c>
      <c r="W101" s="590"/>
      <c r="X101" s="519"/>
      <c r="Y101" s="518" t="str">
        <f>IF(X101=0,"",VLOOKUP($X101,RentsUA!$A$12:$H$35,MATCH($D101,RentsUA!$A$12:$H$12,0),FALSE))</f>
        <v/>
      </c>
      <c r="Z101" s="647" t="str">
        <f t="shared" si="31"/>
        <v/>
      </c>
      <c r="AA101" s="1680" t="str">
        <f>IF(H101="","",IF(G101/HLOOKUP($H101,RentsUA!$M$8:$T$9,2,FALSE)&gt;1,"&gt; 80%","&lt;= 80%"))</f>
        <v/>
      </c>
      <c r="AB101" s="1448"/>
      <c r="AC101" s="1448"/>
      <c r="AD101" s="784"/>
      <c r="AE101" s="521"/>
      <c r="AF101" s="1050" t="str">
        <f>IF(AD101="","",IF(AD101=Lists!$U$3,M101,IF(AD101=Lists!$U$4,V101,IF(AD101=Lists!$U$5,Y101-L101,AE101))))</f>
        <v/>
      </c>
      <c r="AG101" s="518" t="str">
        <f t="shared" si="32"/>
        <v/>
      </c>
      <c r="AH101" s="588" t="str">
        <f t="shared" si="33"/>
        <v/>
      </c>
      <c r="AI101" s="588" t="str">
        <f>IF($AF101=0,0,IFERROR(($L101+$AF101)/(HLOOKUP($D101,RentsUA!$K$12:$Q$35,19,FALSE)),""))</f>
        <v/>
      </c>
      <c r="AJ101" s="588" t="str">
        <f>IF($AF101=0,0,IFERROR(($AF101+K101+L101)/(HLOOKUP($D101,RentsUA!$K$12:$Q$35,19,FALSE)),""))</f>
        <v/>
      </c>
      <c r="AK101" s="588" t="str">
        <f t="shared" si="37"/>
        <v/>
      </c>
      <c r="AL101" s="588" t="str">
        <f t="shared" si="38"/>
        <v/>
      </c>
      <c r="AM101" s="1448" t="str">
        <f t="shared" si="39"/>
        <v/>
      </c>
      <c r="AN101" s="1448" t="str">
        <f>IFERROR(AM101*(1+'7a.20YrDetails'!$F$9),"")</f>
        <v/>
      </c>
      <c r="AO101" s="1448" t="str">
        <f>IFERROR(AN101*(1+'7a.20YrDetails'!$F$9),"")</f>
        <v/>
      </c>
      <c r="AP101" s="1448" t="str">
        <f>IFERROR(AO101*(1+'7a.20YrDetails'!$F$9),"")</f>
        <v/>
      </c>
      <c r="AQ101" s="1448" t="str">
        <f>IFERROR(AP101*(1+'7a.20YrDetails'!$F$9),"")</f>
        <v/>
      </c>
      <c r="AR101" s="859"/>
      <c r="AS101" s="857"/>
      <c r="BP101" s="512" t="str">
        <f t="shared" si="40"/>
        <v/>
      </c>
      <c r="BQ101" s="5" t="str">
        <f t="array" ref="BQ101">IFERROR(INDEX($BP$13:$BP$412, MATCH(0, COUNTIF($BQ$12:$BQ100, $BP$13:$BP$412), 0)),"")</f>
        <v/>
      </c>
      <c r="BR101" s="512" t="str">
        <f t="shared" si="34"/>
        <v/>
      </c>
      <c r="BS101" s="512" t="str">
        <f t="array" ref="BS101">IFERROR(INDEX($BR$13:$BR$412, MATCH(0, COUNTIF($BS$12:$BS100, $BR$13:$BR$412), 0)),"")</f>
        <v/>
      </c>
    </row>
    <row r="102" spans="1:71" s="512" customFormat="1" ht="12.75">
      <c r="A102" s="514">
        <f t="shared" si="35"/>
        <v>90</v>
      </c>
      <c r="B102" s="592"/>
      <c r="C102" s="590"/>
      <c r="D102" s="515"/>
      <c r="E102" s="515"/>
      <c r="F102" s="516"/>
      <c r="G102" s="517"/>
      <c r="H102" s="515"/>
      <c r="I102" s="1341" t="str">
        <f>IFERROR(G102/HLOOKUP(H102,RentsUA!$B$8:$J$9,2),"")</f>
        <v/>
      </c>
      <c r="J102" s="515"/>
      <c r="K102" s="521"/>
      <c r="L102" s="857">
        <f t="shared" si="29"/>
        <v>0</v>
      </c>
      <c r="M102" s="856"/>
      <c r="N102" s="518">
        <f t="shared" si="30"/>
        <v>0</v>
      </c>
      <c r="O102" s="588" t="str">
        <f>IF($M102=0,"",IFERROR(($L102+$M102)/(HLOOKUP($D102,RentsUA!$K$12:$Q$35,19,FALSE)),""))</f>
        <v/>
      </c>
      <c r="P102" s="588" t="str">
        <f>IF($M102=0,"",IFERROR(($M102+K102+L102)/(HLOOKUP($D102,RentsUA!$K$12:$Q$35,19,FALSE)),""))</f>
        <v/>
      </c>
      <c r="Q102" s="519"/>
      <c r="R102" s="858" t="str">
        <f>IF($Q102=0,"",VLOOKUP($Q102,RentsUA!$A$12:$H$35,MATCH($D102,RentsUA!$A$12:$H$12,0),FALSE))</f>
        <v/>
      </c>
      <c r="S102" s="517"/>
      <c r="T102" s="859"/>
      <c r="U102" s="857"/>
      <c r="V102" s="858" t="str">
        <f t="shared" si="36"/>
        <v/>
      </c>
      <c r="W102" s="590"/>
      <c r="X102" s="519"/>
      <c r="Y102" s="518" t="str">
        <f>IF(X102=0,"",VLOOKUP($X102,RentsUA!$A$12:$H$35,MATCH($D102,RentsUA!$A$12:$H$12,0),FALSE))</f>
        <v/>
      </c>
      <c r="Z102" s="647" t="str">
        <f t="shared" si="31"/>
        <v/>
      </c>
      <c r="AA102" s="1680" t="str">
        <f>IF(H102="","",IF(G102/HLOOKUP($H102,RentsUA!$M$8:$T$9,2,FALSE)&gt;1,"&gt; 80%","&lt;= 80%"))</f>
        <v/>
      </c>
      <c r="AB102" s="1448"/>
      <c r="AC102" s="1448"/>
      <c r="AD102" s="784"/>
      <c r="AE102" s="521"/>
      <c r="AF102" s="1050" t="str">
        <f>IF(AD102="","",IF(AD102=Lists!$U$3,M102,IF(AD102=Lists!$U$4,V102,IF(AD102=Lists!$U$5,Y102-L102,AE102))))</f>
        <v/>
      </c>
      <c r="AG102" s="518" t="str">
        <f t="shared" si="32"/>
        <v/>
      </c>
      <c r="AH102" s="588" t="str">
        <f t="shared" si="33"/>
        <v/>
      </c>
      <c r="AI102" s="588" t="str">
        <f>IF($AF102=0,0,IFERROR(($L102+$AF102)/(HLOOKUP($D102,RentsUA!$K$12:$Q$35,19,FALSE)),""))</f>
        <v/>
      </c>
      <c r="AJ102" s="588" t="str">
        <f>IF($AF102=0,0,IFERROR(($AF102+K102+L102)/(HLOOKUP($D102,RentsUA!$K$12:$Q$35,19,FALSE)),""))</f>
        <v/>
      </c>
      <c r="AK102" s="588" t="str">
        <f t="shared" si="37"/>
        <v/>
      </c>
      <c r="AL102" s="588" t="str">
        <f t="shared" si="38"/>
        <v/>
      </c>
      <c r="AM102" s="1448" t="str">
        <f t="shared" si="39"/>
        <v/>
      </c>
      <c r="AN102" s="1448" t="str">
        <f>IFERROR(AM102*(1+'7a.20YrDetails'!$F$9),"")</f>
        <v/>
      </c>
      <c r="AO102" s="1448" t="str">
        <f>IFERROR(AN102*(1+'7a.20YrDetails'!$F$9),"")</f>
        <v/>
      </c>
      <c r="AP102" s="1448" t="str">
        <f>IFERROR(AO102*(1+'7a.20YrDetails'!$F$9),"")</f>
        <v/>
      </c>
      <c r="AQ102" s="1448" t="str">
        <f>IFERROR(AP102*(1+'7a.20YrDetails'!$F$9),"")</f>
        <v/>
      </c>
      <c r="AR102" s="859"/>
      <c r="AS102" s="857"/>
      <c r="BP102" s="512" t="str">
        <f t="shared" si="40"/>
        <v/>
      </c>
      <c r="BQ102" s="5" t="str">
        <f t="array" ref="BQ102">IFERROR(INDEX($BP$13:$BP$412, MATCH(0, COUNTIF($BQ$12:$BQ101, $BP$13:$BP$412), 0)),"")</f>
        <v/>
      </c>
      <c r="BR102" s="512" t="str">
        <f t="shared" si="34"/>
        <v/>
      </c>
      <c r="BS102" s="512" t="str">
        <f t="array" ref="BS102">IFERROR(INDEX($BR$13:$BR$412, MATCH(0, COUNTIF($BS$12:$BS101, $BR$13:$BR$412), 0)),"")</f>
        <v/>
      </c>
    </row>
    <row r="103" spans="1:71" s="512" customFormat="1" ht="12.75">
      <c r="A103" s="514">
        <f t="shared" si="35"/>
        <v>91</v>
      </c>
      <c r="B103" s="592"/>
      <c r="C103" s="590"/>
      <c r="D103" s="515"/>
      <c r="E103" s="515"/>
      <c r="F103" s="516"/>
      <c r="G103" s="517"/>
      <c r="H103" s="515"/>
      <c r="I103" s="1341" t="str">
        <f>IFERROR(G103/HLOOKUP(H103,RentsUA!$B$8:$J$9,2),"")</f>
        <v/>
      </c>
      <c r="J103" s="515"/>
      <c r="K103" s="521"/>
      <c r="L103" s="857">
        <f t="shared" si="29"/>
        <v>0</v>
      </c>
      <c r="M103" s="856"/>
      <c r="N103" s="518">
        <f t="shared" si="30"/>
        <v>0</v>
      </c>
      <c r="O103" s="588" t="str">
        <f>IF($M103=0,"",IFERROR(($L103+$M103)/(HLOOKUP($D103,RentsUA!$K$12:$Q$35,19,FALSE)),""))</f>
        <v/>
      </c>
      <c r="P103" s="588" t="str">
        <f>IF($M103=0,"",IFERROR(($M103+K103+L103)/(HLOOKUP($D103,RentsUA!$K$12:$Q$35,19,FALSE)),""))</f>
        <v/>
      </c>
      <c r="Q103" s="519"/>
      <c r="R103" s="858" t="str">
        <f>IF($Q103=0,"",VLOOKUP($Q103,RentsUA!$A$12:$H$35,MATCH($D103,RentsUA!$A$12:$H$12,0),FALSE))</f>
        <v/>
      </c>
      <c r="S103" s="517"/>
      <c r="T103" s="859"/>
      <c r="U103" s="857"/>
      <c r="V103" s="858" t="str">
        <f t="shared" si="36"/>
        <v/>
      </c>
      <c r="W103" s="590"/>
      <c r="X103" s="519"/>
      <c r="Y103" s="518" t="str">
        <f>IF(X103=0,"",VLOOKUP($X103,RentsUA!$A$12:$H$35,MATCH($D103,RentsUA!$A$12:$H$12,0),FALSE))</f>
        <v/>
      </c>
      <c r="Z103" s="647" t="str">
        <f t="shared" si="31"/>
        <v/>
      </c>
      <c r="AA103" s="1680" t="str">
        <f>IF(H103="","",IF(G103/HLOOKUP($H103,RentsUA!$M$8:$T$9,2,FALSE)&gt;1,"&gt; 80%","&lt;= 80%"))</f>
        <v/>
      </c>
      <c r="AB103" s="1448"/>
      <c r="AC103" s="1448"/>
      <c r="AD103" s="784"/>
      <c r="AE103" s="521"/>
      <c r="AF103" s="1050" t="str">
        <f>IF(AD103="","",IF(AD103=Lists!$U$3,M103,IF(AD103=Lists!$U$4,V103,IF(AD103=Lists!$U$5,Y103-L103,AE103))))</f>
        <v/>
      </c>
      <c r="AG103" s="518" t="str">
        <f t="shared" si="32"/>
        <v/>
      </c>
      <c r="AH103" s="588" t="str">
        <f t="shared" si="33"/>
        <v/>
      </c>
      <c r="AI103" s="588" t="str">
        <f>IF($AF103=0,0,IFERROR(($L103+$AF103)/(HLOOKUP($D103,RentsUA!$K$12:$Q$35,19,FALSE)),""))</f>
        <v/>
      </c>
      <c r="AJ103" s="588" t="str">
        <f>IF($AF103=0,0,IFERROR(($AF103+K103+L103)/(HLOOKUP($D103,RentsUA!$K$12:$Q$35,19,FALSE)),""))</f>
        <v/>
      </c>
      <c r="AK103" s="588" t="str">
        <f t="shared" si="37"/>
        <v/>
      </c>
      <c r="AL103" s="588" t="str">
        <f t="shared" si="38"/>
        <v/>
      </c>
      <c r="AM103" s="1448" t="str">
        <f t="shared" si="39"/>
        <v/>
      </c>
      <c r="AN103" s="1448" t="str">
        <f>IFERROR(AM103*(1+'7a.20YrDetails'!$F$9),"")</f>
        <v/>
      </c>
      <c r="AO103" s="1448" t="str">
        <f>IFERROR(AN103*(1+'7a.20YrDetails'!$F$9),"")</f>
        <v/>
      </c>
      <c r="AP103" s="1448" t="str">
        <f>IFERROR(AO103*(1+'7a.20YrDetails'!$F$9),"")</f>
        <v/>
      </c>
      <c r="AQ103" s="1448" t="str">
        <f>IFERROR(AP103*(1+'7a.20YrDetails'!$F$9),"")</f>
        <v/>
      </c>
      <c r="AR103" s="859"/>
      <c r="AS103" s="857"/>
      <c r="BP103" s="512" t="str">
        <f t="shared" si="40"/>
        <v/>
      </c>
      <c r="BQ103" s="5" t="str">
        <f t="array" ref="BQ103">IFERROR(INDEX($BP$13:$BP$412, MATCH(0, COUNTIF($BQ$12:$BQ102, $BP$13:$BP$412), 0)),"")</f>
        <v/>
      </c>
      <c r="BR103" s="512" t="str">
        <f t="shared" si="34"/>
        <v/>
      </c>
      <c r="BS103" s="512" t="str">
        <f t="array" ref="BS103">IFERROR(INDEX($BR$13:$BR$412, MATCH(0, COUNTIF($BS$12:$BS102, $BR$13:$BR$412), 0)),"")</f>
        <v/>
      </c>
    </row>
    <row r="104" spans="1:71" s="512" customFormat="1" ht="12.75">
      <c r="A104" s="514">
        <f t="shared" si="35"/>
        <v>92</v>
      </c>
      <c r="B104" s="592"/>
      <c r="C104" s="590"/>
      <c r="D104" s="515"/>
      <c r="E104" s="515"/>
      <c r="F104" s="516"/>
      <c r="G104" s="517"/>
      <c r="H104" s="515"/>
      <c r="I104" s="1341" t="str">
        <f>IFERROR(G104/HLOOKUP(H104,RentsUA!$B$8:$J$9,2),"")</f>
        <v/>
      </c>
      <c r="J104" s="515"/>
      <c r="K104" s="521"/>
      <c r="L104" s="857">
        <f t="shared" si="29"/>
        <v>0</v>
      </c>
      <c r="M104" s="856"/>
      <c r="N104" s="518">
        <f t="shared" si="30"/>
        <v>0</v>
      </c>
      <c r="O104" s="588" t="str">
        <f>IF($M104=0,"",IFERROR(($L104+$M104)/(HLOOKUP($D104,RentsUA!$K$12:$Q$35,19,FALSE)),""))</f>
        <v/>
      </c>
      <c r="P104" s="588" t="str">
        <f>IF($M104=0,"",IFERROR(($M104+K104+L104)/(HLOOKUP($D104,RentsUA!$K$12:$Q$35,19,FALSE)),""))</f>
        <v/>
      </c>
      <c r="Q104" s="519"/>
      <c r="R104" s="858" t="str">
        <f>IF($Q104=0,"",VLOOKUP($Q104,RentsUA!$A$12:$H$35,MATCH($D104,RentsUA!$A$12:$H$12,0),FALSE))</f>
        <v/>
      </c>
      <c r="S104" s="517"/>
      <c r="T104" s="859"/>
      <c r="U104" s="857"/>
      <c r="V104" s="858" t="str">
        <f t="shared" si="36"/>
        <v/>
      </c>
      <c r="W104" s="590"/>
      <c r="X104" s="519"/>
      <c r="Y104" s="518" t="str">
        <f>IF(X104=0,"",VLOOKUP($X104,RentsUA!$A$12:$H$35,MATCH($D104,RentsUA!$A$12:$H$12,0),FALSE))</f>
        <v/>
      </c>
      <c r="Z104" s="647" t="str">
        <f t="shared" si="31"/>
        <v/>
      </c>
      <c r="AA104" s="1680" t="str">
        <f>IF(H104="","",IF(G104/HLOOKUP($H104,RentsUA!$M$8:$T$9,2,FALSE)&gt;1,"&gt; 80%","&lt;= 80%"))</f>
        <v/>
      </c>
      <c r="AB104" s="1448"/>
      <c r="AC104" s="1448"/>
      <c r="AD104" s="784"/>
      <c r="AE104" s="521"/>
      <c r="AF104" s="1050" t="str">
        <f>IF(AD104="","",IF(AD104=Lists!$U$3,M104,IF(AD104=Lists!$U$4,V104,IF(AD104=Lists!$U$5,Y104-L104,AE104))))</f>
        <v/>
      </c>
      <c r="AG104" s="518" t="str">
        <f t="shared" si="32"/>
        <v/>
      </c>
      <c r="AH104" s="588" t="str">
        <f t="shared" si="33"/>
        <v/>
      </c>
      <c r="AI104" s="588" t="str">
        <f>IF($AF104=0,0,IFERROR(($L104+$AF104)/(HLOOKUP($D104,RentsUA!$K$12:$Q$35,19,FALSE)),""))</f>
        <v/>
      </c>
      <c r="AJ104" s="588" t="str">
        <f>IF($AF104=0,0,IFERROR(($AF104+K104+L104)/(HLOOKUP($D104,RentsUA!$K$12:$Q$35,19,FALSE)),""))</f>
        <v/>
      </c>
      <c r="AK104" s="588" t="str">
        <f t="shared" si="37"/>
        <v/>
      </c>
      <c r="AL104" s="588" t="str">
        <f t="shared" si="38"/>
        <v/>
      </c>
      <c r="AM104" s="1448" t="str">
        <f t="shared" si="39"/>
        <v/>
      </c>
      <c r="AN104" s="1448" t="str">
        <f>IFERROR(AM104*(1+'7a.20YrDetails'!$F$9),"")</f>
        <v/>
      </c>
      <c r="AO104" s="1448" t="str">
        <f>IFERROR(AN104*(1+'7a.20YrDetails'!$F$9),"")</f>
        <v/>
      </c>
      <c r="AP104" s="1448" t="str">
        <f>IFERROR(AO104*(1+'7a.20YrDetails'!$F$9),"")</f>
        <v/>
      </c>
      <c r="AQ104" s="1448" t="str">
        <f>IFERROR(AP104*(1+'7a.20YrDetails'!$F$9),"")</f>
        <v/>
      </c>
      <c r="AR104" s="859"/>
      <c r="AS104" s="857"/>
      <c r="BP104" s="512" t="str">
        <f t="shared" si="40"/>
        <v/>
      </c>
      <c r="BQ104" s="5" t="str">
        <f t="array" ref="BQ104">IFERROR(INDEX($BP$13:$BP$412, MATCH(0, COUNTIF($BQ$12:$BQ103, $BP$13:$BP$412), 0)),"")</f>
        <v/>
      </c>
      <c r="BR104" s="512" t="str">
        <f t="shared" si="34"/>
        <v/>
      </c>
      <c r="BS104" s="512" t="str">
        <f t="array" ref="BS104">IFERROR(INDEX($BR$13:$BR$412, MATCH(0, COUNTIF($BS$12:$BS103, $BR$13:$BR$412), 0)),"")</f>
        <v/>
      </c>
    </row>
    <row r="105" spans="1:71" s="512" customFormat="1" ht="12.75">
      <c r="A105" s="514">
        <f t="shared" si="35"/>
        <v>93</v>
      </c>
      <c r="B105" s="592"/>
      <c r="C105" s="590"/>
      <c r="D105" s="515"/>
      <c r="E105" s="515"/>
      <c r="F105" s="516"/>
      <c r="G105" s="517"/>
      <c r="H105" s="515"/>
      <c r="I105" s="1341" t="str">
        <f>IFERROR(G105/HLOOKUP(H105,RentsUA!$B$8:$J$9,2),"")</f>
        <v/>
      </c>
      <c r="J105" s="515"/>
      <c r="K105" s="521"/>
      <c r="L105" s="857">
        <f t="shared" si="29"/>
        <v>0</v>
      </c>
      <c r="M105" s="856"/>
      <c r="N105" s="518">
        <f t="shared" si="30"/>
        <v>0</v>
      </c>
      <c r="O105" s="588" t="str">
        <f>IF($M105=0,"",IFERROR(($L105+$M105)/(HLOOKUP($D105,RentsUA!$K$12:$Q$35,19,FALSE)),""))</f>
        <v/>
      </c>
      <c r="P105" s="588" t="str">
        <f>IF($M105=0,"",IFERROR(($M105+K105+L105)/(HLOOKUP($D105,RentsUA!$K$12:$Q$35,19,FALSE)),""))</f>
        <v/>
      </c>
      <c r="Q105" s="519"/>
      <c r="R105" s="858" t="str">
        <f>IF($Q105=0,"",VLOOKUP($Q105,RentsUA!$A$12:$H$35,MATCH($D105,RentsUA!$A$12:$H$12,0),FALSE))</f>
        <v/>
      </c>
      <c r="S105" s="517"/>
      <c r="T105" s="859"/>
      <c r="U105" s="857"/>
      <c r="V105" s="858" t="str">
        <f t="shared" si="36"/>
        <v/>
      </c>
      <c r="W105" s="590"/>
      <c r="X105" s="519"/>
      <c r="Y105" s="518" t="str">
        <f>IF(X105=0,"",VLOOKUP($X105,RentsUA!$A$12:$H$35,MATCH($D105,RentsUA!$A$12:$H$12,0),FALSE))</f>
        <v/>
      </c>
      <c r="Z105" s="647" t="str">
        <f t="shared" si="31"/>
        <v/>
      </c>
      <c r="AA105" s="1680" t="str">
        <f>IF(H105="","",IF(G105/HLOOKUP($H105,RentsUA!$M$8:$T$9,2,FALSE)&gt;1,"&gt; 80%","&lt;= 80%"))</f>
        <v/>
      </c>
      <c r="AB105" s="1448"/>
      <c r="AC105" s="1448"/>
      <c r="AD105" s="784"/>
      <c r="AE105" s="521"/>
      <c r="AF105" s="1050" t="str">
        <f>IF(AD105="","",IF(AD105=Lists!$U$3,M105,IF(AD105=Lists!$U$4,V105,IF(AD105=Lists!$U$5,Y105-L105,AE105))))</f>
        <v/>
      </c>
      <c r="AG105" s="518" t="str">
        <f t="shared" si="32"/>
        <v/>
      </c>
      <c r="AH105" s="588" t="str">
        <f t="shared" si="33"/>
        <v/>
      </c>
      <c r="AI105" s="588" t="str">
        <f>IF($AF105=0,0,IFERROR(($L105+$AF105)/(HLOOKUP($D105,RentsUA!$K$12:$Q$35,19,FALSE)),""))</f>
        <v/>
      </c>
      <c r="AJ105" s="588" t="str">
        <f>IF($AF105=0,0,IFERROR(($AF105+K105+L105)/(HLOOKUP($D105,RentsUA!$K$12:$Q$35,19,FALSE)),""))</f>
        <v/>
      </c>
      <c r="AK105" s="588" t="str">
        <f t="shared" si="37"/>
        <v/>
      </c>
      <c r="AL105" s="588" t="str">
        <f t="shared" si="38"/>
        <v/>
      </c>
      <c r="AM105" s="1448" t="str">
        <f t="shared" si="39"/>
        <v/>
      </c>
      <c r="AN105" s="1448" t="str">
        <f>IFERROR(AM105*(1+'7a.20YrDetails'!$F$9),"")</f>
        <v/>
      </c>
      <c r="AO105" s="1448" t="str">
        <f>IFERROR(AN105*(1+'7a.20YrDetails'!$F$9),"")</f>
        <v/>
      </c>
      <c r="AP105" s="1448" t="str">
        <f>IFERROR(AO105*(1+'7a.20YrDetails'!$F$9),"")</f>
        <v/>
      </c>
      <c r="AQ105" s="1448" t="str">
        <f>IFERROR(AP105*(1+'7a.20YrDetails'!$F$9),"")</f>
        <v/>
      </c>
      <c r="AR105" s="859"/>
      <c r="AS105" s="857"/>
      <c r="BP105" s="512" t="str">
        <f t="shared" si="40"/>
        <v/>
      </c>
      <c r="BQ105" s="5" t="str">
        <f t="array" ref="BQ105">IFERROR(INDEX($BP$13:$BP$412, MATCH(0, COUNTIF($BQ$12:$BQ104, $BP$13:$BP$412), 0)),"")</f>
        <v/>
      </c>
      <c r="BR105" s="512" t="str">
        <f t="shared" si="34"/>
        <v/>
      </c>
      <c r="BS105" s="512" t="str">
        <f t="array" ref="BS105">IFERROR(INDEX($BR$13:$BR$412, MATCH(0, COUNTIF($BS$12:$BS104, $BR$13:$BR$412), 0)),"")</f>
        <v/>
      </c>
    </row>
    <row r="106" spans="1:71" s="512" customFormat="1" ht="12.75">
      <c r="A106" s="514">
        <f t="shared" si="35"/>
        <v>94</v>
      </c>
      <c r="B106" s="592"/>
      <c r="C106" s="590"/>
      <c r="D106" s="515"/>
      <c r="E106" s="515"/>
      <c r="F106" s="516"/>
      <c r="G106" s="517"/>
      <c r="H106" s="515"/>
      <c r="I106" s="1341" t="str">
        <f>IFERROR(G106/HLOOKUP(H106,RentsUA!$B$8:$J$9,2),"")</f>
        <v/>
      </c>
      <c r="J106" s="515"/>
      <c r="K106" s="521"/>
      <c r="L106" s="857">
        <f t="shared" si="29"/>
        <v>0</v>
      </c>
      <c r="M106" s="856"/>
      <c r="N106" s="518">
        <f t="shared" si="30"/>
        <v>0</v>
      </c>
      <c r="O106" s="588" t="str">
        <f>IF($M106=0,"",IFERROR(($L106+$M106)/(HLOOKUP($D106,RentsUA!$K$12:$Q$35,19,FALSE)),""))</f>
        <v/>
      </c>
      <c r="P106" s="588" t="str">
        <f>IF($M106=0,"",IFERROR(($M106+K106+L106)/(HLOOKUP($D106,RentsUA!$K$12:$Q$35,19,FALSE)),""))</f>
        <v/>
      </c>
      <c r="Q106" s="519"/>
      <c r="R106" s="858" t="str">
        <f>IF($Q106=0,"",VLOOKUP($Q106,RentsUA!$A$12:$H$35,MATCH($D106,RentsUA!$A$12:$H$12,0),FALSE))</f>
        <v/>
      </c>
      <c r="S106" s="517"/>
      <c r="T106" s="859"/>
      <c r="U106" s="857"/>
      <c r="V106" s="858" t="str">
        <f t="shared" si="36"/>
        <v/>
      </c>
      <c r="W106" s="590"/>
      <c r="X106" s="519"/>
      <c r="Y106" s="518" t="str">
        <f>IF(X106=0,"",VLOOKUP($X106,RentsUA!$A$12:$H$35,MATCH($D106,RentsUA!$A$12:$H$12,0),FALSE))</f>
        <v/>
      </c>
      <c r="Z106" s="647" t="str">
        <f t="shared" si="31"/>
        <v/>
      </c>
      <c r="AA106" s="1680" t="str">
        <f>IF(H106="","",IF(G106/HLOOKUP($H106,RentsUA!$M$8:$T$9,2,FALSE)&gt;1,"&gt; 80%","&lt;= 80%"))</f>
        <v/>
      </c>
      <c r="AB106" s="1448"/>
      <c r="AC106" s="1448"/>
      <c r="AD106" s="784"/>
      <c r="AE106" s="521"/>
      <c r="AF106" s="1050" t="str">
        <f>IF(AD106="","",IF(AD106=Lists!$U$3,M106,IF(AD106=Lists!$U$4,V106,IF(AD106=Lists!$U$5,Y106-L106,AE106))))</f>
        <v/>
      </c>
      <c r="AG106" s="518" t="str">
        <f t="shared" si="32"/>
        <v/>
      </c>
      <c r="AH106" s="588" t="str">
        <f t="shared" si="33"/>
        <v/>
      </c>
      <c r="AI106" s="588" t="str">
        <f>IF($AF106=0,0,IFERROR(($L106+$AF106)/(HLOOKUP($D106,RentsUA!$K$12:$Q$35,19,FALSE)),""))</f>
        <v/>
      </c>
      <c r="AJ106" s="588" t="str">
        <f>IF($AF106=0,0,IFERROR(($AF106+K106+L106)/(HLOOKUP($D106,RentsUA!$K$12:$Q$35,19,FALSE)),""))</f>
        <v/>
      </c>
      <c r="AK106" s="588" t="str">
        <f t="shared" si="37"/>
        <v/>
      </c>
      <c r="AL106" s="588" t="str">
        <f t="shared" si="38"/>
        <v/>
      </c>
      <c r="AM106" s="1448" t="str">
        <f t="shared" si="39"/>
        <v/>
      </c>
      <c r="AN106" s="1448" t="str">
        <f>IFERROR(AM106*(1+'7a.20YrDetails'!$F$9),"")</f>
        <v/>
      </c>
      <c r="AO106" s="1448" t="str">
        <f>IFERROR(AN106*(1+'7a.20YrDetails'!$F$9),"")</f>
        <v/>
      </c>
      <c r="AP106" s="1448" t="str">
        <f>IFERROR(AO106*(1+'7a.20YrDetails'!$F$9),"")</f>
        <v/>
      </c>
      <c r="AQ106" s="1448" t="str">
        <f>IFERROR(AP106*(1+'7a.20YrDetails'!$F$9),"")</f>
        <v/>
      </c>
      <c r="AR106" s="859"/>
      <c r="AS106" s="857"/>
      <c r="BP106" s="512" t="str">
        <f t="shared" si="40"/>
        <v/>
      </c>
      <c r="BQ106" s="5" t="str">
        <f t="array" ref="BQ106">IFERROR(INDEX($BP$13:$BP$412, MATCH(0, COUNTIF($BQ$12:$BQ105, $BP$13:$BP$412), 0)),"")</f>
        <v/>
      </c>
      <c r="BR106" s="512" t="str">
        <f t="shared" si="34"/>
        <v/>
      </c>
      <c r="BS106" s="512" t="str">
        <f t="array" ref="BS106">IFERROR(INDEX($BR$13:$BR$412, MATCH(0, COUNTIF($BS$12:$BS105, $BR$13:$BR$412), 0)),"")</f>
        <v/>
      </c>
    </row>
    <row r="107" spans="1:71" s="512" customFormat="1" ht="12.75">
      <c r="A107" s="514">
        <f t="shared" si="35"/>
        <v>95</v>
      </c>
      <c r="B107" s="592"/>
      <c r="C107" s="590"/>
      <c r="D107" s="515"/>
      <c r="E107" s="515"/>
      <c r="F107" s="516"/>
      <c r="G107" s="517"/>
      <c r="H107" s="515"/>
      <c r="I107" s="1341" t="str">
        <f>IFERROR(G107/HLOOKUP(H107,RentsUA!$B$8:$J$9,2),"")</f>
        <v/>
      </c>
      <c r="J107" s="515"/>
      <c r="K107" s="521"/>
      <c r="L107" s="857">
        <f t="shared" si="29"/>
        <v>0</v>
      </c>
      <c r="M107" s="856"/>
      <c r="N107" s="518">
        <f t="shared" si="30"/>
        <v>0</v>
      </c>
      <c r="O107" s="588" t="str">
        <f>IF($M107=0,"",IFERROR(($L107+$M107)/(HLOOKUP($D107,RentsUA!$K$12:$Q$35,19,FALSE)),""))</f>
        <v/>
      </c>
      <c r="P107" s="588" t="str">
        <f>IF($M107=0,"",IFERROR(($M107+K107+L107)/(HLOOKUP($D107,RentsUA!$K$12:$Q$35,19,FALSE)),""))</f>
        <v/>
      </c>
      <c r="Q107" s="519"/>
      <c r="R107" s="858" t="str">
        <f>IF($Q107=0,"",VLOOKUP($Q107,RentsUA!$A$12:$H$35,MATCH($D107,RentsUA!$A$12:$H$12,0),FALSE))</f>
        <v/>
      </c>
      <c r="S107" s="517"/>
      <c r="T107" s="859"/>
      <c r="U107" s="857"/>
      <c r="V107" s="858" t="str">
        <f t="shared" si="36"/>
        <v/>
      </c>
      <c r="W107" s="590"/>
      <c r="X107" s="519"/>
      <c r="Y107" s="518" t="str">
        <f>IF(X107=0,"",VLOOKUP($X107,RentsUA!$A$12:$H$35,MATCH($D107,RentsUA!$A$12:$H$12,0),FALSE))</f>
        <v/>
      </c>
      <c r="Z107" s="647" t="str">
        <f t="shared" si="31"/>
        <v/>
      </c>
      <c r="AA107" s="1680" t="str">
        <f>IF(H107="","",IF(G107/HLOOKUP($H107,RentsUA!$M$8:$T$9,2,FALSE)&gt;1,"&gt; 80%","&lt;= 80%"))</f>
        <v/>
      </c>
      <c r="AB107" s="1448"/>
      <c r="AC107" s="1448"/>
      <c r="AD107" s="784"/>
      <c r="AE107" s="521"/>
      <c r="AF107" s="1050" t="str">
        <f>IF(AD107="","",IF(AD107=Lists!$U$3,M107,IF(AD107=Lists!$U$4,V107,IF(AD107=Lists!$U$5,Y107-L107,AE107))))</f>
        <v/>
      </c>
      <c r="AG107" s="518" t="str">
        <f t="shared" si="32"/>
        <v/>
      </c>
      <c r="AH107" s="588" t="str">
        <f t="shared" si="33"/>
        <v/>
      </c>
      <c r="AI107" s="588" t="str">
        <f>IF($AF107=0,0,IFERROR(($L107+$AF107)/(HLOOKUP($D107,RentsUA!$K$12:$Q$35,19,FALSE)),""))</f>
        <v/>
      </c>
      <c r="AJ107" s="588" t="str">
        <f>IF($AF107=0,0,IFERROR(($AF107+K107+L107)/(HLOOKUP($D107,RentsUA!$K$12:$Q$35,19,FALSE)),""))</f>
        <v/>
      </c>
      <c r="AK107" s="588" t="str">
        <f t="shared" si="37"/>
        <v/>
      </c>
      <c r="AL107" s="588" t="str">
        <f t="shared" si="38"/>
        <v/>
      </c>
      <c r="AM107" s="1448" t="str">
        <f t="shared" si="39"/>
        <v/>
      </c>
      <c r="AN107" s="1448" t="str">
        <f>IFERROR(AM107*(1+'7a.20YrDetails'!$F$9),"")</f>
        <v/>
      </c>
      <c r="AO107" s="1448" t="str">
        <f>IFERROR(AN107*(1+'7a.20YrDetails'!$F$9),"")</f>
        <v/>
      </c>
      <c r="AP107" s="1448" t="str">
        <f>IFERROR(AO107*(1+'7a.20YrDetails'!$F$9),"")</f>
        <v/>
      </c>
      <c r="AQ107" s="1448" t="str">
        <f>IFERROR(AP107*(1+'7a.20YrDetails'!$F$9),"")</f>
        <v/>
      </c>
      <c r="AR107" s="859"/>
      <c r="AS107" s="857"/>
      <c r="BP107" s="512" t="str">
        <f t="shared" si="40"/>
        <v/>
      </c>
      <c r="BQ107" s="5" t="str">
        <f t="array" ref="BQ107">IFERROR(INDEX($BP$13:$BP$412, MATCH(0, COUNTIF($BQ$12:$BQ106, $BP$13:$BP$412), 0)),"")</f>
        <v/>
      </c>
      <c r="BR107" s="512" t="str">
        <f t="shared" si="34"/>
        <v/>
      </c>
      <c r="BS107" s="512" t="str">
        <f t="array" ref="BS107">IFERROR(INDEX($BR$13:$BR$412, MATCH(0, COUNTIF($BS$12:$BS106, $BR$13:$BR$412), 0)),"")</f>
        <v/>
      </c>
    </row>
    <row r="108" spans="1:71" s="512" customFormat="1" ht="12.75">
      <c r="A108" s="514">
        <f t="shared" si="35"/>
        <v>96</v>
      </c>
      <c r="B108" s="592"/>
      <c r="C108" s="590"/>
      <c r="D108" s="515"/>
      <c r="E108" s="515"/>
      <c r="F108" s="516"/>
      <c r="G108" s="517"/>
      <c r="H108" s="515"/>
      <c r="I108" s="1341" t="str">
        <f>IFERROR(G108/HLOOKUP(H108,RentsUA!$B$8:$J$9,2),"")</f>
        <v/>
      </c>
      <c r="J108" s="515"/>
      <c r="K108" s="521"/>
      <c r="L108" s="857">
        <f t="shared" si="29"/>
        <v>0</v>
      </c>
      <c r="M108" s="856"/>
      <c r="N108" s="518">
        <f t="shared" si="30"/>
        <v>0</v>
      </c>
      <c r="O108" s="588" t="str">
        <f>IF($M108=0,"",IFERROR(($L108+$M108)/(HLOOKUP($D108,RentsUA!$K$12:$Q$35,19,FALSE)),""))</f>
        <v/>
      </c>
      <c r="P108" s="588" t="str">
        <f>IF($M108=0,"",IFERROR(($M108+K108+L108)/(HLOOKUP($D108,RentsUA!$K$12:$Q$35,19,FALSE)),""))</f>
        <v/>
      </c>
      <c r="Q108" s="519"/>
      <c r="R108" s="858" t="str">
        <f>IF($Q108=0,"",VLOOKUP($Q108,RentsUA!$A$12:$H$35,MATCH($D108,RentsUA!$A$12:$H$12,0),FALSE))</f>
        <v/>
      </c>
      <c r="S108" s="517"/>
      <c r="T108" s="859"/>
      <c r="U108" s="857"/>
      <c r="V108" s="858" t="str">
        <f t="shared" si="36"/>
        <v/>
      </c>
      <c r="W108" s="590"/>
      <c r="X108" s="519"/>
      <c r="Y108" s="518" t="str">
        <f>IF(X108=0,"",VLOOKUP($X108,RentsUA!$A$12:$H$35,MATCH($D108,RentsUA!$A$12:$H$12,0),FALSE))</f>
        <v/>
      </c>
      <c r="Z108" s="647" t="str">
        <f t="shared" si="31"/>
        <v/>
      </c>
      <c r="AA108" s="1680" t="str">
        <f>IF(H108="","",IF(G108/HLOOKUP($H108,RentsUA!$M$8:$T$9,2,FALSE)&gt;1,"&gt; 80%","&lt;= 80%"))</f>
        <v/>
      </c>
      <c r="AB108" s="1448"/>
      <c r="AC108" s="1448"/>
      <c r="AD108" s="784"/>
      <c r="AE108" s="521"/>
      <c r="AF108" s="1050" t="str">
        <f>IF(AD108="","",IF(AD108=Lists!$U$3,M108,IF(AD108=Lists!$U$4,V108,IF(AD108=Lists!$U$5,Y108-L108,AE108))))</f>
        <v/>
      </c>
      <c r="AG108" s="518" t="str">
        <f t="shared" si="32"/>
        <v/>
      </c>
      <c r="AH108" s="588" t="str">
        <f t="shared" si="33"/>
        <v/>
      </c>
      <c r="AI108" s="588" t="str">
        <f>IF($AF108=0,0,IFERROR(($L108+$AF108)/(HLOOKUP($D108,RentsUA!$K$12:$Q$35,19,FALSE)),""))</f>
        <v/>
      </c>
      <c r="AJ108" s="588" t="str">
        <f>IF($AF108=0,0,IFERROR(($AF108+K108+L108)/(HLOOKUP($D108,RentsUA!$K$12:$Q$35,19,FALSE)),""))</f>
        <v/>
      </c>
      <c r="AK108" s="588" t="str">
        <f t="shared" si="37"/>
        <v/>
      </c>
      <c r="AL108" s="588" t="str">
        <f t="shared" si="38"/>
        <v/>
      </c>
      <c r="AM108" s="1448" t="str">
        <f t="shared" si="39"/>
        <v/>
      </c>
      <c r="AN108" s="1448" t="str">
        <f>IFERROR(AM108*(1+'7a.20YrDetails'!$F$9),"")</f>
        <v/>
      </c>
      <c r="AO108" s="1448" t="str">
        <f>IFERROR(AN108*(1+'7a.20YrDetails'!$F$9),"")</f>
        <v/>
      </c>
      <c r="AP108" s="1448" t="str">
        <f>IFERROR(AO108*(1+'7a.20YrDetails'!$F$9),"")</f>
        <v/>
      </c>
      <c r="AQ108" s="1448" t="str">
        <f>IFERROR(AP108*(1+'7a.20YrDetails'!$F$9),"")</f>
        <v/>
      </c>
      <c r="AR108" s="859"/>
      <c r="AS108" s="857"/>
      <c r="BP108" s="512" t="str">
        <f t="shared" si="40"/>
        <v/>
      </c>
      <c r="BQ108" s="5" t="str">
        <f t="array" ref="BQ108">IFERROR(INDEX($BP$13:$BP$412, MATCH(0, COUNTIF($BQ$12:$BQ107, $BP$13:$BP$412), 0)),"")</f>
        <v/>
      </c>
      <c r="BR108" s="512" t="str">
        <f t="shared" si="34"/>
        <v/>
      </c>
      <c r="BS108" s="512" t="str">
        <f t="array" ref="BS108">IFERROR(INDEX($BR$13:$BR$412, MATCH(0, COUNTIF($BS$12:$BS107, $BR$13:$BR$412), 0)),"")</f>
        <v/>
      </c>
    </row>
    <row r="109" spans="1:71" s="512" customFormat="1" ht="12.75">
      <c r="A109" s="514">
        <f t="shared" si="35"/>
        <v>97</v>
      </c>
      <c r="B109" s="592"/>
      <c r="C109" s="590"/>
      <c r="D109" s="515"/>
      <c r="E109" s="515"/>
      <c r="F109" s="516"/>
      <c r="G109" s="517"/>
      <c r="H109" s="515"/>
      <c r="I109" s="1341" t="str">
        <f>IFERROR(G109/HLOOKUP(H109,RentsUA!$B$8:$J$9,2),"")</f>
        <v/>
      </c>
      <c r="J109" s="515"/>
      <c r="K109" s="521"/>
      <c r="L109" s="857">
        <f t="shared" si="29"/>
        <v>0</v>
      </c>
      <c r="M109" s="856"/>
      <c r="N109" s="518">
        <f t="shared" si="30"/>
        <v>0</v>
      </c>
      <c r="O109" s="588" t="str">
        <f>IF($M109=0,"",IFERROR(($L109+$M109)/(HLOOKUP($D109,RentsUA!$K$12:$Q$35,19,FALSE)),""))</f>
        <v/>
      </c>
      <c r="P109" s="588" t="str">
        <f>IF($M109=0,"",IFERROR(($M109+K109+L109)/(HLOOKUP($D109,RentsUA!$K$12:$Q$35,19,FALSE)),""))</f>
        <v/>
      </c>
      <c r="Q109" s="519"/>
      <c r="R109" s="858" t="str">
        <f>IF($Q109=0,"",VLOOKUP($Q109,RentsUA!$A$12:$H$35,MATCH($D109,RentsUA!$A$12:$H$12,0),FALSE))</f>
        <v/>
      </c>
      <c r="S109" s="517"/>
      <c r="T109" s="859"/>
      <c r="U109" s="857"/>
      <c r="V109" s="858" t="str">
        <f t="shared" si="36"/>
        <v/>
      </c>
      <c r="W109" s="590"/>
      <c r="X109" s="519"/>
      <c r="Y109" s="518" t="str">
        <f>IF(X109=0,"",VLOOKUP($X109,RentsUA!$A$12:$H$35,MATCH($D109,RentsUA!$A$12:$H$12,0),FALSE))</f>
        <v/>
      </c>
      <c r="Z109" s="647" t="str">
        <f t="shared" si="31"/>
        <v/>
      </c>
      <c r="AA109" s="1680" t="str">
        <f>IF(H109="","",IF(G109/HLOOKUP($H109,RentsUA!$M$8:$T$9,2,FALSE)&gt;1,"&gt; 80%","&lt;= 80%"))</f>
        <v/>
      </c>
      <c r="AB109" s="1448"/>
      <c r="AC109" s="1448"/>
      <c r="AD109" s="784"/>
      <c r="AE109" s="521"/>
      <c r="AF109" s="1050" t="str">
        <f>IF(AD109="","",IF(AD109=Lists!$U$3,M109,IF(AD109=Lists!$U$4,V109,IF(AD109=Lists!$U$5,Y109-L109,AE109))))</f>
        <v/>
      </c>
      <c r="AG109" s="518" t="str">
        <f t="shared" si="32"/>
        <v/>
      </c>
      <c r="AH109" s="588" t="str">
        <f t="shared" si="33"/>
        <v/>
      </c>
      <c r="AI109" s="588" t="str">
        <f>IF($AF109=0,0,IFERROR(($L109+$AF109)/(HLOOKUP($D109,RentsUA!$K$12:$Q$35,19,FALSE)),""))</f>
        <v/>
      </c>
      <c r="AJ109" s="588" t="str">
        <f>IF($AF109=0,0,IFERROR(($AF109+K109+L109)/(HLOOKUP($D109,RentsUA!$K$12:$Q$35,19,FALSE)),""))</f>
        <v/>
      </c>
      <c r="AK109" s="588" t="str">
        <f t="shared" si="37"/>
        <v/>
      </c>
      <c r="AL109" s="588" t="str">
        <f t="shared" si="38"/>
        <v/>
      </c>
      <c r="AM109" s="1448" t="str">
        <f t="shared" si="39"/>
        <v/>
      </c>
      <c r="AN109" s="1448" t="str">
        <f>IFERROR(AM109*(1+'7a.20YrDetails'!$F$9),"")</f>
        <v/>
      </c>
      <c r="AO109" s="1448" t="str">
        <f>IFERROR(AN109*(1+'7a.20YrDetails'!$F$9),"")</f>
        <v/>
      </c>
      <c r="AP109" s="1448" t="str">
        <f>IFERROR(AO109*(1+'7a.20YrDetails'!$F$9),"")</f>
        <v/>
      </c>
      <c r="AQ109" s="1448" t="str">
        <f>IFERROR(AP109*(1+'7a.20YrDetails'!$F$9),"")</f>
        <v/>
      </c>
      <c r="AR109" s="859"/>
      <c r="AS109" s="857"/>
      <c r="BP109" s="512" t="str">
        <f t="shared" si="40"/>
        <v/>
      </c>
      <c r="BQ109" s="5" t="str">
        <f t="array" ref="BQ109">IFERROR(INDEX($BP$13:$BP$412, MATCH(0, COUNTIF($BQ$12:$BQ108, $BP$13:$BP$412), 0)),"")</f>
        <v/>
      </c>
      <c r="BR109" s="512" t="str">
        <f t="shared" si="34"/>
        <v/>
      </c>
      <c r="BS109" s="512" t="str">
        <f t="array" ref="BS109">IFERROR(INDEX($BR$13:$BR$412, MATCH(0, COUNTIF($BS$12:$BS108, $BR$13:$BR$412), 0)),"")</f>
        <v/>
      </c>
    </row>
    <row r="110" spans="1:71" s="512" customFormat="1" ht="12.75">
      <c r="A110" s="514">
        <f t="shared" si="35"/>
        <v>98</v>
      </c>
      <c r="B110" s="592"/>
      <c r="C110" s="590"/>
      <c r="D110" s="515"/>
      <c r="E110" s="515"/>
      <c r="F110" s="516"/>
      <c r="G110" s="517"/>
      <c r="H110" s="515"/>
      <c r="I110" s="1341" t="str">
        <f>IFERROR(G110/HLOOKUP(H110,RentsUA!$B$8:$J$9,2),"")</f>
        <v/>
      </c>
      <c r="J110" s="515"/>
      <c r="K110" s="521"/>
      <c r="L110" s="857">
        <f t="shared" si="29"/>
        <v>0</v>
      </c>
      <c r="M110" s="856"/>
      <c r="N110" s="518">
        <f t="shared" si="30"/>
        <v>0</v>
      </c>
      <c r="O110" s="588" t="str">
        <f>IF($M110=0,"",IFERROR(($L110+$M110)/(HLOOKUP($D110,RentsUA!$K$12:$Q$35,19,FALSE)),""))</f>
        <v/>
      </c>
      <c r="P110" s="588" t="str">
        <f>IF($M110=0,"",IFERROR(($M110+K110+L110)/(HLOOKUP($D110,RentsUA!$K$12:$Q$35,19,FALSE)),""))</f>
        <v/>
      </c>
      <c r="Q110" s="519"/>
      <c r="R110" s="858" t="str">
        <f>IF($Q110=0,"",VLOOKUP($Q110,RentsUA!$A$12:$H$35,MATCH($D110,RentsUA!$A$12:$H$12,0),FALSE))</f>
        <v/>
      </c>
      <c r="S110" s="517"/>
      <c r="T110" s="859"/>
      <c r="U110" s="857"/>
      <c r="V110" s="858" t="str">
        <f t="shared" si="36"/>
        <v/>
      </c>
      <c r="W110" s="590"/>
      <c r="X110" s="519"/>
      <c r="Y110" s="518" t="str">
        <f>IF(X110=0,"",VLOOKUP($X110,RentsUA!$A$12:$H$35,MATCH($D110,RentsUA!$A$12:$H$12,0),FALSE))</f>
        <v/>
      </c>
      <c r="Z110" s="647" t="str">
        <f t="shared" si="31"/>
        <v/>
      </c>
      <c r="AA110" s="1680" t="str">
        <f>IF(H110="","",IF(G110/HLOOKUP($H110,RentsUA!$M$8:$T$9,2,FALSE)&gt;1,"&gt; 80%","&lt;= 80%"))</f>
        <v/>
      </c>
      <c r="AB110" s="1448"/>
      <c r="AC110" s="1448"/>
      <c r="AD110" s="784"/>
      <c r="AE110" s="521"/>
      <c r="AF110" s="1050" t="str">
        <f>IF(AD110="","",IF(AD110=Lists!$U$3,M110,IF(AD110=Lists!$U$4,V110,IF(AD110=Lists!$U$5,Y110-L110,AE110))))</f>
        <v/>
      </c>
      <c r="AG110" s="518" t="str">
        <f t="shared" si="32"/>
        <v/>
      </c>
      <c r="AH110" s="588" t="str">
        <f t="shared" si="33"/>
        <v/>
      </c>
      <c r="AI110" s="588" t="str">
        <f>IF($AF110=0,0,IFERROR(($L110+$AF110)/(HLOOKUP($D110,RentsUA!$K$12:$Q$35,19,FALSE)),""))</f>
        <v/>
      </c>
      <c r="AJ110" s="588" t="str">
        <f>IF($AF110=0,0,IFERROR(($AF110+K110+L110)/(HLOOKUP($D110,RentsUA!$K$12:$Q$35,19,FALSE)),""))</f>
        <v/>
      </c>
      <c r="AK110" s="588" t="str">
        <f t="shared" si="37"/>
        <v/>
      </c>
      <c r="AL110" s="588" t="str">
        <f t="shared" si="38"/>
        <v/>
      </c>
      <c r="AM110" s="1448" t="str">
        <f t="shared" si="39"/>
        <v/>
      </c>
      <c r="AN110" s="1448" t="str">
        <f>IFERROR(AM110*(1+'7a.20YrDetails'!$F$9),"")</f>
        <v/>
      </c>
      <c r="AO110" s="1448" t="str">
        <f>IFERROR(AN110*(1+'7a.20YrDetails'!$F$9),"")</f>
        <v/>
      </c>
      <c r="AP110" s="1448" t="str">
        <f>IFERROR(AO110*(1+'7a.20YrDetails'!$F$9),"")</f>
        <v/>
      </c>
      <c r="AQ110" s="1448" t="str">
        <f>IFERROR(AP110*(1+'7a.20YrDetails'!$F$9),"")</f>
        <v/>
      </c>
      <c r="AR110" s="859"/>
      <c r="AS110" s="857"/>
      <c r="BP110" s="512" t="str">
        <f t="shared" si="40"/>
        <v/>
      </c>
      <c r="BQ110" s="5" t="str">
        <f t="array" ref="BQ110">IFERROR(INDEX($BP$13:$BP$412, MATCH(0, COUNTIF($BQ$12:$BQ109, $BP$13:$BP$412), 0)),"")</f>
        <v/>
      </c>
      <c r="BR110" s="512" t="str">
        <f t="shared" si="34"/>
        <v/>
      </c>
      <c r="BS110" s="512" t="str">
        <f t="array" ref="BS110">IFERROR(INDEX($BR$13:$BR$412, MATCH(0, COUNTIF($BS$12:$BS109, $BR$13:$BR$412), 0)),"")</f>
        <v/>
      </c>
    </row>
    <row r="111" spans="1:71" s="512" customFormat="1" ht="12.75">
      <c r="A111" s="514">
        <f t="shared" si="35"/>
        <v>99</v>
      </c>
      <c r="B111" s="592"/>
      <c r="C111" s="590"/>
      <c r="D111" s="515"/>
      <c r="E111" s="515"/>
      <c r="F111" s="516"/>
      <c r="G111" s="517"/>
      <c r="H111" s="515"/>
      <c r="I111" s="1341" t="str">
        <f>IFERROR(G111/HLOOKUP(H111,RentsUA!$B$8:$J$9,2),"")</f>
        <v/>
      </c>
      <c r="J111" s="515"/>
      <c r="K111" s="521"/>
      <c r="L111" s="857">
        <f t="shared" si="29"/>
        <v>0</v>
      </c>
      <c r="M111" s="856"/>
      <c r="N111" s="518">
        <f t="shared" si="30"/>
        <v>0</v>
      </c>
      <c r="O111" s="588" t="str">
        <f>IF($M111=0,"",IFERROR(($L111+$M111)/(HLOOKUP($D111,RentsUA!$K$12:$Q$35,19,FALSE)),""))</f>
        <v/>
      </c>
      <c r="P111" s="588" t="str">
        <f>IF($M111=0,"",IFERROR(($M111+K111+L111)/(HLOOKUP($D111,RentsUA!$K$12:$Q$35,19,FALSE)),""))</f>
        <v/>
      </c>
      <c r="Q111" s="519"/>
      <c r="R111" s="858" t="str">
        <f>IF($Q111=0,"",VLOOKUP($Q111,RentsUA!$A$12:$H$35,MATCH($D111,RentsUA!$A$12:$H$12,0),FALSE))</f>
        <v/>
      </c>
      <c r="S111" s="517"/>
      <c r="T111" s="859"/>
      <c r="U111" s="857"/>
      <c r="V111" s="858" t="str">
        <f t="shared" si="36"/>
        <v/>
      </c>
      <c r="W111" s="590"/>
      <c r="X111" s="519"/>
      <c r="Y111" s="518" t="str">
        <f>IF(X111=0,"",VLOOKUP($X111,RentsUA!$A$12:$H$35,MATCH($D111,RentsUA!$A$12:$H$12,0),FALSE))</f>
        <v/>
      </c>
      <c r="Z111" s="647" t="str">
        <f t="shared" si="31"/>
        <v/>
      </c>
      <c r="AA111" s="1680" t="str">
        <f>IF(H111="","",IF(G111/HLOOKUP($H111,RentsUA!$M$8:$T$9,2,FALSE)&gt;1,"&gt; 80%","&lt;= 80%"))</f>
        <v/>
      </c>
      <c r="AB111" s="1448"/>
      <c r="AC111" s="1448"/>
      <c r="AD111" s="784"/>
      <c r="AE111" s="521"/>
      <c r="AF111" s="1050" t="str">
        <f>IF(AD111="","",IF(AD111=Lists!$U$3,M111,IF(AD111=Lists!$U$4,V111,IF(AD111=Lists!$U$5,Y111-L111,AE111))))</f>
        <v/>
      </c>
      <c r="AG111" s="518" t="str">
        <f t="shared" si="32"/>
        <v/>
      </c>
      <c r="AH111" s="588" t="str">
        <f t="shared" si="33"/>
        <v/>
      </c>
      <c r="AI111" s="588" t="str">
        <f>IF($AF111=0,0,IFERROR(($L111+$AF111)/(HLOOKUP($D111,RentsUA!$K$12:$Q$35,19,FALSE)),""))</f>
        <v/>
      </c>
      <c r="AJ111" s="588" t="str">
        <f>IF($AF111=0,0,IFERROR(($AF111+K111+L111)/(HLOOKUP($D111,RentsUA!$K$12:$Q$35,19,FALSE)),""))</f>
        <v/>
      </c>
      <c r="AK111" s="588" t="str">
        <f t="shared" si="37"/>
        <v/>
      </c>
      <c r="AL111" s="588" t="str">
        <f t="shared" si="38"/>
        <v/>
      </c>
      <c r="AM111" s="1448" t="str">
        <f t="shared" si="39"/>
        <v/>
      </c>
      <c r="AN111" s="1448" t="str">
        <f>IFERROR(AM111*(1+'7a.20YrDetails'!$F$9),"")</f>
        <v/>
      </c>
      <c r="AO111" s="1448" t="str">
        <f>IFERROR(AN111*(1+'7a.20YrDetails'!$F$9),"")</f>
        <v/>
      </c>
      <c r="AP111" s="1448" t="str">
        <f>IFERROR(AO111*(1+'7a.20YrDetails'!$F$9),"")</f>
        <v/>
      </c>
      <c r="AQ111" s="1448" t="str">
        <f>IFERROR(AP111*(1+'7a.20YrDetails'!$F$9),"")</f>
        <v/>
      </c>
      <c r="AR111" s="859"/>
      <c r="AS111" s="857"/>
      <c r="BP111" s="512" t="str">
        <f t="shared" si="40"/>
        <v/>
      </c>
      <c r="BQ111" s="5" t="str">
        <f t="array" ref="BQ111">IFERROR(INDEX($BP$13:$BP$412, MATCH(0, COUNTIF($BQ$12:$BQ110, $BP$13:$BP$412), 0)),"")</f>
        <v/>
      </c>
      <c r="BR111" s="512" t="str">
        <f t="shared" si="34"/>
        <v/>
      </c>
      <c r="BS111" s="512" t="str">
        <f t="array" ref="BS111">IFERROR(INDEX($BR$13:$BR$412, MATCH(0, COUNTIF($BS$12:$BS110, $BR$13:$BR$412), 0)),"")</f>
        <v/>
      </c>
    </row>
    <row r="112" spans="1:71" s="512" customFormat="1" ht="12.75">
      <c r="A112" s="514">
        <f t="shared" si="35"/>
        <v>100</v>
      </c>
      <c r="B112" s="592"/>
      <c r="C112" s="590"/>
      <c r="D112" s="515"/>
      <c r="E112" s="515"/>
      <c r="F112" s="516"/>
      <c r="G112" s="517"/>
      <c r="H112" s="515"/>
      <c r="I112" s="1341" t="str">
        <f>IFERROR(G112/HLOOKUP(H112,RentsUA!$B$8:$J$9,2),"")</f>
        <v/>
      </c>
      <c r="J112" s="515"/>
      <c r="K112" s="521"/>
      <c r="L112" s="857">
        <f t="shared" si="29"/>
        <v>0</v>
      </c>
      <c r="M112" s="856"/>
      <c r="N112" s="518">
        <f t="shared" si="30"/>
        <v>0</v>
      </c>
      <c r="O112" s="588" t="str">
        <f>IF($M112=0,"",IFERROR(($L112+$M112)/(HLOOKUP($D112,RentsUA!$K$12:$Q$35,19,FALSE)),""))</f>
        <v/>
      </c>
      <c r="P112" s="588" t="str">
        <f>IF($M112=0,"",IFERROR(($M112+K112+L112)/(HLOOKUP($D112,RentsUA!$K$12:$Q$35,19,FALSE)),""))</f>
        <v/>
      </c>
      <c r="Q112" s="519"/>
      <c r="R112" s="858" t="str">
        <f>IF($Q112=0,"",VLOOKUP($Q112,RentsUA!$A$12:$H$35,MATCH($D112,RentsUA!$A$12:$H$12,0),FALSE))</f>
        <v/>
      </c>
      <c r="S112" s="517"/>
      <c r="T112" s="859"/>
      <c r="U112" s="857"/>
      <c r="V112" s="858" t="str">
        <f t="shared" si="36"/>
        <v/>
      </c>
      <c r="W112" s="590"/>
      <c r="X112" s="519"/>
      <c r="Y112" s="518" t="str">
        <f>IF(X112=0,"",VLOOKUP($X112,RentsUA!$A$12:$H$35,MATCH($D112,RentsUA!$A$12:$H$12,0),FALSE))</f>
        <v/>
      </c>
      <c r="Z112" s="647" t="str">
        <f t="shared" si="31"/>
        <v/>
      </c>
      <c r="AA112" s="1680" t="str">
        <f>IF(H112="","",IF(G112/HLOOKUP($H112,RentsUA!$M$8:$T$9,2,FALSE)&gt;1,"&gt; 80%","&lt;= 80%"))</f>
        <v/>
      </c>
      <c r="AB112" s="1448"/>
      <c r="AC112" s="1448"/>
      <c r="AD112" s="784"/>
      <c r="AE112" s="521"/>
      <c r="AF112" s="1050" t="str">
        <f>IF(AD112="","",IF(AD112=Lists!$U$3,M112,IF(AD112=Lists!$U$4,V112,IF(AD112=Lists!$U$5,Y112-L112,AE112))))</f>
        <v/>
      </c>
      <c r="AG112" s="518" t="str">
        <f t="shared" si="32"/>
        <v/>
      </c>
      <c r="AH112" s="588" t="str">
        <f t="shared" si="33"/>
        <v/>
      </c>
      <c r="AI112" s="588" t="str">
        <f>IF($AF112=0,0,IFERROR(($L112+$AF112)/(HLOOKUP($D112,RentsUA!$K$12:$Q$35,19,FALSE)),""))</f>
        <v/>
      </c>
      <c r="AJ112" s="588" t="str">
        <f>IF($AF112=0,0,IFERROR(($AF112+K112+L112)/(HLOOKUP($D112,RentsUA!$K$12:$Q$35,19,FALSE)),""))</f>
        <v/>
      </c>
      <c r="AK112" s="588" t="str">
        <f t="shared" si="37"/>
        <v/>
      </c>
      <c r="AL112" s="588" t="str">
        <f t="shared" si="38"/>
        <v/>
      </c>
      <c r="AM112" s="1448" t="str">
        <f t="shared" si="39"/>
        <v/>
      </c>
      <c r="AN112" s="1448" t="str">
        <f>IFERROR(AM112*(1+'7a.20YrDetails'!$F$9),"")</f>
        <v/>
      </c>
      <c r="AO112" s="1448" t="str">
        <f>IFERROR(AN112*(1+'7a.20YrDetails'!$F$9),"")</f>
        <v/>
      </c>
      <c r="AP112" s="1448" t="str">
        <f>IFERROR(AO112*(1+'7a.20YrDetails'!$F$9),"")</f>
        <v/>
      </c>
      <c r="AQ112" s="1448" t="str">
        <f>IFERROR(AP112*(1+'7a.20YrDetails'!$F$9),"")</f>
        <v/>
      </c>
      <c r="AR112" s="859"/>
      <c r="AS112" s="857"/>
      <c r="BP112" s="512" t="str">
        <f t="shared" si="40"/>
        <v/>
      </c>
      <c r="BQ112" s="5" t="str">
        <f t="array" ref="BQ112">IFERROR(INDEX($BP$13:$BP$412, MATCH(0, COUNTIF($BQ$12:$BQ111, $BP$13:$BP$412), 0)),"")</f>
        <v/>
      </c>
      <c r="BR112" s="512" t="str">
        <f t="shared" si="34"/>
        <v/>
      </c>
      <c r="BS112" s="512" t="str">
        <f t="array" ref="BS112">IFERROR(INDEX($BR$13:$BR$412, MATCH(0, COUNTIF($BS$12:$BS111, $BR$13:$BR$412), 0)),"")</f>
        <v/>
      </c>
    </row>
    <row r="113" spans="1:71" s="512" customFormat="1" ht="12.75">
      <c r="A113" s="514">
        <f t="shared" si="35"/>
        <v>101</v>
      </c>
      <c r="B113" s="592"/>
      <c r="C113" s="590"/>
      <c r="D113" s="515"/>
      <c r="E113" s="515"/>
      <c r="F113" s="516"/>
      <c r="G113" s="517"/>
      <c r="H113" s="515"/>
      <c r="I113" s="1341" t="str">
        <f>IFERROR(G113/HLOOKUP(H113,RentsUA!$B$8:$J$9,2),"")</f>
        <v/>
      </c>
      <c r="J113" s="515"/>
      <c r="K113" s="521"/>
      <c r="L113" s="857">
        <f t="shared" si="29"/>
        <v>0</v>
      </c>
      <c r="M113" s="856"/>
      <c r="N113" s="518">
        <f t="shared" si="30"/>
        <v>0</v>
      </c>
      <c r="O113" s="588" t="str">
        <f>IF($M113=0,"",IFERROR(($L113+$M113)/(HLOOKUP($D113,RentsUA!$K$12:$Q$35,19,FALSE)),""))</f>
        <v/>
      </c>
      <c r="P113" s="588" t="str">
        <f>IF($M113=0,"",IFERROR(($M113+K113+L113)/(HLOOKUP($D113,RentsUA!$K$12:$Q$35,19,FALSE)),""))</f>
        <v/>
      </c>
      <c r="Q113" s="519"/>
      <c r="R113" s="858" t="str">
        <f>IF($Q113=0,"",VLOOKUP($Q113,RentsUA!$A$12:$H$35,MATCH($D113,RentsUA!$A$12:$H$12,0),FALSE))</f>
        <v/>
      </c>
      <c r="S113" s="517"/>
      <c r="T113" s="859"/>
      <c r="U113" s="857"/>
      <c r="V113" s="858" t="str">
        <f t="shared" si="36"/>
        <v/>
      </c>
      <c r="W113" s="590"/>
      <c r="X113" s="519"/>
      <c r="Y113" s="518" t="str">
        <f>IF(X113=0,"",VLOOKUP($X113,RentsUA!$A$12:$H$35,MATCH($D113,RentsUA!$A$12:$H$12,0),FALSE))</f>
        <v/>
      </c>
      <c r="Z113" s="647" t="str">
        <f t="shared" si="31"/>
        <v/>
      </c>
      <c r="AA113" s="1680" t="str">
        <f>IF(H113="","",IF(G113/HLOOKUP($H113,RentsUA!$M$8:$T$9,2,FALSE)&gt;1,"&gt; 80%","&lt;= 80%"))</f>
        <v/>
      </c>
      <c r="AB113" s="1448"/>
      <c r="AC113" s="1448"/>
      <c r="AD113" s="784"/>
      <c r="AE113" s="521"/>
      <c r="AF113" s="1050" t="str">
        <f>IF(AD113="","",IF(AD113=Lists!$U$3,M113,IF(AD113=Lists!$U$4,V113,IF(AD113=Lists!$U$5,Y113-L113,AE113))))</f>
        <v/>
      </c>
      <c r="AG113" s="518" t="str">
        <f t="shared" si="32"/>
        <v/>
      </c>
      <c r="AH113" s="588" t="str">
        <f t="shared" si="33"/>
        <v/>
      </c>
      <c r="AI113" s="588" t="str">
        <f>IF($AF113=0,0,IFERROR(($L113+$AF113)/(HLOOKUP($D113,RentsUA!$K$12:$Q$35,19,FALSE)),""))</f>
        <v/>
      </c>
      <c r="AJ113" s="588" t="str">
        <f>IF($AF113=0,0,IFERROR(($AF113+K113+L113)/(HLOOKUP($D113,RentsUA!$K$12:$Q$35,19,FALSE)),""))</f>
        <v/>
      </c>
      <c r="AK113" s="588" t="str">
        <f t="shared" si="37"/>
        <v/>
      </c>
      <c r="AL113" s="588" t="str">
        <f t="shared" si="38"/>
        <v/>
      </c>
      <c r="AM113" s="1448" t="str">
        <f t="shared" si="39"/>
        <v/>
      </c>
      <c r="AN113" s="1448" t="str">
        <f>IFERROR(AM113*(1+'7a.20YrDetails'!$F$9),"")</f>
        <v/>
      </c>
      <c r="AO113" s="1448" t="str">
        <f>IFERROR(AN113*(1+'7a.20YrDetails'!$F$9),"")</f>
        <v/>
      </c>
      <c r="AP113" s="1448" t="str">
        <f>IFERROR(AO113*(1+'7a.20YrDetails'!$F$9),"")</f>
        <v/>
      </c>
      <c r="AQ113" s="1448" t="str">
        <f>IFERROR(AP113*(1+'7a.20YrDetails'!$F$9),"")</f>
        <v/>
      </c>
      <c r="AR113" s="859"/>
      <c r="AS113" s="857"/>
      <c r="BP113" s="512" t="str">
        <f t="shared" si="40"/>
        <v/>
      </c>
      <c r="BQ113" s="5" t="str">
        <f t="array" ref="BQ113">IFERROR(INDEX($BP$13:$BP$412, MATCH(0, COUNTIF($BQ$12:$BQ112, $BP$13:$BP$412), 0)),"")</f>
        <v/>
      </c>
      <c r="BR113" s="512" t="str">
        <f t="shared" si="34"/>
        <v/>
      </c>
      <c r="BS113" s="512" t="str">
        <f t="array" ref="BS113">IFERROR(INDEX($BR$13:$BR$412, MATCH(0, COUNTIF($BS$12:$BS112, $BR$13:$BR$412), 0)),"")</f>
        <v/>
      </c>
    </row>
    <row r="114" spans="1:71" s="512" customFormat="1" ht="12.75">
      <c r="A114" s="514">
        <f t="shared" si="35"/>
        <v>102</v>
      </c>
      <c r="B114" s="592"/>
      <c r="C114" s="590"/>
      <c r="D114" s="515"/>
      <c r="E114" s="515"/>
      <c r="F114" s="516"/>
      <c r="G114" s="517"/>
      <c r="H114" s="515"/>
      <c r="I114" s="1341" t="str">
        <f>IFERROR(G114/HLOOKUP(H114,RentsUA!$B$8:$J$9,2),"")</f>
        <v/>
      </c>
      <c r="J114" s="515"/>
      <c r="K114" s="521"/>
      <c r="L114" s="857">
        <f t="shared" si="29"/>
        <v>0</v>
      </c>
      <c r="M114" s="856"/>
      <c r="N114" s="518">
        <f t="shared" si="30"/>
        <v>0</v>
      </c>
      <c r="O114" s="588" t="str">
        <f>IF($M114=0,"",IFERROR(($L114+$M114)/(HLOOKUP($D114,RentsUA!$K$12:$Q$35,19,FALSE)),""))</f>
        <v/>
      </c>
      <c r="P114" s="588" t="str">
        <f>IF($M114=0,"",IFERROR(($M114+K114+L114)/(HLOOKUP($D114,RentsUA!$K$12:$Q$35,19,FALSE)),""))</f>
        <v/>
      </c>
      <c r="Q114" s="519"/>
      <c r="R114" s="858" t="str">
        <f>IF($Q114=0,"",VLOOKUP($Q114,RentsUA!$A$12:$H$35,MATCH($D114,RentsUA!$A$12:$H$12,0),FALSE))</f>
        <v/>
      </c>
      <c r="S114" s="517"/>
      <c r="T114" s="859"/>
      <c r="U114" s="857"/>
      <c r="V114" s="858" t="str">
        <f t="shared" si="36"/>
        <v/>
      </c>
      <c r="W114" s="590"/>
      <c r="X114" s="519"/>
      <c r="Y114" s="518" t="str">
        <f>IF(X114=0,"",VLOOKUP($X114,RentsUA!$A$12:$H$35,MATCH($D114,RentsUA!$A$12:$H$12,0),FALSE))</f>
        <v/>
      </c>
      <c r="Z114" s="647" t="str">
        <f t="shared" si="31"/>
        <v/>
      </c>
      <c r="AA114" s="1680" t="str">
        <f>IF(H114="","",IF(G114/HLOOKUP($H114,RentsUA!$M$8:$T$9,2,FALSE)&gt;1,"&gt; 80%","&lt;= 80%"))</f>
        <v/>
      </c>
      <c r="AB114" s="1448"/>
      <c r="AC114" s="1448"/>
      <c r="AD114" s="784"/>
      <c r="AE114" s="521"/>
      <c r="AF114" s="1050" t="str">
        <f>IF(AD114="","",IF(AD114=Lists!$U$3,M114,IF(AD114=Lists!$U$4,V114,IF(AD114=Lists!$U$5,Y114-L114,AE114))))</f>
        <v/>
      </c>
      <c r="AG114" s="518" t="str">
        <f t="shared" si="32"/>
        <v/>
      </c>
      <c r="AH114" s="588" t="str">
        <f t="shared" si="33"/>
        <v/>
      </c>
      <c r="AI114" s="588" t="str">
        <f>IF($AF114=0,0,IFERROR(($L114+$AF114)/(HLOOKUP($D114,RentsUA!$K$12:$Q$35,19,FALSE)),""))</f>
        <v/>
      </c>
      <c r="AJ114" s="588" t="str">
        <f>IF($AF114=0,0,IFERROR(($AF114+K114+L114)/(HLOOKUP($D114,RentsUA!$K$12:$Q$35,19,FALSE)),""))</f>
        <v/>
      </c>
      <c r="AK114" s="588" t="str">
        <f t="shared" si="37"/>
        <v/>
      </c>
      <c r="AL114" s="588" t="str">
        <f t="shared" si="38"/>
        <v/>
      </c>
      <c r="AM114" s="1448" t="str">
        <f t="shared" si="39"/>
        <v/>
      </c>
      <c r="AN114" s="1448" t="str">
        <f>IFERROR(AM114*(1+'7a.20YrDetails'!$F$9),"")</f>
        <v/>
      </c>
      <c r="AO114" s="1448" t="str">
        <f>IFERROR(AN114*(1+'7a.20YrDetails'!$F$9),"")</f>
        <v/>
      </c>
      <c r="AP114" s="1448" t="str">
        <f>IFERROR(AO114*(1+'7a.20YrDetails'!$F$9),"")</f>
        <v/>
      </c>
      <c r="AQ114" s="1448" t="str">
        <f>IFERROR(AP114*(1+'7a.20YrDetails'!$F$9),"")</f>
        <v/>
      </c>
      <c r="AR114" s="859"/>
      <c r="AS114" s="857"/>
      <c r="BP114" s="512" t="str">
        <f t="shared" si="40"/>
        <v/>
      </c>
      <c r="BQ114" s="5" t="str">
        <f t="array" ref="BQ114">IFERROR(INDEX($BP$13:$BP$412, MATCH(0, COUNTIF($BQ$12:$BQ113, $BP$13:$BP$412), 0)),"")</f>
        <v/>
      </c>
      <c r="BR114" s="512" t="str">
        <f t="shared" si="34"/>
        <v/>
      </c>
      <c r="BS114" s="512" t="str">
        <f t="array" ref="BS114">IFERROR(INDEX($BR$13:$BR$412, MATCH(0, COUNTIF($BS$12:$BS113, $BR$13:$BR$412), 0)),"")</f>
        <v/>
      </c>
    </row>
    <row r="115" spans="1:71" s="512" customFormat="1" ht="12.75">
      <c r="A115" s="514">
        <f t="shared" si="35"/>
        <v>103</v>
      </c>
      <c r="B115" s="592"/>
      <c r="C115" s="590"/>
      <c r="D115" s="515"/>
      <c r="E115" s="515"/>
      <c r="F115" s="516"/>
      <c r="G115" s="517"/>
      <c r="H115" s="515"/>
      <c r="I115" s="1341" t="str">
        <f>IFERROR(G115/HLOOKUP(H115,RentsUA!$B$8:$J$9,2),"")</f>
        <v/>
      </c>
      <c r="J115" s="515"/>
      <c r="K115" s="521"/>
      <c r="L115" s="857">
        <f t="shared" si="29"/>
        <v>0</v>
      </c>
      <c r="M115" s="856"/>
      <c r="N115" s="518">
        <f t="shared" si="30"/>
        <v>0</v>
      </c>
      <c r="O115" s="588" t="str">
        <f>IF($M115=0,"",IFERROR(($L115+$M115)/(HLOOKUP($D115,RentsUA!$K$12:$Q$35,19,FALSE)),""))</f>
        <v/>
      </c>
      <c r="P115" s="588" t="str">
        <f>IF($M115=0,"",IFERROR(($M115+K115+L115)/(HLOOKUP($D115,RentsUA!$K$12:$Q$35,19,FALSE)),""))</f>
        <v/>
      </c>
      <c r="Q115" s="519"/>
      <c r="R115" s="858" t="str">
        <f>IF($Q115=0,"",VLOOKUP($Q115,RentsUA!$A$12:$H$35,MATCH($D115,RentsUA!$A$12:$H$12,0),FALSE))</f>
        <v/>
      </c>
      <c r="S115" s="517"/>
      <c r="T115" s="859"/>
      <c r="U115" s="857"/>
      <c r="V115" s="858" t="str">
        <f t="shared" si="36"/>
        <v/>
      </c>
      <c r="W115" s="590"/>
      <c r="X115" s="519"/>
      <c r="Y115" s="518" t="str">
        <f>IF(X115=0,"",VLOOKUP($X115,RentsUA!$A$12:$H$35,MATCH($D115,RentsUA!$A$12:$H$12,0),FALSE))</f>
        <v/>
      </c>
      <c r="Z115" s="647" t="str">
        <f t="shared" si="31"/>
        <v/>
      </c>
      <c r="AA115" s="1680" t="str">
        <f>IF(H115="","",IF(G115/HLOOKUP($H115,RentsUA!$M$8:$T$9,2,FALSE)&gt;1,"&gt; 80%","&lt;= 80%"))</f>
        <v/>
      </c>
      <c r="AB115" s="1448"/>
      <c r="AC115" s="1448"/>
      <c r="AD115" s="784"/>
      <c r="AE115" s="521"/>
      <c r="AF115" s="1050" t="str">
        <f>IF(AD115="","",IF(AD115=Lists!$U$3,M115,IF(AD115=Lists!$U$4,V115,IF(AD115=Lists!$U$5,Y115-L115,AE115))))</f>
        <v/>
      </c>
      <c r="AG115" s="518" t="str">
        <f t="shared" si="32"/>
        <v/>
      </c>
      <c r="AH115" s="588" t="str">
        <f t="shared" si="33"/>
        <v/>
      </c>
      <c r="AI115" s="588" t="str">
        <f>IF($AF115=0,0,IFERROR(($L115+$AF115)/(HLOOKUP($D115,RentsUA!$K$12:$Q$35,19,FALSE)),""))</f>
        <v/>
      </c>
      <c r="AJ115" s="588" t="str">
        <f>IF($AF115=0,0,IFERROR(($AF115+K115+L115)/(HLOOKUP($D115,RentsUA!$K$12:$Q$35,19,FALSE)),""))</f>
        <v/>
      </c>
      <c r="AK115" s="588" t="str">
        <f t="shared" si="37"/>
        <v/>
      </c>
      <c r="AL115" s="588" t="str">
        <f t="shared" si="38"/>
        <v/>
      </c>
      <c r="AM115" s="1448" t="str">
        <f t="shared" si="39"/>
        <v/>
      </c>
      <c r="AN115" s="1448" t="str">
        <f>IFERROR(AM115*(1+'7a.20YrDetails'!$F$9),"")</f>
        <v/>
      </c>
      <c r="AO115" s="1448" t="str">
        <f>IFERROR(AN115*(1+'7a.20YrDetails'!$F$9),"")</f>
        <v/>
      </c>
      <c r="AP115" s="1448" t="str">
        <f>IFERROR(AO115*(1+'7a.20YrDetails'!$F$9),"")</f>
        <v/>
      </c>
      <c r="AQ115" s="1448" t="str">
        <f>IFERROR(AP115*(1+'7a.20YrDetails'!$F$9),"")</f>
        <v/>
      </c>
      <c r="AR115" s="859"/>
      <c r="AS115" s="857"/>
      <c r="BP115" s="512" t="str">
        <f t="shared" si="40"/>
        <v/>
      </c>
      <c r="BQ115" s="5" t="str">
        <f t="array" ref="BQ115">IFERROR(INDEX($BP$13:$BP$412, MATCH(0, COUNTIF($BQ$12:$BQ114, $BP$13:$BP$412), 0)),"")</f>
        <v/>
      </c>
      <c r="BR115" s="512" t="str">
        <f t="shared" si="34"/>
        <v/>
      </c>
      <c r="BS115" s="512" t="str">
        <f t="array" ref="BS115">IFERROR(INDEX($BR$13:$BR$412, MATCH(0, COUNTIF($BS$12:$BS114, $BR$13:$BR$412), 0)),"")</f>
        <v/>
      </c>
    </row>
    <row r="116" spans="1:71" s="512" customFormat="1" ht="12.75">
      <c r="A116" s="514">
        <f t="shared" si="35"/>
        <v>104</v>
      </c>
      <c r="B116" s="592"/>
      <c r="C116" s="590"/>
      <c r="D116" s="515"/>
      <c r="E116" s="515"/>
      <c r="F116" s="516"/>
      <c r="G116" s="517"/>
      <c r="H116" s="515"/>
      <c r="I116" s="1341" t="str">
        <f>IFERROR(G116/HLOOKUP(H116,RentsUA!$B$8:$J$9,2),"")</f>
        <v/>
      </c>
      <c r="J116" s="515"/>
      <c r="K116" s="521"/>
      <c r="L116" s="857">
        <f t="shared" si="29"/>
        <v>0</v>
      </c>
      <c r="M116" s="856"/>
      <c r="N116" s="518">
        <f t="shared" si="30"/>
        <v>0</v>
      </c>
      <c r="O116" s="588" t="str">
        <f>IF($M116=0,"",IFERROR(($L116+$M116)/(HLOOKUP($D116,RentsUA!$K$12:$Q$35,19,FALSE)),""))</f>
        <v/>
      </c>
      <c r="P116" s="588" t="str">
        <f>IF($M116=0,"",IFERROR(($M116+K116+L116)/(HLOOKUP($D116,RentsUA!$K$12:$Q$35,19,FALSE)),""))</f>
        <v/>
      </c>
      <c r="Q116" s="519"/>
      <c r="R116" s="858" t="str">
        <f>IF($Q116=0,"",VLOOKUP($Q116,RentsUA!$A$12:$H$35,MATCH($D116,RentsUA!$A$12:$H$12,0),FALSE))</f>
        <v/>
      </c>
      <c r="S116" s="517"/>
      <c r="T116" s="859"/>
      <c r="U116" s="857"/>
      <c r="V116" s="858" t="str">
        <f t="shared" si="36"/>
        <v/>
      </c>
      <c r="W116" s="590"/>
      <c r="X116" s="519"/>
      <c r="Y116" s="518" t="str">
        <f>IF(X116=0,"",VLOOKUP($X116,RentsUA!$A$12:$H$35,MATCH($D116,RentsUA!$A$12:$H$12,0),FALSE))</f>
        <v/>
      </c>
      <c r="Z116" s="647" t="str">
        <f t="shared" si="31"/>
        <v/>
      </c>
      <c r="AA116" s="1680" t="str">
        <f>IF(H116="","",IF(G116/HLOOKUP($H116,RentsUA!$M$8:$T$9,2,FALSE)&gt;1,"&gt; 80%","&lt;= 80%"))</f>
        <v/>
      </c>
      <c r="AB116" s="1448"/>
      <c r="AC116" s="1448"/>
      <c r="AD116" s="784"/>
      <c r="AE116" s="521"/>
      <c r="AF116" s="1050" t="str">
        <f>IF(AD116="","",IF(AD116=Lists!$U$3,M116,IF(AD116=Lists!$U$4,V116,IF(AD116=Lists!$U$5,Y116-L116,AE116))))</f>
        <v/>
      </c>
      <c r="AG116" s="518" t="str">
        <f t="shared" si="32"/>
        <v/>
      </c>
      <c r="AH116" s="588" t="str">
        <f t="shared" si="33"/>
        <v/>
      </c>
      <c r="AI116" s="588" t="str">
        <f>IF($AF116=0,0,IFERROR(($L116+$AF116)/(HLOOKUP($D116,RentsUA!$K$12:$Q$35,19,FALSE)),""))</f>
        <v/>
      </c>
      <c r="AJ116" s="588" t="str">
        <f>IF($AF116=0,0,IFERROR(($AF116+K116+L116)/(HLOOKUP($D116,RentsUA!$K$12:$Q$35,19,FALSE)),""))</f>
        <v/>
      </c>
      <c r="AK116" s="588" t="str">
        <f t="shared" si="37"/>
        <v/>
      </c>
      <c r="AL116" s="588" t="str">
        <f t="shared" si="38"/>
        <v/>
      </c>
      <c r="AM116" s="1448" t="str">
        <f t="shared" si="39"/>
        <v/>
      </c>
      <c r="AN116" s="1448" t="str">
        <f>IFERROR(AM116*(1+'7a.20YrDetails'!$F$9),"")</f>
        <v/>
      </c>
      <c r="AO116" s="1448" t="str">
        <f>IFERROR(AN116*(1+'7a.20YrDetails'!$F$9),"")</f>
        <v/>
      </c>
      <c r="AP116" s="1448" t="str">
        <f>IFERROR(AO116*(1+'7a.20YrDetails'!$F$9),"")</f>
        <v/>
      </c>
      <c r="AQ116" s="1448" t="str">
        <f>IFERROR(AP116*(1+'7a.20YrDetails'!$F$9),"")</f>
        <v/>
      </c>
      <c r="AR116" s="859"/>
      <c r="AS116" s="857"/>
      <c r="BP116" s="512" t="str">
        <f t="shared" si="40"/>
        <v/>
      </c>
      <c r="BQ116" s="5" t="str">
        <f t="array" ref="BQ116">IFERROR(INDEX($BP$13:$BP$412, MATCH(0, COUNTIF($BQ$12:$BQ115, $BP$13:$BP$412), 0)),"")</f>
        <v/>
      </c>
      <c r="BR116" s="512" t="str">
        <f t="shared" si="34"/>
        <v/>
      </c>
      <c r="BS116" s="512" t="str">
        <f t="array" ref="BS116">IFERROR(INDEX($BR$13:$BR$412, MATCH(0, COUNTIF($BS$12:$BS115, $BR$13:$BR$412), 0)),"")</f>
        <v/>
      </c>
    </row>
    <row r="117" spans="1:71" s="512" customFormat="1" ht="12.75">
      <c r="A117" s="514">
        <f t="shared" si="35"/>
        <v>105</v>
      </c>
      <c r="B117" s="592"/>
      <c r="C117" s="590"/>
      <c r="D117" s="515"/>
      <c r="E117" s="515"/>
      <c r="F117" s="516"/>
      <c r="G117" s="517"/>
      <c r="H117" s="515"/>
      <c r="I117" s="1341" t="str">
        <f>IFERROR(G117/HLOOKUP(H117,RentsUA!$B$8:$J$9,2),"")</f>
        <v/>
      </c>
      <c r="J117" s="515"/>
      <c r="K117" s="521"/>
      <c r="L117" s="857">
        <f t="shared" si="29"/>
        <v>0</v>
      </c>
      <c r="M117" s="856"/>
      <c r="N117" s="518">
        <f t="shared" si="30"/>
        <v>0</v>
      </c>
      <c r="O117" s="588" t="str">
        <f>IF($M117=0,"",IFERROR(($L117+$M117)/(HLOOKUP($D117,RentsUA!$K$12:$Q$35,19,FALSE)),""))</f>
        <v/>
      </c>
      <c r="P117" s="588" t="str">
        <f>IF($M117=0,"",IFERROR(($M117+K117+L117)/(HLOOKUP($D117,RentsUA!$K$12:$Q$35,19,FALSE)),""))</f>
        <v/>
      </c>
      <c r="Q117" s="519"/>
      <c r="R117" s="858" t="str">
        <f>IF($Q117=0,"",VLOOKUP($Q117,RentsUA!$A$12:$H$35,MATCH($D117,RentsUA!$A$12:$H$12,0),FALSE))</f>
        <v/>
      </c>
      <c r="S117" s="517"/>
      <c r="T117" s="859"/>
      <c r="U117" s="857"/>
      <c r="V117" s="858" t="str">
        <f t="shared" si="36"/>
        <v/>
      </c>
      <c r="W117" s="590"/>
      <c r="X117" s="519"/>
      <c r="Y117" s="518" t="str">
        <f>IF(X117=0,"",VLOOKUP($X117,RentsUA!$A$12:$H$35,MATCH($D117,RentsUA!$A$12:$H$12,0),FALSE))</f>
        <v/>
      </c>
      <c r="Z117" s="647" t="str">
        <f t="shared" si="31"/>
        <v/>
      </c>
      <c r="AA117" s="1680" t="str">
        <f>IF(H117="","",IF(G117/HLOOKUP($H117,RentsUA!$M$8:$T$9,2,FALSE)&gt;1,"&gt; 80%","&lt;= 80%"))</f>
        <v/>
      </c>
      <c r="AB117" s="1448"/>
      <c r="AC117" s="1448"/>
      <c r="AD117" s="784"/>
      <c r="AE117" s="521"/>
      <c r="AF117" s="1050" t="str">
        <f>IF(AD117="","",IF(AD117=Lists!$U$3,M117,IF(AD117=Lists!$U$4,V117,IF(AD117=Lists!$U$5,Y117-L117,AE117))))</f>
        <v/>
      </c>
      <c r="AG117" s="518" t="str">
        <f t="shared" si="32"/>
        <v/>
      </c>
      <c r="AH117" s="588" t="str">
        <f t="shared" si="33"/>
        <v/>
      </c>
      <c r="AI117" s="588" t="str">
        <f>IF($AF117=0,0,IFERROR(($L117+$AF117)/(HLOOKUP($D117,RentsUA!$K$12:$Q$35,19,FALSE)),""))</f>
        <v/>
      </c>
      <c r="AJ117" s="588" t="str">
        <f>IF($AF117=0,0,IFERROR(($AF117+K117+L117)/(HLOOKUP($D117,RentsUA!$K$12:$Q$35,19,FALSE)),""))</f>
        <v/>
      </c>
      <c r="AK117" s="588" t="str">
        <f t="shared" si="37"/>
        <v/>
      </c>
      <c r="AL117" s="588" t="str">
        <f t="shared" si="38"/>
        <v/>
      </c>
      <c r="AM117" s="1448" t="str">
        <f t="shared" si="39"/>
        <v/>
      </c>
      <c r="AN117" s="1448" t="str">
        <f>IFERROR(AM117*(1+'7a.20YrDetails'!$F$9),"")</f>
        <v/>
      </c>
      <c r="AO117" s="1448" t="str">
        <f>IFERROR(AN117*(1+'7a.20YrDetails'!$F$9),"")</f>
        <v/>
      </c>
      <c r="AP117" s="1448" t="str">
        <f>IFERROR(AO117*(1+'7a.20YrDetails'!$F$9),"")</f>
        <v/>
      </c>
      <c r="AQ117" s="1448" t="str">
        <f>IFERROR(AP117*(1+'7a.20YrDetails'!$F$9),"")</f>
        <v/>
      </c>
      <c r="AR117" s="859"/>
      <c r="AS117" s="857"/>
      <c r="BP117" s="512" t="str">
        <f t="shared" si="40"/>
        <v/>
      </c>
      <c r="BQ117" s="5" t="str">
        <f t="array" ref="BQ117">IFERROR(INDEX($BP$13:$BP$412, MATCH(0, COUNTIF($BQ$12:$BQ116, $BP$13:$BP$412), 0)),"")</f>
        <v/>
      </c>
      <c r="BR117" s="512" t="str">
        <f t="shared" si="34"/>
        <v/>
      </c>
      <c r="BS117" s="512" t="str">
        <f t="array" ref="BS117">IFERROR(INDEX($BR$13:$BR$412, MATCH(0, COUNTIF($BS$12:$BS116, $BR$13:$BR$412), 0)),"")</f>
        <v/>
      </c>
    </row>
    <row r="118" spans="1:71" s="512" customFormat="1" ht="12.75">
      <c r="A118" s="514">
        <f t="shared" si="35"/>
        <v>106</v>
      </c>
      <c r="B118" s="592"/>
      <c r="C118" s="590"/>
      <c r="D118" s="515"/>
      <c r="E118" s="515"/>
      <c r="F118" s="516"/>
      <c r="G118" s="517"/>
      <c r="H118" s="515"/>
      <c r="I118" s="1341" t="str">
        <f>IFERROR(G118/HLOOKUP(H118,RentsUA!$B$8:$J$9,2),"")</f>
        <v/>
      </c>
      <c r="J118" s="515"/>
      <c r="K118" s="521"/>
      <c r="L118" s="857">
        <f t="shared" si="29"/>
        <v>0</v>
      </c>
      <c r="M118" s="856"/>
      <c r="N118" s="518">
        <f t="shared" si="30"/>
        <v>0</v>
      </c>
      <c r="O118" s="588" t="str">
        <f>IF($M118=0,"",IFERROR(($L118+$M118)/(HLOOKUP($D118,RentsUA!$K$12:$Q$35,19,FALSE)),""))</f>
        <v/>
      </c>
      <c r="P118" s="588" t="str">
        <f>IF($M118=0,"",IFERROR(($M118+K118+L118)/(HLOOKUP($D118,RentsUA!$K$12:$Q$35,19,FALSE)),""))</f>
        <v/>
      </c>
      <c r="Q118" s="519"/>
      <c r="R118" s="858" t="str">
        <f>IF($Q118=0,"",VLOOKUP($Q118,RentsUA!$A$12:$H$35,MATCH($D118,RentsUA!$A$12:$H$12,0),FALSE))</f>
        <v/>
      </c>
      <c r="S118" s="517"/>
      <c r="T118" s="859"/>
      <c r="U118" s="857"/>
      <c r="V118" s="858" t="str">
        <f t="shared" si="36"/>
        <v/>
      </c>
      <c r="W118" s="590"/>
      <c r="X118" s="519"/>
      <c r="Y118" s="518" t="str">
        <f>IF(X118=0,"",VLOOKUP($X118,RentsUA!$A$12:$H$35,MATCH($D118,RentsUA!$A$12:$H$12,0),FALSE))</f>
        <v/>
      </c>
      <c r="Z118" s="647" t="str">
        <f t="shared" si="31"/>
        <v/>
      </c>
      <c r="AA118" s="1680" t="str">
        <f>IF(H118="","",IF(G118/HLOOKUP($H118,RentsUA!$M$8:$T$9,2,FALSE)&gt;1,"&gt; 80%","&lt;= 80%"))</f>
        <v/>
      </c>
      <c r="AB118" s="1448"/>
      <c r="AC118" s="1448"/>
      <c r="AD118" s="784"/>
      <c r="AE118" s="521"/>
      <c r="AF118" s="1050" t="str">
        <f>IF(AD118="","",IF(AD118=Lists!$U$3,M118,IF(AD118=Lists!$U$4,V118,IF(AD118=Lists!$U$5,Y118-L118,AE118))))</f>
        <v/>
      </c>
      <c r="AG118" s="518" t="str">
        <f t="shared" si="32"/>
        <v/>
      </c>
      <c r="AH118" s="588" t="str">
        <f t="shared" si="33"/>
        <v/>
      </c>
      <c r="AI118" s="588" t="str">
        <f>IF($AF118=0,0,IFERROR(($L118+$AF118)/(HLOOKUP($D118,RentsUA!$K$12:$Q$35,19,FALSE)),""))</f>
        <v/>
      </c>
      <c r="AJ118" s="588" t="str">
        <f>IF($AF118=0,0,IFERROR(($AF118+K118+L118)/(HLOOKUP($D118,RentsUA!$K$12:$Q$35,19,FALSE)),""))</f>
        <v/>
      </c>
      <c r="AK118" s="588" t="str">
        <f t="shared" si="37"/>
        <v/>
      </c>
      <c r="AL118" s="588" t="str">
        <f t="shared" si="38"/>
        <v/>
      </c>
      <c r="AM118" s="1448" t="str">
        <f t="shared" si="39"/>
        <v/>
      </c>
      <c r="AN118" s="1448" t="str">
        <f>IFERROR(AM118*(1+'7a.20YrDetails'!$F$9),"")</f>
        <v/>
      </c>
      <c r="AO118" s="1448" t="str">
        <f>IFERROR(AN118*(1+'7a.20YrDetails'!$F$9),"")</f>
        <v/>
      </c>
      <c r="AP118" s="1448" t="str">
        <f>IFERROR(AO118*(1+'7a.20YrDetails'!$F$9),"")</f>
        <v/>
      </c>
      <c r="AQ118" s="1448" t="str">
        <f>IFERROR(AP118*(1+'7a.20YrDetails'!$F$9),"")</f>
        <v/>
      </c>
      <c r="AR118" s="859"/>
      <c r="AS118" s="857"/>
      <c r="BP118" s="512" t="str">
        <f t="shared" si="40"/>
        <v/>
      </c>
      <c r="BQ118" s="5" t="str">
        <f t="array" ref="BQ118">IFERROR(INDEX($BP$13:$BP$412, MATCH(0, COUNTIF($BQ$12:$BQ117, $BP$13:$BP$412), 0)),"")</f>
        <v/>
      </c>
      <c r="BR118" s="512" t="str">
        <f t="shared" si="34"/>
        <v/>
      </c>
      <c r="BS118" s="512" t="str">
        <f t="array" ref="BS118">IFERROR(INDEX($BR$13:$BR$412, MATCH(0, COUNTIF($BS$12:$BS117, $BR$13:$BR$412), 0)),"")</f>
        <v/>
      </c>
    </row>
    <row r="119" spans="1:71" s="512" customFormat="1" ht="12.75">
      <c r="A119" s="514">
        <f t="shared" si="35"/>
        <v>107</v>
      </c>
      <c r="B119" s="592"/>
      <c r="C119" s="590"/>
      <c r="D119" s="515"/>
      <c r="E119" s="515"/>
      <c r="F119" s="516"/>
      <c r="G119" s="517"/>
      <c r="H119" s="515"/>
      <c r="I119" s="1341" t="str">
        <f>IFERROR(G119/HLOOKUP(H119,RentsUA!$B$8:$J$9,2),"")</f>
        <v/>
      </c>
      <c r="J119" s="515"/>
      <c r="K119" s="521"/>
      <c r="L119" s="857">
        <f t="shared" si="29"/>
        <v>0</v>
      </c>
      <c r="M119" s="856"/>
      <c r="N119" s="518">
        <f t="shared" si="30"/>
        <v>0</v>
      </c>
      <c r="O119" s="588" t="str">
        <f>IF($M119=0,"",IFERROR(($L119+$M119)/(HLOOKUP($D119,RentsUA!$K$12:$Q$35,19,FALSE)),""))</f>
        <v/>
      </c>
      <c r="P119" s="588" t="str">
        <f>IF($M119=0,"",IFERROR(($M119+K119+L119)/(HLOOKUP($D119,RentsUA!$K$12:$Q$35,19,FALSE)),""))</f>
        <v/>
      </c>
      <c r="Q119" s="519"/>
      <c r="R119" s="858" t="str">
        <f>IF($Q119=0,"",VLOOKUP($Q119,RentsUA!$A$12:$H$35,MATCH($D119,RentsUA!$A$12:$H$12,0),FALSE))</f>
        <v/>
      </c>
      <c r="S119" s="517"/>
      <c r="T119" s="859"/>
      <c r="U119" s="857"/>
      <c r="V119" s="858" t="str">
        <f t="shared" si="36"/>
        <v/>
      </c>
      <c r="W119" s="590"/>
      <c r="X119" s="519"/>
      <c r="Y119" s="518" t="str">
        <f>IF(X119=0,"",VLOOKUP($X119,RentsUA!$A$12:$H$35,MATCH($D119,RentsUA!$A$12:$H$12,0),FALSE))</f>
        <v/>
      </c>
      <c r="Z119" s="647" t="str">
        <f t="shared" si="31"/>
        <v/>
      </c>
      <c r="AA119" s="1680" t="str">
        <f>IF(H119="","",IF(G119/HLOOKUP($H119,RentsUA!$M$8:$T$9,2,FALSE)&gt;1,"&gt; 80%","&lt;= 80%"))</f>
        <v/>
      </c>
      <c r="AB119" s="1448"/>
      <c r="AC119" s="1448"/>
      <c r="AD119" s="784"/>
      <c r="AE119" s="521"/>
      <c r="AF119" s="1050" t="str">
        <f>IF(AD119="","",IF(AD119=Lists!$U$3,M119,IF(AD119=Lists!$U$4,V119,IF(AD119=Lists!$U$5,Y119-L119,AE119))))</f>
        <v/>
      </c>
      <c r="AG119" s="518" t="str">
        <f t="shared" si="32"/>
        <v/>
      </c>
      <c r="AH119" s="588" t="str">
        <f t="shared" si="33"/>
        <v/>
      </c>
      <c r="AI119" s="588" t="str">
        <f>IF($AF119=0,0,IFERROR(($L119+$AF119)/(HLOOKUP($D119,RentsUA!$K$12:$Q$35,19,FALSE)),""))</f>
        <v/>
      </c>
      <c r="AJ119" s="588" t="str">
        <f>IF($AF119=0,0,IFERROR(($AF119+K119+L119)/(HLOOKUP($D119,RentsUA!$K$12:$Q$35,19,FALSE)),""))</f>
        <v/>
      </c>
      <c r="AK119" s="588" t="str">
        <f t="shared" si="37"/>
        <v/>
      </c>
      <c r="AL119" s="588" t="str">
        <f t="shared" si="38"/>
        <v/>
      </c>
      <c r="AM119" s="1448" t="str">
        <f t="shared" si="39"/>
        <v/>
      </c>
      <c r="AN119" s="1448" t="str">
        <f>IFERROR(AM119*(1+'7a.20YrDetails'!$F$9),"")</f>
        <v/>
      </c>
      <c r="AO119" s="1448" t="str">
        <f>IFERROR(AN119*(1+'7a.20YrDetails'!$F$9),"")</f>
        <v/>
      </c>
      <c r="AP119" s="1448" t="str">
        <f>IFERROR(AO119*(1+'7a.20YrDetails'!$F$9),"")</f>
        <v/>
      </c>
      <c r="AQ119" s="1448" t="str">
        <f>IFERROR(AP119*(1+'7a.20YrDetails'!$F$9),"")</f>
        <v/>
      </c>
      <c r="AR119" s="859"/>
      <c r="AS119" s="857"/>
      <c r="BP119" s="512" t="str">
        <f t="shared" si="40"/>
        <v/>
      </c>
      <c r="BQ119" s="5" t="str">
        <f t="array" ref="BQ119">IFERROR(INDEX($BP$13:$BP$412, MATCH(0, COUNTIF($BQ$12:$BQ118, $BP$13:$BP$412), 0)),"")</f>
        <v/>
      </c>
      <c r="BR119" s="512" t="str">
        <f t="shared" si="34"/>
        <v/>
      </c>
      <c r="BS119" s="512" t="str">
        <f t="array" ref="BS119">IFERROR(INDEX($BR$13:$BR$412, MATCH(0, COUNTIF($BS$12:$BS118, $BR$13:$BR$412), 0)),"")</f>
        <v/>
      </c>
    </row>
    <row r="120" spans="1:71" s="512" customFormat="1" ht="12.75">
      <c r="A120" s="514">
        <f t="shared" si="35"/>
        <v>108</v>
      </c>
      <c r="B120" s="592"/>
      <c r="C120" s="590"/>
      <c r="D120" s="515"/>
      <c r="E120" s="515"/>
      <c r="F120" s="516"/>
      <c r="G120" s="517"/>
      <c r="H120" s="515"/>
      <c r="I120" s="1341" t="str">
        <f>IFERROR(G120/HLOOKUP(H120,RentsUA!$B$8:$J$9,2),"")</f>
        <v/>
      </c>
      <c r="J120" s="515"/>
      <c r="K120" s="521"/>
      <c r="L120" s="857">
        <f t="shared" si="29"/>
        <v>0</v>
      </c>
      <c r="M120" s="856"/>
      <c r="N120" s="518">
        <f t="shared" si="30"/>
        <v>0</v>
      </c>
      <c r="O120" s="588" t="str">
        <f>IF($M120=0,"",IFERROR(($L120+$M120)/(HLOOKUP($D120,RentsUA!$K$12:$Q$35,19,FALSE)),""))</f>
        <v/>
      </c>
      <c r="P120" s="588" t="str">
        <f>IF($M120=0,"",IFERROR(($M120+K120+L120)/(HLOOKUP($D120,RentsUA!$K$12:$Q$35,19,FALSE)),""))</f>
        <v/>
      </c>
      <c r="Q120" s="519"/>
      <c r="R120" s="858" t="str">
        <f>IF($Q120=0,"",VLOOKUP($Q120,RentsUA!$A$12:$H$35,MATCH($D120,RentsUA!$A$12:$H$12,0),FALSE))</f>
        <v/>
      </c>
      <c r="S120" s="517"/>
      <c r="T120" s="859"/>
      <c r="U120" s="857"/>
      <c r="V120" s="858" t="str">
        <f t="shared" si="36"/>
        <v/>
      </c>
      <c r="W120" s="590"/>
      <c r="X120" s="519"/>
      <c r="Y120" s="518" t="str">
        <f>IF(X120=0,"",VLOOKUP($X120,RentsUA!$A$12:$H$35,MATCH($D120,RentsUA!$A$12:$H$12,0),FALSE))</f>
        <v/>
      </c>
      <c r="Z120" s="647" t="str">
        <f t="shared" si="31"/>
        <v/>
      </c>
      <c r="AA120" s="1680" t="str">
        <f>IF(H120="","",IF(G120/HLOOKUP($H120,RentsUA!$M$8:$T$9,2,FALSE)&gt;1,"&gt; 80%","&lt;= 80%"))</f>
        <v/>
      </c>
      <c r="AB120" s="1448"/>
      <c r="AC120" s="1448"/>
      <c r="AD120" s="784"/>
      <c r="AE120" s="521"/>
      <c r="AF120" s="1050" t="str">
        <f>IF(AD120="","",IF(AD120=Lists!$U$3,M120,IF(AD120=Lists!$U$4,V120,IF(AD120=Lists!$U$5,Y120-L120,AE120))))</f>
        <v/>
      </c>
      <c r="AG120" s="518" t="str">
        <f t="shared" si="32"/>
        <v/>
      </c>
      <c r="AH120" s="588" t="str">
        <f t="shared" si="33"/>
        <v/>
      </c>
      <c r="AI120" s="588" t="str">
        <f>IF($AF120=0,0,IFERROR(($L120+$AF120)/(HLOOKUP($D120,RentsUA!$K$12:$Q$35,19,FALSE)),""))</f>
        <v/>
      </c>
      <c r="AJ120" s="588" t="str">
        <f>IF($AF120=0,0,IFERROR(($AF120+K120+L120)/(HLOOKUP($D120,RentsUA!$K$12:$Q$35,19,FALSE)),""))</f>
        <v/>
      </c>
      <c r="AK120" s="588" t="str">
        <f t="shared" si="37"/>
        <v/>
      </c>
      <c r="AL120" s="588" t="str">
        <f t="shared" si="38"/>
        <v/>
      </c>
      <c r="AM120" s="1448" t="str">
        <f t="shared" si="39"/>
        <v/>
      </c>
      <c r="AN120" s="1448" t="str">
        <f>IFERROR(AM120*(1+'7a.20YrDetails'!$F$9),"")</f>
        <v/>
      </c>
      <c r="AO120" s="1448" t="str">
        <f>IFERROR(AN120*(1+'7a.20YrDetails'!$F$9),"")</f>
        <v/>
      </c>
      <c r="AP120" s="1448" t="str">
        <f>IFERROR(AO120*(1+'7a.20YrDetails'!$F$9),"")</f>
        <v/>
      </c>
      <c r="AQ120" s="1448" t="str">
        <f>IFERROR(AP120*(1+'7a.20YrDetails'!$F$9),"")</f>
        <v/>
      </c>
      <c r="AR120" s="859"/>
      <c r="AS120" s="857"/>
      <c r="BP120" s="512" t="str">
        <f t="shared" si="40"/>
        <v/>
      </c>
      <c r="BQ120" s="5" t="str">
        <f t="array" ref="BQ120">IFERROR(INDEX($BP$13:$BP$412, MATCH(0, COUNTIF($BQ$12:$BQ119, $BP$13:$BP$412), 0)),"")</f>
        <v/>
      </c>
      <c r="BR120" s="512" t="str">
        <f t="shared" si="34"/>
        <v/>
      </c>
      <c r="BS120" s="512" t="str">
        <f t="array" ref="BS120">IFERROR(INDEX($BR$13:$BR$412, MATCH(0, COUNTIF($BS$12:$BS119, $BR$13:$BR$412), 0)),"")</f>
        <v/>
      </c>
    </row>
    <row r="121" spans="1:71" s="512" customFormat="1" ht="12.75">
      <c r="A121" s="514">
        <f t="shared" si="35"/>
        <v>109</v>
      </c>
      <c r="B121" s="592"/>
      <c r="C121" s="590"/>
      <c r="D121" s="515"/>
      <c r="E121" s="515"/>
      <c r="F121" s="516"/>
      <c r="G121" s="517"/>
      <c r="H121" s="515"/>
      <c r="I121" s="1341" t="str">
        <f>IFERROR(G121/HLOOKUP(H121,RentsUA!$B$8:$J$9,2),"")</f>
        <v/>
      </c>
      <c r="J121" s="515"/>
      <c r="K121" s="521"/>
      <c r="L121" s="857">
        <f t="shared" si="29"/>
        <v>0</v>
      </c>
      <c r="M121" s="856"/>
      <c r="N121" s="518">
        <f t="shared" si="30"/>
        <v>0</v>
      </c>
      <c r="O121" s="588" t="str">
        <f>IF($M121=0,"",IFERROR(($L121+$M121)/(HLOOKUP($D121,RentsUA!$K$12:$Q$35,19,FALSE)),""))</f>
        <v/>
      </c>
      <c r="P121" s="588" t="str">
        <f>IF($M121=0,"",IFERROR(($M121+K121+L121)/(HLOOKUP($D121,RentsUA!$K$12:$Q$35,19,FALSE)),""))</f>
        <v/>
      </c>
      <c r="Q121" s="519"/>
      <c r="R121" s="858" t="str">
        <f>IF($Q121=0,"",VLOOKUP($Q121,RentsUA!$A$12:$H$35,MATCH($D121,RentsUA!$A$12:$H$12,0),FALSE))</f>
        <v/>
      </c>
      <c r="S121" s="517"/>
      <c r="T121" s="859"/>
      <c r="U121" s="857"/>
      <c r="V121" s="858" t="str">
        <f t="shared" si="36"/>
        <v/>
      </c>
      <c r="W121" s="590"/>
      <c r="X121" s="519"/>
      <c r="Y121" s="518" t="str">
        <f>IF(X121=0,"",VLOOKUP($X121,RentsUA!$A$12:$H$35,MATCH($D121,RentsUA!$A$12:$H$12,0),FALSE))</f>
        <v/>
      </c>
      <c r="Z121" s="647" t="str">
        <f t="shared" si="31"/>
        <v/>
      </c>
      <c r="AA121" s="1680" t="str">
        <f>IF(H121="","",IF(G121/HLOOKUP($H121,RentsUA!$M$8:$T$9,2,FALSE)&gt;1,"&gt; 80%","&lt;= 80%"))</f>
        <v/>
      </c>
      <c r="AB121" s="1448"/>
      <c r="AC121" s="1448"/>
      <c r="AD121" s="784"/>
      <c r="AE121" s="521"/>
      <c r="AF121" s="1050" t="str">
        <f>IF(AD121="","",IF(AD121=Lists!$U$3,M121,IF(AD121=Lists!$U$4,V121,IF(AD121=Lists!$U$5,Y121-L121,AE121))))</f>
        <v/>
      </c>
      <c r="AG121" s="518" t="str">
        <f t="shared" si="32"/>
        <v/>
      </c>
      <c r="AH121" s="588" t="str">
        <f t="shared" si="33"/>
        <v/>
      </c>
      <c r="AI121" s="588" t="str">
        <f>IF($AF121=0,0,IFERROR(($L121+$AF121)/(HLOOKUP($D121,RentsUA!$K$12:$Q$35,19,FALSE)),""))</f>
        <v/>
      </c>
      <c r="AJ121" s="588" t="str">
        <f>IF($AF121=0,0,IFERROR(($AF121+K121+L121)/(HLOOKUP($D121,RentsUA!$K$12:$Q$35,19,FALSE)),""))</f>
        <v/>
      </c>
      <c r="AK121" s="588" t="str">
        <f t="shared" si="37"/>
        <v/>
      </c>
      <c r="AL121" s="588" t="str">
        <f t="shared" si="38"/>
        <v/>
      </c>
      <c r="AM121" s="1448" t="str">
        <f t="shared" si="39"/>
        <v/>
      </c>
      <c r="AN121" s="1448" t="str">
        <f>IFERROR(AM121*(1+'7a.20YrDetails'!$F$9),"")</f>
        <v/>
      </c>
      <c r="AO121" s="1448" t="str">
        <f>IFERROR(AN121*(1+'7a.20YrDetails'!$F$9),"")</f>
        <v/>
      </c>
      <c r="AP121" s="1448" t="str">
        <f>IFERROR(AO121*(1+'7a.20YrDetails'!$F$9),"")</f>
        <v/>
      </c>
      <c r="AQ121" s="1448" t="str">
        <f>IFERROR(AP121*(1+'7a.20YrDetails'!$F$9),"")</f>
        <v/>
      </c>
      <c r="AR121" s="859"/>
      <c r="AS121" s="857"/>
      <c r="BP121" s="512" t="str">
        <f t="shared" si="40"/>
        <v/>
      </c>
      <c r="BQ121" s="5" t="str">
        <f t="array" ref="BQ121">IFERROR(INDEX($BP$13:$BP$412, MATCH(0, COUNTIF($BQ$12:$BQ120, $BP$13:$BP$412), 0)),"")</f>
        <v/>
      </c>
      <c r="BR121" s="512" t="str">
        <f t="shared" si="34"/>
        <v/>
      </c>
      <c r="BS121" s="512" t="str">
        <f t="array" ref="BS121">IFERROR(INDEX($BR$13:$BR$412, MATCH(0, COUNTIF($BS$12:$BS120, $BR$13:$BR$412), 0)),"")</f>
        <v/>
      </c>
    </row>
    <row r="122" spans="1:71" s="512" customFormat="1" ht="12.75">
      <c r="A122" s="514">
        <f t="shared" si="35"/>
        <v>110</v>
      </c>
      <c r="B122" s="592"/>
      <c r="C122" s="590"/>
      <c r="D122" s="515"/>
      <c r="E122" s="515"/>
      <c r="F122" s="516"/>
      <c r="G122" s="517"/>
      <c r="H122" s="515"/>
      <c r="I122" s="1341" t="str">
        <f>IFERROR(G122/HLOOKUP(H122,RentsUA!$B$8:$J$9,2),"")</f>
        <v/>
      </c>
      <c r="J122" s="515"/>
      <c r="K122" s="521"/>
      <c r="L122" s="857">
        <f t="shared" si="29"/>
        <v>0</v>
      </c>
      <c r="M122" s="856"/>
      <c r="N122" s="518">
        <f t="shared" si="30"/>
        <v>0</v>
      </c>
      <c r="O122" s="588" t="str">
        <f>IF($M122=0,"",IFERROR(($L122+$M122)/(HLOOKUP($D122,RentsUA!$K$12:$Q$35,19,FALSE)),""))</f>
        <v/>
      </c>
      <c r="P122" s="588" t="str">
        <f>IF($M122=0,"",IFERROR(($M122+K122+L122)/(HLOOKUP($D122,RentsUA!$K$12:$Q$35,19,FALSE)),""))</f>
        <v/>
      </c>
      <c r="Q122" s="519"/>
      <c r="R122" s="858" t="str">
        <f>IF($Q122=0,"",VLOOKUP($Q122,RentsUA!$A$12:$H$35,MATCH($D122,RentsUA!$A$12:$H$12,0),FALSE))</f>
        <v/>
      </c>
      <c r="S122" s="517"/>
      <c r="T122" s="859"/>
      <c r="U122" s="857"/>
      <c r="V122" s="858" t="str">
        <f t="shared" si="36"/>
        <v/>
      </c>
      <c r="W122" s="590"/>
      <c r="X122" s="519"/>
      <c r="Y122" s="518" t="str">
        <f>IF(X122=0,"",VLOOKUP($X122,RentsUA!$A$12:$H$35,MATCH($D122,RentsUA!$A$12:$H$12,0),FALSE))</f>
        <v/>
      </c>
      <c r="Z122" s="647" t="str">
        <f t="shared" si="31"/>
        <v/>
      </c>
      <c r="AA122" s="1680" t="str">
        <f>IF(H122="","",IF(G122/HLOOKUP($H122,RentsUA!$M$8:$T$9,2,FALSE)&gt;1,"&gt; 80%","&lt;= 80%"))</f>
        <v/>
      </c>
      <c r="AB122" s="1448"/>
      <c r="AC122" s="1448"/>
      <c r="AD122" s="784"/>
      <c r="AE122" s="521"/>
      <c r="AF122" s="1050" t="str">
        <f>IF(AD122="","",IF(AD122=Lists!$U$3,M122,IF(AD122=Lists!$U$4,V122,IF(AD122=Lists!$U$5,Y122-L122,AE122))))</f>
        <v/>
      </c>
      <c r="AG122" s="518" t="str">
        <f t="shared" si="32"/>
        <v/>
      </c>
      <c r="AH122" s="588" t="str">
        <f t="shared" si="33"/>
        <v/>
      </c>
      <c r="AI122" s="588" t="str">
        <f>IF($AF122=0,0,IFERROR(($L122+$AF122)/(HLOOKUP($D122,RentsUA!$K$12:$Q$35,19,FALSE)),""))</f>
        <v/>
      </c>
      <c r="AJ122" s="588" t="str">
        <f>IF($AF122=0,0,IFERROR(($AF122+K122+L122)/(HLOOKUP($D122,RentsUA!$K$12:$Q$35,19,FALSE)),""))</f>
        <v/>
      </c>
      <c r="AK122" s="588" t="str">
        <f t="shared" si="37"/>
        <v/>
      </c>
      <c r="AL122" s="588" t="str">
        <f t="shared" si="38"/>
        <v/>
      </c>
      <c r="AM122" s="1448" t="str">
        <f t="shared" si="39"/>
        <v/>
      </c>
      <c r="AN122" s="1448" t="str">
        <f>IFERROR(AM122*(1+'7a.20YrDetails'!$F$9),"")</f>
        <v/>
      </c>
      <c r="AO122" s="1448" t="str">
        <f>IFERROR(AN122*(1+'7a.20YrDetails'!$F$9),"")</f>
        <v/>
      </c>
      <c r="AP122" s="1448" t="str">
        <f>IFERROR(AO122*(1+'7a.20YrDetails'!$F$9),"")</f>
        <v/>
      </c>
      <c r="AQ122" s="1448" t="str">
        <f>IFERROR(AP122*(1+'7a.20YrDetails'!$F$9),"")</f>
        <v/>
      </c>
      <c r="AR122" s="859"/>
      <c r="AS122" s="857"/>
      <c r="BP122" s="512" t="str">
        <f t="shared" si="40"/>
        <v/>
      </c>
      <c r="BQ122" s="5" t="str">
        <f t="array" ref="BQ122">IFERROR(INDEX($BP$13:$BP$412, MATCH(0, COUNTIF($BQ$12:$BQ121, $BP$13:$BP$412), 0)),"")</f>
        <v/>
      </c>
      <c r="BR122" s="512" t="str">
        <f t="shared" si="34"/>
        <v/>
      </c>
      <c r="BS122" s="512" t="str">
        <f t="array" ref="BS122">IFERROR(INDEX($BR$13:$BR$412, MATCH(0, COUNTIF($BS$12:$BS121, $BR$13:$BR$412), 0)),"")</f>
        <v/>
      </c>
    </row>
    <row r="123" spans="1:71" s="512" customFormat="1" ht="12.75">
      <c r="A123" s="514">
        <f t="shared" si="35"/>
        <v>111</v>
      </c>
      <c r="B123" s="592"/>
      <c r="C123" s="590"/>
      <c r="D123" s="515"/>
      <c r="E123" s="515"/>
      <c r="F123" s="516"/>
      <c r="G123" s="517"/>
      <c r="H123" s="515"/>
      <c r="I123" s="1341" t="str">
        <f>IFERROR(G123/HLOOKUP(H123,RentsUA!$B$8:$J$9,2),"")</f>
        <v/>
      </c>
      <c r="J123" s="515"/>
      <c r="K123" s="521"/>
      <c r="L123" s="857">
        <f t="shared" si="29"/>
        <v>0</v>
      </c>
      <c r="M123" s="856"/>
      <c r="N123" s="518">
        <f t="shared" si="30"/>
        <v>0</v>
      </c>
      <c r="O123" s="588" t="str">
        <f>IF($M123=0,"",IFERROR(($L123+$M123)/(HLOOKUP($D123,RentsUA!$K$12:$Q$35,19,FALSE)),""))</f>
        <v/>
      </c>
      <c r="P123" s="588" t="str">
        <f>IF($M123=0,"",IFERROR(($M123+K123+L123)/(HLOOKUP($D123,RentsUA!$K$12:$Q$35,19,FALSE)),""))</f>
        <v/>
      </c>
      <c r="Q123" s="519"/>
      <c r="R123" s="858" t="str">
        <f>IF($Q123=0,"",VLOOKUP($Q123,RentsUA!$A$12:$H$35,MATCH($D123,RentsUA!$A$12:$H$12,0),FALSE))</f>
        <v/>
      </c>
      <c r="S123" s="517"/>
      <c r="T123" s="859"/>
      <c r="U123" s="857"/>
      <c r="V123" s="858" t="str">
        <f t="shared" si="36"/>
        <v/>
      </c>
      <c r="W123" s="590"/>
      <c r="X123" s="519"/>
      <c r="Y123" s="518" t="str">
        <f>IF(X123=0,"",VLOOKUP($X123,RentsUA!$A$12:$H$35,MATCH($D123,RentsUA!$A$12:$H$12,0),FALSE))</f>
        <v/>
      </c>
      <c r="Z123" s="647" t="str">
        <f t="shared" si="31"/>
        <v/>
      </c>
      <c r="AA123" s="1680" t="str">
        <f>IF(H123="","",IF(G123/HLOOKUP($H123,RentsUA!$M$8:$T$9,2,FALSE)&gt;1,"&gt; 80%","&lt;= 80%"))</f>
        <v/>
      </c>
      <c r="AB123" s="1448"/>
      <c r="AC123" s="1448"/>
      <c r="AD123" s="784"/>
      <c r="AE123" s="521"/>
      <c r="AF123" s="1050" t="str">
        <f>IF(AD123="","",IF(AD123=Lists!$U$3,M123,IF(AD123=Lists!$U$4,V123,IF(AD123=Lists!$U$5,Y123-L123,AE123))))</f>
        <v/>
      </c>
      <c r="AG123" s="518" t="str">
        <f t="shared" si="32"/>
        <v/>
      </c>
      <c r="AH123" s="588" t="str">
        <f t="shared" si="33"/>
        <v/>
      </c>
      <c r="AI123" s="588" t="str">
        <f>IF($AF123=0,0,IFERROR(($L123+$AF123)/(HLOOKUP($D123,RentsUA!$K$12:$Q$35,19,FALSE)),""))</f>
        <v/>
      </c>
      <c r="AJ123" s="588" t="str">
        <f>IF($AF123=0,0,IFERROR(($AF123+K123+L123)/(HLOOKUP($D123,RentsUA!$K$12:$Q$35,19,FALSE)),""))</f>
        <v/>
      </c>
      <c r="AK123" s="588" t="str">
        <f t="shared" si="37"/>
        <v/>
      </c>
      <c r="AL123" s="588" t="str">
        <f t="shared" si="38"/>
        <v/>
      </c>
      <c r="AM123" s="1448" t="str">
        <f t="shared" si="39"/>
        <v/>
      </c>
      <c r="AN123" s="1448" t="str">
        <f>IFERROR(AM123*(1+'7a.20YrDetails'!$F$9),"")</f>
        <v/>
      </c>
      <c r="AO123" s="1448" t="str">
        <f>IFERROR(AN123*(1+'7a.20YrDetails'!$F$9),"")</f>
        <v/>
      </c>
      <c r="AP123" s="1448" t="str">
        <f>IFERROR(AO123*(1+'7a.20YrDetails'!$F$9),"")</f>
        <v/>
      </c>
      <c r="AQ123" s="1448" t="str">
        <f>IFERROR(AP123*(1+'7a.20YrDetails'!$F$9),"")</f>
        <v/>
      </c>
      <c r="AR123" s="859"/>
      <c r="AS123" s="857"/>
      <c r="BP123" s="512" t="str">
        <f t="shared" si="40"/>
        <v/>
      </c>
      <c r="BQ123" s="5" t="str">
        <f t="array" ref="BQ123">IFERROR(INDEX($BP$13:$BP$412, MATCH(0, COUNTIF($BQ$12:$BQ122, $BP$13:$BP$412), 0)),"")</f>
        <v/>
      </c>
      <c r="BR123" s="512" t="str">
        <f t="shared" si="34"/>
        <v/>
      </c>
      <c r="BS123" s="512" t="str">
        <f t="array" ref="BS123">IFERROR(INDEX($BR$13:$BR$412, MATCH(0, COUNTIF($BS$12:$BS122, $BR$13:$BR$412), 0)),"")</f>
        <v/>
      </c>
    </row>
    <row r="124" spans="1:71" s="512" customFormat="1" ht="12.75">
      <c r="A124" s="514">
        <f t="shared" si="35"/>
        <v>112</v>
      </c>
      <c r="B124" s="592"/>
      <c r="C124" s="590"/>
      <c r="D124" s="515"/>
      <c r="E124" s="515"/>
      <c r="F124" s="516"/>
      <c r="G124" s="517"/>
      <c r="H124" s="515"/>
      <c r="I124" s="1341" t="str">
        <f>IFERROR(G124/HLOOKUP(H124,RentsUA!$B$8:$J$9,2),"")</f>
        <v/>
      </c>
      <c r="J124" s="515"/>
      <c r="K124" s="521"/>
      <c r="L124" s="857">
        <f t="shared" si="29"/>
        <v>0</v>
      </c>
      <c r="M124" s="856"/>
      <c r="N124" s="518">
        <f t="shared" si="30"/>
        <v>0</v>
      </c>
      <c r="O124" s="588" t="str">
        <f>IF($M124=0,"",IFERROR(($L124+$M124)/(HLOOKUP($D124,RentsUA!$K$12:$Q$35,19,FALSE)),""))</f>
        <v/>
      </c>
      <c r="P124" s="588" t="str">
        <f>IF($M124=0,"",IFERROR(($M124+K124+L124)/(HLOOKUP($D124,RentsUA!$K$12:$Q$35,19,FALSE)),""))</f>
        <v/>
      </c>
      <c r="Q124" s="519"/>
      <c r="R124" s="858" t="str">
        <f>IF($Q124=0,"",VLOOKUP($Q124,RentsUA!$A$12:$H$35,MATCH($D124,RentsUA!$A$12:$H$12,0),FALSE))</f>
        <v/>
      </c>
      <c r="S124" s="517"/>
      <c r="T124" s="859"/>
      <c r="U124" s="857"/>
      <c r="V124" s="858" t="str">
        <f t="shared" si="36"/>
        <v/>
      </c>
      <c r="W124" s="590"/>
      <c r="X124" s="519"/>
      <c r="Y124" s="518" t="str">
        <f>IF(X124=0,"",VLOOKUP($X124,RentsUA!$A$12:$H$35,MATCH($D124,RentsUA!$A$12:$H$12,0),FALSE))</f>
        <v/>
      </c>
      <c r="Z124" s="647" t="str">
        <f t="shared" si="31"/>
        <v/>
      </c>
      <c r="AA124" s="1680" t="str">
        <f>IF(H124="","",IF(G124/HLOOKUP($H124,RentsUA!$M$8:$T$9,2,FALSE)&gt;1,"&gt; 80%","&lt;= 80%"))</f>
        <v/>
      </c>
      <c r="AB124" s="1448"/>
      <c r="AC124" s="1448"/>
      <c r="AD124" s="784"/>
      <c r="AE124" s="521"/>
      <c r="AF124" s="1050" t="str">
        <f>IF(AD124="","",IF(AD124=Lists!$U$3,M124,IF(AD124=Lists!$U$4,V124,IF(AD124=Lists!$U$5,Y124-L124,AE124))))</f>
        <v/>
      </c>
      <c r="AG124" s="518" t="str">
        <f t="shared" si="32"/>
        <v/>
      </c>
      <c r="AH124" s="588" t="str">
        <f t="shared" si="33"/>
        <v/>
      </c>
      <c r="AI124" s="588" t="str">
        <f>IF($AF124=0,0,IFERROR(($L124+$AF124)/(HLOOKUP($D124,RentsUA!$K$12:$Q$35,19,FALSE)),""))</f>
        <v/>
      </c>
      <c r="AJ124" s="588" t="str">
        <f>IF($AF124=0,0,IFERROR(($AF124+K124+L124)/(HLOOKUP($D124,RentsUA!$K$12:$Q$35,19,FALSE)),""))</f>
        <v/>
      </c>
      <c r="AK124" s="588" t="str">
        <f t="shared" si="37"/>
        <v/>
      </c>
      <c r="AL124" s="588" t="str">
        <f t="shared" si="38"/>
        <v/>
      </c>
      <c r="AM124" s="1448" t="str">
        <f t="shared" si="39"/>
        <v/>
      </c>
      <c r="AN124" s="1448" t="str">
        <f>IFERROR(AM124*(1+'7a.20YrDetails'!$F$9),"")</f>
        <v/>
      </c>
      <c r="AO124" s="1448" t="str">
        <f>IFERROR(AN124*(1+'7a.20YrDetails'!$F$9),"")</f>
        <v/>
      </c>
      <c r="AP124" s="1448" t="str">
        <f>IFERROR(AO124*(1+'7a.20YrDetails'!$F$9),"")</f>
        <v/>
      </c>
      <c r="AQ124" s="1448" t="str">
        <f>IFERROR(AP124*(1+'7a.20YrDetails'!$F$9),"")</f>
        <v/>
      </c>
      <c r="AR124" s="859"/>
      <c r="AS124" s="857"/>
      <c r="BP124" s="512" t="str">
        <f t="shared" si="40"/>
        <v/>
      </c>
      <c r="BQ124" s="5" t="str">
        <f t="array" ref="BQ124">IFERROR(INDEX($BP$13:$BP$412, MATCH(0, COUNTIF($BQ$12:$BQ123, $BP$13:$BP$412), 0)),"")</f>
        <v/>
      </c>
      <c r="BR124" s="512" t="str">
        <f t="shared" si="34"/>
        <v/>
      </c>
      <c r="BS124" s="512" t="str">
        <f t="array" ref="BS124">IFERROR(INDEX($BR$13:$BR$412, MATCH(0, COUNTIF($BS$12:$BS123, $BR$13:$BR$412), 0)),"")</f>
        <v/>
      </c>
    </row>
    <row r="125" spans="1:71" s="512" customFormat="1" ht="12.75">
      <c r="A125" s="514">
        <f t="shared" si="35"/>
        <v>113</v>
      </c>
      <c r="B125" s="592"/>
      <c r="C125" s="590"/>
      <c r="D125" s="515"/>
      <c r="E125" s="515"/>
      <c r="F125" s="516"/>
      <c r="G125" s="517"/>
      <c r="H125" s="515"/>
      <c r="I125" s="1341" t="str">
        <f>IFERROR(G125/HLOOKUP(H125,RentsUA!$B$8:$J$9,2),"")</f>
        <v/>
      </c>
      <c r="J125" s="515"/>
      <c r="K125" s="521"/>
      <c r="L125" s="857">
        <f t="shared" si="29"/>
        <v>0</v>
      </c>
      <c r="M125" s="856"/>
      <c r="N125" s="518">
        <f t="shared" si="30"/>
        <v>0</v>
      </c>
      <c r="O125" s="588" t="str">
        <f>IF($M125=0,"",IFERROR(($L125+$M125)/(HLOOKUP($D125,RentsUA!$K$12:$Q$35,19,FALSE)),""))</f>
        <v/>
      </c>
      <c r="P125" s="588" t="str">
        <f>IF($M125=0,"",IFERROR(($M125+K125+L125)/(HLOOKUP($D125,RentsUA!$K$12:$Q$35,19,FALSE)),""))</f>
        <v/>
      </c>
      <c r="Q125" s="519"/>
      <c r="R125" s="858" t="str">
        <f>IF($Q125=0,"",VLOOKUP($Q125,RentsUA!$A$12:$H$35,MATCH($D125,RentsUA!$A$12:$H$12,0),FALSE))</f>
        <v/>
      </c>
      <c r="S125" s="517"/>
      <c r="T125" s="859"/>
      <c r="U125" s="857"/>
      <c r="V125" s="858" t="str">
        <f t="shared" si="36"/>
        <v/>
      </c>
      <c r="W125" s="590"/>
      <c r="X125" s="519"/>
      <c r="Y125" s="518" t="str">
        <f>IF(X125=0,"",VLOOKUP($X125,RentsUA!$A$12:$H$35,MATCH($D125,RentsUA!$A$12:$H$12,0),FALSE))</f>
        <v/>
      </c>
      <c r="Z125" s="647" t="str">
        <f t="shared" si="31"/>
        <v/>
      </c>
      <c r="AA125" s="1680" t="str">
        <f>IF(H125="","",IF(G125/HLOOKUP($H125,RentsUA!$M$8:$T$9,2,FALSE)&gt;1,"&gt; 80%","&lt;= 80%"))</f>
        <v/>
      </c>
      <c r="AB125" s="1448"/>
      <c r="AC125" s="1448"/>
      <c r="AD125" s="784"/>
      <c r="AE125" s="521"/>
      <c r="AF125" s="1050" t="str">
        <f>IF(AD125="","",IF(AD125=Lists!$U$3,M125,IF(AD125=Lists!$U$4,V125,IF(AD125=Lists!$U$5,Y125-L125,AE125))))</f>
        <v/>
      </c>
      <c r="AG125" s="518" t="str">
        <f t="shared" si="32"/>
        <v/>
      </c>
      <c r="AH125" s="588" t="str">
        <f t="shared" si="33"/>
        <v/>
      </c>
      <c r="AI125" s="588" t="str">
        <f>IF($AF125=0,0,IFERROR(($L125+$AF125)/(HLOOKUP($D125,RentsUA!$K$12:$Q$35,19,FALSE)),""))</f>
        <v/>
      </c>
      <c r="AJ125" s="588" t="str">
        <f>IF($AF125=0,0,IFERROR(($AF125+K125+L125)/(HLOOKUP($D125,RentsUA!$K$12:$Q$35,19,FALSE)),""))</f>
        <v/>
      </c>
      <c r="AK125" s="588" t="str">
        <f t="shared" si="37"/>
        <v/>
      </c>
      <c r="AL125" s="588" t="str">
        <f t="shared" si="38"/>
        <v/>
      </c>
      <c r="AM125" s="1448" t="str">
        <f t="shared" si="39"/>
        <v/>
      </c>
      <c r="AN125" s="1448" t="str">
        <f>IFERROR(AM125*(1+'7a.20YrDetails'!$F$9),"")</f>
        <v/>
      </c>
      <c r="AO125" s="1448" t="str">
        <f>IFERROR(AN125*(1+'7a.20YrDetails'!$F$9),"")</f>
        <v/>
      </c>
      <c r="AP125" s="1448" t="str">
        <f>IFERROR(AO125*(1+'7a.20YrDetails'!$F$9),"")</f>
        <v/>
      </c>
      <c r="AQ125" s="1448" t="str">
        <f>IFERROR(AP125*(1+'7a.20YrDetails'!$F$9),"")</f>
        <v/>
      </c>
      <c r="AR125" s="859"/>
      <c r="AS125" s="857"/>
      <c r="BP125" s="512" t="str">
        <f t="shared" si="40"/>
        <v/>
      </c>
      <c r="BQ125" s="5" t="str">
        <f t="array" ref="BQ125">IFERROR(INDEX($BP$13:$BP$412, MATCH(0, COUNTIF($BQ$12:$BQ124, $BP$13:$BP$412), 0)),"")</f>
        <v/>
      </c>
      <c r="BR125" s="512" t="str">
        <f t="shared" si="34"/>
        <v/>
      </c>
      <c r="BS125" s="512" t="str">
        <f t="array" ref="BS125">IFERROR(INDEX($BR$13:$BR$412, MATCH(0, COUNTIF($BS$12:$BS124, $BR$13:$BR$412), 0)),"")</f>
        <v/>
      </c>
    </row>
    <row r="126" spans="1:71" s="512" customFormat="1" ht="12.75">
      <c r="A126" s="514">
        <f t="shared" si="35"/>
        <v>114</v>
      </c>
      <c r="B126" s="592"/>
      <c r="C126" s="590"/>
      <c r="D126" s="515"/>
      <c r="E126" s="515"/>
      <c r="F126" s="516"/>
      <c r="G126" s="517"/>
      <c r="H126" s="515"/>
      <c r="I126" s="1341" t="str">
        <f>IFERROR(G126/HLOOKUP(H126,RentsUA!$B$8:$J$9,2),"")</f>
        <v/>
      </c>
      <c r="J126" s="515"/>
      <c r="K126" s="521"/>
      <c r="L126" s="857">
        <f t="shared" si="29"/>
        <v>0</v>
      </c>
      <c r="M126" s="856"/>
      <c r="N126" s="518">
        <f t="shared" si="30"/>
        <v>0</v>
      </c>
      <c r="O126" s="588" t="str">
        <f>IF($M126=0,"",IFERROR(($L126+$M126)/(HLOOKUP($D126,RentsUA!$K$12:$Q$35,19,FALSE)),""))</f>
        <v/>
      </c>
      <c r="P126" s="588" t="str">
        <f>IF($M126=0,"",IFERROR(($M126+K126+L126)/(HLOOKUP($D126,RentsUA!$K$12:$Q$35,19,FALSE)),""))</f>
        <v/>
      </c>
      <c r="Q126" s="519"/>
      <c r="R126" s="858" t="str">
        <f>IF($Q126=0,"",VLOOKUP($Q126,RentsUA!$A$12:$H$35,MATCH($D126,RentsUA!$A$12:$H$12,0),FALSE))</f>
        <v/>
      </c>
      <c r="S126" s="517"/>
      <c r="T126" s="859"/>
      <c r="U126" s="857"/>
      <c r="V126" s="858" t="str">
        <f t="shared" si="36"/>
        <v/>
      </c>
      <c r="W126" s="590"/>
      <c r="X126" s="519"/>
      <c r="Y126" s="518" t="str">
        <f>IF(X126=0,"",VLOOKUP($X126,RentsUA!$A$12:$H$35,MATCH($D126,RentsUA!$A$12:$H$12,0),FALSE))</f>
        <v/>
      </c>
      <c r="Z126" s="647" t="str">
        <f t="shared" si="31"/>
        <v/>
      </c>
      <c r="AA126" s="1680" t="str">
        <f>IF(H126="","",IF(G126/HLOOKUP($H126,RentsUA!$M$8:$T$9,2,FALSE)&gt;1,"&gt; 80%","&lt;= 80%"))</f>
        <v/>
      </c>
      <c r="AB126" s="1448"/>
      <c r="AC126" s="1448"/>
      <c r="AD126" s="784"/>
      <c r="AE126" s="521"/>
      <c r="AF126" s="1050" t="str">
        <f>IF(AD126="","",IF(AD126=Lists!$U$3,M126,IF(AD126=Lists!$U$4,V126,IF(AD126=Lists!$U$5,Y126-L126,AE126))))</f>
        <v/>
      </c>
      <c r="AG126" s="518" t="str">
        <f t="shared" si="32"/>
        <v/>
      </c>
      <c r="AH126" s="588" t="str">
        <f t="shared" si="33"/>
        <v/>
      </c>
      <c r="AI126" s="588" t="str">
        <f>IF($AF126=0,0,IFERROR(($L126+$AF126)/(HLOOKUP($D126,RentsUA!$K$12:$Q$35,19,FALSE)),""))</f>
        <v/>
      </c>
      <c r="AJ126" s="588" t="str">
        <f>IF($AF126=0,0,IFERROR(($AF126+K126+L126)/(HLOOKUP($D126,RentsUA!$K$12:$Q$35,19,FALSE)),""))</f>
        <v/>
      </c>
      <c r="AK126" s="588" t="str">
        <f t="shared" si="37"/>
        <v/>
      </c>
      <c r="AL126" s="588" t="str">
        <f t="shared" si="38"/>
        <v/>
      </c>
      <c r="AM126" s="1448" t="str">
        <f t="shared" si="39"/>
        <v/>
      </c>
      <c r="AN126" s="1448" t="str">
        <f>IFERROR(AM126*(1+'7a.20YrDetails'!$F$9),"")</f>
        <v/>
      </c>
      <c r="AO126" s="1448" t="str">
        <f>IFERROR(AN126*(1+'7a.20YrDetails'!$F$9),"")</f>
        <v/>
      </c>
      <c r="AP126" s="1448" t="str">
        <f>IFERROR(AO126*(1+'7a.20YrDetails'!$F$9),"")</f>
        <v/>
      </c>
      <c r="AQ126" s="1448" t="str">
        <f>IFERROR(AP126*(1+'7a.20YrDetails'!$F$9),"")</f>
        <v/>
      </c>
      <c r="AR126" s="859"/>
      <c r="AS126" s="857"/>
      <c r="BP126" s="512" t="str">
        <f t="shared" si="40"/>
        <v/>
      </c>
      <c r="BQ126" s="5" t="str">
        <f t="array" ref="BQ126">IFERROR(INDEX($BP$13:$BP$412, MATCH(0, COUNTIF($BQ$12:$BQ125, $BP$13:$BP$412), 0)),"")</f>
        <v/>
      </c>
      <c r="BR126" s="512" t="str">
        <f t="shared" si="34"/>
        <v/>
      </c>
      <c r="BS126" s="512" t="str">
        <f t="array" ref="BS126">IFERROR(INDEX($BR$13:$BR$412, MATCH(0, COUNTIF($BS$12:$BS125, $BR$13:$BR$412), 0)),"")</f>
        <v/>
      </c>
    </row>
    <row r="127" spans="1:71" s="512" customFormat="1" ht="12.75">
      <c r="A127" s="514">
        <f t="shared" si="35"/>
        <v>115</v>
      </c>
      <c r="B127" s="592"/>
      <c r="C127" s="590"/>
      <c r="D127" s="515"/>
      <c r="E127" s="515"/>
      <c r="F127" s="516"/>
      <c r="G127" s="517"/>
      <c r="H127" s="515"/>
      <c r="I127" s="1341" t="str">
        <f>IFERROR(G127/HLOOKUP(H127,RentsUA!$B$8:$J$9,2),"")</f>
        <v/>
      </c>
      <c r="J127" s="515"/>
      <c r="K127" s="521"/>
      <c r="L127" s="857">
        <f t="shared" si="29"/>
        <v>0</v>
      </c>
      <c r="M127" s="856"/>
      <c r="N127" s="518">
        <f t="shared" si="30"/>
        <v>0</v>
      </c>
      <c r="O127" s="588" t="str">
        <f>IF($M127=0,"",IFERROR(($L127+$M127)/(HLOOKUP($D127,RentsUA!$K$12:$Q$35,19,FALSE)),""))</f>
        <v/>
      </c>
      <c r="P127" s="588" t="str">
        <f>IF($M127=0,"",IFERROR(($M127+K127+L127)/(HLOOKUP($D127,RentsUA!$K$12:$Q$35,19,FALSE)),""))</f>
        <v/>
      </c>
      <c r="Q127" s="519"/>
      <c r="R127" s="858" t="str">
        <f>IF($Q127=0,"",VLOOKUP($Q127,RentsUA!$A$12:$H$35,MATCH($D127,RentsUA!$A$12:$H$12,0),FALSE))</f>
        <v/>
      </c>
      <c r="S127" s="517"/>
      <c r="T127" s="859"/>
      <c r="U127" s="857"/>
      <c r="V127" s="858" t="str">
        <f t="shared" si="36"/>
        <v/>
      </c>
      <c r="W127" s="590"/>
      <c r="X127" s="519"/>
      <c r="Y127" s="518" t="str">
        <f>IF(X127=0,"",VLOOKUP($X127,RentsUA!$A$12:$H$35,MATCH($D127,RentsUA!$A$12:$H$12,0),FALSE))</f>
        <v/>
      </c>
      <c r="Z127" s="647" t="str">
        <f t="shared" si="31"/>
        <v/>
      </c>
      <c r="AA127" s="1680" t="str">
        <f>IF(H127="","",IF(G127/HLOOKUP($H127,RentsUA!$M$8:$T$9,2,FALSE)&gt;1,"&gt; 80%","&lt;= 80%"))</f>
        <v/>
      </c>
      <c r="AB127" s="1448"/>
      <c r="AC127" s="1448"/>
      <c r="AD127" s="784"/>
      <c r="AE127" s="521"/>
      <c r="AF127" s="1050" t="str">
        <f>IF(AD127="","",IF(AD127=Lists!$U$3,M127,IF(AD127=Lists!$U$4,V127,IF(AD127=Lists!$U$5,Y127-L127,AE127))))</f>
        <v/>
      </c>
      <c r="AG127" s="518" t="str">
        <f t="shared" si="32"/>
        <v/>
      </c>
      <c r="AH127" s="588" t="str">
        <f t="shared" si="33"/>
        <v/>
      </c>
      <c r="AI127" s="588" t="str">
        <f>IF($AF127=0,0,IFERROR(($L127+$AF127)/(HLOOKUP($D127,RentsUA!$K$12:$Q$35,19,FALSE)),""))</f>
        <v/>
      </c>
      <c r="AJ127" s="588" t="str">
        <f>IF($AF127=0,0,IFERROR(($AF127+K127+L127)/(HLOOKUP($D127,RentsUA!$K$12:$Q$35,19,FALSE)),""))</f>
        <v/>
      </c>
      <c r="AK127" s="588" t="str">
        <f t="shared" si="37"/>
        <v/>
      </c>
      <c r="AL127" s="588" t="str">
        <f t="shared" si="38"/>
        <v/>
      </c>
      <c r="AM127" s="1448" t="str">
        <f t="shared" si="39"/>
        <v/>
      </c>
      <c r="AN127" s="1448" t="str">
        <f>IFERROR(AM127*(1+'7a.20YrDetails'!$F$9),"")</f>
        <v/>
      </c>
      <c r="AO127" s="1448" t="str">
        <f>IFERROR(AN127*(1+'7a.20YrDetails'!$F$9),"")</f>
        <v/>
      </c>
      <c r="AP127" s="1448" t="str">
        <f>IFERROR(AO127*(1+'7a.20YrDetails'!$F$9),"")</f>
        <v/>
      </c>
      <c r="AQ127" s="1448" t="str">
        <f>IFERROR(AP127*(1+'7a.20YrDetails'!$F$9),"")</f>
        <v/>
      </c>
      <c r="AR127" s="859"/>
      <c r="AS127" s="857"/>
      <c r="BP127" s="512" t="str">
        <f t="shared" si="40"/>
        <v/>
      </c>
      <c r="BQ127" s="5" t="str">
        <f t="array" ref="BQ127">IFERROR(INDEX($BP$13:$BP$412, MATCH(0, COUNTIF($BQ$12:$BQ126, $BP$13:$BP$412), 0)),"")</f>
        <v/>
      </c>
      <c r="BR127" s="512" t="str">
        <f t="shared" si="34"/>
        <v/>
      </c>
      <c r="BS127" s="512" t="str">
        <f t="array" ref="BS127">IFERROR(INDEX($BR$13:$BR$412, MATCH(0, COUNTIF($BS$12:$BS126, $BR$13:$BR$412), 0)),"")</f>
        <v/>
      </c>
    </row>
    <row r="128" spans="1:71" s="512" customFormat="1" ht="12.75">
      <c r="A128" s="514">
        <f t="shared" si="35"/>
        <v>116</v>
      </c>
      <c r="B128" s="592"/>
      <c r="C128" s="590"/>
      <c r="D128" s="515"/>
      <c r="E128" s="515"/>
      <c r="F128" s="516"/>
      <c r="G128" s="517"/>
      <c r="H128" s="515"/>
      <c r="I128" s="1341" t="str">
        <f>IFERROR(G128/HLOOKUP(H128,RentsUA!$B$8:$J$9,2),"")</f>
        <v/>
      </c>
      <c r="J128" s="515"/>
      <c r="K128" s="521"/>
      <c r="L128" s="857">
        <f t="shared" si="29"/>
        <v>0</v>
      </c>
      <c r="M128" s="856"/>
      <c r="N128" s="518">
        <f t="shared" si="30"/>
        <v>0</v>
      </c>
      <c r="O128" s="588" t="str">
        <f>IF($M128=0,"",IFERROR(($L128+$M128)/(HLOOKUP($D128,RentsUA!$K$12:$Q$35,19,FALSE)),""))</f>
        <v/>
      </c>
      <c r="P128" s="588" t="str">
        <f>IF($M128=0,"",IFERROR(($M128+K128+L128)/(HLOOKUP($D128,RentsUA!$K$12:$Q$35,19,FALSE)),""))</f>
        <v/>
      </c>
      <c r="Q128" s="519"/>
      <c r="R128" s="858" t="str">
        <f>IF($Q128=0,"",VLOOKUP($Q128,RentsUA!$A$12:$H$35,MATCH($D128,RentsUA!$A$12:$H$12,0),FALSE))</f>
        <v/>
      </c>
      <c r="S128" s="517"/>
      <c r="T128" s="859"/>
      <c r="U128" s="857"/>
      <c r="V128" s="858" t="str">
        <f t="shared" si="36"/>
        <v/>
      </c>
      <c r="W128" s="590"/>
      <c r="X128" s="519"/>
      <c r="Y128" s="518" t="str">
        <f>IF(X128=0,"",VLOOKUP($X128,RentsUA!$A$12:$H$35,MATCH($D128,RentsUA!$A$12:$H$12,0),FALSE))</f>
        <v/>
      </c>
      <c r="Z128" s="647" t="str">
        <f t="shared" si="31"/>
        <v/>
      </c>
      <c r="AA128" s="1680" t="str">
        <f>IF(H128="","",IF(G128/HLOOKUP($H128,RentsUA!$M$8:$T$9,2,FALSE)&gt;1,"&gt; 80%","&lt;= 80%"))</f>
        <v/>
      </c>
      <c r="AB128" s="1448"/>
      <c r="AC128" s="1448"/>
      <c r="AD128" s="784"/>
      <c r="AE128" s="521"/>
      <c r="AF128" s="1050" t="str">
        <f>IF(AD128="","",IF(AD128=Lists!$U$3,M128,IF(AD128=Lists!$U$4,V128,IF(AD128=Lists!$U$5,Y128-L128,AE128))))</f>
        <v/>
      </c>
      <c r="AG128" s="518" t="str">
        <f t="shared" si="32"/>
        <v/>
      </c>
      <c r="AH128" s="588" t="str">
        <f t="shared" si="33"/>
        <v/>
      </c>
      <c r="AI128" s="588" t="str">
        <f>IF($AF128=0,0,IFERROR(($L128+$AF128)/(HLOOKUP($D128,RentsUA!$K$12:$Q$35,19,FALSE)),""))</f>
        <v/>
      </c>
      <c r="AJ128" s="588" t="str">
        <f>IF($AF128=0,0,IFERROR(($AF128+K128+L128)/(HLOOKUP($D128,RentsUA!$K$12:$Q$35,19,FALSE)),""))</f>
        <v/>
      </c>
      <c r="AK128" s="588" t="str">
        <f t="shared" si="37"/>
        <v/>
      </c>
      <c r="AL128" s="588" t="str">
        <f t="shared" si="38"/>
        <v/>
      </c>
      <c r="AM128" s="1448" t="str">
        <f t="shared" si="39"/>
        <v/>
      </c>
      <c r="AN128" s="1448" t="str">
        <f>IFERROR(AM128*(1+'7a.20YrDetails'!$F$9),"")</f>
        <v/>
      </c>
      <c r="AO128" s="1448" t="str">
        <f>IFERROR(AN128*(1+'7a.20YrDetails'!$F$9),"")</f>
        <v/>
      </c>
      <c r="AP128" s="1448" t="str">
        <f>IFERROR(AO128*(1+'7a.20YrDetails'!$F$9),"")</f>
        <v/>
      </c>
      <c r="AQ128" s="1448" t="str">
        <f>IFERROR(AP128*(1+'7a.20YrDetails'!$F$9),"")</f>
        <v/>
      </c>
      <c r="AR128" s="859"/>
      <c r="AS128" s="857"/>
      <c r="BP128" s="512" t="str">
        <f t="shared" si="40"/>
        <v/>
      </c>
      <c r="BQ128" s="5" t="str">
        <f t="array" ref="BQ128">IFERROR(INDEX($BP$13:$BP$412, MATCH(0, COUNTIF($BQ$12:$BQ127, $BP$13:$BP$412), 0)),"")</f>
        <v/>
      </c>
      <c r="BR128" s="512" t="str">
        <f t="shared" si="34"/>
        <v/>
      </c>
      <c r="BS128" s="512" t="str">
        <f t="array" ref="BS128">IFERROR(INDEX($BR$13:$BR$412, MATCH(0, COUNTIF($BS$12:$BS127, $BR$13:$BR$412), 0)),"")</f>
        <v/>
      </c>
    </row>
    <row r="129" spans="1:71" s="512" customFormat="1" ht="12.75">
      <c r="A129" s="514">
        <f t="shared" si="35"/>
        <v>117</v>
      </c>
      <c r="B129" s="592"/>
      <c r="C129" s="590"/>
      <c r="D129" s="515"/>
      <c r="E129" s="515"/>
      <c r="F129" s="516"/>
      <c r="G129" s="517"/>
      <c r="H129" s="515"/>
      <c r="I129" s="1341" t="str">
        <f>IFERROR(G129/HLOOKUP(H129,RentsUA!$B$8:$J$9,2),"")</f>
        <v/>
      </c>
      <c r="J129" s="515"/>
      <c r="K129" s="521"/>
      <c r="L129" s="857">
        <f t="shared" si="29"/>
        <v>0</v>
      </c>
      <c r="M129" s="856"/>
      <c r="N129" s="518">
        <f t="shared" si="30"/>
        <v>0</v>
      </c>
      <c r="O129" s="588" t="str">
        <f>IF($M129=0,"",IFERROR(($L129+$M129)/(HLOOKUP($D129,RentsUA!$K$12:$Q$35,19,FALSE)),""))</f>
        <v/>
      </c>
      <c r="P129" s="588" t="str">
        <f>IF($M129=0,"",IFERROR(($M129+K129+L129)/(HLOOKUP($D129,RentsUA!$K$12:$Q$35,19,FALSE)),""))</f>
        <v/>
      </c>
      <c r="Q129" s="519"/>
      <c r="R129" s="858" t="str">
        <f>IF($Q129=0,"",VLOOKUP($Q129,RentsUA!$A$12:$H$35,MATCH($D129,RentsUA!$A$12:$H$12,0),FALSE))</f>
        <v/>
      </c>
      <c r="S129" s="517"/>
      <c r="T129" s="859"/>
      <c r="U129" s="857"/>
      <c r="V129" s="858" t="str">
        <f t="shared" si="36"/>
        <v/>
      </c>
      <c r="W129" s="590"/>
      <c r="X129" s="519"/>
      <c r="Y129" s="518" t="str">
        <f>IF(X129=0,"",VLOOKUP($X129,RentsUA!$A$12:$H$35,MATCH($D129,RentsUA!$A$12:$H$12,0),FALSE))</f>
        <v/>
      </c>
      <c r="Z129" s="647" t="str">
        <f t="shared" si="31"/>
        <v/>
      </c>
      <c r="AA129" s="1680" t="str">
        <f>IF(H129="","",IF(G129/HLOOKUP($H129,RentsUA!$M$8:$T$9,2,FALSE)&gt;1,"&gt; 80%","&lt;= 80%"))</f>
        <v/>
      </c>
      <c r="AB129" s="1448"/>
      <c r="AC129" s="1448"/>
      <c r="AD129" s="784"/>
      <c r="AE129" s="521"/>
      <c r="AF129" s="1050" t="str">
        <f>IF(AD129="","",IF(AD129=Lists!$U$3,M129,IF(AD129=Lists!$U$4,V129,IF(AD129=Lists!$U$5,Y129-L129,AE129))))</f>
        <v/>
      </c>
      <c r="AG129" s="518" t="str">
        <f t="shared" si="32"/>
        <v/>
      </c>
      <c r="AH129" s="588" t="str">
        <f t="shared" si="33"/>
        <v/>
      </c>
      <c r="AI129" s="588" t="str">
        <f>IF($AF129=0,0,IFERROR(($L129+$AF129)/(HLOOKUP($D129,RentsUA!$K$12:$Q$35,19,FALSE)),""))</f>
        <v/>
      </c>
      <c r="AJ129" s="588" t="str">
        <f>IF($AF129=0,0,IFERROR(($AF129+K129+L129)/(HLOOKUP($D129,RentsUA!$K$12:$Q$35,19,FALSE)),""))</f>
        <v/>
      </c>
      <c r="AK129" s="588" t="str">
        <f t="shared" si="37"/>
        <v/>
      </c>
      <c r="AL129" s="588" t="str">
        <f t="shared" si="38"/>
        <v/>
      </c>
      <c r="AM129" s="1448" t="str">
        <f t="shared" si="39"/>
        <v/>
      </c>
      <c r="AN129" s="1448" t="str">
        <f>IFERROR(AM129*(1+'7a.20YrDetails'!$F$9),"")</f>
        <v/>
      </c>
      <c r="AO129" s="1448" t="str">
        <f>IFERROR(AN129*(1+'7a.20YrDetails'!$F$9),"")</f>
        <v/>
      </c>
      <c r="AP129" s="1448" t="str">
        <f>IFERROR(AO129*(1+'7a.20YrDetails'!$F$9),"")</f>
        <v/>
      </c>
      <c r="AQ129" s="1448" t="str">
        <f>IFERROR(AP129*(1+'7a.20YrDetails'!$F$9),"")</f>
        <v/>
      </c>
      <c r="AR129" s="859"/>
      <c r="AS129" s="857"/>
      <c r="BP129" s="512" t="str">
        <f t="shared" si="40"/>
        <v/>
      </c>
      <c r="BQ129" s="5" t="str">
        <f t="array" ref="BQ129">IFERROR(INDEX($BP$13:$BP$412, MATCH(0, COUNTIF($BQ$12:$BQ128, $BP$13:$BP$412), 0)),"")</f>
        <v/>
      </c>
      <c r="BR129" s="512" t="str">
        <f t="shared" si="34"/>
        <v/>
      </c>
      <c r="BS129" s="512" t="str">
        <f t="array" ref="BS129">IFERROR(INDEX($BR$13:$BR$412, MATCH(0, COUNTIF($BS$12:$BS128, $BR$13:$BR$412), 0)),"")</f>
        <v/>
      </c>
    </row>
    <row r="130" spans="1:71" s="512" customFormat="1" ht="12.75">
      <c r="A130" s="514">
        <f t="shared" si="35"/>
        <v>118</v>
      </c>
      <c r="B130" s="592"/>
      <c r="C130" s="590"/>
      <c r="D130" s="515"/>
      <c r="E130" s="515"/>
      <c r="F130" s="516"/>
      <c r="G130" s="517"/>
      <c r="H130" s="515"/>
      <c r="I130" s="1341" t="str">
        <f>IFERROR(G130/HLOOKUP(H130,RentsUA!$B$8:$J$9,2),"")</f>
        <v/>
      </c>
      <c r="J130" s="515"/>
      <c r="K130" s="521"/>
      <c r="L130" s="857">
        <f t="shared" si="29"/>
        <v>0</v>
      </c>
      <c r="M130" s="856"/>
      <c r="N130" s="518">
        <f t="shared" si="30"/>
        <v>0</v>
      </c>
      <c r="O130" s="588" t="str">
        <f>IF($M130=0,"",IFERROR(($L130+$M130)/(HLOOKUP($D130,RentsUA!$K$12:$Q$35,19,FALSE)),""))</f>
        <v/>
      </c>
      <c r="P130" s="588" t="str">
        <f>IF($M130=0,"",IFERROR(($M130+K130+L130)/(HLOOKUP($D130,RentsUA!$K$12:$Q$35,19,FALSE)),""))</f>
        <v/>
      </c>
      <c r="Q130" s="519"/>
      <c r="R130" s="858" t="str">
        <f>IF($Q130=0,"",VLOOKUP($Q130,RentsUA!$A$12:$H$35,MATCH($D130,RentsUA!$A$12:$H$12,0),FALSE))</f>
        <v/>
      </c>
      <c r="S130" s="517"/>
      <c r="T130" s="859"/>
      <c r="U130" s="857"/>
      <c r="V130" s="858" t="str">
        <f t="shared" si="36"/>
        <v/>
      </c>
      <c r="W130" s="590"/>
      <c r="X130" s="519"/>
      <c r="Y130" s="518" t="str">
        <f>IF(X130=0,"",VLOOKUP($X130,RentsUA!$A$12:$H$35,MATCH($D130,RentsUA!$A$12:$H$12,0),FALSE))</f>
        <v/>
      </c>
      <c r="Z130" s="647" t="str">
        <f t="shared" si="31"/>
        <v/>
      </c>
      <c r="AA130" s="1680" t="str">
        <f>IF(H130="","",IF(G130/HLOOKUP($H130,RentsUA!$M$8:$T$9,2,FALSE)&gt;1,"&gt; 80%","&lt;= 80%"))</f>
        <v/>
      </c>
      <c r="AB130" s="1448"/>
      <c r="AC130" s="1448"/>
      <c r="AD130" s="784"/>
      <c r="AE130" s="521"/>
      <c r="AF130" s="1050" t="str">
        <f>IF(AD130="","",IF(AD130=Lists!$U$3,M130,IF(AD130=Lists!$U$4,V130,IF(AD130=Lists!$U$5,Y130-L130,AE130))))</f>
        <v/>
      </c>
      <c r="AG130" s="518" t="str">
        <f t="shared" si="32"/>
        <v/>
      </c>
      <c r="AH130" s="588" t="str">
        <f t="shared" si="33"/>
        <v/>
      </c>
      <c r="AI130" s="588" t="str">
        <f>IF($AF130=0,0,IFERROR(($L130+$AF130)/(HLOOKUP($D130,RentsUA!$K$12:$Q$35,19,FALSE)),""))</f>
        <v/>
      </c>
      <c r="AJ130" s="588" t="str">
        <f>IF($AF130=0,0,IFERROR(($AF130+K130+L130)/(HLOOKUP($D130,RentsUA!$K$12:$Q$35,19,FALSE)),""))</f>
        <v/>
      </c>
      <c r="AK130" s="588" t="str">
        <f t="shared" si="37"/>
        <v/>
      </c>
      <c r="AL130" s="588" t="str">
        <f t="shared" si="38"/>
        <v/>
      </c>
      <c r="AM130" s="1448" t="str">
        <f t="shared" si="39"/>
        <v/>
      </c>
      <c r="AN130" s="1448" t="str">
        <f>IFERROR(AM130*(1+'7a.20YrDetails'!$F$9),"")</f>
        <v/>
      </c>
      <c r="AO130" s="1448" t="str">
        <f>IFERROR(AN130*(1+'7a.20YrDetails'!$F$9),"")</f>
        <v/>
      </c>
      <c r="AP130" s="1448" t="str">
        <f>IFERROR(AO130*(1+'7a.20YrDetails'!$F$9),"")</f>
        <v/>
      </c>
      <c r="AQ130" s="1448" t="str">
        <f>IFERROR(AP130*(1+'7a.20YrDetails'!$F$9),"")</f>
        <v/>
      </c>
      <c r="AR130" s="859"/>
      <c r="AS130" s="857"/>
      <c r="BP130" s="512" t="str">
        <f t="shared" si="40"/>
        <v/>
      </c>
      <c r="BQ130" s="5" t="str">
        <f t="array" ref="BQ130">IFERROR(INDEX($BP$13:$BP$412, MATCH(0, COUNTIF($BQ$12:$BQ129, $BP$13:$BP$412), 0)),"")</f>
        <v/>
      </c>
      <c r="BR130" s="512" t="str">
        <f t="shared" si="34"/>
        <v/>
      </c>
      <c r="BS130" s="512" t="str">
        <f t="array" ref="BS130">IFERROR(INDEX($BR$13:$BR$412, MATCH(0, COUNTIF($BS$12:$BS129, $BR$13:$BR$412), 0)),"")</f>
        <v/>
      </c>
    </row>
    <row r="131" spans="1:71" s="512" customFormat="1" ht="12.75">
      <c r="A131" s="514">
        <f t="shared" si="35"/>
        <v>119</v>
      </c>
      <c r="B131" s="592"/>
      <c r="C131" s="590"/>
      <c r="D131" s="515"/>
      <c r="E131" s="515"/>
      <c r="F131" s="516"/>
      <c r="G131" s="517"/>
      <c r="H131" s="515"/>
      <c r="I131" s="1341" t="str">
        <f>IFERROR(G131/HLOOKUP(H131,RentsUA!$B$8:$J$9,2),"")</f>
        <v/>
      </c>
      <c r="J131" s="515"/>
      <c r="K131" s="521"/>
      <c r="L131" s="857">
        <f t="shared" si="29"/>
        <v>0</v>
      </c>
      <c r="M131" s="856"/>
      <c r="N131" s="518">
        <f t="shared" si="30"/>
        <v>0</v>
      </c>
      <c r="O131" s="588" t="str">
        <f>IF($M131=0,"",IFERROR(($L131+$M131)/(HLOOKUP($D131,RentsUA!$K$12:$Q$35,19,FALSE)),""))</f>
        <v/>
      </c>
      <c r="P131" s="588" t="str">
        <f>IF($M131=0,"",IFERROR(($M131+K131+L131)/(HLOOKUP($D131,RentsUA!$K$12:$Q$35,19,FALSE)),""))</f>
        <v/>
      </c>
      <c r="Q131" s="519"/>
      <c r="R131" s="858" t="str">
        <f>IF($Q131=0,"",VLOOKUP($Q131,RentsUA!$A$12:$H$35,MATCH($D131,RentsUA!$A$12:$H$12,0),FALSE))</f>
        <v/>
      </c>
      <c r="S131" s="517"/>
      <c r="T131" s="859"/>
      <c r="U131" s="857"/>
      <c r="V131" s="858" t="str">
        <f t="shared" si="36"/>
        <v/>
      </c>
      <c r="W131" s="590"/>
      <c r="X131" s="519"/>
      <c r="Y131" s="518" t="str">
        <f>IF(X131=0,"",VLOOKUP($X131,RentsUA!$A$12:$H$35,MATCH($D131,RentsUA!$A$12:$H$12,0),FALSE))</f>
        <v/>
      </c>
      <c r="Z131" s="647" t="str">
        <f t="shared" si="31"/>
        <v/>
      </c>
      <c r="AA131" s="1680" t="str">
        <f>IF(H131="","",IF(G131/HLOOKUP($H131,RentsUA!$M$8:$T$9,2,FALSE)&gt;1,"&gt; 80%","&lt;= 80%"))</f>
        <v/>
      </c>
      <c r="AB131" s="1448"/>
      <c r="AC131" s="1448"/>
      <c r="AD131" s="784"/>
      <c r="AE131" s="521"/>
      <c r="AF131" s="1050" t="str">
        <f>IF(AD131="","",IF(AD131=Lists!$U$3,M131,IF(AD131=Lists!$U$4,V131,IF(AD131=Lists!$U$5,Y131-L131,AE131))))</f>
        <v/>
      </c>
      <c r="AG131" s="518" t="str">
        <f t="shared" si="32"/>
        <v/>
      </c>
      <c r="AH131" s="588" t="str">
        <f t="shared" si="33"/>
        <v/>
      </c>
      <c r="AI131" s="588" t="str">
        <f>IF($AF131=0,0,IFERROR(($L131+$AF131)/(HLOOKUP($D131,RentsUA!$K$12:$Q$35,19,FALSE)),""))</f>
        <v/>
      </c>
      <c r="AJ131" s="588" t="str">
        <f>IF($AF131=0,0,IFERROR(($AF131+K131+L131)/(HLOOKUP($D131,RentsUA!$K$12:$Q$35,19,FALSE)),""))</f>
        <v/>
      </c>
      <c r="AK131" s="588" t="str">
        <f t="shared" si="37"/>
        <v/>
      </c>
      <c r="AL131" s="588" t="str">
        <f t="shared" si="38"/>
        <v/>
      </c>
      <c r="AM131" s="1448" t="str">
        <f t="shared" si="39"/>
        <v/>
      </c>
      <c r="AN131" s="1448" t="str">
        <f>IFERROR(AM131*(1+'7a.20YrDetails'!$F$9),"")</f>
        <v/>
      </c>
      <c r="AO131" s="1448" t="str">
        <f>IFERROR(AN131*(1+'7a.20YrDetails'!$F$9),"")</f>
        <v/>
      </c>
      <c r="AP131" s="1448" t="str">
        <f>IFERROR(AO131*(1+'7a.20YrDetails'!$F$9),"")</f>
        <v/>
      </c>
      <c r="AQ131" s="1448" t="str">
        <f>IFERROR(AP131*(1+'7a.20YrDetails'!$F$9),"")</f>
        <v/>
      </c>
      <c r="AR131" s="859"/>
      <c r="AS131" s="857"/>
      <c r="BP131" s="512" t="str">
        <f t="shared" si="40"/>
        <v/>
      </c>
      <c r="BQ131" s="5" t="str">
        <f t="array" ref="BQ131">IFERROR(INDEX($BP$13:$BP$412, MATCH(0, COUNTIF($BQ$12:$BQ130, $BP$13:$BP$412), 0)),"")</f>
        <v/>
      </c>
      <c r="BR131" s="512" t="str">
        <f t="shared" si="34"/>
        <v/>
      </c>
      <c r="BS131" s="512" t="str">
        <f t="array" ref="BS131">IFERROR(INDEX($BR$13:$BR$412, MATCH(0, COUNTIF($BS$12:$BS130, $BR$13:$BR$412), 0)),"")</f>
        <v/>
      </c>
    </row>
    <row r="132" spans="1:71" s="512" customFormat="1" ht="12.75">
      <c r="A132" s="514">
        <f t="shared" si="35"/>
        <v>120</v>
      </c>
      <c r="B132" s="592"/>
      <c r="C132" s="590"/>
      <c r="D132" s="515"/>
      <c r="E132" s="515"/>
      <c r="F132" s="516"/>
      <c r="G132" s="517"/>
      <c r="H132" s="515"/>
      <c r="I132" s="1341" t="str">
        <f>IFERROR(G132/HLOOKUP(H132,RentsUA!$B$8:$J$9,2),"")</f>
        <v/>
      </c>
      <c r="J132" s="515"/>
      <c r="K132" s="521"/>
      <c r="L132" s="857">
        <f t="shared" si="29"/>
        <v>0</v>
      </c>
      <c r="M132" s="856"/>
      <c r="N132" s="518">
        <f t="shared" si="30"/>
        <v>0</v>
      </c>
      <c r="O132" s="588" t="str">
        <f>IF($M132=0,"",IFERROR(($L132+$M132)/(HLOOKUP($D132,RentsUA!$K$12:$Q$35,19,FALSE)),""))</f>
        <v/>
      </c>
      <c r="P132" s="588" t="str">
        <f>IF($M132=0,"",IFERROR(($M132+K132+L132)/(HLOOKUP($D132,RentsUA!$K$12:$Q$35,19,FALSE)),""))</f>
        <v/>
      </c>
      <c r="Q132" s="519"/>
      <c r="R132" s="858" t="str">
        <f>IF($Q132=0,"",VLOOKUP($Q132,RentsUA!$A$12:$H$35,MATCH($D132,RentsUA!$A$12:$H$12,0),FALSE))</f>
        <v/>
      </c>
      <c r="S132" s="517"/>
      <c r="T132" s="859"/>
      <c r="U132" s="857"/>
      <c r="V132" s="858" t="str">
        <f t="shared" si="36"/>
        <v/>
      </c>
      <c r="W132" s="590"/>
      <c r="X132" s="519"/>
      <c r="Y132" s="518" t="str">
        <f>IF(X132=0,"",VLOOKUP($X132,RentsUA!$A$12:$H$35,MATCH($D132,RentsUA!$A$12:$H$12,0),FALSE))</f>
        <v/>
      </c>
      <c r="Z132" s="647" t="str">
        <f t="shared" si="31"/>
        <v/>
      </c>
      <c r="AA132" s="1680" t="str">
        <f>IF(H132="","",IF(G132/HLOOKUP($H132,RentsUA!$M$8:$T$9,2,FALSE)&gt;1,"&gt; 80%","&lt;= 80%"))</f>
        <v/>
      </c>
      <c r="AB132" s="1448"/>
      <c r="AC132" s="1448"/>
      <c r="AD132" s="784"/>
      <c r="AE132" s="521"/>
      <c r="AF132" s="1050" t="str">
        <f>IF(AD132="","",IF(AD132=Lists!$U$3,M132,IF(AD132=Lists!$U$4,V132,IF(AD132=Lists!$U$5,Y132-L132,AE132))))</f>
        <v/>
      </c>
      <c r="AG132" s="518" t="str">
        <f t="shared" si="32"/>
        <v/>
      </c>
      <c r="AH132" s="588" t="str">
        <f t="shared" si="33"/>
        <v/>
      </c>
      <c r="AI132" s="588" t="str">
        <f>IF($AF132=0,0,IFERROR(($L132+$AF132)/(HLOOKUP($D132,RentsUA!$K$12:$Q$35,19,FALSE)),""))</f>
        <v/>
      </c>
      <c r="AJ132" s="588" t="str">
        <f>IF($AF132=0,0,IFERROR(($AF132+K132+L132)/(HLOOKUP($D132,RentsUA!$K$12:$Q$35,19,FALSE)),""))</f>
        <v/>
      </c>
      <c r="AK132" s="588" t="str">
        <f t="shared" si="37"/>
        <v/>
      </c>
      <c r="AL132" s="588" t="str">
        <f t="shared" si="38"/>
        <v/>
      </c>
      <c r="AM132" s="1448" t="str">
        <f t="shared" si="39"/>
        <v/>
      </c>
      <c r="AN132" s="1448" t="str">
        <f>IFERROR(AM132*(1+'7a.20YrDetails'!$F$9),"")</f>
        <v/>
      </c>
      <c r="AO132" s="1448" t="str">
        <f>IFERROR(AN132*(1+'7a.20YrDetails'!$F$9),"")</f>
        <v/>
      </c>
      <c r="AP132" s="1448" t="str">
        <f>IFERROR(AO132*(1+'7a.20YrDetails'!$F$9),"")</f>
        <v/>
      </c>
      <c r="AQ132" s="1448" t="str">
        <f>IFERROR(AP132*(1+'7a.20YrDetails'!$F$9),"")</f>
        <v/>
      </c>
      <c r="AR132" s="859"/>
      <c r="AS132" s="857"/>
      <c r="BP132" s="512" t="str">
        <f t="shared" si="40"/>
        <v/>
      </c>
      <c r="BQ132" s="5" t="str">
        <f t="array" ref="BQ132">IFERROR(INDEX($BP$13:$BP$412, MATCH(0, COUNTIF($BQ$12:$BQ131, $BP$13:$BP$412), 0)),"")</f>
        <v/>
      </c>
      <c r="BR132" s="512" t="str">
        <f t="shared" si="34"/>
        <v/>
      </c>
      <c r="BS132" s="512" t="str">
        <f t="array" ref="BS132">IFERROR(INDEX($BR$13:$BR$412, MATCH(0, COUNTIF($BS$12:$BS131, $BR$13:$BR$412), 0)),"")</f>
        <v/>
      </c>
    </row>
    <row r="133" spans="1:71" s="512" customFormat="1" ht="12.75">
      <c r="A133" s="514">
        <f t="shared" si="35"/>
        <v>121</v>
      </c>
      <c r="B133" s="592"/>
      <c r="C133" s="590"/>
      <c r="D133" s="515"/>
      <c r="E133" s="515"/>
      <c r="F133" s="516"/>
      <c r="G133" s="517"/>
      <c r="H133" s="515"/>
      <c r="I133" s="1341" t="str">
        <f>IFERROR(G133/HLOOKUP(H133,RentsUA!$B$8:$J$9,2),"")</f>
        <v/>
      </c>
      <c r="J133" s="515"/>
      <c r="K133" s="521"/>
      <c r="L133" s="857">
        <f t="shared" si="29"/>
        <v>0</v>
      </c>
      <c r="M133" s="856"/>
      <c r="N133" s="518">
        <f t="shared" si="30"/>
        <v>0</v>
      </c>
      <c r="O133" s="588" t="str">
        <f>IF($M133=0,"",IFERROR(($L133+$M133)/(HLOOKUP($D133,RentsUA!$K$12:$Q$35,19,FALSE)),""))</f>
        <v/>
      </c>
      <c r="P133" s="588" t="str">
        <f>IF($M133=0,"",IFERROR(($M133+K133+L133)/(HLOOKUP($D133,RentsUA!$K$12:$Q$35,19,FALSE)),""))</f>
        <v/>
      </c>
      <c r="Q133" s="519"/>
      <c r="R133" s="858" t="str">
        <f>IF($Q133=0,"",VLOOKUP($Q133,RentsUA!$A$12:$H$35,MATCH($D133,RentsUA!$A$12:$H$12,0),FALSE))</f>
        <v/>
      </c>
      <c r="S133" s="517"/>
      <c r="T133" s="859"/>
      <c r="U133" s="857"/>
      <c r="V133" s="858" t="str">
        <f t="shared" si="36"/>
        <v/>
      </c>
      <c r="W133" s="590"/>
      <c r="X133" s="519"/>
      <c r="Y133" s="518" t="str">
        <f>IF(X133=0,"",VLOOKUP($X133,RentsUA!$A$12:$H$35,MATCH($D133,RentsUA!$A$12:$H$12,0),FALSE))</f>
        <v/>
      </c>
      <c r="Z133" s="647" t="str">
        <f t="shared" si="31"/>
        <v/>
      </c>
      <c r="AA133" s="1680" t="str">
        <f>IF(H133="","",IF(G133/HLOOKUP($H133,RentsUA!$M$8:$T$9,2,FALSE)&gt;1,"&gt; 80%","&lt;= 80%"))</f>
        <v/>
      </c>
      <c r="AB133" s="1448"/>
      <c r="AC133" s="1448"/>
      <c r="AD133" s="784"/>
      <c r="AE133" s="521"/>
      <c r="AF133" s="1050" t="str">
        <f>IF(AD133="","",IF(AD133=Lists!$U$3,M133,IF(AD133=Lists!$U$4,V133,IF(AD133=Lists!$U$5,Y133-L133,AE133))))</f>
        <v/>
      </c>
      <c r="AG133" s="518" t="str">
        <f t="shared" si="32"/>
        <v/>
      </c>
      <c r="AH133" s="588" t="str">
        <f t="shared" si="33"/>
        <v/>
      </c>
      <c r="AI133" s="588" t="str">
        <f>IF($AF133=0,0,IFERROR(($L133+$AF133)/(HLOOKUP($D133,RentsUA!$K$12:$Q$35,19,FALSE)),""))</f>
        <v/>
      </c>
      <c r="AJ133" s="588" t="str">
        <f>IF($AF133=0,0,IFERROR(($AF133+K133+L133)/(HLOOKUP($D133,RentsUA!$K$12:$Q$35,19,FALSE)),""))</f>
        <v/>
      </c>
      <c r="AK133" s="588" t="str">
        <f t="shared" si="37"/>
        <v/>
      </c>
      <c r="AL133" s="588" t="str">
        <f t="shared" si="38"/>
        <v/>
      </c>
      <c r="AM133" s="1448" t="str">
        <f t="shared" si="39"/>
        <v/>
      </c>
      <c r="AN133" s="1448" t="str">
        <f>IFERROR(AM133*(1+'7a.20YrDetails'!$F$9),"")</f>
        <v/>
      </c>
      <c r="AO133" s="1448" t="str">
        <f>IFERROR(AN133*(1+'7a.20YrDetails'!$F$9),"")</f>
        <v/>
      </c>
      <c r="AP133" s="1448" t="str">
        <f>IFERROR(AO133*(1+'7a.20YrDetails'!$F$9),"")</f>
        <v/>
      </c>
      <c r="AQ133" s="1448" t="str">
        <f>IFERROR(AP133*(1+'7a.20YrDetails'!$F$9),"")</f>
        <v/>
      </c>
      <c r="AR133" s="859"/>
      <c r="AS133" s="857"/>
      <c r="BP133" s="512" t="str">
        <f t="shared" si="40"/>
        <v/>
      </c>
      <c r="BQ133" s="5" t="str">
        <f t="array" ref="BQ133">IFERROR(INDEX($BP$13:$BP$412, MATCH(0, COUNTIF($BQ$12:$BQ132, $BP$13:$BP$412), 0)),"")</f>
        <v/>
      </c>
      <c r="BR133" s="512" t="str">
        <f t="shared" si="34"/>
        <v/>
      </c>
      <c r="BS133" s="512" t="str">
        <f t="array" ref="BS133">IFERROR(INDEX($BR$13:$BR$412, MATCH(0, COUNTIF($BS$12:$BS132, $BR$13:$BR$412), 0)),"")</f>
        <v/>
      </c>
    </row>
    <row r="134" spans="1:71" s="512" customFormat="1" ht="12.75">
      <c r="A134" s="514">
        <f t="shared" si="35"/>
        <v>122</v>
      </c>
      <c r="B134" s="592"/>
      <c r="C134" s="590"/>
      <c r="D134" s="515"/>
      <c r="E134" s="515"/>
      <c r="F134" s="516"/>
      <c r="G134" s="517"/>
      <c r="H134" s="515"/>
      <c r="I134" s="1341" t="str">
        <f>IFERROR(G134/HLOOKUP(H134,RentsUA!$B$8:$J$9,2),"")</f>
        <v/>
      </c>
      <c r="J134" s="515"/>
      <c r="K134" s="521"/>
      <c r="L134" s="857">
        <f t="shared" si="29"/>
        <v>0</v>
      </c>
      <c r="M134" s="856"/>
      <c r="N134" s="518">
        <f t="shared" si="30"/>
        <v>0</v>
      </c>
      <c r="O134" s="588" t="str">
        <f>IF($M134=0,"",IFERROR(($L134+$M134)/(HLOOKUP($D134,RentsUA!$K$12:$Q$35,19,FALSE)),""))</f>
        <v/>
      </c>
      <c r="P134" s="588" t="str">
        <f>IF($M134=0,"",IFERROR(($M134+K134+L134)/(HLOOKUP($D134,RentsUA!$K$12:$Q$35,19,FALSE)),""))</f>
        <v/>
      </c>
      <c r="Q134" s="519"/>
      <c r="R134" s="858" t="str">
        <f>IF($Q134=0,"",VLOOKUP($Q134,RentsUA!$A$12:$H$35,MATCH($D134,RentsUA!$A$12:$H$12,0),FALSE))</f>
        <v/>
      </c>
      <c r="S134" s="517"/>
      <c r="T134" s="859"/>
      <c r="U134" s="857"/>
      <c r="V134" s="858" t="str">
        <f t="shared" si="36"/>
        <v/>
      </c>
      <c r="W134" s="590"/>
      <c r="X134" s="519"/>
      <c r="Y134" s="518" t="str">
        <f>IF(X134=0,"",VLOOKUP($X134,RentsUA!$A$12:$H$35,MATCH($D134,RentsUA!$A$12:$H$12,0),FALSE))</f>
        <v/>
      </c>
      <c r="Z134" s="647" t="str">
        <f t="shared" si="31"/>
        <v/>
      </c>
      <c r="AA134" s="1680" t="str">
        <f>IF(H134="","",IF(G134/HLOOKUP($H134,RentsUA!$M$8:$T$9,2,FALSE)&gt;1,"&gt; 80%","&lt;= 80%"))</f>
        <v/>
      </c>
      <c r="AB134" s="1448"/>
      <c r="AC134" s="1448"/>
      <c r="AD134" s="784"/>
      <c r="AE134" s="521"/>
      <c r="AF134" s="1050" t="str">
        <f>IF(AD134="","",IF(AD134=Lists!$U$3,M134,IF(AD134=Lists!$U$4,V134,IF(AD134=Lists!$U$5,Y134-L134,AE134))))</f>
        <v/>
      </c>
      <c r="AG134" s="518" t="str">
        <f t="shared" si="32"/>
        <v/>
      </c>
      <c r="AH134" s="588" t="str">
        <f t="shared" si="33"/>
        <v/>
      </c>
      <c r="AI134" s="588" t="str">
        <f>IF($AF134=0,0,IFERROR(($L134+$AF134)/(HLOOKUP($D134,RentsUA!$K$12:$Q$35,19,FALSE)),""))</f>
        <v/>
      </c>
      <c r="AJ134" s="588" t="str">
        <f>IF($AF134=0,0,IFERROR(($AF134+K134+L134)/(HLOOKUP($D134,RentsUA!$K$12:$Q$35,19,FALSE)),""))</f>
        <v/>
      </c>
      <c r="AK134" s="588" t="str">
        <f t="shared" si="37"/>
        <v/>
      </c>
      <c r="AL134" s="588" t="str">
        <f t="shared" si="38"/>
        <v/>
      </c>
      <c r="AM134" s="1448" t="str">
        <f t="shared" si="39"/>
        <v/>
      </c>
      <c r="AN134" s="1448" t="str">
        <f>IFERROR(AM134*(1+'7a.20YrDetails'!$F$9),"")</f>
        <v/>
      </c>
      <c r="AO134" s="1448" t="str">
        <f>IFERROR(AN134*(1+'7a.20YrDetails'!$F$9),"")</f>
        <v/>
      </c>
      <c r="AP134" s="1448" t="str">
        <f>IFERROR(AO134*(1+'7a.20YrDetails'!$F$9),"")</f>
        <v/>
      </c>
      <c r="AQ134" s="1448" t="str">
        <f>IFERROR(AP134*(1+'7a.20YrDetails'!$F$9),"")</f>
        <v/>
      </c>
      <c r="AR134" s="859"/>
      <c r="AS134" s="857"/>
      <c r="BP134" s="512" t="str">
        <f t="shared" si="40"/>
        <v/>
      </c>
      <c r="BQ134" s="5" t="str">
        <f t="array" ref="BQ134">IFERROR(INDEX($BP$13:$BP$412, MATCH(0, COUNTIF($BQ$12:$BQ133, $BP$13:$BP$412), 0)),"")</f>
        <v/>
      </c>
      <c r="BR134" s="512" t="str">
        <f t="shared" si="34"/>
        <v/>
      </c>
      <c r="BS134" s="512" t="str">
        <f t="array" ref="BS134">IFERROR(INDEX($BR$13:$BR$412, MATCH(0, COUNTIF($BS$12:$BS133, $BR$13:$BR$412), 0)),"")</f>
        <v/>
      </c>
    </row>
    <row r="135" spans="1:71" s="512" customFormat="1" ht="12.75">
      <c r="A135" s="514">
        <f t="shared" si="35"/>
        <v>123</v>
      </c>
      <c r="B135" s="592"/>
      <c r="C135" s="590"/>
      <c r="D135" s="515"/>
      <c r="E135" s="515"/>
      <c r="F135" s="516"/>
      <c r="G135" s="517"/>
      <c r="H135" s="515"/>
      <c r="I135" s="1341" t="str">
        <f>IFERROR(G135/HLOOKUP(H135,RentsUA!$B$8:$J$9,2),"")</f>
        <v/>
      </c>
      <c r="J135" s="515"/>
      <c r="K135" s="521"/>
      <c r="L135" s="857">
        <f t="shared" si="29"/>
        <v>0</v>
      </c>
      <c r="M135" s="856"/>
      <c r="N135" s="518">
        <f t="shared" si="30"/>
        <v>0</v>
      </c>
      <c r="O135" s="588" t="str">
        <f>IF($M135=0,"",IFERROR(($L135+$M135)/(HLOOKUP($D135,RentsUA!$K$12:$Q$35,19,FALSE)),""))</f>
        <v/>
      </c>
      <c r="P135" s="588" t="str">
        <f>IF($M135=0,"",IFERROR(($M135+K135+L135)/(HLOOKUP($D135,RentsUA!$K$12:$Q$35,19,FALSE)),""))</f>
        <v/>
      </c>
      <c r="Q135" s="519"/>
      <c r="R135" s="858" t="str">
        <f>IF($Q135=0,"",VLOOKUP($Q135,RentsUA!$A$12:$H$35,MATCH($D135,RentsUA!$A$12:$H$12,0),FALSE))</f>
        <v/>
      </c>
      <c r="S135" s="517"/>
      <c r="T135" s="859"/>
      <c r="U135" s="857"/>
      <c r="V135" s="858" t="str">
        <f t="shared" si="36"/>
        <v/>
      </c>
      <c r="W135" s="590"/>
      <c r="X135" s="519"/>
      <c r="Y135" s="518" t="str">
        <f>IF(X135=0,"",VLOOKUP($X135,RentsUA!$A$12:$H$35,MATCH($D135,RentsUA!$A$12:$H$12,0),FALSE))</f>
        <v/>
      </c>
      <c r="Z135" s="647" t="str">
        <f t="shared" si="31"/>
        <v/>
      </c>
      <c r="AA135" s="1680" t="str">
        <f>IF(H135="","",IF(G135/HLOOKUP($H135,RentsUA!$M$8:$T$9,2,FALSE)&gt;1,"&gt; 80%","&lt;= 80%"))</f>
        <v/>
      </c>
      <c r="AB135" s="1448"/>
      <c r="AC135" s="1448"/>
      <c r="AD135" s="784"/>
      <c r="AE135" s="521"/>
      <c r="AF135" s="1050" t="str">
        <f>IF(AD135="","",IF(AD135=Lists!$U$3,M135,IF(AD135=Lists!$U$4,V135,IF(AD135=Lists!$U$5,Y135-L135,AE135))))</f>
        <v/>
      </c>
      <c r="AG135" s="518" t="str">
        <f t="shared" si="32"/>
        <v/>
      </c>
      <c r="AH135" s="588" t="str">
        <f t="shared" si="33"/>
        <v/>
      </c>
      <c r="AI135" s="588" t="str">
        <f>IF($AF135=0,0,IFERROR(($L135+$AF135)/(HLOOKUP($D135,RentsUA!$K$12:$Q$35,19,FALSE)),""))</f>
        <v/>
      </c>
      <c r="AJ135" s="588" t="str">
        <f>IF($AF135=0,0,IFERROR(($AF135+K135+L135)/(HLOOKUP($D135,RentsUA!$K$12:$Q$35,19,FALSE)),""))</f>
        <v/>
      </c>
      <c r="AK135" s="588" t="str">
        <f t="shared" si="37"/>
        <v/>
      </c>
      <c r="AL135" s="588" t="str">
        <f t="shared" si="38"/>
        <v/>
      </c>
      <c r="AM135" s="1448" t="str">
        <f t="shared" si="39"/>
        <v/>
      </c>
      <c r="AN135" s="1448" t="str">
        <f>IFERROR(AM135*(1+'7a.20YrDetails'!$F$9),"")</f>
        <v/>
      </c>
      <c r="AO135" s="1448" t="str">
        <f>IFERROR(AN135*(1+'7a.20YrDetails'!$F$9),"")</f>
        <v/>
      </c>
      <c r="AP135" s="1448" t="str">
        <f>IFERROR(AO135*(1+'7a.20YrDetails'!$F$9),"")</f>
        <v/>
      </c>
      <c r="AQ135" s="1448" t="str">
        <f>IFERROR(AP135*(1+'7a.20YrDetails'!$F$9),"")</f>
        <v/>
      </c>
      <c r="AR135" s="859"/>
      <c r="AS135" s="857"/>
      <c r="BP135" s="512" t="str">
        <f t="shared" si="40"/>
        <v/>
      </c>
      <c r="BQ135" s="5" t="str">
        <f t="array" ref="BQ135">IFERROR(INDEX($BP$13:$BP$412, MATCH(0, COUNTIF($BQ$12:$BQ134, $BP$13:$BP$412), 0)),"")</f>
        <v/>
      </c>
      <c r="BR135" s="512" t="str">
        <f t="shared" si="34"/>
        <v/>
      </c>
      <c r="BS135" s="512" t="str">
        <f t="array" ref="BS135">IFERROR(INDEX($BR$13:$BR$412, MATCH(0, COUNTIF($BS$12:$BS134, $BR$13:$BR$412), 0)),"")</f>
        <v/>
      </c>
    </row>
    <row r="136" spans="1:71" s="512" customFormat="1" ht="12.75">
      <c r="A136" s="514">
        <f t="shared" si="35"/>
        <v>124</v>
      </c>
      <c r="B136" s="592"/>
      <c r="C136" s="590"/>
      <c r="D136" s="515"/>
      <c r="E136" s="515"/>
      <c r="F136" s="516"/>
      <c r="G136" s="517"/>
      <c r="H136" s="515"/>
      <c r="I136" s="1341" t="str">
        <f>IFERROR(G136/HLOOKUP(H136,RentsUA!$B$8:$J$9,2),"")</f>
        <v/>
      </c>
      <c r="J136" s="515"/>
      <c r="K136" s="521"/>
      <c r="L136" s="857">
        <f t="shared" si="29"/>
        <v>0</v>
      </c>
      <c r="M136" s="856"/>
      <c r="N136" s="518">
        <f t="shared" si="30"/>
        <v>0</v>
      </c>
      <c r="O136" s="588" t="str">
        <f>IF($M136=0,"",IFERROR(($L136+$M136)/(HLOOKUP($D136,RentsUA!$K$12:$Q$35,19,FALSE)),""))</f>
        <v/>
      </c>
      <c r="P136" s="588" t="str">
        <f>IF($M136=0,"",IFERROR(($M136+K136+L136)/(HLOOKUP($D136,RentsUA!$K$12:$Q$35,19,FALSE)),""))</f>
        <v/>
      </c>
      <c r="Q136" s="519"/>
      <c r="R136" s="858" t="str">
        <f>IF($Q136=0,"",VLOOKUP($Q136,RentsUA!$A$12:$H$35,MATCH($D136,RentsUA!$A$12:$H$12,0),FALSE))</f>
        <v/>
      </c>
      <c r="S136" s="517"/>
      <c r="T136" s="859"/>
      <c r="U136" s="857"/>
      <c r="V136" s="858" t="str">
        <f t="shared" si="36"/>
        <v/>
      </c>
      <c r="W136" s="590"/>
      <c r="X136" s="519"/>
      <c r="Y136" s="518" t="str">
        <f>IF(X136=0,"",VLOOKUP($X136,RentsUA!$A$12:$H$35,MATCH($D136,RentsUA!$A$12:$H$12,0),FALSE))</f>
        <v/>
      </c>
      <c r="Z136" s="647" t="str">
        <f t="shared" si="31"/>
        <v/>
      </c>
      <c r="AA136" s="1680" t="str">
        <f>IF(H136="","",IF(G136/HLOOKUP($H136,RentsUA!$M$8:$T$9,2,FALSE)&gt;1,"&gt; 80%","&lt;= 80%"))</f>
        <v/>
      </c>
      <c r="AB136" s="1448"/>
      <c r="AC136" s="1448"/>
      <c r="AD136" s="784"/>
      <c r="AE136" s="521"/>
      <c r="AF136" s="1050" t="str">
        <f>IF(AD136="","",IF(AD136=Lists!$U$3,M136,IF(AD136=Lists!$U$4,V136,IF(AD136=Lists!$U$5,Y136-L136,AE136))))</f>
        <v/>
      </c>
      <c r="AG136" s="518" t="str">
        <f t="shared" si="32"/>
        <v/>
      </c>
      <c r="AH136" s="588" t="str">
        <f t="shared" si="33"/>
        <v/>
      </c>
      <c r="AI136" s="588" t="str">
        <f>IF($AF136=0,0,IFERROR(($L136+$AF136)/(HLOOKUP($D136,RentsUA!$K$12:$Q$35,19,FALSE)),""))</f>
        <v/>
      </c>
      <c r="AJ136" s="588" t="str">
        <f>IF($AF136=0,0,IFERROR(($AF136+K136+L136)/(HLOOKUP($D136,RentsUA!$K$12:$Q$35,19,FALSE)),""))</f>
        <v/>
      </c>
      <c r="AK136" s="588" t="str">
        <f t="shared" si="37"/>
        <v/>
      </c>
      <c r="AL136" s="588" t="str">
        <f t="shared" si="38"/>
        <v/>
      </c>
      <c r="AM136" s="1448" t="str">
        <f t="shared" si="39"/>
        <v/>
      </c>
      <c r="AN136" s="1448" t="str">
        <f>IFERROR(AM136*(1+'7a.20YrDetails'!$F$9),"")</f>
        <v/>
      </c>
      <c r="AO136" s="1448" t="str">
        <f>IFERROR(AN136*(1+'7a.20YrDetails'!$F$9),"")</f>
        <v/>
      </c>
      <c r="AP136" s="1448" t="str">
        <f>IFERROR(AO136*(1+'7a.20YrDetails'!$F$9),"")</f>
        <v/>
      </c>
      <c r="AQ136" s="1448" t="str">
        <f>IFERROR(AP136*(1+'7a.20YrDetails'!$F$9),"")</f>
        <v/>
      </c>
      <c r="AR136" s="859"/>
      <c r="AS136" s="857"/>
      <c r="BP136" s="512" t="str">
        <f t="shared" si="40"/>
        <v/>
      </c>
      <c r="BQ136" s="5" t="str">
        <f t="array" ref="BQ136">IFERROR(INDEX($BP$13:$BP$412, MATCH(0, COUNTIF($BQ$12:$BQ135, $BP$13:$BP$412), 0)),"")</f>
        <v/>
      </c>
      <c r="BR136" s="512" t="str">
        <f t="shared" si="34"/>
        <v/>
      </c>
      <c r="BS136" s="512" t="str">
        <f t="array" ref="BS136">IFERROR(INDEX($BR$13:$BR$412, MATCH(0, COUNTIF($BS$12:$BS135, $BR$13:$BR$412), 0)),"")</f>
        <v/>
      </c>
    </row>
    <row r="137" spans="1:71" s="512" customFormat="1" ht="12.75">
      <c r="A137" s="514">
        <f t="shared" si="35"/>
        <v>125</v>
      </c>
      <c r="B137" s="592"/>
      <c r="C137" s="590"/>
      <c r="D137" s="515"/>
      <c r="E137" s="515"/>
      <c r="F137" s="516"/>
      <c r="G137" s="517"/>
      <c r="H137" s="515"/>
      <c r="I137" s="1341" t="str">
        <f>IFERROR(G137/HLOOKUP(H137,RentsUA!$B$8:$J$9,2),"")</f>
        <v/>
      </c>
      <c r="J137" s="515"/>
      <c r="K137" s="521"/>
      <c r="L137" s="857">
        <f t="shared" si="29"/>
        <v>0</v>
      </c>
      <c r="M137" s="856"/>
      <c r="N137" s="518">
        <f t="shared" si="30"/>
        <v>0</v>
      </c>
      <c r="O137" s="588" t="str">
        <f>IF($M137=0,"",IFERROR(($L137+$M137)/(HLOOKUP($D137,RentsUA!$K$12:$Q$35,19,FALSE)),""))</f>
        <v/>
      </c>
      <c r="P137" s="588" t="str">
        <f>IF($M137=0,"",IFERROR(($M137+K137+L137)/(HLOOKUP($D137,RentsUA!$K$12:$Q$35,19,FALSE)),""))</f>
        <v/>
      </c>
      <c r="Q137" s="519"/>
      <c r="R137" s="858" t="str">
        <f>IF($Q137=0,"",VLOOKUP($Q137,RentsUA!$A$12:$H$35,MATCH($D137,RentsUA!$A$12:$H$12,0),FALSE))</f>
        <v/>
      </c>
      <c r="S137" s="517"/>
      <c r="T137" s="859"/>
      <c r="U137" s="857"/>
      <c r="V137" s="858" t="str">
        <f t="shared" si="36"/>
        <v/>
      </c>
      <c r="W137" s="590"/>
      <c r="X137" s="519"/>
      <c r="Y137" s="518" t="str">
        <f>IF(X137=0,"",VLOOKUP($X137,RentsUA!$A$12:$H$35,MATCH($D137,RentsUA!$A$12:$H$12,0),FALSE))</f>
        <v/>
      </c>
      <c r="Z137" s="647" t="str">
        <f t="shared" si="31"/>
        <v/>
      </c>
      <c r="AA137" s="1680" t="str">
        <f>IF(H137="","",IF(G137/HLOOKUP($H137,RentsUA!$M$8:$T$9,2,FALSE)&gt;1,"&gt; 80%","&lt;= 80%"))</f>
        <v/>
      </c>
      <c r="AB137" s="1448"/>
      <c r="AC137" s="1448"/>
      <c r="AD137" s="784"/>
      <c r="AE137" s="521"/>
      <c r="AF137" s="1050" t="str">
        <f>IF(AD137="","",IF(AD137=Lists!$U$3,M137,IF(AD137=Lists!$U$4,V137,IF(AD137=Lists!$U$5,Y137-L137,AE137))))</f>
        <v/>
      </c>
      <c r="AG137" s="518" t="str">
        <f t="shared" si="32"/>
        <v/>
      </c>
      <c r="AH137" s="588" t="str">
        <f t="shared" si="33"/>
        <v/>
      </c>
      <c r="AI137" s="588" t="str">
        <f>IF($AF137=0,0,IFERROR(($L137+$AF137)/(HLOOKUP($D137,RentsUA!$K$12:$Q$35,19,FALSE)),""))</f>
        <v/>
      </c>
      <c r="AJ137" s="588" t="str">
        <f>IF($AF137=0,0,IFERROR(($AF137+K137+L137)/(HLOOKUP($D137,RentsUA!$K$12:$Q$35,19,FALSE)),""))</f>
        <v/>
      </c>
      <c r="AK137" s="588" t="str">
        <f t="shared" si="37"/>
        <v/>
      </c>
      <c r="AL137" s="588" t="str">
        <f t="shared" si="38"/>
        <v/>
      </c>
      <c r="AM137" s="1448" t="str">
        <f t="shared" si="39"/>
        <v/>
      </c>
      <c r="AN137" s="1448" t="str">
        <f>IFERROR(AM137*(1+'7a.20YrDetails'!$F$9),"")</f>
        <v/>
      </c>
      <c r="AO137" s="1448" t="str">
        <f>IFERROR(AN137*(1+'7a.20YrDetails'!$F$9),"")</f>
        <v/>
      </c>
      <c r="AP137" s="1448" t="str">
        <f>IFERROR(AO137*(1+'7a.20YrDetails'!$F$9),"")</f>
        <v/>
      </c>
      <c r="AQ137" s="1448" t="str">
        <f>IFERROR(AP137*(1+'7a.20YrDetails'!$F$9),"")</f>
        <v/>
      </c>
      <c r="AR137" s="859"/>
      <c r="AS137" s="857"/>
      <c r="BP137" s="512" t="str">
        <f t="shared" si="40"/>
        <v/>
      </c>
      <c r="BQ137" s="5" t="str">
        <f t="array" ref="BQ137">IFERROR(INDEX($BP$13:$BP$412, MATCH(0, COUNTIF($BQ$12:$BQ136, $BP$13:$BP$412), 0)),"")</f>
        <v/>
      </c>
      <c r="BR137" s="512" t="str">
        <f t="shared" si="34"/>
        <v/>
      </c>
      <c r="BS137" s="512" t="str">
        <f t="array" ref="BS137">IFERROR(INDEX($BR$13:$BR$412, MATCH(0, COUNTIF($BS$12:$BS136, $BR$13:$BR$412), 0)),"")</f>
        <v/>
      </c>
    </row>
    <row r="138" spans="1:71" s="512" customFormat="1" ht="12.75">
      <c r="A138" s="514">
        <f t="shared" si="35"/>
        <v>126</v>
      </c>
      <c r="B138" s="592"/>
      <c r="C138" s="590"/>
      <c r="D138" s="515"/>
      <c r="E138" s="515"/>
      <c r="F138" s="516"/>
      <c r="G138" s="517"/>
      <c r="H138" s="515"/>
      <c r="I138" s="1341" t="str">
        <f>IFERROR(G138/HLOOKUP(H138,RentsUA!$B$8:$J$9,2),"")</f>
        <v/>
      </c>
      <c r="J138" s="515"/>
      <c r="K138" s="521"/>
      <c r="L138" s="857">
        <f t="shared" si="29"/>
        <v>0</v>
      </c>
      <c r="M138" s="856"/>
      <c r="N138" s="518">
        <f t="shared" si="30"/>
        <v>0</v>
      </c>
      <c r="O138" s="588" t="str">
        <f>IF($M138=0,"",IFERROR(($L138+$M138)/(HLOOKUP($D138,RentsUA!$K$12:$Q$35,19,FALSE)),""))</f>
        <v/>
      </c>
      <c r="P138" s="588" t="str">
        <f>IF($M138=0,"",IFERROR(($M138+K138+L138)/(HLOOKUP($D138,RentsUA!$K$12:$Q$35,19,FALSE)),""))</f>
        <v/>
      </c>
      <c r="Q138" s="519"/>
      <c r="R138" s="858" t="str">
        <f>IF($Q138=0,"",VLOOKUP($Q138,RentsUA!$A$12:$H$35,MATCH($D138,RentsUA!$A$12:$H$12,0),FALSE))</f>
        <v/>
      </c>
      <c r="S138" s="517"/>
      <c r="T138" s="859"/>
      <c r="U138" s="857"/>
      <c r="V138" s="858" t="str">
        <f t="shared" si="36"/>
        <v/>
      </c>
      <c r="W138" s="590"/>
      <c r="X138" s="519"/>
      <c r="Y138" s="518" t="str">
        <f>IF(X138=0,"",VLOOKUP($X138,RentsUA!$A$12:$H$35,MATCH($D138,RentsUA!$A$12:$H$12,0),FALSE))</f>
        <v/>
      </c>
      <c r="Z138" s="647" t="str">
        <f t="shared" si="31"/>
        <v/>
      </c>
      <c r="AA138" s="1680" t="str">
        <f>IF(H138="","",IF(G138/HLOOKUP($H138,RentsUA!$M$8:$T$9,2,FALSE)&gt;1,"&gt; 80%","&lt;= 80%"))</f>
        <v/>
      </c>
      <c r="AB138" s="1448"/>
      <c r="AC138" s="1448"/>
      <c r="AD138" s="784"/>
      <c r="AE138" s="521"/>
      <c r="AF138" s="1050" t="str">
        <f>IF(AD138="","",IF(AD138=Lists!$U$3,M138,IF(AD138=Lists!$U$4,V138,IF(AD138=Lists!$U$5,Y138-L138,AE138))))</f>
        <v/>
      </c>
      <c r="AG138" s="518" t="str">
        <f t="shared" si="32"/>
        <v/>
      </c>
      <c r="AH138" s="588" t="str">
        <f t="shared" si="33"/>
        <v/>
      </c>
      <c r="AI138" s="588" t="str">
        <f>IF($AF138=0,0,IFERROR(($L138+$AF138)/(HLOOKUP($D138,RentsUA!$K$12:$Q$35,19,FALSE)),""))</f>
        <v/>
      </c>
      <c r="AJ138" s="588" t="str">
        <f>IF($AF138=0,0,IFERROR(($AF138+K138+L138)/(HLOOKUP($D138,RentsUA!$K$12:$Q$35,19,FALSE)),""))</f>
        <v/>
      </c>
      <c r="AK138" s="588" t="str">
        <f t="shared" si="37"/>
        <v/>
      </c>
      <c r="AL138" s="588" t="str">
        <f t="shared" si="38"/>
        <v/>
      </c>
      <c r="AM138" s="1448" t="str">
        <f t="shared" si="39"/>
        <v/>
      </c>
      <c r="AN138" s="1448" t="str">
        <f>IFERROR(AM138*(1+'7a.20YrDetails'!$F$9),"")</f>
        <v/>
      </c>
      <c r="AO138" s="1448" t="str">
        <f>IFERROR(AN138*(1+'7a.20YrDetails'!$F$9),"")</f>
        <v/>
      </c>
      <c r="AP138" s="1448" t="str">
        <f>IFERROR(AO138*(1+'7a.20YrDetails'!$F$9),"")</f>
        <v/>
      </c>
      <c r="AQ138" s="1448" t="str">
        <f>IFERROR(AP138*(1+'7a.20YrDetails'!$F$9),"")</f>
        <v/>
      </c>
      <c r="AR138" s="859"/>
      <c r="AS138" s="857"/>
      <c r="BP138" s="512" t="str">
        <f t="shared" si="40"/>
        <v/>
      </c>
      <c r="BQ138" s="5" t="str">
        <f t="array" ref="BQ138">IFERROR(INDEX($BP$13:$BP$412, MATCH(0, COUNTIF($BQ$12:$BQ137, $BP$13:$BP$412), 0)),"")</f>
        <v/>
      </c>
      <c r="BR138" s="512" t="str">
        <f t="shared" si="34"/>
        <v/>
      </c>
      <c r="BS138" s="512" t="str">
        <f t="array" ref="BS138">IFERROR(INDEX($BR$13:$BR$412, MATCH(0, COUNTIF($BS$12:$BS137, $BR$13:$BR$412), 0)),"")</f>
        <v/>
      </c>
    </row>
    <row r="139" spans="1:71" s="512" customFormat="1" ht="12.75">
      <c r="A139" s="514">
        <f t="shared" si="35"/>
        <v>127</v>
      </c>
      <c r="B139" s="592"/>
      <c r="C139" s="590"/>
      <c r="D139" s="515"/>
      <c r="E139" s="515"/>
      <c r="F139" s="516"/>
      <c r="G139" s="517"/>
      <c r="H139" s="515"/>
      <c r="I139" s="1341" t="str">
        <f>IFERROR(G139/HLOOKUP(H139,RentsUA!$B$8:$J$9,2),"")</f>
        <v/>
      </c>
      <c r="J139" s="515"/>
      <c r="K139" s="521"/>
      <c r="L139" s="857">
        <f t="shared" si="29"/>
        <v>0</v>
      </c>
      <c r="M139" s="856"/>
      <c r="N139" s="518">
        <f t="shared" si="30"/>
        <v>0</v>
      </c>
      <c r="O139" s="588" t="str">
        <f>IF($M139=0,"",IFERROR(($L139+$M139)/(HLOOKUP($D139,RentsUA!$K$12:$Q$35,19,FALSE)),""))</f>
        <v/>
      </c>
      <c r="P139" s="588" t="str">
        <f>IF($M139=0,"",IFERROR(($M139+K139+L139)/(HLOOKUP($D139,RentsUA!$K$12:$Q$35,19,FALSE)),""))</f>
        <v/>
      </c>
      <c r="Q139" s="519"/>
      <c r="R139" s="858" t="str">
        <f>IF($Q139=0,"",VLOOKUP($Q139,RentsUA!$A$12:$H$35,MATCH($D139,RentsUA!$A$12:$H$12,0),FALSE))</f>
        <v/>
      </c>
      <c r="S139" s="517"/>
      <c r="T139" s="859"/>
      <c r="U139" s="857"/>
      <c r="V139" s="858" t="str">
        <f t="shared" si="36"/>
        <v/>
      </c>
      <c r="W139" s="590"/>
      <c r="X139" s="519"/>
      <c r="Y139" s="518" t="str">
        <f>IF(X139=0,"",VLOOKUP($X139,RentsUA!$A$12:$H$35,MATCH($D139,RentsUA!$A$12:$H$12,0),FALSE))</f>
        <v/>
      </c>
      <c r="Z139" s="647" t="str">
        <f t="shared" si="31"/>
        <v/>
      </c>
      <c r="AA139" s="1680" t="str">
        <f>IF(H139="","",IF(G139/HLOOKUP($H139,RentsUA!$M$8:$T$9,2,FALSE)&gt;1,"&gt; 80%","&lt;= 80%"))</f>
        <v/>
      </c>
      <c r="AB139" s="1448"/>
      <c r="AC139" s="1448"/>
      <c r="AD139" s="784"/>
      <c r="AE139" s="521"/>
      <c r="AF139" s="1050" t="str">
        <f>IF(AD139="","",IF(AD139=Lists!$U$3,M139,IF(AD139=Lists!$U$4,V139,IF(AD139=Lists!$U$5,Y139-L139,AE139))))</f>
        <v/>
      </c>
      <c r="AG139" s="518" t="str">
        <f t="shared" si="32"/>
        <v/>
      </c>
      <c r="AH139" s="588" t="str">
        <f t="shared" si="33"/>
        <v/>
      </c>
      <c r="AI139" s="588" t="str">
        <f>IF($AF139=0,0,IFERROR(($L139+$AF139)/(HLOOKUP($D139,RentsUA!$K$12:$Q$35,19,FALSE)),""))</f>
        <v/>
      </c>
      <c r="AJ139" s="588" t="str">
        <f>IF($AF139=0,0,IFERROR(($AF139+K139+L139)/(HLOOKUP($D139,RentsUA!$K$12:$Q$35,19,FALSE)),""))</f>
        <v/>
      </c>
      <c r="AK139" s="588" t="str">
        <f t="shared" si="37"/>
        <v/>
      </c>
      <c r="AL139" s="588" t="str">
        <f t="shared" si="38"/>
        <v/>
      </c>
      <c r="AM139" s="1448" t="str">
        <f t="shared" si="39"/>
        <v/>
      </c>
      <c r="AN139" s="1448" t="str">
        <f>IFERROR(AM139*(1+'7a.20YrDetails'!$F$9),"")</f>
        <v/>
      </c>
      <c r="AO139" s="1448" t="str">
        <f>IFERROR(AN139*(1+'7a.20YrDetails'!$F$9),"")</f>
        <v/>
      </c>
      <c r="AP139" s="1448" t="str">
        <f>IFERROR(AO139*(1+'7a.20YrDetails'!$F$9),"")</f>
        <v/>
      </c>
      <c r="AQ139" s="1448" t="str">
        <f>IFERROR(AP139*(1+'7a.20YrDetails'!$F$9),"")</f>
        <v/>
      </c>
      <c r="AR139" s="859"/>
      <c r="AS139" s="857"/>
      <c r="BP139" s="512" t="str">
        <f t="shared" si="40"/>
        <v/>
      </c>
      <c r="BQ139" s="5" t="str">
        <f t="array" ref="BQ139">IFERROR(INDEX($BP$13:$BP$412, MATCH(0, COUNTIF($BQ$12:$BQ138, $BP$13:$BP$412), 0)),"")</f>
        <v/>
      </c>
      <c r="BR139" s="512" t="str">
        <f t="shared" si="34"/>
        <v/>
      </c>
      <c r="BS139" s="512" t="str">
        <f t="array" ref="BS139">IFERROR(INDEX($BR$13:$BR$412, MATCH(0, COUNTIF($BS$12:$BS138, $BR$13:$BR$412), 0)),"")</f>
        <v/>
      </c>
    </row>
    <row r="140" spans="1:71" s="512" customFormat="1" ht="12.75">
      <c r="A140" s="514">
        <f t="shared" si="35"/>
        <v>128</v>
      </c>
      <c r="B140" s="592"/>
      <c r="C140" s="590"/>
      <c r="D140" s="515"/>
      <c r="E140" s="515"/>
      <c r="F140" s="516"/>
      <c r="G140" s="517"/>
      <c r="H140" s="515"/>
      <c r="I140" s="1341" t="str">
        <f>IFERROR(G140/HLOOKUP(H140,RentsUA!$B$8:$J$9,2),"")</f>
        <v/>
      </c>
      <c r="J140" s="515"/>
      <c r="K140" s="521"/>
      <c r="L140" s="857">
        <f t="shared" si="29"/>
        <v>0</v>
      </c>
      <c r="M140" s="856"/>
      <c r="N140" s="518">
        <f t="shared" si="30"/>
        <v>0</v>
      </c>
      <c r="O140" s="588" t="str">
        <f>IF($M140=0,"",IFERROR(($L140+$M140)/(HLOOKUP($D140,RentsUA!$K$12:$Q$35,19,FALSE)),""))</f>
        <v/>
      </c>
      <c r="P140" s="588" t="str">
        <f>IF($M140=0,"",IFERROR(($M140+K140+L140)/(HLOOKUP($D140,RentsUA!$K$12:$Q$35,19,FALSE)),""))</f>
        <v/>
      </c>
      <c r="Q140" s="519"/>
      <c r="R140" s="858" t="str">
        <f>IF($Q140=0,"",VLOOKUP($Q140,RentsUA!$A$12:$H$35,MATCH($D140,RentsUA!$A$12:$H$12,0),FALSE))</f>
        <v/>
      </c>
      <c r="S140" s="517"/>
      <c r="T140" s="859"/>
      <c r="U140" s="857"/>
      <c r="V140" s="858" t="str">
        <f t="shared" si="36"/>
        <v/>
      </c>
      <c r="W140" s="590"/>
      <c r="X140" s="519"/>
      <c r="Y140" s="518" t="str">
        <f>IF(X140=0,"",VLOOKUP($X140,RentsUA!$A$12:$H$35,MATCH($D140,RentsUA!$A$12:$H$12,0),FALSE))</f>
        <v/>
      </c>
      <c r="Z140" s="647" t="str">
        <f t="shared" si="31"/>
        <v/>
      </c>
      <c r="AA140" s="1680" t="str">
        <f>IF(H140="","",IF(G140/HLOOKUP($H140,RentsUA!$M$8:$T$9,2,FALSE)&gt;1,"&gt; 80%","&lt;= 80%"))</f>
        <v/>
      </c>
      <c r="AB140" s="1448"/>
      <c r="AC140" s="1448"/>
      <c r="AD140" s="784"/>
      <c r="AE140" s="521"/>
      <c r="AF140" s="1050" t="str">
        <f>IF(AD140="","",IF(AD140=Lists!$U$3,M140,IF(AD140=Lists!$U$4,V140,IF(AD140=Lists!$U$5,Y140-L140,AE140))))</f>
        <v/>
      </c>
      <c r="AG140" s="518" t="str">
        <f t="shared" si="32"/>
        <v/>
      </c>
      <c r="AH140" s="588" t="str">
        <f t="shared" si="33"/>
        <v/>
      </c>
      <c r="AI140" s="588" t="str">
        <f>IF($AF140=0,0,IFERROR(($L140+$AF140)/(HLOOKUP($D140,RentsUA!$K$12:$Q$35,19,FALSE)),""))</f>
        <v/>
      </c>
      <c r="AJ140" s="588" t="str">
        <f>IF($AF140=0,0,IFERROR(($AF140+K140+L140)/(HLOOKUP($D140,RentsUA!$K$12:$Q$35,19,FALSE)),""))</f>
        <v/>
      </c>
      <c r="AK140" s="588" t="str">
        <f t="shared" si="37"/>
        <v/>
      </c>
      <c r="AL140" s="588" t="str">
        <f t="shared" si="38"/>
        <v/>
      </c>
      <c r="AM140" s="1448" t="str">
        <f t="shared" si="39"/>
        <v/>
      </c>
      <c r="AN140" s="1448" t="str">
        <f>IFERROR(AM140*(1+'7a.20YrDetails'!$F$9),"")</f>
        <v/>
      </c>
      <c r="AO140" s="1448" t="str">
        <f>IFERROR(AN140*(1+'7a.20YrDetails'!$F$9),"")</f>
        <v/>
      </c>
      <c r="AP140" s="1448" t="str">
        <f>IFERROR(AO140*(1+'7a.20YrDetails'!$F$9),"")</f>
        <v/>
      </c>
      <c r="AQ140" s="1448" t="str">
        <f>IFERROR(AP140*(1+'7a.20YrDetails'!$F$9),"")</f>
        <v/>
      </c>
      <c r="AR140" s="859"/>
      <c r="AS140" s="857"/>
      <c r="BP140" s="512" t="str">
        <f t="shared" si="40"/>
        <v/>
      </c>
      <c r="BQ140" s="5" t="str">
        <f t="array" ref="BQ140">IFERROR(INDEX($BP$13:$BP$412, MATCH(0, COUNTIF($BQ$12:$BQ139, $BP$13:$BP$412), 0)),"")</f>
        <v/>
      </c>
      <c r="BR140" s="512" t="str">
        <f t="shared" si="34"/>
        <v/>
      </c>
      <c r="BS140" s="512" t="str">
        <f t="array" ref="BS140">IFERROR(INDEX($BR$13:$BR$412, MATCH(0, COUNTIF($BS$12:$BS139, $BR$13:$BR$412), 0)),"")</f>
        <v/>
      </c>
    </row>
    <row r="141" spans="1:71" s="512" customFormat="1" ht="12.75">
      <c r="A141" s="514">
        <f t="shared" si="35"/>
        <v>129</v>
      </c>
      <c r="B141" s="592"/>
      <c r="C141" s="590"/>
      <c r="D141" s="515"/>
      <c r="E141" s="515"/>
      <c r="F141" s="516"/>
      <c r="G141" s="517"/>
      <c r="H141" s="515"/>
      <c r="I141" s="1341" t="str">
        <f>IFERROR(G141/HLOOKUP(H141,RentsUA!$B$8:$J$9,2),"")</f>
        <v/>
      </c>
      <c r="J141" s="515"/>
      <c r="K141" s="521"/>
      <c r="L141" s="857">
        <f t="shared" ref="L141:L204" si="41">IF(D141="",0,HLOOKUP($D141,UA,7,FALSE))</f>
        <v>0</v>
      </c>
      <c r="M141" s="856"/>
      <c r="N141" s="518">
        <f t="shared" ref="N141:N204" si="42">M141+L141</f>
        <v>0</v>
      </c>
      <c r="O141" s="588" t="str">
        <f>IF($M141=0,"",IFERROR(($L141+$M141)/(HLOOKUP($D141,RentsUA!$K$12:$Q$35,19,FALSE)),""))</f>
        <v/>
      </c>
      <c r="P141" s="588" t="str">
        <f>IF($M141=0,"",IFERROR(($M141+K141+L141)/(HLOOKUP($D141,RentsUA!$K$12:$Q$35,19,FALSE)),""))</f>
        <v/>
      </c>
      <c r="Q141" s="519"/>
      <c r="R141" s="858" t="str">
        <f>IF($Q141=0,"",VLOOKUP($Q141,RentsUA!$A$12:$H$35,MATCH($D141,RentsUA!$A$12:$H$12,0),FALSE))</f>
        <v/>
      </c>
      <c r="S141" s="517"/>
      <c r="T141" s="859"/>
      <c r="U141" s="857"/>
      <c r="V141" s="858" t="str">
        <f t="shared" si="36"/>
        <v/>
      </c>
      <c r="W141" s="590"/>
      <c r="X141" s="519"/>
      <c r="Y141" s="518" t="str">
        <f>IF(X141=0,"",VLOOKUP($X141,RentsUA!$A$12:$H$35,MATCH($D141,RentsUA!$A$12:$H$12,0),FALSE))</f>
        <v/>
      </c>
      <c r="Z141" s="647" t="str">
        <f t="shared" ref="Z141:Z204" si="43">IF(Y141&lt;&gt;"",Y141-L141,"")</f>
        <v/>
      </c>
      <c r="AA141" s="1680" t="str">
        <f>IF(H141="","",IF(G141/HLOOKUP($H141,RentsUA!$M$8:$T$9,2,FALSE)&gt;1,"&gt; 80%","&lt;= 80%"))</f>
        <v/>
      </c>
      <c r="AB141" s="1448"/>
      <c r="AC141" s="1448"/>
      <c r="AD141" s="784"/>
      <c r="AE141" s="521"/>
      <c r="AF141" s="1050" t="str">
        <f>IF(AD141="","",IF(AD141=Lists!$U$3,M141,IF(AD141=Lists!$U$4,V141,IF(AD141=Lists!$U$5,Y141-L141,AE141))))</f>
        <v/>
      </c>
      <c r="AG141" s="518" t="str">
        <f t="shared" ref="AG141:AG204" si="44">IFERROR(AF141+L141,"")</f>
        <v/>
      </c>
      <c r="AH141" s="588" t="str">
        <f t="shared" ref="AH141:AH204" si="45">IFERROR(($AF141-$M141)/$M141,"")</f>
        <v/>
      </c>
      <c r="AI141" s="588" t="str">
        <f>IF($AF141=0,0,IFERROR(($L141+$AF141)/(HLOOKUP($D141,RentsUA!$K$12:$Q$35,19,FALSE)),""))</f>
        <v/>
      </c>
      <c r="AJ141" s="588" t="str">
        <f>IF($AF141=0,0,IFERROR(($AF141+K141+L141)/(HLOOKUP($D141,RentsUA!$K$12:$Q$35,19,FALSE)),""))</f>
        <v/>
      </c>
      <c r="AK141" s="588" t="str">
        <f t="shared" si="37"/>
        <v/>
      </c>
      <c r="AL141" s="588" t="str">
        <f t="shared" si="38"/>
        <v/>
      </c>
      <c r="AM141" s="1448" t="str">
        <f t="shared" si="39"/>
        <v/>
      </c>
      <c r="AN141" s="1448" t="str">
        <f>IFERROR(AM141*(1+'7a.20YrDetails'!$F$9),"")</f>
        <v/>
      </c>
      <c r="AO141" s="1448" t="str">
        <f>IFERROR(AN141*(1+'7a.20YrDetails'!$F$9),"")</f>
        <v/>
      </c>
      <c r="AP141" s="1448" t="str">
        <f>IFERROR(AO141*(1+'7a.20YrDetails'!$F$9),"")</f>
        <v/>
      </c>
      <c r="AQ141" s="1448" t="str">
        <f>IFERROR(AP141*(1+'7a.20YrDetails'!$F$9),"")</f>
        <v/>
      </c>
      <c r="AR141" s="859"/>
      <c r="AS141" s="857"/>
      <c r="BP141" s="512" t="str">
        <f t="shared" si="40"/>
        <v/>
      </c>
      <c r="BQ141" s="5" t="str">
        <f t="array" ref="BQ141">IFERROR(INDEX($BP$13:$BP$412, MATCH(0, COUNTIF($BQ$12:$BQ140, $BP$13:$BP$412), 0)),"")</f>
        <v/>
      </c>
      <c r="BR141" s="512" t="str">
        <f t="shared" ref="BR141:BR204" si="46">IF(X141="","",CONCATENATE("MOHCD ",X141*100,"%"))</f>
        <v/>
      </c>
      <c r="BS141" s="512" t="str">
        <f t="array" ref="BS141">IFERROR(INDEX($BR$13:$BR$412, MATCH(0, COUNTIF($BS$12:$BS140, $BR$13:$BR$412), 0)),"")</f>
        <v/>
      </c>
    </row>
    <row r="142" spans="1:71" s="512" customFormat="1" ht="12.75">
      <c r="A142" s="514">
        <f t="shared" si="35"/>
        <v>130</v>
      </c>
      <c r="B142" s="592"/>
      <c r="C142" s="590"/>
      <c r="D142" s="515"/>
      <c r="E142" s="515"/>
      <c r="F142" s="516"/>
      <c r="G142" s="517"/>
      <c r="H142" s="515"/>
      <c r="I142" s="1341" t="str">
        <f>IFERROR(G142/HLOOKUP(H142,RentsUA!$B$8:$J$9,2),"")</f>
        <v/>
      </c>
      <c r="J142" s="515"/>
      <c r="K142" s="521"/>
      <c r="L142" s="857">
        <f t="shared" si="41"/>
        <v>0</v>
      </c>
      <c r="M142" s="856"/>
      <c r="N142" s="518">
        <f t="shared" si="42"/>
        <v>0</v>
      </c>
      <c r="O142" s="588" t="str">
        <f>IF($M142=0,"",IFERROR(($L142+$M142)/(HLOOKUP($D142,RentsUA!$K$12:$Q$35,19,FALSE)),""))</f>
        <v/>
      </c>
      <c r="P142" s="588" t="str">
        <f>IF($M142=0,"",IFERROR(($M142+K142+L142)/(HLOOKUP($D142,RentsUA!$K$12:$Q$35,19,FALSE)),""))</f>
        <v/>
      </c>
      <c r="Q142" s="519"/>
      <c r="R142" s="858" t="str">
        <f>IF($Q142=0,"",VLOOKUP($Q142,RentsUA!$A$12:$H$35,MATCH($D142,RentsUA!$A$12:$H$12,0),FALSE))</f>
        <v/>
      </c>
      <c r="S142" s="517"/>
      <c r="T142" s="859"/>
      <c r="U142" s="857"/>
      <c r="V142" s="858" t="str">
        <f t="shared" ref="V142:V205" si="47">IF(Q142&lt;&gt;"",R142-L142,IF(U142&lt;&gt;0,U142-L142,""))</f>
        <v/>
      </c>
      <c r="W142" s="590"/>
      <c r="X142" s="519"/>
      <c r="Y142" s="518" t="str">
        <f>IF(X142=0,"",VLOOKUP($X142,RentsUA!$A$12:$H$35,MATCH($D142,RentsUA!$A$12:$H$12,0),FALSE))</f>
        <v/>
      </c>
      <c r="Z142" s="647" t="str">
        <f t="shared" si="43"/>
        <v/>
      </c>
      <c r="AA142" s="1680" t="str">
        <f>IF(H142="","",IF(G142/HLOOKUP($H142,RentsUA!$M$8:$T$9,2,FALSE)&gt;1,"&gt; 80%","&lt;= 80%"))</f>
        <v/>
      </c>
      <c r="AB142" s="1448"/>
      <c r="AC142" s="1448"/>
      <c r="AD142" s="784"/>
      <c r="AE142" s="521"/>
      <c r="AF142" s="1050" t="str">
        <f>IF(AD142="","",IF(AD142=Lists!$U$3,M142,IF(AD142=Lists!$U$4,V142,IF(AD142=Lists!$U$5,Y142-L142,AE142))))</f>
        <v/>
      </c>
      <c r="AG142" s="518" t="str">
        <f t="shared" si="44"/>
        <v/>
      </c>
      <c r="AH142" s="588" t="str">
        <f t="shared" si="45"/>
        <v/>
      </c>
      <c r="AI142" s="588" t="str">
        <f>IF($AF142=0,0,IFERROR(($L142+$AF142)/(HLOOKUP($D142,RentsUA!$K$12:$Q$35,19,FALSE)),""))</f>
        <v/>
      </c>
      <c r="AJ142" s="588" t="str">
        <f>IF($AF142=0,0,IFERROR(($AF142+K142+L142)/(HLOOKUP($D142,RentsUA!$K$12:$Q$35,19,FALSE)),""))</f>
        <v/>
      </c>
      <c r="AK142" s="588" t="str">
        <f t="shared" ref="AK142:AK205" si="48">IFERROR(AG142*12/G142,"")</f>
        <v/>
      </c>
      <c r="AL142" s="588" t="str">
        <f t="shared" ref="AL142:AL205" si="49">IFERROR(AF142*12/$G142,"")</f>
        <v/>
      </c>
      <c r="AM142" s="1448" t="str">
        <f t="shared" ref="AM142:AM205" si="50">AF142</f>
        <v/>
      </c>
      <c r="AN142" s="1448" t="str">
        <f>IFERROR(AM142*(1+'7a.20YrDetails'!$F$9),"")</f>
        <v/>
      </c>
      <c r="AO142" s="1448" t="str">
        <f>IFERROR(AN142*(1+'7a.20YrDetails'!$F$9),"")</f>
        <v/>
      </c>
      <c r="AP142" s="1448" t="str">
        <f>IFERROR(AO142*(1+'7a.20YrDetails'!$F$9),"")</f>
        <v/>
      </c>
      <c r="AQ142" s="1448" t="str">
        <f>IFERROR(AP142*(1+'7a.20YrDetails'!$F$9),"")</f>
        <v/>
      </c>
      <c r="AR142" s="859"/>
      <c r="AS142" s="857"/>
      <c r="BP142" s="512" t="str">
        <f t="shared" ref="BP142:BP205" si="51">IF(Q142&lt;&gt;"","MOHCD "&amp;Q142*100&amp;"%",IF(AND(Q142="",S142&lt;&gt;""),CONCATENATE(S142, " ",T142*100,"%"),""))</f>
        <v/>
      </c>
      <c r="BQ142" s="5" t="str">
        <f t="array" ref="BQ142">IFERROR(INDEX($BP$13:$BP$412, MATCH(0, COUNTIF($BQ$12:$BQ141, $BP$13:$BP$412), 0)),"")</f>
        <v/>
      </c>
      <c r="BR142" s="512" t="str">
        <f t="shared" si="46"/>
        <v/>
      </c>
      <c r="BS142" s="512" t="str">
        <f t="array" ref="BS142">IFERROR(INDEX($BR$13:$BR$412, MATCH(0, COUNTIF($BS$12:$BS141, $BR$13:$BR$412), 0)),"")</f>
        <v/>
      </c>
    </row>
    <row r="143" spans="1:71" s="512" customFormat="1" ht="12.75">
      <c r="A143" s="514">
        <f t="shared" ref="A143:A206" si="52">A142+1</f>
        <v>131</v>
      </c>
      <c r="B143" s="592"/>
      <c r="C143" s="590"/>
      <c r="D143" s="515"/>
      <c r="E143" s="515"/>
      <c r="F143" s="516"/>
      <c r="G143" s="517"/>
      <c r="H143" s="515"/>
      <c r="I143" s="1341" t="str">
        <f>IFERROR(G143/HLOOKUP(H143,RentsUA!$B$8:$J$9,2),"")</f>
        <v/>
      </c>
      <c r="J143" s="515"/>
      <c r="K143" s="521"/>
      <c r="L143" s="857">
        <f t="shared" si="41"/>
        <v>0</v>
      </c>
      <c r="M143" s="856"/>
      <c r="N143" s="518">
        <f t="shared" si="42"/>
        <v>0</v>
      </c>
      <c r="O143" s="588" t="str">
        <f>IF($M143=0,"",IFERROR(($L143+$M143)/(HLOOKUP($D143,RentsUA!$K$12:$Q$35,19,FALSE)),""))</f>
        <v/>
      </c>
      <c r="P143" s="588" t="str">
        <f>IF($M143=0,"",IFERROR(($M143+K143+L143)/(HLOOKUP($D143,RentsUA!$K$12:$Q$35,19,FALSE)),""))</f>
        <v/>
      </c>
      <c r="Q143" s="519"/>
      <c r="R143" s="858" t="str">
        <f>IF($Q143=0,"",VLOOKUP($Q143,RentsUA!$A$12:$H$35,MATCH($D143,RentsUA!$A$12:$H$12,0),FALSE))</f>
        <v/>
      </c>
      <c r="S143" s="517"/>
      <c r="T143" s="859"/>
      <c r="U143" s="857"/>
      <c r="V143" s="858" t="str">
        <f t="shared" si="47"/>
        <v/>
      </c>
      <c r="W143" s="590"/>
      <c r="X143" s="519"/>
      <c r="Y143" s="518" t="str">
        <f>IF(X143=0,"",VLOOKUP($X143,RentsUA!$A$12:$H$35,MATCH($D143,RentsUA!$A$12:$H$12,0),FALSE))</f>
        <v/>
      </c>
      <c r="Z143" s="647" t="str">
        <f t="shared" si="43"/>
        <v/>
      </c>
      <c r="AA143" s="1680" t="str">
        <f>IF(H143="","",IF(G143/HLOOKUP($H143,RentsUA!$M$8:$T$9,2,FALSE)&gt;1,"&gt; 80%","&lt;= 80%"))</f>
        <v/>
      </c>
      <c r="AB143" s="1448"/>
      <c r="AC143" s="1448"/>
      <c r="AD143" s="784"/>
      <c r="AE143" s="521"/>
      <c r="AF143" s="1050" t="str">
        <f>IF(AD143="","",IF(AD143=Lists!$U$3,M143,IF(AD143=Lists!$U$4,V143,IF(AD143=Lists!$U$5,Y143-L143,AE143))))</f>
        <v/>
      </c>
      <c r="AG143" s="518" t="str">
        <f t="shared" si="44"/>
        <v/>
      </c>
      <c r="AH143" s="588" t="str">
        <f t="shared" si="45"/>
        <v/>
      </c>
      <c r="AI143" s="588" t="str">
        <f>IF($AF143=0,0,IFERROR(($L143+$AF143)/(HLOOKUP($D143,RentsUA!$K$12:$Q$35,19,FALSE)),""))</f>
        <v/>
      </c>
      <c r="AJ143" s="588" t="str">
        <f>IF($AF143=0,0,IFERROR(($AF143+K143+L143)/(HLOOKUP($D143,RentsUA!$K$12:$Q$35,19,FALSE)),""))</f>
        <v/>
      </c>
      <c r="AK143" s="588" t="str">
        <f t="shared" si="48"/>
        <v/>
      </c>
      <c r="AL143" s="588" t="str">
        <f t="shared" si="49"/>
        <v/>
      </c>
      <c r="AM143" s="1448" t="str">
        <f t="shared" si="50"/>
        <v/>
      </c>
      <c r="AN143" s="1448" t="str">
        <f>IFERROR(AM143*(1+'7a.20YrDetails'!$F$9),"")</f>
        <v/>
      </c>
      <c r="AO143" s="1448" t="str">
        <f>IFERROR(AN143*(1+'7a.20YrDetails'!$F$9),"")</f>
        <v/>
      </c>
      <c r="AP143" s="1448" t="str">
        <f>IFERROR(AO143*(1+'7a.20YrDetails'!$F$9),"")</f>
        <v/>
      </c>
      <c r="AQ143" s="1448" t="str">
        <f>IFERROR(AP143*(1+'7a.20YrDetails'!$F$9),"")</f>
        <v/>
      </c>
      <c r="AR143" s="859"/>
      <c r="AS143" s="857"/>
      <c r="BP143" s="512" t="str">
        <f t="shared" si="51"/>
        <v/>
      </c>
      <c r="BQ143" s="5" t="str">
        <f t="array" ref="BQ143">IFERROR(INDEX($BP$13:$BP$412, MATCH(0, COUNTIF($BQ$12:$BQ142, $BP$13:$BP$412), 0)),"")</f>
        <v/>
      </c>
      <c r="BR143" s="512" t="str">
        <f t="shared" si="46"/>
        <v/>
      </c>
      <c r="BS143" s="512" t="str">
        <f t="array" ref="BS143">IFERROR(INDEX($BR$13:$BR$412, MATCH(0, COUNTIF($BS$12:$BS142, $BR$13:$BR$412), 0)),"")</f>
        <v/>
      </c>
    </row>
    <row r="144" spans="1:71" s="512" customFormat="1" ht="12.75">
      <c r="A144" s="514">
        <f t="shared" si="52"/>
        <v>132</v>
      </c>
      <c r="B144" s="592"/>
      <c r="C144" s="590"/>
      <c r="D144" s="515"/>
      <c r="E144" s="515"/>
      <c r="F144" s="516"/>
      <c r="G144" s="517"/>
      <c r="H144" s="515"/>
      <c r="I144" s="1341" t="str">
        <f>IFERROR(G144/HLOOKUP(H144,RentsUA!$B$8:$J$9,2),"")</f>
        <v/>
      </c>
      <c r="J144" s="515"/>
      <c r="K144" s="521"/>
      <c r="L144" s="857">
        <f t="shared" si="41"/>
        <v>0</v>
      </c>
      <c r="M144" s="856"/>
      <c r="N144" s="518">
        <f t="shared" si="42"/>
        <v>0</v>
      </c>
      <c r="O144" s="588" t="str">
        <f>IF($M144=0,"",IFERROR(($L144+$M144)/(HLOOKUP($D144,RentsUA!$K$12:$Q$35,19,FALSE)),""))</f>
        <v/>
      </c>
      <c r="P144" s="588" t="str">
        <f>IF($M144=0,"",IFERROR(($M144+K144+L144)/(HLOOKUP($D144,RentsUA!$K$12:$Q$35,19,FALSE)),""))</f>
        <v/>
      </c>
      <c r="Q144" s="519"/>
      <c r="R144" s="858" t="str">
        <f>IF($Q144=0,"",VLOOKUP($Q144,RentsUA!$A$12:$H$35,MATCH($D144,RentsUA!$A$12:$H$12,0),FALSE))</f>
        <v/>
      </c>
      <c r="S144" s="517"/>
      <c r="T144" s="859"/>
      <c r="U144" s="857"/>
      <c r="V144" s="858" t="str">
        <f t="shared" si="47"/>
        <v/>
      </c>
      <c r="W144" s="590"/>
      <c r="X144" s="519"/>
      <c r="Y144" s="518" t="str">
        <f>IF(X144=0,"",VLOOKUP($X144,RentsUA!$A$12:$H$35,MATCH($D144,RentsUA!$A$12:$H$12,0),FALSE))</f>
        <v/>
      </c>
      <c r="Z144" s="647" t="str">
        <f t="shared" si="43"/>
        <v/>
      </c>
      <c r="AA144" s="1680" t="str">
        <f>IF(H144="","",IF(G144/HLOOKUP($H144,RentsUA!$M$8:$T$9,2,FALSE)&gt;1,"&gt; 80%","&lt;= 80%"))</f>
        <v/>
      </c>
      <c r="AB144" s="1448"/>
      <c r="AC144" s="1448"/>
      <c r="AD144" s="784"/>
      <c r="AE144" s="521"/>
      <c r="AF144" s="1050" t="str">
        <f>IF(AD144="","",IF(AD144=Lists!$U$3,M144,IF(AD144=Lists!$U$4,V144,IF(AD144=Lists!$U$5,Y144-L144,AE144))))</f>
        <v/>
      </c>
      <c r="AG144" s="518" t="str">
        <f t="shared" si="44"/>
        <v/>
      </c>
      <c r="AH144" s="588" t="str">
        <f t="shared" si="45"/>
        <v/>
      </c>
      <c r="AI144" s="588" t="str">
        <f>IF($AF144=0,0,IFERROR(($L144+$AF144)/(HLOOKUP($D144,RentsUA!$K$12:$Q$35,19,FALSE)),""))</f>
        <v/>
      </c>
      <c r="AJ144" s="588" t="str">
        <f>IF($AF144=0,0,IFERROR(($AF144+K144+L144)/(HLOOKUP($D144,RentsUA!$K$12:$Q$35,19,FALSE)),""))</f>
        <v/>
      </c>
      <c r="AK144" s="588" t="str">
        <f t="shared" si="48"/>
        <v/>
      </c>
      <c r="AL144" s="588" t="str">
        <f t="shared" si="49"/>
        <v/>
      </c>
      <c r="AM144" s="1448" t="str">
        <f t="shared" si="50"/>
        <v/>
      </c>
      <c r="AN144" s="1448" t="str">
        <f>IFERROR(AM144*(1+'7a.20YrDetails'!$F$9),"")</f>
        <v/>
      </c>
      <c r="AO144" s="1448" t="str">
        <f>IFERROR(AN144*(1+'7a.20YrDetails'!$F$9),"")</f>
        <v/>
      </c>
      <c r="AP144" s="1448" t="str">
        <f>IFERROR(AO144*(1+'7a.20YrDetails'!$F$9),"")</f>
        <v/>
      </c>
      <c r="AQ144" s="1448" t="str">
        <f>IFERROR(AP144*(1+'7a.20YrDetails'!$F$9),"")</f>
        <v/>
      </c>
      <c r="AR144" s="859"/>
      <c r="AS144" s="857"/>
      <c r="BP144" s="512" t="str">
        <f t="shared" si="51"/>
        <v/>
      </c>
      <c r="BQ144" s="5" t="str">
        <f t="array" ref="BQ144">IFERROR(INDEX($BP$13:$BP$412, MATCH(0, COUNTIF($BQ$12:$BQ143, $BP$13:$BP$412), 0)),"")</f>
        <v/>
      </c>
      <c r="BR144" s="512" t="str">
        <f t="shared" si="46"/>
        <v/>
      </c>
      <c r="BS144" s="512" t="str">
        <f t="array" ref="BS144">IFERROR(INDEX($BR$13:$BR$412, MATCH(0, COUNTIF($BS$12:$BS143, $BR$13:$BR$412), 0)),"")</f>
        <v/>
      </c>
    </row>
    <row r="145" spans="1:71" s="512" customFormat="1" ht="12.75">
      <c r="A145" s="514">
        <f t="shared" si="52"/>
        <v>133</v>
      </c>
      <c r="B145" s="592"/>
      <c r="C145" s="590"/>
      <c r="D145" s="515"/>
      <c r="E145" s="515"/>
      <c r="F145" s="516"/>
      <c r="G145" s="517"/>
      <c r="H145" s="515"/>
      <c r="I145" s="1341" t="str">
        <f>IFERROR(G145/HLOOKUP(H145,RentsUA!$B$8:$J$9,2),"")</f>
        <v/>
      </c>
      <c r="J145" s="515"/>
      <c r="K145" s="521"/>
      <c r="L145" s="857">
        <f t="shared" si="41"/>
        <v>0</v>
      </c>
      <c r="M145" s="856"/>
      <c r="N145" s="518">
        <f t="shared" si="42"/>
        <v>0</v>
      </c>
      <c r="O145" s="588" t="str">
        <f>IF($M145=0,"",IFERROR(($L145+$M145)/(HLOOKUP($D145,RentsUA!$K$12:$Q$35,19,FALSE)),""))</f>
        <v/>
      </c>
      <c r="P145" s="588" t="str">
        <f>IF($M145=0,"",IFERROR(($M145+K145+L145)/(HLOOKUP($D145,RentsUA!$K$12:$Q$35,19,FALSE)),""))</f>
        <v/>
      </c>
      <c r="Q145" s="519"/>
      <c r="R145" s="858" t="str">
        <f>IF($Q145=0,"",VLOOKUP($Q145,RentsUA!$A$12:$H$35,MATCH($D145,RentsUA!$A$12:$H$12,0),FALSE))</f>
        <v/>
      </c>
      <c r="S145" s="517"/>
      <c r="T145" s="859"/>
      <c r="U145" s="857"/>
      <c r="V145" s="858" t="str">
        <f t="shared" si="47"/>
        <v/>
      </c>
      <c r="W145" s="590"/>
      <c r="X145" s="519"/>
      <c r="Y145" s="518" t="str">
        <f>IF(X145=0,"",VLOOKUP($X145,RentsUA!$A$12:$H$35,MATCH($D145,RentsUA!$A$12:$H$12,0),FALSE))</f>
        <v/>
      </c>
      <c r="Z145" s="647" t="str">
        <f t="shared" si="43"/>
        <v/>
      </c>
      <c r="AA145" s="1680" t="str">
        <f>IF(H145="","",IF(G145/HLOOKUP($H145,RentsUA!$M$8:$T$9,2,FALSE)&gt;1,"&gt; 80%","&lt;= 80%"))</f>
        <v/>
      </c>
      <c r="AB145" s="1448"/>
      <c r="AC145" s="1448"/>
      <c r="AD145" s="784"/>
      <c r="AE145" s="521"/>
      <c r="AF145" s="1050" t="str">
        <f>IF(AD145="","",IF(AD145=Lists!$U$3,M145,IF(AD145=Lists!$U$4,V145,IF(AD145=Lists!$U$5,Y145-L145,AE145))))</f>
        <v/>
      </c>
      <c r="AG145" s="518" t="str">
        <f t="shared" si="44"/>
        <v/>
      </c>
      <c r="AH145" s="588" t="str">
        <f t="shared" si="45"/>
        <v/>
      </c>
      <c r="AI145" s="588" t="str">
        <f>IF($AF145=0,0,IFERROR(($L145+$AF145)/(HLOOKUP($D145,RentsUA!$K$12:$Q$35,19,FALSE)),""))</f>
        <v/>
      </c>
      <c r="AJ145" s="588" t="str">
        <f>IF($AF145=0,0,IFERROR(($AF145+K145+L145)/(HLOOKUP($D145,RentsUA!$K$12:$Q$35,19,FALSE)),""))</f>
        <v/>
      </c>
      <c r="AK145" s="588" t="str">
        <f t="shared" si="48"/>
        <v/>
      </c>
      <c r="AL145" s="588" t="str">
        <f t="shared" si="49"/>
        <v/>
      </c>
      <c r="AM145" s="1448" t="str">
        <f t="shared" si="50"/>
        <v/>
      </c>
      <c r="AN145" s="1448" t="str">
        <f>IFERROR(AM145*(1+'7a.20YrDetails'!$F$9),"")</f>
        <v/>
      </c>
      <c r="AO145" s="1448" t="str">
        <f>IFERROR(AN145*(1+'7a.20YrDetails'!$F$9),"")</f>
        <v/>
      </c>
      <c r="AP145" s="1448" t="str">
        <f>IFERROR(AO145*(1+'7a.20YrDetails'!$F$9),"")</f>
        <v/>
      </c>
      <c r="AQ145" s="1448" t="str">
        <f>IFERROR(AP145*(1+'7a.20YrDetails'!$F$9),"")</f>
        <v/>
      </c>
      <c r="AR145" s="859"/>
      <c r="AS145" s="857"/>
      <c r="BP145" s="512" t="str">
        <f t="shared" si="51"/>
        <v/>
      </c>
      <c r="BQ145" s="5" t="str">
        <f t="array" ref="BQ145">IFERROR(INDEX($BP$13:$BP$412, MATCH(0, COUNTIF($BQ$12:$BQ144, $BP$13:$BP$412), 0)),"")</f>
        <v/>
      </c>
      <c r="BR145" s="512" t="str">
        <f t="shared" si="46"/>
        <v/>
      </c>
      <c r="BS145" s="512" t="str">
        <f t="array" ref="BS145">IFERROR(INDEX($BR$13:$BR$412, MATCH(0, COUNTIF($BS$12:$BS144, $BR$13:$BR$412), 0)),"")</f>
        <v/>
      </c>
    </row>
    <row r="146" spans="1:71" s="512" customFormat="1" ht="12.75">
      <c r="A146" s="514">
        <f t="shared" si="52"/>
        <v>134</v>
      </c>
      <c r="B146" s="592"/>
      <c r="C146" s="590"/>
      <c r="D146" s="515"/>
      <c r="E146" s="515"/>
      <c r="F146" s="516"/>
      <c r="G146" s="517"/>
      <c r="H146" s="515"/>
      <c r="I146" s="1341" t="str">
        <f>IFERROR(G146/HLOOKUP(H146,RentsUA!$B$8:$J$9,2),"")</f>
        <v/>
      </c>
      <c r="J146" s="515"/>
      <c r="K146" s="521"/>
      <c r="L146" s="857">
        <f t="shared" si="41"/>
        <v>0</v>
      </c>
      <c r="M146" s="856"/>
      <c r="N146" s="518">
        <f t="shared" si="42"/>
        <v>0</v>
      </c>
      <c r="O146" s="588" t="str">
        <f>IF($M146=0,"",IFERROR(($L146+$M146)/(HLOOKUP($D146,RentsUA!$K$12:$Q$35,19,FALSE)),""))</f>
        <v/>
      </c>
      <c r="P146" s="588" t="str">
        <f>IF($M146=0,"",IFERROR(($M146+K146+L146)/(HLOOKUP($D146,RentsUA!$K$12:$Q$35,19,FALSE)),""))</f>
        <v/>
      </c>
      <c r="Q146" s="519"/>
      <c r="R146" s="858" t="str">
        <f>IF($Q146=0,"",VLOOKUP($Q146,RentsUA!$A$12:$H$35,MATCH($D146,RentsUA!$A$12:$H$12,0),FALSE))</f>
        <v/>
      </c>
      <c r="S146" s="517"/>
      <c r="T146" s="859"/>
      <c r="U146" s="857"/>
      <c r="V146" s="858" t="str">
        <f t="shared" si="47"/>
        <v/>
      </c>
      <c r="W146" s="590"/>
      <c r="X146" s="519"/>
      <c r="Y146" s="518" t="str">
        <f>IF(X146=0,"",VLOOKUP($X146,RentsUA!$A$12:$H$35,MATCH($D146,RentsUA!$A$12:$H$12,0),FALSE))</f>
        <v/>
      </c>
      <c r="Z146" s="647" t="str">
        <f t="shared" si="43"/>
        <v/>
      </c>
      <c r="AA146" s="1680" t="str">
        <f>IF(H146="","",IF(G146/HLOOKUP($H146,RentsUA!$M$8:$T$9,2,FALSE)&gt;1,"&gt; 80%","&lt;= 80%"))</f>
        <v/>
      </c>
      <c r="AB146" s="1448"/>
      <c r="AC146" s="1448"/>
      <c r="AD146" s="784"/>
      <c r="AE146" s="521"/>
      <c r="AF146" s="1050" t="str">
        <f>IF(AD146="","",IF(AD146=Lists!$U$3,M146,IF(AD146=Lists!$U$4,V146,IF(AD146=Lists!$U$5,Y146-L146,AE146))))</f>
        <v/>
      </c>
      <c r="AG146" s="518" t="str">
        <f t="shared" si="44"/>
        <v/>
      </c>
      <c r="AH146" s="588" t="str">
        <f t="shared" si="45"/>
        <v/>
      </c>
      <c r="AI146" s="588" t="str">
        <f>IF($AF146=0,0,IFERROR(($L146+$AF146)/(HLOOKUP($D146,RentsUA!$K$12:$Q$35,19,FALSE)),""))</f>
        <v/>
      </c>
      <c r="AJ146" s="588" t="str">
        <f>IF($AF146=0,0,IFERROR(($AF146+K146+L146)/(HLOOKUP($D146,RentsUA!$K$12:$Q$35,19,FALSE)),""))</f>
        <v/>
      </c>
      <c r="AK146" s="588" t="str">
        <f t="shared" si="48"/>
        <v/>
      </c>
      <c r="AL146" s="588" t="str">
        <f t="shared" si="49"/>
        <v/>
      </c>
      <c r="AM146" s="1448" t="str">
        <f t="shared" si="50"/>
        <v/>
      </c>
      <c r="AN146" s="1448" t="str">
        <f>IFERROR(AM146*(1+'7a.20YrDetails'!$F$9),"")</f>
        <v/>
      </c>
      <c r="AO146" s="1448" t="str">
        <f>IFERROR(AN146*(1+'7a.20YrDetails'!$F$9),"")</f>
        <v/>
      </c>
      <c r="AP146" s="1448" t="str">
        <f>IFERROR(AO146*(1+'7a.20YrDetails'!$F$9),"")</f>
        <v/>
      </c>
      <c r="AQ146" s="1448" t="str">
        <f>IFERROR(AP146*(1+'7a.20YrDetails'!$F$9),"")</f>
        <v/>
      </c>
      <c r="AR146" s="859"/>
      <c r="AS146" s="857"/>
      <c r="BP146" s="512" t="str">
        <f t="shared" si="51"/>
        <v/>
      </c>
      <c r="BQ146" s="5" t="str">
        <f t="array" ref="BQ146">IFERROR(INDEX($BP$13:$BP$412, MATCH(0, COUNTIF($BQ$12:$BQ145, $BP$13:$BP$412), 0)),"")</f>
        <v/>
      </c>
      <c r="BR146" s="512" t="str">
        <f t="shared" si="46"/>
        <v/>
      </c>
      <c r="BS146" s="512" t="str">
        <f t="array" ref="BS146">IFERROR(INDEX($BR$13:$BR$412, MATCH(0, COUNTIF($BS$12:$BS145, $BR$13:$BR$412), 0)),"")</f>
        <v/>
      </c>
    </row>
    <row r="147" spans="1:71" s="512" customFormat="1" ht="12.75">
      <c r="A147" s="514">
        <f t="shared" si="52"/>
        <v>135</v>
      </c>
      <c r="B147" s="592"/>
      <c r="C147" s="590"/>
      <c r="D147" s="515"/>
      <c r="E147" s="515"/>
      <c r="F147" s="516"/>
      <c r="G147" s="517"/>
      <c r="H147" s="515"/>
      <c r="I147" s="1341" t="str">
        <f>IFERROR(G147/HLOOKUP(H147,RentsUA!$B$8:$J$9,2),"")</f>
        <v/>
      </c>
      <c r="J147" s="515"/>
      <c r="K147" s="521"/>
      <c r="L147" s="857">
        <f t="shared" si="41"/>
        <v>0</v>
      </c>
      <c r="M147" s="856"/>
      <c r="N147" s="518">
        <f t="shared" si="42"/>
        <v>0</v>
      </c>
      <c r="O147" s="588" t="str">
        <f>IF($M147=0,"",IFERROR(($L147+$M147)/(HLOOKUP($D147,RentsUA!$K$12:$Q$35,19,FALSE)),""))</f>
        <v/>
      </c>
      <c r="P147" s="588" t="str">
        <f>IF($M147=0,"",IFERROR(($M147+K147+L147)/(HLOOKUP($D147,RentsUA!$K$12:$Q$35,19,FALSE)),""))</f>
        <v/>
      </c>
      <c r="Q147" s="519"/>
      <c r="R147" s="858" t="str">
        <f>IF($Q147=0,"",VLOOKUP($Q147,RentsUA!$A$12:$H$35,MATCH($D147,RentsUA!$A$12:$H$12,0),FALSE))</f>
        <v/>
      </c>
      <c r="S147" s="517"/>
      <c r="T147" s="859"/>
      <c r="U147" s="857"/>
      <c r="V147" s="858" t="str">
        <f t="shared" si="47"/>
        <v/>
      </c>
      <c r="W147" s="590"/>
      <c r="X147" s="519"/>
      <c r="Y147" s="518" t="str">
        <f>IF(X147=0,"",VLOOKUP($X147,RentsUA!$A$12:$H$35,MATCH($D147,RentsUA!$A$12:$H$12,0),FALSE))</f>
        <v/>
      </c>
      <c r="Z147" s="647" t="str">
        <f t="shared" si="43"/>
        <v/>
      </c>
      <c r="AA147" s="1680" t="str">
        <f>IF(H147="","",IF(G147/HLOOKUP($H147,RentsUA!$M$8:$T$9,2,FALSE)&gt;1,"&gt; 80%","&lt;= 80%"))</f>
        <v/>
      </c>
      <c r="AB147" s="1448"/>
      <c r="AC147" s="1448"/>
      <c r="AD147" s="784"/>
      <c r="AE147" s="521"/>
      <c r="AF147" s="1050" t="str">
        <f>IF(AD147="","",IF(AD147=Lists!$U$3,M147,IF(AD147=Lists!$U$4,V147,IF(AD147=Lists!$U$5,Y147-L147,AE147))))</f>
        <v/>
      </c>
      <c r="AG147" s="518" t="str">
        <f t="shared" si="44"/>
        <v/>
      </c>
      <c r="AH147" s="588" t="str">
        <f t="shared" si="45"/>
        <v/>
      </c>
      <c r="AI147" s="588" t="str">
        <f>IF($AF147=0,0,IFERROR(($L147+$AF147)/(HLOOKUP($D147,RentsUA!$K$12:$Q$35,19,FALSE)),""))</f>
        <v/>
      </c>
      <c r="AJ147" s="588" t="str">
        <f>IF($AF147=0,0,IFERROR(($AF147+K147+L147)/(HLOOKUP($D147,RentsUA!$K$12:$Q$35,19,FALSE)),""))</f>
        <v/>
      </c>
      <c r="AK147" s="588" t="str">
        <f t="shared" si="48"/>
        <v/>
      </c>
      <c r="AL147" s="588" t="str">
        <f t="shared" si="49"/>
        <v/>
      </c>
      <c r="AM147" s="1448" t="str">
        <f t="shared" si="50"/>
        <v/>
      </c>
      <c r="AN147" s="1448" t="str">
        <f>IFERROR(AM147*(1+'7a.20YrDetails'!$F$9),"")</f>
        <v/>
      </c>
      <c r="AO147" s="1448" t="str">
        <f>IFERROR(AN147*(1+'7a.20YrDetails'!$F$9),"")</f>
        <v/>
      </c>
      <c r="AP147" s="1448" t="str">
        <f>IFERROR(AO147*(1+'7a.20YrDetails'!$F$9),"")</f>
        <v/>
      </c>
      <c r="AQ147" s="1448" t="str">
        <f>IFERROR(AP147*(1+'7a.20YrDetails'!$F$9),"")</f>
        <v/>
      </c>
      <c r="AR147" s="859"/>
      <c r="AS147" s="857"/>
      <c r="BP147" s="512" t="str">
        <f t="shared" si="51"/>
        <v/>
      </c>
      <c r="BQ147" s="5" t="str">
        <f t="array" ref="BQ147">IFERROR(INDEX($BP$13:$BP$412, MATCH(0, COUNTIF($BQ$12:$BQ146, $BP$13:$BP$412), 0)),"")</f>
        <v/>
      </c>
      <c r="BR147" s="512" t="str">
        <f t="shared" si="46"/>
        <v/>
      </c>
      <c r="BS147" s="512" t="str">
        <f t="array" ref="BS147">IFERROR(INDEX($BR$13:$BR$412, MATCH(0, COUNTIF($BS$12:$BS146, $BR$13:$BR$412), 0)),"")</f>
        <v/>
      </c>
    </row>
    <row r="148" spans="1:71" s="512" customFormat="1" ht="12.75">
      <c r="A148" s="514">
        <f t="shared" si="52"/>
        <v>136</v>
      </c>
      <c r="B148" s="592"/>
      <c r="C148" s="590"/>
      <c r="D148" s="515"/>
      <c r="E148" s="515"/>
      <c r="F148" s="516"/>
      <c r="G148" s="517"/>
      <c r="H148" s="515"/>
      <c r="I148" s="1341" t="str">
        <f>IFERROR(G148/HLOOKUP(H148,RentsUA!$B$8:$J$9,2),"")</f>
        <v/>
      </c>
      <c r="J148" s="515"/>
      <c r="K148" s="521"/>
      <c r="L148" s="857">
        <f t="shared" si="41"/>
        <v>0</v>
      </c>
      <c r="M148" s="856"/>
      <c r="N148" s="518">
        <f t="shared" si="42"/>
        <v>0</v>
      </c>
      <c r="O148" s="588" t="str">
        <f>IF($M148=0,"",IFERROR(($L148+$M148)/(HLOOKUP($D148,RentsUA!$K$12:$Q$35,19,FALSE)),""))</f>
        <v/>
      </c>
      <c r="P148" s="588" t="str">
        <f>IF($M148=0,"",IFERROR(($M148+K148+L148)/(HLOOKUP($D148,RentsUA!$K$12:$Q$35,19,FALSE)),""))</f>
        <v/>
      </c>
      <c r="Q148" s="519"/>
      <c r="R148" s="858" t="str">
        <f>IF($Q148=0,"",VLOOKUP($Q148,RentsUA!$A$12:$H$35,MATCH($D148,RentsUA!$A$12:$H$12,0),FALSE))</f>
        <v/>
      </c>
      <c r="S148" s="517"/>
      <c r="T148" s="859"/>
      <c r="U148" s="857"/>
      <c r="V148" s="858" t="str">
        <f t="shared" si="47"/>
        <v/>
      </c>
      <c r="W148" s="590"/>
      <c r="X148" s="519"/>
      <c r="Y148" s="518" t="str">
        <f>IF(X148=0,"",VLOOKUP($X148,RentsUA!$A$12:$H$35,MATCH($D148,RentsUA!$A$12:$H$12,0),FALSE))</f>
        <v/>
      </c>
      <c r="Z148" s="647" t="str">
        <f t="shared" si="43"/>
        <v/>
      </c>
      <c r="AA148" s="1680" t="str">
        <f>IF(H148="","",IF(G148/HLOOKUP($H148,RentsUA!$M$8:$T$9,2,FALSE)&gt;1,"&gt; 80%","&lt;= 80%"))</f>
        <v/>
      </c>
      <c r="AB148" s="1448"/>
      <c r="AC148" s="1448"/>
      <c r="AD148" s="784"/>
      <c r="AE148" s="521"/>
      <c r="AF148" s="1050" t="str">
        <f>IF(AD148="","",IF(AD148=Lists!$U$3,M148,IF(AD148=Lists!$U$4,V148,IF(AD148=Lists!$U$5,Y148-L148,AE148))))</f>
        <v/>
      </c>
      <c r="AG148" s="518" t="str">
        <f t="shared" si="44"/>
        <v/>
      </c>
      <c r="AH148" s="588" t="str">
        <f t="shared" si="45"/>
        <v/>
      </c>
      <c r="AI148" s="588" t="str">
        <f>IF($AF148=0,0,IFERROR(($L148+$AF148)/(HLOOKUP($D148,RentsUA!$K$12:$Q$35,19,FALSE)),""))</f>
        <v/>
      </c>
      <c r="AJ148" s="588" t="str">
        <f>IF($AF148=0,0,IFERROR(($AF148+K148+L148)/(HLOOKUP($D148,RentsUA!$K$12:$Q$35,19,FALSE)),""))</f>
        <v/>
      </c>
      <c r="AK148" s="588" t="str">
        <f t="shared" si="48"/>
        <v/>
      </c>
      <c r="AL148" s="588" t="str">
        <f t="shared" si="49"/>
        <v/>
      </c>
      <c r="AM148" s="1448" t="str">
        <f t="shared" si="50"/>
        <v/>
      </c>
      <c r="AN148" s="1448" t="str">
        <f>IFERROR(AM148*(1+'7a.20YrDetails'!$F$9),"")</f>
        <v/>
      </c>
      <c r="AO148" s="1448" t="str">
        <f>IFERROR(AN148*(1+'7a.20YrDetails'!$F$9),"")</f>
        <v/>
      </c>
      <c r="AP148" s="1448" t="str">
        <f>IFERROR(AO148*(1+'7a.20YrDetails'!$F$9),"")</f>
        <v/>
      </c>
      <c r="AQ148" s="1448" t="str">
        <f>IFERROR(AP148*(1+'7a.20YrDetails'!$F$9),"")</f>
        <v/>
      </c>
      <c r="AR148" s="859"/>
      <c r="AS148" s="857"/>
      <c r="BP148" s="512" t="str">
        <f t="shared" si="51"/>
        <v/>
      </c>
      <c r="BQ148" s="5" t="str">
        <f t="array" ref="BQ148">IFERROR(INDEX($BP$13:$BP$412, MATCH(0, COUNTIF($BQ$12:$BQ147, $BP$13:$BP$412), 0)),"")</f>
        <v/>
      </c>
      <c r="BR148" s="512" t="str">
        <f t="shared" si="46"/>
        <v/>
      </c>
      <c r="BS148" s="512" t="str">
        <f t="array" ref="BS148">IFERROR(INDEX($BR$13:$BR$412, MATCH(0, COUNTIF($BS$12:$BS147, $BR$13:$BR$412), 0)),"")</f>
        <v/>
      </c>
    </row>
    <row r="149" spans="1:71" s="512" customFormat="1" ht="12.75">
      <c r="A149" s="514">
        <f t="shared" si="52"/>
        <v>137</v>
      </c>
      <c r="B149" s="592"/>
      <c r="C149" s="590"/>
      <c r="D149" s="515"/>
      <c r="E149" s="515"/>
      <c r="F149" s="516"/>
      <c r="G149" s="517"/>
      <c r="H149" s="515"/>
      <c r="I149" s="1341" t="str">
        <f>IFERROR(G149/HLOOKUP(H149,RentsUA!$B$8:$J$9,2),"")</f>
        <v/>
      </c>
      <c r="J149" s="515"/>
      <c r="K149" s="521"/>
      <c r="L149" s="857">
        <f t="shared" si="41"/>
        <v>0</v>
      </c>
      <c r="M149" s="856"/>
      <c r="N149" s="518">
        <f t="shared" si="42"/>
        <v>0</v>
      </c>
      <c r="O149" s="588" t="str">
        <f>IF($M149=0,"",IFERROR(($L149+$M149)/(HLOOKUP($D149,RentsUA!$K$12:$Q$35,19,FALSE)),""))</f>
        <v/>
      </c>
      <c r="P149" s="588" t="str">
        <f>IF($M149=0,"",IFERROR(($M149+K149+L149)/(HLOOKUP($D149,RentsUA!$K$12:$Q$35,19,FALSE)),""))</f>
        <v/>
      </c>
      <c r="Q149" s="519"/>
      <c r="R149" s="858" t="str">
        <f>IF($Q149=0,"",VLOOKUP($Q149,RentsUA!$A$12:$H$35,MATCH($D149,RentsUA!$A$12:$H$12,0),FALSE))</f>
        <v/>
      </c>
      <c r="S149" s="517"/>
      <c r="T149" s="859"/>
      <c r="U149" s="857"/>
      <c r="V149" s="858" t="str">
        <f t="shared" si="47"/>
        <v/>
      </c>
      <c r="W149" s="590"/>
      <c r="X149" s="519"/>
      <c r="Y149" s="518" t="str">
        <f>IF(X149=0,"",VLOOKUP($X149,RentsUA!$A$12:$H$35,MATCH($D149,RentsUA!$A$12:$H$12,0),FALSE))</f>
        <v/>
      </c>
      <c r="Z149" s="647" t="str">
        <f t="shared" si="43"/>
        <v/>
      </c>
      <c r="AA149" s="1680" t="str">
        <f>IF(H149="","",IF(G149/HLOOKUP($H149,RentsUA!$M$8:$T$9,2,FALSE)&gt;1,"&gt; 80%","&lt;= 80%"))</f>
        <v/>
      </c>
      <c r="AB149" s="1448"/>
      <c r="AC149" s="1448"/>
      <c r="AD149" s="784"/>
      <c r="AE149" s="521"/>
      <c r="AF149" s="1050" t="str">
        <f>IF(AD149="","",IF(AD149=Lists!$U$3,M149,IF(AD149=Lists!$U$4,V149,IF(AD149=Lists!$U$5,Y149-L149,AE149))))</f>
        <v/>
      </c>
      <c r="AG149" s="518" t="str">
        <f t="shared" si="44"/>
        <v/>
      </c>
      <c r="AH149" s="588" t="str">
        <f t="shared" si="45"/>
        <v/>
      </c>
      <c r="AI149" s="588" t="str">
        <f>IF($AF149=0,0,IFERROR(($L149+$AF149)/(HLOOKUP($D149,RentsUA!$K$12:$Q$35,19,FALSE)),""))</f>
        <v/>
      </c>
      <c r="AJ149" s="588" t="str">
        <f>IF($AF149=0,0,IFERROR(($AF149+K149+L149)/(HLOOKUP($D149,RentsUA!$K$12:$Q$35,19,FALSE)),""))</f>
        <v/>
      </c>
      <c r="AK149" s="588" t="str">
        <f t="shared" si="48"/>
        <v/>
      </c>
      <c r="AL149" s="588" t="str">
        <f t="shared" si="49"/>
        <v/>
      </c>
      <c r="AM149" s="1448" t="str">
        <f t="shared" si="50"/>
        <v/>
      </c>
      <c r="AN149" s="1448" t="str">
        <f>IFERROR(AM149*(1+'7a.20YrDetails'!$F$9),"")</f>
        <v/>
      </c>
      <c r="AO149" s="1448" t="str">
        <f>IFERROR(AN149*(1+'7a.20YrDetails'!$F$9),"")</f>
        <v/>
      </c>
      <c r="AP149" s="1448" t="str">
        <f>IFERROR(AO149*(1+'7a.20YrDetails'!$F$9),"")</f>
        <v/>
      </c>
      <c r="AQ149" s="1448" t="str">
        <f>IFERROR(AP149*(1+'7a.20YrDetails'!$F$9),"")</f>
        <v/>
      </c>
      <c r="AR149" s="859"/>
      <c r="AS149" s="857"/>
      <c r="BP149" s="512" t="str">
        <f t="shared" si="51"/>
        <v/>
      </c>
      <c r="BQ149" s="5" t="str">
        <f t="array" ref="BQ149">IFERROR(INDEX($BP$13:$BP$412, MATCH(0, COUNTIF($BQ$12:$BQ148, $BP$13:$BP$412), 0)),"")</f>
        <v/>
      </c>
      <c r="BR149" s="512" t="str">
        <f t="shared" si="46"/>
        <v/>
      </c>
      <c r="BS149" s="512" t="str">
        <f t="array" ref="BS149">IFERROR(INDEX($BR$13:$BR$412, MATCH(0, COUNTIF($BS$12:$BS148, $BR$13:$BR$412), 0)),"")</f>
        <v/>
      </c>
    </row>
    <row r="150" spans="1:71" s="512" customFormat="1" ht="12.75">
      <c r="A150" s="514">
        <f t="shared" si="52"/>
        <v>138</v>
      </c>
      <c r="B150" s="592"/>
      <c r="C150" s="590"/>
      <c r="D150" s="515"/>
      <c r="E150" s="515"/>
      <c r="F150" s="516"/>
      <c r="G150" s="517"/>
      <c r="H150" s="515"/>
      <c r="I150" s="1341" t="str">
        <f>IFERROR(G150/HLOOKUP(H150,RentsUA!$B$8:$J$9,2),"")</f>
        <v/>
      </c>
      <c r="J150" s="515"/>
      <c r="K150" s="521"/>
      <c r="L150" s="857">
        <f t="shared" si="41"/>
        <v>0</v>
      </c>
      <c r="M150" s="856"/>
      <c r="N150" s="518">
        <f t="shared" si="42"/>
        <v>0</v>
      </c>
      <c r="O150" s="588" t="str">
        <f>IF($M150=0,"",IFERROR(($L150+$M150)/(HLOOKUP($D150,RentsUA!$K$12:$Q$35,19,FALSE)),""))</f>
        <v/>
      </c>
      <c r="P150" s="588" t="str">
        <f>IF($M150=0,"",IFERROR(($M150+K150+L150)/(HLOOKUP($D150,RentsUA!$K$12:$Q$35,19,FALSE)),""))</f>
        <v/>
      </c>
      <c r="Q150" s="519"/>
      <c r="R150" s="858" t="str">
        <f>IF($Q150=0,"",VLOOKUP($Q150,RentsUA!$A$12:$H$35,MATCH($D150,RentsUA!$A$12:$H$12,0),FALSE))</f>
        <v/>
      </c>
      <c r="S150" s="517"/>
      <c r="T150" s="859"/>
      <c r="U150" s="857"/>
      <c r="V150" s="858" t="str">
        <f t="shared" si="47"/>
        <v/>
      </c>
      <c r="W150" s="590"/>
      <c r="X150" s="519"/>
      <c r="Y150" s="518" t="str">
        <f>IF(X150=0,"",VLOOKUP($X150,RentsUA!$A$12:$H$35,MATCH($D150,RentsUA!$A$12:$H$12,0),FALSE))</f>
        <v/>
      </c>
      <c r="Z150" s="647" t="str">
        <f t="shared" si="43"/>
        <v/>
      </c>
      <c r="AA150" s="1680" t="str">
        <f>IF(H150="","",IF(G150/HLOOKUP($H150,RentsUA!$M$8:$T$9,2,FALSE)&gt;1,"&gt; 80%","&lt;= 80%"))</f>
        <v/>
      </c>
      <c r="AB150" s="1448"/>
      <c r="AC150" s="1448"/>
      <c r="AD150" s="784"/>
      <c r="AE150" s="521"/>
      <c r="AF150" s="1050" t="str">
        <f>IF(AD150="","",IF(AD150=Lists!$U$3,M150,IF(AD150=Lists!$U$4,V150,IF(AD150=Lists!$U$5,Y150-L150,AE150))))</f>
        <v/>
      </c>
      <c r="AG150" s="518" t="str">
        <f t="shared" si="44"/>
        <v/>
      </c>
      <c r="AH150" s="588" t="str">
        <f t="shared" si="45"/>
        <v/>
      </c>
      <c r="AI150" s="588" t="str">
        <f>IF($AF150=0,0,IFERROR(($L150+$AF150)/(HLOOKUP($D150,RentsUA!$K$12:$Q$35,19,FALSE)),""))</f>
        <v/>
      </c>
      <c r="AJ150" s="588" t="str">
        <f>IF($AF150=0,0,IFERROR(($AF150+K150+L150)/(HLOOKUP($D150,RentsUA!$K$12:$Q$35,19,FALSE)),""))</f>
        <v/>
      </c>
      <c r="AK150" s="588" t="str">
        <f t="shared" si="48"/>
        <v/>
      </c>
      <c r="AL150" s="588" t="str">
        <f t="shared" si="49"/>
        <v/>
      </c>
      <c r="AM150" s="1448" t="str">
        <f t="shared" si="50"/>
        <v/>
      </c>
      <c r="AN150" s="1448" t="str">
        <f>IFERROR(AM150*(1+'7a.20YrDetails'!$F$9),"")</f>
        <v/>
      </c>
      <c r="AO150" s="1448" t="str">
        <f>IFERROR(AN150*(1+'7a.20YrDetails'!$F$9),"")</f>
        <v/>
      </c>
      <c r="AP150" s="1448" t="str">
        <f>IFERROR(AO150*(1+'7a.20YrDetails'!$F$9),"")</f>
        <v/>
      </c>
      <c r="AQ150" s="1448" t="str">
        <f>IFERROR(AP150*(1+'7a.20YrDetails'!$F$9),"")</f>
        <v/>
      </c>
      <c r="AR150" s="859"/>
      <c r="AS150" s="857"/>
      <c r="BP150" s="512" t="str">
        <f t="shared" si="51"/>
        <v/>
      </c>
      <c r="BQ150" s="5" t="str">
        <f t="array" ref="BQ150">IFERROR(INDEX($BP$13:$BP$412, MATCH(0, COUNTIF($BQ$12:$BQ149, $BP$13:$BP$412), 0)),"")</f>
        <v/>
      </c>
      <c r="BR150" s="512" t="str">
        <f t="shared" si="46"/>
        <v/>
      </c>
      <c r="BS150" s="512" t="str">
        <f t="array" ref="BS150">IFERROR(INDEX($BR$13:$BR$412, MATCH(0, COUNTIF($BS$12:$BS149, $BR$13:$BR$412), 0)),"")</f>
        <v/>
      </c>
    </row>
    <row r="151" spans="1:71" s="512" customFormat="1" ht="12.75">
      <c r="A151" s="514">
        <f t="shared" si="52"/>
        <v>139</v>
      </c>
      <c r="B151" s="592"/>
      <c r="C151" s="590"/>
      <c r="D151" s="515"/>
      <c r="E151" s="515"/>
      <c r="F151" s="516"/>
      <c r="G151" s="517"/>
      <c r="H151" s="515"/>
      <c r="I151" s="1341" t="str">
        <f>IFERROR(G151/HLOOKUP(H151,RentsUA!$B$8:$J$9,2),"")</f>
        <v/>
      </c>
      <c r="J151" s="515"/>
      <c r="K151" s="521"/>
      <c r="L151" s="857">
        <f t="shared" si="41"/>
        <v>0</v>
      </c>
      <c r="M151" s="856"/>
      <c r="N151" s="518">
        <f t="shared" si="42"/>
        <v>0</v>
      </c>
      <c r="O151" s="588" t="str">
        <f>IF($M151=0,"",IFERROR(($L151+$M151)/(HLOOKUP($D151,RentsUA!$K$12:$Q$35,19,FALSE)),""))</f>
        <v/>
      </c>
      <c r="P151" s="588" t="str">
        <f>IF($M151=0,"",IFERROR(($M151+K151+L151)/(HLOOKUP($D151,RentsUA!$K$12:$Q$35,19,FALSE)),""))</f>
        <v/>
      </c>
      <c r="Q151" s="519"/>
      <c r="R151" s="858" t="str">
        <f>IF($Q151=0,"",VLOOKUP($Q151,RentsUA!$A$12:$H$35,MATCH($D151,RentsUA!$A$12:$H$12,0),FALSE))</f>
        <v/>
      </c>
      <c r="S151" s="517"/>
      <c r="T151" s="859"/>
      <c r="U151" s="857"/>
      <c r="V151" s="858" t="str">
        <f t="shared" si="47"/>
        <v/>
      </c>
      <c r="W151" s="590"/>
      <c r="X151" s="519"/>
      <c r="Y151" s="518" t="str">
        <f>IF(X151=0,"",VLOOKUP($X151,RentsUA!$A$12:$H$35,MATCH($D151,RentsUA!$A$12:$H$12,0),FALSE))</f>
        <v/>
      </c>
      <c r="Z151" s="647" t="str">
        <f t="shared" si="43"/>
        <v/>
      </c>
      <c r="AA151" s="1680" t="str">
        <f>IF(H151="","",IF(G151/HLOOKUP($H151,RentsUA!$M$8:$T$9,2,FALSE)&gt;1,"&gt; 80%","&lt;= 80%"))</f>
        <v/>
      </c>
      <c r="AB151" s="1448"/>
      <c r="AC151" s="1448"/>
      <c r="AD151" s="784"/>
      <c r="AE151" s="521"/>
      <c r="AF151" s="1050" t="str">
        <f>IF(AD151="","",IF(AD151=Lists!$U$3,M151,IF(AD151=Lists!$U$4,V151,IF(AD151=Lists!$U$5,Y151-L151,AE151))))</f>
        <v/>
      </c>
      <c r="AG151" s="518" t="str">
        <f t="shared" si="44"/>
        <v/>
      </c>
      <c r="AH151" s="588" t="str">
        <f t="shared" si="45"/>
        <v/>
      </c>
      <c r="AI151" s="588" t="str">
        <f>IF($AF151=0,0,IFERROR(($L151+$AF151)/(HLOOKUP($D151,RentsUA!$K$12:$Q$35,19,FALSE)),""))</f>
        <v/>
      </c>
      <c r="AJ151" s="588" t="str">
        <f>IF($AF151=0,0,IFERROR(($AF151+K151+L151)/(HLOOKUP($D151,RentsUA!$K$12:$Q$35,19,FALSE)),""))</f>
        <v/>
      </c>
      <c r="AK151" s="588" t="str">
        <f t="shared" si="48"/>
        <v/>
      </c>
      <c r="AL151" s="588" t="str">
        <f t="shared" si="49"/>
        <v/>
      </c>
      <c r="AM151" s="1448" t="str">
        <f t="shared" si="50"/>
        <v/>
      </c>
      <c r="AN151" s="1448" t="str">
        <f>IFERROR(AM151*(1+'7a.20YrDetails'!$F$9),"")</f>
        <v/>
      </c>
      <c r="AO151" s="1448" t="str">
        <f>IFERROR(AN151*(1+'7a.20YrDetails'!$F$9),"")</f>
        <v/>
      </c>
      <c r="AP151" s="1448" t="str">
        <f>IFERROR(AO151*(1+'7a.20YrDetails'!$F$9),"")</f>
        <v/>
      </c>
      <c r="AQ151" s="1448" t="str">
        <f>IFERROR(AP151*(1+'7a.20YrDetails'!$F$9),"")</f>
        <v/>
      </c>
      <c r="AR151" s="859"/>
      <c r="AS151" s="857"/>
      <c r="BP151" s="512" t="str">
        <f t="shared" si="51"/>
        <v/>
      </c>
      <c r="BQ151" s="5" t="str">
        <f t="array" ref="BQ151">IFERROR(INDEX($BP$13:$BP$412, MATCH(0, COUNTIF($BQ$12:$BQ150, $BP$13:$BP$412), 0)),"")</f>
        <v/>
      </c>
      <c r="BR151" s="512" t="str">
        <f t="shared" si="46"/>
        <v/>
      </c>
      <c r="BS151" s="512" t="str">
        <f t="array" ref="BS151">IFERROR(INDEX($BR$13:$BR$412, MATCH(0, COUNTIF($BS$12:$BS150, $BR$13:$BR$412), 0)),"")</f>
        <v/>
      </c>
    </row>
    <row r="152" spans="1:71" s="512" customFormat="1" ht="12.75">
      <c r="A152" s="514">
        <f t="shared" si="52"/>
        <v>140</v>
      </c>
      <c r="B152" s="592"/>
      <c r="C152" s="590"/>
      <c r="D152" s="515"/>
      <c r="E152" s="515"/>
      <c r="F152" s="516"/>
      <c r="G152" s="517"/>
      <c r="H152" s="515"/>
      <c r="I152" s="1341" t="str">
        <f>IFERROR(G152/HLOOKUP(H152,RentsUA!$B$8:$J$9,2),"")</f>
        <v/>
      </c>
      <c r="J152" s="515"/>
      <c r="K152" s="521"/>
      <c r="L152" s="857">
        <f t="shared" si="41"/>
        <v>0</v>
      </c>
      <c r="M152" s="856"/>
      <c r="N152" s="518">
        <f t="shared" si="42"/>
        <v>0</v>
      </c>
      <c r="O152" s="588" t="str">
        <f>IF($M152=0,"",IFERROR(($L152+$M152)/(HLOOKUP($D152,RentsUA!$K$12:$Q$35,19,FALSE)),""))</f>
        <v/>
      </c>
      <c r="P152" s="588" t="str">
        <f>IF($M152=0,"",IFERROR(($M152+K152+L152)/(HLOOKUP($D152,RentsUA!$K$12:$Q$35,19,FALSE)),""))</f>
        <v/>
      </c>
      <c r="Q152" s="519"/>
      <c r="R152" s="858" t="str">
        <f>IF($Q152=0,"",VLOOKUP($Q152,RentsUA!$A$12:$H$35,MATCH($D152,RentsUA!$A$12:$H$12,0),FALSE))</f>
        <v/>
      </c>
      <c r="S152" s="517"/>
      <c r="T152" s="859"/>
      <c r="U152" s="857"/>
      <c r="V152" s="858" t="str">
        <f t="shared" si="47"/>
        <v/>
      </c>
      <c r="W152" s="590"/>
      <c r="X152" s="519"/>
      <c r="Y152" s="518" t="str">
        <f>IF(X152=0,"",VLOOKUP($X152,RentsUA!$A$12:$H$35,MATCH($D152,RentsUA!$A$12:$H$12,0),FALSE))</f>
        <v/>
      </c>
      <c r="Z152" s="647" t="str">
        <f t="shared" si="43"/>
        <v/>
      </c>
      <c r="AA152" s="1680" t="str">
        <f>IF(H152="","",IF(G152/HLOOKUP($H152,RentsUA!$M$8:$T$9,2,FALSE)&gt;1,"&gt; 80%","&lt;= 80%"))</f>
        <v/>
      </c>
      <c r="AB152" s="1448"/>
      <c r="AC152" s="1448"/>
      <c r="AD152" s="784"/>
      <c r="AE152" s="521"/>
      <c r="AF152" s="1050" t="str">
        <f>IF(AD152="","",IF(AD152=Lists!$U$3,M152,IF(AD152=Lists!$U$4,V152,IF(AD152=Lists!$U$5,Y152-L152,AE152))))</f>
        <v/>
      </c>
      <c r="AG152" s="518" t="str">
        <f t="shared" si="44"/>
        <v/>
      </c>
      <c r="AH152" s="588" t="str">
        <f t="shared" si="45"/>
        <v/>
      </c>
      <c r="AI152" s="588" t="str">
        <f>IF($AF152=0,0,IFERROR(($L152+$AF152)/(HLOOKUP($D152,RentsUA!$K$12:$Q$35,19,FALSE)),""))</f>
        <v/>
      </c>
      <c r="AJ152" s="588" t="str">
        <f>IF($AF152=0,0,IFERROR(($AF152+K152+L152)/(HLOOKUP($D152,RentsUA!$K$12:$Q$35,19,FALSE)),""))</f>
        <v/>
      </c>
      <c r="AK152" s="588" t="str">
        <f t="shared" si="48"/>
        <v/>
      </c>
      <c r="AL152" s="588" t="str">
        <f t="shared" si="49"/>
        <v/>
      </c>
      <c r="AM152" s="1448" t="str">
        <f t="shared" si="50"/>
        <v/>
      </c>
      <c r="AN152" s="1448" t="str">
        <f>IFERROR(AM152*(1+'7a.20YrDetails'!$F$9),"")</f>
        <v/>
      </c>
      <c r="AO152" s="1448" t="str">
        <f>IFERROR(AN152*(1+'7a.20YrDetails'!$F$9),"")</f>
        <v/>
      </c>
      <c r="AP152" s="1448" t="str">
        <f>IFERROR(AO152*(1+'7a.20YrDetails'!$F$9),"")</f>
        <v/>
      </c>
      <c r="AQ152" s="1448" t="str">
        <f>IFERROR(AP152*(1+'7a.20YrDetails'!$F$9),"")</f>
        <v/>
      </c>
      <c r="AR152" s="859"/>
      <c r="AS152" s="857"/>
      <c r="BP152" s="512" t="str">
        <f t="shared" si="51"/>
        <v/>
      </c>
      <c r="BQ152" s="5" t="str">
        <f t="array" ref="BQ152">IFERROR(INDEX($BP$13:$BP$412, MATCH(0, COUNTIF($BQ$12:$BQ151, $BP$13:$BP$412), 0)),"")</f>
        <v/>
      </c>
      <c r="BR152" s="512" t="str">
        <f t="shared" si="46"/>
        <v/>
      </c>
      <c r="BS152" s="512" t="str">
        <f t="array" ref="BS152">IFERROR(INDEX($BR$13:$BR$412, MATCH(0, COUNTIF($BS$12:$BS151, $BR$13:$BR$412), 0)),"")</f>
        <v/>
      </c>
    </row>
    <row r="153" spans="1:71" s="512" customFormat="1" ht="12.75">
      <c r="A153" s="514">
        <f t="shared" si="52"/>
        <v>141</v>
      </c>
      <c r="B153" s="592"/>
      <c r="C153" s="590"/>
      <c r="D153" s="515"/>
      <c r="E153" s="515"/>
      <c r="F153" s="516"/>
      <c r="G153" s="517"/>
      <c r="H153" s="515"/>
      <c r="I153" s="1341" t="str">
        <f>IFERROR(G153/HLOOKUP(H153,RentsUA!$B$8:$J$9,2),"")</f>
        <v/>
      </c>
      <c r="J153" s="515"/>
      <c r="K153" s="521"/>
      <c r="L153" s="857">
        <f t="shared" si="41"/>
        <v>0</v>
      </c>
      <c r="M153" s="856"/>
      <c r="N153" s="518">
        <f t="shared" si="42"/>
        <v>0</v>
      </c>
      <c r="O153" s="588" t="str">
        <f>IF($M153=0,"",IFERROR(($L153+$M153)/(HLOOKUP($D153,RentsUA!$K$12:$Q$35,19,FALSE)),""))</f>
        <v/>
      </c>
      <c r="P153" s="588" t="str">
        <f>IF($M153=0,"",IFERROR(($M153+K153+L153)/(HLOOKUP($D153,RentsUA!$K$12:$Q$35,19,FALSE)),""))</f>
        <v/>
      </c>
      <c r="Q153" s="519"/>
      <c r="R153" s="858" t="str">
        <f>IF($Q153=0,"",VLOOKUP($Q153,RentsUA!$A$12:$H$35,MATCH($D153,RentsUA!$A$12:$H$12,0),FALSE))</f>
        <v/>
      </c>
      <c r="S153" s="517"/>
      <c r="T153" s="859"/>
      <c r="U153" s="857"/>
      <c r="V153" s="858" t="str">
        <f t="shared" si="47"/>
        <v/>
      </c>
      <c r="W153" s="590"/>
      <c r="X153" s="519"/>
      <c r="Y153" s="518" t="str">
        <f>IF(X153=0,"",VLOOKUP($X153,RentsUA!$A$12:$H$35,MATCH($D153,RentsUA!$A$12:$H$12,0),FALSE))</f>
        <v/>
      </c>
      <c r="Z153" s="647" t="str">
        <f t="shared" si="43"/>
        <v/>
      </c>
      <c r="AA153" s="1680" t="str">
        <f>IF(H153="","",IF(G153/HLOOKUP($H153,RentsUA!$M$8:$T$9,2,FALSE)&gt;1,"&gt; 80%","&lt;= 80%"))</f>
        <v/>
      </c>
      <c r="AB153" s="1448"/>
      <c r="AC153" s="1448"/>
      <c r="AD153" s="784"/>
      <c r="AE153" s="521"/>
      <c r="AF153" s="1050" t="str">
        <f>IF(AD153="","",IF(AD153=Lists!$U$3,M153,IF(AD153=Lists!$U$4,V153,IF(AD153=Lists!$U$5,Y153-L153,AE153))))</f>
        <v/>
      </c>
      <c r="AG153" s="518" t="str">
        <f t="shared" si="44"/>
        <v/>
      </c>
      <c r="AH153" s="588" t="str">
        <f t="shared" si="45"/>
        <v/>
      </c>
      <c r="AI153" s="588" t="str">
        <f>IF($AF153=0,0,IFERROR(($L153+$AF153)/(HLOOKUP($D153,RentsUA!$K$12:$Q$35,19,FALSE)),""))</f>
        <v/>
      </c>
      <c r="AJ153" s="588" t="str">
        <f>IF($AF153=0,0,IFERROR(($AF153+K153+L153)/(HLOOKUP($D153,RentsUA!$K$12:$Q$35,19,FALSE)),""))</f>
        <v/>
      </c>
      <c r="AK153" s="588" t="str">
        <f t="shared" si="48"/>
        <v/>
      </c>
      <c r="AL153" s="588" t="str">
        <f t="shared" si="49"/>
        <v/>
      </c>
      <c r="AM153" s="1448" t="str">
        <f t="shared" si="50"/>
        <v/>
      </c>
      <c r="AN153" s="1448" t="str">
        <f>IFERROR(AM153*(1+'7a.20YrDetails'!$F$9),"")</f>
        <v/>
      </c>
      <c r="AO153" s="1448" t="str">
        <f>IFERROR(AN153*(1+'7a.20YrDetails'!$F$9),"")</f>
        <v/>
      </c>
      <c r="AP153" s="1448" t="str">
        <f>IFERROR(AO153*(1+'7a.20YrDetails'!$F$9),"")</f>
        <v/>
      </c>
      <c r="AQ153" s="1448" t="str">
        <f>IFERROR(AP153*(1+'7a.20YrDetails'!$F$9),"")</f>
        <v/>
      </c>
      <c r="AR153" s="859"/>
      <c r="AS153" s="857"/>
      <c r="BP153" s="512" t="str">
        <f t="shared" si="51"/>
        <v/>
      </c>
      <c r="BQ153" s="5" t="str">
        <f t="array" ref="BQ153">IFERROR(INDEX($BP$13:$BP$412, MATCH(0, COUNTIF($BQ$12:$BQ152, $BP$13:$BP$412), 0)),"")</f>
        <v/>
      </c>
      <c r="BR153" s="512" t="str">
        <f t="shared" si="46"/>
        <v/>
      </c>
      <c r="BS153" s="512" t="str">
        <f t="array" ref="BS153">IFERROR(INDEX($BR$13:$BR$412, MATCH(0, COUNTIF($BS$12:$BS152, $BR$13:$BR$412), 0)),"")</f>
        <v/>
      </c>
    </row>
    <row r="154" spans="1:71" s="512" customFormat="1" ht="12.75">
      <c r="A154" s="514">
        <f t="shared" si="52"/>
        <v>142</v>
      </c>
      <c r="B154" s="592"/>
      <c r="C154" s="590"/>
      <c r="D154" s="515"/>
      <c r="E154" s="515"/>
      <c r="F154" s="516"/>
      <c r="G154" s="517"/>
      <c r="H154" s="515"/>
      <c r="I154" s="1341" t="str">
        <f>IFERROR(G154/HLOOKUP(H154,RentsUA!$B$8:$J$9,2),"")</f>
        <v/>
      </c>
      <c r="J154" s="515"/>
      <c r="K154" s="521"/>
      <c r="L154" s="857">
        <f t="shared" si="41"/>
        <v>0</v>
      </c>
      <c r="M154" s="856"/>
      <c r="N154" s="518">
        <f t="shared" si="42"/>
        <v>0</v>
      </c>
      <c r="O154" s="588" t="str">
        <f>IF($M154=0,"",IFERROR(($L154+$M154)/(HLOOKUP($D154,RentsUA!$K$12:$Q$35,19,FALSE)),""))</f>
        <v/>
      </c>
      <c r="P154" s="588" t="str">
        <f>IF($M154=0,"",IFERROR(($M154+K154+L154)/(HLOOKUP($D154,RentsUA!$K$12:$Q$35,19,FALSE)),""))</f>
        <v/>
      </c>
      <c r="Q154" s="519"/>
      <c r="R154" s="858" t="str">
        <f>IF($Q154=0,"",VLOOKUP($Q154,RentsUA!$A$12:$H$35,MATCH($D154,RentsUA!$A$12:$H$12,0),FALSE))</f>
        <v/>
      </c>
      <c r="S154" s="517"/>
      <c r="T154" s="859"/>
      <c r="U154" s="857"/>
      <c r="V154" s="858" t="str">
        <f t="shared" si="47"/>
        <v/>
      </c>
      <c r="W154" s="590"/>
      <c r="X154" s="519"/>
      <c r="Y154" s="518" t="str">
        <f>IF(X154=0,"",VLOOKUP($X154,RentsUA!$A$12:$H$35,MATCH($D154,RentsUA!$A$12:$H$12,0),FALSE))</f>
        <v/>
      </c>
      <c r="Z154" s="647" t="str">
        <f t="shared" si="43"/>
        <v/>
      </c>
      <c r="AA154" s="1680" t="str">
        <f>IF(H154="","",IF(G154/HLOOKUP($H154,RentsUA!$M$8:$T$9,2,FALSE)&gt;1,"&gt; 80%","&lt;= 80%"))</f>
        <v/>
      </c>
      <c r="AB154" s="1448"/>
      <c r="AC154" s="1448"/>
      <c r="AD154" s="784"/>
      <c r="AE154" s="521"/>
      <c r="AF154" s="1050" t="str">
        <f>IF(AD154="","",IF(AD154=Lists!$U$3,M154,IF(AD154=Lists!$U$4,V154,IF(AD154=Lists!$U$5,Y154-L154,AE154))))</f>
        <v/>
      </c>
      <c r="AG154" s="518" t="str">
        <f t="shared" si="44"/>
        <v/>
      </c>
      <c r="AH154" s="588" t="str">
        <f t="shared" si="45"/>
        <v/>
      </c>
      <c r="AI154" s="588" t="str">
        <f>IF($AF154=0,0,IFERROR(($L154+$AF154)/(HLOOKUP($D154,RentsUA!$K$12:$Q$35,19,FALSE)),""))</f>
        <v/>
      </c>
      <c r="AJ154" s="588" t="str">
        <f>IF($AF154=0,0,IFERROR(($AF154+K154+L154)/(HLOOKUP($D154,RentsUA!$K$12:$Q$35,19,FALSE)),""))</f>
        <v/>
      </c>
      <c r="AK154" s="588" t="str">
        <f t="shared" si="48"/>
        <v/>
      </c>
      <c r="AL154" s="588" t="str">
        <f t="shared" si="49"/>
        <v/>
      </c>
      <c r="AM154" s="1448" t="str">
        <f t="shared" si="50"/>
        <v/>
      </c>
      <c r="AN154" s="1448" t="str">
        <f>IFERROR(AM154*(1+'7a.20YrDetails'!$F$9),"")</f>
        <v/>
      </c>
      <c r="AO154" s="1448" t="str">
        <f>IFERROR(AN154*(1+'7a.20YrDetails'!$F$9),"")</f>
        <v/>
      </c>
      <c r="AP154" s="1448" t="str">
        <f>IFERROR(AO154*(1+'7a.20YrDetails'!$F$9),"")</f>
        <v/>
      </c>
      <c r="AQ154" s="1448" t="str">
        <f>IFERROR(AP154*(1+'7a.20YrDetails'!$F$9),"")</f>
        <v/>
      </c>
      <c r="AR154" s="859"/>
      <c r="AS154" s="857"/>
      <c r="BP154" s="512" t="str">
        <f t="shared" si="51"/>
        <v/>
      </c>
      <c r="BQ154" s="5" t="str">
        <f t="array" ref="BQ154">IFERROR(INDEX($BP$13:$BP$412, MATCH(0, COUNTIF($BQ$12:$BQ153, $BP$13:$BP$412), 0)),"")</f>
        <v/>
      </c>
      <c r="BR154" s="512" t="str">
        <f t="shared" si="46"/>
        <v/>
      </c>
      <c r="BS154" s="512" t="str">
        <f t="array" ref="BS154">IFERROR(INDEX($BR$13:$BR$412, MATCH(0, COUNTIF($BS$12:$BS153, $BR$13:$BR$412), 0)),"")</f>
        <v/>
      </c>
    </row>
    <row r="155" spans="1:71" s="512" customFormat="1" ht="12.75">
      <c r="A155" s="514">
        <f t="shared" si="52"/>
        <v>143</v>
      </c>
      <c r="B155" s="592"/>
      <c r="C155" s="590"/>
      <c r="D155" s="515"/>
      <c r="E155" s="515"/>
      <c r="F155" s="516"/>
      <c r="G155" s="517"/>
      <c r="H155" s="515"/>
      <c r="I155" s="1341" t="str">
        <f>IFERROR(G155/HLOOKUP(H155,RentsUA!$B$8:$J$9,2),"")</f>
        <v/>
      </c>
      <c r="J155" s="515"/>
      <c r="K155" s="521"/>
      <c r="L155" s="857">
        <f t="shared" si="41"/>
        <v>0</v>
      </c>
      <c r="M155" s="856"/>
      <c r="N155" s="518">
        <f t="shared" si="42"/>
        <v>0</v>
      </c>
      <c r="O155" s="588" t="str">
        <f>IF($M155=0,"",IFERROR(($L155+$M155)/(HLOOKUP($D155,RentsUA!$K$12:$Q$35,19,FALSE)),""))</f>
        <v/>
      </c>
      <c r="P155" s="588" t="str">
        <f>IF($M155=0,"",IFERROR(($M155+K155+L155)/(HLOOKUP($D155,RentsUA!$K$12:$Q$35,19,FALSE)),""))</f>
        <v/>
      </c>
      <c r="Q155" s="519"/>
      <c r="R155" s="858" t="str">
        <f>IF($Q155=0,"",VLOOKUP($Q155,RentsUA!$A$12:$H$35,MATCH($D155,RentsUA!$A$12:$H$12,0),FALSE))</f>
        <v/>
      </c>
      <c r="S155" s="517"/>
      <c r="T155" s="859"/>
      <c r="U155" s="857"/>
      <c r="V155" s="858" t="str">
        <f t="shared" si="47"/>
        <v/>
      </c>
      <c r="W155" s="590"/>
      <c r="X155" s="519"/>
      <c r="Y155" s="518" t="str">
        <f>IF(X155=0,"",VLOOKUP($X155,RentsUA!$A$12:$H$35,MATCH($D155,RentsUA!$A$12:$H$12,0),FALSE))</f>
        <v/>
      </c>
      <c r="Z155" s="647" t="str">
        <f t="shared" si="43"/>
        <v/>
      </c>
      <c r="AA155" s="1680" t="str">
        <f>IF(H155="","",IF(G155/HLOOKUP($H155,RentsUA!$M$8:$T$9,2,FALSE)&gt;1,"&gt; 80%","&lt;= 80%"))</f>
        <v/>
      </c>
      <c r="AB155" s="1448"/>
      <c r="AC155" s="1448"/>
      <c r="AD155" s="784"/>
      <c r="AE155" s="521"/>
      <c r="AF155" s="1050" t="str">
        <f>IF(AD155="","",IF(AD155=Lists!$U$3,M155,IF(AD155=Lists!$U$4,V155,IF(AD155=Lists!$U$5,Y155-L155,AE155))))</f>
        <v/>
      </c>
      <c r="AG155" s="518" t="str">
        <f t="shared" si="44"/>
        <v/>
      </c>
      <c r="AH155" s="588" t="str">
        <f t="shared" si="45"/>
        <v/>
      </c>
      <c r="AI155" s="588" t="str">
        <f>IF($AF155=0,0,IFERROR(($L155+$AF155)/(HLOOKUP($D155,RentsUA!$K$12:$Q$35,19,FALSE)),""))</f>
        <v/>
      </c>
      <c r="AJ155" s="588" t="str">
        <f>IF($AF155=0,0,IFERROR(($AF155+K155+L155)/(HLOOKUP($D155,RentsUA!$K$12:$Q$35,19,FALSE)),""))</f>
        <v/>
      </c>
      <c r="AK155" s="588" t="str">
        <f t="shared" si="48"/>
        <v/>
      </c>
      <c r="AL155" s="588" t="str">
        <f t="shared" si="49"/>
        <v/>
      </c>
      <c r="AM155" s="1448" t="str">
        <f t="shared" si="50"/>
        <v/>
      </c>
      <c r="AN155" s="1448" t="str">
        <f>IFERROR(AM155*(1+'7a.20YrDetails'!$F$9),"")</f>
        <v/>
      </c>
      <c r="AO155" s="1448" t="str">
        <f>IFERROR(AN155*(1+'7a.20YrDetails'!$F$9),"")</f>
        <v/>
      </c>
      <c r="AP155" s="1448" t="str">
        <f>IFERROR(AO155*(1+'7a.20YrDetails'!$F$9),"")</f>
        <v/>
      </c>
      <c r="AQ155" s="1448" t="str">
        <f>IFERROR(AP155*(1+'7a.20YrDetails'!$F$9),"")</f>
        <v/>
      </c>
      <c r="AR155" s="859"/>
      <c r="AS155" s="857"/>
      <c r="BP155" s="512" t="str">
        <f t="shared" si="51"/>
        <v/>
      </c>
      <c r="BQ155" s="5" t="str">
        <f t="array" ref="BQ155">IFERROR(INDEX($BP$13:$BP$412, MATCH(0, COUNTIF($BQ$12:$BQ154, $BP$13:$BP$412), 0)),"")</f>
        <v/>
      </c>
      <c r="BR155" s="512" t="str">
        <f t="shared" si="46"/>
        <v/>
      </c>
      <c r="BS155" s="512" t="str">
        <f t="array" ref="BS155">IFERROR(INDEX($BR$13:$BR$412, MATCH(0, COUNTIF($BS$12:$BS154, $BR$13:$BR$412), 0)),"")</f>
        <v/>
      </c>
    </row>
    <row r="156" spans="1:71" s="512" customFormat="1" ht="12.75">
      <c r="A156" s="514">
        <f t="shared" si="52"/>
        <v>144</v>
      </c>
      <c r="B156" s="592"/>
      <c r="C156" s="590"/>
      <c r="D156" s="515"/>
      <c r="E156" s="515"/>
      <c r="F156" s="516"/>
      <c r="G156" s="517"/>
      <c r="H156" s="515"/>
      <c r="I156" s="1341" t="str">
        <f>IFERROR(G156/HLOOKUP(H156,RentsUA!$B$8:$J$9,2),"")</f>
        <v/>
      </c>
      <c r="J156" s="515"/>
      <c r="K156" s="521"/>
      <c r="L156" s="857">
        <f t="shared" si="41"/>
        <v>0</v>
      </c>
      <c r="M156" s="856"/>
      <c r="N156" s="518">
        <f t="shared" si="42"/>
        <v>0</v>
      </c>
      <c r="O156" s="588" t="str">
        <f>IF($M156=0,"",IFERROR(($L156+$M156)/(HLOOKUP($D156,RentsUA!$K$12:$Q$35,19,FALSE)),""))</f>
        <v/>
      </c>
      <c r="P156" s="588" t="str">
        <f>IF($M156=0,"",IFERROR(($M156+K156+L156)/(HLOOKUP($D156,RentsUA!$K$12:$Q$35,19,FALSE)),""))</f>
        <v/>
      </c>
      <c r="Q156" s="519"/>
      <c r="R156" s="858" t="str">
        <f>IF($Q156=0,"",VLOOKUP($Q156,RentsUA!$A$12:$H$35,MATCH($D156,RentsUA!$A$12:$H$12,0),FALSE))</f>
        <v/>
      </c>
      <c r="S156" s="517"/>
      <c r="T156" s="859"/>
      <c r="U156" s="857"/>
      <c r="V156" s="858" t="str">
        <f t="shared" si="47"/>
        <v/>
      </c>
      <c r="W156" s="590"/>
      <c r="X156" s="519"/>
      <c r="Y156" s="518" t="str">
        <f>IF(X156=0,"",VLOOKUP($X156,RentsUA!$A$12:$H$35,MATCH($D156,RentsUA!$A$12:$H$12,0),FALSE))</f>
        <v/>
      </c>
      <c r="Z156" s="647" t="str">
        <f t="shared" si="43"/>
        <v/>
      </c>
      <c r="AA156" s="1680" t="str">
        <f>IF(H156="","",IF(G156/HLOOKUP($H156,RentsUA!$M$8:$T$9,2,FALSE)&gt;1,"&gt; 80%","&lt;= 80%"))</f>
        <v/>
      </c>
      <c r="AB156" s="1448"/>
      <c r="AC156" s="1448"/>
      <c r="AD156" s="784"/>
      <c r="AE156" s="521"/>
      <c r="AF156" s="1050" t="str">
        <f>IF(AD156="","",IF(AD156=Lists!$U$3,M156,IF(AD156=Lists!$U$4,V156,IF(AD156=Lists!$U$5,Y156-L156,AE156))))</f>
        <v/>
      </c>
      <c r="AG156" s="518" t="str">
        <f t="shared" si="44"/>
        <v/>
      </c>
      <c r="AH156" s="588" t="str">
        <f t="shared" si="45"/>
        <v/>
      </c>
      <c r="AI156" s="588" t="str">
        <f>IF($AF156=0,0,IFERROR(($L156+$AF156)/(HLOOKUP($D156,RentsUA!$K$12:$Q$35,19,FALSE)),""))</f>
        <v/>
      </c>
      <c r="AJ156" s="588" t="str">
        <f>IF($AF156=0,0,IFERROR(($AF156+K156+L156)/(HLOOKUP($D156,RentsUA!$K$12:$Q$35,19,FALSE)),""))</f>
        <v/>
      </c>
      <c r="AK156" s="588" t="str">
        <f t="shared" si="48"/>
        <v/>
      </c>
      <c r="AL156" s="588" t="str">
        <f t="shared" si="49"/>
        <v/>
      </c>
      <c r="AM156" s="1448" t="str">
        <f t="shared" si="50"/>
        <v/>
      </c>
      <c r="AN156" s="1448" t="str">
        <f>IFERROR(AM156*(1+'7a.20YrDetails'!$F$9),"")</f>
        <v/>
      </c>
      <c r="AO156" s="1448" t="str">
        <f>IFERROR(AN156*(1+'7a.20YrDetails'!$F$9),"")</f>
        <v/>
      </c>
      <c r="AP156" s="1448" t="str">
        <f>IFERROR(AO156*(1+'7a.20YrDetails'!$F$9),"")</f>
        <v/>
      </c>
      <c r="AQ156" s="1448" t="str">
        <f>IFERROR(AP156*(1+'7a.20YrDetails'!$F$9),"")</f>
        <v/>
      </c>
      <c r="AR156" s="859"/>
      <c r="AS156" s="857"/>
      <c r="BP156" s="512" t="str">
        <f t="shared" si="51"/>
        <v/>
      </c>
      <c r="BQ156" s="5" t="str">
        <f t="array" ref="BQ156">IFERROR(INDEX($BP$13:$BP$412, MATCH(0, COUNTIF($BQ$12:$BQ155, $BP$13:$BP$412), 0)),"")</f>
        <v/>
      </c>
      <c r="BR156" s="512" t="str">
        <f t="shared" si="46"/>
        <v/>
      </c>
      <c r="BS156" s="512" t="str">
        <f t="array" ref="BS156">IFERROR(INDEX($BR$13:$BR$412, MATCH(0, COUNTIF($BS$12:$BS155, $BR$13:$BR$412), 0)),"")</f>
        <v/>
      </c>
    </row>
    <row r="157" spans="1:71" s="512" customFormat="1" ht="12.75">
      <c r="A157" s="514">
        <f t="shared" si="52"/>
        <v>145</v>
      </c>
      <c r="B157" s="592"/>
      <c r="C157" s="590"/>
      <c r="D157" s="515"/>
      <c r="E157" s="515"/>
      <c r="F157" s="516"/>
      <c r="G157" s="517"/>
      <c r="H157" s="515"/>
      <c r="I157" s="1341" t="str">
        <f>IFERROR(G157/HLOOKUP(H157,RentsUA!$B$8:$J$9,2),"")</f>
        <v/>
      </c>
      <c r="J157" s="515"/>
      <c r="K157" s="521"/>
      <c r="L157" s="857">
        <f t="shared" si="41"/>
        <v>0</v>
      </c>
      <c r="M157" s="856"/>
      <c r="N157" s="518">
        <f t="shared" si="42"/>
        <v>0</v>
      </c>
      <c r="O157" s="588" t="str">
        <f>IF($M157=0,"",IFERROR(($L157+$M157)/(HLOOKUP($D157,RentsUA!$K$12:$Q$35,19,FALSE)),""))</f>
        <v/>
      </c>
      <c r="P157" s="588" t="str">
        <f>IF($M157=0,"",IFERROR(($M157+K157+L157)/(HLOOKUP($D157,RentsUA!$K$12:$Q$35,19,FALSE)),""))</f>
        <v/>
      </c>
      <c r="Q157" s="519"/>
      <c r="R157" s="858" t="str">
        <f>IF($Q157=0,"",VLOOKUP($Q157,RentsUA!$A$12:$H$35,MATCH($D157,RentsUA!$A$12:$H$12,0),FALSE))</f>
        <v/>
      </c>
      <c r="S157" s="517"/>
      <c r="T157" s="859"/>
      <c r="U157" s="857"/>
      <c r="V157" s="858" t="str">
        <f t="shared" si="47"/>
        <v/>
      </c>
      <c r="W157" s="590"/>
      <c r="X157" s="519"/>
      <c r="Y157" s="518" t="str">
        <f>IF(X157=0,"",VLOOKUP($X157,RentsUA!$A$12:$H$35,MATCH($D157,RentsUA!$A$12:$H$12,0),FALSE))</f>
        <v/>
      </c>
      <c r="Z157" s="647" t="str">
        <f t="shared" si="43"/>
        <v/>
      </c>
      <c r="AA157" s="1680" t="str">
        <f>IF(H157="","",IF(G157/HLOOKUP($H157,RentsUA!$M$8:$T$9,2,FALSE)&gt;1,"&gt; 80%","&lt;= 80%"))</f>
        <v/>
      </c>
      <c r="AB157" s="1448"/>
      <c r="AC157" s="1448"/>
      <c r="AD157" s="784"/>
      <c r="AE157" s="521"/>
      <c r="AF157" s="1050" t="str">
        <f>IF(AD157="","",IF(AD157=Lists!$U$3,M157,IF(AD157=Lists!$U$4,V157,IF(AD157=Lists!$U$5,Y157-L157,AE157))))</f>
        <v/>
      </c>
      <c r="AG157" s="518" t="str">
        <f t="shared" si="44"/>
        <v/>
      </c>
      <c r="AH157" s="588" t="str">
        <f t="shared" si="45"/>
        <v/>
      </c>
      <c r="AI157" s="588" t="str">
        <f>IF($AF157=0,0,IFERROR(($L157+$AF157)/(HLOOKUP($D157,RentsUA!$K$12:$Q$35,19,FALSE)),""))</f>
        <v/>
      </c>
      <c r="AJ157" s="588" t="str">
        <f>IF($AF157=0,0,IFERROR(($AF157+K157+L157)/(HLOOKUP($D157,RentsUA!$K$12:$Q$35,19,FALSE)),""))</f>
        <v/>
      </c>
      <c r="AK157" s="588" t="str">
        <f t="shared" si="48"/>
        <v/>
      </c>
      <c r="AL157" s="588" t="str">
        <f t="shared" si="49"/>
        <v/>
      </c>
      <c r="AM157" s="1448" t="str">
        <f t="shared" si="50"/>
        <v/>
      </c>
      <c r="AN157" s="1448" t="str">
        <f>IFERROR(AM157*(1+'7a.20YrDetails'!$F$9),"")</f>
        <v/>
      </c>
      <c r="AO157" s="1448" t="str">
        <f>IFERROR(AN157*(1+'7a.20YrDetails'!$F$9),"")</f>
        <v/>
      </c>
      <c r="AP157" s="1448" t="str">
        <f>IFERROR(AO157*(1+'7a.20YrDetails'!$F$9),"")</f>
        <v/>
      </c>
      <c r="AQ157" s="1448" t="str">
        <f>IFERROR(AP157*(1+'7a.20YrDetails'!$F$9),"")</f>
        <v/>
      </c>
      <c r="AR157" s="859"/>
      <c r="AS157" s="857"/>
      <c r="BP157" s="512" t="str">
        <f t="shared" si="51"/>
        <v/>
      </c>
      <c r="BQ157" s="5" t="str">
        <f t="array" ref="BQ157">IFERROR(INDEX($BP$13:$BP$412, MATCH(0, COUNTIF($BQ$12:$BQ156, $BP$13:$BP$412), 0)),"")</f>
        <v/>
      </c>
      <c r="BR157" s="512" t="str">
        <f t="shared" si="46"/>
        <v/>
      </c>
      <c r="BS157" s="512" t="str">
        <f t="array" ref="BS157">IFERROR(INDEX($BR$13:$BR$412, MATCH(0, COUNTIF($BS$12:$BS156, $BR$13:$BR$412), 0)),"")</f>
        <v/>
      </c>
    </row>
    <row r="158" spans="1:71" s="512" customFormat="1" ht="12.75">
      <c r="A158" s="514">
        <f t="shared" si="52"/>
        <v>146</v>
      </c>
      <c r="B158" s="592"/>
      <c r="C158" s="590"/>
      <c r="D158" s="515"/>
      <c r="E158" s="515"/>
      <c r="F158" s="516"/>
      <c r="G158" s="517"/>
      <c r="H158" s="515"/>
      <c r="I158" s="1341" t="str">
        <f>IFERROR(G158/HLOOKUP(H158,RentsUA!$B$8:$J$9,2),"")</f>
        <v/>
      </c>
      <c r="J158" s="515"/>
      <c r="K158" s="521"/>
      <c r="L158" s="857">
        <f t="shared" si="41"/>
        <v>0</v>
      </c>
      <c r="M158" s="856"/>
      <c r="N158" s="518">
        <f t="shared" si="42"/>
        <v>0</v>
      </c>
      <c r="O158" s="588" t="str">
        <f>IF($M158=0,"",IFERROR(($L158+$M158)/(HLOOKUP($D158,RentsUA!$K$12:$Q$35,19,FALSE)),""))</f>
        <v/>
      </c>
      <c r="P158" s="588" t="str">
        <f>IF($M158=0,"",IFERROR(($M158+K158+L158)/(HLOOKUP($D158,RentsUA!$K$12:$Q$35,19,FALSE)),""))</f>
        <v/>
      </c>
      <c r="Q158" s="519"/>
      <c r="R158" s="858" t="str">
        <f>IF($Q158=0,"",VLOOKUP($Q158,RentsUA!$A$12:$H$35,MATCH($D158,RentsUA!$A$12:$H$12,0),FALSE))</f>
        <v/>
      </c>
      <c r="S158" s="517"/>
      <c r="T158" s="859"/>
      <c r="U158" s="857"/>
      <c r="V158" s="858" t="str">
        <f t="shared" si="47"/>
        <v/>
      </c>
      <c r="W158" s="590"/>
      <c r="X158" s="519"/>
      <c r="Y158" s="518" t="str">
        <f>IF(X158=0,"",VLOOKUP($X158,RentsUA!$A$12:$H$35,MATCH($D158,RentsUA!$A$12:$H$12,0),FALSE))</f>
        <v/>
      </c>
      <c r="Z158" s="647" t="str">
        <f t="shared" si="43"/>
        <v/>
      </c>
      <c r="AA158" s="1680" t="str">
        <f>IF(H158="","",IF(G158/HLOOKUP($H158,RentsUA!$M$8:$T$9,2,FALSE)&gt;1,"&gt; 80%","&lt;= 80%"))</f>
        <v/>
      </c>
      <c r="AB158" s="1448"/>
      <c r="AC158" s="1448"/>
      <c r="AD158" s="784"/>
      <c r="AE158" s="521"/>
      <c r="AF158" s="1050" t="str">
        <f>IF(AD158="","",IF(AD158=Lists!$U$3,M158,IF(AD158=Lists!$U$4,V158,IF(AD158=Lists!$U$5,Y158-L158,AE158))))</f>
        <v/>
      </c>
      <c r="AG158" s="518" t="str">
        <f t="shared" si="44"/>
        <v/>
      </c>
      <c r="AH158" s="588" t="str">
        <f t="shared" si="45"/>
        <v/>
      </c>
      <c r="AI158" s="588" t="str">
        <f>IF($AF158=0,0,IFERROR(($L158+$AF158)/(HLOOKUP($D158,RentsUA!$K$12:$Q$35,19,FALSE)),""))</f>
        <v/>
      </c>
      <c r="AJ158" s="588" t="str">
        <f>IF($AF158=0,0,IFERROR(($AF158+K158+L158)/(HLOOKUP($D158,RentsUA!$K$12:$Q$35,19,FALSE)),""))</f>
        <v/>
      </c>
      <c r="AK158" s="588" t="str">
        <f t="shared" si="48"/>
        <v/>
      </c>
      <c r="AL158" s="588" t="str">
        <f t="shared" si="49"/>
        <v/>
      </c>
      <c r="AM158" s="1448" t="str">
        <f t="shared" si="50"/>
        <v/>
      </c>
      <c r="AN158" s="1448" t="str">
        <f>IFERROR(AM158*(1+'7a.20YrDetails'!$F$9),"")</f>
        <v/>
      </c>
      <c r="AO158" s="1448" t="str">
        <f>IFERROR(AN158*(1+'7a.20YrDetails'!$F$9),"")</f>
        <v/>
      </c>
      <c r="AP158" s="1448" t="str">
        <f>IFERROR(AO158*(1+'7a.20YrDetails'!$F$9),"")</f>
        <v/>
      </c>
      <c r="AQ158" s="1448" t="str">
        <f>IFERROR(AP158*(1+'7a.20YrDetails'!$F$9),"")</f>
        <v/>
      </c>
      <c r="AR158" s="859"/>
      <c r="AS158" s="857"/>
      <c r="BP158" s="512" t="str">
        <f t="shared" si="51"/>
        <v/>
      </c>
      <c r="BQ158" s="5" t="str">
        <f t="array" ref="BQ158">IFERROR(INDEX($BP$13:$BP$412, MATCH(0, COUNTIF($BQ$12:$BQ157, $BP$13:$BP$412), 0)),"")</f>
        <v/>
      </c>
      <c r="BR158" s="512" t="str">
        <f t="shared" si="46"/>
        <v/>
      </c>
      <c r="BS158" s="512" t="str">
        <f t="array" ref="BS158">IFERROR(INDEX($BR$13:$BR$412, MATCH(0, COUNTIF($BS$12:$BS157, $BR$13:$BR$412), 0)),"")</f>
        <v/>
      </c>
    </row>
    <row r="159" spans="1:71" s="512" customFormat="1" ht="12.75">
      <c r="A159" s="514">
        <f t="shared" si="52"/>
        <v>147</v>
      </c>
      <c r="B159" s="592"/>
      <c r="C159" s="590"/>
      <c r="D159" s="515"/>
      <c r="E159" s="515"/>
      <c r="F159" s="516"/>
      <c r="G159" s="517"/>
      <c r="H159" s="515"/>
      <c r="I159" s="1341" t="str">
        <f>IFERROR(G159/HLOOKUP(H159,RentsUA!$B$8:$J$9,2),"")</f>
        <v/>
      </c>
      <c r="J159" s="515"/>
      <c r="K159" s="521"/>
      <c r="L159" s="857">
        <f t="shared" si="41"/>
        <v>0</v>
      </c>
      <c r="M159" s="856"/>
      <c r="N159" s="518">
        <f t="shared" si="42"/>
        <v>0</v>
      </c>
      <c r="O159" s="588" t="str">
        <f>IF($M159=0,"",IFERROR(($L159+$M159)/(HLOOKUP($D159,RentsUA!$K$12:$Q$35,19,FALSE)),""))</f>
        <v/>
      </c>
      <c r="P159" s="588" t="str">
        <f>IF($M159=0,"",IFERROR(($M159+K159+L159)/(HLOOKUP($D159,RentsUA!$K$12:$Q$35,19,FALSE)),""))</f>
        <v/>
      </c>
      <c r="Q159" s="519"/>
      <c r="R159" s="858" t="str">
        <f>IF($Q159=0,"",VLOOKUP($Q159,RentsUA!$A$12:$H$35,MATCH($D159,RentsUA!$A$12:$H$12,0),FALSE))</f>
        <v/>
      </c>
      <c r="S159" s="517"/>
      <c r="T159" s="859"/>
      <c r="U159" s="857"/>
      <c r="V159" s="858" t="str">
        <f t="shared" si="47"/>
        <v/>
      </c>
      <c r="W159" s="590"/>
      <c r="X159" s="519"/>
      <c r="Y159" s="518" t="str">
        <f>IF(X159=0,"",VLOOKUP($X159,RentsUA!$A$12:$H$35,MATCH($D159,RentsUA!$A$12:$H$12,0),FALSE))</f>
        <v/>
      </c>
      <c r="Z159" s="647" t="str">
        <f t="shared" si="43"/>
        <v/>
      </c>
      <c r="AA159" s="1680" t="str">
        <f>IF(H159="","",IF(G159/HLOOKUP($H159,RentsUA!$M$8:$T$9,2,FALSE)&gt;1,"&gt; 80%","&lt;= 80%"))</f>
        <v/>
      </c>
      <c r="AB159" s="1448"/>
      <c r="AC159" s="1448"/>
      <c r="AD159" s="784"/>
      <c r="AE159" s="521"/>
      <c r="AF159" s="1050" t="str">
        <f>IF(AD159="","",IF(AD159=Lists!$U$3,M159,IF(AD159=Lists!$U$4,V159,IF(AD159=Lists!$U$5,Y159-L159,AE159))))</f>
        <v/>
      </c>
      <c r="AG159" s="518" t="str">
        <f t="shared" si="44"/>
        <v/>
      </c>
      <c r="AH159" s="588" t="str">
        <f t="shared" si="45"/>
        <v/>
      </c>
      <c r="AI159" s="588" t="str">
        <f>IF($AF159=0,0,IFERROR(($L159+$AF159)/(HLOOKUP($D159,RentsUA!$K$12:$Q$35,19,FALSE)),""))</f>
        <v/>
      </c>
      <c r="AJ159" s="588" t="str">
        <f>IF($AF159=0,0,IFERROR(($AF159+K159+L159)/(HLOOKUP($D159,RentsUA!$K$12:$Q$35,19,FALSE)),""))</f>
        <v/>
      </c>
      <c r="AK159" s="588" t="str">
        <f t="shared" si="48"/>
        <v/>
      </c>
      <c r="AL159" s="588" t="str">
        <f t="shared" si="49"/>
        <v/>
      </c>
      <c r="AM159" s="1448" t="str">
        <f t="shared" si="50"/>
        <v/>
      </c>
      <c r="AN159" s="1448" t="str">
        <f>IFERROR(AM159*(1+'7a.20YrDetails'!$F$9),"")</f>
        <v/>
      </c>
      <c r="AO159" s="1448" t="str">
        <f>IFERROR(AN159*(1+'7a.20YrDetails'!$F$9),"")</f>
        <v/>
      </c>
      <c r="AP159" s="1448" t="str">
        <f>IFERROR(AO159*(1+'7a.20YrDetails'!$F$9),"")</f>
        <v/>
      </c>
      <c r="AQ159" s="1448" t="str">
        <f>IFERROR(AP159*(1+'7a.20YrDetails'!$F$9),"")</f>
        <v/>
      </c>
      <c r="AR159" s="859"/>
      <c r="AS159" s="857"/>
      <c r="BP159" s="512" t="str">
        <f t="shared" si="51"/>
        <v/>
      </c>
      <c r="BQ159" s="5" t="str">
        <f t="array" ref="BQ159">IFERROR(INDEX($BP$13:$BP$412, MATCH(0, COUNTIF($BQ$12:$BQ158, $BP$13:$BP$412), 0)),"")</f>
        <v/>
      </c>
      <c r="BR159" s="512" t="str">
        <f t="shared" si="46"/>
        <v/>
      </c>
      <c r="BS159" s="512" t="str">
        <f t="array" ref="BS159">IFERROR(INDEX($BR$13:$BR$412, MATCH(0, COUNTIF($BS$12:$BS158, $BR$13:$BR$412), 0)),"")</f>
        <v/>
      </c>
    </row>
    <row r="160" spans="1:71" s="512" customFormat="1" ht="12.75">
      <c r="A160" s="514">
        <f t="shared" si="52"/>
        <v>148</v>
      </c>
      <c r="B160" s="592"/>
      <c r="C160" s="590"/>
      <c r="D160" s="515"/>
      <c r="E160" s="515"/>
      <c r="F160" s="516"/>
      <c r="G160" s="517"/>
      <c r="H160" s="515"/>
      <c r="I160" s="1341" t="str">
        <f>IFERROR(G160/HLOOKUP(H160,RentsUA!$B$8:$J$9,2),"")</f>
        <v/>
      </c>
      <c r="J160" s="515"/>
      <c r="K160" s="521"/>
      <c r="L160" s="857">
        <f t="shared" si="41"/>
        <v>0</v>
      </c>
      <c r="M160" s="856"/>
      <c r="N160" s="518">
        <f t="shared" si="42"/>
        <v>0</v>
      </c>
      <c r="O160" s="588" t="str">
        <f>IF($M160=0,"",IFERROR(($L160+$M160)/(HLOOKUP($D160,RentsUA!$K$12:$Q$35,19,FALSE)),""))</f>
        <v/>
      </c>
      <c r="P160" s="588" t="str">
        <f>IF($M160=0,"",IFERROR(($M160+K160+L160)/(HLOOKUP($D160,RentsUA!$K$12:$Q$35,19,FALSE)),""))</f>
        <v/>
      </c>
      <c r="Q160" s="519"/>
      <c r="R160" s="858" t="str">
        <f>IF($Q160=0,"",VLOOKUP($Q160,RentsUA!$A$12:$H$35,MATCH($D160,RentsUA!$A$12:$H$12,0),FALSE))</f>
        <v/>
      </c>
      <c r="S160" s="517"/>
      <c r="T160" s="859"/>
      <c r="U160" s="857"/>
      <c r="V160" s="858" t="str">
        <f t="shared" si="47"/>
        <v/>
      </c>
      <c r="W160" s="590"/>
      <c r="X160" s="519"/>
      <c r="Y160" s="518" t="str">
        <f>IF(X160=0,"",VLOOKUP($X160,RentsUA!$A$12:$H$35,MATCH($D160,RentsUA!$A$12:$H$12,0),FALSE))</f>
        <v/>
      </c>
      <c r="Z160" s="647" t="str">
        <f t="shared" si="43"/>
        <v/>
      </c>
      <c r="AA160" s="1680" t="str">
        <f>IF(H160="","",IF(G160/HLOOKUP($H160,RentsUA!$M$8:$T$9,2,FALSE)&gt;1,"&gt; 80%","&lt;= 80%"))</f>
        <v/>
      </c>
      <c r="AB160" s="1448"/>
      <c r="AC160" s="1448"/>
      <c r="AD160" s="784"/>
      <c r="AE160" s="521"/>
      <c r="AF160" s="1050" t="str">
        <f>IF(AD160="","",IF(AD160=Lists!$U$3,M160,IF(AD160=Lists!$U$4,V160,IF(AD160=Lists!$U$5,Y160-L160,AE160))))</f>
        <v/>
      </c>
      <c r="AG160" s="518" t="str">
        <f t="shared" si="44"/>
        <v/>
      </c>
      <c r="AH160" s="588" t="str">
        <f t="shared" si="45"/>
        <v/>
      </c>
      <c r="AI160" s="588" t="str">
        <f>IF($AF160=0,0,IFERROR(($L160+$AF160)/(HLOOKUP($D160,RentsUA!$K$12:$Q$35,19,FALSE)),""))</f>
        <v/>
      </c>
      <c r="AJ160" s="588" t="str">
        <f>IF($AF160=0,0,IFERROR(($AF160+K160+L160)/(HLOOKUP($D160,RentsUA!$K$12:$Q$35,19,FALSE)),""))</f>
        <v/>
      </c>
      <c r="AK160" s="588" t="str">
        <f t="shared" si="48"/>
        <v/>
      </c>
      <c r="AL160" s="588" t="str">
        <f t="shared" si="49"/>
        <v/>
      </c>
      <c r="AM160" s="1448" t="str">
        <f t="shared" si="50"/>
        <v/>
      </c>
      <c r="AN160" s="1448" t="str">
        <f>IFERROR(AM160*(1+'7a.20YrDetails'!$F$9),"")</f>
        <v/>
      </c>
      <c r="AO160" s="1448" t="str">
        <f>IFERROR(AN160*(1+'7a.20YrDetails'!$F$9),"")</f>
        <v/>
      </c>
      <c r="AP160" s="1448" t="str">
        <f>IFERROR(AO160*(1+'7a.20YrDetails'!$F$9),"")</f>
        <v/>
      </c>
      <c r="AQ160" s="1448" t="str">
        <f>IFERROR(AP160*(1+'7a.20YrDetails'!$F$9),"")</f>
        <v/>
      </c>
      <c r="AR160" s="859"/>
      <c r="AS160" s="857"/>
      <c r="BP160" s="512" t="str">
        <f t="shared" si="51"/>
        <v/>
      </c>
      <c r="BQ160" s="5" t="str">
        <f t="array" ref="BQ160">IFERROR(INDEX($BP$13:$BP$412, MATCH(0, COUNTIF($BQ$12:$BQ159, $BP$13:$BP$412), 0)),"")</f>
        <v/>
      </c>
      <c r="BR160" s="512" t="str">
        <f t="shared" si="46"/>
        <v/>
      </c>
      <c r="BS160" s="512" t="str">
        <f t="array" ref="BS160">IFERROR(INDEX($BR$13:$BR$412, MATCH(0, COUNTIF($BS$12:$BS159, $BR$13:$BR$412), 0)),"")</f>
        <v/>
      </c>
    </row>
    <row r="161" spans="1:71" s="512" customFormat="1" ht="12.75">
      <c r="A161" s="514">
        <f t="shared" si="52"/>
        <v>149</v>
      </c>
      <c r="B161" s="592"/>
      <c r="C161" s="590"/>
      <c r="D161" s="515"/>
      <c r="E161" s="515"/>
      <c r="F161" s="516"/>
      <c r="G161" s="517"/>
      <c r="H161" s="515"/>
      <c r="I161" s="1341" t="str">
        <f>IFERROR(G161/HLOOKUP(H161,RentsUA!$B$8:$J$9,2),"")</f>
        <v/>
      </c>
      <c r="J161" s="515"/>
      <c r="K161" s="521"/>
      <c r="L161" s="857">
        <f t="shared" si="41"/>
        <v>0</v>
      </c>
      <c r="M161" s="856"/>
      <c r="N161" s="518">
        <f t="shared" si="42"/>
        <v>0</v>
      </c>
      <c r="O161" s="588" t="str">
        <f>IF($M161=0,"",IFERROR(($L161+$M161)/(HLOOKUP($D161,RentsUA!$K$12:$Q$35,19,FALSE)),""))</f>
        <v/>
      </c>
      <c r="P161" s="588" t="str">
        <f>IF($M161=0,"",IFERROR(($M161+K161+L161)/(HLOOKUP($D161,RentsUA!$K$12:$Q$35,19,FALSE)),""))</f>
        <v/>
      </c>
      <c r="Q161" s="519"/>
      <c r="R161" s="858" t="str">
        <f>IF($Q161=0,"",VLOOKUP($Q161,RentsUA!$A$12:$H$35,MATCH($D161,RentsUA!$A$12:$H$12,0),FALSE))</f>
        <v/>
      </c>
      <c r="S161" s="517"/>
      <c r="T161" s="859"/>
      <c r="U161" s="857"/>
      <c r="V161" s="858" t="str">
        <f t="shared" si="47"/>
        <v/>
      </c>
      <c r="W161" s="590"/>
      <c r="X161" s="519"/>
      <c r="Y161" s="518" t="str">
        <f>IF(X161=0,"",VLOOKUP($X161,RentsUA!$A$12:$H$35,MATCH($D161,RentsUA!$A$12:$H$12,0),FALSE))</f>
        <v/>
      </c>
      <c r="Z161" s="647" t="str">
        <f t="shared" si="43"/>
        <v/>
      </c>
      <c r="AA161" s="1680" t="str">
        <f>IF(H161="","",IF(G161/HLOOKUP($H161,RentsUA!$M$8:$T$9,2,FALSE)&gt;1,"&gt; 80%","&lt;= 80%"))</f>
        <v/>
      </c>
      <c r="AB161" s="1448"/>
      <c r="AC161" s="1448"/>
      <c r="AD161" s="784"/>
      <c r="AE161" s="521"/>
      <c r="AF161" s="1050" t="str">
        <f>IF(AD161="","",IF(AD161=Lists!$U$3,M161,IF(AD161=Lists!$U$4,V161,IF(AD161=Lists!$U$5,Y161-L161,AE161))))</f>
        <v/>
      </c>
      <c r="AG161" s="518" t="str">
        <f t="shared" si="44"/>
        <v/>
      </c>
      <c r="AH161" s="588" t="str">
        <f t="shared" si="45"/>
        <v/>
      </c>
      <c r="AI161" s="588" t="str">
        <f>IF($AF161=0,0,IFERROR(($L161+$AF161)/(HLOOKUP($D161,RentsUA!$K$12:$Q$35,19,FALSE)),""))</f>
        <v/>
      </c>
      <c r="AJ161" s="588" t="str">
        <f>IF($AF161=0,0,IFERROR(($AF161+K161+L161)/(HLOOKUP($D161,RentsUA!$K$12:$Q$35,19,FALSE)),""))</f>
        <v/>
      </c>
      <c r="AK161" s="588" t="str">
        <f t="shared" si="48"/>
        <v/>
      </c>
      <c r="AL161" s="588" t="str">
        <f t="shared" si="49"/>
        <v/>
      </c>
      <c r="AM161" s="1448" t="str">
        <f t="shared" si="50"/>
        <v/>
      </c>
      <c r="AN161" s="1448" t="str">
        <f>IFERROR(AM161*(1+'7a.20YrDetails'!$F$9),"")</f>
        <v/>
      </c>
      <c r="AO161" s="1448" t="str">
        <f>IFERROR(AN161*(1+'7a.20YrDetails'!$F$9),"")</f>
        <v/>
      </c>
      <c r="AP161" s="1448" t="str">
        <f>IFERROR(AO161*(1+'7a.20YrDetails'!$F$9),"")</f>
        <v/>
      </c>
      <c r="AQ161" s="1448" t="str">
        <f>IFERROR(AP161*(1+'7a.20YrDetails'!$F$9),"")</f>
        <v/>
      </c>
      <c r="AR161" s="859"/>
      <c r="AS161" s="857"/>
      <c r="BP161" s="512" t="str">
        <f t="shared" si="51"/>
        <v/>
      </c>
      <c r="BQ161" s="5" t="str">
        <f t="array" ref="BQ161">IFERROR(INDEX($BP$13:$BP$412, MATCH(0, COUNTIF($BQ$12:$BQ160, $BP$13:$BP$412), 0)),"")</f>
        <v/>
      </c>
      <c r="BR161" s="512" t="str">
        <f t="shared" si="46"/>
        <v/>
      </c>
      <c r="BS161" s="512" t="str">
        <f t="array" ref="BS161">IFERROR(INDEX($BR$13:$BR$412, MATCH(0, COUNTIF($BS$12:$BS160, $BR$13:$BR$412), 0)),"")</f>
        <v/>
      </c>
    </row>
    <row r="162" spans="1:71" s="512" customFormat="1" ht="12.75">
      <c r="A162" s="514">
        <f t="shared" si="52"/>
        <v>150</v>
      </c>
      <c r="B162" s="592"/>
      <c r="C162" s="590"/>
      <c r="D162" s="515"/>
      <c r="E162" s="515"/>
      <c r="F162" s="516"/>
      <c r="G162" s="517"/>
      <c r="H162" s="515"/>
      <c r="I162" s="1341" t="str">
        <f>IFERROR(G162/HLOOKUP(H162,RentsUA!$B$8:$J$9,2),"")</f>
        <v/>
      </c>
      <c r="J162" s="515"/>
      <c r="K162" s="521"/>
      <c r="L162" s="857">
        <f t="shared" si="41"/>
        <v>0</v>
      </c>
      <c r="M162" s="856"/>
      <c r="N162" s="518">
        <f t="shared" si="42"/>
        <v>0</v>
      </c>
      <c r="O162" s="588" t="str">
        <f>IF($M162=0,"",IFERROR(($L162+$M162)/(HLOOKUP($D162,RentsUA!$K$12:$Q$35,19,FALSE)),""))</f>
        <v/>
      </c>
      <c r="P162" s="588" t="str">
        <f>IF($M162=0,"",IFERROR(($M162+K162+L162)/(HLOOKUP($D162,RentsUA!$K$12:$Q$35,19,FALSE)),""))</f>
        <v/>
      </c>
      <c r="Q162" s="519"/>
      <c r="R162" s="858" t="str">
        <f>IF($Q162=0,"",VLOOKUP($Q162,RentsUA!$A$12:$H$35,MATCH($D162,RentsUA!$A$12:$H$12,0),FALSE))</f>
        <v/>
      </c>
      <c r="S162" s="517"/>
      <c r="T162" s="859"/>
      <c r="U162" s="857"/>
      <c r="V162" s="858" t="str">
        <f t="shared" si="47"/>
        <v/>
      </c>
      <c r="W162" s="590"/>
      <c r="X162" s="519"/>
      <c r="Y162" s="518" t="str">
        <f>IF(X162=0,"",VLOOKUP($X162,RentsUA!$A$12:$H$35,MATCH($D162,RentsUA!$A$12:$H$12,0),FALSE))</f>
        <v/>
      </c>
      <c r="Z162" s="647" t="str">
        <f t="shared" si="43"/>
        <v/>
      </c>
      <c r="AA162" s="1680" t="str">
        <f>IF(H162="","",IF(G162/HLOOKUP($H162,RentsUA!$M$8:$T$9,2,FALSE)&gt;1,"&gt; 80%","&lt;= 80%"))</f>
        <v/>
      </c>
      <c r="AB162" s="1448"/>
      <c r="AC162" s="1448"/>
      <c r="AD162" s="784"/>
      <c r="AE162" s="521"/>
      <c r="AF162" s="1050" t="str">
        <f>IF(AD162="","",IF(AD162=Lists!$U$3,M162,IF(AD162=Lists!$U$4,V162,IF(AD162=Lists!$U$5,Y162-L162,AE162))))</f>
        <v/>
      </c>
      <c r="AG162" s="518" t="str">
        <f t="shared" si="44"/>
        <v/>
      </c>
      <c r="AH162" s="588" t="str">
        <f t="shared" si="45"/>
        <v/>
      </c>
      <c r="AI162" s="588" t="str">
        <f>IF($AF162=0,0,IFERROR(($L162+$AF162)/(HLOOKUP($D162,RentsUA!$K$12:$Q$35,19,FALSE)),""))</f>
        <v/>
      </c>
      <c r="AJ162" s="588" t="str">
        <f>IF($AF162=0,0,IFERROR(($AF162+K162+L162)/(HLOOKUP($D162,RentsUA!$K$12:$Q$35,19,FALSE)),""))</f>
        <v/>
      </c>
      <c r="AK162" s="588" t="str">
        <f t="shared" si="48"/>
        <v/>
      </c>
      <c r="AL162" s="588" t="str">
        <f t="shared" si="49"/>
        <v/>
      </c>
      <c r="AM162" s="1448" t="str">
        <f t="shared" si="50"/>
        <v/>
      </c>
      <c r="AN162" s="1448" t="str">
        <f>IFERROR(AM162*(1+'7a.20YrDetails'!$F$9),"")</f>
        <v/>
      </c>
      <c r="AO162" s="1448" t="str">
        <f>IFERROR(AN162*(1+'7a.20YrDetails'!$F$9),"")</f>
        <v/>
      </c>
      <c r="AP162" s="1448" t="str">
        <f>IFERROR(AO162*(1+'7a.20YrDetails'!$F$9),"")</f>
        <v/>
      </c>
      <c r="AQ162" s="1448" t="str">
        <f>IFERROR(AP162*(1+'7a.20YrDetails'!$F$9),"")</f>
        <v/>
      </c>
      <c r="AR162" s="859"/>
      <c r="AS162" s="857"/>
      <c r="BP162" s="512" t="str">
        <f t="shared" si="51"/>
        <v/>
      </c>
      <c r="BQ162" s="5" t="str">
        <f t="array" ref="BQ162">IFERROR(INDEX($BP$13:$BP$412, MATCH(0, COUNTIF($BQ$12:$BQ161, $BP$13:$BP$412), 0)),"")</f>
        <v/>
      </c>
      <c r="BR162" s="512" t="str">
        <f t="shared" si="46"/>
        <v/>
      </c>
      <c r="BS162" s="512" t="str">
        <f t="array" ref="BS162">IFERROR(INDEX($BR$13:$BR$412, MATCH(0, COUNTIF($BS$12:$BS161, $BR$13:$BR$412), 0)),"")</f>
        <v/>
      </c>
    </row>
    <row r="163" spans="1:71" s="512" customFormat="1" ht="12.75">
      <c r="A163" s="514">
        <f t="shared" si="52"/>
        <v>151</v>
      </c>
      <c r="B163" s="592"/>
      <c r="C163" s="590"/>
      <c r="D163" s="515"/>
      <c r="E163" s="515"/>
      <c r="F163" s="516"/>
      <c r="G163" s="517"/>
      <c r="H163" s="515"/>
      <c r="I163" s="1341" t="str">
        <f>IFERROR(G163/HLOOKUP(H163,RentsUA!$B$8:$J$9,2),"")</f>
        <v/>
      </c>
      <c r="J163" s="515"/>
      <c r="K163" s="521"/>
      <c r="L163" s="857">
        <f t="shared" si="41"/>
        <v>0</v>
      </c>
      <c r="M163" s="856"/>
      <c r="N163" s="518">
        <f t="shared" si="42"/>
        <v>0</v>
      </c>
      <c r="O163" s="588" t="str">
        <f>IF($M163=0,"",IFERROR(($L163+$M163)/(HLOOKUP($D163,RentsUA!$K$12:$Q$35,19,FALSE)),""))</f>
        <v/>
      </c>
      <c r="P163" s="588" t="str">
        <f>IF($M163=0,"",IFERROR(($M163+K163+L163)/(HLOOKUP($D163,RentsUA!$K$12:$Q$35,19,FALSE)),""))</f>
        <v/>
      </c>
      <c r="Q163" s="519"/>
      <c r="R163" s="858" t="str">
        <f>IF($Q163=0,"",VLOOKUP($Q163,RentsUA!$A$12:$H$35,MATCH($D163,RentsUA!$A$12:$H$12,0),FALSE))</f>
        <v/>
      </c>
      <c r="S163" s="517"/>
      <c r="T163" s="859"/>
      <c r="U163" s="857"/>
      <c r="V163" s="858" t="str">
        <f t="shared" si="47"/>
        <v/>
      </c>
      <c r="W163" s="590"/>
      <c r="X163" s="519"/>
      <c r="Y163" s="518" t="str">
        <f>IF(X163=0,"",VLOOKUP($X163,RentsUA!$A$12:$H$35,MATCH($D163,RentsUA!$A$12:$H$12,0),FALSE))</f>
        <v/>
      </c>
      <c r="Z163" s="647" t="str">
        <f t="shared" si="43"/>
        <v/>
      </c>
      <c r="AA163" s="1680" t="str">
        <f>IF(H163="","",IF(G163/HLOOKUP($H163,RentsUA!$M$8:$T$9,2,FALSE)&gt;1,"&gt; 80%","&lt;= 80%"))</f>
        <v/>
      </c>
      <c r="AB163" s="1448"/>
      <c r="AC163" s="1448"/>
      <c r="AD163" s="784"/>
      <c r="AE163" s="521"/>
      <c r="AF163" s="1050" t="str">
        <f>IF(AD163="","",IF(AD163=Lists!$U$3,M163,IF(AD163=Lists!$U$4,V163,IF(AD163=Lists!$U$5,Y163-L163,AE163))))</f>
        <v/>
      </c>
      <c r="AG163" s="518" t="str">
        <f t="shared" si="44"/>
        <v/>
      </c>
      <c r="AH163" s="588" t="str">
        <f t="shared" si="45"/>
        <v/>
      </c>
      <c r="AI163" s="588" t="str">
        <f>IF($AF163=0,0,IFERROR(($L163+$AF163)/(HLOOKUP($D163,RentsUA!$K$12:$Q$35,19,FALSE)),""))</f>
        <v/>
      </c>
      <c r="AJ163" s="588" t="str">
        <f>IF($AF163=0,0,IFERROR(($AF163+K163+L163)/(HLOOKUP($D163,RentsUA!$K$12:$Q$35,19,FALSE)),""))</f>
        <v/>
      </c>
      <c r="AK163" s="588" t="str">
        <f t="shared" si="48"/>
        <v/>
      </c>
      <c r="AL163" s="588" t="str">
        <f t="shared" si="49"/>
        <v/>
      </c>
      <c r="AM163" s="1448" t="str">
        <f t="shared" si="50"/>
        <v/>
      </c>
      <c r="AN163" s="1448" t="str">
        <f>IFERROR(AM163*(1+'7a.20YrDetails'!$F$9),"")</f>
        <v/>
      </c>
      <c r="AO163" s="1448" t="str">
        <f>IFERROR(AN163*(1+'7a.20YrDetails'!$F$9),"")</f>
        <v/>
      </c>
      <c r="AP163" s="1448" t="str">
        <f>IFERROR(AO163*(1+'7a.20YrDetails'!$F$9),"")</f>
        <v/>
      </c>
      <c r="AQ163" s="1448" t="str">
        <f>IFERROR(AP163*(1+'7a.20YrDetails'!$F$9),"")</f>
        <v/>
      </c>
      <c r="AR163" s="859"/>
      <c r="AS163" s="857"/>
      <c r="BP163" s="512" t="str">
        <f t="shared" si="51"/>
        <v/>
      </c>
      <c r="BQ163" s="5" t="str">
        <f t="array" ref="BQ163">IFERROR(INDEX($BP$13:$BP$412, MATCH(0, COUNTIF($BQ$12:$BQ162, $BP$13:$BP$412), 0)),"")</f>
        <v/>
      </c>
      <c r="BR163" s="512" t="str">
        <f t="shared" si="46"/>
        <v/>
      </c>
      <c r="BS163" s="512" t="str">
        <f t="array" ref="BS163">IFERROR(INDEX($BR$13:$BR$412, MATCH(0, COUNTIF($BS$12:$BS162, $BR$13:$BR$412), 0)),"")</f>
        <v/>
      </c>
    </row>
    <row r="164" spans="1:71" s="512" customFormat="1" ht="12.75">
      <c r="A164" s="514">
        <f t="shared" si="52"/>
        <v>152</v>
      </c>
      <c r="B164" s="592"/>
      <c r="C164" s="590"/>
      <c r="D164" s="515"/>
      <c r="E164" s="515"/>
      <c r="F164" s="516"/>
      <c r="G164" s="517"/>
      <c r="H164" s="515"/>
      <c r="I164" s="1341" t="str">
        <f>IFERROR(G164/HLOOKUP(H164,RentsUA!$B$8:$J$9,2),"")</f>
        <v/>
      </c>
      <c r="J164" s="515"/>
      <c r="K164" s="521"/>
      <c r="L164" s="857">
        <f t="shared" si="41"/>
        <v>0</v>
      </c>
      <c r="M164" s="856"/>
      <c r="N164" s="518">
        <f t="shared" si="42"/>
        <v>0</v>
      </c>
      <c r="O164" s="588" t="str">
        <f>IF($M164=0,"",IFERROR(($L164+$M164)/(HLOOKUP($D164,RentsUA!$K$12:$Q$35,19,FALSE)),""))</f>
        <v/>
      </c>
      <c r="P164" s="588" t="str">
        <f>IF($M164=0,"",IFERROR(($M164+K164+L164)/(HLOOKUP($D164,RentsUA!$K$12:$Q$35,19,FALSE)),""))</f>
        <v/>
      </c>
      <c r="Q164" s="519"/>
      <c r="R164" s="858" t="str">
        <f>IF($Q164=0,"",VLOOKUP($Q164,RentsUA!$A$12:$H$35,MATCH($D164,RentsUA!$A$12:$H$12,0),FALSE))</f>
        <v/>
      </c>
      <c r="S164" s="517"/>
      <c r="T164" s="859"/>
      <c r="U164" s="857"/>
      <c r="V164" s="858" t="str">
        <f t="shared" si="47"/>
        <v/>
      </c>
      <c r="W164" s="590"/>
      <c r="X164" s="519"/>
      <c r="Y164" s="518" t="str">
        <f>IF(X164=0,"",VLOOKUP($X164,RentsUA!$A$12:$H$35,MATCH($D164,RentsUA!$A$12:$H$12,0),FALSE))</f>
        <v/>
      </c>
      <c r="Z164" s="647" t="str">
        <f t="shared" si="43"/>
        <v/>
      </c>
      <c r="AA164" s="1680" t="str">
        <f>IF(H164="","",IF(G164/HLOOKUP($H164,RentsUA!$M$8:$T$9,2,FALSE)&gt;1,"&gt; 80%","&lt;= 80%"))</f>
        <v/>
      </c>
      <c r="AB164" s="1448"/>
      <c r="AC164" s="1448"/>
      <c r="AD164" s="784"/>
      <c r="AE164" s="521"/>
      <c r="AF164" s="1050" t="str">
        <f>IF(AD164="","",IF(AD164=Lists!$U$3,M164,IF(AD164=Lists!$U$4,V164,IF(AD164=Lists!$U$5,Y164-L164,AE164))))</f>
        <v/>
      </c>
      <c r="AG164" s="518" t="str">
        <f t="shared" si="44"/>
        <v/>
      </c>
      <c r="AH164" s="588" t="str">
        <f t="shared" si="45"/>
        <v/>
      </c>
      <c r="AI164" s="588" t="str">
        <f>IF($AF164=0,0,IFERROR(($L164+$AF164)/(HLOOKUP($D164,RentsUA!$K$12:$Q$35,19,FALSE)),""))</f>
        <v/>
      </c>
      <c r="AJ164" s="588" t="str">
        <f>IF($AF164=0,0,IFERROR(($AF164+K164+L164)/(HLOOKUP($D164,RentsUA!$K$12:$Q$35,19,FALSE)),""))</f>
        <v/>
      </c>
      <c r="AK164" s="588" t="str">
        <f t="shared" si="48"/>
        <v/>
      </c>
      <c r="AL164" s="588" t="str">
        <f t="shared" si="49"/>
        <v/>
      </c>
      <c r="AM164" s="1448" t="str">
        <f t="shared" si="50"/>
        <v/>
      </c>
      <c r="AN164" s="1448" t="str">
        <f>IFERROR(AM164*(1+'7a.20YrDetails'!$F$9),"")</f>
        <v/>
      </c>
      <c r="AO164" s="1448" t="str">
        <f>IFERROR(AN164*(1+'7a.20YrDetails'!$F$9),"")</f>
        <v/>
      </c>
      <c r="AP164" s="1448" t="str">
        <f>IFERROR(AO164*(1+'7a.20YrDetails'!$F$9),"")</f>
        <v/>
      </c>
      <c r="AQ164" s="1448" t="str">
        <f>IFERROR(AP164*(1+'7a.20YrDetails'!$F$9),"")</f>
        <v/>
      </c>
      <c r="AR164" s="859"/>
      <c r="AS164" s="857"/>
      <c r="BP164" s="512" t="str">
        <f t="shared" si="51"/>
        <v/>
      </c>
      <c r="BQ164" s="5" t="str">
        <f t="array" ref="BQ164">IFERROR(INDEX($BP$13:$BP$412, MATCH(0, COUNTIF($BQ$12:$BQ163, $BP$13:$BP$412), 0)),"")</f>
        <v/>
      </c>
      <c r="BR164" s="512" t="str">
        <f t="shared" si="46"/>
        <v/>
      </c>
      <c r="BS164" s="512" t="str">
        <f t="array" ref="BS164">IFERROR(INDEX($BR$13:$BR$412, MATCH(0, COUNTIF($BS$12:$BS163, $BR$13:$BR$412), 0)),"")</f>
        <v/>
      </c>
    </row>
    <row r="165" spans="1:71" s="512" customFormat="1" ht="12.75">
      <c r="A165" s="514">
        <f t="shared" si="52"/>
        <v>153</v>
      </c>
      <c r="B165" s="592"/>
      <c r="C165" s="590"/>
      <c r="D165" s="515"/>
      <c r="E165" s="515"/>
      <c r="F165" s="516"/>
      <c r="G165" s="517"/>
      <c r="H165" s="515"/>
      <c r="I165" s="1341" t="str">
        <f>IFERROR(G165/HLOOKUP(H165,RentsUA!$B$8:$J$9,2),"")</f>
        <v/>
      </c>
      <c r="J165" s="515"/>
      <c r="K165" s="521"/>
      <c r="L165" s="857">
        <f t="shared" si="41"/>
        <v>0</v>
      </c>
      <c r="M165" s="856"/>
      <c r="N165" s="518">
        <f t="shared" si="42"/>
        <v>0</v>
      </c>
      <c r="O165" s="588" t="str">
        <f>IF($M165=0,"",IFERROR(($L165+$M165)/(HLOOKUP($D165,RentsUA!$K$12:$Q$35,19,FALSE)),""))</f>
        <v/>
      </c>
      <c r="P165" s="588" t="str">
        <f>IF($M165=0,"",IFERROR(($M165+K165+L165)/(HLOOKUP($D165,RentsUA!$K$12:$Q$35,19,FALSE)),""))</f>
        <v/>
      </c>
      <c r="Q165" s="519"/>
      <c r="R165" s="858" t="str">
        <f>IF($Q165=0,"",VLOOKUP($Q165,RentsUA!$A$12:$H$35,MATCH($D165,RentsUA!$A$12:$H$12,0),FALSE))</f>
        <v/>
      </c>
      <c r="S165" s="517"/>
      <c r="T165" s="859"/>
      <c r="U165" s="857"/>
      <c r="V165" s="858" t="str">
        <f t="shared" si="47"/>
        <v/>
      </c>
      <c r="W165" s="590"/>
      <c r="X165" s="519"/>
      <c r="Y165" s="518" t="str">
        <f>IF(X165=0,"",VLOOKUP($X165,RentsUA!$A$12:$H$35,MATCH($D165,RentsUA!$A$12:$H$12,0),FALSE))</f>
        <v/>
      </c>
      <c r="Z165" s="647" t="str">
        <f t="shared" si="43"/>
        <v/>
      </c>
      <c r="AA165" s="1680" t="str">
        <f>IF(H165="","",IF(G165/HLOOKUP($H165,RentsUA!$M$8:$T$9,2,FALSE)&gt;1,"&gt; 80%","&lt;= 80%"))</f>
        <v/>
      </c>
      <c r="AB165" s="1448"/>
      <c r="AC165" s="1448"/>
      <c r="AD165" s="784"/>
      <c r="AE165" s="521"/>
      <c r="AF165" s="1050" t="str">
        <f>IF(AD165="","",IF(AD165=Lists!$U$3,M165,IF(AD165=Lists!$U$4,V165,IF(AD165=Lists!$U$5,Y165-L165,AE165))))</f>
        <v/>
      </c>
      <c r="AG165" s="518" t="str">
        <f t="shared" si="44"/>
        <v/>
      </c>
      <c r="AH165" s="588" t="str">
        <f t="shared" si="45"/>
        <v/>
      </c>
      <c r="AI165" s="588" t="str">
        <f>IF($AF165=0,0,IFERROR(($L165+$AF165)/(HLOOKUP($D165,RentsUA!$K$12:$Q$35,19,FALSE)),""))</f>
        <v/>
      </c>
      <c r="AJ165" s="588" t="str">
        <f>IF($AF165=0,0,IFERROR(($AF165+K165+L165)/(HLOOKUP($D165,RentsUA!$K$12:$Q$35,19,FALSE)),""))</f>
        <v/>
      </c>
      <c r="AK165" s="588" t="str">
        <f t="shared" si="48"/>
        <v/>
      </c>
      <c r="AL165" s="588" t="str">
        <f t="shared" si="49"/>
        <v/>
      </c>
      <c r="AM165" s="1448" t="str">
        <f t="shared" si="50"/>
        <v/>
      </c>
      <c r="AN165" s="1448" t="str">
        <f>IFERROR(AM165*(1+'7a.20YrDetails'!$F$9),"")</f>
        <v/>
      </c>
      <c r="AO165" s="1448" t="str">
        <f>IFERROR(AN165*(1+'7a.20YrDetails'!$F$9),"")</f>
        <v/>
      </c>
      <c r="AP165" s="1448" t="str">
        <f>IFERROR(AO165*(1+'7a.20YrDetails'!$F$9),"")</f>
        <v/>
      </c>
      <c r="AQ165" s="1448" t="str">
        <f>IFERROR(AP165*(1+'7a.20YrDetails'!$F$9),"")</f>
        <v/>
      </c>
      <c r="AR165" s="859"/>
      <c r="AS165" s="857"/>
      <c r="BP165" s="512" t="str">
        <f t="shared" si="51"/>
        <v/>
      </c>
      <c r="BQ165" s="5" t="str">
        <f t="array" ref="BQ165">IFERROR(INDEX($BP$13:$BP$412, MATCH(0, COUNTIF($BQ$12:$BQ164, $BP$13:$BP$412), 0)),"")</f>
        <v/>
      </c>
      <c r="BR165" s="512" t="str">
        <f t="shared" si="46"/>
        <v/>
      </c>
      <c r="BS165" s="512" t="str">
        <f t="array" ref="BS165">IFERROR(INDEX($BR$13:$BR$412, MATCH(0, COUNTIF($BS$12:$BS164, $BR$13:$BR$412), 0)),"")</f>
        <v/>
      </c>
    </row>
    <row r="166" spans="1:71" s="512" customFormat="1" ht="12.75">
      <c r="A166" s="514">
        <f t="shared" si="52"/>
        <v>154</v>
      </c>
      <c r="B166" s="592"/>
      <c r="C166" s="590"/>
      <c r="D166" s="515"/>
      <c r="E166" s="515"/>
      <c r="F166" s="516"/>
      <c r="G166" s="517"/>
      <c r="H166" s="515"/>
      <c r="I166" s="1341" t="str">
        <f>IFERROR(G166/HLOOKUP(H166,RentsUA!$B$8:$J$9,2),"")</f>
        <v/>
      </c>
      <c r="J166" s="515"/>
      <c r="K166" s="521"/>
      <c r="L166" s="857">
        <f t="shared" si="41"/>
        <v>0</v>
      </c>
      <c r="M166" s="856"/>
      <c r="N166" s="518">
        <f t="shared" si="42"/>
        <v>0</v>
      </c>
      <c r="O166" s="588" t="str">
        <f>IF($M166=0,"",IFERROR(($L166+$M166)/(HLOOKUP($D166,RentsUA!$K$12:$Q$35,19,FALSE)),""))</f>
        <v/>
      </c>
      <c r="P166" s="588" t="str">
        <f>IF($M166=0,"",IFERROR(($M166+K166+L166)/(HLOOKUP($D166,RentsUA!$K$12:$Q$35,19,FALSE)),""))</f>
        <v/>
      </c>
      <c r="Q166" s="519"/>
      <c r="R166" s="858" t="str">
        <f>IF($Q166=0,"",VLOOKUP($Q166,RentsUA!$A$12:$H$35,MATCH($D166,RentsUA!$A$12:$H$12,0),FALSE))</f>
        <v/>
      </c>
      <c r="S166" s="517"/>
      <c r="T166" s="859"/>
      <c r="U166" s="857"/>
      <c r="V166" s="858" t="str">
        <f t="shared" si="47"/>
        <v/>
      </c>
      <c r="W166" s="590"/>
      <c r="X166" s="519"/>
      <c r="Y166" s="518" t="str">
        <f>IF(X166=0,"",VLOOKUP($X166,RentsUA!$A$12:$H$35,MATCH($D166,RentsUA!$A$12:$H$12,0),FALSE))</f>
        <v/>
      </c>
      <c r="Z166" s="647" t="str">
        <f t="shared" si="43"/>
        <v/>
      </c>
      <c r="AA166" s="1680" t="str">
        <f>IF(H166="","",IF(G166/HLOOKUP($H166,RentsUA!$M$8:$T$9,2,FALSE)&gt;1,"&gt; 80%","&lt;= 80%"))</f>
        <v/>
      </c>
      <c r="AB166" s="1448"/>
      <c r="AC166" s="1448"/>
      <c r="AD166" s="784"/>
      <c r="AE166" s="521"/>
      <c r="AF166" s="1050" t="str">
        <f>IF(AD166="","",IF(AD166=Lists!$U$3,M166,IF(AD166=Lists!$U$4,V166,IF(AD166=Lists!$U$5,Y166-L166,AE166))))</f>
        <v/>
      </c>
      <c r="AG166" s="518" t="str">
        <f t="shared" si="44"/>
        <v/>
      </c>
      <c r="AH166" s="588" t="str">
        <f t="shared" si="45"/>
        <v/>
      </c>
      <c r="AI166" s="588" t="str">
        <f>IF($AF166=0,0,IFERROR(($L166+$AF166)/(HLOOKUP($D166,RentsUA!$K$12:$Q$35,19,FALSE)),""))</f>
        <v/>
      </c>
      <c r="AJ166" s="588" t="str">
        <f>IF($AF166=0,0,IFERROR(($AF166+K166+L166)/(HLOOKUP($D166,RentsUA!$K$12:$Q$35,19,FALSE)),""))</f>
        <v/>
      </c>
      <c r="AK166" s="588" t="str">
        <f t="shared" si="48"/>
        <v/>
      </c>
      <c r="AL166" s="588" t="str">
        <f t="shared" si="49"/>
        <v/>
      </c>
      <c r="AM166" s="1448" t="str">
        <f t="shared" si="50"/>
        <v/>
      </c>
      <c r="AN166" s="1448" t="str">
        <f>IFERROR(AM166*(1+'7a.20YrDetails'!$F$9),"")</f>
        <v/>
      </c>
      <c r="AO166" s="1448" t="str">
        <f>IFERROR(AN166*(1+'7a.20YrDetails'!$F$9),"")</f>
        <v/>
      </c>
      <c r="AP166" s="1448" t="str">
        <f>IFERROR(AO166*(1+'7a.20YrDetails'!$F$9),"")</f>
        <v/>
      </c>
      <c r="AQ166" s="1448" t="str">
        <f>IFERROR(AP166*(1+'7a.20YrDetails'!$F$9),"")</f>
        <v/>
      </c>
      <c r="AR166" s="859"/>
      <c r="AS166" s="857"/>
      <c r="BP166" s="512" t="str">
        <f t="shared" si="51"/>
        <v/>
      </c>
      <c r="BQ166" s="5" t="str">
        <f t="array" ref="BQ166">IFERROR(INDEX($BP$13:$BP$412, MATCH(0, COUNTIF($BQ$12:$BQ165, $BP$13:$BP$412), 0)),"")</f>
        <v/>
      </c>
      <c r="BR166" s="512" t="str">
        <f t="shared" si="46"/>
        <v/>
      </c>
      <c r="BS166" s="512" t="str">
        <f t="array" ref="BS166">IFERROR(INDEX($BR$13:$BR$412, MATCH(0, COUNTIF($BS$12:$BS165, $BR$13:$BR$412), 0)),"")</f>
        <v/>
      </c>
    </row>
    <row r="167" spans="1:71" s="512" customFormat="1" ht="12.75">
      <c r="A167" s="514">
        <f t="shared" si="52"/>
        <v>155</v>
      </c>
      <c r="B167" s="592"/>
      <c r="C167" s="590"/>
      <c r="D167" s="515"/>
      <c r="E167" s="515"/>
      <c r="F167" s="516"/>
      <c r="G167" s="517"/>
      <c r="H167" s="515"/>
      <c r="I167" s="1341" t="str">
        <f>IFERROR(G167/HLOOKUP(H167,RentsUA!$B$8:$J$9,2),"")</f>
        <v/>
      </c>
      <c r="J167" s="515"/>
      <c r="K167" s="521"/>
      <c r="L167" s="857">
        <f t="shared" si="41"/>
        <v>0</v>
      </c>
      <c r="M167" s="856"/>
      <c r="N167" s="518">
        <f t="shared" si="42"/>
        <v>0</v>
      </c>
      <c r="O167" s="588" t="str">
        <f>IF($M167=0,"",IFERROR(($L167+$M167)/(HLOOKUP($D167,RentsUA!$K$12:$Q$35,19,FALSE)),""))</f>
        <v/>
      </c>
      <c r="P167" s="588" t="str">
        <f>IF($M167=0,"",IFERROR(($M167+K167+L167)/(HLOOKUP($D167,RentsUA!$K$12:$Q$35,19,FALSE)),""))</f>
        <v/>
      </c>
      <c r="Q167" s="519"/>
      <c r="R167" s="858" t="str">
        <f>IF($Q167=0,"",VLOOKUP($Q167,RentsUA!$A$12:$H$35,MATCH($D167,RentsUA!$A$12:$H$12,0),FALSE))</f>
        <v/>
      </c>
      <c r="S167" s="517"/>
      <c r="T167" s="859"/>
      <c r="U167" s="857"/>
      <c r="V167" s="858" t="str">
        <f t="shared" si="47"/>
        <v/>
      </c>
      <c r="W167" s="590"/>
      <c r="X167" s="519"/>
      <c r="Y167" s="518" t="str">
        <f>IF(X167=0,"",VLOOKUP($X167,RentsUA!$A$12:$H$35,MATCH($D167,RentsUA!$A$12:$H$12,0),FALSE))</f>
        <v/>
      </c>
      <c r="Z167" s="647" t="str">
        <f t="shared" si="43"/>
        <v/>
      </c>
      <c r="AA167" s="1680" t="str">
        <f>IF(H167="","",IF(G167/HLOOKUP($H167,RentsUA!$M$8:$T$9,2,FALSE)&gt;1,"&gt; 80%","&lt;= 80%"))</f>
        <v/>
      </c>
      <c r="AB167" s="1448"/>
      <c r="AC167" s="1448"/>
      <c r="AD167" s="784"/>
      <c r="AE167" s="521"/>
      <c r="AF167" s="1050" t="str">
        <f>IF(AD167="","",IF(AD167=Lists!$U$3,M167,IF(AD167=Lists!$U$4,V167,IF(AD167=Lists!$U$5,Y167-L167,AE167))))</f>
        <v/>
      </c>
      <c r="AG167" s="518" t="str">
        <f t="shared" si="44"/>
        <v/>
      </c>
      <c r="AH167" s="588" t="str">
        <f t="shared" si="45"/>
        <v/>
      </c>
      <c r="AI167" s="588" t="str">
        <f>IF($AF167=0,0,IFERROR(($L167+$AF167)/(HLOOKUP($D167,RentsUA!$K$12:$Q$35,19,FALSE)),""))</f>
        <v/>
      </c>
      <c r="AJ167" s="588" t="str">
        <f>IF($AF167=0,0,IFERROR(($AF167+K167+L167)/(HLOOKUP($D167,RentsUA!$K$12:$Q$35,19,FALSE)),""))</f>
        <v/>
      </c>
      <c r="AK167" s="588" t="str">
        <f t="shared" si="48"/>
        <v/>
      </c>
      <c r="AL167" s="588" t="str">
        <f t="shared" si="49"/>
        <v/>
      </c>
      <c r="AM167" s="1448" t="str">
        <f t="shared" si="50"/>
        <v/>
      </c>
      <c r="AN167" s="1448" t="str">
        <f>IFERROR(AM167*(1+'7a.20YrDetails'!$F$9),"")</f>
        <v/>
      </c>
      <c r="AO167" s="1448" t="str">
        <f>IFERROR(AN167*(1+'7a.20YrDetails'!$F$9),"")</f>
        <v/>
      </c>
      <c r="AP167" s="1448" t="str">
        <f>IFERROR(AO167*(1+'7a.20YrDetails'!$F$9),"")</f>
        <v/>
      </c>
      <c r="AQ167" s="1448" t="str">
        <f>IFERROR(AP167*(1+'7a.20YrDetails'!$F$9),"")</f>
        <v/>
      </c>
      <c r="AR167" s="859"/>
      <c r="AS167" s="857"/>
      <c r="BP167" s="512" t="str">
        <f t="shared" si="51"/>
        <v/>
      </c>
      <c r="BQ167" s="5" t="str">
        <f t="array" ref="BQ167">IFERROR(INDEX($BP$13:$BP$412, MATCH(0, COUNTIF($BQ$12:$BQ166, $BP$13:$BP$412), 0)),"")</f>
        <v/>
      </c>
      <c r="BR167" s="512" t="str">
        <f t="shared" si="46"/>
        <v/>
      </c>
      <c r="BS167" s="512" t="str">
        <f t="array" ref="BS167">IFERROR(INDEX($BR$13:$BR$412, MATCH(0, COUNTIF($BS$12:$BS166, $BR$13:$BR$412), 0)),"")</f>
        <v/>
      </c>
    </row>
    <row r="168" spans="1:71" s="512" customFormat="1" ht="12.75">
      <c r="A168" s="514">
        <f t="shared" si="52"/>
        <v>156</v>
      </c>
      <c r="B168" s="592"/>
      <c r="C168" s="590"/>
      <c r="D168" s="515"/>
      <c r="E168" s="515"/>
      <c r="F168" s="516"/>
      <c r="G168" s="517"/>
      <c r="H168" s="515"/>
      <c r="I168" s="1341" t="str">
        <f>IFERROR(G168/HLOOKUP(H168,RentsUA!$B$8:$J$9,2),"")</f>
        <v/>
      </c>
      <c r="J168" s="515"/>
      <c r="K168" s="521"/>
      <c r="L168" s="857">
        <f t="shared" si="41"/>
        <v>0</v>
      </c>
      <c r="M168" s="856"/>
      <c r="N168" s="518">
        <f t="shared" si="42"/>
        <v>0</v>
      </c>
      <c r="O168" s="588" t="str">
        <f>IF($M168=0,"",IFERROR(($L168+$M168)/(HLOOKUP($D168,RentsUA!$K$12:$Q$35,19,FALSE)),""))</f>
        <v/>
      </c>
      <c r="P168" s="588" t="str">
        <f>IF($M168=0,"",IFERROR(($M168+K168+L168)/(HLOOKUP($D168,RentsUA!$K$12:$Q$35,19,FALSE)),""))</f>
        <v/>
      </c>
      <c r="Q168" s="519"/>
      <c r="R168" s="858" t="str">
        <f>IF($Q168=0,"",VLOOKUP($Q168,RentsUA!$A$12:$H$35,MATCH($D168,RentsUA!$A$12:$H$12,0),FALSE))</f>
        <v/>
      </c>
      <c r="S168" s="517"/>
      <c r="T168" s="859"/>
      <c r="U168" s="857"/>
      <c r="V168" s="858" t="str">
        <f t="shared" si="47"/>
        <v/>
      </c>
      <c r="W168" s="590"/>
      <c r="X168" s="519"/>
      <c r="Y168" s="518" t="str">
        <f>IF(X168=0,"",VLOOKUP($X168,RentsUA!$A$12:$H$35,MATCH($D168,RentsUA!$A$12:$H$12,0),FALSE))</f>
        <v/>
      </c>
      <c r="Z168" s="647" t="str">
        <f t="shared" si="43"/>
        <v/>
      </c>
      <c r="AA168" s="1680" t="str">
        <f>IF(H168="","",IF(G168/HLOOKUP($H168,RentsUA!$M$8:$T$9,2,FALSE)&gt;1,"&gt; 80%","&lt;= 80%"))</f>
        <v/>
      </c>
      <c r="AB168" s="1448"/>
      <c r="AC168" s="1448"/>
      <c r="AD168" s="784"/>
      <c r="AE168" s="521"/>
      <c r="AF168" s="1050" t="str">
        <f>IF(AD168="","",IF(AD168=Lists!$U$3,M168,IF(AD168=Lists!$U$4,V168,IF(AD168=Lists!$U$5,Y168-L168,AE168))))</f>
        <v/>
      </c>
      <c r="AG168" s="518" t="str">
        <f t="shared" si="44"/>
        <v/>
      </c>
      <c r="AH168" s="588" t="str">
        <f t="shared" si="45"/>
        <v/>
      </c>
      <c r="AI168" s="588" t="str">
        <f>IF($AF168=0,0,IFERROR(($L168+$AF168)/(HLOOKUP($D168,RentsUA!$K$12:$Q$35,19,FALSE)),""))</f>
        <v/>
      </c>
      <c r="AJ168" s="588" t="str">
        <f>IF($AF168=0,0,IFERROR(($AF168+K168+L168)/(HLOOKUP($D168,RentsUA!$K$12:$Q$35,19,FALSE)),""))</f>
        <v/>
      </c>
      <c r="AK168" s="588" t="str">
        <f t="shared" si="48"/>
        <v/>
      </c>
      <c r="AL168" s="588" t="str">
        <f t="shared" si="49"/>
        <v/>
      </c>
      <c r="AM168" s="1448" t="str">
        <f t="shared" si="50"/>
        <v/>
      </c>
      <c r="AN168" s="1448" t="str">
        <f>IFERROR(AM168*(1+'7a.20YrDetails'!$F$9),"")</f>
        <v/>
      </c>
      <c r="AO168" s="1448" t="str">
        <f>IFERROR(AN168*(1+'7a.20YrDetails'!$F$9),"")</f>
        <v/>
      </c>
      <c r="AP168" s="1448" t="str">
        <f>IFERROR(AO168*(1+'7a.20YrDetails'!$F$9),"")</f>
        <v/>
      </c>
      <c r="AQ168" s="1448" t="str">
        <f>IFERROR(AP168*(1+'7a.20YrDetails'!$F$9),"")</f>
        <v/>
      </c>
      <c r="AR168" s="859"/>
      <c r="AS168" s="857"/>
      <c r="BP168" s="512" t="str">
        <f t="shared" si="51"/>
        <v/>
      </c>
      <c r="BQ168" s="5" t="str">
        <f t="array" ref="BQ168">IFERROR(INDEX($BP$13:$BP$412, MATCH(0, COUNTIF($BQ$12:$BQ167, $BP$13:$BP$412), 0)),"")</f>
        <v/>
      </c>
      <c r="BR168" s="512" t="str">
        <f t="shared" si="46"/>
        <v/>
      </c>
      <c r="BS168" s="512" t="str">
        <f t="array" ref="BS168">IFERROR(INDEX($BR$13:$BR$412, MATCH(0, COUNTIF($BS$12:$BS167, $BR$13:$BR$412), 0)),"")</f>
        <v/>
      </c>
    </row>
    <row r="169" spans="1:71" s="512" customFormat="1" ht="12.75">
      <c r="A169" s="514">
        <f t="shared" si="52"/>
        <v>157</v>
      </c>
      <c r="B169" s="592"/>
      <c r="C169" s="590"/>
      <c r="D169" s="515"/>
      <c r="E169" s="515"/>
      <c r="F169" s="516"/>
      <c r="G169" s="517"/>
      <c r="H169" s="515"/>
      <c r="I169" s="1341" t="str">
        <f>IFERROR(G169/HLOOKUP(H169,RentsUA!$B$8:$J$9,2),"")</f>
        <v/>
      </c>
      <c r="J169" s="515"/>
      <c r="K169" s="521"/>
      <c r="L169" s="857">
        <f t="shared" si="41"/>
        <v>0</v>
      </c>
      <c r="M169" s="856"/>
      <c r="N169" s="518">
        <f t="shared" si="42"/>
        <v>0</v>
      </c>
      <c r="O169" s="588" t="str">
        <f>IF($M169=0,"",IFERROR(($L169+$M169)/(HLOOKUP($D169,RentsUA!$K$12:$Q$35,19,FALSE)),""))</f>
        <v/>
      </c>
      <c r="P169" s="588" t="str">
        <f>IF($M169=0,"",IFERROR(($M169+K169+L169)/(HLOOKUP($D169,RentsUA!$K$12:$Q$35,19,FALSE)),""))</f>
        <v/>
      </c>
      <c r="Q169" s="519"/>
      <c r="R169" s="858" t="str">
        <f>IF($Q169=0,"",VLOOKUP($Q169,RentsUA!$A$12:$H$35,MATCH($D169,RentsUA!$A$12:$H$12,0),FALSE))</f>
        <v/>
      </c>
      <c r="S169" s="517"/>
      <c r="T169" s="859"/>
      <c r="U169" s="857"/>
      <c r="V169" s="858" t="str">
        <f t="shared" si="47"/>
        <v/>
      </c>
      <c r="W169" s="590"/>
      <c r="X169" s="519"/>
      <c r="Y169" s="518" t="str">
        <f>IF(X169=0,"",VLOOKUP($X169,RentsUA!$A$12:$H$35,MATCH($D169,RentsUA!$A$12:$H$12,0),FALSE))</f>
        <v/>
      </c>
      <c r="Z169" s="647" t="str">
        <f t="shared" si="43"/>
        <v/>
      </c>
      <c r="AA169" s="1680" t="str">
        <f>IF(H169="","",IF(G169/HLOOKUP($H169,RentsUA!$M$8:$T$9,2,FALSE)&gt;1,"&gt; 80%","&lt;= 80%"))</f>
        <v/>
      </c>
      <c r="AB169" s="1448"/>
      <c r="AC169" s="1448"/>
      <c r="AD169" s="784"/>
      <c r="AE169" s="521"/>
      <c r="AF169" s="1050" t="str">
        <f>IF(AD169="","",IF(AD169=Lists!$U$3,M169,IF(AD169=Lists!$U$4,V169,IF(AD169=Lists!$U$5,Y169-L169,AE169))))</f>
        <v/>
      </c>
      <c r="AG169" s="518" t="str">
        <f t="shared" si="44"/>
        <v/>
      </c>
      <c r="AH169" s="588" t="str">
        <f t="shared" si="45"/>
        <v/>
      </c>
      <c r="AI169" s="588" t="str">
        <f>IF($AF169=0,0,IFERROR(($L169+$AF169)/(HLOOKUP($D169,RentsUA!$K$12:$Q$35,19,FALSE)),""))</f>
        <v/>
      </c>
      <c r="AJ169" s="588" t="str">
        <f>IF($AF169=0,0,IFERROR(($AF169+K169+L169)/(HLOOKUP($D169,RentsUA!$K$12:$Q$35,19,FALSE)),""))</f>
        <v/>
      </c>
      <c r="AK169" s="588" t="str">
        <f t="shared" si="48"/>
        <v/>
      </c>
      <c r="AL169" s="588" t="str">
        <f t="shared" si="49"/>
        <v/>
      </c>
      <c r="AM169" s="1448" t="str">
        <f t="shared" si="50"/>
        <v/>
      </c>
      <c r="AN169" s="1448" t="str">
        <f>IFERROR(AM169*(1+'7a.20YrDetails'!$F$9),"")</f>
        <v/>
      </c>
      <c r="AO169" s="1448" t="str">
        <f>IFERROR(AN169*(1+'7a.20YrDetails'!$F$9),"")</f>
        <v/>
      </c>
      <c r="AP169" s="1448" t="str">
        <f>IFERROR(AO169*(1+'7a.20YrDetails'!$F$9),"")</f>
        <v/>
      </c>
      <c r="AQ169" s="1448" t="str">
        <f>IFERROR(AP169*(1+'7a.20YrDetails'!$F$9),"")</f>
        <v/>
      </c>
      <c r="AR169" s="859"/>
      <c r="AS169" s="857"/>
      <c r="BP169" s="512" t="str">
        <f t="shared" si="51"/>
        <v/>
      </c>
      <c r="BQ169" s="5" t="str">
        <f t="array" ref="BQ169">IFERROR(INDEX($BP$13:$BP$412, MATCH(0, COUNTIF($BQ$12:$BQ168, $BP$13:$BP$412), 0)),"")</f>
        <v/>
      </c>
      <c r="BR169" s="512" t="str">
        <f t="shared" si="46"/>
        <v/>
      </c>
      <c r="BS169" s="512" t="str">
        <f t="array" ref="BS169">IFERROR(INDEX($BR$13:$BR$412, MATCH(0, COUNTIF($BS$12:$BS168, $BR$13:$BR$412), 0)),"")</f>
        <v/>
      </c>
    </row>
    <row r="170" spans="1:71" s="512" customFormat="1" ht="12.75">
      <c r="A170" s="514">
        <f t="shared" si="52"/>
        <v>158</v>
      </c>
      <c r="B170" s="592"/>
      <c r="C170" s="590"/>
      <c r="D170" s="515"/>
      <c r="E170" s="515"/>
      <c r="F170" s="516"/>
      <c r="G170" s="517"/>
      <c r="H170" s="515"/>
      <c r="I170" s="1341" t="str">
        <f>IFERROR(G170/HLOOKUP(H170,RentsUA!$B$8:$J$9,2),"")</f>
        <v/>
      </c>
      <c r="J170" s="515"/>
      <c r="K170" s="521"/>
      <c r="L170" s="857">
        <f t="shared" si="41"/>
        <v>0</v>
      </c>
      <c r="M170" s="856"/>
      <c r="N170" s="518">
        <f t="shared" si="42"/>
        <v>0</v>
      </c>
      <c r="O170" s="588" t="str">
        <f>IF($M170=0,"",IFERROR(($L170+$M170)/(HLOOKUP($D170,RentsUA!$K$12:$Q$35,19,FALSE)),""))</f>
        <v/>
      </c>
      <c r="P170" s="588" t="str">
        <f>IF($M170=0,"",IFERROR(($M170+K170+L170)/(HLOOKUP($D170,RentsUA!$K$12:$Q$35,19,FALSE)),""))</f>
        <v/>
      </c>
      <c r="Q170" s="519"/>
      <c r="R170" s="858" t="str">
        <f>IF($Q170=0,"",VLOOKUP($Q170,RentsUA!$A$12:$H$35,MATCH($D170,RentsUA!$A$12:$H$12,0),FALSE))</f>
        <v/>
      </c>
      <c r="S170" s="517"/>
      <c r="T170" s="859"/>
      <c r="U170" s="857"/>
      <c r="V170" s="858" t="str">
        <f t="shared" si="47"/>
        <v/>
      </c>
      <c r="W170" s="590"/>
      <c r="X170" s="519"/>
      <c r="Y170" s="518" t="str">
        <f>IF(X170=0,"",VLOOKUP($X170,RentsUA!$A$12:$H$35,MATCH($D170,RentsUA!$A$12:$H$12,0),FALSE))</f>
        <v/>
      </c>
      <c r="Z170" s="647" t="str">
        <f t="shared" si="43"/>
        <v/>
      </c>
      <c r="AA170" s="1680" t="str">
        <f>IF(H170="","",IF(G170/HLOOKUP($H170,RentsUA!$M$8:$T$9,2,FALSE)&gt;1,"&gt; 80%","&lt;= 80%"))</f>
        <v/>
      </c>
      <c r="AB170" s="1448"/>
      <c r="AC170" s="1448"/>
      <c r="AD170" s="784"/>
      <c r="AE170" s="521"/>
      <c r="AF170" s="1050" t="str">
        <f>IF(AD170="","",IF(AD170=Lists!$U$3,M170,IF(AD170=Lists!$U$4,V170,IF(AD170=Lists!$U$5,Y170-L170,AE170))))</f>
        <v/>
      </c>
      <c r="AG170" s="518" t="str">
        <f t="shared" si="44"/>
        <v/>
      </c>
      <c r="AH170" s="588" t="str">
        <f t="shared" si="45"/>
        <v/>
      </c>
      <c r="AI170" s="588" t="str">
        <f>IF($AF170=0,0,IFERROR(($L170+$AF170)/(HLOOKUP($D170,RentsUA!$K$12:$Q$35,19,FALSE)),""))</f>
        <v/>
      </c>
      <c r="AJ170" s="588" t="str">
        <f>IF($AF170=0,0,IFERROR(($AF170+K170+L170)/(HLOOKUP($D170,RentsUA!$K$12:$Q$35,19,FALSE)),""))</f>
        <v/>
      </c>
      <c r="AK170" s="588" t="str">
        <f t="shared" si="48"/>
        <v/>
      </c>
      <c r="AL170" s="588" t="str">
        <f t="shared" si="49"/>
        <v/>
      </c>
      <c r="AM170" s="1448" t="str">
        <f t="shared" si="50"/>
        <v/>
      </c>
      <c r="AN170" s="1448" t="str">
        <f>IFERROR(AM170*(1+'7a.20YrDetails'!$F$9),"")</f>
        <v/>
      </c>
      <c r="AO170" s="1448" t="str">
        <f>IFERROR(AN170*(1+'7a.20YrDetails'!$F$9),"")</f>
        <v/>
      </c>
      <c r="AP170" s="1448" t="str">
        <f>IFERROR(AO170*(1+'7a.20YrDetails'!$F$9),"")</f>
        <v/>
      </c>
      <c r="AQ170" s="1448" t="str">
        <f>IFERROR(AP170*(1+'7a.20YrDetails'!$F$9),"")</f>
        <v/>
      </c>
      <c r="AR170" s="859"/>
      <c r="AS170" s="857"/>
      <c r="BP170" s="512" t="str">
        <f t="shared" si="51"/>
        <v/>
      </c>
      <c r="BQ170" s="5" t="str">
        <f t="array" ref="BQ170">IFERROR(INDEX($BP$13:$BP$412, MATCH(0, COUNTIF($BQ$12:$BQ169, $BP$13:$BP$412), 0)),"")</f>
        <v/>
      </c>
      <c r="BR170" s="512" t="str">
        <f t="shared" si="46"/>
        <v/>
      </c>
      <c r="BS170" s="512" t="str">
        <f t="array" ref="BS170">IFERROR(INDEX($BR$13:$BR$412, MATCH(0, COUNTIF($BS$12:$BS169, $BR$13:$BR$412), 0)),"")</f>
        <v/>
      </c>
    </row>
    <row r="171" spans="1:71" s="512" customFormat="1" ht="12.75">
      <c r="A171" s="514">
        <f t="shared" si="52"/>
        <v>159</v>
      </c>
      <c r="B171" s="592"/>
      <c r="C171" s="590"/>
      <c r="D171" s="515"/>
      <c r="E171" s="515"/>
      <c r="F171" s="516"/>
      <c r="G171" s="517"/>
      <c r="H171" s="515"/>
      <c r="I171" s="1341" t="str">
        <f>IFERROR(G171/HLOOKUP(H171,RentsUA!$B$8:$J$9,2),"")</f>
        <v/>
      </c>
      <c r="J171" s="515"/>
      <c r="K171" s="521"/>
      <c r="L171" s="857">
        <f t="shared" si="41"/>
        <v>0</v>
      </c>
      <c r="M171" s="856"/>
      <c r="N171" s="518">
        <f t="shared" si="42"/>
        <v>0</v>
      </c>
      <c r="O171" s="588" t="str">
        <f>IF($M171=0,"",IFERROR(($L171+$M171)/(HLOOKUP($D171,RentsUA!$K$12:$Q$35,19,FALSE)),""))</f>
        <v/>
      </c>
      <c r="P171" s="588" t="str">
        <f>IF($M171=0,"",IFERROR(($M171+K171+L171)/(HLOOKUP($D171,RentsUA!$K$12:$Q$35,19,FALSE)),""))</f>
        <v/>
      </c>
      <c r="Q171" s="519"/>
      <c r="R171" s="858" t="str">
        <f>IF($Q171=0,"",VLOOKUP($Q171,RentsUA!$A$12:$H$35,MATCH($D171,RentsUA!$A$12:$H$12,0),FALSE))</f>
        <v/>
      </c>
      <c r="S171" s="517"/>
      <c r="T171" s="859"/>
      <c r="U171" s="857"/>
      <c r="V171" s="858" t="str">
        <f t="shared" si="47"/>
        <v/>
      </c>
      <c r="W171" s="590"/>
      <c r="X171" s="519"/>
      <c r="Y171" s="518" t="str">
        <f>IF(X171=0,"",VLOOKUP($X171,RentsUA!$A$12:$H$35,MATCH($D171,RentsUA!$A$12:$H$12,0),FALSE))</f>
        <v/>
      </c>
      <c r="Z171" s="647" t="str">
        <f t="shared" si="43"/>
        <v/>
      </c>
      <c r="AA171" s="1680" t="str">
        <f>IF(H171="","",IF(G171/HLOOKUP($H171,RentsUA!$M$8:$T$9,2,FALSE)&gt;1,"&gt; 80%","&lt;= 80%"))</f>
        <v/>
      </c>
      <c r="AB171" s="1448"/>
      <c r="AC171" s="1448"/>
      <c r="AD171" s="784"/>
      <c r="AE171" s="521"/>
      <c r="AF171" s="1050" t="str">
        <f>IF(AD171="","",IF(AD171=Lists!$U$3,M171,IF(AD171=Lists!$U$4,V171,IF(AD171=Lists!$U$5,Y171-L171,AE171))))</f>
        <v/>
      </c>
      <c r="AG171" s="518" t="str">
        <f t="shared" si="44"/>
        <v/>
      </c>
      <c r="AH171" s="588" t="str">
        <f t="shared" si="45"/>
        <v/>
      </c>
      <c r="AI171" s="588" t="str">
        <f>IF($AF171=0,0,IFERROR(($L171+$AF171)/(HLOOKUP($D171,RentsUA!$K$12:$Q$35,19,FALSE)),""))</f>
        <v/>
      </c>
      <c r="AJ171" s="588" t="str">
        <f>IF($AF171=0,0,IFERROR(($AF171+K171+L171)/(HLOOKUP($D171,RentsUA!$K$12:$Q$35,19,FALSE)),""))</f>
        <v/>
      </c>
      <c r="AK171" s="588" t="str">
        <f t="shared" si="48"/>
        <v/>
      </c>
      <c r="AL171" s="588" t="str">
        <f t="shared" si="49"/>
        <v/>
      </c>
      <c r="AM171" s="1448" t="str">
        <f t="shared" si="50"/>
        <v/>
      </c>
      <c r="AN171" s="1448" t="str">
        <f>IFERROR(AM171*(1+'7a.20YrDetails'!$F$9),"")</f>
        <v/>
      </c>
      <c r="AO171" s="1448" t="str">
        <f>IFERROR(AN171*(1+'7a.20YrDetails'!$F$9),"")</f>
        <v/>
      </c>
      <c r="AP171" s="1448" t="str">
        <f>IFERROR(AO171*(1+'7a.20YrDetails'!$F$9),"")</f>
        <v/>
      </c>
      <c r="AQ171" s="1448" t="str">
        <f>IFERROR(AP171*(1+'7a.20YrDetails'!$F$9),"")</f>
        <v/>
      </c>
      <c r="AR171" s="859"/>
      <c r="AS171" s="857"/>
      <c r="BP171" s="512" t="str">
        <f t="shared" si="51"/>
        <v/>
      </c>
      <c r="BQ171" s="5" t="str">
        <f t="array" ref="BQ171">IFERROR(INDEX($BP$13:$BP$412, MATCH(0, COUNTIF($BQ$12:$BQ170, $BP$13:$BP$412), 0)),"")</f>
        <v/>
      </c>
      <c r="BR171" s="512" t="str">
        <f t="shared" si="46"/>
        <v/>
      </c>
      <c r="BS171" s="512" t="str">
        <f t="array" ref="BS171">IFERROR(INDEX($BR$13:$BR$412, MATCH(0, COUNTIF($BS$12:$BS170, $BR$13:$BR$412), 0)),"")</f>
        <v/>
      </c>
    </row>
    <row r="172" spans="1:71" s="512" customFormat="1" ht="12.75">
      <c r="A172" s="514">
        <f t="shared" si="52"/>
        <v>160</v>
      </c>
      <c r="B172" s="592"/>
      <c r="C172" s="590"/>
      <c r="D172" s="515"/>
      <c r="E172" s="515"/>
      <c r="F172" s="516"/>
      <c r="G172" s="517"/>
      <c r="H172" s="515"/>
      <c r="I172" s="1341" t="str">
        <f>IFERROR(G172/HLOOKUP(H172,RentsUA!$B$8:$J$9,2),"")</f>
        <v/>
      </c>
      <c r="J172" s="515"/>
      <c r="K172" s="521"/>
      <c r="L172" s="857">
        <f t="shared" si="41"/>
        <v>0</v>
      </c>
      <c r="M172" s="856"/>
      <c r="N172" s="518">
        <f t="shared" si="42"/>
        <v>0</v>
      </c>
      <c r="O172" s="588" t="str">
        <f>IF($M172=0,"",IFERROR(($L172+$M172)/(HLOOKUP($D172,RentsUA!$K$12:$Q$35,19,FALSE)),""))</f>
        <v/>
      </c>
      <c r="P172" s="588" t="str">
        <f>IF($M172=0,"",IFERROR(($M172+K172+L172)/(HLOOKUP($D172,RentsUA!$K$12:$Q$35,19,FALSE)),""))</f>
        <v/>
      </c>
      <c r="Q172" s="519"/>
      <c r="R172" s="858" t="str">
        <f>IF($Q172=0,"",VLOOKUP($Q172,RentsUA!$A$12:$H$35,MATCH($D172,RentsUA!$A$12:$H$12,0),FALSE))</f>
        <v/>
      </c>
      <c r="S172" s="517"/>
      <c r="T172" s="859"/>
      <c r="U172" s="857"/>
      <c r="V172" s="858" t="str">
        <f t="shared" si="47"/>
        <v/>
      </c>
      <c r="W172" s="590"/>
      <c r="X172" s="519"/>
      <c r="Y172" s="518" t="str">
        <f>IF(X172=0,"",VLOOKUP($X172,RentsUA!$A$12:$H$35,MATCH($D172,RentsUA!$A$12:$H$12,0),FALSE))</f>
        <v/>
      </c>
      <c r="Z172" s="647" t="str">
        <f t="shared" si="43"/>
        <v/>
      </c>
      <c r="AA172" s="1680" t="str">
        <f>IF(H172="","",IF(G172/HLOOKUP($H172,RentsUA!$M$8:$T$9,2,FALSE)&gt;1,"&gt; 80%","&lt;= 80%"))</f>
        <v/>
      </c>
      <c r="AB172" s="1448"/>
      <c r="AC172" s="1448"/>
      <c r="AD172" s="784"/>
      <c r="AE172" s="521"/>
      <c r="AF172" s="1050" t="str">
        <f>IF(AD172="","",IF(AD172=Lists!$U$3,M172,IF(AD172=Lists!$U$4,V172,IF(AD172=Lists!$U$5,Y172-L172,AE172))))</f>
        <v/>
      </c>
      <c r="AG172" s="518" t="str">
        <f t="shared" si="44"/>
        <v/>
      </c>
      <c r="AH172" s="588" t="str">
        <f t="shared" si="45"/>
        <v/>
      </c>
      <c r="AI172" s="588" t="str">
        <f>IF($AF172=0,0,IFERROR(($L172+$AF172)/(HLOOKUP($D172,RentsUA!$K$12:$Q$35,19,FALSE)),""))</f>
        <v/>
      </c>
      <c r="AJ172" s="588" t="str">
        <f>IF($AF172=0,0,IFERROR(($AF172+K172+L172)/(HLOOKUP($D172,RentsUA!$K$12:$Q$35,19,FALSE)),""))</f>
        <v/>
      </c>
      <c r="AK172" s="588" t="str">
        <f t="shared" si="48"/>
        <v/>
      </c>
      <c r="AL172" s="588" t="str">
        <f t="shared" si="49"/>
        <v/>
      </c>
      <c r="AM172" s="1448" t="str">
        <f t="shared" si="50"/>
        <v/>
      </c>
      <c r="AN172" s="1448" t="str">
        <f>IFERROR(AM172*(1+'7a.20YrDetails'!$F$9),"")</f>
        <v/>
      </c>
      <c r="AO172" s="1448" t="str">
        <f>IFERROR(AN172*(1+'7a.20YrDetails'!$F$9),"")</f>
        <v/>
      </c>
      <c r="AP172" s="1448" t="str">
        <f>IFERROR(AO172*(1+'7a.20YrDetails'!$F$9),"")</f>
        <v/>
      </c>
      <c r="AQ172" s="1448" t="str">
        <f>IFERROR(AP172*(1+'7a.20YrDetails'!$F$9),"")</f>
        <v/>
      </c>
      <c r="AR172" s="859"/>
      <c r="AS172" s="857"/>
      <c r="BP172" s="512" t="str">
        <f t="shared" si="51"/>
        <v/>
      </c>
      <c r="BQ172" s="5" t="str">
        <f t="array" ref="BQ172">IFERROR(INDEX($BP$13:$BP$412, MATCH(0, COUNTIF($BQ$12:$BQ171, $BP$13:$BP$412), 0)),"")</f>
        <v/>
      </c>
      <c r="BR172" s="512" t="str">
        <f t="shared" si="46"/>
        <v/>
      </c>
      <c r="BS172" s="512" t="str">
        <f t="array" ref="BS172">IFERROR(INDEX($BR$13:$BR$412, MATCH(0, COUNTIF($BS$12:$BS171, $BR$13:$BR$412), 0)),"")</f>
        <v/>
      </c>
    </row>
    <row r="173" spans="1:71" s="512" customFormat="1" ht="12.75">
      <c r="A173" s="514">
        <f t="shared" si="52"/>
        <v>161</v>
      </c>
      <c r="B173" s="592"/>
      <c r="C173" s="590"/>
      <c r="D173" s="515"/>
      <c r="E173" s="515"/>
      <c r="F173" s="516"/>
      <c r="G173" s="517"/>
      <c r="H173" s="515"/>
      <c r="I173" s="1341" t="str">
        <f>IFERROR(G173/HLOOKUP(H173,RentsUA!$B$8:$J$9,2),"")</f>
        <v/>
      </c>
      <c r="J173" s="515"/>
      <c r="K173" s="521"/>
      <c r="L173" s="857">
        <f t="shared" si="41"/>
        <v>0</v>
      </c>
      <c r="M173" s="856"/>
      <c r="N173" s="518">
        <f t="shared" si="42"/>
        <v>0</v>
      </c>
      <c r="O173" s="588" t="str">
        <f>IF($M173=0,"",IFERROR(($L173+$M173)/(HLOOKUP($D173,RentsUA!$K$12:$Q$35,19,FALSE)),""))</f>
        <v/>
      </c>
      <c r="P173" s="588" t="str">
        <f>IF($M173=0,"",IFERROR(($M173+K173+L173)/(HLOOKUP($D173,RentsUA!$K$12:$Q$35,19,FALSE)),""))</f>
        <v/>
      </c>
      <c r="Q173" s="519"/>
      <c r="R173" s="858" t="str">
        <f>IF($Q173=0,"",VLOOKUP($Q173,RentsUA!$A$12:$H$35,MATCH($D173,RentsUA!$A$12:$H$12,0),FALSE))</f>
        <v/>
      </c>
      <c r="S173" s="517"/>
      <c r="T173" s="859"/>
      <c r="U173" s="857"/>
      <c r="V173" s="858" t="str">
        <f t="shared" si="47"/>
        <v/>
      </c>
      <c r="W173" s="590"/>
      <c r="X173" s="519"/>
      <c r="Y173" s="518" t="str">
        <f>IF(X173=0,"",VLOOKUP($X173,RentsUA!$A$12:$H$35,MATCH($D173,RentsUA!$A$12:$H$12,0),FALSE))</f>
        <v/>
      </c>
      <c r="Z173" s="647" t="str">
        <f t="shared" si="43"/>
        <v/>
      </c>
      <c r="AA173" s="1680" t="str">
        <f>IF(H173="","",IF(G173/HLOOKUP($H173,RentsUA!$M$8:$T$9,2,FALSE)&gt;1,"&gt; 80%","&lt;= 80%"))</f>
        <v/>
      </c>
      <c r="AB173" s="1448"/>
      <c r="AC173" s="1448"/>
      <c r="AD173" s="784"/>
      <c r="AE173" s="521"/>
      <c r="AF173" s="1050" t="str">
        <f>IF(AD173="","",IF(AD173=Lists!$U$3,M173,IF(AD173=Lists!$U$4,V173,IF(AD173=Lists!$U$5,Y173-L173,AE173))))</f>
        <v/>
      </c>
      <c r="AG173" s="518" t="str">
        <f t="shared" si="44"/>
        <v/>
      </c>
      <c r="AH173" s="588" t="str">
        <f t="shared" si="45"/>
        <v/>
      </c>
      <c r="AI173" s="588" t="str">
        <f>IF($AF173=0,0,IFERROR(($L173+$AF173)/(HLOOKUP($D173,RentsUA!$K$12:$Q$35,19,FALSE)),""))</f>
        <v/>
      </c>
      <c r="AJ173" s="588" t="str">
        <f>IF($AF173=0,0,IFERROR(($AF173+K173+L173)/(HLOOKUP($D173,RentsUA!$K$12:$Q$35,19,FALSE)),""))</f>
        <v/>
      </c>
      <c r="AK173" s="588" t="str">
        <f t="shared" si="48"/>
        <v/>
      </c>
      <c r="AL173" s="588" t="str">
        <f t="shared" si="49"/>
        <v/>
      </c>
      <c r="AM173" s="1448" t="str">
        <f t="shared" si="50"/>
        <v/>
      </c>
      <c r="AN173" s="1448" t="str">
        <f>IFERROR(AM173*(1+'7a.20YrDetails'!$F$9),"")</f>
        <v/>
      </c>
      <c r="AO173" s="1448" t="str">
        <f>IFERROR(AN173*(1+'7a.20YrDetails'!$F$9),"")</f>
        <v/>
      </c>
      <c r="AP173" s="1448" t="str">
        <f>IFERROR(AO173*(1+'7a.20YrDetails'!$F$9),"")</f>
        <v/>
      </c>
      <c r="AQ173" s="1448" t="str">
        <f>IFERROR(AP173*(1+'7a.20YrDetails'!$F$9),"")</f>
        <v/>
      </c>
      <c r="AR173" s="859"/>
      <c r="AS173" s="857"/>
      <c r="BP173" s="512" t="str">
        <f t="shared" si="51"/>
        <v/>
      </c>
      <c r="BQ173" s="5" t="str">
        <f t="array" ref="BQ173">IFERROR(INDEX($BP$13:$BP$412, MATCH(0, COUNTIF($BQ$12:$BQ172, $BP$13:$BP$412), 0)),"")</f>
        <v/>
      </c>
      <c r="BR173" s="512" t="str">
        <f t="shared" si="46"/>
        <v/>
      </c>
      <c r="BS173" s="512" t="str">
        <f t="array" ref="BS173">IFERROR(INDEX($BR$13:$BR$412, MATCH(0, COUNTIF($BS$12:$BS172, $BR$13:$BR$412), 0)),"")</f>
        <v/>
      </c>
    </row>
    <row r="174" spans="1:71" s="512" customFormat="1" ht="12.75">
      <c r="A174" s="514">
        <f t="shared" si="52"/>
        <v>162</v>
      </c>
      <c r="B174" s="592"/>
      <c r="C174" s="590"/>
      <c r="D174" s="515"/>
      <c r="E174" s="515"/>
      <c r="F174" s="516"/>
      <c r="G174" s="517"/>
      <c r="H174" s="515"/>
      <c r="I174" s="1341" t="str">
        <f>IFERROR(G174/HLOOKUP(H174,RentsUA!$B$8:$J$9,2),"")</f>
        <v/>
      </c>
      <c r="J174" s="515"/>
      <c r="K174" s="521"/>
      <c r="L174" s="857">
        <f t="shared" si="41"/>
        <v>0</v>
      </c>
      <c r="M174" s="856"/>
      <c r="N174" s="518">
        <f t="shared" si="42"/>
        <v>0</v>
      </c>
      <c r="O174" s="588" t="str">
        <f>IF($M174=0,"",IFERROR(($L174+$M174)/(HLOOKUP($D174,RentsUA!$K$12:$Q$35,19,FALSE)),""))</f>
        <v/>
      </c>
      <c r="P174" s="588" t="str">
        <f>IF($M174=0,"",IFERROR(($M174+K174+L174)/(HLOOKUP($D174,RentsUA!$K$12:$Q$35,19,FALSE)),""))</f>
        <v/>
      </c>
      <c r="Q174" s="519"/>
      <c r="R174" s="858" t="str">
        <f>IF($Q174=0,"",VLOOKUP($Q174,RentsUA!$A$12:$H$35,MATCH($D174,RentsUA!$A$12:$H$12,0),FALSE))</f>
        <v/>
      </c>
      <c r="S174" s="517"/>
      <c r="T174" s="859"/>
      <c r="U174" s="857"/>
      <c r="V174" s="858" t="str">
        <f t="shared" si="47"/>
        <v/>
      </c>
      <c r="W174" s="590"/>
      <c r="X174" s="519"/>
      <c r="Y174" s="518" t="str">
        <f>IF(X174=0,"",VLOOKUP($X174,RentsUA!$A$12:$H$35,MATCH($D174,RentsUA!$A$12:$H$12,0),FALSE))</f>
        <v/>
      </c>
      <c r="Z174" s="647" t="str">
        <f t="shared" si="43"/>
        <v/>
      </c>
      <c r="AA174" s="1680" t="str">
        <f>IF(H174="","",IF(G174/HLOOKUP($H174,RentsUA!$M$8:$T$9,2,FALSE)&gt;1,"&gt; 80%","&lt;= 80%"))</f>
        <v/>
      </c>
      <c r="AB174" s="1448"/>
      <c r="AC174" s="1448"/>
      <c r="AD174" s="784"/>
      <c r="AE174" s="521"/>
      <c r="AF174" s="1050" t="str">
        <f>IF(AD174="","",IF(AD174=Lists!$U$3,M174,IF(AD174=Lists!$U$4,V174,IF(AD174=Lists!$U$5,Y174-L174,AE174))))</f>
        <v/>
      </c>
      <c r="AG174" s="518" t="str">
        <f t="shared" si="44"/>
        <v/>
      </c>
      <c r="AH174" s="588" t="str">
        <f t="shared" si="45"/>
        <v/>
      </c>
      <c r="AI174" s="588" t="str">
        <f>IF($AF174=0,0,IFERROR(($L174+$AF174)/(HLOOKUP($D174,RentsUA!$K$12:$Q$35,19,FALSE)),""))</f>
        <v/>
      </c>
      <c r="AJ174" s="588" t="str">
        <f>IF($AF174=0,0,IFERROR(($AF174+K174+L174)/(HLOOKUP($D174,RentsUA!$K$12:$Q$35,19,FALSE)),""))</f>
        <v/>
      </c>
      <c r="AK174" s="588" t="str">
        <f t="shared" si="48"/>
        <v/>
      </c>
      <c r="AL174" s="588" t="str">
        <f t="shared" si="49"/>
        <v/>
      </c>
      <c r="AM174" s="1448" t="str">
        <f t="shared" si="50"/>
        <v/>
      </c>
      <c r="AN174" s="1448" t="str">
        <f>IFERROR(AM174*(1+'7a.20YrDetails'!$F$9),"")</f>
        <v/>
      </c>
      <c r="AO174" s="1448" t="str">
        <f>IFERROR(AN174*(1+'7a.20YrDetails'!$F$9),"")</f>
        <v/>
      </c>
      <c r="AP174" s="1448" t="str">
        <f>IFERROR(AO174*(1+'7a.20YrDetails'!$F$9),"")</f>
        <v/>
      </c>
      <c r="AQ174" s="1448" t="str">
        <f>IFERROR(AP174*(1+'7a.20YrDetails'!$F$9),"")</f>
        <v/>
      </c>
      <c r="AR174" s="859"/>
      <c r="AS174" s="857"/>
      <c r="BP174" s="512" t="str">
        <f t="shared" si="51"/>
        <v/>
      </c>
      <c r="BQ174" s="5" t="str">
        <f t="array" ref="BQ174">IFERROR(INDEX($BP$13:$BP$412, MATCH(0, COUNTIF($BQ$12:$BQ173, $BP$13:$BP$412), 0)),"")</f>
        <v/>
      </c>
      <c r="BR174" s="512" t="str">
        <f t="shared" si="46"/>
        <v/>
      </c>
      <c r="BS174" s="512" t="str">
        <f t="array" ref="BS174">IFERROR(INDEX($BR$13:$BR$412, MATCH(0, COUNTIF($BS$12:$BS173, $BR$13:$BR$412), 0)),"")</f>
        <v/>
      </c>
    </row>
    <row r="175" spans="1:71" s="512" customFormat="1" ht="12.75">
      <c r="A175" s="514">
        <f t="shared" si="52"/>
        <v>163</v>
      </c>
      <c r="B175" s="592"/>
      <c r="C175" s="590"/>
      <c r="D175" s="515"/>
      <c r="E175" s="515"/>
      <c r="F175" s="516"/>
      <c r="G175" s="517"/>
      <c r="H175" s="515"/>
      <c r="I175" s="1341" t="str">
        <f>IFERROR(G175/HLOOKUP(H175,RentsUA!$B$8:$J$9,2),"")</f>
        <v/>
      </c>
      <c r="J175" s="515"/>
      <c r="K175" s="521"/>
      <c r="L175" s="857">
        <f t="shared" si="41"/>
        <v>0</v>
      </c>
      <c r="M175" s="856"/>
      <c r="N175" s="518">
        <f t="shared" si="42"/>
        <v>0</v>
      </c>
      <c r="O175" s="588" t="str">
        <f>IF($M175=0,"",IFERROR(($L175+$M175)/(HLOOKUP($D175,RentsUA!$K$12:$Q$35,19,FALSE)),""))</f>
        <v/>
      </c>
      <c r="P175" s="588" t="str">
        <f>IF($M175=0,"",IFERROR(($M175+K175+L175)/(HLOOKUP($D175,RentsUA!$K$12:$Q$35,19,FALSE)),""))</f>
        <v/>
      </c>
      <c r="Q175" s="519"/>
      <c r="R175" s="858" t="str">
        <f>IF($Q175=0,"",VLOOKUP($Q175,RentsUA!$A$12:$H$35,MATCH($D175,RentsUA!$A$12:$H$12,0),FALSE))</f>
        <v/>
      </c>
      <c r="S175" s="517"/>
      <c r="T175" s="859"/>
      <c r="U175" s="857"/>
      <c r="V175" s="858" t="str">
        <f t="shared" si="47"/>
        <v/>
      </c>
      <c r="W175" s="590"/>
      <c r="X175" s="519"/>
      <c r="Y175" s="518" t="str">
        <f>IF(X175=0,"",VLOOKUP($X175,RentsUA!$A$12:$H$35,MATCH($D175,RentsUA!$A$12:$H$12,0),FALSE))</f>
        <v/>
      </c>
      <c r="Z175" s="647" t="str">
        <f t="shared" si="43"/>
        <v/>
      </c>
      <c r="AA175" s="1680" t="str">
        <f>IF(H175="","",IF(G175/HLOOKUP($H175,RentsUA!$M$8:$T$9,2,FALSE)&gt;1,"&gt; 80%","&lt;= 80%"))</f>
        <v/>
      </c>
      <c r="AB175" s="1448"/>
      <c r="AC175" s="1448"/>
      <c r="AD175" s="784"/>
      <c r="AE175" s="521"/>
      <c r="AF175" s="1050" t="str">
        <f>IF(AD175="","",IF(AD175=Lists!$U$3,M175,IF(AD175=Lists!$U$4,V175,IF(AD175=Lists!$U$5,Y175-L175,AE175))))</f>
        <v/>
      </c>
      <c r="AG175" s="518" t="str">
        <f t="shared" si="44"/>
        <v/>
      </c>
      <c r="AH175" s="588" t="str">
        <f t="shared" si="45"/>
        <v/>
      </c>
      <c r="AI175" s="588" t="str">
        <f>IF($AF175=0,0,IFERROR(($L175+$AF175)/(HLOOKUP($D175,RentsUA!$K$12:$Q$35,19,FALSE)),""))</f>
        <v/>
      </c>
      <c r="AJ175" s="588" t="str">
        <f>IF($AF175=0,0,IFERROR(($AF175+K175+L175)/(HLOOKUP($D175,RentsUA!$K$12:$Q$35,19,FALSE)),""))</f>
        <v/>
      </c>
      <c r="AK175" s="588" t="str">
        <f t="shared" si="48"/>
        <v/>
      </c>
      <c r="AL175" s="588" t="str">
        <f t="shared" si="49"/>
        <v/>
      </c>
      <c r="AM175" s="1448" t="str">
        <f t="shared" si="50"/>
        <v/>
      </c>
      <c r="AN175" s="1448" t="str">
        <f>IFERROR(AM175*(1+'7a.20YrDetails'!$F$9),"")</f>
        <v/>
      </c>
      <c r="AO175" s="1448" t="str">
        <f>IFERROR(AN175*(1+'7a.20YrDetails'!$F$9),"")</f>
        <v/>
      </c>
      <c r="AP175" s="1448" t="str">
        <f>IFERROR(AO175*(1+'7a.20YrDetails'!$F$9),"")</f>
        <v/>
      </c>
      <c r="AQ175" s="1448" t="str">
        <f>IFERROR(AP175*(1+'7a.20YrDetails'!$F$9),"")</f>
        <v/>
      </c>
      <c r="AR175" s="859"/>
      <c r="AS175" s="857"/>
      <c r="BP175" s="512" t="str">
        <f t="shared" si="51"/>
        <v/>
      </c>
      <c r="BQ175" s="5" t="str">
        <f t="array" ref="BQ175">IFERROR(INDEX($BP$13:$BP$412, MATCH(0, COUNTIF($BQ$12:$BQ174, $BP$13:$BP$412), 0)),"")</f>
        <v/>
      </c>
      <c r="BR175" s="512" t="str">
        <f t="shared" si="46"/>
        <v/>
      </c>
      <c r="BS175" s="512" t="str">
        <f t="array" ref="BS175">IFERROR(INDEX($BR$13:$BR$412, MATCH(0, COUNTIF($BS$12:$BS174, $BR$13:$BR$412), 0)),"")</f>
        <v/>
      </c>
    </row>
    <row r="176" spans="1:71" s="512" customFormat="1" ht="12.75">
      <c r="A176" s="514">
        <f t="shared" si="52"/>
        <v>164</v>
      </c>
      <c r="B176" s="592"/>
      <c r="C176" s="590"/>
      <c r="D176" s="515"/>
      <c r="E176" s="515"/>
      <c r="F176" s="516"/>
      <c r="G176" s="517"/>
      <c r="H176" s="515"/>
      <c r="I176" s="1341" t="str">
        <f>IFERROR(G176/HLOOKUP(H176,RentsUA!$B$8:$J$9,2),"")</f>
        <v/>
      </c>
      <c r="J176" s="515"/>
      <c r="K176" s="521"/>
      <c r="L176" s="857">
        <f t="shared" si="41"/>
        <v>0</v>
      </c>
      <c r="M176" s="856"/>
      <c r="N176" s="518">
        <f t="shared" si="42"/>
        <v>0</v>
      </c>
      <c r="O176" s="588" t="str">
        <f>IF($M176=0,"",IFERROR(($L176+$M176)/(HLOOKUP($D176,RentsUA!$K$12:$Q$35,19,FALSE)),""))</f>
        <v/>
      </c>
      <c r="P176" s="588" t="str">
        <f>IF($M176=0,"",IFERROR(($M176+K176+L176)/(HLOOKUP($D176,RentsUA!$K$12:$Q$35,19,FALSE)),""))</f>
        <v/>
      </c>
      <c r="Q176" s="519"/>
      <c r="R176" s="858" t="str">
        <f>IF($Q176=0,"",VLOOKUP($Q176,RentsUA!$A$12:$H$35,MATCH($D176,RentsUA!$A$12:$H$12,0),FALSE))</f>
        <v/>
      </c>
      <c r="S176" s="517"/>
      <c r="T176" s="859"/>
      <c r="U176" s="857"/>
      <c r="V176" s="858" t="str">
        <f t="shared" si="47"/>
        <v/>
      </c>
      <c r="W176" s="590"/>
      <c r="X176" s="519"/>
      <c r="Y176" s="518" t="str">
        <f>IF(X176=0,"",VLOOKUP($X176,RentsUA!$A$12:$H$35,MATCH($D176,RentsUA!$A$12:$H$12,0),FALSE))</f>
        <v/>
      </c>
      <c r="Z176" s="647" t="str">
        <f t="shared" si="43"/>
        <v/>
      </c>
      <c r="AA176" s="1680" t="str">
        <f>IF(H176="","",IF(G176/HLOOKUP($H176,RentsUA!$M$8:$T$9,2,FALSE)&gt;1,"&gt; 80%","&lt;= 80%"))</f>
        <v/>
      </c>
      <c r="AB176" s="1448"/>
      <c r="AC176" s="1448"/>
      <c r="AD176" s="784"/>
      <c r="AE176" s="521"/>
      <c r="AF176" s="1050" t="str">
        <f>IF(AD176="","",IF(AD176=Lists!$U$3,M176,IF(AD176=Lists!$U$4,V176,IF(AD176=Lists!$U$5,Y176-L176,AE176))))</f>
        <v/>
      </c>
      <c r="AG176" s="518" t="str">
        <f t="shared" si="44"/>
        <v/>
      </c>
      <c r="AH176" s="588" t="str">
        <f t="shared" si="45"/>
        <v/>
      </c>
      <c r="AI176" s="588" t="str">
        <f>IF($AF176=0,0,IFERROR(($L176+$AF176)/(HLOOKUP($D176,RentsUA!$K$12:$Q$35,19,FALSE)),""))</f>
        <v/>
      </c>
      <c r="AJ176" s="588" t="str">
        <f>IF($AF176=0,0,IFERROR(($AF176+K176+L176)/(HLOOKUP($D176,RentsUA!$K$12:$Q$35,19,FALSE)),""))</f>
        <v/>
      </c>
      <c r="AK176" s="588" t="str">
        <f t="shared" si="48"/>
        <v/>
      </c>
      <c r="AL176" s="588" t="str">
        <f t="shared" si="49"/>
        <v/>
      </c>
      <c r="AM176" s="1448" t="str">
        <f t="shared" si="50"/>
        <v/>
      </c>
      <c r="AN176" s="1448" t="str">
        <f>IFERROR(AM176*(1+'7a.20YrDetails'!$F$9),"")</f>
        <v/>
      </c>
      <c r="AO176" s="1448" t="str">
        <f>IFERROR(AN176*(1+'7a.20YrDetails'!$F$9),"")</f>
        <v/>
      </c>
      <c r="AP176" s="1448" t="str">
        <f>IFERROR(AO176*(1+'7a.20YrDetails'!$F$9),"")</f>
        <v/>
      </c>
      <c r="AQ176" s="1448" t="str">
        <f>IFERROR(AP176*(1+'7a.20YrDetails'!$F$9),"")</f>
        <v/>
      </c>
      <c r="AR176" s="859"/>
      <c r="AS176" s="857"/>
      <c r="BP176" s="512" t="str">
        <f t="shared" si="51"/>
        <v/>
      </c>
      <c r="BQ176" s="5" t="str">
        <f t="array" ref="BQ176">IFERROR(INDEX($BP$13:$BP$412, MATCH(0, COUNTIF($BQ$12:$BQ175, $BP$13:$BP$412), 0)),"")</f>
        <v/>
      </c>
      <c r="BR176" s="512" t="str">
        <f t="shared" si="46"/>
        <v/>
      </c>
      <c r="BS176" s="512" t="str">
        <f t="array" ref="BS176">IFERROR(INDEX($BR$13:$BR$412, MATCH(0, COUNTIF($BS$12:$BS175, $BR$13:$BR$412), 0)),"")</f>
        <v/>
      </c>
    </row>
    <row r="177" spans="1:71" s="512" customFormat="1" ht="12.75">
      <c r="A177" s="514">
        <f t="shared" si="52"/>
        <v>165</v>
      </c>
      <c r="B177" s="592"/>
      <c r="C177" s="590"/>
      <c r="D177" s="515"/>
      <c r="E177" s="515"/>
      <c r="F177" s="516"/>
      <c r="G177" s="517"/>
      <c r="H177" s="515"/>
      <c r="I177" s="1341" t="str">
        <f>IFERROR(G177/HLOOKUP(H177,RentsUA!$B$8:$J$9,2),"")</f>
        <v/>
      </c>
      <c r="J177" s="515"/>
      <c r="K177" s="521"/>
      <c r="L177" s="857">
        <f t="shared" si="41"/>
        <v>0</v>
      </c>
      <c r="M177" s="856"/>
      <c r="N177" s="518">
        <f t="shared" si="42"/>
        <v>0</v>
      </c>
      <c r="O177" s="588" t="str">
        <f>IF($M177=0,"",IFERROR(($L177+$M177)/(HLOOKUP($D177,RentsUA!$K$12:$Q$35,19,FALSE)),""))</f>
        <v/>
      </c>
      <c r="P177" s="588" t="str">
        <f>IF($M177=0,"",IFERROR(($M177+K177+L177)/(HLOOKUP($D177,RentsUA!$K$12:$Q$35,19,FALSE)),""))</f>
        <v/>
      </c>
      <c r="Q177" s="519"/>
      <c r="R177" s="858" t="str">
        <f>IF($Q177=0,"",VLOOKUP($Q177,RentsUA!$A$12:$H$35,MATCH($D177,RentsUA!$A$12:$H$12,0),FALSE))</f>
        <v/>
      </c>
      <c r="S177" s="517"/>
      <c r="T177" s="859"/>
      <c r="U177" s="857"/>
      <c r="V177" s="858" t="str">
        <f t="shared" si="47"/>
        <v/>
      </c>
      <c r="W177" s="590"/>
      <c r="X177" s="519"/>
      <c r="Y177" s="518" t="str">
        <f>IF(X177=0,"",VLOOKUP($X177,RentsUA!$A$12:$H$35,MATCH($D177,RentsUA!$A$12:$H$12,0),FALSE))</f>
        <v/>
      </c>
      <c r="Z177" s="647" t="str">
        <f t="shared" si="43"/>
        <v/>
      </c>
      <c r="AA177" s="1680" t="str">
        <f>IF(H177="","",IF(G177/HLOOKUP($H177,RentsUA!$M$8:$T$9,2,FALSE)&gt;1,"&gt; 80%","&lt;= 80%"))</f>
        <v/>
      </c>
      <c r="AB177" s="1448"/>
      <c r="AC177" s="1448"/>
      <c r="AD177" s="784"/>
      <c r="AE177" s="521"/>
      <c r="AF177" s="1050" t="str">
        <f>IF(AD177="","",IF(AD177=Lists!$U$3,M177,IF(AD177=Lists!$U$4,V177,IF(AD177=Lists!$U$5,Y177-L177,AE177))))</f>
        <v/>
      </c>
      <c r="AG177" s="518" t="str">
        <f t="shared" si="44"/>
        <v/>
      </c>
      <c r="AH177" s="588" t="str">
        <f t="shared" si="45"/>
        <v/>
      </c>
      <c r="AI177" s="588" t="str">
        <f>IF($AF177=0,0,IFERROR(($L177+$AF177)/(HLOOKUP($D177,RentsUA!$K$12:$Q$35,19,FALSE)),""))</f>
        <v/>
      </c>
      <c r="AJ177" s="588" t="str">
        <f>IF($AF177=0,0,IFERROR(($AF177+K177+L177)/(HLOOKUP($D177,RentsUA!$K$12:$Q$35,19,FALSE)),""))</f>
        <v/>
      </c>
      <c r="AK177" s="588" t="str">
        <f t="shared" si="48"/>
        <v/>
      </c>
      <c r="AL177" s="588" t="str">
        <f t="shared" si="49"/>
        <v/>
      </c>
      <c r="AM177" s="1448" t="str">
        <f t="shared" si="50"/>
        <v/>
      </c>
      <c r="AN177" s="1448" t="str">
        <f>IFERROR(AM177*(1+'7a.20YrDetails'!$F$9),"")</f>
        <v/>
      </c>
      <c r="AO177" s="1448" t="str">
        <f>IFERROR(AN177*(1+'7a.20YrDetails'!$F$9),"")</f>
        <v/>
      </c>
      <c r="AP177" s="1448" t="str">
        <f>IFERROR(AO177*(1+'7a.20YrDetails'!$F$9),"")</f>
        <v/>
      </c>
      <c r="AQ177" s="1448" t="str">
        <f>IFERROR(AP177*(1+'7a.20YrDetails'!$F$9),"")</f>
        <v/>
      </c>
      <c r="AR177" s="859"/>
      <c r="AS177" s="857"/>
      <c r="BP177" s="512" t="str">
        <f t="shared" si="51"/>
        <v/>
      </c>
      <c r="BQ177" s="5" t="str">
        <f t="array" ref="BQ177">IFERROR(INDEX($BP$13:$BP$412, MATCH(0, COUNTIF($BQ$12:$BQ176, $BP$13:$BP$412), 0)),"")</f>
        <v/>
      </c>
      <c r="BR177" s="512" t="str">
        <f t="shared" si="46"/>
        <v/>
      </c>
      <c r="BS177" s="512" t="str">
        <f t="array" ref="BS177">IFERROR(INDEX($BR$13:$BR$412, MATCH(0, COUNTIF($BS$12:$BS176, $BR$13:$BR$412), 0)),"")</f>
        <v/>
      </c>
    </row>
    <row r="178" spans="1:71" s="512" customFormat="1" ht="12.75">
      <c r="A178" s="514">
        <f t="shared" si="52"/>
        <v>166</v>
      </c>
      <c r="B178" s="592"/>
      <c r="C178" s="590"/>
      <c r="D178" s="515"/>
      <c r="E178" s="515"/>
      <c r="F178" s="516"/>
      <c r="G178" s="517"/>
      <c r="H178" s="515"/>
      <c r="I178" s="1341" t="str">
        <f>IFERROR(G178/HLOOKUP(H178,RentsUA!$B$8:$J$9,2),"")</f>
        <v/>
      </c>
      <c r="J178" s="515"/>
      <c r="K178" s="521"/>
      <c r="L178" s="857">
        <f t="shared" si="41"/>
        <v>0</v>
      </c>
      <c r="M178" s="856"/>
      <c r="N178" s="518">
        <f t="shared" si="42"/>
        <v>0</v>
      </c>
      <c r="O178" s="588" t="str">
        <f>IF($M178=0,"",IFERROR(($L178+$M178)/(HLOOKUP($D178,RentsUA!$K$12:$Q$35,19,FALSE)),""))</f>
        <v/>
      </c>
      <c r="P178" s="588" t="str">
        <f>IF($M178=0,"",IFERROR(($M178+K178+L178)/(HLOOKUP($D178,RentsUA!$K$12:$Q$35,19,FALSE)),""))</f>
        <v/>
      </c>
      <c r="Q178" s="519"/>
      <c r="R178" s="858" t="str">
        <f>IF($Q178=0,"",VLOOKUP($Q178,RentsUA!$A$12:$H$35,MATCH($D178,RentsUA!$A$12:$H$12,0),FALSE))</f>
        <v/>
      </c>
      <c r="S178" s="517"/>
      <c r="T178" s="859"/>
      <c r="U178" s="857"/>
      <c r="V178" s="858" t="str">
        <f t="shared" si="47"/>
        <v/>
      </c>
      <c r="W178" s="590"/>
      <c r="X178" s="519"/>
      <c r="Y178" s="518" t="str">
        <f>IF(X178=0,"",VLOOKUP($X178,RentsUA!$A$12:$H$35,MATCH($D178,RentsUA!$A$12:$H$12,0),FALSE))</f>
        <v/>
      </c>
      <c r="Z178" s="647" t="str">
        <f t="shared" si="43"/>
        <v/>
      </c>
      <c r="AA178" s="1680" t="str">
        <f>IF(H178="","",IF(G178/HLOOKUP($H178,RentsUA!$M$8:$T$9,2,FALSE)&gt;1,"&gt; 80%","&lt;= 80%"))</f>
        <v/>
      </c>
      <c r="AB178" s="1448"/>
      <c r="AC178" s="1448"/>
      <c r="AD178" s="784"/>
      <c r="AE178" s="521"/>
      <c r="AF178" s="1050" t="str">
        <f>IF(AD178="","",IF(AD178=Lists!$U$3,M178,IF(AD178=Lists!$U$4,V178,IF(AD178=Lists!$U$5,Y178-L178,AE178))))</f>
        <v/>
      </c>
      <c r="AG178" s="518" t="str">
        <f t="shared" si="44"/>
        <v/>
      </c>
      <c r="AH178" s="588" t="str">
        <f t="shared" si="45"/>
        <v/>
      </c>
      <c r="AI178" s="588" t="str">
        <f>IF($AF178=0,0,IFERROR(($L178+$AF178)/(HLOOKUP($D178,RentsUA!$K$12:$Q$35,19,FALSE)),""))</f>
        <v/>
      </c>
      <c r="AJ178" s="588" t="str">
        <f>IF($AF178=0,0,IFERROR(($AF178+K178+L178)/(HLOOKUP($D178,RentsUA!$K$12:$Q$35,19,FALSE)),""))</f>
        <v/>
      </c>
      <c r="AK178" s="588" t="str">
        <f t="shared" si="48"/>
        <v/>
      </c>
      <c r="AL178" s="588" t="str">
        <f t="shared" si="49"/>
        <v/>
      </c>
      <c r="AM178" s="1448" t="str">
        <f t="shared" si="50"/>
        <v/>
      </c>
      <c r="AN178" s="1448" t="str">
        <f>IFERROR(AM178*(1+'7a.20YrDetails'!$F$9),"")</f>
        <v/>
      </c>
      <c r="AO178" s="1448" t="str">
        <f>IFERROR(AN178*(1+'7a.20YrDetails'!$F$9),"")</f>
        <v/>
      </c>
      <c r="AP178" s="1448" t="str">
        <f>IFERROR(AO178*(1+'7a.20YrDetails'!$F$9),"")</f>
        <v/>
      </c>
      <c r="AQ178" s="1448" t="str">
        <f>IFERROR(AP178*(1+'7a.20YrDetails'!$F$9),"")</f>
        <v/>
      </c>
      <c r="AR178" s="859"/>
      <c r="AS178" s="857"/>
      <c r="BP178" s="512" t="str">
        <f t="shared" si="51"/>
        <v/>
      </c>
      <c r="BQ178" s="5" t="str">
        <f t="array" ref="BQ178">IFERROR(INDEX($BP$13:$BP$412, MATCH(0, COUNTIF($BQ$12:$BQ177, $BP$13:$BP$412), 0)),"")</f>
        <v/>
      </c>
      <c r="BR178" s="512" t="str">
        <f t="shared" si="46"/>
        <v/>
      </c>
      <c r="BS178" s="512" t="str">
        <f t="array" ref="BS178">IFERROR(INDEX($BR$13:$BR$412, MATCH(0, COUNTIF($BS$12:$BS177, $BR$13:$BR$412), 0)),"")</f>
        <v/>
      </c>
    </row>
    <row r="179" spans="1:71" s="512" customFormat="1" ht="12.75">
      <c r="A179" s="514">
        <f t="shared" si="52"/>
        <v>167</v>
      </c>
      <c r="B179" s="592"/>
      <c r="C179" s="590"/>
      <c r="D179" s="515"/>
      <c r="E179" s="515"/>
      <c r="F179" s="516"/>
      <c r="G179" s="517"/>
      <c r="H179" s="515"/>
      <c r="I179" s="1341" t="str">
        <f>IFERROR(G179/HLOOKUP(H179,RentsUA!$B$8:$J$9,2),"")</f>
        <v/>
      </c>
      <c r="J179" s="515"/>
      <c r="K179" s="521"/>
      <c r="L179" s="857">
        <f t="shared" si="41"/>
        <v>0</v>
      </c>
      <c r="M179" s="856"/>
      <c r="N179" s="518">
        <f t="shared" si="42"/>
        <v>0</v>
      </c>
      <c r="O179" s="588" t="str">
        <f>IF($M179=0,"",IFERROR(($L179+$M179)/(HLOOKUP($D179,RentsUA!$K$12:$Q$35,19,FALSE)),""))</f>
        <v/>
      </c>
      <c r="P179" s="588" t="str">
        <f>IF($M179=0,"",IFERROR(($M179+K179+L179)/(HLOOKUP($D179,RentsUA!$K$12:$Q$35,19,FALSE)),""))</f>
        <v/>
      </c>
      <c r="Q179" s="519"/>
      <c r="R179" s="858" t="str">
        <f>IF($Q179=0,"",VLOOKUP($Q179,RentsUA!$A$12:$H$35,MATCH($D179,RentsUA!$A$12:$H$12,0),FALSE))</f>
        <v/>
      </c>
      <c r="S179" s="517"/>
      <c r="T179" s="859"/>
      <c r="U179" s="857"/>
      <c r="V179" s="858" t="str">
        <f t="shared" si="47"/>
        <v/>
      </c>
      <c r="W179" s="590"/>
      <c r="X179" s="519"/>
      <c r="Y179" s="518" t="str">
        <f>IF(X179=0,"",VLOOKUP($X179,RentsUA!$A$12:$H$35,MATCH($D179,RentsUA!$A$12:$H$12,0),FALSE))</f>
        <v/>
      </c>
      <c r="Z179" s="647" t="str">
        <f t="shared" si="43"/>
        <v/>
      </c>
      <c r="AA179" s="1680" t="str">
        <f>IF(H179="","",IF(G179/HLOOKUP($H179,RentsUA!$M$8:$T$9,2,FALSE)&gt;1,"&gt; 80%","&lt;= 80%"))</f>
        <v/>
      </c>
      <c r="AB179" s="1448"/>
      <c r="AC179" s="1448"/>
      <c r="AD179" s="784"/>
      <c r="AE179" s="521"/>
      <c r="AF179" s="1050" t="str">
        <f>IF(AD179="","",IF(AD179=Lists!$U$3,M179,IF(AD179=Lists!$U$4,V179,IF(AD179=Lists!$U$5,Y179-L179,AE179))))</f>
        <v/>
      </c>
      <c r="AG179" s="518" t="str">
        <f t="shared" si="44"/>
        <v/>
      </c>
      <c r="AH179" s="588" t="str">
        <f t="shared" si="45"/>
        <v/>
      </c>
      <c r="AI179" s="588" t="str">
        <f>IF($AF179=0,0,IFERROR(($L179+$AF179)/(HLOOKUP($D179,RentsUA!$K$12:$Q$35,19,FALSE)),""))</f>
        <v/>
      </c>
      <c r="AJ179" s="588" t="str">
        <f>IF($AF179=0,0,IFERROR(($AF179+K179+L179)/(HLOOKUP($D179,RentsUA!$K$12:$Q$35,19,FALSE)),""))</f>
        <v/>
      </c>
      <c r="AK179" s="588" t="str">
        <f t="shared" si="48"/>
        <v/>
      </c>
      <c r="AL179" s="588" t="str">
        <f t="shared" si="49"/>
        <v/>
      </c>
      <c r="AM179" s="1448" t="str">
        <f t="shared" si="50"/>
        <v/>
      </c>
      <c r="AN179" s="1448" t="str">
        <f>IFERROR(AM179*(1+'7a.20YrDetails'!$F$9),"")</f>
        <v/>
      </c>
      <c r="AO179" s="1448" t="str">
        <f>IFERROR(AN179*(1+'7a.20YrDetails'!$F$9),"")</f>
        <v/>
      </c>
      <c r="AP179" s="1448" t="str">
        <f>IFERROR(AO179*(1+'7a.20YrDetails'!$F$9),"")</f>
        <v/>
      </c>
      <c r="AQ179" s="1448" t="str">
        <f>IFERROR(AP179*(1+'7a.20YrDetails'!$F$9),"")</f>
        <v/>
      </c>
      <c r="AR179" s="859"/>
      <c r="AS179" s="857"/>
      <c r="BP179" s="512" t="str">
        <f t="shared" si="51"/>
        <v/>
      </c>
      <c r="BQ179" s="5" t="str">
        <f t="array" ref="BQ179">IFERROR(INDEX($BP$13:$BP$412, MATCH(0, COUNTIF($BQ$12:$BQ178, $BP$13:$BP$412), 0)),"")</f>
        <v/>
      </c>
      <c r="BR179" s="512" t="str">
        <f t="shared" si="46"/>
        <v/>
      </c>
      <c r="BS179" s="512" t="str">
        <f t="array" ref="BS179">IFERROR(INDEX($BR$13:$BR$412, MATCH(0, COUNTIF($BS$12:$BS178, $BR$13:$BR$412), 0)),"")</f>
        <v/>
      </c>
    </row>
    <row r="180" spans="1:71" s="512" customFormat="1" ht="12.75">
      <c r="A180" s="514">
        <f t="shared" si="52"/>
        <v>168</v>
      </c>
      <c r="B180" s="592"/>
      <c r="C180" s="590"/>
      <c r="D180" s="515"/>
      <c r="E180" s="515"/>
      <c r="F180" s="516"/>
      <c r="G180" s="517"/>
      <c r="H180" s="515"/>
      <c r="I180" s="1341" t="str">
        <f>IFERROR(G180/HLOOKUP(H180,RentsUA!$B$8:$J$9,2),"")</f>
        <v/>
      </c>
      <c r="J180" s="515"/>
      <c r="K180" s="521"/>
      <c r="L180" s="857">
        <f t="shared" si="41"/>
        <v>0</v>
      </c>
      <c r="M180" s="856"/>
      <c r="N180" s="518">
        <f t="shared" si="42"/>
        <v>0</v>
      </c>
      <c r="O180" s="588" t="str">
        <f>IF($M180=0,"",IFERROR(($L180+$M180)/(HLOOKUP($D180,RentsUA!$K$12:$Q$35,19,FALSE)),""))</f>
        <v/>
      </c>
      <c r="P180" s="588" t="str">
        <f>IF($M180=0,"",IFERROR(($M180+K180+L180)/(HLOOKUP($D180,RentsUA!$K$12:$Q$35,19,FALSE)),""))</f>
        <v/>
      </c>
      <c r="Q180" s="519"/>
      <c r="R180" s="858" t="str">
        <f>IF($Q180=0,"",VLOOKUP($Q180,RentsUA!$A$12:$H$35,MATCH($D180,RentsUA!$A$12:$H$12,0),FALSE))</f>
        <v/>
      </c>
      <c r="S180" s="517"/>
      <c r="T180" s="859"/>
      <c r="U180" s="857"/>
      <c r="V180" s="858" t="str">
        <f t="shared" si="47"/>
        <v/>
      </c>
      <c r="W180" s="590"/>
      <c r="X180" s="519"/>
      <c r="Y180" s="518" t="str">
        <f>IF(X180=0,"",VLOOKUP($X180,RentsUA!$A$12:$H$35,MATCH($D180,RentsUA!$A$12:$H$12,0),FALSE))</f>
        <v/>
      </c>
      <c r="Z180" s="647" t="str">
        <f t="shared" si="43"/>
        <v/>
      </c>
      <c r="AA180" s="1680" t="str">
        <f>IF(H180="","",IF(G180/HLOOKUP($H180,RentsUA!$M$8:$T$9,2,FALSE)&gt;1,"&gt; 80%","&lt;= 80%"))</f>
        <v/>
      </c>
      <c r="AB180" s="1448"/>
      <c r="AC180" s="1448"/>
      <c r="AD180" s="784"/>
      <c r="AE180" s="521"/>
      <c r="AF180" s="1050" t="str">
        <f>IF(AD180="","",IF(AD180=Lists!$U$3,M180,IF(AD180=Lists!$U$4,V180,IF(AD180=Lists!$U$5,Y180-L180,AE180))))</f>
        <v/>
      </c>
      <c r="AG180" s="518" t="str">
        <f t="shared" si="44"/>
        <v/>
      </c>
      <c r="AH180" s="588" t="str">
        <f t="shared" si="45"/>
        <v/>
      </c>
      <c r="AI180" s="588" t="str">
        <f>IF($AF180=0,0,IFERROR(($L180+$AF180)/(HLOOKUP($D180,RentsUA!$K$12:$Q$35,19,FALSE)),""))</f>
        <v/>
      </c>
      <c r="AJ180" s="588" t="str">
        <f>IF($AF180=0,0,IFERROR(($AF180+K180+L180)/(HLOOKUP($D180,RentsUA!$K$12:$Q$35,19,FALSE)),""))</f>
        <v/>
      </c>
      <c r="AK180" s="588" t="str">
        <f t="shared" si="48"/>
        <v/>
      </c>
      <c r="AL180" s="588" t="str">
        <f t="shared" si="49"/>
        <v/>
      </c>
      <c r="AM180" s="1448" t="str">
        <f t="shared" si="50"/>
        <v/>
      </c>
      <c r="AN180" s="1448" t="str">
        <f>IFERROR(AM180*(1+'7a.20YrDetails'!$F$9),"")</f>
        <v/>
      </c>
      <c r="AO180" s="1448" t="str">
        <f>IFERROR(AN180*(1+'7a.20YrDetails'!$F$9),"")</f>
        <v/>
      </c>
      <c r="AP180" s="1448" t="str">
        <f>IFERROR(AO180*(1+'7a.20YrDetails'!$F$9),"")</f>
        <v/>
      </c>
      <c r="AQ180" s="1448" t="str">
        <f>IFERROR(AP180*(1+'7a.20YrDetails'!$F$9),"")</f>
        <v/>
      </c>
      <c r="AR180" s="859"/>
      <c r="AS180" s="857"/>
      <c r="BP180" s="512" t="str">
        <f t="shared" si="51"/>
        <v/>
      </c>
      <c r="BQ180" s="5" t="str">
        <f t="array" ref="BQ180">IFERROR(INDEX($BP$13:$BP$412, MATCH(0, COUNTIF($BQ$12:$BQ179, $BP$13:$BP$412), 0)),"")</f>
        <v/>
      </c>
      <c r="BR180" s="512" t="str">
        <f t="shared" si="46"/>
        <v/>
      </c>
      <c r="BS180" s="512" t="str">
        <f t="array" ref="BS180">IFERROR(INDEX($BR$13:$BR$412, MATCH(0, COUNTIF($BS$12:$BS179, $BR$13:$BR$412), 0)),"")</f>
        <v/>
      </c>
    </row>
    <row r="181" spans="1:71" s="512" customFormat="1" ht="12.75">
      <c r="A181" s="514">
        <f t="shared" si="52"/>
        <v>169</v>
      </c>
      <c r="B181" s="592"/>
      <c r="C181" s="590"/>
      <c r="D181" s="515"/>
      <c r="E181" s="515"/>
      <c r="F181" s="516"/>
      <c r="G181" s="517"/>
      <c r="H181" s="515"/>
      <c r="I181" s="1341" t="str">
        <f>IFERROR(G181/HLOOKUP(H181,RentsUA!$B$8:$J$9,2),"")</f>
        <v/>
      </c>
      <c r="J181" s="515"/>
      <c r="K181" s="521"/>
      <c r="L181" s="857">
        <f t="shared" si="41"/>
        <v>0</v>
      </c>
      <c r="M181" s="856"/>
      <c r="N181" s="518">
        <f t="shared" si="42"/>
        <v>0</v>
      </c>
      <c r="O181" s="588" t="str">
        <f>IF($M181=0,"",IFERROR(($L181+$M181)/(HLOOKUP($D181,RentsUA!$K$12:$Q$35,19,FALSE)),""))</f>
        <v/>
      </c>
      <c r="P181" s="588" t="str">
        <f>IF($M181=0,"",IFERROR(($M181+K181+L181)/(HLOOKUP($D181,RentsUA!$K$12:$Q$35,19,FALSE)),""))</f>
        <v/>
      </c>
      <c r="Q181" s="519"/>
      <c r="R181" s="858" t="str">
        <f>IF($Q181=0,"",VLOOKUP($Q181,RentsUA!$A$12:$H$35,MATCH($D181,RentsUA!$A$12:$H$12,0),FALSE))</f>
        <v/>
      </c>
      <c r="S181" s="517"/>
      <c r="T181" s="859"/>
      <c r="U181" s="857"/>
      <c r="V181" s="858" t="str">
        <f t="shared" si="47"/>
        <v/>
      </c>
      <c r="W181" s="590"/>
      <c r="X181" s="519"/>
      <c r="Y181" s="518" t="str">
        <f>IF(X181=0,"",VLOOKUP($X181,RentsUA!$A$12:$H$35,MATCH($D181,RentsUA!$A$12:$H$12,0),FALSE))</f>
        <v/>
      </c>
      <c r="Z181" s="647" t="str">
        <f t="shared" si="43"/>
        <v/>
      </c>
      <c r="AA181" s="1680" t="str">
        <f>IF(H181="","",IF(G181/HLOOKUP($H181,RentsUA!$M$8:$T$9,2,FALSE)&gt;1,"&gt; 80%","&lt;= 80%"))</f>
        <v/>
      </c>
      <c r="AB181" s="1448"/>
      <c r="AC181" s="1448"/>
      <c r="AD181" s="784"/>
      <c r="AE181" s="521"/>
      <c r="AF181" s="1050" t="str">
        <f>IF(AD181="","",IF(AD181=Lists!$U$3,M181,IF(AD181=Lists!$U$4,V181,IF(AD181=Lists!$U$5,Y181-L181,AE181))))</f>
        <v/>
      </c>
      <c r="AG181" s="518" t="str">
        <f t="shared" si="44"/>
        <v/>
      </c>
      <c r="AH181" s="588" t="str">
        <f t="shared" si="45"/>
        <v/>
      </c>
      <c r="AI181" s="588" t="str">
        <f>IF($AF181=0,0,IFERROR(($L181+$AF181)/(HLOOKUP($D181,RentsUA!$K$12:$Q$35,19,FALSE)),""))</f>
        <v/>
      </c>
      <c r="AJ181" s="588" t="str">
        <f>IF($AF181=0,0,IFERROR(($AF181+K181+L181)/(HLOOKUP($D181,RentsUA!$K$12:$Q$35,19,FALSE)),""))</f>
        <v/>
      </c>
      <c r="AK181" s="588" t="str">
        <f t="shared" si="48"/>
        <v/>
      </c>
      <c r="AL181" s="588" t="str">
        <f t="shared" si="49"/>
        <v/>
      </c>
      <c r="AM181" s="1448" t="str">
        <f t="shared" si="50"/>
        <v/>
      </c>
      <c r="AN181" s="1448" t="str">
        <f>IFERROR(AM181*(1+'7a.20YrDetails'!$F$9),"")</f>
        <v/>
      </c>
      <c r="AO181" s="1448" t="str">
        <f>IFERROR(AN181*(1+'7a.20YrDetails'!$F$9),"")</f>
        <v/>
      </c>
      <c r="AP181" s="1448" t="str">
        <f>IFERROR(AO181*(1+'7a.20YrDetails'!$F$9),"")</f>
        <v/>
      </c>
      <c r="AQ181" s="1448" t="str">
        <f>IFERROR(AP181*(1+'7a.20YrDetails'!$F$9),"")</f>
        <v/>
      </c>
      <c r="AR181" s="859"/>
      <c r="AS181" s="857"/>
      <c r="BP181" s="512" t="str">
        <f t="shared" si="51"/>
        <v/>
      </c>
      <c r="BQ181" s="5" t="str">
        <f t="array" ref="BQ181">IFERROR(INDEX($BP$13:$BP$412, MATCH(0, COUNTIF($BQ$12:$BQ180, $BP$13:$BP$412), 0)),"")</f>
        <v/>
      </c>
      <c r="BR181" s="512" t="str">
        <f t="shared" si="46"/>
        <v/>
      </c>
      <c r="BS181" s="512" t="str">
        <f t="array" ref="BS181">IFERROR(INDEX($BR$13:$BR$412, MATCH(0, COUNTIF($BS$12:$BS180, $BR$13:$BR$412), 0)),"")</f>
        <v/>
      </c>
    </row>
    <row r="182" spans="1:71" s="512" customFormat="1" ht="12.75">
      <c r="A182" s="514">
        <f t="shared" si="52"/>
        <v>170</v>
      </c>
      <c r="B182" s="592"/>
      <c r="C182" s="590"/>
      <c r="D182" s="515"/>
      <c r="E182" s="515"/>
      <c r="F182" s="516"/>
      <c r="G182" s="517"/>
      <c r="H182" s="515"/>
      <c r="I182" s="1341" t="str">
        <f>IFERROR(G182/HLOOKUP(H182,RentsUA!$B$8:$J$9,2),"")</f>
        <v/>
      </c>
      <c r="J182" s="515"/>
      <c r="K182" s="521"/>
      <c r="L182" s="857">
        <f t="shared" si="41"/>
        <v>0</v>
      </c>
      <c r="M182" s="856"/>
      <c r="N182" s="518">
        <f t="shared" si="42"/>
        <v>0</v>
      </c>
      <c r="O182" s="588" t="str">
        <f>IF($M182=0,"",IFERROR(($L182+$M182)/(HLOOKUP($D182,RentsUA!$K$12:$Q$35,19,FALSE)),""))</f>
        <v/>
      </c>
      <c r="P182" s="588" t="str">
        <f>IF($M182=0,"",IFERROR(($M182+K182+L182)/(HLOOKUP($D182,RentsUA!$K$12:$Q$35,19,FALSE)),""))</f>
        <v/>
      </c>
      <c r="Q182" s="519"/>
      <c r="R182" s="858" t="str">
        <f>IF($Q182=0,"",VLOOKUP($Q182,RentsUA!$A$12:$H$35,MATCH($D182,RentsUA!$A$12:$H$12,0),FALSE))</f>
        <v/>
      </c>
      <c r="S182" s="517"/>
      <c r="T182" s="859"/>
      <c r="U182" s="857"/>
      <c r="V182" s="858" t="str">
        <f t="shared" si="47"/>
        <v/>
      </c>
      <c r="W182" s="590"/>
      <c r="X182" s="519"/>
      <c r="Y182" s="518" t="str">
        <f>IF(X182=0,"",VLOOKUP($X182,RentsUA!$A$12:$H$35,MATCH($D182,RentsUA!$A$12:$H$12,0),FALSE))</f>
        <v/>
      </c>
      <c r="Z182" s="647" t="str">
        <f t="shared" si="43"/>
        <v/>
      </c>
      <c r="AA182" s="1680" t="str">
        <f>IF(H182="","",IF(G182/HLOOKUP($H182,RentsUA!$M$8:$T$9,2,FALSE)&gt;1,"&gt; 80%","&lt;= 80%"))</f>
        <v/>
      </c>
      <c r="AB182" s="1448"/>
      <c r="AC182" s="1448"/>
      <c r="AD182" s="784"/>
      <c r="AE182" s="521"/>
      <c r="AF182" s="1050" t="str">
        <f>IF(AD182="","",IF(AD182=Lists!$U$3,M182,IF(AD182=Lists!$U$4,V182,IF(AD182=Lists!$U$5,Y182-L182,AE182))))</f>
        <v/>
      </c>
      <c r="AG182" s="518" t="str">
        <f t="shared" si="44"/>
        <v/>
      </c>
      <c r="AH182" s="588" t="str">
        <f t="shared" si="45"/>
        <v/>
      </c>
      <c r="AI182" s="588" t="str">
        <f>IF($AF182=0,0,IFERROR(($L182+$AF182)/(HLOOKUP($D182,RentsUA!$K$12:$Q$35,19,FALSE)),""))</f>
        <v/>
      </c>
      <c r="AJ182" s="588" t="str">
        <f>IF($AF182=0,0,IFERROR(($AF182+K182+L182)/(HLOOKUP($D182,RentsUA!$K$12:$Q$35,19,FALSE)),""))</f>
        <v/>
      </c>
      <c r="AK182" s="588" t="str">
        <f t="shared" si="48"/>
        <v/>
      </c>
      <c r="AL182" s="588" t="str">
        <f t="shared" si="49"/>
        <v/>
      </c>
      <c r="AM182" s="1448" t="str">
        <f t="shared" si="50"/>
        <v/>
      </c>
      <c r="AN182" s="1448" t="str">
        <f>IFERROR(AM182*(1+'7a.20YrDetails'!$F$9),"")</f>
        <v/>
      </c>
      <c r="AO182" s="1448" t="str">
        <f>IFERROR(AN182*(1+'7a.20YrDetails'!$F$9),"")</f>
        <v/>
      </c>
      <c r="AP182" s="1448" t="str">
        <f>IFERROR(AO182*(1+'7a.20YrDetails'!$F$9),"")</f>
        <v/>
      </c>
      <c r="AQ182" s="1448" t="str">
        <f>IFERROR(AP182*(1+'7a.20YrDetails'!$F$9),"")</f>
        <v/>
      </c>
      <c r="AR182" s="859"/>
      <c r="AS182" s="857"/>
      <c r="BP182" s="512" t="str">
        <f t="shared" si="51"/>
        <v/>
      </c>
      <c r="BQ182" s="5" t="str">
        <f t="array" ref="BQ182">IFERROR(INDEX($BP$13:$BP$412, MATCH(0, COUNTIF($BQ$12:$BQ181, $BP$13:$BP$412), 0)),"")</f>
        <v/>
      </c>
      <c r="BR182" s="512" t="str">
        <f t="shared" si="46"/>
        <v/>
      </c>
      <c r="BS182" s="512" t="str">
        <f t="array" ref="BS182">IFERROR(INDEX($BR$13:$BR$412, MATCH(0, COUNTIF($BS$12:$BS181, $BR$13:$BR$412), 0)),"")</f>
        <v/>
      </c>
    </row>
    <row r="183" spans="1:71" s="512" customFormat="1" ht="12.75">
      <c r="A183" s="514">
        <f t="shared" si="52"/>
        <v>171</v>
      </c>
      <c r="B183" s="592"/>
      <c r="C183" s="590"/>
      <c r="D183" s="515"/>
      <c r="E183" s="515"/>
      <c r="F183" s="516"/>
      <c r="G183" s="517"/>
      <c r="H183" s="515"/>
      <c r="I183" s="1341" t="str">
        <f>IFERROR(G183/HLOOKUP(H183,RentsUA!$B$8:$J$9,2),"")</f>
        <v/>
      </c>
      <c r="J183" s="515"/>
      <c r="K183" s="521"/>
      <c r="L183" s="857">
        <f t="shared" si="41"/>
        <v>0</v>
      </c>
      <c r="M183" s="856"/>
      <c r="N183" s="518">
        <f t="shared" si="42"/>
        <v>0</v>
      </c>
      <c r="O183" s="588" t="str">
        <f>IF($M183=0,"",IFERROR(($L183+$M183)/(HLOOKUP($D183,RentsUA!$K$12:$Q$35,19,FALSE)),""))</f>
        <v/>
      </c>
      <c r="P183" s="588" t="str">
        <f>IF($M183=0,"",IFERROR(($M183+K183+L183)/(HLOOKUP($D183,RentsUA!$K$12:$Q$35,19,FALSE)),""))</f>
        <v/>
      </c>
      <c r="Q183" s="519"/>
      <c r="R183" s="858" t="str">
        <f>IF($Q183=0,"",VLOOKUP($Q183,RentsUA!$A$12:$H$35,MATCH($D183,RentsUA!$A$12:$H$12,0),FALSE))</f>
        <v/>
      </c>
      <c r="S183" s="517"/>
      <c r="T183" s="859"/>
      <c r="U183" s="857"/>
      <c r="V183" s="858" t="str">
        <f t="shared" si="47"/>
        <v/>
      </c>
      <c r="W183" s="590"/>
      <c r="X183" s="519"/>
      <c r="Y183" s="518" t="str">
        <f>IF(X183=0,"",VLOOKUP($X183,RentsUA!$A$12:$H$35,MATCH($D183,RentsUA!$A$12:$H$12,0),FALSE))</f>
        <v/>
      </c>
      <c r="Z183" s="647" t="str">
        <f t="shared" si="43"/>
        <v/>
      </c>
      <c r="AA183" s="1680" t="str">
        <f>IF(H183="","",IF(G183/HLOOKUP($H183,RentsUA!$M$8:$T$9,2,FALSE)&gt;1,"&gt; 80%","&lt;= 80%"))</f>
        <v/>
      </c>
      <c r="AB183" s="1448"/>
      <c r="AC183" s="1448"/>
      <c r="AD183" s="784"/>
      <c r="AE183" s="521"/>
      <c r="AF183" s="1050" t="str">
        <f>IF(AD183="","",IF(AD183=Lists!$U$3,M183,IF(AD183=Lists!$U$4,V183,IF(AD183=Lists!$U$5,Y183-L183,AE183))))</f>
        <v/>
      </c>
      <c r="AG183" s="518" t="str">
        <f t="shared" si="44"/>
        <v/>
      </c>
      <c r="AH183" s="588" t="str">
        <f t="shared" si="45"/>
        <v/>
      </c>
      <c r="AI183" s="588" t="str">
        <f>IF($AF183=0,0,IFERROR(($L183+$AF183)/(HLOOKUP($D183,RentsUA!$K$12:$Q$35,19,FALSE)),""))</f>
        <v/>
      </c>
      <c r="AJ183" s="588" t="str">
        <f>IF($AF183=0,0,IFERROR(($AF183+K183+L183)/(HLOOKUP($D183,RentsUA!$K$12:$Q$35,19,FALSE)),""))</f>
        <v/>
      </c>
      <c r="AK183" s="588" t="str">
        <f t="shared" si="48"/>
        <v/>
      </c>
      <c r="AL183" s="588" t="str">
        <f t="shared" si="49"/>
        <v/>
      </c>
      <c r="AM183" s="1448" t="str">
        <f t="shared" si="50"/>
        <v/>
      </c>
      <c r="AN183" s="1448" t="str">
        <f>IFERROR(AM183*(1+'7a.20YrDetails'!$F$9),"")</f>
        <v/>
      </c>
      <c r="AO183" s="1448" t="str">
        <f>IFERROR(AN183*(1+'7a.20YrDetails'!$F$9),"")</f>
        <v/>
      </c>
      <c r="AP183" s="1448" t="str">
        <f>IFERROR(AO183*(1+'7a.20YrDetails'!$F$9),"")</f>
        <v/>
      </c>
      <c r="AQ183" s="1448" t="str">
        <f>IFERROR(AP183*(1+'7a.20YrDetails'!$F$9),"")</f>
        <v/>
      </c>
      <c r="AR183" s="859"/>
      <c r="AS183" s="857"/>
      <c r="BP183" s="512" t="str">
        <f t="shared" si="51"/>
        <v/>
      </c>
      <c r="BQ183" s="5" t="str">
        <f t="array" ref="BQ183">IFERROR(INDEX($BP$13:$BP$412, MATCH(0, COUNTIF($BQ$12:$BQ182, $BP$13:$BP$412), 0)),"")</f>
        <v/>
      </c>
      <c r="BR183" s="512" t="str">
        <f t="shared" si="46"/>
        <v/>
      </c>
      <c r="BS183" s="512" t="str">
        <f t="array" ref="BS183">IFERROR(INDEX($BR$13:$BR$412, MATCH(0, COUNTIF($BS$12:$BS182, $BR$13:$BR$412), 0)),"")</f>
        <v/>
      </c>
    </row>
    <row r="184" spans="1:71" s="512" customFormat="1" ht="12.75">
      <c r="A184" s="514">
        <f t="shared" si="52"/>
        <v>172</v>
      </c>
      <c r="B184" s="592"/>
      <c r="C184" s="590"/>
      <c r="D184" s="515"/>
      <c r="E184" s="515"/>
      <c r="F184" s="516"/>
      <c r="G184" s="517"/>
      <c r="H184" s="515"/>
      <c r="I184" s="1341" t="str">
        <f>IFERROR(G184/HLOOKUP(H184,RentsUA!$B$8:$J$9,2),"")</f>
        <v/>
      </c>
      <c r="J184" s="515"/>
      <c r="K184" s="521"/>
      <c r="L184" s="857">
        <f t="shared" si="41"/>
        <v>0</v>
      </c>
      <c r="M184" s="856"/>
      <c r="N184" s="518">
        <f t="shared" si="42"/>
        <v>0</v>
      </c>
      <c r="O184" s="588" t="str">
        <f>IF($M184=0,"",IFERROR(($L184+$M184)/(HLOOKUP($D184,RentsUA!$K$12:$Q$35,19,FALSE)),""))</f>
        <v/>
      </c>
      <c r="P184" s="588" t="str">
        <f>IF($M184=0,"",IFERROR(($M184+K184+L184)/(HLOOKUP($D184,RentsUA!$K$12:$Q$35,19,FALSE)),""))</f>
        <v/>
      </c>
      <c r="Q184" s="519"/>
      <c r="R184" s="858" t="str">
        <f>IF($Q184=0,"",VLOOKUP($Q184,RentsUA!$A$12:$H$35,MATCH($D184,RentsUA!$A$12:$H$12,0),FALSE))</f>
        <v/>
      </c>
      <c r="S184" s="517"/>
      <c r="T184" s="859"/>
      <c r="U184" s="857"/>
      <c r="V184" s="858" t="str">
        <f t="shared" si="47"/>
        <v/>
      </c>
      <c r="W184" s="590"/>
      <c r="X184" s="519"/>
      <c r="Y184" s="518" t="str">
        <f>IF(X184=0,"",VLOOKUP($X184,RentsUA!$A$12:$H$35,MATCH($D184,RentsUA!$A$12:$H$12,0),FALSE))</f>
        <v/>
      </c>
      <c r="Z184" s="647" t="str">
        <f t="shared" si="43"/>
        <v/>
      </c>
      <c r="AA184" s="1680" t="str">
        <f>IF(H184="","",IF(G184/HLOOKUP($H184,RentsUA!$M$8:$T$9,2,FALSE)&gt;1,"&gt; 80%","&lt;= 80%"))</f>
        <v/>
      </c>
      <c r="AB184" s="1448"/>
      <c r="AC184" s="1448"/>
      <c r="AD184" s="784"/>
      <c r="AE184" s="521"/>
      <c r="AF184" s="1050" t="str">
        <f>IF(AD184="","",IF(AD184=Lists!$U$3,M184,IF(AD184=Lists!$U$4,V184,IF(AD184=Lists!$U$5,Y184-L184,AE184))))</f>
        <v/>
      </c>
      <c r="AG184" s="518" t="str">
        <f t="shared" si="44"/>
        <v/>
      </c>
      <c r="AH184" s="588" t="str">
        <f t="shared" si="45"/>
        <v/>
      </c>
      <c r="AI184" s="588" t="str">
        <f>IF($AF184=0,0,IFERROR(($L184+$AF184)/(HLOOKUP($D184,RentsUA!$K$12:$Q$35,19,FALSE)),""))</f>
        <v/>
      </c>
      <c r="AJ184" s="588" t="str">
        <f>IF($AF184=0,0,IFERROR(($AF184+K184+L184)/(HLOOKUP($D184,RentsUA!$K$12:$Q$35,19,FALSE)),""))</f>
        <v/>
      </c>
      <c r="AK184" s="588" t="str">
        <f t="shared" si="48"/>
        <v/>
      </c>
      <c r="AL184" s="588" t="str">
        <f t="shared" si="49"/>
        <v/>
      </c>
      <c r="AM184" s="1448" t="str">
        <f t="shared" si="50"/>
        <v/>
      </c>
      <c r="AN184" s="1448" t="str">
        <f>IFERROR(AM184*(1+'7a.20YrDetails'!$F$9),"")</f>
        <v/>
      </c>
      <c r="AO184" s="1448" t="str">
        <f>IFERROR(AN184*(1+'7a.20YrDetails'!$F$9),"")</f>
        <v/>
      </c>
      <c r="AP184" s="1448" t="str">
        <f>IFERROR(AO184*(1+'7a.20YrDetails'!$F$9),"")</f>
        <v/>
      </c>
      <c r="AQ184" s="1448" t="str">
        <f>IFERROR(AP184*(1+'7a.20YrDetails'!$F$9),"")</f>
        <v/>
      </c>
      <c r="AR184" s="859"/>
      <c r="AS184" s="857"/>
      <c r="BP184" s="512" t="str">
        <f t="shared" si="51"/>
        <v/>
      </c>
      <c r="BQ184" s="5" t="str">
        <f t="array" ref="BQ184">IFERROR(INDEX($BP$13:$BP$412, MATCH(0, COUNTIF($BQ$12:$BQ183, $BP$13:$BP$412), 0)),"")</f>
        <v/>
      </c>
      <c r="BR184" s="512" t="str">
        <f t="shared" si="46"/>
        <v/>
      </c>
      <c r="BS184" s="512" t="str">
        <f t="array" ref="BS184">IFERROR(INDEX($BR$13:$BR$412, MATCH(0, COUNTIF($BS$12:$BS183, $BR$13:$BR$412), 0)),"")</f>
        <v/>
      </c>
    </row>
    <row r="185" spans="1:71" s="512" customFormat="1" ht="12.75">
      <c r="A185" s="514">
        <f t="shared" si="52"/>
        <v>173</v>
      </c>
      <c r="B185" s="592"/>
      <c r="C185" s="590"/>
      <c r="D185" s="515"/>
      <c r="E185" s="515"/>
      <c r="F185" s="516"/>
      <c r="G185" s="517"/>
      <c r="H185" s="515"/>
      <c r="I185" s="1341" t="str">
        <f>IFERROR(G185/HLOOKUP(H185,RentsUA!$B$8:$J$9,2),"")</f>
        <v/>
      </c>
      <c r="J185" s="515"/>
      <c r="K185" s="521"/>
      <c r="L185" s="857">
        <f t="shared" si="41"/>
        <v>0</v>
      </c>
      <c r="M185" s="856"/>
      <c r="N185" s="518">
        <f t="shared" si="42"/>
        <v>0</v>
      </c>
      <c r="O185" s="588" t="str">
        <f>IF($M185=0,"",IFERROR(($L185+$M185)/(HLOOKUP($D185,RentsUA!$K$12:$Q$35,19,FALSE)),""))</f>
        <v/>
      </c>
      <c r="P185" s="588" t="str">
        <f>IF($M185=0,"",IFERROR(($M185+K185+L185)/(HLOOKUP($D185,RentsUA!$K$12:$Q$35,19,FALSE)),""))</f>
        <v/>
      </c>
      <c r="Q185" s="519"/>
      <c r="R185" s="858" t="str">
        <f>IF($Q185=0,"",VLOOKUP($Q185,RentsUA!$A$12:$H$35,MATCH($D185,RentsUA!$A$12:$H$12,0),FALSE))</f>
        <v/>
      </c>
      <c r="S185" s="517"/>
      <c r="T185" s="859"/>
      <c r="U185" s="857"/>
      <c r="V185" s="858" t="str">
        <f t="shared" si="47"/>
        <v/>
      </c>
      <c r="W185" s="590"/>
      <c r="X185" s="519"/>
      <c r="Y185" s="518" t="str">
        <f>IF(X185=0,"",VLOOKUP($X185,RentsUA!$A$12:$H$35,MATCH($D185,RentsUA!$A$12:$H$12,0),FALSE))</f>
        <v/>
      </c>
      <c r="Z185" s="647" t="str">
        <f t="shared" si="43"/>
        <v/>
      </c>
      <c r="AA185" s="1680" t="str">
        <f>IF(H185="","",IF(G185/HLOOKUP($H185,RentsUA!$M$8:$T$9,2,FALSE)&gt;1,"&gt; 80%","&lt;= 80%"))</f>
        <v/>
      </c>
      <c r="AB185" s="1448"/>
      <c r="AC185" s="1448"/>
      <c r="AD185" s="784"/>
      <c r="AE185" s="521"/>
      <c r="AF185" s="1050" t="str">
        <f>IF(AD185="","",IF(AD185=Lists!$U$3,M185,IF(AD185=Lists!$U$4,V185,IF(AD185=Lists!$U$5,Y185-L185,AE185))))</f>
        <v/>
      </c>
      <c r="AG185" s="518" t="str">
        <f t="shared" si="44"/>
        <v/>
      </c>
      <c r="AH185" s="588" t="str">
        <f t="shared" si="45"/>
        <v/>
      </c>
      <c r="AI185" s="588" t="str">
        <f>IF($AF185=0,0,IFERROR(($L185+$AF185)/(HLOOKUP($D185,RentsUA!$K$12:$Q$35,19,FALSE)),""))</f>
        <v/>
      </c>
      <c r="AJ185" s="588" t="str">
        <f>IF($AF185=0,0,IFERROR(($AF185+K185+L185)/(HLOOKUP($D185,RentsUA!$K$12:$Q$35,19,FALSE)),""))</f>
        <v/>
      </c>
      <c r="AK185" s="588" t="str">
        <f t="shared" si="48"/>
        <v/>
      </c>
      <c r="AL185" s="588" t="str">
        <f t="shared" si="49"/>
        <v/>
      </c>
      <c r="AM185" s="1448" t="str">
        <f t="shared" si="50"/>
        <v/>
      </c>
      <c r="AN185" s="1448" t="str">
        <f>IFERROR(AM185*(1+'7a.20YrDetails'!$F$9),"")</f>
        <v/>
      </c>
      <c r="AO185" s="1448" t="str">
        <f>IFERROR(AN185*(1+'7a.20YrDetails'!$F$9),"")</f>
        <v/>
      </c>
      <c r="AP185" s="1448" t="str">
        <f>IFERROR(AO185*(1+'7a.20YrDetails'!$F$9),"")</f>
        <v/>
      </c>
      <c r="AQ185" s="1448" t="str">
        <f>IFERROR(AP185*(1+'7a.20YrDetails'!$F$9),"")</f>
        <v/>
      </c>
      <c r="AR185" s="859"/>
      <c r="AS185" s="857"/>
      <c r="BP185" s="512" t="str">
        <f t="shared" si="51"/>
        <v/>
      </c>
      <c r="BQ185" s="5" t="str">
        <f t="array" ref="BQ185">IFERROR(INDEX($BP$13:$BP$412, MATCH(0, COUNTIF($BQ$12:$BQ184, $BP$13:$BP$412), 0)),"")</f>
        <v/>
      </c>
      <c r="BR185" s="512" t="str">
        <f t="shared" si="46"/>
        <v/>
      </c>
      <c r="BS185" s="512" t="str">
        <f t="array" ref="BS185">IFERROR(INDEX($BR$13:$BR$412, MATCH(0, COUNTIF($BS$12:$BS184, $BR$13:$BR$412), 0)),"")</f>
        <v/>
      </c>
    </row>
    <row r="186" spans="1:71" s="512" customFormat="1" ht="12.75">
      <c r="A186" s="514">
        <f t="shared" si="52"/>
        <v>174</v>
      </c>
      <c r="B186" s="592"/>
      <c r="C186" s="590"/>
      <c r="D186" s="515"/>
      <c r="E186" s="515"/>
      <c r="F186" s="516"/>
      <c r="G186" s="517"/>
      <c r="H186" s="515"/>
      <c r="I186" s="1341" t="str">
        <f>IFERROR(G186/HLOOKUP(H186,RentsUA!$B$8:$J$9,2),"")</f>
        <v/>
      </c>
      <c r="J186" s="515"/>
      <c r="K186" s="521"/>
      <c r="L186" s="857">
        <f t="shared" si="41"/>
        <v>0</v>
      </c>
      <c r="M186" s="856"/>
      <c r="N186" s="518">
        <f t="shared" si="42"/>
        <v>0</v>
      </c>
      <c r="O186" s="588" t="str">
        <f>IF($M186=0,"",IFERROR(($L186+$M186)/(HLOOKUP($D186,RentsUA!$K$12:$Q$35,19,FALSE)),""))</f>
        <v/>
      </c>
      <c r="P186" s="588" t="str">
        <f>IF($M186=0,"",IFERROR(($M186+K186+L186)/(HLOOKUP($D186,RentsUA!$K$12:$Q$35,19,FALSE)),""))</f>
        <v/>
      </c>
      <c r="Q186" s="519"/>
      <c r="R186" s="858" t="str">
        <f>IF($Q186=0,"",VLOOKUP($Q186,RentsUA!$A$12:$H$35,MATCH($D186,RentsUA!$A$12:$H$12,0),FALSE))</f>
        <v/>
      </c>
      <c r="S186" s="517"/>
      <c r="T186" s="859"/>
      <c r="U186" s="857"/>
      <c r="V186" s="858" t="str">
        <f t="shared" si="47"/>
        <v/>
      </c>
      <c r="W186" s="590"/>
      <c r="X186" s="519"/>
      <c r="Y186" s="518" t="str">
        <f>IF(X186=0,"",VLOOKUP($X186,RentsUA!$A$12:$H$35,MATCH($D186,RentsUA!$A$12:$H$12,0),FALSE))</f>
        <v/>
      </c>
      <c r="Z186" s="647" t="str">
        <f t="shared" si="43"/>
        <v/>
      </c>
      <c r="AA186" s="1680" t="str">
        <f>IF(H186="","",IF(G186/HLOOKUP($H186,RentsUA!$M$8:$T$9,2,FALSE)&gt;1,"&gt; 80%","&lt;= 80%"))</f>
        <v/>
      </c>
      <c r="AB186" s="1448"/>
      <c r="AC186" s="1448"/>
      <c r="AD186" s="784"/>
      <c r="AE186" s="521"/>
      <c r="AF186" s="1050" t="str">
        <f>IF(AD186="","",IF(AD186=Lists!$U$3,M186,IF(AD186=Lists!$U$4,V186,IF(AD186=Lists!$U$5,Y186-L186,AE186))))</f>
        <v/>
      </c>
      <c r="AG186" s="518" t="str">
        <f t="shared" si="44"/>
        <v/>
      </c>
      <c r="AH186" s="588" t="str">
        <f t="shared" si="45"/>
        <v/>
      </c>
      <c r="AI186" s="588" t="str">
        <f>IF($AF186=0,0,IFERROR(($L186+$AF186)/(HLOOKUP($D186,RentsUA!$K$12:$Q$35,19,FALSE)),""))</f>
        <v/>
      </c>
      <c r="AJ186" s="588" t="str">
        <f>IF($AF186=0,0,IFERROR(($AF186+K186+L186)/(HLOOKUP($D186,RentsUA!$K$12:$Q$35,19,FALSE)),""))</f>
        <v/>
      </c>
      <c r="AK186" s="588" t="str">
        <f t="shared" si="48"/>
        <v/>
      </c>
      <c r="AL186" s="588" t="str">
        <f t="shared" si="49"/>
        <v/>
      </c>
      <c r="AM186" s="1448" t="str">
        <f t="shared" si="50"/>
        <v/>
      </c>
      <c r="AN186" s="1448" t="str">
        <f>IFERROR(AM186*(1+'7a.20YrDetails'!$F$9),"")</f>
        <v/>
      </c>
      <c r="AO186" s="1448" t="str">
        <f>IFERROR(AN186*(1+'7a.20YrDetails'!$F$9),"")</f>
        <v/>
      </c>
      <c r="AP186" s="1448" t="str">
        <f>IFERROR(AO186*(1+'7a.20YrDetails'!$F$9),"")</f>
        <v/>
      </c>
      <c r="AQ186" s="1448" t="str">
        <f>IFERROR(AP186*(1+'7a.20YrDetails'!$F$9),"")</f>
        <v/>
      </c>
      <c r="AR186" s="859"/>
      <c r="AS186" s="857"/>
      <c r="BP186" s="512" t="str">
        <f t="shared" si="51"/>
        <v/>
      </c>
      <c r="BQ186" s="5" t="str">
        <f t="array" ref="BQ186">IFERROR(INDEX($BP$13:$BP$412, MATCH(0, COUNTIF($BQ$12:$BQ185, $BP$13:$BP$412), 0)),"")</f>
        <v/>
      </c>
      <c r="BR186" s="512" t="str">
        <f t="shared" si="46"/>
        <v/>
      </c>
      <c r="BS186" s="512" t="str">
        <f t="array" ref="BS186">IFERROR(INDEX($BR$13:$BR$412, MATCH(0, COUNTIF($BS$12:$BS185, $BR$13:$BR$412), 0)),"")</f>
        <v/>
      </c>
    </row>
    <row r="187" spans="1:71" s="512" customFormat="1" ht="12.75">
      <c r="A187" s="514">
        <f t="shared" si="52"/>
        <v>175</v>
      </c>
      <c r="B187" s="592"/>
      <c r="C187" s="590"/>
      <c r="D187" s="515"/>
      <c r="E187" s="515"/>
      <c r="F187" s="516"/>
      <c r="G187" s="517"/>
      <c r="H187" s="515"/>
      <c r="I187" s="1341" t="str">
        <f>IFERROR(G187/HLOOKUP(H187,RentsUA!$B$8:$J$9,2),"")</f>
        <v/>
      </c>
      <c r="J187" s="515"/>
      <c r="K187" s="521"/>
      <c r="L187" s="857">
        <f t="shared" si="41"/>
        <v>0</v>
      </c>
      <c r="M187" s="856"/>
      <c r="N187" s="518">
        <f t="shared" si="42"/>
        <v>0</v>
      </c>
      <c r="O187" s="588" t="str">
        <f>IF($M187=0,"",IFERROR(($L187+$M187)/(HLOOKUP($D187,RentsUA!$K$12:$Q$35,19,FALSE)),""))</f>
        <v/>
      </c>
      <c r="P187" s="588" t="str">
        <f>IF($M187=0,"",IFERROR(($M187+K187+L187)/(HLOOKUP($D187,RentsUA!$K$12:$Q$35,19,FALSE)),""))</f>
        <v/>
      </c>
      <c r="Q187" s="519"/>
      <c r="R187" s="858" t="str">
        <f>IF($Q187=0,"",VLOOKUP($Q187,RentsUA!$A$12:$H$35,MATCH($D187,RentsUA!$A$12:$H$12,0),FALSE))</f>
        <v/>
      </c>
      <c r="S187" s="517"/>
      <c r="T187" s="859"/>
      <c r="U187" s="857"/>
      <c r="V187" s="858" t="str">
        <f t="shared" si="47"/>
        <v/>
      </c>
      <c r="W187" s="590"/>
      <c r="X187" s="519"/>
      <c r="Y187" s="518" t="str">
        <f>IF(X187=0,"",VLOOKUP($X187,RentsUA!$A$12:$H$35,MATCH($D187,RentsUA!$A$12:$H$12,0),FALSE))</f>
        <v/>
      </c>
      <c r="Z187" s="647" t="str">
        <f t="shared" si="43"/>
        <v/>
      </c>
      <c r="AA187" s="1680" t="str">
        <f>IF(H187="","",IF(G187/HLOOKUP($H187,RentsUA!$M$8:$T$9,2,FALSE)&gt;1,"&gt; 80%","&lt;= 80%"))</f>
        <v/>
      </c>
      <c r="AB187" s="1448"/>
      <c r="AC187" s="1448"/>
      <c r="AD187" s="784"/>
      <c r="AE187" s="521"/>
      <c r="AF187" s="1050" t="str">
        <f>IF(AD187="","",IF(AD187=Lists!$U$3,M187,IF(AD187=Lists!$U$4,V187,IF(AD187=Lists!$U$5,Y187-L187,AE187))))</f>
        <v/>
      </c>
      <c r="AG187" s="518" t="str">
        <f t="shared" si="44"/>
        <v/>
      </c>
      <c r="AH187" s="588" t="str">
        <f t="shared" si="45"/>
        <v/>
      </c>
      <c r="AI187" s="588" t="str">
        <f>IF($AF187=0,0,IFERROR(($L187+$AF187)/(HLOOKUP($D187,RentsUA!$K$12:$Q$35,19,FALSE)),""))</f>
        <v/>
      </c>
      <c r="AJ187" s="588" t="str">
        <f>IF($AF187=0,0,IFERROR(($AF187+K187+L187)/(HLOOKUP($D187,RentsUA!$K$12:$Q$35,19,FALSE)),""))</f>
        <v/>
      </c>
      <c r="AK187" s="588" t="str">
        <f t="shared" si="48"/>
        <v/>
      </c>
      <c r="AL187" s="588" t="str">
        <f t="shared" si="49"/>
        <v/>
      </c>
      <c r="AM187" s="1448" t="str">
        <f t="shared" si="50"/>
        <v/>
      </c>
      <c r="AN187" s="1448" t="str">
        <f>IFERROR(AM187*(1+'7a.20YrDetails'!$F$9),"")</f>
        <v/>
      </c>
      <c r="AO187" s="1448" t="str">
        <f>IFERROR(AN187*(1+'7a.20YrDetails'!$F$9),"")</f>
        <v/>
      </c>
      <c r="AP187" s="1448" t="str">
        <f>IFERROR(AO187*(1+'7a.20YrDetails'!$F$9),"")</f>
        <v/>
      </c>
      <c r="AQ187" s="1448" t="str">
        <f>IFERROR(AP187*(1+'7a.20YrDetails'!$F$9),"")</f>
        <v/>
      </c>
      <c r="AR187" s="859"/>
      <c r="AS187" s="857"/>
      <c r="BP187" s="512" t="str">
        <f t="shared" si="51"/>
        <v/>
      </c>
      <c r="BQ187" s="5" t="str">
        <f t="array" ref="BQ187">IFERROR(INDEX($BP$13:$BP$412, MATCH(0, COUNTIF($BQ$12:$BQ186, $BP$13:$BP$412), 0)),"")</f>
        <v/>
      </c>
      <c r="BR187" s="512" t="str">
        <f t="shared" si="46"/>
        <v/>
      </c>
      <c r="BS187" s="512" t="str">
        <f t="array" ref="BS187">IFERROR(INDEX($BR$13:$BR$412, MATCH(0, COUNTIF($BS$12:$BS186, $BR$13:$BR$412), 0)),"")</f>
        <v/>
      </c>
    </row>
    <row r="188" spans="1:71" s="512" customFormat="1" ht="12.75">
      <c r="A188" s="514">
        <f t="shared" si="52"/>
        <v>176</v>
      </c>
      <c r="B188" s="592"/>
      <c r="C188" s="590"/>
      <c r="D188" s="515"/>
      <c r="E188" s="515"/>
      <c r="F188" s="516"/>
      <c r="G188" s="517"/>
      <c r="H188" s="515"/>
      <c r="I188" s="1341" t="str">
        <f>IFERROR(G188/HLOOKUP(H188,RentsUA!$B$8:$J$9,2),"")</f>
        <v/>
      </c>
      <c r="J188" s="515"/>
      <c r="K188" s="521"/>
      <c r="L188" s="857">
        <f t="shared" si="41"/>
        <v>0</v>
      </c>
      <c r="M188" s="856"/>
      <c r="N188" s="518">
        <f t="shared" si="42"/>
        <v>0</v>
      </c>
      <c r="O188" s="588" t="str">
        <f>IF($M188=0,"",IFERROR(($L188+$M188)/(HLOOKUP($D188,RentsUA!$K$12:$Q$35,19,FALSE)),""))</f>
        <v/>
      </c>
      <c r="P188" s="588" t="str">
        <f>IF($M188=0,"",IFERROR(($M188+K188+L188)/(HLOOKUP($D188,RentsUA!$K$12:$Q$35,19,FALSE)),""))</f>
        <v/>
      </c>
      <c r="Q188" s="519"/>
      <c r="R188" s="858" t="str">
        <f>IF($Q188=0,"",VLOOKUP($Q188,RentsUA!$A$12:$H$35,MATCH($D188,RentsUA!$A$12:$H$12,0),FALSE))</f>
        <v/>
      </c>
      <c r="S188" s="517"/>
      <c r="T188" s="859"/>
      <c r="U188" s="857"/>
      <c r="V188" s="858" t="str">
        <f t="shared" si="47"/>
        <v/>
      </c>
      <c r="W188" s="590"/>
      <c r="X188" s="519"/>
      <c r="Y188" s="518" t="str">
        <f>IF(X188=0,"",VLOOKUP($X188,RentsUA!$A$12:$H$35,MATCH($D188,RentsUA!$A$12:$H$12,0),FALSE))</f>
        <v/>
      </c>
      <c r="Z188" s="647" t="str">
        <f t="shared" si="43"/>
        <v/>
      </c>
      <c r="AA188" s="1680" t="str">
        <f>IF(H188="","",IF(G188/HLOOKUP($H188,RentsUA!$M$8:$T$9,2,FALSE)&gt;1,"&gt; 80%","&lt;= 80%"))</f>
        <v/>
      </c>
      <c r="AB188" s="1448"/>
      <c r="AC188" s="1448"/>
      <c r="AD188" s="784"/>
      <c r="AE188" s="521"/>
      <c r="AF188" s="1050" t="str">
        <f>IF(AD188="","",IF(AD188=Lists!$U$3,M188,IF(AD188=Lists!$U$4,V188,IF(AD188=Lists!$U$5,Y188-L188,AE188))))</f>
        <v/>
      </c>
      <c r="AG188" s="518" t="str">
        <f t="shared" si="44"/>
        <v/>
      </c>
      <c r="AH188" s="588" t="str">
        <f t="shared" si="45"/>
        <v/>
      </c>
      <c r="AI188" s="588" t="str">
        <f>IF($AF188=0,0,IFERROR(($L188+$AF188)/(HLOOKUP($D188,RentsUA!$K$12:$Q$35,19,FALSE)),""))</f>
        <v/>
      </c>
      <c r="AJ188" s="588" t="str">
        <f>IF($AF188=0,0,IFERROR(($AF188+K188+L188)/(HLOOKUP($D188,RentsUA!$K$12:$Q$35,19,FALSE)),""))</f>
        <v/>
      </c>
      <c r="AK188" s="588" t="str">
        <f t="shared" si="48"/>
        <v/>
      </c>
      <c r="AL188" s="588" t="str">
        <f t="shared" si="49"/>
        <v/>
      </c>
      <c r="AM188" s="1448" t="str">
        <f t="shared" si="50"/>
        <v/>
      </c>
      <c r="AN188" s="1448" t="str">
        <f>IFERROR(AM188*(1+'7a.20YrDetails'!$F$9),"")</f>
        <v/>
      </c>
      <c r="AO188" s="1448" t="str">
        <f>IFERROR(AN188*(1+'7a.20YrDetails'!$F$9),"")</f>
        <v/>
      </c>
      <c r="AP188" s="1448" t="str">
        <f>IFERROR(AO188*(1+'7a.20YrDetails'!$F$9),"")</f>
        <v/>
      </c>
      <c r="AQ188" s="1448" t="str">
        <f>IFERROR(AP188*(1+'7a.20YrDetails'!$F$9),"")</f>
        <v/>
      </c>
      <c r="AR188" s="859"/>
      <c r="AS188" s="857"/>
      <c r="BP188" s="512" t="str">
        <f t="shared" si="51"/>
        <v/>
      </c>
      <c r="BQ188" s="5" t="str">
        <f t="array" ref="BQ188">IFERROR(INDEX($BP$13:$BP$412, MATCH(0, COUNTIF($BQ$12:$BQ187, $BP$13:$BP$412), 0)),"")</f>
        <v/>
      </c>
      <c r="BR188" s="512" t="str">
        <f t="shared" si="46"/>
        <v/>
      </c>
      <c r="BS188" s="512" t="str">
        <f t="array" ref="BS188">IFERROR(INDEX($BR$13:$BR$412, MATCH(0, COUNTIF($BS$12:$BS187, $BR$13:$BR$412), 0)),"")</f>
        <v/>
      </c>
    </row>
    <row r="189" spans="1:71" s="512" customFormat="1" ht="12.75">
      <c r="A189" s="514">
        <f t="shared" si="52"/>
        <v>177</v>
      </c>
      <c r="B189" s="592"/>
      <c r="C189" s="590"/>
      <c r="D189" s="515"/>
      <c r="E189" s="515"/>
      <c r="F189" s="516"/>
      <c r="G189" s="517"/>
      <c r="H189" s="515"/>
      <c r="I189" s="1341" t="str">
        <f>IFERROR(G189/HLOOKUP(H189,RentsUA!$B$8:$J$9,2),"")</f>
        <v/>
      </c>
      <c r="J189" s="515"/>
      <c r="K189" s="521"/>
      <c r="L189" s="857">
        <f t="shared" si="41"/>
        <v>0</v>
      </c>
      <c r="M189" s="856"/>
      <c r="N189" s="518">
        <f t="shared" si="42"/>
        <v>0</v>
      </c>
      <c r="O189" s="588" t="str">
        <f>IF($M189=0,"",IFERROR(($L189+$M189)/(HLOOKUP($D189,RentsUA!$K$12:$Q$35,19,FALSE)),""))</f>
        <v/>
      </c>
      <c r="P189" s="588" t="str">
        <f>IF($M189=0,"",IFERROR(($M189+K189+L189)/(HLOOKUP($D189,RentsUA!$K$12:$Q$35,19,FALSE)),""))</f>
        <v/>
      </c>
      <c r="Q189" s="519"/>
      <c r="R189" s="858" t="str">
        <f>IF($Q189=0,"",VLOOKUP($Q189,RentsUA!$A$12:$H$35,MATCH($D189,RentsUA!$A$12:$H$12,0),FALSE))</f>
        <v/>
      </c>
      <c r="S189" s="517"/>
      <c r="T189" s="859"/>
      <c r="U189" s="857"/>
      <c r="V189" s="858" t="str">
        <f t="shared" si="47"/>
        <v/>
      </c>
      <c r="W189" s="590"/>
      <c r="X189" s="519"/>
      <c r="Y189" s="518" t="str">
        <f>IF(X189=0,"",VLOOKUP($X189,RentsUA!$A$12:$H$35,MATCH($D189,RentsUA!$A$12:$H$12,0),FALSE))</f>
        <v/>
      </c>
      <c r="Z189" s="647" t="str">
        <f t="shared" si="43"/>
        <v/>
      </c>
      <c r="AA189" s="1680" t="str">
        <f>IF(H189="","",IF(G189/HLOOKUP($H189,RentsUA!$M$8:$T$9,2,FALSE)&gt;1,"&gt; 80%","&lt;= 80%"))</f>
        <v/>
      </c>
      <c r="AB189" s="1448"/>
      <c r="AC189" s="1448"/>
      <c r="AD189" s="784"/>
      <c r="AE189" s="521"/>
      <c r="AF189" s="1050" t="str">
        <f>IF(AD189="","",IF(AD189=Lists!$U$3,M189,IF(AD189=Lists!$U$4,V189,IF(AD189=Lists!$U$5,Y189-L189,AE189))))</f>
        <v/>
      </c>
      <c r="AG189" s="518" t="str">
        <f t="shared" si="44"/>
        <v/>
      </c>
      <c r="AH189" s="588" t="str">
        <f t="shared" si="45"/>
        <v/>
      </c>
      <c r="AI189" s="588" t="str">
        <f>IF($AF189=0,0,IFERROR(($L189+$AF189)/(HLOOKUP($D189,RentsUA!$K$12:$Q$35,19,FALSE)),""))</f>
        <v/>
      </c>
      <c r="AJ189" s="588" t="str">
        <f>IF($AF189=0,0,IFERROR(($AF189+K189+L189)/(HLOOKUP($D189,RentsUA!$K$12:$Q$35,19,FALSE)),""))</f>
        <v/>
      </c>
      <c r="AK189" s="588" t="str">
        <f t="shared" si="48"/>
        <v/>
      </c>
      <c r="AL189" s="588" t="str">
        <f t="shared" si="49"/>
        <v/>
      </c>
      <c r="AM189" s="1448" t="str">
        <f t="shared" si="50"/>
        <v/>
      </c>
      <c r="AN189" s="1448" t="str">
        <f>IFERROR(AM189*(1+'7a.20YrDetails'!$F$9),"")</f>
        <v/>
      </c>
      <c r="AO189" s="1448" t="str">
        <f>IFERROR(AN189*(1+'7a.20YrDetails'!$F$9),"")</f>
        <v/>
      </c>
      <c r="AP189" s="1448" t="str">
        <f>IFERROR(AO189*(1+'7a.20YrDetails'!$F$9),"")</f>
        <v/>
      </c>
      <c r="AQ189" s="1448" t="str">
        <f>IFERROR(AP189*(1+'7a.20YrDetails'!$F$9),"")</f>
        <v/>
      </c>
      <c r="AR189" s="859"/>
      <c r="AS189" s="857"/>
      <c r="BP189" s="512" t="str">
        <f t="shared" si="51"/>
        <v/>
      </c>
      <c r="BQ189" s="5" t="str">
        <f t="array" ref="BQ189">IFERROR(INDEX($BP$13:$BP$412, MATCH(0, COUNTIF($BQ$12:$BQ188, $BP$13:$BP$412), 0)),"")</f>
        <v/>
      </c>
      <c r="BR189" s="512" t="str">
        <f t="shared" si="46"/>
        <v/>
      </c>
      <c r="BS189" s="512" t="str">
        <f t="array" ref="BS189">IFERROR(INDEX($BR$13:$BR$412, MATCH(0, COUNTIF($BS$12:$BS188, $BR$13:$BR$412), 0)),"")</f>
        <v/>
      </c>
    </row>
    <row r="190" spans="1:71" s="512" customFormat="1" ht="12.75">
      <c r="A190" s="514">
        <f t="shared" si="52"/>
        <v>178</v>
      </c>
      <c r="B190" s="592"/>
      <c r="C190" s="590"/>
      <c r="D190" s="515"/>
      <c r="E190" s="515"/>
      <c r="F190" s="516"/>
      <c r="G190" s="517"/>
      <c r="H190" s="515"/>
      <c r="I190" s="1341" t="str">
        <f>IFERROR(G190/HLOOKUP(H190,RentsUA!$B$8:$J$9,2),"")</f>
        <v/>
      </c>
      <c r="J190" s="515"/>
      <c r="K190" s="521"/>
      <c r="L190" s="857">
        <f t="shared" si="41"/>
        <v>0</v>
      </c>
      <c r="M190" s="856"/>
      <c r="N190" s="518">
        <f t="shared" si="42"/>
        <v>0</v>
      </c>
      <c r="O190" s="588" t="str">
        <f>IF($M190=0,"",IFERROR(($L190+$M190)/(HLOOKUP($D190,RentsUA!$K$12:$Q$35,19,FALSE)),""))</f>
        <v/>
      </c>
      <c r="P190" s="588" t="str">
        <f>IF($M190=0,"",IFERROR(($M190+K190+L190)/(HLOOKUP($D190,RentsUA!$K$12:$Q$35,19,FALSE)),""))</f>
        <v/>
      </c>
      <c r="Q190" s="519"/>
      <c r="R190" s="858" t="str">
        <f>IF($Q190=0,"",VLOOKUP($Q190,RentsUA!$A$12:$H$35,MATCH($D190,RentsUA!$A$12:$H$12,0),FALSE))</f>
        <v/>
      </c>
      <c r="S190" s="517"/>
      <c r="T190" s="859"/>
      <c r="U190" s="857"/>
      <c r="V190" s="858" t="str">
        <f t="shared" si="47"/>
        <v/>
      </c>
      <c r="W190" s="590"/>
      <c r="X190" s="519"/>
      <c r="Y190" s="518" t="str">
        <f>IF(X190=0,"",VLOOKUP($X190,RentsUA!$A$12:$H$35,MATCH($D190,RentsUA!$A$12:$H$12,0),FALSE))</f>
        <v/>
      </c>
      <c r="Z190" s="647" t="str">
        <f t="shared" si="43"/>
        <v/>
      </c>
      <c r="AA190" s="1680" t="str">
        <f>IF(H190="","",IF(G190/HLOOKUP($H190,RentsUA!$M$8:$T$9,2,FALSE)&gt;1,"&gt; 80%","&lt;= 80%"))</f>
        <v/>
      </c>
      <c r="AB190" s="1448"/>
      <c r="AC190" s="1448"/>
      <c r="AD190" s="784"/>
      <c r="AE190" s="521"/>
      <c r="AF190" s="1050" t="str">
        <f>IF(AD190="","",IF(AD190=Lists!$U$3,M190,IF(AD190=Lists!$U$4,V190,IF(AD190=Lists!$U$5,Y190-L190,AE190))))</f>
        <v/>
      </c>
      <c r="AG190" s="518" t="str">
        <f t="shared" si="44"/>
        <v/>
      </c>
      <c r="AH190" s="588" t="str">
        <f t="shared" si="45"/>
        <v/>
      </c>
      <c r="AI190" s="588" t="str">
        <f>IF($AF190=0,0,IFERROR(($L190+$AF190)/(HLOOKUP($D190,RentsUA!$K$12:$Q$35,19,FALSE)),""))</f>
        <v/>
      </c>
      <c r="AJ190" s="588" t="str">
        <f>IF($AF190=0,0,IFERROR(($AF190+K190+L190)/(HLOOKUP($D190,RentsUA!$K$12:$Q$35,19,FALSE)),""))</f>
        <v/>
      </c>
      <c r="AK190" s="588" t="str">
        <f t="shared" si="48"/>
        <v/>
      </c>
      <c r="AL190" s="588" t="str">
        <f t="shared" si="49"/>
        <v/>
      </c>
      <c r="AM190" s="1448" t="str">
        <f t="shared" si="50"/>
        <v/>
      </c>
      <c r="AN190" s="1448" t="str">
        <f>IFERROR(AM190*(1+'7a.20YrDetails'!$F$9),"")</f>
        <v/>
      </c>
      <c r="AO190" s="1448" t="str">
        <f>IFERROR(AN190*(1+'7a.20YrDetails'!$F$9),"")</f>
        <v/>
      </c>
      <c r="AP190" s="1448" t="str">
        <f>IFERROR(AO190*(1+'7a.20YrDetails'!$F$9),"")</f>
        <v/>
      </c>
      <c r="AQ190" s="1448" t="str">
        <f>IFERROR(AP190*(1+'7a.20YrDetails'!$F$9),"")</f>
        <v/>
      </c>
      <c r="AR190" s="859"/>
      <c r="AS190" s="857"/>
      <c r="BP190" s="512" t="str">
        <f t="shared" si="51"/>
        <v/>
      </c>
      <c r="BQ190" s="5" t="str">
        <f t="array" ref="BQ190">IFERROR(INDEX($BP$13:$BP$412, MATCH(0, COUNTIF($BQ$12:$BQ189, $BP$13:$BP$412), 0)),"")</f>
        <v/>
      </c>
      <c r="BR190" s="512" t="str">
        <f t="shared" si="46"/>
        <v/>
      </c>
      <c r="BS190" s="512" t="str">
        <f t="array" ref="BS190">IFERROR(INDEX($BR$13:$BR$412, MATCH(0, COUNTIF($BS$12:$BS189, $BR$13:$BR$412), 0)),"")</f>
        <v/>
      </c>
    </row>
    <row r="191" spans="1:71" s="512" customFormat="1" ht="12.75">
      <c r="A191" s="514">
        <f t="shared" si="52"/>
        <v>179</v>
      </c>
      <c r="B191" s="592"/>
      <c r="C191" s="590"/>
      <c r="D191" s="515"/>
      <c r="E191" s="515"/>
      <c r="F191" s="516"/>
      <c r="G191" s="517"/>
      <c r="H191" s="515"/>
      <c r="I191" s="1341" t="str">
        <f>IFERROR(G191/HLOOKUP(H191,RentsUA!$B$8:$J$9,2),"")</f>
        <v/>
      </c>
      <c r="J191" s="515"/>
      <c r="K191" s="521"/>
      <c r="L191" s="857">
        <f t="shared" si="41"/>
        <v>0</v>
      </c>
      <c r="M191" s="856"/>
      <c r="N191" s="518">
        <f t="shared" si="42"/>
        <v>0</v>
      </c>
      <c r="O191" s="588" t="str">
        <f>IF($M191=0,"",IFERROR(($L191+$M191)/(HLOOKUP($D191,RentsUA!$K$12:$Q$35,19,FALSE)),""))</f>
        <v/>
      </c>
      <c r="P191" s="588" t="str">
        <f>IF($M191=0,"",IFERROR(($M191+K191+L191)/(HLOOKUP($D191,RentsUA!$K$12:$Q$35,19,FALSE)),""))</f>
        <v/>
      </c>
      <c r="Q191" s="519"/>
      <c r="R191" s="858" t="str">
        <f>IF($Q191=0,"",VLOOKUP($Q191,RentsUA!$A$12:$H$35,MATCH($D191,RentsUA!$A$12:$H$12,0),FALSE))</f>
        <v/>
      </c>
      <c r="S191" s="517"/>
      <c r="T191" s="859"/>
      <c r="U191" s="857"/>
      <c r="V191" s="858" t="str">
        <f t="shared" si="47"/>
        <v/>
      </c>
      <c r="W191" s="590"/>
      <c r="X191" s="519"/>
      <c r="Y191" s="518" t="str">
        <f>IF(X191=0,"",VLOOKUP($X191,RentsUA!$A$12:$H$35,MATCH($D191,RentsUA!$A$12:$H$12,0),FALSE))</f>
        <v/>
      </c>
      <c r="Z191" s="647" t="str">
        <f t="shared" si="43"/>
        <v/>
      </c>
      <c r="AA191" s="1680" t="str">
        <f>IF(H191="","",IF(G191/HLOOKUP($H191,RentsUA!$M$8:$T$9,2,FALSE)&gt;1,"&gt; 80%","&lt;= 80%"))</f>
        <v/>
      </c>
      <c r="AB191" s="1448"/>
      <c r="AC191" s="1448"/>
      <c r="AD191" s="784"/>
      <c r="AE191" s="521"/>
      <c r="AF191" s="1050" t="str">
        <f>IF(AD191="","",IF(AD191=Lists!$U$3,M191,IF(AD191=Lists!$U$4,V191,IF(AD191=Lists!$U$5,Y191-L191,AE191))))</f>
        <v/>
      </c>
      <c r="AG191" s="518" t="str">
        <f t="shared" si="44"/>
        <v/>
      </c>
      <c r="AH191" s="588" t="str">
        <f t="shared" si="45"/>
        <v/>
      </c>
      <c r="AI191" s="588" t="str">
        <f>IF($AF191=0,0,IFERROR(($L191+$AF191)/(HLOOKUP($D191,RentsUA!$K$12:$Q$35,19,FALSE)),""))</f>
        <v/>
      </c>
      <c r="AJ191" s="588" t="str">
        <f>IF($AF191=0,0,IFERROR(($AF191+K191+L191)/(HLOOKUP($D191,RentsUA!$K$12:$Q$35,19,FALSE)),""))</f>
        <v/>
      </c>
      <c r="AK191" s="588" t="str">
        <f t="shared" si="48"/>
        <v/>
      </c>
      <c r="AL191" s="588" t="str">
        <f t="shared" si="49"/>
        <v/>
      </c>
      <c r="AM191" s="1448" t="str">
        <f t="shared" si="50"/>
        <v/>
      </c>
      <c r="AN191" s="1448" t="str">
        <f>IFERROR(AM191*(1+'7a.20YrDetails'!$F$9),"")</f>
        <v/>
      </c>
      <c r="AO191" s="1448" t="str">
        <f>IFERROR(AN191*(1+'7a.20YrDetails'!$F$9),"")</f>
        <v/>
      </c>
      <c r="AP191" s="1448" t="str">
        <f>IFERROR(AO191*(1+'7a.20YrDetails'!$F$9),"")</f>
        <v/>
      </c>
      <c r="AQ191" s="1448" t="str">
        <f>IFERROR(AP191*(1+'7a.20YrDetails'!$F$9),"")</f>
        <v/>
      </c>
      <c r="AR191" s="859"/>
      <c r="AS191" s="857"/>
      <c r="BP191" s="512" t="str">
        <f t="shared" si="51"/>
        <v/>
      </c>
      <c r="BQ191" s="5" t="str">
        <f t="array" ref="BQ191">IFERROR(INDEX($BP$13:$BP$412, MATCH(0, COUNTIF($BQ$12:$BQ190, $BP$13:$BP$412), 0)),"")</f>
        <v/>
      </c>
      <c r="BR191" s="512" t="str">
        <f t="shared" si="46"/>
        <v/>
      </c>
      <c r="BS191" s="512" t="str">
        <f t="array" ref="BS191">IFERROR(INDEX($BR$13:$BR$412, MATCH(0, COUNTIF($BS$12:$BS190, $BR$13:$BR$412), 0)),"")</f>
        <v/>
      </c>
    </row>
    <row r="192" spans="1:71" s="512" customFormat="1" ht="12.75">
      <c r="A192" s="514">
        <f t="shared" si="52"/>
        <v>180</v>
      </c>
      <c r="B192" s="592"/>
      <c r="C192" s="590"/>
      <c r="D192" s="515"/>
      <c r="E192" s="515"/>
      <c r="F192" s="516"/>
      <c r="G192" s="517"/>
      <c r="H192" s="515"/>
      <c r="I192" s="1341" t="str">
        <f>IFERROR(G192/HLOOKUP(H192,RentsUA!$B$8:$J$9,2),"")</f>
        <v/>
      </c>
      <c r="J192" s="515"/>
      <c r="K192" s="521"/>
      <c r="L192" s="857">
        <f t="shared" si="41"/>
        <v>0</v>
      </c>
      <c r="M192" s="856"/>
      <c r="N192" s="518">
        <f t="shared" si="42"/>
        <v>0</v>
      </c>
      <c r="O192" s="588" t="str">
        <f>IF($M192=0,"",IFERROR(($L192+$M192)/(HLOOKUP($D192,RentsUA!$K$12:$Q$35,19,FALSE)),""))</f>
        <v/>
      </c>
      <c r="P192" s="588" t="str">
        <f>IF($M192=0,"",IFERROR(($M192+K192+L192)/(HLOOKUP($D192,RentsUA!$K$12:$Q$35,19,FALSE)),""))</f>
        <v/>
      </c>
      <c r="Q192" s="519"/>
      <c r="R192" s="858" t="str">
        <f>IF($Q192=0,"",VLOOKUP($Q192,RentsUA!$A$12:$H$35,MATCH($D192,RentsUA!$A$12:$H$12,0),FALSE))</f>
        <v/>
      </c>
      <c r="S192" s="517"/>
      <c r="T192" s="859"/>
      <c r="U192" s="857"/>
      <c r="V192" s="858" t="str">
        <f t="shared" si="47"/>
        <v/>
      </c>
      <c r="W192" s="590"/>
      <c r="X192" s="519"/>
      <c r="Y192" s="518" t="str">
        <f>IF(X192=0,"",VLOOKUP($X192,RentsUA!$A$12:$H$35,MATCH($D192,RentsUA!$A$12:$H$12,0),FALSE))</f>
        <v/>
      </c>
      <c r="Z192" s="647" t="str">
        <f t="shared" si="43"/>
        <v/>
      </c>
      <c r="AA192" s="1680" t="str">
        <f>IF(H192="","",IF(G192/HLOOKUP($H192,RentsUA!$M$8:$T$9,2,FALSE)&gt;1,"&gt; 80%","&lt;= 80%"))</f>
        <v/>
      </c>
      <c r="AB192" s="1448"/>
      <c r="AC192" s="1448"/>
      <c r="AD192" s="784"/>
      <c r="AE192" s="521"/>
      <c r="AF192" s="1050" t="str">
        <f>IF(AD192="","",IF(AD192=Lists!$U$3,M192,IF(AD192=Lists!$U$4,V192,IF(AD192=Lists!$U$5,Y192-L192,AE192))))</f>
        <v/>
      </c>
      <c r="AG192" s="518" t="str">
        <f t="shared" si="44"/>
        <v/>
      </c>
      <c r="AH192" s="588" t="str">
        <f t="shared" si="45"/>
        <v/>
      </c>
      <c r="AI192" s="588" t="str">
        <f>IF($AF192=0,0,IFERROR(($L192+$AF192)/(HLOOKUP($D192,RentsUA!$K$12:$Q$35,19,FALSE)),""))</f>
        <v/>
      </c>
      <c r="AJ192" s="588" t="str">
        <f>IF($AF192=0,0,IFERROR(($AF192+K192+L192)/(HLOOKUP($D192,RentsUA!$K$12:$Q$35,19,FALSE)),""))</f>
        <v/>
      </c>
      <c r="AK192" s="588" t="str">
        <f t="shared" si="48"/>
        <v/>
      </c>
      <c r="AL192" s="588" t="str">
        <f t="shared" si="49"/>
        <v/>
      </c>
      <c r="AM192" s="1448" t="str">
        <f t="shared" si="50"/>
        <v/>
      </c>
      <c r="AN192" s="1448" t="str">
        <f>IFERROR(AM192*(1+'7a.20YrDetails'!$F$9),"")</f>
        <v/>
      </c>
      <c r="AO192" s="1448" t="str">
        <f>IFERROR(AN192*(1+'7a.20YrDetails'!$F$9),"")</f>
        <v/>
      </c>
      <c r="AP192" s="1448" t="str">
        <f>IFERROR(AO192*(1+'7a.20YrDetails'!$F$9),"")</f>
        <v/>
      </c>
      <c r="AQ192" s="1448" t="str">
        <f>IFERROR(AP192*(1+'7a.20YrDetails'!$F$9),"")</f>
        <v/>
      </c>
      <c r="AR192" s="859"/>
      <c r="AS192" s="857"/>
      <c r="BP192" s="512" t="str">
        <f t="shared" si="51"/>
        <v/>
      </c>
      <c r="BQ192" s="5" t="str">
        <f t="array" ref="BQ192">IFERROR(INDEX($BP$13:$BP$412, MATCH(0, COUNTIF($BQ$12:$BQ191, $BP$13:$BP$412), 0)),"")</f>
        <v/>
      </c>
      <c r="BR192" s="512" t="str">
        <f t="shared" si="46"/>
        <v/>
      </c>
      <c r="BS192" s="512" t="str">
        <f t="array" ref="BS192">IFERROR(INDEX($BR$13:$BR$412, MATCH(0, COUNTIF($BS$12:$BS191, $BR$13:$BR$412), 0)),"")</f>
        <v/>
      </c>
    </row>
    <row r="193" spans="1:71" s="512" customFormat="1" ht="12.75">
      <c r="A193" s="514">
        <f t="shared" si="52"/>
        <v>181</v>
      </c>
      <c r="B193" s="592"/>
      <c r="C193" s="590"/>
      <c r="D193" s="515"/>
      <c r="E193" s="515"/>
      <c r="F193" s="516"/>
      <c r="G193" s="517"/>
      <c r="H193" s="515"/>
      <c r="I193" s="1341" t="str">
        <f>IFERROR(G193/HLOOKUP(H193,RentsUA!$B$8:$J$9,2),"")</f>
        <v/>
      </c>
      <c r="J193" s="515"/>
      <c r="K193" s="521"/>
      <c r="L193" s="857">
        <f t="shared" si="41"/>
        <v>0</v>
      </c>
      <c r="M193" s="856"/>
      <c r="N193" s="518">
        <f t="shared" si="42"/>
        <v>0</v>
      </c>
      <c r="O193" s="588" t="str">
        <f>IF($M193=0,"",IFERROR(($L193+$M193)/(HLOOKUP($D193,RentsUA!$K$12:$Q$35,19,FALSE)),""))</f>
        <v/>
      </c>
      <c r="P193" s="588" t="str">
        <f>IF($M193=0,"",IFERROR(($M193+K193+L193)/(HLOOKUP($D193,RentsUA!$K$12:$Q$35,19,FALSE)),""))</f>
        <v/>
      </c>
      <c r="Q193" s="519"/>
      <c r="R193" s="858" t="str">
        <f>IF($Q193=0,"",VLOOKUP($Q193,RentsUA!$A$12:$H$35,MATCH($D193,RentsUA!$A$12:$H$12,0),FALSE))</f>
        <v/>
      </c>
      <c r="S193" s="517"/>
      <c r="T193" s="859"/>
      <c r="U193" s="857"/>
      <c r="V193" s="858" t="str">
        <f t="shared" si="47"/>
        <v/>
      </c>
      <c r="W193" s="590"/>
      <c r="X193" s="519"/>
      <c r="Y193" s="518" t="str">
        <f>IF(X193=0,"",VLOOKUP($X193,RentsUA!$A$12:$H$35,MATCH($D193,RentsUA!$A$12:$H$12,0),FALSE))</f>
        <v/>
      </c>
      <c r="Z193" s="647" t="str">
        <f t="shared" si="43"/>
        <v/>
      </c>
      <c r="AA193" s="1680" t="str">
        <f>IF(H193="","",IF(G193/HLOOKUP($H193,RentsUA!$M$8:$T$9,2,FALSE)&gt;1,"&gt; 80%","&lt;= 80%"))</f>
        <v/>
      </c>
      <c r="AB193" s="1448"/>
      <c r="AC193" s="1448"/>
      <c r="AD193" s="784"/>
      <c r="AE193" s="521"/>
      <c r="AF193" s="1050" t="str">
        <f>IF(AD193="","",IF(AD193=Lists!$U$3,M193,IF(AD193=Lists!$U$4,V193,IF(AD193=Lists!$U$5,Y193-L193,AE193))))</f>
        <v/>
      </c>
      <c r="AG193" s="518" t="str">
        <f t="shared" si="44"/>
        <v/>
      </c>
      <c r="AH193" s="588" t="str">
        <f t="shared" si="45"/>
        <v/>
      </c>
      <c r="AI193" s="588" t="str">
        <f>IF($AF193=0,0,IFERROR(($L193+$AF193)/(HLOOKUP($D193,RentsUA!$K$12:$Q$35,19,FALSE)),""))</f>
        <v/>
      </c>
      <c r="AJ193" s="588" t="str">
        <f>IF($AF193=0,0,IFERROR(($AF193+K193+L193)/(HLOOKUP($D193,RentsUA!$K$12:$Q$35,19,FALSE)),""))</f>
        <v/>
      </c>
      <c r="AK193" s="588" t="str">
        <f t="shared" si="48"/>
        <v/>
      </c>
      <c r="AL193" s="588" t="str">
        <f t="shared" si="49"/>
        <v/>
      </c>
      <c r="AM193" s="1448" t="str">
        <f t="shared" si="50"/>
        <v/>
      </c>
      <c r="AN193" s="1448" t="str">
        <f>IFERROR(AM193*(1+'7a.20YrDetails'!$F$9),"")</f>
        <v/>
      </c>
      <c r="AO193" s="1448" t="str">
        <f>IFERROR(AN193*(1+'7a.20YrDetails'!$F$9),"")</f>
        <v/>
      </c>
      <c r="AP193" s="1448" t="str">
        <f>IFERROR(AO193*(1+'7a.20YrDetails'!$F$9),"")</f>
        <v/>
      </c>
      <c r="AQ193" s="1448" t="str">
        <f>IFERROR(AP193*(1+'7a.20YrDetails'!$F$9),"")</f>
        <v/>
      </c>
      <c r="AR193" s="859"/>
      <c r="AS193" s="857"/>
      <c r="BP193" s="512" t="str">
        <f t="shared" si="51"/>
        <v/>
      </c>
      <c r="BQ193" s="5" t="str">
        <f t="array" ref="BQ193">IFERROR(INDEX($BP$13:$BP$412, MATCH(0, COUNTIF($BQ$12:$BQ192, $BP$13:$BP$412), 0)),"")</f>
        <v/>
      </c>
      <c r="BR193" s="512" t="str">
        <f t="shared" si="46"/>
        <v/>
      </c>
      <c r="BS193" s="512" t="str">
        <f t="array" ref="BS193">IFERROR(INDEX($BR$13:$BR$412, MATCH(0, COUNTIF($BS$12:$BS192, $BR$13:$BR$412), 0)),"")</f>
        <v/>
      </c>
    </row>
    <row r="194" spans="1:71" s="512" customFormat="1" ht="12.75">
      <c r="A194" s="514">
        <f t="shared" si="52"/>
        <v>182</v>
      </c>
      <c r="B194" s="592"/>
      <c r="C194" s="590"/>
      <c r="D194" s="515"/>
      <c r="E194" s="515"/>
      <c r="F194" s="516"/>
      <c r="G194" s="517"/>
      <c r="H194" s="515"/>
      <c r="I194" s="1341" t="str">
        <f>IFERROR(G194/HLOOKUP(H194,RentsUA!$B$8:$J$9,2),"")</f>
        <v/>
      </c>
      <c r="J194" s="515"/>
      <c r="K194" s="521"/>
      <c r="L194" s="857">
        <f t="shared" si="41"/>
        <v>0</v>
      </c>
      <c r="M194" s="856"/>
      <c r="N194" s="518">
        <f t="shared" si="42"/>
        <v>0</v>
      </c>
      <c r="O194" s="588" t="str">
        <f>IF($M194=0,"",IFERROR(($L194+$M194)/(HLOOKUP($D194,RentsUA!$K$12:$Q$35,19,FALSE)),""))</f>
        <v/>
      </c>
      <c r="P194" s="588" t="str">
        <f>IF($M194=0,"",IFERROR(($M194+K194+L194)/(HLOOKUP($D194,RentsUA!$K$12:$Q$35,19,FALSE)),""))</f>
        <v/>
      </c>
      <c r="Q194" s="519"/>
      <c r="R194" s="858" t="str">
        <f>IF($Q194=0,"",VLOOKUP($Q194,RentsUA!$A$12:$H$35,MATCH($D194,RentsUA!$A$12:$H$12,0),FALSE))</f>
        <v/>
      </c>
      <c r="S194" s="517"/>
      <c r="T194" s="859"/>
      <c r="U194" s="857"/>
      <c r="V194" s="858" t="str">
        <f t="shared" si="47"/>
        <v/>
      </c>
      <c r="W194" s="590"/>
      <c r="X194" s="519"/>
      <c r="Y194" s="518" t="str">
        <f>IF(X194=0,"",VLOOKUP($X194,RentsUA!$A$12:$H$35,MATCH($D194,RentsUA!$A$12:$H$12,0),FALSE))</f>
        <v/>
      </c>
      <c r="Z194" s="647" t="str">
        <f t="shared" si="43"/>
        <v/>
      </c>
      <c r="AA194" s="1680" t="str">
        <f>IF(H194="","",IF(G194/HLOOKUP($H194,RentsUA!$M$8:$T$9,2,FALSE)&gt;1,"&gt; 80%","&lt;= 80%"))</f>
        <v/>
      </c>
      <c r="AB194" s="1448"/>
      <c r="AC194" s="1448"/>
      <c r="AD194" s="784"/>
      <c r="AE194" s="521"/>
      <c r="AF194" s="1050" t="str">
        <f>IF(AD194="","",IF(AD194=Lists!$U$3,M194,IF(AD194=Lists!$U$4,V194,IF(AD194=Lists!$U$5,Y194-L194,AE194))))</f>
        <v/>
      </c>
      <c r="AG194" s="518" t="str">
        <f t="shared" si="44"/>
        <v/>
      </c>
      <c r="AH194" s="588" t="str">
        <f t="shared" si="45"/>
        <v/>
      </c>
      <c r="AI194" s="588" t="str">
        <f>IF($AF194=0,0,IFERROR(($L194+$AF194)/(HLOOKUP($D194,RentsUA!$K$12:$Q$35,19,FALSE)),""))</f>
        <v/>
      </c>
      <c r="AJ194" s="588" t="str">
        <f>IF($AF194=0,0,IFERROR(($AF194+K194+L194)/(HLOOKUP($D194,RentsUA!$K$12:$Q$35,19,FALSE)),""))</f>
        <v/>
      </c>
      <c r="AK194" s="588" t="str">
        <f t="shared" si="48"/>
        <v/>
      </c>
      <c r="AL194" s="588" t="str">
        <f t="shared" si="49"/>
        <v/>
      </c>
      <c r="AM194" s="1448" t="str">
        <f t="shared" si="50"/>
        <v/>
      </c>
      <c r="AN194" s="1448" t="str">
        <f>IFERROR(AM194*(1+'7a.20YrDetails'!$F$9),"")</f>
        <v/>
      </c>
      <c r="AO194" s="1448" t="str">
        <f>IFERROR(AN194*(1+'7a.20YrDetails'!$F$9),"")</f>
        <v/>
      </c>
      <c r="AP194" s="1448" t="str">
        <f>IFERROR(AO194*(1+'7a.20YrDetails'!$F$9),"")</f>
        <v/>
      </c>
      <c r="AQ194" s="1448" t="str">
        <f>IFERROR(AP194*(1+'7a.20YrDetails'!$F$9),"")</f>
        <v/>
      </c>
      <c r="AR194" s="859"/>
      <c r="AS194" s="857"/>
      <c r="BP194" s="512" t="str">
        <f t="shared" si="51"/>
        <v/>
      </c>
      <c r="BQ194" s="5" t="str">
        <f t="array" ref="BQ194">IFERROR(INDEX($BP$13:$BP$412, MATCH(0, COUNTIF($BQ$12:$BQ193, $BP$13:$BP$412), 0)),"")</f>
        <v/>
      </c>
      <c r="BR194" s="512" t="str">
        <f t="shared" si="46"/>
        <v/>
      </c>
      <c r="BS194" s="512" t="str">
        <f t="array" ref="BS194">IFERROR(INDEX($BR$13:$BR$412, MATCH(0, COUNTIF($BS$12:$BS193, $BR$13:$BR$412), 0)),"")</f>
        <v/>
      </c>
    </row>
    <row r="195" spans="1:71" s="512" customFormat="1" ht="12.75">
      <c r="A195" s="514">
        <f t="shared" si="52"/>
        <v>183</v>
      </c>
      <c r="B195" s="592"/>
      <c r="C195" s="590"/>
      <c r="D195" s="515"/>
      <c r="E195" s="515"/>
      <c r="F195" s="516"/>
      <c r="G195" s="517"/>
      <c r="H195" s="515"/>
      <c r="I195" s="1341" t="str">
        <f>IFERROR(G195/HLOOKUP(H195,RentsUA!$B$8:$J$9,2),"")</f>
        <v/>
      </c>
      <c r="J195" s="515"/>
      <c r="K195" s="521"/>
      <c r="L195" s="857">
        <f t="shared" si="41"/>
        <v>0</v>
      </c>
      <c r="M195" s="856"/>
      <c r="N195" s="518">
        <f t="shared" si="42"/>
        <v>0</v>
      </c>
      <c r="O195" s="588" t="str">
        <f>IF($M195=0,"",IFERROR(($L195+$M195)/(HLOOKUP($D195,RentsUA!$K$12:$Q$35,19,FALSE)),""))</f>
        <v/>
      </c>
      <c r="P195" s="588" t="str">
        <f>IF($M195=0,"",IFERROR(($M195+K195+L195)/(HLOOKUP($D195,RentsUA!$K$12:$Q$35,19,FALSE)),""))</f>
        <v/>
      </c>
      <c r="Q195" s="519"/>
      <c r="R195" s="858" t="str">
        <f>IF($Q195=0,"",VLOOKUP($Q195,RentsUA!$A$12:$H$35,MATCH($D195,RentsUA!$A$12:$H$12,0),FALSE))</f>
        <v/>
      </c>
      <c r="S195" s="517"/>
      <c r="T195" s="859"/>
      <c r="U195" s="857"/>
      <c r="V195" s="858" t="str">
        <f t="shared" si="47"/>
        <v/>
      </c>
      <c r="W195" s="590"/>
      <c r="X195" s="519"/>
      <c r="Y195" s="518" t="str">
        <f>IF(X195=0,"",VLOOKUP($X195,RentsUA!$A$12:$H$35,MATCH($D195,RentsUA!$A$12:$H$12,0),FALSE))</f>
        <v/>
      </c>
      <c r="Z195" s="647" t="str">
        <f t="shared" si="43"/>
        <v/>
      </c>
      <c r="AA195" s="1680" t="str">
        <f>IF(H195="","",IF(G195/HLOOKUP($H195,RentsUA!$M$8:$T$9,2,FALSE)&gt;1,"&gt; 80%","&lt;= 80%"))</f>
        <v/>
      </c>
      <c r="AB195" s="1448"/>
      <c r="AC195" s="1448"/>
      <c r="AD195" s="784"/>
      <c r="AE195" s="521"/>
      <c r="AF195" s="1050" t="str">
        <f>IF(AD195="","",IF(AD195=Lists!$U$3,M195,IF(AD195=Lists!$U$4,V195,IF(AD195=Lists!$U$5,Y195-L195,AE195))))</f>
        <v/>
      </c>
      <c r="AG195" s="518" t="str">
        <f t="shared" si="44"/>
        <v/>
      </c>
      <c r="AH195" s="588" t="str">
        <f t="shared" si="45"/>
        <v/>
      </c>
      <c r="AI195" s="588" t="str">
        <f>IF($AF195=0,0,IFERROR(($L195+$AF195)/(HLOOKUP($D195,RentsUA!$K$12:$Q$35,19,FALSE)),""))</f>
        <v/>
      </c>
      <c r="AJ195" s="588" t="str">
        <f>IF($AF195=0,0,IFERROR(($AF195+K195+L195)/(HLOOKUP($D195,RentsUA!$K$12:$Q$35,19,FALSE)),""))</f>
        <v/>
      </c>
      <c r="AK195" s="588" t="str">
        <f t="shared" si="48"/>
        <v/>
      </c>
      <c r="AL195" s="588" t="str">
        <f t="shared" si="49"/>
        <v/>
      </c>
      <c r="AM195" s="1448" t="str">
        <f t="shared" si="50"/>
        <v/>
      </c>
      <c r="AN195" s="1448" t="str">
        <f>IFERROR(AM195*(1+'7a.20YrDetails'!$F$9),"")</f>
        <v/>
      </c>
      <c r="AO195" s="1448" t="str">
        <f>IFERROR(AN195*(1+'7a.20YrDetails'!$F$9),"")</f>
        <v/>
      </c>
      <c r="AP195" s="1448" t="str">
        <f>IFERROR(AO195*(1+'7a.20YrDetails'!$F$9),"")</f>
        <v/>
      </c>
      <c r="AQ195" s="1448" t="str">
        <f>IFERROR(AP195*(1+'7a.20YrDetails'!$F$9),"")</f>
        <v/>
      </c>
      <c r="AR195" s="859"/>
      <c r="AS195" s="857"/>
      <c r="BP195" s="512" t="str">
        <f t="shared" si="51"/>
        <v/>
      </c>
      <c r="BQ195" s="5" t="str">
        <f t="array" ref="BQ195">IFERROR(INDEX($BP$13:$BP$412, MATCH(0, COUNTIF($BQ$12:$BQ194, $BP$13:$BP$412), 0)),"")</f>
        <v/>
      </c>
      <c r="BR195" s="512" t="str">
        <f t="shared" si="46"/>
        <v/>
      </c>
      <c r="BS195" s="512" t="str">
        <f t="array" ref="BS195">IFERROR(INDEX($BR$13:$BR$412, MATCH(0, COUNTIF($BS$12:$BS194, $BR$13:$BR$412), 0)),"")</f>
        <v/>
      </c>
    </row>
    <row r="196" spans="1:71" s="512" customFormat="1" ht="12.75">
      <c r="A196" s="514">
        <f t="shared" si="52"/>
        <v>184</v>
      </c>
      <c r="B196" s="592"/>
      <c r="C196" s="590"/>
      <c r="D196" s="515"/>
      <c r="E196" s="515"/>
      <c r="F196" s="516"/>
      <c r="G196" s="517"/>
      <c r="H196" s="515"/>
      <c r="I196" s="1341" t="str">
        <f>IFERROR(G196/HLOOKUP(H196,RentsUA!$B$8:$J$9,2),"")</f>
        <v/>
      </c>
      <c r="J196" s="515"/>
      <c r="K196" s="521"/>
      <c r="L196" s="857">
        <f t="shared" si="41"/>
        <v>0</v>
      </c>
      <c r="M196" s="856"/>
      <c r="N196" s="518">
        <f t="shared" si="42"/>
        <v>0</v>
      </c>
      <c r="O196" s="588" t="str">
        <f>IF($M196=0,"",IFERROR(($L196+$M196)/(HLOOKUP($D196,RentsUA!$K$12:$Q$35,19,FALSE)),""))</f>
        <v/>
      </c>
      <c r="P196" s="588" t="str">
        <f>IF($M196=0,"",IFERROR(($M196+K196+L196)/(HLOOKUP($D196,RentsUA!$K$12:$Q$35,19,FALSE)),""))</f>
        <v/>
      </c>
      <c r="Q196" s="519"/>
      <c r="R196" s="858" t="str">
        <f>IF($Q196=0,"",VLOOKUP($Q196,RentsUA!$A$12:$H$35,MATCH($D196,RentsUA!$A$12:$H$12,0),FALSE))</f>
        <v/>
      </c>
      <c r="S196" s="517"/>
      <c r="T196" s="859"/>
      <c r="U196" s="857"/>
      <c r="V196" s="858" t="str">
        <f t="shared" si="47"/>
        <v/>
      </c>
      <c r="W196" s="590"/>
      <c r="X196" s="519"/>
      <c r="Y196" s="518" t="str">
        <f>IF(X196=0,"",VLOOKUP($X196,RentsUA!$A$12:$H$35,MATCH($D196,RentsUA!$A$12:$H$12,0),FALSE))</f>
        <v/>
      </c>
      <c r="Z196" s="647" t="str">
        <f t="shared" si="43"/>
        <v/>
      </c>
      <c r="AA196" s="1680" t="str">
        <f>IF(H196="","",IF(G196/HLOOKUP($H196,RentsUA!$M$8:$T$9,2,FALSE)&gt;1,"&gt; 80%","&lt;= 80%"))</f>
        <v/>
      </c>
      <c r="AB196" s="1448"/>
      <c r="AC196" s="1448"/>
      <c r="AD196" s="784"/>
      <c r="AE196" s="521"/>
      <c r="AF196" s="1050" t="str">
        <f>IF(AD196="","",IF(AD196=Lists!$U$3,M196,IF(AD196=Lists!$U$4,V196,IF(AD196=Lists!$U$5,Y196-L196,AE196))))</f>
        <v/>
      </c>
      <c r="AG196" s="518" t="str">
        <f t="shared" si="44"/>
        <v/>
      </c>
      <c r="AH196" s="588" t="str">
        <f t="shared" si="45"/>
        <v/>
      </c>
      <c r="AI196" s="588" t="str">
        <f>IF($AF196=0,0,IFERROR(($L196+$AF196)/(HLOOKUP($D196,RentsUA!$K$12:$Q$35,19,FALSE)),""))</f>
        <v/>
      </c>
      <c r="AJ196" s="588" t="str">
        <f>IF($AF196=0,0,IFERROR(($AF196+K196+L196)/(HLOOKUP($D196,RentsUA!$K$12:$Q$35,19,FALSE)),""))</f>
        <v/>
      </c>
      <c r="AK196" s="588" t="str">
        <f t="shared" si="48"/>
        <v/>
      </c>
      <c r="AL196" s="588" t="str">
        <f t="shared" si="49"/>
        <v/>
      </c>
      <c r="AM196" s="1448" t="str">
        <f t="shared" si="50"/>
        <v/>
      </c>
      <c r="AN196" s="1448" t="str">
        <f>IFERROR(AM196*(1+'7a.20YrDetails'!$F$9),"")</f>
        <v/>
      </c>
      <c r="AO196" s="1448" t="str">
        <f>IFERROR(AN196*(1+'7a.20YrDetails'!$F$9),"")</f>
        <v/>
      </c>
      <c r="AP196" s="1448" t="str">
        <f>IFERROR(AO196*(1+'7a.20YrDetails'!$F$9),"")</f>
        <v/>
      </c>
      <c r="AQ196" s="1448" t="str">
        <f>IFERROR(AP196*(1+'7a.20YrDetails'!$F$9),"")</f>
        <v/>
      </c>
      <c r="AR196" s="859"/>
      <c r="AS196" s="857"/>
      <c r="BP196" s="512" t="str">
        <f t="shared" si="51"/>
        <v/>
      </c>
      <c r="BQ196" s="5" t="str">
        <f t="array" ref="BQ196">IFERROR(INDEX($BP$13:$BP$412, MATCH(0, COUNTIF($BQ$12:$BQ195, $BP$13:$BP$412), 0)),"")</f>
        <v/>
      </c>
      <c r="BR196" s="512" t="str">
        <f t="shared" si="46"/>
        <v/>
      </c>
      <c r="BS196" s="512" t="str">
        <f t="array" ref="BS196">IFERROR(INDEX($BR$13:$BR$412, MATCH(0, COUNTIF($BS$12:$BS195, $BR$13:$BR$412), 0)),"")</f>
        <v/>
      </c>
    </row>
    <row r="197" spans="1:71" s="512" customFormat="1" ht="12.75">
      <c r="A197" s="514">
        <f t="shared" si="52"/>
        <v>185</v>
      </c>
      <c r="B197" s="592"/>
      <c r="C197" s="590"/>
      <c r="D197" s="515"/>
      <c r="E197" s="515"/>
      <c r="F197" s="516"/>
      <c r="G197" s="517"/>
      <c r="H197" s="515"/>
      <c r="I197" s="1341" t="str">
        <f>IFERROR(G197/HLOOKUP(H197,RentsUA!$B$8:$J$9,2),"")</f>
        <v/>
      </c>
      <c r="J197" s="515"/>
      <c r="K197" s="521"/>
      <c r="L197" s="857">
        <f t="shared" si="41"/>
        <v>0</v>
      </c>
      <c r="M197" s="856"/>
      <c r="N197" s="518">
        <f t="shared" si="42"/>
        <v>0</v>
      </c>
      <c r="O197" s="588" t="str">
        <f>IF($M197=0,"",IFERROR(($L197+$M197)/(HLOOKUP($D197,RentsUA!$K$12:$Q$35,19,FALSE)),""))</f>
        <v/>
      </c>
      <c r="P197" s="588" t="str">
        <f>IF($M197=0,"",IFERROR(($M197+K197+L197)/(HLOOKUP($D197,RentsUA!$K$12:$Q$35,19,FALSE)),""))</f>
        <v/>
      </c>
      <c r="Q197" s="519"/>
      <c r="R197" s="858" t="str">
        <f>IF($Q197=0,"",VLOOKUP($Q197,RentsUA!$A$12:$H$35,MATCH($D197,RentsUA!$A$12:$H$12,0),FALSE))</f>
        <v/>
      </c>
      <c r="S197" s="517"/>
      <c r="T197" s="859"/>
      <c r="U197" s="857"/>
      <c r="V197" s="858" t="str">
        <f t="shared" si="47"/>
        <v/>
      </c>
      <c r="W197" s="590"/>
      <c r="X197" s="519"/>
      <c r="Y197" s="518" t="str">
        <f>IF(X197=0,"",VLOOKUP($X197,RentsUA!$A$12:$H$35,MATCH($D197,RentsUA!$A$12:$H$12,0),FALSE))</f>
        <v/>
      </c>
      <c r="Z197" s="647" t="str">
        <f t="shared" si="43"/>
        <v/>
      </c>
      <c r="AA197" s="1680" t="str">
        <f>IF(H197="","",IF(G197/HLOOKUP($H197,RentsUA!$M$8:$T$9,2,FALSE)&gt;1,"&gt; 80%","&lt;= 80%"))</f>
        <v/>
      </c>
      <c r="AB197" s="1448"/>
      <c r="AC197" s="1448"/>
      <c r="AD197" s="784"/>
      <c r="AE197" s="521"/>
      <c r="AF197" s="1050" t="str">
        <f>IF(AD197="","",IF(AD197=Lists!$U$3,M197,IF(AD197=Lists!$U$4,V197,IF(AD197=Lists!$U$5,Y197-L197,AE197))))</f>
        <v/>
      </c>
      <c r="AG197" s="518" t="str">
        <f t="shared" si="44"/>
        <v/>
      </c>
      <c r="AH197" s="588" t="str">
        <f t="shared" si="45"/>
        <v/>
      </c>
      <c r="AI197" s="588" t="str">
        <f>IF($AF197=0,0,IFERROR(($L197+$AF197)/(HLOOKUP($D197,RentsUA!$K$12:$Q$35,19,FALSE)),""))</f>
        <v/>
      </c>
      <c r="AJ197" s="588" t="str">
        <f>IF($AF197=0,0,IFERROR(($AF197+K197+L197)/(HLOOKUP($D197,RentsUA!$K$12:$Q$35,19,FALSE)),""))</f>
        <v/>
      </c>
      <c r="AK197" s="588" t="str">
        <f t="shared" si="48"/>
        <v/>
      </c>
      <c r="AL197" s="588" t="str">
        <f t="shared" si="49"/>
        <v/>
      </c>
      <c r="AM197" s="1448" t="str">
        <f t="shared" si="50"/>
        <v/>
      </c>
      <c r="AN197" s="1448" t="str">
        <f>IFERROR(AM197*(1+'7a.20YrDetails'!$F$9),"")</f>
        <v/>
      </c>
      <c r="AO197" s="1448" t="str">
        <f>IFERROR(AN197*(1+'7a.20YrDetails'!$F$9),"")</f>
        <v/>
      </c>
      <c r="AP197" s="1448" t="str">
        <f>IFERROR(AO197*(1+'7a.20YrDetails'!$F$9),"")</f>
        <v/>
      </c>
      <c r="AQ197" s="1448" t="str">
        <f>IFERROR(AP197*(1+'7a.20YrDetails'!$F$9),"")</f>
        <v/>
      </c>
      <c r="AR197" s="859"/>
      <c r="AS197" s="857"/>
      <c r="BP197" s="512" t="str">
        <f t="shared" si="51"/>
        <v/>
      </c>
      <c r="BQ197" s="5" t="str">
        <f t="array" ref="BQ197">IFERROR(INDEX($BP$13:$BP$412, MATCH(0, COUNTIF($BQ$12:$BQ196, $BP$13:$BP$412), 0)),"")</f>
        <v/>
      </c>
      <c r="BR197" s="512" t="str">
        <f t="shared" si="46"/>
        <v/>
      </c>
      <c r="BS197" s="512" t="str">
        <f t="array" ref="BS197">IFERROR(INDEX($BR$13:$BR$412, MATCH(0, COUNTIF($BS$12:$BS196, $BR$13:$BR$412), 0)),"")</f>
        <v/>
      </c>
    </row>
    <row r="198" spans="1:71" s="512" customFormat="1" ht="12.75">
      <c r="A198" s="514">
        <f t="shared" si="52"/>
        <v>186</v>
      </c>
      <c r="B198" s="592"/>
      <c r="C198" s="590"/>
      <c r="D198" s="515"/>
      <c r="E198" s="515"/>
      <c r="F198" s="516"/>
      <c r="G198" s="517"/>
      <c r="H198" s="515"/>
      <c r="I198" s="1341" t="str">
        <f>IFERROR(G198/HLOOKUP(H198,RentsUA!$B$8:$J$9,2),"")</f>
        <v/>
      </c>
      <c r="J198" s="515"/>
      <c r="K198" s="521"/>
      <c r="L198" s="857">
        <f t="shared" si="41"/>
        <v>0</v>
      </c>
      <c r="M198" s="856"/>
      <c r="N198" s="518">
        <f t="shared" si="42"/>
        <v>0</v>
      </c>
      <c r="O198" s="588" t="str">
        <f>IF($M198=0,"",IFERROR(($L198+$M198)/(HLOOKUP($D198,RentsUA!$K$12:$Q$35,19,FALSE)),""))</f>
        <v/>
      </c>
      <c r="P198" s="588" t="str">
        <f>IF($M198=0,"",IFERROR(($M198+K198+L198)/(HLOOKUP($D198,RentsUA!$K$12:$Q$35,19,FALSE)),""))</f>
        <v/>
      </c>
      <c r="Q198" s="519"/>
      <c r="R198" s="858" t="str">
        <f>IF($Q198=0,"",VLOOKUP($Q198,RentsUA!$A$12:$H$35,MATCH($D198,RentsUA!$A$12:$H$12,0),FALSE))</f>
        <v/>
      </c>
      <c r="S198" s="517"/>
      <c r="T198" s="859"/>
      <c r="U198" s="857"/>
      <c r="V198" s="858" t="str">
        <f t="shared" si="47"/>
        <v/>
      </c>
      <c r="W198" s="590"/>
      <c r="X198" s="519"/>
      <c r="Y198" s="518" t="str">
        <f>IF(X198=0,"",VLOOKUP($X198,RentsUA!$A$12:$H$35,MATCH($D198,RentsUA!$A$12:$H$12,0),FALSE))</f>
        <v/>
      </c>
      <c r="Z198" s="647" t="str">
        <f t="shared" si="43"/>
        <v/>
      </c>
      <c r="AA198" s="1680" t="str">
        <f>IF(H198="","",IF(G198/HLOOKUP($H198,RentsUA!$M$8:$T$9,2,FALSE)&gt;1,"&gt; 80%","&lt;= 80%"))</f>
        <v/>
      </c>
      <c r="AB198" s="1448"/>
      <c r="AC198" s="1448"/>
      <c r="AD198" s="784"/>
      <c r="AE198" s="521"/>
      <c r="AF198" s="1050" t="str">
        <f>IF(AD198="","",IF(AD198=Lists!$U$3,M198,IF(AD198=Lists!$U$4,V198,IF(AD198=Lists!$U$5,Y198-L198,AE198))))</f>
        <v/>
      </c>
      <c r="AG198" s="518" t="str">
        <f t="shared" si="44"/>
        <v/>
      </c>
      <c r="AH198" s="588" t="str">
        <f t="shared" si="45"/>
        <v/>
      </c>
      <c r="AI198" s="588" t="str">
        <f>IF($AF198=0,0,IFERROR(($L198+$AF198)/(HLOOKUP($D198,RentsUA!$K$12:$Q$35,19,FALSE)),""))</f>
        <v/>
      </c>
      <c r="AJ198" s="588" t="str">
        <f>IF($AF198=0,0,IFERROR(($AF198+K198+L198)/(HLOOKUP($D198,RentsUA!$K$12:$Q$35,19,FALSE)),""))</f>
        <v/>
      </c>
      <c r="AK198" s="588" t="str">
        <f t="shared" si="48"/>
        <v/>
      </c>
      <c r="AL198" s="588" t="str">
        <f t="shared" si="49"/>
        <v/>
      </c>
      <c r="AM198" s="1448" t="str">
        <f t="shared" si="50"/>
        <v/>
      </c>
      <c r="AN198" s="1448" t="str">
        <f>IFERROR(AM198*(1+'7a.20YrDetails'!$F$9),"")</f>
        <v/>
      </c>
      <c r="AO198" s="1448" t="str">
        <f>IFERROR(AN198*(1+'7a.20YrDetails'!$F$9),"")</f>
        <v/>
      </c>
      <c r="AP198" s="1448" t="str">
        <f>IFERROR(AO198*(1+'7a.20YrDetails'!$F$9),"")</f>
        <v/>
      </c>
      <c r="AQ198" s="1448" t="str">
        <f>IFERROR(AP198*(1+'7a.20YrDetails'!$F$9),"")</f>
        <v/>
      </c>
      <c r="AR198" s="859"/>
      <c r="AS198" s="857"/>
      <c r="BP198" s="512" t="str">
        <f t="shared" si="51"/>
        <v/>
      </c>
      <c r="BQ198" s="5" t="str">
        <f t="array" ref="BQ198">IFERROR(INDEX($BP$13:$BP$412, MATCH(0, COUNTIF($BQ$12:$BQ197, $BP$13:$BP$412), 0)),"")</f>
        <v/>
      </c>
      <c r="BR198" s="512" t="str">
        <f t="shared" si="46"/>
        <v/>
      </c>
      <c r="BS198" s="512" t="str">
        <f t="array" ref="BS198">IFERROR(INDEX($BR$13:$BR$412, MATCH(0, COUNTIF($BS$12:$BS197, $BR$13:$BR$412), 0)),"")</f>
        <v/>
      </c>
    </row>
    <row r="199" spans="1:71" s="512" customFormat="1" ht="12.75">
      <c r="A199" s="514">
        <f t="shared" si="52"/>
        <v>187</v>
      </c>
      <c r="B199" s="592"/>
      <c r="C199" s="590"/>
      <c r="D199" s="515"/>
      <c r="E199" s="515"/>
      <c r="F199" s="516"/>
      <c r="G199" s="517"/>
      <c r="H199" s="515"/>
      <c r="I199" s="1341" t="str">
        <f>IFERROR(G199/HLOOKUP(H199,RentsUA!$B$8:$J$9,2),"")</f>
        <v/>
      </c>
      <c r="J199" s="515"/>
      <c r="K199" s="521"/>
      <c r="L199" s="857">
        <f t="shared" si="41"/>
        <v>0</v>
      </c>
      <c r="M199" s="856"/>
      <c r="N199" s="518">
        <f t="shared" si="42"/>
        <v>0</v>
      </c>
      <c r="O199" s="588" t="str">
        <f>IF($M199=0,"",IFERROR(($L199+$M199)/(HLOOKUP($D199,RentsUA!$K$12:$Q$35,19,FALSE)),""))</f>
        <v/>
      </c>
      <c r="P199" s="588" t="str">
        <f>IF($M199=0,"",IFERROR(($M199+K199+L199)/(HLOOKUP($D199,RentsUA!$K$12:$Q$35,19,FALSE)),""))</f>
        <v/>
      </c>
      <c r="Q199" s="519"/>
      <c r="R199" s="858" t="str">
        <f>IF($Q199=0,"",VLOOKUP($Q199,RentsUA!$A$12:$H$35,MATCH($D199,RentsUA!$A$12:$H$12,0),FALSE))</f>
        <v/>
      </c>
      <c r="S199" s="517"/>
      <c r="T199" s="859"/>
      <c r="U199" s="857"/>
      <c r="V199" s="858" t="str">
        <f t="shared" si="47"/>
        <v/>
      </c>
      <c r="W199" s="590"/>
      <c r="X199" s="519"/>
      <c r="Y199" s="518" t="str">
        <f>IF(X199=0,"",VLOOKUP($X199,RentsUA!$A$12:$H$35,MATCH($D199,RentsUA!$A$12:$H$12,0),FALSE))</f>
        <v/>
      </c>
      <c r="Z199" s="647" t="str">
        <f t="shared" si="43"/>
        <v/>
      </c>
      <c r="AA199" s="1680" t="str">
        <f>IF(H199="","",IF(G199/HLOOKUP($H199,RentsUA!$M$8:$T$9,2,FALSE)&gt;1,"&gt; 80%","&lt;= 80%"))</f>
        <v/>
      </c>
      <c r="AB199" s="1448"/>
      <c r="AC199" s="1448"/>
      <c r="AD199" s="784"/>
      <c r="AE199" s="521"/>
      <c r="AF199" s="1050" t="str">
        <f>IF(AD199="","",IF(AD199=Lists!$U$3,M199,IF(AD199=Lists!$U$4,V199,IF(AD199=Lists!$U$5,Y199-L199,AE199))))</f>
        <v/>
      </c>
      <c r="AG199" s="518" t="str">
        <f t="shared" si="44"/>
        <v/>
      </c>
      <c r="AH199" s="588" t="str">
        <f t="shared" si="45"/>
        <v/>
      </c>
      <c r="AI199" s="588" t="str">
        <f>IF($AF199=0,0,IFERROR(($L199+$AF199)/(HLOOKUP($D199,RentsUA!$K$12:$Q$35,19,FALSE)),""))</f>
        <v/>
      </c>
      <c r="AJ199" s="588" t="str">
        <f>IF($AF199=0,0,IFERROR(($AF199+K199+L199)/(HLOOKUP($D199,RentsUA!$K$12:$Q$35,19,FALSE)),""))</f>
        <v/>
      </c>
      <c r="AK199" s="588" t="str">
        <f t="shared" si="48"/>
        <v/>
      </c>
      <c r="AL199" s="588" t="str">
        <f t="shared" si="49"/>
        <v/>
      </c>
      <c r="AM199" s="1448" t="str">
        <f t="shared" si="50"/>
        <v/>
      </c>
      <c r="AN199" s="1448" t="str">
        <f>IFERROR(AM199*(1+'7a.20YrDetails'!$F$9),"")</f>
        <v/>
      </c>
      <c r="AO199" s="1448" t="str">
        <f>IFERROR(AN199*(1+'7a.20YrDetails'!$F$9),"")</f>
        <v/>
      </c>
      <c r="AP199" s="1448" t="str">
        <f>IFERROR(AO199*(1+'7a.20YrDetails'!$F$9),"")</f>
        <v/>
      </c>
      <c r="AQ199" s="1448" t="str">
        <f>IFERROR(AP199*(1+'7a.20YrDetails'!$F$9),"")</f>
        <v/>
      </c>
      <c r="AR199" s="859"/>
      <c r="AS199" s="857"/>
      <c r="BP199" s="512" t="str">
        <f t="shared" si="51"/>
        <v/>
      </c>
      <c r="BQ199" s="5" t="str">
        <f t="array" ref="BQ199">IFERROR(INDEX($BP$13:$BP$412, MATCH(0, COUNTIF($BQ$12:$BQ198, $BP$13:$BP$412), 0)),"")</f>
        <v/>
      </c>
      <c r="BR199" s="512" t="str">
        <f t="shared" si="46"/>
        <v/>
      </c>
      <c r="BS199" s="512" t="str">
        <f t="array" ref="BS199">IFERROR(INDEX($BR$13:$BR$412, MATCH(0, COUNTIF($BS$12:$BS198, $BR$13:$BR$412), 0)),"")</f>
        <v/>
      </c>
    </row>
    <row r="200" spans="1:71" s="512" customFormat="1" ht="12.75">
      <c r="A200" s="514">
        <f t="shared" si="52"/>
        <v>188</v>
      </c>
      <c r="B200" s="592"/>
      <c r="C200" s="590"/>
      <c r="D200" s="515"/>
      <c r="E200" s="515"/>
      <c r="F200" s="516"/>
      <c r="G200" s="517"/>
      <c r="H200" s="515"/>
      <c r="I200" s="1341" t="str">
        <f>IFERROR(G200/HLOOKUP(H200,RentsUA!$B$8:$J$9,2),"")</f>
        <v/>
      </c>
      <c r="J200" s="515"/>
      <c r="K200" s="521"/>
      <c r="L200" s="857">
        <f t="shared" si="41"/>
        <v>0</v>
      </c>
      <c r="M200" s="856"/>
      <c r="N200" s="518">
        <f t="shared" si="42"/>
        <v>0</v>
      </c>
      <c r="O200" s="588" t="str">
        <f>IF($M200=0,"",IFERROR(($L200+$M200)/(HLOOKUP($D200,RentsUA!$K$12:$Q$35,19,FALSE)),""))</f>
        <v/>
      </c>
      <c r="P200" s="588" t="str">
        <f>IF($M200=0,"",IFERROR(($M200+K200+L200)/(HLOOKUP($D200,RentsUA!$K$12:$Q$35,19,FALSE)),""))</f>
        <v/>
      </c>
      <c r="Q200" s="519"/>
      <c r="R200" s="858" t="str">
        <f>IF($Q200=0,"",VLOOKUP($Q200,RentsUA!$A$12:$H$35,MATCH($D200,RentsUA!$A$12:$H$12,0),FALSE))</f>
        <v/>
      </c>
      <c r="S200" s="517"/>
      <c r="T200" s="859"/>
      <c r="U200" s="857"/>
      <c r="V200" s="858" t="str">
        <f t="shared" si="47"/>
        <v/>
      </c>
      <c r="W200" s="590"/>
      <c r="X200" s="519"/>
      <c r="Y200" s="518" t="str">
        <f>IF(X200=0,"",VLOOKUP($X200,RentsUA!$A$12:$H$35,MATCH($D200,RentsUA!$A$12:$H$12,0),FALSE))</f>
        <v/>
      </c>
      <c r="Z200" s="647" t="str">
        <f t="shared" si="43"/>
        <v/>
      </c>
      <c r="AA200" s="1680" t="str">
        <f>IF(H200="","",IF(G200/HLOOKUP($H200,RentsUA!$M$8:$T$9,2,FALSE)&gt;1,"&gt; 80%","&lt;= 80%"))</f>
        <v/>
      </c>
      <c r="AB200" s="1448"/>
      <c r="AC200" s="1448"/>
      <c r="AD200" s="784"/>
      <c r="AE200" s="521"/>
      <c r="AF200" s="1050" t="str">
        <f>IF(AD200="","",IF(AD200=Lists!$U$3,M200,IF(AD200=Lists!$U$4,V200,IF(AD200=Lists!$U$5,Y200-L200,AE200))))</f>
        <v/>
      </c>
      <c r="AG200" s="518" t="str">
        <f t="shared" si="44"/>
        <v/>
      </c>
      <c r="AH200" s="588" t="str">
        <f t="shared" si="45"/>
        <v/>
      </c>
      <c r="AI200" s="588" t="str">
        <f>IF($AF200=0,0,IFERROR(($L200+$AF200)/(HLOOKUP($D200,RentsUA!$K$12:$Q$35,19,FALSE)),""))</f>
        <v/>
      </c>
      <c r="AJ200" s="588" t="str">
        <f>IF($AF200=0,0,IFERROR(($AF200+K200+L200)/(HLOOKUP($D200,RentsUA!$K$12:$Q$35,19,FALSE)),""))</f>
        <v/>
      </c>
      <c r="AK200" s="588" t="str">
        <f t="shared" si="48"/>
        <v/>
      </c>
      <c r="AL200" s="588" t="str">
        <f t="shared" si="49"/>
        <v/>
      </c>
      <c r="AM200" s="1448" t="str">
        <f t="shared" si="50"/>
        <v/>
      </c>
      <c r="AN200" s="1448" t="str">
        <f>IFERROR(AM200*(1+'7a.20YrDetails'!$F$9),"")</f>
        <v/>
      </c>
      <c r="AO200" s="1448" t="str">
        <f>IFERROR(AN200*(1+'7a.20YrDetails'!$F$9),"")</f>
        <v/>
      </c>
      <c r="AP200" s="1448" t="str">
        <f>IFERROR(AO200*(1+'7a.20YrDetails'!$F$9),"")</f>
        <v/>
      </c>
      <c r="AQ200" s="1448" t="str">
        <f>IFERROR(AP200*(1+'7a.20YrDetails'!$F$9),"")</f>
        <v/>
      </c>
      <c r="AR200" s="859"/>
      <c r="AS200" s="857"/>
      <c r="BP200" s="512" t="str">
        <f t="shared" si="51"/>
        <v/>
      </c>
      <c r="BQ200" s="5" t="str">
        <f t="array" ref="BQ200">IFERROR(INDEX($BP$13:$BP$412, MATCH(0, COUNTIF($BQ$12:$BQ199, $BP$13:$BP$412), 0)),"")</f>
        <v/>
      </c>
      <c r="BR200" s="512" t="str">
        <f t="shared" si="46"/>
        <v/>
      </c>
      <c r="BS200" s="512" t="str">
        <f t="array" ref="BS200">IFERROR(INDEX($BR$13:$BR$412, MATCH(0, COUNTIF($BS$12:$BS199, $BR$13:$BR$412), 0)),"")</f>
        <v/>
      </c>
    </row>
    <row r="201" spans="1:71" s="512" customFormat="1" ht="12.75">
      <c r="A201" s="514">
        <f t="shared" si="52"/>
        <v>189</v>
      </c>
      <c r="B201" s="592"/>
      <c r="C201" s="590"/>
      <c r="D201" s="515"/>
      <c r="E201" s="515"/>
      <c r="F201" s="516"/>
      <c r="G201" s="517"/>
      <c r="H201" s="515"/>
      <c r="I201" s="1341" t="str">
        <f>IFERROR(G201/HLOOKUP(H201,RentsUA!$B$8:$J$9,2),"")</f>
        <v/>
      </c>
      <c r="J201" s="515"/>
      <c r="K201" s="521"/>
      <c r="L201" s="857">
        <f t="shared" si="41"/>
        <v>0</v>
      </c>
      <c r="M201" s="856"/>
      <c r="N201" s="518">
        <f t="shared" si="42"/>
        <v>0</v>
      </c>
      <c r="O201" s="588" t="str">
        <f>IF($M201=0,"",IFERROR(($L201+$M201)/(HLOOKUP($D201,RentsUA!$K$12:$Q$35,19,FALSE)),""))</f>
        <v/>
      </c>
      <c r="P201" s="588" t="str">
        <f>IF($M201=0,"",IFERROR(($M201+K201+L201)/(HLOOKUP($D201,RentsUA!$K$12:$Q$35,19,FALSE)),""))</f>
        <v/>
      </c>
      <c r="Q201" s="519"/>
      <c r="R201" s="858" t="str">
        <f>IF($Q201=0,"",VLOOKUP($Q201,RentsUA!$A$12:$H$35,MATCH($D201,RentsUA!$A$12:$H$12,0),FALSE))</f>
        <v/>
      </c>
      <c r="S201" s="517"/>
      <c r="T201" s="859"/>
      <c r="U201" s="857"/>
      <c r="V201" s="858" t="str">
        <f t="shared" si="47"/>
        <v/>
      </c>
      <c r="W201" s="590"/>
      <c r="X201" s="519"/>
      <c r="Y201" s="518" t="str">
        <f>IF(X201=0,"",VLOOKUP($X201,RentsUA!$A$12:$H$35,MATCH($D201,RentsUA!$A$12:$H$12,0),FALSE))</f>
        <v/>
      </c>
      <c r="Z201" s="647" t="str">
        <f t="shared" si="43"/>
        <v/>
      </c>
      <c r="AA201" s="1680" t="str">
        <f>IF(H201="","",IF(G201/HLOOKUP($H201,RentsUA!$M$8:$T$9,2,FALSE)&gt;1,"&gt; 80%","&lt;= 80%"))</f>
        <v/>
      </c>
      <c r="AB201" s="1448"/>
      <c r="AC201" s="1448"/>
      <c r="AD201" s="784"/>
      <c r="AE201" s="521"/>
      <c r="AF201" s="1050" t="str">
        <f>IF(AD201="","",IF(AD201=Lists!$U$3,M201,IF(AD201=Lists!$U$4,V201,IF(AD201=Lists!$U$5,Y201-L201,AE201))))</f>
        <v/>
      </c>
      <c r="AG201" s="518" t="str">
        <f t="shared" si="44"/>
        <v/>
      </c>
      <c r="AH201" s="588" t="str">
        <f t="shared" si="45"/>
        <v/>
      </c>
      <c r="AI201" s="588" t="str">
        <f>IF($AF201=0,0,IFERROR(($L201+$AF201)/(HLOOKUP($D201,RentsUA!$K$12:$Q$35,19,FALSE)),""))</f>
        <v/>
      </c>
      <c r="AJ201" s="588" t="str">
        <f>IF($AF201=0,0,IFERROR(($AF201+K201+L201)/(HLOOKUP($D201,RentsUA!$K$12:$Q$35,19,FALSE)),""))</f>
        <v/>
      </c>
      <c r="AK201" s="588" t="str">
        <f t="shared" si="48"/>
        <v/>
      </c>
      <c r="AL201" s="588" t="str">
        <f t="shared" si="49"/>
        <v/>
      </c>
      <c r="AM201" s="1448" t="str">
        <f t="shared" si="50"/>
        <v/>
      </c>
      <c r="AN201" s="1448" t="str">
        <f>IFERROR(AM201*(1+'7a.20YrDetails'!$F$9),"")</f>
        <v/>
      </c>
      <c r="AO201" s="1448" t="str">
        <f>IFERROR(AN201*(1+'7a.20YrDetails'!$F$9),"")</f>
        <v/>
      </c>
      <c r="AP201" s="1448" t="str">
        <f>IFERROR(AO201*(1+'7a.20YrDetails'!$F$9),"")</f>
        <v/>
      </c>
      <c r="AQ201" s="1448" t="str">
        <f>IFERROR(AP201*(1+'7a.20YrDetails'!$F$9),"")</f>
        <v/>
      </c>
      <c r="AR201" s="859"/>
      <c r="AS201" s="857"/>
      <c r="BP201" s="512" t="str">
        <f t="shared" si="51"/>
        <v/>
      </c>
      <c r="BQ201" s="5" t="str">
        <f t="array" ref="BQ201">IFERROR(INDEX($BP$13:$BP$412, MATCH(0, COUNTIF($BQ$12:$BQ200, $BP$13:$BP$412), 0)),"")</f>
        <v/>
      </c>
      <c r="BR201" s="512" t="str">
        <f t="shared" si="46"/>
        <v/>
      </c>
      <c r="BS201" s="512" t="str">
        <f t="array" ref="BS201">IFERROR(INDEX($BR$13:$BR$412, MATCH(0, COUNTIF($BS$12:$BS200, $BR$13:$BR$412), 0)),"")</f>
        <v/>
      </c>
    </row>
    <row r="202" spans="1:71" s="512" customFormat="1" ht="12.75">
      <c r="A202" s="514">
        <f t="shared" si="52"/>
        <v>190</v>
      </c>
      <c r="B202" s="592"/>
      <c r="C202" s="590"/>
      <c r="D202" s="515"/>
      <c r="E202" s="515"/>
      <c r="F202" s="516"/>
      <c r="G202" s="517"/>
      <c r="H202" s="515"/>
      <c r="I202" s="1341" t="str">
        <f>IFERROR(G202/HLOOKUP(H202,RentsUA!$B$8:$J$9,2),"")</f>
        <v/>
      </c>
      <c r="J202" s="515"/>
      <c r="K202" s="521"/>
      <c r="L202" s="857">
        <f t="shared" si="41"/>
        <v>0</v>
      </c>
      <c r="M202" s="856"/>
      <c r="N202" s="518">
        <f t="shared" si="42"/>
        <v>0</v>
      </c>
      <c r="O202" s="588" t="str">
        <f>IF($M202=0,"",IFERROR(($L202+$M202)/(HLOOKUP($D202,RentsUA!$K$12:$Q$35,19,FALSE)),""))</f>
        <v/>
      </c>
      <c r="P202" s="588" t="str">
        <f>IF($M202=0,"",IFERROR(($M202+K202+L202)/(HLOOKUP($D202,RentsUA!$K$12:$Q$35,19,FALSE)),""))</f>
        <v/>
      </c>
      <c r="Q202" s="519"/>
      <c r="R202" s="858" t="str">
        <f>IF($Q202=0,"",VLOOKUP($Q202,RentsUA!$A$12:$H$35,MATCH($D202,RentsUA!$A$12:$H$12,0),FALSE))</f>
        <v/>
      </c>
      <c r="S202" s="517"/>
      <c r="T202" s="859"/>
      <c r="U202" s="857"/>
      <c r="V202" s="858" t="str">
        <f t="shared" si="47"/>
        <v/>
      </c>
      <c r="W202" s="590"/>
      <c r="X202" s="519"/>
      <c r="Y202" s="518" t="str">
        <f>IF(X202=0,"",VLOOKUP($X202,RentsUA!$A$12:$H$35,MATCH($D202,RentsUA!$A$12:$H$12,0),FALSE))</f>
        <v/>
      </c>
      <c r="Z202" s="647" t="str">
        <f t="shared" si="43"/>
        <v/>
      </c>
      <c r="AA202" s="1680" t="str">
        <f>IF(H202="","",IF(G202/HLOOKUP($H202,RentsUA!$M$8:$T$9,2,FALSE)&gt;1,"&gt; 80%","&lt;= 80%"))</f>
        <v/>
      </c>
      <c r="AB202" s="1448"/>
      <c r="AC202" s="1448"/>
      <c r="AD202" s="784"/>
      <c r="AE202" s="521"/>
      <c r="AF202" s="1050" t="str">
        <f>IF(AD202="","",IF(AD202=Lists!$U$3,M202,IF(AD202=Lists!$U$4,V202,IF(AD202=Lists!$U$5,Y202-L202,AE202))))</f>
        <v/>
      </c>
      <c r="AG202" s="518" t="str">
        <f t="shared" si="44"/>
        <v/>
      </c>
      <c r="AH202" s="588" t="str">
        <f t="shared" si="45"/>
        <v/>
      </c>
      <c r="AI202" s="588" t="str">
        <f>IF($AF202=0,0,IFERROR(($L202+$AF202)/(HLOOKUP($D202,RentsUA!$K$12:$Q$35,19,FALSE)),""))</f>
        <v/>
      </c>
      <c r="AJ202" s="588" t="str">
        <f>IF($AF202=0,0,IFERROR(($AF202+K202+L202)/(HLOOKUP($D202,RentsUA!$K$12:$Q$35,19,FALSE)),""))</f>
        <v/>
      </c>
      <c r="AK202" s="588" t="str">
        <f t="shared" si="48"/>
        <v/>
      </c>
      <c r="AL202" s="588" t="str">
        <f t="shared" si="49"/>
        <v/>
      </c>
      <c r="AM202" s="1448" t="str">
        <f t="shared" si="50"/>
        <v/>
      </c>
      <c r="AN202" s="1448" t="str">
        <f>IFERROR(AM202*(1+'7a.20YrDetails'!$F$9),"")</f>
        <v/>
      </c>
      <c r="AO202" s="1448" t="str">
        <f>IFERROR(AN202*(1+'7a.20YrDetails'!$F$9),"")</f>
        <v/>
      </c>
      <c r="AP202" s="1448" t="str">
        <f>IFERROR(AO202*(1+'7a.20YrDetails'!$F$9),"")</f>
        <v/>
      </c>
      <c r="AQ202" s="1448" t="str">
        <f>IFERROR(AP202*(1+'7a.20YrDetails'!$F$9),"")</f>
        <v/>
      </c>
      <c r="AR202" s="859"/>
      <c r="AS202" s="857"/>
      <c r="BP202" s="512" t="str">
        <f t="shared" si="51"/>
        <v/>
      </c>
      <c r="BQ202" s="5" t="str">
        <f t="array" ref="BQ202">IFERROR(INDEX($BP$13:$BP$412, MATCH(0, COUNTIF($BQ$12:$BQ201, $BP$13:$BP$412), 0)),"")</f>
        <v/>
      </c>
      <c r="BR202" s="512" t="str">
        <f t="shared" si="46"/>
        <v/>
      </c>
      <c r="BS202" s="512" t="str">
        <f t="array" ref="BS202">IFERROR(INDEX($BR$13:$BR$412, MATCH(0, COUNTIF($BS$12:$BS201, $BR$13:$BR$412), 0)),"")</f>
        <v/>
      </c>
    </row>
    <row r="203" spans="1:71" s="512" customFormat="1" ht="12.75">
      <c r="A203" s="514">
        <f t="shared" si="52"/>
        <v>191</v>
      </c>
      <c r="B203" s="592"/>
      <c r="C203" s="590"/>
      <c r="D203" s="515"/>
      <c r="E203" s="515"/>
      <c r="F203" s="516"/>
      <c r="G203" s="517"/>
      <c r="H203" s="515"/>
      <c r="I203" s="1341" t="str">
        <f>IFERROR(G203/HLOOKUP(H203,RentsUA!$B$8:$J$9,2),"")</f>
        <v/>
      </c>
      <c r="J203" s="515"/>
      <c r="K203" s="521"/>
      <c r="L203" s="857">
        <f t="shared" si="41"/>
        <v>0</v>
      </c>
      <c r="M203" s="856"/>
      <c r="N203" s="518">
        <f t="shared" si="42"/>
        <v>0</v>
      </c>
      <c r="O203" s="588" t="str">
        <f>IF($M203=0,"",IFERROR(($L203+$M203)/(HLOOKUP($D203,RentsUA!$K$12:$Q$35,19,FALSE)),""))</f>
        <v/>
      </c>
      <c r="P203" s="588" t="str">
        <f>IF($M203=0,"",IFERROR(($M203+K203+L203)/(HLOOKUP($D203,RentsUA!$K$12:$Q$35,19,FALSE)),""))</f>
        <v/>
      </c>
      <c r="Q203" s="519"/>
      <c r="R203" s="858" t="str">
        <f>IF($Q203=0,"",VLOOKUP($Q203,RentsUA!$A$12:$H$35,MATCH($D203,RentsUA!$A$12:$H$12,0),FALSE))</f>
        <v/>
      </c>
      <c r="S203" s="517"/>
      <c r="T203" s="859"/>
      <c r="U203" s="857"/>
      <c r="V203" s="858" t="str">
        <f t="shared" si="47"/>
        <v/>
      </c>
      <c r="W203" s="590"/>
      <c r="X203" s="519"/>
      <c r="Y203" s="518" t="str">
        <f>IF(X203=0,"",VLOOKUP($X203,RentsUA!$A$12:$H$35,MATCH($D203,RentsUA!$A$12:$H$12,0),FALSE))</f>
        <v/>
      </c>
      <c r="Z203" s="647" t="str">
        <f t="shared" si="43"/>
        <v/>
      </c>
      <c r="AA203" s="1680" t="str">
        <f>IF(H203="","",IF(G203/HLOOKUP($H203,RentsUA!$M$8:$T$9,2,FALSE)&gt;1,"&gt; 80%","&lt;= 80%"))</f>
        <v/>
      </c>
      <c r="AB203" s="1448"/>
      <c r="AC203" s="1448"/>
      <c r="AD203" s="784"/>
      <c r="AE203" s="521"/>
      <c r="AF203" s="1050" t="str">
        <f>IF(AD203="","",IF(AD203=Lists!$U$3,M203,IF(AD203=Lists!$U$4,V203,IF(AD203=Lists!$U$5,Y203-L203,AE203))))</f>
        <v/>
      </c>
      <c r="AG203" s="518" t="str">
        <f t="shared" si="44"/>
        <v/>
      </c>
      <c r="AH203" s="588" t="str">
        <f t="shared" si="45"/>
        <v/>
      </c>
      <c r="AI203" s="588" t="str">
        <f>IF($AF203=0,0,IFERROR(($L203+$AF203)/(HLOOKUP($D203,RentsUA!$K$12:$Q$35,19,FALSE)),""))</f>
        <v/>
      </c>
      <c r="AJ203" s="588" t="str">
        <f>IF($AF203=0,0,IFERROR(($AF203+K203+L203)/(HLOOKUP($D203,RentsUA!$K$12:$Q$35,19,FALSE)),""))</f>
        <v/>
      </c>
      <c r="AK203" s="588" t="str">
        <f t="shared" si="48"/>
        <v/>
      </c>
      <c r="AL203" s="588" t="str">
        <f t="shared" si="49"/>
        <v/>
      </c>
      <c r="AM203" s="1448" t="str">
        <f t="shared" si="50"/>
        <v/>
      </c>
      <c r="AN203" s="1448" t="str">
        <f>IFERROR(AM203*(1+'7a.20YrDetails'!$F$9),"")</f>
        <v/>
      </c>
      <c r="AO203" s="1448" t="str">
        <f>IFERROR(AN203*(1+'7a.20YrDetails'!$F$9),"")</f>
        <v/>
      </c>
      <c r="AP203" s="1448" t="str">
        <f>IFERROR(AO203*(1+'7a.20YrDetails'!$F$9),"")</f>
        <v/>
      </c>
      <c r="AQ203" s="1448" t="str">
        <f>IFERROR(AP203*(1+'7a.20YrDetails'!$F$9),"")</f>
        <v/>
      </c>
      <c r="AR203" s="859"/>
      <c r="AS203" s="857"/>
      <c r="BP203" s="512" t="str">
        <f t="shared" si="51"/>
        <v/>
      </c>
      <c r="BQ203" s="5" t="str">
        <f t="array" ref="BQ203">IFERROR(INDEX($BP$13:$BP$412, MATCH(0, COUNTIF($BQ$12:$BQ202, $BP$13:$BP$412), 0)),"")</f>
        <v/>
      </c>
      <c r="BR203" s="512" t="str">
        <f t="shared" si="46"/>
        <v/>
      </c>
      <c r="BS203" s="512" t="str">
        <f t="array" ref="BS203">IFERROR(INDEX($BR$13:$BR$412, MATCH(0, COUNTIF($BS$12:$BS202, $BR$13:$BR$412), 0)),"")</f>
        <v/>
      </c>
    </row>
    <row r="204" spans="1:71" s="512" customFormat="1" ht="12.75">
      <c r="A204" s="514">
        <f t="shared" si="52"/>
        <v>192</v>
      </c>
      <c r="B204" s="592"/>
      <c r="C204" s="590"/>
      <c r="D204" s="515"/>
      <c r="E204" s="515"/>
      <c r="F204" s="516"/>
      <c r="G204" s="517"/>
      <c r="H204" s="515"/>
      <c r="I204" s="1341" t="str">
        <f>IFERROR(G204/HLOOKUP(H204,RentsUA!$B$8:$J$9,2),"")</f>
        <v/>
      </c>
      <c r="J204" s="515"/>
      <c r="K204" s="521"/>
      <c r="L204" s="857">
        <f t="shared" si="41"/>
        <v>0</v>
      </c>
      <c r="M204" s="856"/>
      <c r="N204" s="518">
        <f t="shared" si="42"/>
        <v>0</v>
      </c>
      <c r="O204" s="588" t="str">
        <f>IF($M204=0,"",IFERROR(($L204+$M204)/(HLOOKUP($D204,RentsUA!$K$12:$Q$35,19,FALSE)),""))</f>
        <v/>
      </c>
      <c r="P204" s="588" t="str">
        <f>IF($M204=0,"",IFERROR(($M204+K204+L204)/(HLOOKUP($D204,RentsUA!$K$12:$Q$35,19,FALSE)),""))</f>
        <v/>
      </c>
      <c r="Q204" s="519"/>
      <c r="R204" s="858" t="str">
        <f>IF($Q204=0,"",VLOOKUP($Q204,RentsUA!$A$12:$H$35,MATCH($D204,RentsUA!$A$12:$H$12,0),FALSE))</f>
        <v/>
      </c>
      <c r="S204" s="517"/>
      <c r="T204" s="859"/>
      <c r="U204" s="857"/>
      <c r="V204" s="858" t="str">
        <f t="shared" si="47"/>
        <v/>
      </c>
      <c r="W204" s="590"/>
      <c r="X204" s="519"/>
      <c r="Y204" s="518" t="str">
        <f>IF(X204=0,"",VLOOKUP($X204,RentsUA!$A$12:$H$35,MATCH($D204,RentsUA!$A$12:$H$12,0),FALSE))</f>
        <v/>
      </c>
      <c r="Z204" s="647" t="str">
        <f t="shared" si="43"/>
        <v/>
      </c>
      <c r="AA204" s="1680" t="str">
        <f>IF(H204="","",IF(G204/HLOOKUP($H204,RentsUA!$M$8:$T$9,2,FALSE)&gt;1,"&gt; 80%","&lt;= 80%"))</f>
        <v/>
      </c>
      <c r="AB204" s="1448"/>
      <c r="AC204" s="1448"/>
      <c r="AD204" s="784"/>
      <c r="AE204" s="521"/>
      <c r="AF204" s="1050" t="str">
        <f>IF(AD204="","",IF(AD204=Lists!$U$3,M204,IF(AD204=Lists!$U$4,V204,IF(AD204=Lists!$U$5,Y204-L204,AE204))))</f>
        <v/>
      </c>
      <c r="AG204" s="518" t="str">
        <f t="shared" si="44"/>
        <v/>
      </c>
      <c r="AH204" s="588" t="str">
        <f t="shared" si="45"/>
        <v/>
      </c>
      <c r="AI204" s="588" t="str">
        <f>IF($AF204=0,0,IFERROR(($L204+$AF204)/(HLOOKUP($D204,RentsUA!$K$12:$Q$35,19,FALSE)),""))</f>
        <v/>
      </c>
      <c r="AJ204" s="588" t="str">
        <f>IF($AF204=0,0,IFERROR(($AF204+K204+L204)/(HLOOKUP($D204,RentsUA!$K$12:$Q$35,19,FALSE)),""))</f>
        <v/>
      </c>
      <c r="AK204" s="588" t="str">
        <f t="shared" si="48"/>
        <v/>
      </c>
      <c r="AL204" s="588" t="str">
        <f t="shared" si="49"/>
        <v/>
      </c>
      <c r="AM204" s="1448" t="str">
        <f t="shared" si="50"/>
        <v/>
      </c>
      <c r="AN204" s="1448" t="str">
        <f>IFERROR(AM204*(1+'7a.20YrDetails'!$F$9),"")</f>
        <v/>
      </c>
      <c r="AO204" s="1448" t="str">
        <f>IFERROR(AN204*(1+'7a.20YrDetails'!$F$9),"")</f>
        <v/>
      </c>
      <c r="AP204" s="1448" t="str">
        <f>IFERROR(AO204*(1+'7a.20YrDetails'!$F$9),"")</f>
        <v/>
      </c>
      <c r="AQ204" s="1448" t="str">
        <f>IFERROR(AP204*(1+'7a.20YrDetails'!$F$9),"")</f>
        <v/>
      </c>
      <c r="AR204" s="859"/>
      <c r="AS204" s="857"/>
      <c r="BP204" s="512" t="str">
        <f t="shared" si="51"/>
        <v/>
      </c>
      <c r="BQ204" s="5" t="str">
        <f t="array" ref="BQ204">IFERROR(INDEX($BP$13:$BP$412, MATCH(0, COUNTIF($BQ$12:$BQ203, $BP$13:$BP$412), 0)),"")</f>
        <v/>
      </c>
      <c r="BR204" s="512" t="str">
        <f t="shared" si="46"/>
        <v/>
      </c>
      <c r="BS204" s="512" t="str">
        <f t="array" ref="BS204">IFERROR(INDEX($BR$13:$BR$412, MATCH(0, COUNTIF($BS$12:$BS203, $BR$13:$BR$412), 0)),"")</f>
        <v/>
      </c>
    </row>
    <row r="205" spans="1:71" s="512" customFormat="1" ht="12.75">
      <c r="A205" s="514">
        <f t="shared" si="52"/>
        <v>193</v>
      </c>
      <c r="B205" s="592"/>
      <c r="C205" s="590"/>
      <c r="D205" s="515"/>
      <c r="E205" s="515"/>
      <c r="F205" s="516"/>
      <c r="G205" s="517"/>
      <c r="H205" s="515"/>
      <c r="I205" s="1341" t="str">
        <f>IFERROR(G205/HLOOKUP(H205,RentsUA!$B$8:$J$9,2),"")</f>
        <v/>
      </c>
      <c r="J205" s="515"/>
      <c r="K205" s="521"/>
      <c r="L205" s="857">
        <f t="shared" ref="L205:L268" si="53">IF(D205="",0,HLOOKUP($D205,UA,7,FALSE))</f>
        <v>0</v>
      </c>
      <c r="M205" s="856"/>
      <c r="N205" s="518">
        <f t="shared" ref="N205:N268" si="54">M205+L205</f>
        <v>0</v>
      </c>
      <c r="O205" s="588" t="str">
        <f>IF($M205=0,"",IFERROR(($L205+$M205)/(HLOOKUP($D205,RentsUA!$K$12:$Q$35,19,FALSE)),""))</f>
        <v/>
      </c>
      <c r="P205" s="588" t="str">
        <f>IF($M205=0,"",IFERROR(($M205+K205+L205)/(HLOOKUP($D205,RentsUA!$K$12:$Q$35,19,FALSE)),""))</f>
        <v/>
      </c>
      <c r="Q205" s="519"/>
      <c r="R205" s="858" t="str">
        <f>IF($Q205=0,"",VLOOKUP($Q205,RentsUA!$A$12:$H$35,MATCH($D205,RentsUA!$A$12:$H$12,0),FALSE))</f>
        <v/>
      </c>
      <c r="S205" s="517"/>
      <c r="T205" s="859"/>
      <c r="U205" s="857"/>
      <c r="V205" s="858" t="str">
        <f t="shared" si="47"/>
        <v/>
      </c>
      <c r="W205" s="590"/>
      <c r="X205" s="519"/>
      <c r="Y205" s="518" t="str">
        <f>IF(X205=0,"",VLOOKUP($X205,RentsUA!$A$12:$H$35,MATCH($D205,RentsUA!$A$12:$H$12,0),FALSE))</f>
        <v/>
      </c>
      <c r="Z205" s="647" t="str">
        <f t="shared" ref="Z205:Z268" si="55">IF(Y205&lt;&gt;"",Y205-L205,"")</f>
        <v/>
      </c>
      <c r="AA205" s="1680" t="str">
        <f>IF(H205="","",IF(G205/HLOOKUP($H205,RentsUA!$M$8:$T$9,2,FALSE)&gt;1,"&gt; 80%","&lt;= 80%"))</f>
        <v/>
      </c>
      <c r="AB205" s="1448"/>
      <c r="AC205" s="1448"/>
      <c r="AD205" s="784"/>
      <c r="AE205" s="521"/>
      <c r="AF205" s="1050" t="str">
        <f>IF(AD205="","",IF(AD205=Lists!$U$3,M205,IF(AD205=Lists!$U$4,V205,IF(AD205=Lists!$U$5,Y205-L205,AE205))))</f>
        <v/>
      </c>
      <c r="AG205" s="518" t="str">
        <f t="shared" ref="AG205:AG268" si="56">IFERROR(AF205+L205,"")</f>
        <v/>
      </c>
      <c r="AH205" s="588" t="str">
        <f t="shared" ref="AH205:AH268" si="57">IFERROR(($AF205-$M205)/$M205,"")</f>
        <v/>
      </c>
      <c r="AI205" s="588" t="str">
        <f>IF($AF205=0,0,IFERROR(($L205+$AF205)/(HLOOKUP($D205,RentsUA!$K$12:$Q$35,19,FALSE)),""))</f>
        <v/>
      </c>
      <c r="AJ205" s="588" t="str">
        <f>IF($AF205=0,0,IFERROR(($AF205+K205+L205)/(HLOOKUP($D205,RentsUA!$K$12:$Q$35,19,FALSE)),""))</f>
        <v/>
      </c>
      <c r="AK205" s="588" t="str">
        <f t="shared" si="48"/>
        <v/>
      </c>
      <c r="AL205" s="588" t="str">
        <f t="shared" si="49"/>
        <v/>
      </c>
      <c r="AM205" s="1448" t="str">
        <f t="shared" si="50"/>
        <v/>
      </c>
      <c r="AN205" s="1448" t="str">
        <f>IFERROR(AM205*(1+'7a.20YrDetails'!$F$9),"")</f>
        <v/>
      </c>
      <c r="AO205" s="1448" t="str">
        <f>IFERROR(AN205*(1+'7a.20YrDetails'!$F$9),"")</f>
        <v/>
      </c>
      <c r="AP205" s="1448" t="str">
        <f>IFERROR(AO205*(1+'7a.20YrDetails'!$F$9),"")</f>
        <v/>
      </c>
      <c r="AQ205" s="1448" t="str">
        <f>IFERROR(AP205*(1+'7a.20YrDetails'!$F$9),"")</f>
        <v/>
      </c>
      <c r="AR205" s="859"/>
      <c r="AS205" s="857"/>
      <c r="BP205" s="512" t="str">
        <f t="shared" si="51"/>
        <v/>
      </c>
      <c r="BQ205" s="5" t="str">
        <f t="array" ref="BQ205">IFERROR(INDEX($BP$13:$BP$412, MATCH(0, COUNTIF($BQ$12:$BQ204, $BP$13:$BP$412), 0)),"")</f>
        <v/>
      </c>
      <c r="BR205" s="512" t="str">
        <f t="shared" ref="BR205:BR268" si="58">IF(X205="","",CONCATENATE("MOHCD ",X205*100,"%"))</f>
        <v/>
      </c>
      <c r="BS205" s="512" t="str">
        <f t="array" ref="BS205">IFERROR(INDEX($BR$13:$BR$412, MATCH(0, COUNTIF($BS$12:$BS204, $BR$13:$BR$412), 0)),"")</f>
        <v/>
      </c>
    </row>
    <row r="206" spans="1:71" s="512" customFormat="1" ht="12.75">
      <c r="A206" s="514">
        <f t="shared" si="52"/>
        <v>194</v>
      </c>
      <c r="B206" s="592"/>
      <c r="C206" s="590"/>
      <c r="D206" s="515"/>
      <c r="E206" s="515"/>
      <c r="F206" s="516"/>
      <c r="G206" s="517"/>
      <c r="H206" s="515"/>
      <c r="I206" s="1341" t="str">
        <f>IFERROR(G206/HLOOKUP(H206,RentsUA!$B$8:$J$9,2),"")</f>
        <v/>
      </c>
      <c r="J206" s="515"/>
      <c r="K206" s="521"/>
      <c r="L206" s="857">
        <f t="shared" si="53"/>
        <v>0</v>
      </c>
      <c r="M206" s="856"/>
      <c r="N206" s="518">
        <f t="shared" si="54"/>
        <v>0</v>
      </c>
      <c r="O206" s="588" t="str">
        <f>IF($M206=0,"",IFERROR(($L206+$M206)/(HLOOKUP($D206,RentsUA!$K$12:$Q$35,19,FALSE)),""))</f>
        <v/>
      </c>
      <c r="P206" s="588" t="str">
        <f>IF($M206=0,"",IFERROR(($M206+K206+L206)/(HLOOKUP($D206,RentsUA!$K$12:$Q$35,19,FALSE)),""))</f>
        <v/>
      </c>
      <c r="Q206" s="519"/>
      <c r="R206" s="858" t="str">
        <f>IF($Q206=0,"",VLOOKUP($Q206,RentsUA!$A$12:$H$35,MATCH($D206,RentsUA!$A$12:$H$12,0),FALSE))</f>
        <v/>
      </c>
      <c r="S206" s="517"/>
      <c r="T206" s="859"/>
      <c r="U206" s="857"/>
      <c r="V206" s="858" t="str">
        <f t="shared" ref="V206:V269" si="59">IF(Q206&lt;&gt;"",R206-L206,IF(U206&lt;&gt;0,U206-L206,""))</f>
        <v/>
      </c>
      <c r="W206" s="590"/>
      <c r="X206" s="519"/>
      <c r="Y206" s="518" t="str">
        <f>IF(X206=0,"",VLOOKUP($X206,RentsUA!$A$12:$H$35,MATCH($D206,RentsUA!$A$12:$H$12,0),FALSE))</f>
        <v/>
      </c>
      <c r="Z206" s="647" t="str">
        <f t="shared" si="55"/>
        <v/>
      </c>
      <c r="AA206" s="1680" t="str">
        <f>IF(H206="","",IF(G206/HLOOKUP($H206,RentsUA!$M$8:$T$9,2,FALSE)&gt;1,"&gt; 80%","&lt;= 80%"))</f>
        <v/>
      </c>
      <c r="AB206" s="1448"/>
      <c r="AC206" s="1448"/>
      <c r="AD206" s="784"/>
      <c r="AE206" s="521"/>
      <c r="AF206" s="1050" t="str">
        <f>IF(AD206="","",IF(AD206=Lists!$U$3,M206,IF(AD206=Lists!$U$4,V206,IF(AD206=Lists!$U$5,Y206-L206,AE206))))</f>
        <v/>
      </c>
      <c r="AG206" s="518" t="str">
        <f t="shared" si="56"/>
        <v/>
      </c>
      <c r="AH206" s="588" t="str">
        <f t="shared" si="57"/>
        <v/>
      </c>
      <c r="AI206" s="588" t="str">
        <f>IF($AF206=0,0,IFERROR(($L206+$AF206)/(HLOOKUP($D206,RentsUA!$K$12:$Q$35,19,FALSE)),""))</f>
        <v/>
      </c>
      <c r="AJ206" s="588" t="str">
        <f>IF($AF206=0,0,IFERROR(($AF206+K206+L206)/(HLOOKUP($D206,RentsUA!$K$12:$Q$35,19,FALSE)),""))</f>
        <v/>
      </c>
      <c r="AK206" s="588" t="str">
        <f t="shared" ref="AK206:AK269" si="60">IFERROR(AG206*12/G206,"")</f>
        <v/>
      </c>
      <c r="AL206" s="588" t="str">
        <f t="shared" ref="AL206:AL269" si="61">IFERROR(AF206*12/$G206,"")</f>
        <v/>
      </c>
      <c r="AM206" s="1448" t="str">
        <f t="shared" ref="AM206:AM269" si="62">AF206</f>
        <v/>
      </c>
      <c r="AN206" s="1448" t="str">
        <f>IFERROR(AM206*(1+'7a.20YrDetails'!$F$9),"")</f>
        <v/>
      </c>
      <c r="AO206" s="1448" t="str">
        <f>IFERROR(AN206*(1+'7a.20YrDetails'!$F$9),"")</f>
        <v/>
      </c>
      <c r="AP206" s="1448" t="str">
        <f>IFERROR(AO206*(1+'7a.20YrDetails'!$F$9),"")</f>
        <v/>
      </c>
      <c r="AQ206" s="1448" t="str">
        <f>IFERROR(AP206*(1+'7a.20YrDetails'!$F$9),"")</f>
        <v/>
      </c>
      <c r="AR206" s="859"/>
      <c r="AS206" s="857"/>
      <c r="BP206" s="512" t="str">
        <f t="shared" ref="BP206:BP269" si="63">IF(Q206&lt;&gt;"","MOHCD "&amp;Q206*100&amp;"%",IF(AND(Q206="",S206&lt;&gt;""),CONCATENATE(S206, " ",T206*100,"%"),""))</f>
        <v/>
      </c>
      <c r="BQ206" s="5" t="str">
        <f t="array" ref="BQ206">IFERROR(INDEX($BP$13:$BP$412, MATCH(0, COUNTIF($BQ$12:$BQ205, $BP$13:$BP$412), 0)),"")</f>
        <v/>
      </c>
      <c r="BR206" s="512" t="str">
        <f t="shared" si="58"/>
        <v/>
      </c>
      <c r="BS206" s="512" t="str">
        <f t="array" ref="BS206">IFERROR(INDEX($BR$13:$BR$412, MATCH(0, COUNTIF($BS$12:$BS205, $BR$13:$BR$412), 0)),"")</f>
        <v/>
      </c>
    </row>
    <row r="207" spans="1:71" s="512" customFormat="1" ht="12.75">
      <c r="A207" s="514">
        <f t="shared" ref="A207:A270" si="64">A206+1</f>
        <v>195</v>
      </c>
      <c r="B207" s="592"/>
      <c r="C207" s="590"/>
      <c r="D207" s="515"/>
      <c r="E207" s="515"/>
      <c r="F207" s="516"/>
      <c r="G207" s="517"/>
      <c r="H207" s="515"/>
      <c r="I207" s="1341" t="str">
        <f>IFERROR(G207/HLOOKUP(H207,RentsUA!$B$8:$J$9,2),"")</f>
        <v/>
      </c>
      <c r="J207" s="515"/>
      <c r="K207" s="521"/>
      <c r="L207" s="857">
        <f t="shared" si="53"/>
        <v>0</v>
      </c>
      <c r="M207" s="856"/>
      <c r="N207" s="518">
        <f t="shared" si="54"/>
        <v>0</v>
      </c>
      <c r="O207" s="588" t="str">
        <f>IF($M207=0,"",IFERROR(($L207+$M207)/(HLOOKUP($D207,RentsUA!$K$12:$Q$35,19,FALSE)),""))</f>
        <v/>
      </c>
      <c r="P207" s="588" t="str">
        <f>IF($M207=0,"",IFERROR(($M207+K207+L207)/(HLOOKUP($D207,RentsUA!$K$12:$Q$35,19,FALSE)),""))</f>
        <v/>
      </c>
      <c r="Q207" s="519"/>
      <c r="R207" s="858" t="str">
        <f>IF($Q207=0,"",VLOOKUP($Q207,RentsUA!$A$12:$H$35,MATCH($D207,RentsUA!$A$12:$H$12,0),FALSE))</f>
        <v/>
      </c>
      <c r="S207" s="517"/>
      <c r="T207" s="859"/>
      <c r="U207" s="857"/>
      <c r="V207" s="858" t="str">
        <f t="shared" si="59"/>
        <v/>
      </c>
      <c r="W207" s="590"/>
      <c r="X207" s="519"/>
      <c r="Y207" s="518" t="str">
        <f>IF(X207=0,"",VLOOKUP($X207,RentsUA!$A$12:$H$35,MATCH($D207,RentsUA!$A$12:$H$12,0),FALSE))</f>
        <v/>
      </c>
      <c r="Z207" s="647" t="str">
        <f t="shared" si="55"/>
        <v/>
      </c>
      <c r="AA207" s="1680" t="str">
        <f>IF(H207="","",IF(G207/HLOOKUP($H207,RentsUA!$M$8:$T$9,2,FALSE)&gt;1,"&gt; 80%","&lt;= 80%"))</f>
        <v/>
      </c>
      <c r="AB207" s="1448"/>
      <c r="AC207" s="1448"/>
      <c r="AD207" s="784"/>
      <c r="AE207" s="521"/>
      <c r="AF207" s="1050" t="str">
        <f>IF(AD207="","",IF(AD207=Lists!$U$3,M207,IF(AD207=Lists!$U$4,V207,IF(AD207=Lists!$U$5,Y207-L207,AE207))))</f>
        <v/>
      </c>
      <c r="AG207" s="518" t="str">
        <f t="shared" si="56"/>
        <v/>
      </c>
      <c r="AH207" s="588" t="str">
        <f t="shared" si="57"/>
        <v/>
      </c>
      <c r="AI207" s="588" t="str">
        <f>IF($AF207=0,0,IFERROR(($L207+$AF207)/(HLOOKUP($D207,RentsUA!$K$12:$Q$35,19,FALSE)),""))</f>
        <v/>
      </c>
      <c r="AJ207" s="588" t="str">
        <f>IF($AF207=0,0,IFERROR(($AF207+K207+L207)/(HLOOKUP($D207,RentsUA!$K$12:$Q$35,19,FALSE)),""))</f>
        <v/>
      </c>
      <c r="AK207" s="588" t="str">
        <f t="shared" si="60"/>
        <v/>
      </c>
      <c r="AL207" s="588" t="str">
        <f t="shared" si="61"/>
        <v/>
      </c>
      <c r="AM207" s="1448" t="str">
        <f t="shared" si="62"/>
        <v/>
      </c>
      <c r="AN207" s="1448" t="str">
        <f>IFERROR(AM207*(1+'7a.20YrDetails'!$F$9),"")</f>
        <v/>
      </c>
      <c r="AO207" s="1448" t="str">
        <f>IFERROR(AN207*(1+'7a.20YrDetails'!$F$9),"")</f>
        <v/>
      </c>
      <c r="AP207" s="1448" t="str">
        <f>IFERROR(AO207*(1+'7a.20YrDetails'!$F$9),"")</f>
        <v/>
      </c>
      <c r="AQ207" s="1448" t="str">
        <f>IFERROR(AP207*(1+'7a.20YrDetails'!$F$9),"")</f>
        <v/>
      </c>
      <c r="AR207" s="859"/>
      <c r="AS207" s="857"/>
      <c r="BP207" s="512" t="str">
        <f t="shared" si="63"/>
        <v/>
      </c>
      <c r="BQ207" s="5" t="str">
        <f t="array" ref="BQ207">IFERROR(INDEX($BP$13:$BP$412, MATCH(0, COUNTIF($BQ$12:$BQ206, $BP$13:$BP$412), 0)),"")</f>
        <v/>
      </c>
      <c r="BR207" s="512" t="str">
        <f t="shared" si="58"/>
        <v/>
      </c>
      <c r="BS207" s="512" t="str">
        <f t="array" ref="BS207">IFERROR(INDEX($BR$13:$BR$412, MATCH(0, COUNTIF($BS$12:$BS206, $BR$13:$BR$412), 0)),"")</f>
        <v/>
      </c>
    </row>
    <row r="208" spans="1:71" s="512" customFormat="1" ht="12.75">
      <c r="A208" s="514">
        <f t="shared" si="64"/>
        <v>196</v>
      </c>
      <c r="B208" s="592"/>
      <c r="C208" s="590"/>
      <c r="D208" s="515"/>
      <c r="E208" s="515"/>
      <c r="F208" s="516"/>
      <c r="G208" s="517"/>
      <c r="H208" s="515"/>
      <c r="I208" s="1341" t="str">
        <f>IFERROR(G208/HLOOKUP(H208,RentsUA!$B$8:$J$9,2),"")</f>
        <v/>
      </c>
      <c r="J208" s="515"/>
      <c r="K208" s="521"/>
      <c r="L208" s="857">
        <f t="shared" si="53"/>
        <v>0</v>
      </c>
      <c r="M208" s="856"/>
      <c r="N208" s="518">
        <f t="shared" si="54"/>
        <v>0</v>
      </c>
      <c r="O208" s="588" t="str">
        <f>IF($M208=0,"",IFERROR(($L208+$M208)/(HLOOKUP($D208,RentsUA!$K$12:$Q$35,19,FALSE)),""))</f>
        <v/>
      </c>
      <c r="P208" s="588" t="str">
        <f>IF($M208=0,"",IFERROR(($M208+K208+L208)/(HLOOKUP($D208,RentsUA!$K$12:$Q$35,19,FALSE)),""))</f>
        <v/>
      </c>
      <c r="Q208" s="519"/>
      <c r="R208" s="858" t="str">
        <f>IF($Q208=0,"",VLOOKUP($Q208,RentsUA!$A$12:$H$35,MATCH($D208,RentsUA!$A$12:$H$12,0),FALSE))</f>
        <v/>
      </c>
      <c r="S208" s="517"/>
      <c r="T208" s="859"/>
      <c r="U208" s="857"/>
      <c r="V208" s="858" t="str">
        <f t="shared" si="59"/>
        <v/>
      </c>
      <c r="W208" s="590"/>
      <c r="X208" s="519"/>
      <c r="Y208" s="518" t="str">
        <f>IF(X208=0,"",VLOOKUP($X208,RentsUA!$A$12:$H$35,MATCH($D208,RentsUA!$A$12:$H$12,0),FALSE))</f>
        <v/>
      </c>
      <c r="Z208" s="647" t="str">
        <f t="shared" si="55"/>
        <v/>
      </c>
      <c r="AA208" s="1680" t="str">
        <f>IF(H208="","",IF(G208/HLOOKUP($H208,RentsUA!$M$8:$T$9,2,FALSE)&gt;1,"&gt; 80%","&lt;= 80%"))</f>
        <v/>
      </c>
      <c r="AB208" s="1448"/>
      <c r="AC208" s="1448"/>
      <c r="AD208" s="784"/>
      <c r="AE208" s="521"/>
      <c r="AF208" s="1050" t="str">
        <f>IF(AD208="","",IF(AD208=Lists!$U$3,M208,IF(AD208=Lists!$U$4,V208,IF(AD208=Lists!$U$5,Y208-L208,AE208))))</f>
        <v/>
      </c>
      <c r="AG208" s="518" t="str">
        <f t="shared" si="56"/>
        <v/>
      </c>
      <c r="AH208" s="588" t="str">
        <f t="shared" si="57"/>
        <v/>
      </c>
      <c r="AI208" s="588" t="str">
        <f>IF($AF208=0,0,IFERROR(($L208+$AF208)/(HLOOKUP($D208,RentsUA!$K$12:$Q$35,19,FALSE)),""))</f>
        <v/>
      </c>
      <c r="AJ208" s="588" t="str">
        <f>IF($AF208=0,0,IFERROR(($AF208+K208+L208)/(HLOOKUP($D208,RentsUA!$K$12:$Q$35,19,FALSE)),""))</f>
        <v/>
      </c>
      <c r="AK208" s="588" t="str">
        <f t="shared" si="60"/>
        <v/>
      </c>
      <c r="AL208" s="588" t="str">
        <f t="shared" si="61"/>
        <v/>
      </c>
      <c r="AM208" s="1448" t="str">
        <f t="shared" si="62"/>
        <v/>
      </c>
      <c r="AN208" s="1448" t="str">
        <f>IFERROR(AM208*(1+'7a.20YrDetails'!$F$9),"")</f>
        <v/>
      </c>
      <c r="AO208" s="1448" t="str">
        <f>IFERROR(AN208*(1+'7a.20YrDetails'!$F$9),"")</f>
        <v/>
      </c>
      <c r="AP208" s="1448" t="str">
        <f>IFERROR(AO208*(1+'7a.20YrDetails'!$F$9),"")</f>
        <v/>
      </c>
      <c r="AQ208" s="1448" t="str">
        <f>IFERROR(AP208*(1+'7a.20YrDetails'!$F$9),"")</f>
        <v/>
      </c>
      <c r="AR208" s="859"/>
      <c r="AS208" s="857"/>
      <c r="BP208" s="512" t="str">
        <f t="shared" si="63"/>
        <v/>
      </c>
      <c r="BQ208" s="5" t="str">
        <f t="array" ref="BQ208">IFERROR(INDEX($BP$13:$BP$412, MATCH(0, COUNTIF($BQ$12:$BQ207, $BP$13:$BP$412), 0)),"")</f>
        <v/>
      </c>
      <c r="BR208" s="512" t="str">
        <f t="shared" si="58"/>
        <v/>
      </c>
      <c r="BS208" s="512" t="str">
        <f t="array" ref="BS208">IFERROR(INDEX($BR$13:$BR$412, MATCH(0, COUNTIF($BS$12:$BS207, $BR$13:$BR$412), 0)),"")</f>
        <v/>
      </c>
    </row>
    <row r="209" spans="1:71" s="512" customFormat="1" ht="12.75">
      <c r="A209" s="514">
        <f t="shared" si="64"/>
        <v>197</v>
      </c>
      <c r="B209" s="592"/>
      <c r="C209" s="590"/>
      <c r="D209" s="515"/>
      <c r="E209" s="515"/>
      <c r="F209" s="516"/>
      <c r="G209" s="517"/>
      <c r="H209" s="515"/>
      <c r="I209" s="1341" t="str">
        <f>IFERROR(G209/HLOOKUP(H209,RentsUA!$B$8:$J$9,2),"")</f>
        <v/>
      </c>
      <c r="J209" s="515"/>
      <c r="K209" s="521"/>
      <c r="L209" s="857">
        <f t="shared" si="53"/>
        <v>0</v>
      </c>
      <c r="M209" s="856"/>
      <c r="N209" s="518">
        <f t="shared" si="54"/>
        <v>0</v>
      </c>
      <c r="O209" s="588" t="str">
        <f>IF($M209=0,"",IFERROR(($L209+$M209)/(HLOOKUP($D209,RentsUA!$K$12:$Q$35,19,FALSE)),""))</f>
        <v/>
      </c>
      <c r="P209" s="588" t="str">
        <f>IF($M209=0,"",IFERROR(($M209+K209+L209)/(HLOOKUP($D209,RentsUA!$K$12:$Q$35,19,FALSE)),""))</f>
        <v/>
      </c>
      <c r="Q209" s="519"/>
      <c r="R209" s="858" t="str">
        <f>IF($Q209=0,"",VLOOKUP($Q209,RentsUA!$A$12:$H$35,MATCH($D209,RentsUA!$A$12:$H$12,0),FALSE))</f>
        <v/>
      </c>
      <c r="S209" s="517"/>
      <c r="T209" s="859"/>
      <c r="U209" s="857"/>
      <c r="V209" s="858" t="str">
        <f t="shared" si="59"/>
        <v/>
      </c>
      <c r="W209" s="590"/>
      <c r="X209" s="519"/>
      <c r="Y209" s="518" t="str">
        <f>IF(X209=0,"",VLOOKUP($X209,RentsUA!$A$12:$H$35,MATCH($D209,RentsUA!$A$12:$H$12,0),FALSE))</f>
        <v/>
      </c>
      <c r="Z209" s="647" t="str">
        <f t="shared" si="55"/>
        <v/>
      </c>
      <c r="AA209" s="1680" t="str">
        <f>IF(H209="","",IF(G209/HLOOKUP($H209,RentsUA!$M$8:$T$9,2,FALSE)&gt;1,"&gt; 80%","&lt;= 80%"))</f>
        <v/>
      </c>
      <c r="AB209" s="1448"/>
      <c r="AC209" s="1448"/>
      <c r="AD209" s="784"/>
      <c r="AE209" s="521"/>
      <c r="AF209" s="1050" t="str">
        <f>IF(AD209="","",IF(AD209=Lists!$U$3,M209,IF(AD209=Lists!$U$4,V209,IF(AD209=Lists!$U$5,Y209-L209,AE209))))</f>
        <v/>
      </c>
      <c r="AG209" s="518" t="str">
        <f t="shared" si="56"/>
        <v/>
      </c>
      <c r="AH209" s="588" t="str">
        <f t="shared" si="57"/>
        <v/>
      </c>
      <c r="AI209" s="588" t="str">
        <f>IF($AF209=0,0,IFERROR(($L209+$AF209)/(HLOOKUP($D209,RentsUA!$K$12:$Q$35,19,FALSE)),""))</f>
        <v/>
      </c>
      <c r="AJ209" s="588" t="str">
        <f>IF($AF209=0,0,IFERROR(($AF209+K209+L209)/(HLOOKUP($D209,RentsUA!$K$12:$Q$35,19,FALSE)),""))</f>
        <v/>
      </c>
      <c r="AK209" s="588" t="str">
        <f t="shared" si="60"/>
        <v/>
      </c>
      <c r="AL209" s="588" t="str">
        <f t="shared" si="61"/>
        <v/>
      </c>
      <c r="AM209" s="1448" t="str">
        <f t="shared" si="62"/>
        <v/>
      </c>
      <c r="AN209" s="1448" t="str">
        <f>IFERROR(AM209*(1+'7a.20YrDetails'!$F$9),"")</f>
        <v/>
      </c>
      <c r="AO209" s="1448" t="str">
        <f>IFERROR(AN209*(1+'7a.20YrDetails'!$F$9),"")</f>
        <v/>
      </c>
      <c r="AP209" s="1448" t="str">
        <f>IFERROR(AO209*(1+'7a.20YrDetails'!$F$9),"")</f>
        <v/>
      </c>
      <c r="AQ209" s="1448" t="str">
        <f>IFERROR(AP209*(1+'7a.20YrDetails'!$F$9),"")</f>
        <v/>
      </c>
      <c r="AR209" s="859"/>
      <c r="AS209" s="857"/>
      <c r="BP209" s="512" t="str">
        <f t="shared" si="63"/>
        <v/>
      </c>
      <c r="BQ209" s="5" t="str">
        <f t="array" ref="BQ209">IFERROR(INDEX($BP$13:$BP$412, MATCH(0, COUNTIF($BQ$12:$BQ208, $BP$13:$BP$412), 0)),"")</f>
        <v/>
      </c>
      <c r="BR209" s="512" t="str">
        <f t="shared" si="58"/>
        <v/>
      </c>
      <c r="BS209" s="512" t="str">
        <f t="array" ref="BS209">IFERROR(INDEX($BR$13:$BR$412, MATCH(0, COUNTIF($BS$12:$BS208, $BR$13:$BR$412), 0)),"")</f>
        <v/>
      </c>
    </row>
    <row r="210" spans="1:71" s="512" customFormat="1" ht="12.75">
      <c r="A210" s="514">
        <f t="shared" si="64"/>
        <v>198</v>
      </c>
      <c r="B210" s="592"/>
      <c r="C210" s="590"/>
      <c r="D210" s="515"/>
      <c r="E210" s="515"/>
      <c r="F210" s="516"/>
      <c r="G210" s="517"/>
      <c r="H210" s="515"/>
      <c r="I210" s="1341" t="str">
        <f>IFERROR(G210/HLOOKUP(H210,RentsUA!$B$8:$J$9,2),"")</f>
        <v/>
      </c>
      <c r="J210" s="515"/>
      <c r="K210" s="521"/>
      <c r="L210" s="857">
        <f t="shared" si="53"/>
        <v>0</v>
      </c>
      <c r="M210" s="856"/>
      <c r="N210" s="518">
        <f t="shared" si="54"/>
        <v>0</v>
      </c>
      <c r="O210" s="588" t="str">
        <f>IF($M210=0,"",IFERROR(($L210+$M210)/(HLOOKUP($D210,RentsUA!$K$12:$Q$35,19,FALSE)),""))</f>
        <v/>
      </c>
      <c r="P210" s="588" t="str">
        <f>IF($M210=0,"",IFERROR(($M210+K210+L210)/(HLOOKUP($D210,RentsUA!$K$12:$Q$35,19,FALSE)),""))</f>
        <v/>
      </c>
      <c r="Q210" s="519"/>
      <c r="R210" s="858" t="str">
        <f>IF($Q210=0,"",VLOOKUP($Q210,RentsUA!$A$12:$H$35,MATCH($D210,RentsUA!$A$12:$H$12,0),FALSE))</f>
        <v/>
      </c>
      <c r="S210" s="517"/>
      <c r="T210" s="859"/>
      <c r="U210" s="857"/>
      <c r="V210" s="858" t="str">
        <f t="shared" si="59"/>
        <v/>
      </c>
      <c r="W210" s="590"/>
      <c r="X210" s="519"/>
      <c r="Y210" s="518" t="str">
        <f>IF(X210=0,"",VLOOKUP($X210,RentsUA!$A$12:$H$35,MATCH($D210,RentsUA!$A$12:$H$12,0),FALSE))</f>
        <v/>
      </c>
      <c r="Z210" s="647" t="str">
        <f t="shared" si="55"/>
        <v/>
      </c>
      <c r="AA210" s="1680" t="str">
        <f>IF(H210="","",IF(G210/HLOOKUP($H210,RentsUA!$M$8:$T$9,2,FALSE)&gt;1,"&gt; 80%","&lt;= 80%"))</f>
        <v/>
      </c>
      <c r="AB210" s="1448"/>
      <c r="AC210" s="1448"/>
      <c r="AD210" s="784"/>
      <c r="AE210" s="521"/>
      <c r="AF210" s="1050" t="str">
        <f>IF(AD210="","",IF(AD210=Lists!$U$3,M210,IF(AD210=Lists!$U$4,V210,IF(AD210=Lists!$U$5,Y210-L210,AE210))))</f>
        <v/>
      </c>
      <c r="AG210" s="518" t="str">
        <f t="shared" si="56"/>
        <v/>
      </c>
      <c r="AH210" s="588" t="str">
        <f t="shared" si="57"/>
        <v/>
      </c>
      <c r="AI210" s="588" t="str">
        <f>IF($AF210=0,0,IFERROR(($L210+$AF210)/(HLOOKUP($D210,RentsUA!$K$12:$Q$35,19,FALSE)),""))</f>
        <v/>
      </c>
      <c r="AJ210" s="588" t="str">
        <f>IF($AF210=0,0,IFERROR(($AF210+K210+L210)/(HLOOKUP($D210,RentsUA!$K$12:$Q$35,19,FALSE)),""))</f>
        <v/>
      </c>
      <c r="AK210" s="588" t="str">
        <f t="shared" si="60"/>
        <v/>
      </c>
      <c r="AL210" s="588" t="str">
        <f t="shared" si="61"/>
        <v/>
      </c>
      <c r="AM210" s="1448" t="str">
        <f t="shared" si="62"/>
        <v/>
      </c>
      <c r="AN210" s="1448" t="str">
        <f>IFERROR(AM210*(1+'7a.20YrDetails'!$F$9),"")</f>
        <v/>
      </c>
      <c r="AO210" s="1448" t="str">
        <f>IFERROR(AN210*(1+'7a.20YrDetails'!$F$9),"")</f>
        <v/>
      </c>
      <c r="AP210" s="1448" t="str">
        <f>IFERROR(AO210*(1+'7a.20YrDetails'!$F$9),"")</f>
        <v/>
      </c>
      <c r="AQ210" s="1448" t="str">
        <f>IFERROR(AP210*(1+'7a.20YrDetails'!$F$9),"")</f>
        <v/>
      </c>
      <c r="AR210" s="859"/>
      <c r="AS210" s="857"/>
      <c r="BP210" s="512" t="str">
        <f t="shared" si="63"/>
        <v/>
      </c>
      <c r="BR210" s="512" t="str">
        <f t="shared" si="58"/>
        <v/>
      </c>
      <c r="BS210" s="512" t="str">
        <f t="array" ref="BS210">IFERROR(INDEX($BR$13:$BR$412, MATCH(0, COUNTIF($BS$12:$BS209, $BR$13:$BR$412), 0)),"")</f>
        <v/>
      </c>
    </row>
    <row r="211" spans="1:71" s="512" customFormat="1" ht="12.75">
      <c r="A211" s="514">
        <f t="shared" si="64"/>
        <v>199</v>
      </c>
      <c r="B211" s="592"/>
      <c r="C211" s="590"/>
      <c r="D211" s="515"/>
      <c r="E211" s="515"/>
      <c r="F211" s="516"/>
      <c r="G211" s="517"/>
      <c r="H211" s="515"/>
      <c r="I211" s="1341" t="str">
        <f>IFERROR(G211/HLOOKUP(H211,RentsUA!$B$8:$J$9,2),"")</f>
        <v/>
      </c>
      <c r="J211" s="515"/>
      <c r="K211" s="521"/>
      <c r="L211" s="857">
        <f t="shared" si="53"/>
        <v>0</v>
      </c>
      <c r="M211" s="856"/>
      <c r="N211" s="518">
        <f t="shared" si="54"/>
        <v>0</v>
      </c>
      <c r="O211" s="588" t="str">
        <f>IF($M211=0,"",IFERROR(($L211+$M211)/(HLOOKUP($D211,RentsUA!$K$12:$Q$35,19,FALSE)),""))</f>
        <v/>
      </c>
      <c r="P211" s="588" t="str">
        <f>IF($M211=0,"",IFERROR(($M211+K211+L211)/(HLOOKUP($D211,RentsUA!$K$12:$Q$35,19,FALSE)),""))</f>
        <v/>
      </c>
      <c r="Q211" s="519"/>
      <c r="R211" s="858" t="str">
        <f>IF($Q211=0,"",VLOOKUP($Q211,RentsUA!$A$12:$H$35,MATCH($D211,RentsUA!$A$12:$H$12,0),FALSE))</f>
        <v/>
      </c>
      <c r="S211" s="517"/>
      <c r="T211" s="859"/>
      <c r="U211" s="857"/>
      <c r="V211" s="858" t="str">
        <f t="shared" si="59"/>
        <v/>
      </c>
      <c r="W211" s="590"/>
      <c r="X211" s="519"/>
      <c r="Y211" s="518" t="str">
        <f>IF(X211=0,"",VLOOKUP($X211,RentsUA!$A$12:$H$35,MATCH($D211,RentsUA!$A$12:$H$12,0),FALSE))</f>
        <v/>
      </c>
      <c r="Z211" s="647" t="str">
        <f t="shared" si="55"/>
        <v/>
      </c>
      <c r="AA211" s="1680" t="str">
        <f>IF(H211="","",IF(G211/HLOOKUP($H211,RentsUA!$M$8:$T$9,2,FALSE)&gt;1,"&gt; 80%","&lt;= 80%"))</f>
        <v/>
      </c>
      <c r="AB211" s="1448"/>
      <c r="AC211" s="1448"/>
      <c r="AD211" s="784"/>
      <c r="AE211" s="521"/>
      <c r="AF211" s="1050" t="str">
        <f>IF(AD211="","",IF(AD211=Lists!$U$3,M211,IF(AD211=Lists!$U$4,V211,IF(AD211=Lists!$U$5,Y211-L211,AE211))))</f>
        <v/>
      </c>
      <c r="AG211" s="518" t="str">
        <f t="shared" si="56"/>
        <v/>
      </c>
      <c r="AH211" s="588" t="str">
        <f t="shared" si="57"/>
        <v/>
      </c>
      <c r="AI211" s="588" t="str">
        <f>IF($AF211=0,0,IFERROR(($L211+$AF211)/(HLOOKUP($D211,RentsUA!$K$12:$Q$35,19,FALSE)),""))</f>
        <v/>
      </c>
      <c r="AJ211" s="588" t="str">
        <f>IF($AF211=0,0,IFERROR(($AF211+K211+L211)/(HLOOKUP($D211,RentsUA!$K$12:$Q$35,19,FALSE)),""))</f>
        <v/>
      </c>
      <c r="AK211" s="588" t="str">
        <f t="shared" si="60"/>
        <v/>
      </c>
      <c r="AL211" s="588" t="str">
        <f t="shared" si="61"/>
        <v/>
      </c>
      <c r="AM211" s="1448" t="str">
        <f t="shared" si="62"/>
        <v/>
      </c>
      <c r="AN211" s="1448" t="str">
        <f>IFERROR(AM211*(1+'7a.20YrDetails'!$F$9),"")</f>
        <v/>
      </c>
      <c r="AO211" s="1448" t="str">
        <f>IFERROR(AN211*(1+'7a.20YrDetails'!$F$9),"")</f>
        <v/>
      </c>
      <c r="AP211" s="1448" t="str">
        <f>IFERROR(AO211*(1+'7a.20YrDetails'!$F$9),"")</f>
        <v/>
      </c>
      <c r="AQ211" s="1448" t="str">
        <f>IFERROR(AP211*(1+'7a.20YrDetails'!$F$9),"")</f>
        <v/>
      </c>
      <c r="AR211" s="859"/>
      <c r="AS211" s="857"/>
      <c r="BP211" s="512" t="str">
        <f t="shared" si="63"/>
        <v/>
      </c>
      <c r="BQ211" s="5" t="str">
        <f t="array" ref="BQ211">IFERROR(INDEX($BP$13:$BP$412, MATCH(0, COUNTIF($BQ$12:$BQ210, $BP$13:$BP$412), 0)),"")</f>
        <v/>
      </c>
      <c r="BR211" s="512" t="str">
        <f t="shared" si="58"/>
        <v/>
      </c>
      <c r="BS211" s="512" t="str">
        <f t="array" ref="BS211">IFERROR(INDEX($BR$13:$BR$412, MATCH(0, COUNTIF($BS$12:$BS210, $BR$13:$BR$412), 0)),"")</f>
        <v/>
      </c>
    </row>
    <row r="212" spans="1:71" s="512" customFormat="1" ht="12.75">
      <c r="A212" s="514">
        <f t="shared" si="64"/>
        <v>200</v>
      </c>
      <c r="B212" s="592"/>
      <c r="C212" s="590"/>
      <c r="D212" s="515"/>
      <c r="E212" s="515"/>
      <c r="F212" s="516"/>
      <c r="G212" s="517"/>
      <c r="H212" s="515"/>
      <c r="I212" s="1341" t="str">
        <f>IFERROR(G212/HLOOKUP(H212,RentsUA!$B$8:$J$9,2),"")</f>
        <v/>
      </c>
      <c r="J212" s="515"/>
      <c r="K212" s="521"/>
      <c r="L212" s="857">
        <f t="shared" si="53"/>
        <v>0</v>
      </c>
      <c r="M212" s="856"/>
      <c r="N212" s="518">
        <f t="shared" si="54"/>
        <v>0</v>
      </c>
      <c r="O212" s="588" t="str">
        <f>IF($M212=0,"",IFERROR(($L212+$M212)/(HLOOKUP($D212,RentsUA!$K$12:$Q$35,19,FALSE)),""))</f>
        <v/>
      </c>
      <c r="P212" s="588" t="str">
        <f>IF($M212=0,"",IFERROR(($M212+K212+L212)/(HLOOKUP($D212,RentsUA!$K$12:$Q$35,19,FALSE)),""))</f>
        <v/>
      </c>
      <c r="Q212" s="519"/>
      <c r="R212" s="858" t="str">
        <f>IF($Q212=0,"",VLOOKUP($Q212,RentsUA!$A$12:$H$35,MATCH($D212,RentsUA!$A$12:$H$12,0),FALSE))</f>
        <v/>
      </c>
      <c r="S212" s="517"/>
      <c r="T212" s="859"/>
      <c r="U212" s="857"/>
      <c r="V212" s="858" t="str">
        <f t="shared" si="59"/>
        <v/>
      </c>
      <c r="W212" s="590"/>
      <c r="X212" s="519"/>
      <c r="Y212" s="518" t="str">
        <f>IF(X212=0,"",VLOOKUP($X212,RentsUA!$A$12:$H$35,MATCH($D212,RentsUA!$A$12:$H$12,0),FALSE))</f>
        <v/>
      </c>
      <c r="Z212" s="647" t="str">
        <f t="shared" si="55"/>
        <v/>
      </c>
      <c r="AA212" s="1680" t="str">
        <f>IF(H212="","",IF(G212/HLOOKUP($H212,RentsUA!$M$8:$T$9,2,FALSE)&gt;1,"&gt; 80%","&lt;= 80%"))</f>
        <v/>
      </c>
      <c r="AB212" s="1448"/>
      <c r="AC212" s="1448"/>
      <c r="AD212" s="784"/>
      <c r="AE212" s="521"/>
      <c r="AF212" s="1050" t="str">
        <f>IF(AD212="","",IF(AD212=Lists!$U$3,M212,IF(AD212=Lists!$U$4,V212,IF(AD212=Lists!$U$5,Y212-L212,AE212))))</f>
        <v/>
      </c>
      <c r="AG212" s="518" t="str">
        <f t="shared" si="56"/>
        <v/>
      </c>
      <c r="AH212" s="588" t="str">
        <f t="shared" si="57"/>
        <v/>
      </c>
      <c r="AI212" s="588" t="str">
        <f>IF($AF212=0,0,IFERROR(($L212+$AF212)/(HLOOKUP($D212,RentsUA!$K$12:$Q$35,19,FALSE)),""))</f>
        <v/>
      </c>
      <c r="AJ212" s="588" t="str">
        <f>IF($AF212=0,0,IFERROR(($AF212+K212+L212)/(HLOOKUP($D212,RentsUA!$K$12:$Q$35,19,FALSE)),""))</f>
        <v/>
      </c>
      <c r="AK212" s="588" t="str">
        <f t="shared" si="60"/>
        <v/>
      </c>
      <c r="AL212" s="588" t="str">
        <f t="shared" si="61"/>
        <v/>
      </c>
      <c r="AM212" s="1448" t="str">
        <f t="shared" si="62"/>
        <v/>
      </c>
      <c r="AN212" s="1448" t="str">
        <f>IFERROR(AM212*(1+'7a.20YrDetails'!$F$9),"")</f>
        <v/>
      </c>
      <c r="AO212" s="1448" t="str">
        <f>IFERROR(AN212*(1+'7a.20YrDetails'!$F$9),"")</f>
        <v/>
      </c>
      <c r="AP212" s="1448" t="str">
        <f>IFERROR(AO212*(1+'7a.20YrDetails'!$F$9),"")</f>
        <v/>
      </c>
      <c r="AQ212" s="1448" t="str">
        <f>IFERROR(AP212*(1+'7a.20YrDetails'!$F$9),"")</f>
        <v/>
      </c>
      <c r="AR212" s="859"/>
      <c r="AS212" s="857"/>
      <c r="BP212" s="512" t="str">
        <f t="shared" si="63"/>
        <v/>
      </c>
      <c r="BR212" s="512" t="str">
        <f t="shared" si="58"/>
        <v/>
      </c>
    </row>
    <row r="213" spans="1:71" s="512" customFormat="1" ht="12.75">
      <c r="A213" s="514">
        <f t="shared" si="64"/>
        <v>201</v>
      </c>
      <c r="B213" s="592"/>
      <c r="C213" s="590"/>
      <c r="D213" s="515"/>
      <c r="E213" s="515"/>
      <c r="F213" s="516"/>
      <c r="G213" s="517"/>
      <c r="H213" s="515"/>
      <c r="I213" s="1341" t="str">
        <f>IFERROR(G213/HLOOKUP(H213,RentsUA!$B$8:$J$9,2),"")</f>
        <v/>
      </c>
      <c r="J213" s="515"/>
      <c r="K213" s="521"/>
      <c r="L213" s="857">
        <f t="shared" si="53"/>
        <v>0</v>
      </c>
      <c r="M213" s="856"/>
      <c r="N213" s="518">
        <f t="shared" si="54"/>
        <v>0</v>
      </c>
      <c r="O213" s="588" t="str">
        <f>IF($M213=0,"",IFERROR(($L213+$M213)/(HLOOKUP($D213,RentsUA!$K$12:$Q$35,19,FALSE)),""))</f>
        <v/>
      </c>
      <c r="P213" s="588" t="str">
        <f>IF($M213=0,"",IFERROR(($M213+K213+L213)/(HLOOKUP($D213,RentsUA!$K$12:$Q$35,19,FALSE)),""))</f>
        <v/>
      </c>
      <c r="Q213" s="519"/>
      <c r="R213" s="858" t="str">
        <f>IF($Q213=0,"",VLOOKUP($Q213,RentsUA!$A$12:$H$35,MATCH($D213,RentsUA!$A$12:$H$12,0),FALSE))</f>
        <v/>
      </c>
      <c r="S213" s="517"/>
      <c r="T213" s="859"/>
      <c r="U213" s="857"/>
      <c r="V213" s="858" t="str">
        <f t="shared" si="59"/>
        <v/>
      </c>
      <c r="W213" s="590"/>
      <c r="X213" s="519"/>
      <c r="Y213" s="518" t="str">
        <f>IF(X213=0,"",VLOOKUP($X213,RentsUA!$A$12:$H$35,MATCH($D213,RentsUA!$A$12:$H$12,0),FALSE))</f>
        <v/>
      </c>
      <c r="Z213" s="647" t="str">
        <f t="shared" si="55"/>
        <v/>
      </c>
      <c r="AA213" s="1680" t="str">
        <f>IF(H213="","",IF(G213/HLOOKUP($H213,RentsUA!$M$8:$T$9,2,FALSE)&gt;1,"&gt; 80%","&lt;= 80%"))</f>
        <v/>
      </c>
      <c r="AB213" s="1448"/>
      <c r="AC213" s="1448"/>
      <c r="AD213" s="784"/>
      <c r="AE213" s="521"/>
      <c r="AF213" s="1050" t="str">
        <f>IF(AD213="","",IF(AD213=Lists!$U$3,M213,IF(AD213=Lists!$U$4,V213,IF(AD213=Lists!$U$5,Y213-L213,AE213))))</f>
        <v/>
      </c>
      <c r="AG213" s="518" t="str">
        <f t="shared" si="56"/>
        <v/>
      </c>
      <c r="AH213" s="588" t="str">
        <f t="shared" si="57"/>
        <v/>
      </c>
      <c r="AI213" s="588" t="str">
        <f>IF($AF213=0,0,IFERROR(($L213+$AF213)/(HLOOKUP($D213,RentsUA!$K$12:$Q$35,19,FALSE)),""))</f>
        <v/>
      </c>
      <c r="AJ213" s="588" t="str">
        <f>IF($AF213=0,0,IFERROR(($AF213+K213+L213)/(HLOOKUP($D213,RentsUA!$K$12:$Q$35,19,FALSE)),""))</f>
        <v/>
      </c>
      <c r="AK213" s="588" t="str">
        <f t="shared" si="60"/>
        <v/>
      </c>
      <c r="AL213" s="588" t="str">
        <f t="shared" si="61"/>
        <v/>
      </c>
      <c r="AM213" s="1448" t="str">
        <f t="shared" si="62"/>
        <v/>
      </c>
      <c r="AN213" s="1448" t="str">
        <f>IFERROR(AM213*(1+'7a.20YrDetails'!$F$9),"")</f>
        <v/>
      </c>
      <c r="AO213" s="1448" t="str">
        <f>IFERROR(AN213*(1+'7a.20YrDetails'!$F$9),"")</f>
        <v/>
      </c>
      <c r="AP213" s="1448" t="str">
        <f>IFERROR(AO213*(1+'7a.20YrDetails'!$F$9),"")</f>
        <v/>
      </c>
      <c r="AQ213" s="1448" t="str">
        <f>IFERROR(AP213*(1+'7a.20YrDetails'!$F$9),"")</f>
        <v/>
      </c>
      <c r="AR213" s="859"/>
      <c r="AS213" s="857"/>
      <c r="BP213" s="512" t="str">
        <f t="shared" si="63"/>
        <v/>
      </c>
      <c r="BR213" s="512" t="str">
        <f t="shared" si="58"/>
        <v/>
      </c>
    </row>
    <row r="214" spans="1:71" s="512" customFormat="1" ht="12.75">
      <c r="A214" s="514">
        <f t="shared" si="64"/>
        <v>202</v>
      </c>
      <c r="B214" s="592"/>
      <c r="C214" s="590"/>
      <c r="D214" s="515"/>
      <c r="E214" s="515"/>
      <c r="F214" s="516"/>
      <c r="G214" s="517"/>
      <c r="H214" s="515"/>
      <c r="I214" s="1341" t="str">
        <f>IFERROR(G214/HLOOKUP(H214,RentsUA!$B$8:$J$9,2),"")</f>
        <v/>
      </c>
      <c r="J214" s="515"/>
      <c r="K214" s="521"/>
      <c r="L214" s="857">
        <f t="shared" si="53"/>
        <v>0</v>
      </c>
      <c r="M214" s="856"/>
      <c r="N214" s="518">
        <f t="shared" si="54"/>
        <v>0</v>
      </c>
      <c r="O214" s="588" t="str">
        <f>IF($M214=0,"",IFERROR(($L214+$M214)/(HLOOKUP($D214,RentsUA!$K$12:$Q$35,19,FALSE)),""))</f>
        <v/>
      </c>
      <c r="P214" s="588" t="str">
        <f>IF($M214=0,"",IFERROR(($M214+K214+L214)/(HLOOKUP($D214,RentsUA!$K$12:$Q$35,19,FALSE)),""))</f>
        <v/>
      </c>
      <c r="Q214" s="519"/>
      <c r="R214" s="858" t="str">
        <f>IF($Q214=0,"",VLOOKUP($Q214,RentsUA!$A$12:$H$35,MATCH($D214,RentsUA!$A$12:$H$12,0),FALSE))</f>
        <v/>
      </c>
      <c r="S214" s="517"/>
      <c r="T214" s="859"/>
      <c r="U214" s="857"/>
      <c r="V214" s="858" t="str">
        <f t="shared" si="59"/>
        <v/>
      </c>
      <c r="W214" s="590"/>
      <c r="X214" s="519"/>
      <c r="Y214" s="518" t="str">
        <f>IF(X214=0,"",VLOOKUP($X214,RentsUA!$A$12:$H$35,MATCH($D214,RentsUA!$A$12:$H$12,0),FALSE))</f>
        <v/>
      </c>
      <c r="Z214" s="647" t="str">
        <f t="shared" si="55"/>
        <v/>
      </c>
      <c r="AA214" s="1680" t="str">
        <f>IF(H214="","",IF(G214/HLOOKUP($H214,RentsUA!$M$8:$T$9,2,FALSE)&gt;1,"&gt; 80%","&lt;= 80%"))</f>
        <v/>
      </c>
      <c r="AB214" s="1448"/>
      <c r="AC214" s="1448"/>
      <c r="AD214" s="784"/>
      <c r="AE214" s="521"/>
      <c r="AF214" s="1050" t="str">
        <f>IF(AD214="","",IF(AD214=Lists!$U$3,M214,IF(AD214=Lists!$U$4,V214,IF(AD214=Lists!$U$5,Y214-L214,AE214))))</f>
        <v/>
      </c>
      <c r="AG214" s="518" t="str">
        <f t="shared" si="56"/>
        <v/>
      </c>
      <c r="AH214" s="588" t="str">
        <f t="shared" si="57"/>
        <v/>
      </c>
      <c r="AI214" s="588" t="str">
        <f>IF($AF214=0,0,IFERROR(($L214+$AF214)/(HLOOKUP($D214,RentsUA!$K$12:$Q$35,19,FALSE)),""))</f>
        <v/>
      </c>
      <c r="AJ214" s="588" t="str">
        <f>IF($AF214=0,0,IFERROR(($AF214+K214+L214)/(HLOOKUP($D214,RentsUA!$K$12:$Q$35,19,FALSE)),""))</f>
        <v/>
      </c>
      <c r="AK214" s="588" t="str">
        <f t="shared" si="60"/>
        <v/>
      </c>
      <c r="AL214" s="588" t="str">
        <f t="shared" si="61"/>
        <v/>
      </c>
      <c r="AM214" s="1448" t="str">
        <f t="shared" si="62"/>
        <v/>
      </c>
      <c r="AN214" s="1448" t="str">
        <f>IFERROR(AM214*(1+'7a.20YrDetails'!$F$9),"")</f>
        <v/>
      </c>
      <c r="AO214" s="1448" t="str">
        <f>IFERROR(AN214*(1+'7a.20YrDetails'!$F$9),"")</f>
        <v/>
      </c>
      <c r="AP214" s="1448" t="str">
        <f>IFERROR(AO214*(1+'7a.20YrDetails'!$F$9),"")</f>
        <v/>
      </c>
      <c r="AQ214" s="1448" t="str">
        <f>IFERROR(AP214*(1+'7a.20YrDetails'!$F$9),"")</f>
        <v/>
      </c>
      <c r="AR214" s="859"/>
      <c r="AS214" s="857"/>
      <c r="BP214" s="512" t="str">
        <f t="shared" si="63"/>
        <v/>
      </c>
      <c r="BR214" s="512" t="str">
        <f t="shared" si="58"/>
        <v/>
      </c>
    </row>
    <row r="215" spans="1:71" s="512" customFormat="1" ht="12.75">
      <c r="A215" s="514">
        <f t="shared" si="64"/>
        <v>203</v>
      </c>
      <c r="B215" s="592"/>
      <c r="C215" s="590"/>
      <c r="D215" s="515"/>
      <c r="E215" s="515"/>
      <c r="F215" s="516"/>
      <c r="G215" s="517"/>
      <c r="H215" s="515"/>
      <c r="I215" s="1341" t="str">
        <f>IFERROR(G215/HLOOKUP(H215,RentsUA!$B$8:$J$9,2),"")</f>
        <v/>
      </c>
      <c r="J215" s="515"/>
      <c r="K215" s="521"/>
      <c r="L215" s="857">
        <f t="shared" si="53"/>
        <v>0</v>
      </c>
      <c r="M215" s="856"/>
      <c r="N215" s="518">
        <f t="shared" si="54"/>
        <v>0</v>
      </c>
      <c r="O215" s="588" t="str">
        <f>IF($M215=0,"",IFERROR(($L215+$M215)/(HLOOKUP($D215,RentsUA!$K$12:$Q$35,19,FALSE)),""))</f>
        <v/>
      </c>
      <c r="P215" s="588" t="str">
        <f>IF($M215=0,"",IFERROR(($M215+K215+L215)/(HLOOKUP($D215,RentsUA!$K$12:$Q$35,19,FALSE)),""))</f>
        <v/>
      </c>
      <c r="Q215" s="519"/>
      <c r="R215" s="858" t="str">
        <f>IF($Q215=0,"",VLOOKUP($Q215,RentsUA!$A$12:$H$35,MATCH($D215,RentsUA!$A$12:$H$12,0),FALSE))</f>
        <v/>
      </c>
      <c r="S215" s="517"/>
      <c r="T215" s="859"/>
      <c r="U215" s="857"/>
      <c r="V215" s="858" t="str">
        <f t="shared" si="59"/>
        <v/>
      </c>
      <c r="W215" s="590"/>
      <c r="X215" s="519"/>
      <c r="Y215" s="518" t="str">
        <f>IF(X215=0,"",VLOOKUP($X215,RentsUA!$A$12:$H$35,MATCH($D215,RentsUA!$A$12:$H$12,0),FALSE))</f>
        <v/>
      </c>
      <c r="Z215" s="647" t="str">
        <f t="shared" si="55"/>
        <v/>
      </c>
      <c r="AA215" s="1680" t="str">
        <f>IF(H215="","",IF(G215/HLOOKUP($H215,RentsUA!$M$8:$T$9,2,FALSE)&gt;1,"&gt; 80%","&lt;= 80%"))</f>
        <v/>
      </c>
      <c r="AB215" s="1448"/>
      <c r="AC215" s="1448"/>
      <c r="AD215" s="784"/>
      <c r="AE215" s="521"/>
      <c r="AF215" s="1050" t="str">
        <f>IF(AD215="","",IF(AD215=Lists!$U$3,M215,IF(AD215=Lists!$U$4,V215,IF(AD215=Lists!$U$5,Y215-L215,AE215))))</f>
        <v/>
      </c>
      <c r="AG215" s="518" t="str">
        <f t="shared" si="56"/>
        <v/>
      </c>
      <c r="AH215" s="588" t="str">
        <f t="shared" si="57"/>
        <v/>
      </c>
      <c r="AI215" s="588" t="str">
        <f>IF($AF215=0,0,IFERROR(($L215+$AF215)/(HLOOKUP($D215,RentsUA!$K$12:$Q$35,19,FALSE)),""))</f>
        <v/>
      </c>
      <c r="AJ215" s="588" t="str">
        <f>IF($AF215=0,0,IFERROR(($AF215+K215+L215)/(HLOOKUP($D215,RentsUA!$K$12:$Q$35,19,FALSE)),""))</f>
        <v/>
      </c>
      <c r="AK215" s="588" t="str">
        <f t="shared" si="60"/>
        <v/>
      </c>
      <c r="AL215" s="588" t="str">
        <f t="shared" si="61"/>
        <v/>
      </c>
      <c r="AM215" s="1448" t="str">
        <f t="shared" si="62"/>
        <v/>
      </c>
      <c r="AN215" s="1448" t="str">
        <f>IFERROR(AM215*(1+'7a.20YrDetails'!$F$9),"")</f>
        <v/>
      </c>
      <c r="AO215" s="1448" t="str">
        <f>IFERROR(AN215*(1+'7a.20YrDetails'!$F$9),"")</f>
        <v/>
      </c>
      <c r="AP215" s="1448" t="str">
        <f>IFERROR(AO215*(1+'7a.20YrDetails'!$F$9),"")</f>
        <v/>
      </c>
      <c r="AQ215" s="1448" t="str">
        <f>IFERROR(AP215*(1+'7a.20YrDetails'!$F$9),"")</f>
        <v/>
      </c>
      <c r="AR215" s="859"/>
      <c r="AS215" s="857"/>
      <c r="BP215" s="512" t="str">
        <f t="shared" si="63"/>
        <v/>
      </c>
      <c r="BR215" s="512" t="str">
        <f t="shared" si="58"/>
        <v/>
      </c>
    </row>
    <row r="216" spans="1:71" s="512" customFormat="1" ht="12.75">
      <c r="A216" s="514">
        <f t="shared" si="64"/>
        <v>204</v>
      </c>
      <c r="B216" s="592"/>
      <c r="C216" s="590"/>
      <c r="D216" s="515"/>
      <c r="E216" s="515"/>
      <c r="F216" s="516"/>
      <c r="G216" s="517"/>
      <c r="H216" s="515"/>
      <c r="I216" s="1341" t="str">
        <f>IFERROR(G216/HLOOKUP(H216,RentsUA!$B$8:$J$9,2),"")</f>
        <v/>
      </c>
      <c r="J216" s="515"/>
      <c r="K216" s="521"/>
      <c r="L216" s="857">
        <f t="shared" si="53"/>
        <v>0</v>
      </c>
      <c r="M216" s="856"/>
      <c r="N216" s="518">
        <f t="shared" si="54"/>
        <v>0</v>
      </c>
      <c r="O216" s="588" t="str">
        <f>IF($M216=0,"",IFERROR(($L216+$M216)/(HLOOKUP($D216,RentsUA!$K$12:$Q$35,19,FALSE)),""))</f>
        <v/>
      </c>
      <c r="P216" s="588" t="str">
        <f>IF($M216=0,"",IFERROR(($M216+K216+L216)/(HLOOKUP($D216,RentsUA!$K$12:$Q$35,19,FALSE)),""))</f>
        <v/>
      </c>
      <c r="Q216" s="519"/>
      <c r="R216" s="858" t="str">
        <f>IF($Q216=0,"",VLOOKUP($Q216,RentsUA!$A$12:$H$35,MATCH($D216,RentsUA!$A$12:$H$12,0),FALSE))</f>
        <v/>
      </c>
      <c r="S216" s="517"/>
      <c r="T216" s="859"/>
      <c r="U216" s="857"/>
      <c r="V216" s="858" t="str">
        <f t="shared" si="59"/>
        <v/>
      </c>
      <c r="W216" s="590"/>
      <c r="X216" s="519"/>
      <c r="Y216" s="518" t="str">
        <f>IF(X216=0,"",VLOOKUP($X216,RentsUA!$A$12:$H$35,MATCH($D216,RentsUA!$A$12:$H$12,0),FALSE))</f>
        <v/>
      </c>
      <c r="Z216" s="647" t="str">
        <f t="shared" si="55"/>
        <v/>
      </c>
      <c r="AA216" s="1680" t="str">
        <f>IF(H216="","",IF(G216/HLOOKUP($H216,RentsUA!$M$8:$T$9,2,FALSE)&gt;1,"&gt; 80%","&lt;= 80%"))</f>
        <v/>
      </c>
      <c r="AB216" s="1448"/>
      <c r="AC216" s="1448"/>
      <c r="AD216" s="784"/>
      <c r="AE216" s="521"/>
      <c r="AF216" s="1050" t="str">
        <f>IF(AD216="","",IF(AD216=Lists!$U$3,M216,IF(AD216=Lists!$U$4,V216,IF(AD216=Lists!$U$5,Y216-L216,AE216))))</f>
        <v/>
      </c>
      <c r="AG216" s="518" t="str">
        <f t="shared" si="56"/>
        <v/>
      </c>
      <c r="AH216" s="588" t="str">
        <f t="shared" si="57"/>
        <v/>
      </c>
      <c r="AI216" s="588" t="str">
        <f>IF($AF216=0,0,IFERROR(($L216+$AF216)/(HLOOKUP($D216,RentsUA!$K$12:$Q$35,19,FALSE)),""))</f>
        <v/>
      </c>
      <c r="AJ216" s="588" t="str">
        <f>IF($AF216=0,0,IFERROR(($AF216+K216+L216)/(HLOOKUP($D216,RentsUA!$K$12:$Q$35,19,FALSE)),""))</f>
        <v/>
      </c>
      <c r="AK216" s="588" t="str">
        <f t="shared" si="60"/>
        <v/>
      </c>
      <c r="AL216" s="588" t="str">
        <f t="shared" si="61"/>
        <v/>
      </c>
      <c r="AM216" s="1448" t="str">
        <f t="shared" si="62"/>
        <v/>
      </c>
      <c r="AN216" s="1448" t="str">
        <f>IFERROR(AM216*(1+'7a.20YrDetails'!$F$9),"")</f>
        <v/>
      </c>
      <c r="AO216" s="1448" t="str">
        <f>IFERROR(AN216*(1+'7a.20YrDetails'!$F$9),"")</f>
        <v/>
      </c>
      <c r="AP216" s="1448" t="str">
        <f>IFERROR(AO216*(1+'7a.20YrDetails'!$F$9),"")</f>
        <v/>
      </c>
      <c r="AQ216" s="1448" t="str">
        <f>IFERROR(AP216*(1+'7a.20YrDetails'!$F$9),"")</f>
        <v/>
      </c>
      <c r="AR216" s="859"/>
      <c r="AS216" s="857"/>
      <c r="BP216" s="512" t="str">
        <f t="shared" si="63"/>
        <v/>
      </c>
      <c r="BR216" s="512" t="str">
        <f t="shared" si="58"/>
        <v/>
      </c>
    </row>
    <row r="217" spans="1:71" s="512" customFormat="1" ht="12.75">
      <c r="A217" s="514">
        <f t="shared" si="64"/>
        <v>205</v>
      </c>
      <c r="B217" s="592"/>
      <c r="C217" s="590"/>
      <c r="D217" s="515"/>
      <c r="E217" s="515"/>
      <c r="F217" s="516"/>
      <c r="G217" s="517"/>
      <c r="H217" s="515"/>
      <c r="I217" s="1341" t="str">
        <f>IFERROR(G217/HLOOKUP(H217,RentsUA!$B$8:$J$9,2),"")</f>
        <v/>
      </c>
      <c r="J217" s="515"/>
      <c r="K217" s="521"/>
      <c r="L217" s="857">
        <f t="shared" si="53"/>
        <v>0</v>
      </c>
      <c r="M217" s="856"/>
      <c r="N217" s="518">
        <f t="shared" si="54"/>
        <v>0</v>
      </c>
      <c r="O217" s="588" t="str">
        <f>IF($M217=0,"",IFERROR(($L217+$M217)/(HLOOKUP($D217,RentsUA!$K$12:$Q$35,19,FALSE)),""))</f>
        <v/>
      </c>
      <c r="P217" s="588" t="str">
        <f>IF($M217=0,"",IFERROR(($M217+K217+L217)/(HLOOKUP($D217,RentsUA!$K$12:$Q$35,19,FALSE)),""))</f>
        <v/>
      </c>
      <c r="Q217" s="519"/>
      <c r="R217" s="858" t="str">
        <f>IF($Q217=0,"",VLOOKUP($Q217,RentsUA!$A$12:$H$35,MATCH($D217,RentsUA!$A$12:$H$12,0),FALSE))</f>
        <v/>
      </c>
      <c r="S217" s="517"/>
      <c r="T217" s="859"/>
      <c r="U217" s="857"/>
      <c r="V217" s="858" t="str">
        <f t="shared" si="59"/>
        <v/>
      </c>
      <c r="W217" s="590"/>
      <c r="X217" s="519"/>
      <c r="Y217" s="518" t="str">
        <f>IF(X217=0,"",VLOOKUP($X217,RentsUA!$A$12:$H$35,MATCH($D217,RentsUA!$A$12:$H$12,0),FALSE))</f>
        <v/>
      </c>
      <c r="Z217" s="647" t="str">
        <f t="shared" si="55"/>
        <v/>
      </c>
      <c r="AA217" s="1680" t="str">
        <f>IF(H217="","",IF(G217/HLOOKUP($H217,RentsUA!$M$8:$T$9,2,FALSE)&gt;1,"&gt; 80%","&lt;= 80%"))</f>
        <v/>
      </c>
      <c r="AB217" s="1448"/>
      <c r="AC217" s="1448"/>
      <c r="AD217" s="784"/>
      <c r="AE217" s="521"/>
      <c r="AF217" s="1050" t="str">
        <f>IF(AD217="","",IF(AD217=Lists!$U$3,M217,IF(AD217=Lists!$U$4,V217,IF(AD217=Lists!$U$5,Y217-L217,AE217))))</f>
        <v/>
      </c>
      <c r="AG217" s="518" t="str">
        <f t="shared" si="56"/>
        <v/>
      </c>
      <c r="AH217" s="588" t="str">
        <f t="shared" si="57"/>
        <v/>
      </c>
      <c r="AI217" s="588" t="str">
        <f>IF($AF217=0,0,IFERROR(($L217+$AF217)/(HLOOKUP($D217,RentsUA!$K$12:$Q$35,19,FALSE)),""))</f>
        <v/>
      </c>
      <c r="AJ217" s="588" t="str">
        <f>IF($AF217=0,0,IFERROR(($AF217+K217+L217)/(HLOOKUP($D217,RentsUA!$K$12:$Q$35,19,FALSE)),""))</f>
        <v/>
      </c>
      <c r="AK217" s="588" t="str">
        <f t="shared" si="60"/>
        <v/>
      </c>
      <c r="AL217" s="588" t="str">
        <f t="shared" si="61"/>
        <v/>
      </c>
      <c r="AM217" s="1448" t="str">
        <f t="shared" si="62"/>
        <v/>
      </c>
      <c r="AN217" s="1448" t="str">
        <f>IFERROR(AM217*(1+'7a.20YrDetails'!$F$9),"")</f>
        <v/>
      </c>
      <c r="AO217" s="1448" t="str">
        <f>IFERROR(AN217*(1+'7a.20YrDetails'!$F$9),"")</f>
        <v/>
      </c>
      <c r="AP217" s="1448" t="str">
        <f>IFERROR(AO217*(1+'7a.20YrDetails'!$F$9),"")</f>
        <v/>
      </c>
      <c r="AQ217" s="1448" t="str">
        <f>IFERROR(AP217*(1+'7a.20YrDetails'!$F$9),"")</f>
        <v/>
      </c>
      <c r="AR217" s="859"/>
      <c r="AS217" s="857"/>
      <c r="BP217" s="512" t="str">
        <f t="shared" si="63"/>
        <v/>
      </c>
      <c r="BR217" s="512" t="str">
        <f t="shared" si="58"/>
        <v/>
      </c>
    </row>
    <row r="218" spans="1:71" s="512" customFormat="1" ht="12.75">
      <c r="A218" s="514">
        <f t="shared" si="64"/>
        <v>206</v>
      </c>
      <c r="B218" s="592"/>
      <c r="C218" s="590"/>
      <c r="D218" s="515"/>
      <c r="E218" s="515"/>
      <c r="F218" s="516"/>
      <c r="G218" s="517"/>
      <c r="H218" s="515"/>
      <c r="I218" s="1341" t="str">
        <f>IFERROR(G218/HLOOKUP(H218,RentsUA!$B$8:$J$9,2),"")</f>
        <v/>
      </c>
      <c r="J218" s="515"/>
      <c r="K218" s="521"/>
      <c r="L218" s="857">
        <f t="shared" si="53"/>
        <v>0</v>
      </c>
      <c r="M218" s="856"/>
      <c r="N218" s="518">
        <f t="shared" si="54"/>
        <v>0</v>
      </c>
      <c r="O218" s="588" t="str">
        <f>IF($M218=0,"",IFERROR(($L218+$M218)/(HLOOKUP($D218,RentsUA!$K$12:$Q$35,19,FALSE)),""))</f>
        <v/>
      </c>
      <c r="P218" s="588" t="str">
        <f>IF($M218=0,"",IFERROR(($M218+K218+L218)/(HLOOKUP($D218,RentsUA!$K$12:$Q$35,19,FALSE)),""))</f>
        <v/>
      </c>
      <c r="Q218" s="519"/>
      <c r="R218" s="858" t="str">
        <f>IF($Q218=0,"",VLOOKUP($Q218,RentsUA!$A$12:$H$35,MATCH($D218,RentsUA!$A$12:$H$12,0),FALSE))</f>
        <v/>
      </c>
      <c r="S218" s="517"/>
      <c r="T218" s="859"/>
      <c r="U218" s="857"/>
      <c r="V218" s="858" t="str">
        <f t="shared" si="59"/>
        <v/>
      </c>
      <c r="W218" s="590"/>
      <c r="X218" s="519"/>
      <c r="Y218" s="518" t="str">
        <f>IF(X218=0,"",VLOOKUP($X218,RentsUA!$A$12:$H$35,MATCH($D218,RentsUA!$A$12:$H$12,0),FALSE))</f>
        <v/>
      </c>
      <c r="Z218" s="647" t="str">
        <f t="shared" si="55"/>
        <v/>
      </c>
      <c r="AA218" s="1680" t="str">
        <f>IF(H218="","",IF(G218/HLOOKUP($H218,RentsUA!$M$8:$T$9,2,FALSE)&gt;1,"&gt; 80%","&lt;= 80%"))</f>
        <v/>
      </c>
      <c r="AB218" s="1448"/>
      <c r="AC218" s="1448"/>
      <c r="AD218" s="784"/>
      <c r="AE218" s="521"/>
      <c r="AF218" s="1050" t="str">
        <f>IF(AD218="","",IF(AD218=Lists!$U$3,M218,IF(AD218=Lists!$U$4,V218,IF(AD218=Lists!$U$5,Y218-L218,AE218))))</f>
        <v/>
      </c>
      <c r="AG218" s="518" t="str">
        <f t="shared" si="56"/>
        <v/>
      </c>
      <c r="AH218" s="588" t="str">
        <f t="shared" si="57"/>
        <v/>
      </c>
      <c r="AI218" s="588" t="str">
        <f>IF($AF218=0,0,IFERROR(($L218+$AF218)/(HLOOKUP($D218,RentsUA!$K$12:$Q$35,19,FALSE)),""))</f>
        <v/>
      </c>
      <c r="AJ218" s="588" t="str">
        <f>IF($AF218=0,0,IFERROR(($AF218+K218+L218)/(HLOOKUP($D218,RentsUA!$K$12:$Q$35,19,FALSE)),""))</f>
        <v/>
      </c>
      <c r="AK218" s="588" t="str">
        <f t="shared" si="60"/>
        <v/>
      </c>
      <c r="AL218" s="588" t="str">
        <f t="shared" si="61"/>
        <v/>
      </c>
      <c r="AM218" s="1448" t="str">
        <f t="shared" si="62"/>
        <v/>
      </c>
      <c r="AN218" s="1448" t="str">
        <f>IFERROR(AM218*(1+'7a.20YrDetails'!$F$9),"")</f>
        <v/>
      </c>
      <c r="AO218" s="1448" t="str">
        <f>IFERROR(AN218*(1+'7a.20YrDetails'!$F$9),"")</f>
        <v/>
      </c>
      <c r="AP218" s="1448" t="str">
        <f>IFERROR(AO218*(1+'7a.20YrDetails'!$F$9),"")</f>
        <v/>
      </c>
      <c r="AQ218" s="1448" t="str">
        <f>IFERROR(AP218*(1+'7a.20YrDetails'!$F$9),"")</f>
        <v/>
      </c>
      <c r="AR218" s="859"/>
      <c r="AS218" s="857"/>
      <c r="BP218" s="512" t="str">
        <f t="shared" si="63"/>
        <v/>
      </c>
      <c r="BR218" s="512" t="str">
        <f t="shared" si="58"/>
        <v/>
      </c>
    </row>
    <row r="219" spans="1:71" s="512" customFormat="1" ht="12.75">
      <c r="A219" s="514">
        <f t="shared" si="64"/>
        <v>207</v>
      </c>
      <c r="B219" s="592"/>
      <c r="C219" s="590"/>
      <c r="D219" s="515"/>
      <c r="E219" s="515"/>
      <c r="F219" s="516"/>
      <c r="G219" s="517"/>
      <c r="H219" s="515"/>
      <c r="I219" s="1341" t="str">
        <f>IFERROR(G219/HLOOKUP(H219,RentsUA!$B$8:$J$9,2),"")</f>
        <v/>
      </c>
      <c r="J219" s="515"/>
      <c r="K219" s="521"/>
      <c r="L219" s="857">
        <f t="shared" si="53"/>
        <v>0</v>
      </c>
      <c r="M219" s="856"/>
      <c r="N219" s="518">
        <f t="shared" si="54"/>
        <v>0</v>
      </c>
      <c r="O219" s="588" t="str">
        <f>IF($M219=0,"",IFERROR(($L219+$M219)/(HLOOKUP($D219,RentsUA!$K$12:$Q$35,19,FALSE)),""))</f>
        <v/>
      </c>
      <c r="P219" s="588" t="str">
        <f>IF($M219=0,"",IFERROR(($M219+K219+L219)/(HLOOKUP($D219,RentsUA!$K$12:$Q$35,19,FALSE)),""))</f>
        <v/>
      </c>
      <c r="Q219" s="519"/>
      <c r="R219" s="858" t="str">
        <f>IF($Q219=0,"",VLOOKUP($Q219,RentsUA!$A$12:$H$35,MATCH($D219,RentsUA!$A$12:$H$12,0),FALSE))</f>
        <v/>
      </c>
      <c r="S219" s="517"/>
      <c r="T219" s="859"/>
      <c r="U219" s="857"/>
      <c r="V219" s="858" t="str">
        <f t="shared" si="59"/>
        <v/>
      </c>
      <c r="W219" s="590"/>
      <c r="X219" s="519"/>
      <c r="Y219" s="518" t="str">
        <f>IF(X219=0,"",VLOOKUP($X219,RentsUA!$A$12:$H$35,MATCH($D219,RentsUA!$A$12:$H$12,0),FALSE))</f>
        <v/>
      </c>
      <c r="Z219" s="647" t="str">
        <f t="shared" si="55"/>
        <v/>
      </c>
      <c r="AA219" s="1680" t="str">
        <f>IF(H219="","",IF(G219/HLOOKUP($H219,RentsUA!$M$8:$T$9,2,FALSE)&gt;1,"&gt; 80%","&lt;= 80%"))</f>
        <v/>
      </c>
      <c r="AB219" s="1448"/>
      <c r="AC219" s="1448"/>
      <c r="AD219" s="784"/>
      <c r="AE219" s="521"/>
      <c r="AF219" s="1050" t="str">
        <f>IF(AD219="","",IF(AD219=Lists!$U$3,M219,IF(AD219=Lists!$U$4,V219,IF(AD219=Lists!$U$5,Y219-L219,AE219))))</f>
        <v/>
      </c>
      <c r="AG219" s="518" t="str">
        <f t="shared" si="56"/>
        <v/>
      </c>
      <c r="AH219" s="588" t="str">
        <f t="shared" si="57"/>
        <v/>
      </c>
      <c r="AI219" s="588" t="str">
        <f>IF($AF219=0,0,IFERROR(($L219+$AF219)/(HLOOKUP($D219,RentsUA!$K$12:$Q$35,19,FALSE)),""))</f>
        <v/>
      </c>
      <c r="AJ219" s="588" t="str">
        <f>IF($AF219=0,0,IFERROR(($AF219+K219+L219)/(HLOOKUP($D219,RentsUA!$K$12:$Q$35,19,FALSE)),""))</f>
        <v/>
      </c>
      <c r="AK219" s="588" t="str">
        <f t="shared" si="60"/>
        <v/>
      </c>
      <c r="AL219" s="588" t="str">
        <f t="shared" si="61"/>
        <v/>
      </c>
      <c r="AM219" s="1448" t="str">
        <f t="shared" si="62"/>
        <v/>
      </c>
      <c r="AN219" s="1448" t="str">
        <f>IFERROR(AM219*(1+'7a.20YrDetails'!$F$9),"")</f>
        <v/>
      </c>
      <c r="AO219" s="1448" t="str">
        <f>IFERROR(AN219*(1+'7a.20YrDetails'!$F$9),"")</f>
        <v/>
      </c>
      <c r="AP219" s="1448" t="str">
        <f>IFERROR(AO219*(1+'7a.20YrDetails'!$F$9),"")</f>
        <v/>
      </c>
      <c r="AQ219" s="1448" t="str">
        <f>IFERROR(AP219*(1+'7a.20YrDetails'!$F$9),"")</f>
        <v/>
      </c>
      <c r="AR219" s="859"/>
      <c r="AS219" s="857"/>
      <c r="BP219" s="512" t="str">
        <f t="shared" si="63"/>
        <v/>
      </c>
      <c r="BR219" s="512" t="str">
        <f t="shared" si="58"/>
        <v/>
      </c>
    </row>
    <row r="220" spans="1:71" s="512" customFormat="1" ht="12.75">
      <c r="A220" s="514">
        <f t="shared" si="64"/>
        <v>208</v>
      </c>
      <c r="B220" s="592"/>
      <c r="C220" s="590"/>
      <c r="D220" s="515"/>
      <c r="E220" s="515"/>
      <c r="F220" s="516"/>
      <c r="G220" s="517"/>
      <c r="H220" s="515"/>
      <c r="I220" s="1341" t="str">
        <f>IFERROR(G220/HLOOKUP(H220,RentsUA!$B$8:$J$9,2),"")</f>
        <v/>
      </c>
      <c r="J220" s="515"/>
      <c r="K220" s="521"/>
      <c r="L220" s="857">
        <f t="shared" si="53"/>
        <v>0</v>
      </c>
      <c r="M220" s="856"/>
      <c r="N220" s="518">
        <f t="shared" si="54"/>
        <v>0</v>
      </c>
      <c r="O220" s="588" t="str">
        <f>IF($M220=0,"",IFERROR(($L220+$M220)/(HLOOKUP($D220,RentsUA!$K$12:$Q$35,19,FALSE)),""))</f>
        <v/>
      </c>
      <c r="P220" s="588" t="str">
        <f>IF($M220=0,"",IFERROR(($M220+K220+L220)/(HLOOKUP($D220,RentsUA!$K$12:$Q$35,19,FALSE)),""))</f>
        <v/>
      </c>
      <c r="Q220" s="519"/>
      <c r="R220" s="858" t="str">
        <f>IF($Q220=0,"",VLOOKUP($Q220,RentsUA!$A$12:$H$35,MATCH($D220,RentsUA!$A$12:$H$12,0),FALSE))</f>
        <v/>
      </c>
      <c r="S220" s="517"/>
      <c r="T220" s="859"/>
      <c r="U220" s="857"/>
      <c r="V220" s="858" t="str">
        <f t="shared" si="59"/>
        <v/>
      </c>
      <c r="W220" s="590"/>
      <c r="X220" s="519"/>
      <c r="Y220" s="518" t="str">
        <f>IF(X220=0,"",VLOOKUP($X220,RentsUA!$A$12:$H$35,MATCH($D220,RentsUA!$A$12:$H$12,0),FALSE))</f>
        <v/>
      </c>
      <c r="Z220" s="647" t="str">
        <f t="shared" si="55"/>
        <v/>
      </c>
      <c r="AA220" s="1680" t="str">
        <f>IF(H220="","",IF(G220/HLOOKUP($H220,RentsUA!$M$8:$T$9,2,FALSE)&gt;1,"&gt; 80%","&lt;= 80%"))</f>
        <v/>
      </c>
      <c r="AB220" s="1448"/>
      <c r="AC220" s="1448"/>
      <c r="AD220" s="784"/>
      <c r="AE220" s="521"/>
      <c r="AF220" s="1050" t="str">
        <f>IF(AD220="","",IF(AD220=Lists!$U$3,M220,IF(AD220=Lists!$U$4,V220,IF(AD220=Lists!$U$5,Y220-L220,AE220))))</f>
        <v/>
      </c>
      <c r="AG220" s="518" t="str">
        <f t="shared" si="56"/>
        <v/>
      </c>
      <c r="AH220" s="588" t="str">
        <f t="shared" si="57"/>
        <v/>
      </c>
      <c r="AI220" s="588" t="str">
        <f>IF($AF220=0,0,IFERROR(($L220+$AF220)/(HLOOKUP($D220,RentsUA!$K$12:$Q$35,19,FALSE)),""))</f>
        <v/>
      </c>
      <c r="AJ220" s="588" t="str">
        <f>IF($AF220=0,0,IFERROR(($AF220+K220+L220)/(HLOOKUP($D220,RentsUA!$K$12:$Q$35,19,FALSE)),""))</f>
        <v/>
      </c>
      <c r="AK220" s="588" t="str">
        <f t="shared" si="60"/>
        <v/>
      </c>
      <c r="AL220" s="588" t="str">
        <f t="shared" si="61"/>
        <v/>
      </c>
      <c r="AM220" s="1448" t="str">
        <f t="shared" si="62"/>
        <v/>
      </c>
      <c r="AN220" s="1448" t="str">
        <f>IFERROR(AM220*(1+'7a.20YrDetails'!$F$9),"")</f>
        <v/>
      </c>
      <c r="AO220" s="1448" t="str">
        <f>IFERROR(AN220*(1+'7a.20YrDetails'!$F$9),"")</f>
        <v/>
      </c>
      <c r="AP220" s="1448" t="str">
        <f>IFERROR(AO220*(1+'7a.20YrDetails'!$F$9),"")</f>
        <v/>
      </c>
      <c r="AQ220" s="1448" t="str">
        <f>IFERROR(AP220*(1+'7a.20YrDetails'!$F$9),"")</f>
        <v/>
      </c>
      <c r="AR220" s="859"/>
      <c r="AS220" s="857"/>
      <c r="BP220" s="512" t="str">
        <f t="shared" si="63"/>
        <v/>
      </c>
      <c r="BR220" s="512" t="str">
        <f t="shared" si="58"/>
        <v/>
      </c>
    </row>
    <row r="221" spans="1:71" s="512" customFormat="1" ht="12.75">
      <c r="A221" s="514">
        <f t="shared" si="64"/>
        <v>209</v>
      </c>
      <c r="B221" s="592"/>
      <c r="C221" s="590"/>
      <c r="D221" s="515"/>
      <c r="E221" s="515"/>
      <c r="F221" s="516"/>
      <c r="G221" s="517"/>
      <c r="H221" s="515"/>
      <c r="I221" s="1341" t="str">
        <f>IFERROR(G221/HLOOKUP(H221,RentsUA!$B$8:$J$9,2),"")</f>
        <v/>
      </c>
      <c r="J221" s="515"/>
      <c r="K221" s="521"/>
      <c r="L221" s="857">
        <f t="shared" si="53"/>
        <v>0</v>
      </c>
      <c r="M221" s="856"/>
      <c r="N221" s="518">
        <f t="shared" si="54"/>
        <v>0</v>
      </c>
      <c r="O221" s="588" t="str">
        <f>IF($M221=0,"",IFERROR(($L221+$M221)/(HLOOKUP($D221,RentsUA!$K$12:$Q$35,19,FALSE)),""))</f>
        <v/>
      </c>
      <c r="P221" s="588" t="str">
        <f>IF($M221=0,"",IFERROR(($M221+K221+L221)/(HLOOKUP($D221,RentsUA!$K$12:$Q$35,19,FALSE)),""))</f>
        <v/>
      </c>
      <c r="Q221" s="519"/>
      <c r="R221" s="858" t="str">
        <f>IF($Q221=0,"",VLOOKUP($Q221,RentsUA!$A$12:$H$35,MATCH($D221,RentsUA!$A$12:$H$12,0),FALSE))</f>
        <v/>
      </c>
      <c r="S221" s="517"/>
      <c r="T221" s="859"/>
      <c r="U221" s="857"/>
      <c r="V221" s="858" t="str">
        <f t="shared" si="59"/>
        <v/>
      </c>
      <c r="W221" s="590"/>
      <c r="X221" s="519"/>
      <c r="Y221" s="518" t="str">
        <f>IF(X221=0,"",VLOOKUP($X221,RentsUA!$A$12:$H$35,MATCH($D221,RentsUA!$A$12:$H$12,0),FALSE))</f>
        <v/>
      </c>
      <c r="Z221" s="647" t="str">
        <f t="shared" si="55"/>
        <v/>
      </c>
      <c r="AA221" s="1680" t="str">
        <f>IF(H221="","",IF(G221/HLOOKUP($H221,RentsUA!$M$8:$T$9,2,FALSE)&gt;1,"&gt; 80%","&lt;= 80%"))</f>
        <v/>
      </c>
      <c r="AB221" s="1448"/>
      <c r="AC221" s="1448"/>
      <c r="AD221" s="784"/>
      <c r="AE221" s="521"/>
      <c r="AF221" s="1050" t="str">
        <f>IF(AD221="","",IF(AD221=Lists!$U$3,M221,IF(AD221=Lists!$U$4,V221,IF(AD221=Lists!$U$5,Y221-L221,AE221))))</f>
        <v/>
      </c>
      <c r="AG221" s="518" t="str">
        <f t="shared" si="56"/>
        <v/>
      </c>
      <c r="AH221" s="588" t="str">
        <f t="shared" si="57"/>
        <v/>
      </c>
      <c r="AI221" s="588" t="str">
        <f>IF($AF221=0,0,IFERROR(($L221+$AF221)/(HLOOKUP($D221,RentsUA!$K$12:$Q$35,19,FALSE)),""))</f>
        <v/>
      </c>
      <c r="AJ221" s="588" t="str">
        <f>IF($AF221=0,0,IFERROR(($AF221+K221+L221)/(HLOOKUP($D221,RentsUA!$K$12:$Q$35,19,FALSE)),""))</f>
        <v/>
      </c>
      <c r="AK221" s="588" t="str">
        <f t="shared" si="60"/>
        <v/>
      </c>
      <c r="AL221" s="588" t="str">
        <f t="shared" si="61"/>
        <v/>
      </c>
      <c r="AM221" s="1448" t="str">
        <f t="shared" si="62"/>
        <v/>
      </c>
      <c r="AN221" s="1448" t="str">
        <f>IFERROR(AM221*(1+'7a.20YrDetails'!$F$9),"")</f>
        <v/>
      </c>
      <c r="AO221" s="1448" t="str">
        <f>IFERROR(AN221*(1+'7a.20YrDetails'!$F$9),"")</f>
        <v/>
      </c>
      <c r="AP221" s="1448" t="str">
        <f>IFERROR(AO221*(1+'7a.20YrDetails'!$F$9),"")</f>
        <v/>
      </c>
      <c r="AQ221" s="1448" t="str">
        <f>IFERROR(AP221*(1+'7a.20YrDetails'!$F$9),"")</f>
        <v/>
      </c>
      <c r="AR221" s="859"/>
      <c r="AS221" s="857"/>
      <c r="BP221" s="512" t="str">
        <f t="shared" si="63"/>
        <v/>
      </c>
      <c r="BR221" s="512" t="str">
        <f t="shared" si="58"/>
        <v/>
      </c>
    </row>
    <row r="222" spans="1:71" s="512" customFormat="1" ht="12.75">
      <c r="A222" s="514">
        <f t="shared" si="64"/>
        <v>210</v>
      </c>
      <c r="B222" s="592"/>
      <c r="C222" s="590"/>
      <c r="D222" s="515"/>
      <c r="E222" s="515"/>
      <c r="F222" s="516"/>
      <c r="G222" s="517"/>
      <c r="H222" s="515"/>
      <c r="I222" s="1341" t="str">
        <f>IFERROR(G222/HLOOKUP(H222,RentsUA!$B$8:$J$9,2),"")</f>
        <v/>
      </c>
      <c r="J222" s="515"/>
      <c r="K222" s="521"/>
      <c r="L222" s="857">
        <f t="shared" si="53"/>
        <v>0</v>
      </c>
      <c r="M222" s="856"/>
      <c r="N222" s="518">
        <f t="shared" si="54"/>
        <v>0</v>
      </c>
      <c r="O222" s="588" t="str">
        <f>IF($M222=0,"",IFERROR(($L222+$M222)/(HLOOKUP($D222,RentsUA!$K$12:$Q$35,19,FALSE)),""))</f>
        <v/>
      </c>
      <c r="P222" s="588" t="str">
        <f>IF($M222=0,"",IFERROR(($M222+K222+L222)/(HLOOKUP($D222,RentsUA!$K$12:$Q$35,19,FALSE)),""))</f>
        <v/>
      </c>
      <c r="Q222" s="519"/>
      <c r="R222" s="858" t="str">
        <f>IF($Q222=0,"",VLOOKUP($Q222,RentsUA!$A$12:$H$35,MATCH($D222,RentsUA!$A$12:$H$12,0),FALSE))</f>
        <v/>
      </c>
      <c r="S222" s="517"/>
      <c r="T222" s="859"/>
      <c r="U222" s="857"/>
      <c r="V222" s="858" t="str">
        <f t="shared" si="59"/>
        <v/>
      </c>
      <c r="W222" s="590"/>
      <c r="X222" s="519"/>
      <c r="Y222" s="518" t="str">
        <f>IF(X222=0,"",VLOOKUP($X222,RentsUA!$A$12:$H$35,MATCH($D222,RentsUA!$A$12:$H$12,0),FALSE))</f>
        <v/>
      </c>
      <c r="Z222" s="647" t="str">
        <f t="shared" si="55"/>
        <v/>
      </c>
      <c r="AA222" s="1680" t="str">
        <f>IF(H222="","",IF(G222/HLOOKUP($H222,RentsUA!$M$8:$T$9,2,FALSE)&gt;1,"&gt; 80%","&lt;= 80%"))</f>
        <v/>
      </c>
      <c r="AB222" s="1448"/>
      <c r="AC222" s="1448"/>
      <c r="AD222" s="784"/>
      <c r="AE222" s="521"/>
      <c r="AF222" s="1050" t="str">
        <f>IF(AD222="","",IF(AD222=Lists!$U$3,M222,IF(AD222=Lists!$U$4,V222,IF(AD222=Lists!$U$5,Y222-L222,AE222))))</f>
        <v/>
      </c>
      <c r="AG222" s="518" t="str">
        <f t="shared" si="56"/>
        <v/>
      </c>
      <c r="AH222" s="588" t="str">
        <f t="shared" si="57"/>
        <v/>
      </c>
      <c r="AI222" s="588" t="str">
        <f>IF($AF222=0,0,IFERROR(($L222+$AF222)/(HLOOKUP($D222,RentsUA!$K$12:$Q$35,19,FALSE)),""))</f>
        <v/>
      </c>
      <c r="AJ222" s="588" t="str">
        <f>IF($AF222=0,0,IFERROR(($AF222+K222+L222)/(HLOOKUP($D222,RentsUA!$K$12:$Q$35,19,FALSE)),""))</f>
        <v/>
      </c>
      <c r="AK222" s="588" t="str">
        <f t="shared" si="60"/>
        <v/>
      </c>
      <c r="AL222" s="588" t="str">
        <f t="shared" si="61"/>
        <v/>
      </c>
      <c r="AM222" s="1448" t="str">
        <f t="shared" si="62"/>
        <v/>
      </c>
      <c r="AN222" s="1448" t="str">
        <f>IFERROR(AM222*(1+'7a.20YrDetails'!$F$9),"")</f>
        <v/>
      </c>
      <c r="AO222" s="1448" t="str">
        <f>IFERROR(AN222*(1+'7a.20YrDetails'!$F$9),"")</f>
        <v/>
      </c>
      <c r="AP222" s="1448" t="str">
        <f>IFERROR(AO222*(1+'7a.20YrDetails'!$F$9),"")</f>
        <v/>
      </c>
      <c r="AQ222" s="1448" t="str">
        <f>IFERROR(AP222*(1+'7a.20YrDetails'!$F$9),"")</f>
        <v/>
      </c>
      <c r="AR222" s="859"/>
      <c r="AS222" s="857"/>
      <c r="BP222" s="512" t="str">
        <f t="shared" si="63"/>
        <v/>
      </c>
      <c r="BR222" s="512" t="str">
        <f t="shared" si="58"/>
        <v/>
      </c>
    </row>
    <row r="223" spans="1:71" s="512" customFormat="1" ht="12.75">
      <c r="A223" s="514">
        <f t="shared" si="64"/>
        <v>211</v>
      </c>
      <c r="B223" s="592"/>
      <c r="C223" s="590"/>
      <c r="D223" s="515"/>
      <c r="E223" s="515"/>
      <c r="F223" s="516"/>
      <c r="G223" s="517"/>
      <c r="H223" s="515"/>
      <c r="I223" s="1341" t="str">
        <f>IFERROR(G223/HLOOKUP(H223,RentsUA!$B$8:$J$9,2),"")</f>
        <v/>
      </c>
      <c r="J223" s="515"/>
      <c r="K223" s="521"/>
      <c r="L223" s="857">
        <f t="shared" si="53"/>
        <v>0</v>
      </c>
      <c r="M223" s="856"/>
      <c r="N223" s="518">
        <f t="shared" si="54"/>
        <v>0</v>
      </c>
      <c r="O223" s="588" t="str">
        <f>IF($M223=0,"",IFERROR(($L223+$M223)/(HLOOKUP($D223,RentsUA!$K$12:$Q$35,19,FALSE)),""))</f>
        <v/>
      </c>
      <c r="P223" s="588" t="str">
        <f>IF($M223=0,"",IFERROR(($M223+K223+L223)/(HLOOKUP($D223,RentsUA!$K$12:$Q$35,19,FALSE)),""))</f>
        <v/>
      </c>
      <c r="Q223" s="519"/>
      <c r="R223" s="858" t="str">
        <f>IF($Q223=0,"",VLOOKUP($Q223,RentsUA!$A$12:$H$35,MATCH($D223,RentsUA!$A$12:$H$12,0),FALSE))</f>
        <v/>
      </c>
      <c r="S223" s="517"/>
      <c r="T223" s="859"/>
      <c r="U223" s="857"/>
      <c r="V223" s="858" t="str">
        <f t="shared" si="59"/>
        <v/>
      </c>
      <c r="W223" s="590"/>
      <c r="X223" s="519"/>
      <c r="Y223" s="518" t="str">
        <f>IF(X223=0,"",VLOOKUP($X223,RentsUA!$A$12:$H$35,MATCH($D223,RentsUA!$A$12:$H$12,0),FALSE))</f>
        <v/>
      </c>
      <c r="Z223" s="647" t="str">
        <f t="shared" si="55"/>
        <v/>
      </c>
      <c r="AA223" s="1680" t="str">
        <f>IF(H223="","",IF(G223/HLOOKUP($H223,RentsUA!$M$8:$T$9,2,FALSE)&gt;1,"&gt; 80%","&lt;= 80%"))</f>
        <v/>
      </c>
      <c r="AB223" s="1448"/>
      <c r="AC223" s="1448"/>
      <c r="AD223" s="784"/>
      <c r="AE223" s="521"/>
      <c r="AF223" s="1050" t="str">
        <f>IF(AD223="","",IF(AD223=Lists!$U$3,M223,IF(AD223=Lists!$U$4,V223,IF(AD223=Lists!$U$5,Y223-L223,AE223))))</f>
        <v/>
      </c>
      <c r="AG223" s="518" t="str">
        <f t="shared" si="56"/>
        <v/>
      </c>
      <c r="AH223" s="588" t="str">
        <f t="shared" si="57"/>
        <v/>
      </c>
      <c r="AI223" s="588" t="str">
        <f>IF($AF223=0,0,IFERROR(($L223+$AF223)/(HLOOKUP($D223,RentsUA!$K$12:$Q$35,19,FALSE)),""))</f>
        <v/>
      </c>
      <c r="AJ223" s="588" t="str">
        <f>IF($AF223=0,0,IFERROR(($AF223+K223+L223)/(HLOOKUP($D223,RentsUA!$K$12:$Q$35,19,FALSE)),""))</f>
        <v/>
      </c>
      <c r="AK223" s="588" t="str">
        <f t="shared" si="60"/>
        <v/>
      </c>
      <c r="AL223" s="588" t="str">
        <f t="shared" si="61"/>
        <v/>
      </c>
      <c r="AM223" s="1448" t="str">
        <f t="shared" si="62"/>
        <v/>
      </c>
      <c r="AN223" s="1448" t="str">
        <f>IFERROR(AM223*(1+'7a.20YrDetails'!$F$9),"")</f>
        <v/>
      </c>
      <c r="AO223" s="1448" t="str">
        <f>IFERROR(AN223*(1+'7a.20YrDetails'!$F$9),"")</f>
        <v/>
      </c>
      <c r="AP223" s="1448" t="str">
        <f>IFERROR(AO223*(1+'7a.20YrDetails'!$F$9),"")</f>
        <v/>
      </c>
      <c r="AQ223" s="1448" t="str">
        <f>IFERROR(AP223*(1+'7a.20YrDetails'!$F$9),"")</f>
        <v/>
      </c>
      <c r="AR223" s="859"/>
      <c r="AS223" s="857"/>
      <c r="BP223" s="512" t="str">
        <f t="shared" si="63"/>
        <v/>
      </c>
      <c r="BR223" s="512" t="str">
        <f t="shared" si="58"/>
        <v/>
      </c>
    </row>
    <row r="224" spans="1:71" s="512" customFormat="1" ht="12.75">
      <c r="A224" s="514">
        <f t="shared" si="64"/>
        <v>212</v>
      </c>
      <c r="B224" s="592"/>
      <c r="C224" s="590"/>
      <c r="D224" s="515"/>
      <c r="E224" s="515"/>
      <c r="F224" s="516"/>
      <c r="G224" s="517"/>
      <c r="H224" s="515"/>
      <c r="I224" s="1341" t="str">
        <f>IFERROR(G224/HLOOKUP(H224,RentsUA!$B$8:$J$9,2),"")</f>
        <v/>
      </c>
      <c r="J224" s="515"/>
      <c r="K224" s="521"/>
      <c r="L224" s="857">
        <f t="shared" si="53"/>
        <v>0</v>
      </c>
      <c r="M224" s="856"/>
      <c r="N224" s="518">
        <f t="shared" si="54"/>
        <v>0</v>
      </c>
      <c r="O224" s="588" t="str">
        <f>IF($M224=0,"",IFERROR(($L224+$M224)/(HLOOKUP($D224,RentsUA!$K$12:$Q$35,19,FALSE)),""))</f>
        <v/>
      </c>
      <c r="P224" s="588" t="str">
        <f>IF($M224=0,"",IFERROR(($M224+K224+L224)/(HLOOKUP($D224,RentsUA!$K$12:$Q$35,19,FALSE)),""))</f>
        <v/>
      </c>
      <c r="Q224" s="519"/>
      <c r="R224" s="858" t="str">
        <f>IF($Q224=0,"",VLOOKUP($Q224,RentsUA!$A$12:$H$35,MATCH($D224,RentsUA!$A$12:$H$12,0),FALSE))</f>
        <v/>
      </c>
      <c r="S224" s="517"/>
      <c r="T224" s="859"/>
      <c r="U224" s="857"/>
      <c r="V224" s="858" t="str">
        <f t="shared" si="59"/>
        <v/>
      </c>
      <c r="W224" s="590"/>
      <c r="X224" s="519"/>
      <c r="Y224" s="518" t="str">
        <f>IF(X224=0,"",VLOOKUP($X224,RentsUA!$A$12:$H$35,MATCH($D224,RentsUA!$A$12:$H$12,0),FALSE))</f>
        <v/>
      </c>
      <c r="Z224" s="647" t="str">
        <f t="shared" si="55"/>
        <v/>
      </c>
      <c r="AA224" s="1680" t="str">
        <f>IF(H224="","",IF(G224/HLOOKUP($H224,RentsUA!$M$8:$T$9,2,FALSE)&gt;1,"&gt; 80%","&lt;= 80%"))</f>
        <v/>
      </c>
      <c r="AB224" s="1448"/>
      <c r="AC224" s="1448"/>
      <c r="AD224" s="784"/>
      <c r="AE224" s="521"/>
      <c r="AF224" s="1050" t="str">
        <f>IF(AD224="","",IF(AD224=Lists!$U$3,M224,IF(AD224=Lists!$U$4,V224,IF(AD224=Lists!$U$5,Y224-L224,AE224))))</f>
        <v/>
      </c>
      <c r="AG224" s="518" t="str">
        <f t="shared" si="56"/>
        <v/>
      </c>
      <c r="AH224" s="588" t="str">
        <f t="shared" si="57"/>
        <v/>
      </c>
      <c r="AI224" s="588" t="str">
        <f>IF($AF224=0,0,IFERROR(($L224+$AF224)/(HLOOKUP($D224,RentsUA!$K$12:$Q$35,19,FALSE)),""))</f>
        <v/>
      </c>
      <c r="AJ224" s="588" t="str">
        <f>IF($AF224=0,0,IFERROR(($AF224+K224+L224)/(HLOOKUP($D224,RentsUA!$K$12:$Q$35,19,FALSE)),""))</f>
        <v/>
      </c>
      <c r="AK224" s="588" t="str">
        <f t="shared" si="60"/>
        <v/>
      </c>
      <c r="AL224" s="588" t="str">
        <f t="shared" si="61"/>
        <v/>
      </c>
      <c r="AM224" s="1448" t="str">
        <f t="shared" si="62"/>
        <v/>
      </c>
      <c r="AN224" s="1448" t="str">
        <f>IFERROR(AM224*(1+'7a.20YrDetails'!$F$9),"")</f>
        <v/>
      </c>
      <c r="AO224" s="1448" t="str">
        <f>IFERROR(AN224*(1+'7a.20YrDetails'!$F$9),"")</f>
        <v/>
      </c>
      <c r="AP224" s="1448" t="str">
        <f>IFERROR(AO224*(1+'7a.20YrDetails'!$F$9),"")</f>
        <v/>
      </c>
      <c r="AQ224" s="1448" t="str">
        <f>IFERROR(AP224*(1+'7a.20YrDetails'!$F$9),"")</f>
        <v/>
      </c>
      <c r="AR224" s="859"/>
      <c r="AS224" s="857"/>
      <c r="BP224" s="512" t="str">
        <f t="shared" si="63"/>
        <v/>
      </c>
      <c r="BR224" s="512" t="str">
        <f t="shared" si="58"/>
        <v/>
      </c>
    </row>
    <row r="225" spans="1:70" s="512" customFormat="1" ht="12.75">
      <c r="A225" s="514">
        <f t="shared" si="64"/>
        <v>213</v>
      </c>
      <c r="B225" s="592"/>
      <c r="C225" s="590"/>
      <c r="D225" s="515"/>
      <c r="E225" s="515"/>
      <c r="F225" s="516"/>
      <c r="G225" s="517"/>
      <c r="H225" s="515"/>
      <c r="I225" s="1341" t="str">
        <f>IFERROR(G225/HLOOKUP(H225,RentsUA!$B$8:$J$9,2),"")</f>
        <v/>
      </c>
      <c r="J225" s="515"/>
      <c r="K225" s="521"/>
      <c r="L225" s="857">
        <f t="shared" si="53"/>
        <v>0</v>
      </c>
      <c r="M225" s="856"/>
      <c r="N225" s="518">
        <f t="shared" si="54"/>
        <v>0</v>
      </c>
      <c r="O225" s="588" t="str">
        <f>IF($M225=0,"",IFERROR(($L225+$M225)/(HLOOKUP($D225,RentsUA!$K$12:$Q$35,19,FALSE)),""))</f>
        <v/>
      </c>
      <c r="P225" s="588" t="str">
        <f>IF($M225=0,"",IFERROR(($M225+K225+L225)/(HLOOKUP($D225,RentsUA!$K$12:$Q$35,19,FALSE)),""))</f>
        <v/>
      </c>
      <c r="Q225" s="519"/>
      <c r="R225" s="858" t="str">
        <f>IF($Q225=0,"",VLOOKUP($Q225,RentsUA!$A$12:$H$35,MATCH($D225,RentsUA!$A$12:$H$12,0),FALSE))</f>
        <v/>
      </c>
      <c r="S225" s="517"/>
      <c r="T225" s="859"/>
      <c r="U225" s="857"/>
      <c r="V225" s="858" t="str">
        <f t="shared" si="59"/>
        <v/>
      </c>
      <c r="W225" s="590"/>
      <c r="X225" s="519"/>
      <c r="Y225" s="518" t="str">
        <f>IF(X225=0,"",VLOOKUP($X225,RentsUA!$A$12:$H$35,MATCH($D225,RentsUA!$A$12:$H$12,0),FALSE))</f>
        <v/>
      </c>
      <c r="Z225" s="647" t="str">
        <f t="shared" si="55"/>
        <v/>
      </c>
      <c r="AA225" s="1680" t="str">
        <f>IF(H225="","",IF(G225/HLOOKUP($H225,RentsUA!$M$8:$T$9,2,FALSE)&gt;1,"&gt; 80%","&lt;= 80%"))</f>
        <v/>
      </c>
      <c r="AB225" s="1448"/>
      <c r="AC225" s="1448"/>
      <c r="AD225" s="784"/>
      <c r="AE225" s="521"/>
      <c r="AF225" s="1050" t="str">
        <f>IF(AD225="","",IF(AD225=Lists!$U$3,M225,IF(AD225=Lists!$U$4,V225,IF(AD225=Lists!$U$5,Y225-L225,AE225))))</f>
        <v/>
      </c>
      <c r="AG225" s="518" t="str">
        <f t="shared" si="56"/>
        <v/>
      </c>
      <c r="AH225" s="588" t="str">
        <f t="shared" si="57"/>
        <v/>
      </c>
      <c r="AI225" s="588" t="str">
        <f>IF($AF225=0,0,IFERROR(($L225+$AF225)/(HLOOKUP($D225,RentsUA!$K$12:$Q$35,19,FALSE)),""))</f>
        <v/>
      </c>
      <c r="AJ225" s="588" t="str">
        <f>IF($AF225=0,0,IFERROR(($AF225+K225+L225)/(HLOOKUP($D225,RentsUA!$K$12:$Q$35,19,FALSE)),""))</f>
        <v/>
      </c>
      <c r="AK225" s="588" t="str">
        <f t="shared" si="60"/>
        <v/>
      </c>
      <c r="AL225" s="588" t="str">
        <f t="shared" si="61"/>
        <v/>
      </c>
      <c r="AM225" s="1448" t="str">
        <f t="shared" si="62"/>
        <v/>
      </c>
      <c r="AN225" s="1448" t="str">
        <f>IFERROR(AM225*(1+'7a.20YrDetails'!$F$9),"")</f>
        <v/>
      </c>
      <c r="AO225" s="1448" t="str">
        <f>IFERROR(AN225*(1+'7a.20YrDetails'!$F$9),"")</f>
        <v/>
      </c>
      <c r="AP225" s="1448" t="str">
        <f>IFERROR(AO225*(1+'7a.20YrDetails'!$F$9),"")</f>
        <v/>
      </c>
      <c r="AQ225" s="1448" t="str">
        <f>IFERROR(AP225*(1+'7a.20YrDetails'!$F$9),"")</f>
        <v/>
      </c>
      <c r="AR225" s="859"/>
      <c r="AS225" s="857"/>
      <c r="BP225" s="512" t="str">
        <f t="shared" si="63"/>
        <v/>
      </c>
      <c r="BR225" s="512" t="str">
        <f t="shared" si="58"/>
        <v/>
      </c>
    </row>
    <row r="226" spans="1:70" s="512" customFormat="1" ht="12.75">
      <c r="A226" s="514">
        <f t="shared" si="64"/>
        <v>214</v>
      </c>
      <c r="B226" s="592"/>
      <c r="C226" s="590"/>
      <c r="D226" s="515"/>
      <c r="E226" s="515"/>
      <c r="F226" s="516"/>
      <c r="G226" s="517"/>
      <c r="H226" s="515"/>
      <c r="I226" s="1341" t="str">
        <f>IFERROR(G226/HLOOKUP(H226,RentsUA!$B$8:$J$9,2),"")</f>
        <v/>
      </c>
      <c r="J226" s="515"/>
      <c r="K226" s="521"/>
      <c r="L226" s="857">
        <f t="shared" si="53"/>
        <v>0</v>
      </c>
      <c r="M226" s="856"/>
      <c r="N226" s="518">
        <f t="shared" si="54"/>
        <v>0</v>
      </c>
      <c r="O226" s="588" t="str">
        <f>IF($M226=0,"",IFERROR(($L226+$M226)/(HLOOKUP($D226,RentsUA!$K$12:$Q$35,19,FALSE)),""))</f>
        <v/>
      </c>
      <c r="P226" s="588" t="str">
        <f>IF($M226=0,"",IFERROR(($M226+K226+L226)/(HLOOKUP($D226,RentsUA!$K$12:$Q$35,19,FALSE)),""))</f>
        <v/>
      </c>
      <c r="Q226" s="519"/>
      <c r="R226" s="858" t="str">
        <f>IF($Q226=0,"",VLOOKUP($Q226,RentsUA!$A$12:$H$35,MATCH($D226,RentsUA!$A$12:$H$12,0),FALSE))</f>
        <v/>
      </c>
      <c r="S226" s="517"/>
      <c r="T226" s="859"/>
      <c r="U226" s="857"/>
      <c r="V226" s="858" t="str">
        <f t="shared" si="59"/>
        <v/>
      </c>
      <c r="W226" s="590"/>
      <c r="X226" s="519"/>
      <c r="Y226" s="518" t="str">
        <f>IF(X226=0,"",VLOOKUP($X226,RentsUA!$A$12:$H$35,MATCH($D226,RentsUA!$A$12:$H$12,0),FALSE))</f>
        <v/>
      </c>
      <c r="Z226" s="647" t="str">
        <f t="shared" si="55"/>
        <v/>
      </c>
      <c r="AA226" s="1680" t="str">
        <f>IF(H226="","",IF(G226/HLOOKUP($H226,RentsUA!$M$8:$T$9,2,FALSE)&gt;1,"&gt; 80%","&lt;= 80%"))</f>
        <v/>
      </c>
      <c r="AB226" s="1448"/>
      <c r="AC226" s="1448"/>
      <c r="AD226" s="784"/>
      <c r="AE226" s="521"/>
      <c r="AF226" s="1050" t="str">
        <f>IF(AD226="","",IF(AD226=Lists!$U$3,M226,IF(AD226=Lists!$U$4,V226,IF(AD226=Lists!$U$5,Y226-L226,AE226))))</f>
        <v/>
      </c>
      <c r="AG226" s="518" t="str">
        <f t="shared" si="56"/>
        <v/>
      </c>
      <c r="AH226" s="588" t="str">
        <f t="shared" si="57"/>
        <v/>
      </c>
      <c r="AI226" s="588" t="str">
        <f>IF($AF226=0,0,IFERROR(($L226+$AF226)/(HLOOKUP($D226,RentsUA!$K$12:$Q$35,19,FALSE)),""))</f>
        <v/>
      </c>
      <c r="AJ226" s="588" t="str">
        <f>IF($AF226=0,0,IFERROR(($AF226+K226+L226)/(HLOOKUP($D226,RentsUA!$K$12:$Q$35,19,FALSE)),""))</f>
        <v/>
      </c>
      <c r="AK226" s="588" t="str">
        <f t="shared" si="60"/>
        <v/>
      </c>
      <c r="AL226" s="588" t="str">
        <f t="shared" si="61"/>
        <v/>
      </c>
      <c r="AM226" s="1448" t="str">
        <f t="shared" si="62"/>
        <v/>
      </c>
      <c r="AN226" s="1448" t="str">
        <f>IFERROR(AM226*(1+'7a.20YrDetails'!$F$9),"")</f>
        <v/>
      </c>
      <c r="AO226" s="1448" t="str">
        <f>IFERROR(AN226*(1+'7a.20YrDetails'!$F$9),"")</f>
        <v/>
      </c>
      <c r="AP226" s="1448" t="str">
        <f>IFERROR(AO226*(1+'7a.20YrDetails'!$F$9),"")</f>
        <v/>
      </c>
      <c r="AQ226" s="1448" t="str">
        <f>IFERROR(AP226*(1+'7a.20YrDetails'!$F$9),"")</f>
        <v/>
      </c>
      <c r="AR226" s="859"/>
      <c r="AS226" s="857"/>
      <c r="BP226" s="512" t="str">
        <f t="shared" si="63"/>
        <v/>
      </c>
      <c r="BR226" s="512" t="str">
        <f t="shared" si="58"/>
        <v/>
      </c>
    </row>
    <row r="227" spans="1:70" s="512" customFormat="1" ht="12.75">
      <c r="A227" s="514">
        <f t="shared" si="64"/>
        <v>215</v>
      </c>
      <c r="B227" s="592"/>
      <c r="C227" s="590"/>
      <c r="D227" s="515"/>
      <c r="E227" s="515"/>
      <c r="F227" s="516"/>
      <c r="G227" s="517"/>
      <c r="H227" s="515"/>
      <c r="I227" s="1341" t="str">
        <f>IFERROR(G227/HLOOKUP(H227,RentsUA!$B$8:$J$9,2),"")</f>
        <v/>
      </c>
      <c r="J227" s="515"/>
      <c r="K227" s="521"/>
      <c r="L227" s="857">
        <f t="shared" si="53"/>
        <v>0</v>
      </c>
      <c r="M227" s="856"/>
      <c r="N227" s="518">
        <f t="shared" si="54"/>
        <v>0</v>
      </c>
      <c r="O227" s="588" t="str">
        <f>IF($M227=0,"",IFERROR(($L227+$M227)/(HLOOKUP($D227,RentsUA!$K$12:$Q$35,19,FALSE)),""))</f>
        <v/>
      </c>
      <c r="P227" s="588" t="str">
        <f>IF($M227=0,"",IFERROR(($M227+K227+L227)/(HLOOKUP($D227,RentsUA!$K$12:$Q$35,19,FALSE)),""))</f>
        <v/>
      </c>
      <c r="Q227" s="519"/>
      <c r="R227" s="858" t="str">
        <f>IF($Q227=0,"",VLOOKUP($Q227,RentsUA!$A$12:$H$35,MATCH($D227,RentsUA!$A$12:$H$12,0),FALSE))</f>
        <v/>
      </c>
      <c r="S227" s="517"/>
      <c r="T227" s="859"/>
      <c r="U227" s="857"/>
      <c r="V227" s="858" t="str">
        <f t="shared" si="59"/>
        <v/>
      </c>
      <c r="W227" s="590"/>
      <c r="X227" s="519"/>
      <c r="Y227" s="518" t="str">
        <f>IF(X227=0,"",VLOOKUP($X227,RentsUA!$A$12:$H$35,MATCH($D227,RentsUA!$A$12:$H$12,0),FALSE))</f>
        <v/>
      </c>
      <c r="Z227" s="647" t="str">
        <f t="shared" si="55"/>
        <v/>
      </c>
      <c r="AA227" s="1680" t="str">
        <f>IF(H227="","",IF(G227/HLOOKUP($H227,RentsUA!$M$8:$T$9,2,FALSE)&gt;1,"&gt; 80%","&lt;= 80%"))</f>
        <v/>
      </c>
      <c r="AB227" s="1448"/>
      <c r="AC227" s="1448"/>
      <c r="AD227" s="784"/>
      <c r="AE227" s="521"/>
      <c r="AF227" s="1050" t="str">
        <f>IF(AD227="","",IF(AD227=Lists!$U$3,M227,IF(AD227=Lists!$U$4,V227,IF(AD227=Lists!$U$5,Y227-L227,AE227))))</f>
        <v/>
      </c>
      <c r="AG227" s="518" t="str">
        <f t="shared" si="56"/>
        <v/>
      </c>
      <c r="AH227" s="588" t="str">
        <f t="shared" si="57"/>
        <v/>
      </c>
      <c r="AI227" s="588" t="str">
        <f>IF($AF227=0,0,IFERROR(($L227+$AF227)/(HLOOKUP($D227,RentsUA!$K$12:$Q$35,19,FALSE)),""))</f>
        <v/>
      </c>
      <c r="AJ227" s="588" t="str">
        <f>IF($AF227=0,0,IFERROR(($AF227+K227+L227)/(HLOOKUP($D227,RentsUA!$K$12:$Q$35,19,FALSE)),""))</f>
        <v/>
      </c>
      <c r="AK227" s="588" t="str">
        <f t="shared" si="60"/>
        <v/>
      </c>
      <c r="AL227" s="588" t="str">
        <f t="shared" si="61"/>
        <v/>
      </c>
      <c r="AM227" s="1448" t="str">
        <f t="shared" si="62"/>
        <v/>
      </c>
      <c r="AN227" s="1448" t="str">
        <f>IFERROR(AM227*(1+'7a.20YrDetails'!$F$9),"")</f>
        <v/>
      </c>
      <c r="AO227" s="1448" t="str">
        <f>IFERROR(AN227*(1+'7a.20YrDetails'!$F$9),"")</f>
        <v/>
      </c>
      <c r="AP227" s="1448" t="str">
        <f>IFERROR(AO227*(1+'7a.20YrDetails'!$F$9),"")</f>
        <v/>
      </c>
      <c r="AQ227" s="1448" t="str">
        <f>IFERROR(AP227*(1+'7a.20YrDetails'!$F$9),"")</f>
        <v/>
      </c>
      <c r="AR227" s="859"/>
      <c r="AS227" s="857"/>
      <c r="BP227" s="512" t="str">
        <f t="shared" si="63"/>
        <v/>
      </c>
      <c r="BR227" s="512" t="str">
        <f t="shared" si="58"/>
        <v/>
      </c>
    </row>
    <row r="228" spans="1:70" s="512" customFormat="1" ht="12.75">
      <c r="A228" s="514">
        <f t="shared" si="64"/>
        <v>216</v>
      </c>
      <c r="B228" s="592"/>
      <c r="C228" s="590"/>
      <c r="D228" s="515"/>
      <c r="E228" s="515"/>
      <c r="F228" s="516"/>
      <c r="G228" s="517"/>
      <c r="H228" s="515"/>
      <c r="I228" s="1341" t="str">
        <f>IFERROR(G228/HLOOKUP(H228,RentsUA!$B$8:$J$9,2),"")</f>
        <v/>
      </c>
      <c r="J228" s="515"/>
      <c r="K228" s="521"/>
      <c r="L228" s="857">
        <f t="shared" si="53"/>
        <v>0</v>
      </c>
      <c r="M228" s="856"/>
      <c r="N228" s="518">
        <f t="shared" si="54"/>
        <v>0</v>
      </c>
      <c r="O228" s="588" t="str">
        <f>IF($M228=0,"",IFERROR(($L228+$M228)/(HLOOKUP($D228,RentsUA!$K$12:$Q$35,19,FALSE)),""))</f>
        <v/>
      </c>
      <c r="P228" s="588" t="str">
        <f>IF($M228=0,"",IFERROR(($M228+K228+L228)/(HLOOKUP($D228,RentsUA!$K$12:$Q$35,19,FALSE)),""))</f>
        <v/>
      </c>
      <c r="Q228" s="519"/>
      <c r="R228" s="858" t="str">
        <f>IF($Q228=0,"",VLOOKUP($Q228,RentsUA!$A$12:$H$35,MATCH($D228,RentsUA!$A$12:$H$12,0),FALSE))</f>
        <v/>
      </c>
      <c r="S228" s="517"/>
      <c r="T228" s="859"/>
      <c r="U228" s="857"/>
      <c r="V228" s="858" t="str">
        <f t="shared" si="59"/>
        <v/>
      </c>
      <c r="W228" s="590"/>
      <c r="X228" s="519"/>
      <c r="Y228" s="518" t="str">
        <f>IF(X228=0,"",VLOOKUP($X228,RentsUA!$A$12:$H$35,MATCH($D228,RentsUA!$A$12:$H$12,0),FALSE))</f>
        <v/>
      </c>
      <c r="Z228" s="647" t="str">
        <f t="shared" si="55"/>
        <v/>
      </c>
      <c r="AA228" s="1680" t="str">
        <f>IF(H228="","",IF(G228/HLOOKUP($H228,RentsUA!$M$8:$T$9,2,FALSE)&gt;1,"&gt; 80%","&lt;= 80%"))</f>
        <v/>
      </c>
      <c r="AB228" s="1448"/>
      <c r="AC228" s="1448"/>
      <c r="AD228" s="784"/>
      <c r="AE228" s="521"/>
      <c r="AF228" s="1050" t="str">
        <f>IF(AD228="","",IF(AD228=Lists!$U$3,M228,IF(AD228=Lists!$U$4,V228,IF(AD228=Lists!$U$5,Y228-L228,AE228))))</f>
        <v/>
      </c>
      <c r="AG228" s="518" t="str">
        <f t="shared" si="56"/>
        <v/>
      </c>
      <c r="AH228" s="588" t="str">
        <f t="shared" si="57"/>
        <v/>
      </c>
      <c r="AI228" s="588" t="str">
        <f>IF($AF228=0,0,IFERROR(($L228+$AF228)/(HLOOKUP($D228,RentsUA!$K$12:$Q$35,19,FALSE)),""))</f>
        <v/>
      </c>
      <c r="AJ228" s="588" t="str">
        <f>IF($AF228=0,0,IFERROR(($AF228+K228+L228)/(HLOOKUP($D228,RentsUA!$K$12:$Q$35,19,FALSE)),""))</f>
        <v/>
      </c>
      <c r="AK228" s="588" t="str">
        <f t="shared" si="60"/>
        <v/>
      </c>
      <c r="AL228" s="588" t="str">
        <f t="shared" si="61"/>
        <v/>
      </c>
      <c r="AM228" s="1448" t="str">
        <f t="shared" si="62"/>
        <v/>
      </c>
      <c r="AN228" s="1448" t="str">
        <f>IFERROR(AM228*(1+'7a.20YrDetails'!$F$9),"")</f>
        <v/>
      </c>
      <c r="AO228" s="1448" t="str">
        <f>IFERROR(AN228*(1+'7a.20YrDetails'!$F$9),"")</f>
        <v/>
      </c>
      <c r="AP228" s="1448" t="str">
        <f>IFERROR(AO228*(1+'7a.20YrDetails'!$F$9),"")</f>
        <v/>
      </c>
      <c r="AQ228" s="1448" t="str">
        <f>IFERROR(AP228*(1+'7a.20YrDetails'!$F$9),"")</f>
        <v/>
      </c>
      <c r="AR228" s="859"/>
      <c r="AS228" s="857"/>
      <c r="BP228" s="512" t="str">
        <f t="shared" si="63"/>
        <v/>
      </c>
      <c r="BR228" s="512" t="str">
        <f t="shared" si="58"/>
        <v/>
      </c>
    </row>
    <row r="229" spans="1:70" s="512" customFormat="1" ht="12.75">
      <c r="A229" s="514">
        <f t="shared" si="64"/>
        <v>217</v>
      </c>
      <c r="B229" s="592"/>
      <c r="C229" s="590"/>
      <c r="D229" s="515"/>
      <c r="E229" s="515"/>
      <c r="F229" s="516"/>
      <c r="G229" s="517"/>
      <c r="H229" s="515"/>
      <c r="I229" s="1341" t="str">
        <f>IFERROR(G229/HLOOKUP(H229,RentsUA!$B$8:$J$9,2),"")</f>
        <v/>
      </c>
      <c r="J229" s="515"/>
      <c r="K229" s="521"/>
      <c r="L229" s="857">
        <f t="shared" si="53"/>
        <v>0</v>
      </c>
      <c r="M229" s="856"/>
      <c r="N229" s="518">
        <f t="shared" si="54"/>
        <v>0</v>
      </c>
      <c r="O229" s="588" t="str">
        <f>IF($M229=0,"",IFERROR(($L229+$M229)/(HLOOKUP($D229,RentsUA!$K$12:$Q$35,19,FALSE)),""))</f>
        <v/>
      </c>
      <c r="P229" s="588" t="str">
        <f>IF($M229=0,"",IFERROR(($M229+K229+L229)/(HLOOKUP($D229,RentsUA!$K$12:$Q$35,19,FALSE)),""))</f>
        <v/>
      </c>
      <c r="Q229" s="519"/>
      <c r="R229" s="858" t="str">
        <f>IF($Q229=0,"",VLOOKUP($Q229,RentsUA!$A$12:$H$35,MATCH($D229,RentsUA!$A$12:$H$12,0),FALSE))</f>
        <v/>
      </c>
      <c r="S229" s="517"/>
      <c r="T229" s="859"/>
      <c r="U229" s="857"/>
      <c r="V229" s="858" t="str">
        <f t="shared" si="59"/>
        <v/>
      </c>
      <c r="W229" s="590"/>
      <c r="X229" s="519"/>
      <c r="Y229" s="518" t="str">
        <f>IF(X229=0,"",VLOOKUP($X229,RentsUA!$A$12:$H$35,MATCH($D229,RentsUA!$A$12:$H$12,0),FALSE))</f>
        <v/>
      </c>
      <c r="Z229" s="647" t="str">
        <f t="shared" si="55"/>
        <v/>
      </c>
      <c r="AA229" s="1680" t="str">
        <f>IF(H229="","",IF(G229/HLOOKUP($H229,RentsUA!$M$8:$T$9,2,FALSE)&gt;1,"&gt; 80%","&lt;= 80%"))</f>
        <v/>
      </c>
      <c r="AB229" s="1448"/>
      <c r="AC229" s="1448"/>
      <c r="AD229" s="784"/>
      <c r="AE229" s="521"/>
      <c r="AF229" s="1050" t="str">
        <f>IF(AD229="","",IF(AD229=Lists!$U$3,M229,IF(AD229=Lists!$U$4,V229,IF(AD229=Lists!$U$5,Y229-L229,AE229))))</f>
        <v/>
      </c>
      <c r="AG229" s="518" t="str">
        <f t="shared" si="56"/>
        <v/>
      </c>
      <c r="AH229" s="588" t="str">
        <f t="shared" si="57"/>
        <v/>
      </c>
      <c r="AI229" s="588" t="str">
        <f>IF($AF229=0,0,IFERROR(($L229+$AF229)/(HLOOKUP($D229,RentsUA!$K$12:$Q$35,19,FALSE)),""))</f>
        <v/>
      </c>
      <c r="AJ229" s="588" t="str">
        <f>IF($AF229=0,0,IFERROR(($AF229+K229+L229)/(HLOOKUP($D229,RentsUA!$K$12:$Q$35,19,FALSE)),""))</f>
        <v/>
      </c>
      <c r="AK229" s="588" t="str">
        <f t="shared" si="60"/>
        <v/>
      </c>
      <c r="AL229" s="588" t="str">
        <f t="shared" si="61"/>
        <v/>
      </c>
      <c r="AM229" s="1448" t="str">
        <f t="shared" si="62"/>
        <v/>
      </c>
      <c r="AN229" s="1448" t="str">
        <f>IFERROR(AM229*(1+'7a.20YrDetails'!$F$9),"")</f>
        <v/>
      </c>
      <c r="AO229" s="1448" t="str">
        <f>IFERROR(AN229*(1+'7a.20YrDetails'!$F$9),"")</f>
        <v/>
      </c>
      <c r="AP229" s="1448" t="str">
        <f>IFERROR(AO229*(1+'7a.20YrDetails'!$F$9),"")</f>
        <v/>
      </c>
      <c r="AQ229" s="1448" t="str">
        <f>IFERROR(AP229*(1+'7a.20YrDetails'!$F$9),"")</f>
        <v/>
      </c>
      <c r="AR229" s="859"/>
      <c r="AS229" s="857"/>
      <c r="BP229" s="512" t="str">
        <f t="shared" si="63"/>
        <v/>
      </c>
      <c r="BR229" s="512" t="str">
        <f t="shared" si="58"/>
        <v/>
      </c>
    </row>
    <row r="230" spans="1:70" s="512" customFormat="1" ht="12.75">
      <c r="A230" s="514">
        <f t="shared" si="64"/>
        <v>218</v>
      </c>
      <c r="B230" s="592"/>
      <c r="C230" s="590"/>
      <c r="D230" s="515"/>
      <c r="E230" s="515"/>
      <c r="F230" s="516"/>
      <c r="G230" s="517"/>
      <c r="H230" s="515"/>
      <c r="I230" s="1341" t="str">
        <f>IFERROR(G230/HLOOKUP(H230,RentsUA!$B$8:$J$9,2),"")</f>
        <v/>
      </c>
      <c r="J230" s="515"/>
      <c r="K230" s="521"/>
      <c r="L230" s="857">
        <f t="shared" si="53"/>
        <v>0</v>
      </c>
      <c r="M230" s="856"/>
      <c r="N230" s="518">
        <f t="shared" si="54"/>
        <v>0</v>
      </c>
      <c r="O230" s="588" t="str">
        <f>IF($M230=0,"",IFERROR(($L230+$M230)/(HLOOKUP($D230,RentsUA!$K$12:$Q$35,19,FALSE)),""))</f>
        <v/>
      </c>
      <c r="P230" s="588" t="str">
        <f>IF($M230=0,"",IFERROR(($M230+K230+L230)/(HLOOKUP($D230,RentsUA!$K$12:$Q$35,19,FALSE)),""))</f>
        <v/>
      </c>
      <c r="Q230" s="519"/>
      <c r="R230" s="858" t="str">
        <f>IF($Q230=0,"",VLOOKUP($Q230,RentsUA!$A$12:$H$35,MATCH($D230,RentsUA!$A$12:$H$12,0),FALSE))</f>
        <v/>
      </c>
      <c r="S230" s="517"/>
      <c r="T230" s="859"/>
      <c r="U230" s="857"/>
      <c r="V230" s="858" t="str">
        <f t="shared" si="59"/>
        <v/>
      </c>
      <c r="W230" s="590"/>
      <c r="X230" s="519"/>
      <c r="Y230" s="518" t="str">
        <f>IF(X230=0,"",VLOOKUP($X230,RentsUA!$A$12:$H$35,MATCH($D230,RentsUA!$A$12:$H$12,0),FALSE))</f>
        <v/>
      </c>
      <c r="Z230" s="647" t="str">
        <f t="shared" si="55"/>
        <v/>
      </c>
      <c r="AA230" s="1680" t="str">
        <f>IF(H230="","",IF(G230/HLOOKUP($H230,RentsUA!$M$8:$T$9,2,FALSE)&gt;1,"&gt; 80%","&lt;= 80%"))</f>
        <v/>
      </c>
      <c r="AB230" s="1448"/>
      <c r="AC230" s="1448"/>
      <c r="AD230" s="784"/>
      <c r="AE230" s="521"/>
      <c r="AF230" s="1050" t="str">
        <f>IF(AD230="","",IF(AD230=Lists!$U$3,M230,IF(AD230=Lists!$U$4,V230,IF(AD230=Lists!$U$5,Y230-L230,AE230))))</f>
        <v/>
      </c>
      <c r="AG230" s="518" t="str">
        <f t="shared" si="56"/>
        <v/>
      </c>
      <c r="AH230" s="588" t="str">
        <f t="shared" si="57"/>
        <v/>
      </c>
      <c r="AI230" s="588" t="str">
        <f>IF($AF230=0,0,IFERROR(($L230+$AF230)/(HLOOKUP($D230,RentsUA!$K$12:$Q$35,19,FALSE)),""))</f>
        <v/>
      </c>
      <c r="AJ230" s="588" t="str">
        <f>IF($AF230=0,0,IFERROR(($AF230+K230+L230)/(HLOOKUP($D230,RentsUA!$K$12:$Q$35,19,FALSE)),""))</f>
        <v/>
      </c>
      <c r="AK230" s="588" t="str">
        <f t="shared" si="60"/>
        <v/>
      </c>
      <c r="AL230" s="588" t="str">
        <f t="shared" si="61"/>
        <v/>
      </c>
      <c r="AM230" s="1448" t="str">
        <f t="shared" si="62"/>
        <v/>
      </c>
      <c r="AN230" s="1448" t="str">
        <f>IFERROR(AM230*(1+'7a.20YrDetails'!$F$9),"")</f>
        <v/>
      </c>
      <c r="AO230" s="1448" t="str">
        <f>IFERROR(AN230*(1+'7a.20YrDetails'!$F$9),"")</f>
        <v/>
      </c>
      <c r="AP230" s="1448" t="str">
        <f>IFERROR(AO230*(1+'7a.20YrDetails'!$F$9),"")</f>
        <v/>
      </c>
      <c r="AQ230" s="1448" t="str">
        <f>IFERROR(AP230*(1+'7a.20YrDetails'!$F$9),"")</f>
        <v/>
      </c>
      <c r="AR230" s="859"/>
      <c r="AS230" s="857"/>
      <c r="BP230" s="512" t="str">
        <f t="shared" si="63"/>
        <v/>
      </c>
      <c r="BR230" s="512" t="str">
        <f t="shared" si="58"/>
        <v/>
      </c>
    </row>
    <row r="231" spans="1:70" s="512" customFormat="1" ht="12.75">
      <c r="A231" s="514">
        <f t="shared" si="64"/>
        <v>219</v>
      </c>
      <c r="B231" s="592"/>
      <c r="C231" s="590"/>
      <c r="D231" s="515"/>
      <c r="E231" s="515"/>
      <c r="F231" s="516"/>
      <c r="G231" s="517"/>
      <c r="H231" s="515"/>
      <c r="I231" s="1341" t="str">
        <f>IFERROR(G231/HLOOKUP(H231,RentsUA!$B$8:$J$9,2),"")</f>
        <v/>
      </c>
      <c r="J231" s="515"/>
      <c r="K231" s="521"/>
      <c r="L231" s="857">
        <f t="shared" si="53"/>
        <v>0</v>
      </c>
      <c r="M231" s="856"/>
      <c r="N231" s="518">
        <f t="shared" si="54"/>
        <v>0</v>
      </c>
      <c r="O231" s="588" t="str">
        <f>IF($M231=0,"",IFERROR(($L231+$M231)/(HLOOKUP($D231,RentsUA!$K$12:$Q$35,19,FALSE)),""))</f>
        <v/>
      </c>
      <c r="P231" s="588" t="str">
        <f>IF($M231=0,"",IFERROR(($M231+K231+L231)/(HLOOKUP($D231,RentsUA!$K$12:$Q$35,19,FALSE)),""))</f>
        <v/>
      </c>
      <c r="Q231" s="519"/>
      <c r="R231" s="858" t="str">
        <f>IF($Q231=0,"",VLOOKUP($Q231,RentsUA!$A$12:$H$35,MATCH($D231,RentsUA!$A$12:$H$12,0),FALSE))</f>
        <v/>
      </c>
      <c r="S231" s="517"/>
      <c r="T231" s="859"/>
      <c r="U231" s="857"/>
      <c r="V231" s="858" t="str">
        <f t="shared" si="59"/>
        <v/>
      </c>
      <c r="W231" s="590"/>
      <c r="X231" s="519"/>
      <c r="Y231" s="518" t="str">
        <f>IF(X231=0,"",VLOOKUP($X231,RentsUA!$A$12:$H$35,MATCH($D231,RentsUA!$A$12:$H$12,0),FALSE))</f>
        <v/>
      </c>
      <c r="Z231" s="647" t="str">
        <f t="shared" si="55"/>
        <v/>
      </c>
      <c r="AA231" s="1680" t="str">
        <f>IF(H231="","",IF(G231/HLOOKUP($H231,RentsUA!$M$8:$T$9,2,FALSE)&gt;1,"&gt; 80%","&lt;= 80%"))</f>
        <v/>
      </c>
      <c r="AB231" s="1448"/>
      <c r="AC231" s="1448"/>
      <c r="AD231" s="784"/>
      <c r="AE231" s="521"/>
      <c r="AF231" s="1050" t="str">
        <f>IF(AD231="","",IF(AD231=Lists!$U$3,M231,IF(AD231=Lists!$U$4,V231,IF(AD231=Lists!$U$5,Y231-L231,AE231))))</f>
        <v/>
      </c>
      <c r="AG231" s="518" t="str">
        <f t="shared" si="56"/>
        <v/>
      </c>
      <c r="AH231" s="588" t="str">
        <f t="shared" si="57"/>
        <v/>
      </c>
      <c r="AI231" s="588" t="str">
        <f>IF($AF231=0,0,IFERROR(($L231+$AF231)/(HLOOKUP($D231,RentsUA!$K$12:$Q$35,19,FALSE)),""))</f>
        <v/>
      </c>
      <c r="AJ231" s="588" t="str">
        <f>IF($AF231=0,0,IFERROR(($AF231+K231+L231)/(HLOOKUP($D231,RentsUA!$K$12:$Q$35,19,FALSE)),""))</f>
        <v/>
      </c>
      <c r="AK231" s="588" t="str">
        <f t="shared" si="60"/>
        <v/>
      </c>
      <c r="AL231" s="588" t="str">
        <f t="shared" si="61"/>
        <v/>
      </c>
      <c r="AM231" s="1448" t="str">
        <f t="shared" si="62"/>
        <v/>
      </c>
      <c r="AN231" s="1448" t="str">
        <f>IFERROR(AM231*(1+'7a.20YrDetails'!$F$9),"")</f>
        <v/>
      </c>
      <c r="AO231" s="1448" t="str">
        <f>IFERROR(AN231*(1+'7a.20YrDetails'!$F$9),"")</f>
        <v/>
      </c>
      <c r="AP231" s="1448" t="str">
        <f>IFERROR(AO231*(1+'7a.20YrDetails'!$F$9),"")</f>
        <v/>
      </c>
      <c r="AQ231" s="1448" t="str">
        <f>IFERROR(AP231*(1+'7a.20YrDetails'!$F$9),"")</f>
        <v/>
      </c>
      <c r="AR231" s="859"/>
      <c r="AS231" s="857"/>
      <c r="BP231" s="512" t="str">
        <f t="shared" si="63"/>
        <v/>
      </c>
      <c r="BR231" s="512" t="str">
        <f t="shared" si="58"/>
        <v/>
      </c>
    </row>
    <row r="232" spans="1:70" s="512" customFormat="1" ht="12.75">
      <c r="A232" s="514">
        <f t="shared" si="64"/>
        <v>220</v>
      </c>
      <c r="B232" s="592"/>
      <c r="C232" s="590"/>
      <c r="D232" s="515"/>
      <c r="E232" s="515"/>
      <c r="F232" s="516"/>
      <c r="G232" s="517"/>
      <c r="H232" s="515"/>
      <c r="I232" s="1341" t="str">
        <f>IFERROR(G232/HLOOKUP(H232,RentsUA!$B$8:$J$9,2),"")</f>
        <v/>
      </c>
      <c r="J232" s="515"/>
      <c r="K232" s="521"/>
      <c r="L232" s="857">
        <f t="shared" si="53"/>
        <v>0</v>
      </c>
      <c r="M232" s="856"/>
      <c r="N232" s="518">
        <f t="shared" si="54"/>
        <v>0</v>
      </c>
      <c r="O232" s="588" t="str">
        <f>IF($M232=0,"",IFERROR(($L232+$M232)/(HLOOKUP($D232,RentsUA!$K$12:$Q$35,19,FALSE)),""))</f>
        <v/>
      </c>
      <c r="P232" s="588" t="str">
        <f>IF($M232=0,"",IFERROR(($M232+K232+L232)/(HLOOKUP($D232,RentsUA!$K$12:$Q$35,19,FALSE)),""))</f>
        <v/>
      </c>
      <c r="Q232" s="519"/>
      <c r="R232" s="858" t="str">
        <f>IF($Q232=0,"",VLOOKUP($Q232,RentsUA!$A$12:$H$35,MATCH($D232,RentsUA!$A$12:$H$12,0),FALSE))</f>
        <v/>
      </c>
      <c r="S232" s="517"/>
      <c r="T232" s="859"/>
      <c r="U232" s="857"/>
      <c r="V232" s="858" t="str">
        <f t="shared" si="59"/>
        <v/>
      </c>
      <c r="W232" s="590"/>
      <c r="X232" s="519"/>
      <c r="Y232" s="518" t="str">
        <f>IF(X232=0,"",VLOOKUP($X232,RentsUA!$A$12:$H$35,MATCH($D232,RentsUA!$A$12:$H$12,0),FALSE))</f>
        <v/>
      </c>
      <c r="Z232" s="647" t="str">
        <f t="shared" si="55"/>
        <v/>
      </c>
      <c r="AA232" s="1680" t="str">
        <f>IF(H232="","",IF(G232/HLOOKUP($H232,RentsUA!$M$8:$T$9,2,FALSE)&gt;1,"&gt; 80%","&lt;= 80%"))</f>
        <v/>
      </c>
      <c r="AB232" s="1448"/>
      <c r="AC232" s="1448"/>
      <c r="AD232" s="784"/>
      <c r="AE232" s="521"/>
      <c r="AF232" s="1050" t="str">
        <f>IF(AD232="","",IF(AD232=Lists!$U$3,M232,IF(AD232=Lists!$U$4,V232,IF(AD232=Lists!$U$5,Y232-L232,AE232))))</f>
        <v/>
      </c>
      <c r="AG232" s="518" t="str">
        <f t="shared" si="56"/>
        <v/>
      </c>
      <c r="AH232" s="588" t="str">
        <f t="shared" si="57"/>
        <v/>
      </c>
      <c r="AI232" s="588" t="str">
        <f>IF($AF232=0,0,IFERROR(($L232+$AF232)/(HLOOKUP($D232,RentsUA!$K$12:$Q$35,19,FALSE)),""))</f>
        <v/>
      </c>
      <c r="AJ232" s="588" t="str">
        <f>IF($AF232=0,0,IFERROR(($AF232+K232+L232)/(HLOOKUP($D232,RentsUA!$K$12:$Q$35,19,FALSE)),""))</f>
        <v/>
      </c>
      <c r="AK232" s="588" t="str">
        <f t="shared" si="60"/>
        <v/>
      </c>
      <c r="AL232" s="588" t="str">
        <f t="shared" si="61"/>
        <v/>
      </c>
      <c r="AM232" s="1448" t="str">
        <f t="shared" si="62"/>
        <v/>
      </c>
      <c r="AN232" s="1448" t="str">
        <f>IFERROR(AM232*(1+'7a.20YrDetails'!$F$9),"")</f>
        <v/>
      </c>
      <c r="AO232" s="1448" t="str">
        <f>IFERROR(AN232*(1+'7a.20YrDetails'!$F$9),"")</f>
        <v/>
      </c>
      <c r="AP232" s="1448" t="str">
        <f>IFERROR(AO232*(1+'7a.20YrDetails'!$F$9),"")</f>
        <v/>
      </c>
      <c r="AQ232" s="1448" t="str">
        <f>IFERROR(AP232*(1+'7a.20YrDetails'!$F$9),"")</f>
        <v/>
      </c>
      <c r="AR232" s="859"/>
      <c r="AS232" s="857"/>
      <c r="BP232" s="512" t="str">
        <f t="shared" si="63"/>
        <v/>
      </c>
      <c r="BR232" s="512" t="str">
        <f t="shared" si="58"/>
        <v/>
      </c>
    </row>
    <row r="233" spans="1:70" s="512" customFormat="1" ht="12.75">
      <c r="A233" s="514">
        <f t="shared" si="64"/>
        <v>221</v>
      </c>
      <c r="B233" s="592"/>
      <c r="C233" s="590"/>
      <c r="D233" s="515"/>
      <c r="E233" s="515"/>
      <c r="F233" s="516"/>
      <c r="G233" s="517"/>
      <c r="H233" s="515"/>
      <c r="I233" s="1341" t="str">
        <f>IFERROR(G233/HLOOKUP(H233,RentsUA!$B$8:$J$9,2),"")</f>
        <v/>
      </c>
      <c r="J233" s="515"/>
      <c r="K233" s="521"/>
      <c r="L233" s="857">
        <f t="shared" si="53"/>
        <v>0</v>
      </c>
      <c r="M233" s="856"/>
      <c r="N233" s="518">
        <f t="shared" si="54"/>
        <v>0</v>
      </c>
      <c r="O233" s="588" t="str">
        <f>IF($M233=0,"",IFERROR(($L233+$M233)/(HLOOKUP($D233,RentsUA!$K$12:$Q$35,19,FALSE)),""))</f>
        <v/>
      </c>
      <c r="P233" s="588" t="str">
        <f>IF($M233=0,"",IFERROR(($M233+K233+L233)/(HLOOKUP($D233,RentsUA!$K$12:$Q$35,19,FALSE)),""))</f>
        <v/>
      </c>
      <c r="Q233" s="519"/>
      <c r="R233" s="858" t="str">
        <f>IF($Q233=0,"",VLOOKUP($Q233,RentsUA!$A$12:$H$35,MATCH($D233,RentsUA!$A$12:$H$12,0),FALSE))</f>
        <v/>
      </c>
      <c r="S233" s="517"/>
      <c r="T233" s="859"/>
      <c r="U233" s="857"/>
      <c r="V233" s="858" t="str">
        <f t="shared" si="59"/>
        <v/>
      </c>
      <c r="W233" s="590"/>
      <c r="X233" s="519"/>
      <c r="Y233" s="518" t="str">
        <f>IF(X233=0,"",VLOOKUP($X233,RentsUA!$A$12:$H$35,MATCH($D233,RentsUA!$A$12:$H$12,0),FALSE))</f>
        <v/>
      </c>
      <c r="Z233" s="647" t="str">
        <f t="shared" si="55"/>
        <v/>
      </c>
      <c r="AA233" s="1680" t="str">
        <f>IF(H233="","",IF(G233/HLOOKUP($H233,RentsUA!$M$8:$T$9,2,FALSE)&gt;1,"&gt; 80%","&lt;= 80%"))</f>
        <v/>
      </c>
      <c r="AB233" s="1448"/>
      <c r="AC233" s="1448"/>
      <c r="AD233" s="784"/>
      <c r="AE233" s="521"/>
      <c r="AF233" s="1050" t="str">
        <f>IF(AD233="","",IF(AD233=Lists!$U$3,M233,IF(AD233=Lists!$U$4,V233,IF(AD233=Lists!$U$5,Y233-L233,AE233))))</f>
        <v/>
      </c>
      <c r="AG233" s="518" t="str">
        <f t="shared" si="56"/>
        <v/>
      </c>
      <c r="AH233" s="588" t="str">
        <f t="shared" si="57"/>
        <v/>
      </c>
      <c r="AI233" s="588" t="str">
        <f>IF($AF233=0,0,IFERROR(($L233+$AF233)/(HLOOKUP($D233,RentsUA!$K$12:$Q$35,19,FALSE)),""))</f>
        <v/>
      </c>
      <c r="AJ233" s="588" t="str">
        <f>IF($AF233=0,0,IFERROR(($AF233+K233+L233)/(HLOOKUP($D233,RentsUA!$K$12:$Q$35,19,FALSE)),""))</f>
        <v/>
      </c>
      <c r="AK233" s="588" t="str">
        <f t="shared" si="60"/>
        <v/>
      </c>
      <c r="AL233" s="588" t="str">
        <f t="shared" si="61"/>
        <v/>
      </c>
      <c r="AM233" s="1448" t="str">
        <f t="shared" si="62"/>
        <v/>
      </c>
      <c r="AN233" s="1448" t="str">
        <f>IFERROR(AM233*(1+'7a.20YrDetails'!$F$9),"")</f>
        <v/>
      </c>
      <c r="AO233" s="1448" t="str">
        <f>IFERROR(AN233*(1+'7a.20YrDetails'!$F$9),"")</f>
        <v/>
      </c>
      <c r="AP233" s="1448" t="str">
        <f>IFERROR(AO233*(1+'7a.20YrDetails'!$F$9),"")</f>
        <v/>
      </c>
      <c r="AQ233" s="1448" t="str">
        <f>IFERROR(AP233*(1+'7a.20YrDetails'!$F$9),"")</f>
        <v/>
      </c>
      <c r="AR233" s="859"/>
      <c r="AS233" s="857"/>
      <c r="BP233" s="512" t="str">
        <f t="shared" si="63"/>
        <v/>
      </c>
      <c r="BR233" s="512" t="str">
        <f t="shared" si="58"/>
        <v/>
      </c>
    </row>
    <row r="234" spans="1:70" s="512" customFormat="1" ht="12.75">
      <c r="A234" s="514">
        <f t="shared" si="64"/>
        <v>222</v>
      </c>
      <c r="B234" s="592"/>
      <c r="C234" s="590"/>
      <c r="D234" s="515"/>
      <c r="E234" s="515"/>
      <c r="F234" s="516"/>
      <c r="G234" s="517"/>
      <c r="H234" s="515"/>
      <c r="I234" s="1341" t="str">
        <f>IFERROR(G234/HLOOKUP(H234,RentsUA!$B$8:$J$9,2),"")</f>
        <v/>
      </c>
      <c r="J234" s="515"/>
      <c r="K234" s="521"/>
      <c r="L234" s="857">
        <f t="shared" si="53"/>
        <v>0</v>
      </c>
      <c r="M234" s="856"/>
      <c r="N234" s="518">
        <f t="shared" si="54"/>
        <v>0</v>
      </c>
      <c r="O234" s="588" t="str">
        <f>IF($M234=0,"",IFERROR(($L234+$M234)/(HLOOKUP($D234,RentsUA!$K$12:$Q$35,19,FALSE)),""))</f>
        <v/>
      </c>
      <c r="P234" s="588" t="str">
        <f>IF($M234=0,"",IFERROR(($M234+K234+L234)/(HLOOKUP($D234,RentsUA!$K$12:$Q$35,19,FALSE)),""))</f>
        <v/>
      </c>
      <c r="Q234" s="519"/>
      <c r="R234" s="858" t="str">
        <f>IF($Q234=0,"",VLOOKUP($Q234,RentsUA!$A$12:$H$35,MATCH($D234,RentsUA!$A$12:$H$12,0),FALSE))</f>
        <v/>
      </c>
      <c r="S234" s="517"/>
      <c r="T234" s="859"/>
      <c r="U234" s="857"/>
      <c r="V234" s="858" t="str">
        <f t="shared" si="59"/>
        <v/>
      </c>
      <c r="W234" s="590"/>
      <c r="X234" s="519"/>
      <c r="Y234" s="518" t="str">
        <f>IF(X234=0,"",VLOOKUP($X234,RentsUA!$A$12:$H$35,MATCH($D234,RentsUA!$A$12:$H$12,0),FALSE))</f>
        <v/>
      </c>
      <c r="Z234" s="647" t="str">
        <f t="shared" si="55"/>
        <v/>
      </c>
      <c r="AA234" s="1680" t="str">
        <f>IF(H234="","",IF(G234/HLOOKUP($H234,RentsUA!$M$8:$T$9,2,FALSE)&gt;1,"&gt; 80%","&lt;= 80%"))</f>
        <v/>
      </c>
      <c r="AB234" s="1448"/>
      <c r="AC234" s="1448"/>
      <c r="AD234" s="784"/>
      <c r="AE234" s="521"/>
      <c r="AF234" s="1050" t="str">
        <f>IF(AD234="","",IF(AD234=Lists!$U$3,M234,IF(AD234=Lists!$U$4,V234,IF(AD234=Lists!$U$5,Y234-L234,AE234))))</f>
        <v/>
      </c>
      <c r="AG234" s="518" t="str">
        <f t="shared" si="56"/>
        <v/>
      </c>
      <c r="AH234" s="588" t="str">
        <f t="shared" si="57"/>
        <v/>
      </c>
      <c r="AI234" s="588" t="str">
        <f>IF($AF234=0,0,IFERROR(($L234+$AF234)/(HLOOKUP($D234,RentsUA!$K$12:$Q$35,19,FALSE)),""))</f>
        <v/>
      </c>
      <c r="AJ234" s="588" t="str">
        <f>IF($AF234=0,0,IFERROR(($AF234+K234+L234)/(HLOOKUP($D234,RentsUA!$K$12:$Q$35,19,FALSE)),""))</f>
        <v/>
      </c>
      <c r="AK234" s="588" t="str">
        <f t="shared" si="60"/>
        <v/>
      </c>
      <c r="AL234" s="588" t="str">
        <f t="shared" si="61"/>
        <v/>
      </c>
      <c r="AM234" s="1448" t="str">
        <f t="shared" si="62"/>
        <v/>
      </c>
      <c r="AN234" s="1448" t="str">
        <f>IFERROR(AM234*(1+'7a.20YrDetails'!$F$9),"")</f>
        <v/>
      </c>
      <c r="AO234" s="1448" t="str">
        <f>IFERROR(AN234*(1+'7a.20YrDetails'!$F$9),"")</f>
        <v/>
      </c>
      <c r="AP234" s="1448" t="str">
        <f>IFERROR(AO234*(1+'7a.20YrDetails'!$F$9),"")</f>
        <v/>
      </c>
      <c r="AQ234" s="1448" t="str">
        <f>IFERROR(AP234*(1+'7a.20YrDetails'!$F$9),"")</f>
        <v/>
      </c>
      <c r="AR234" s="859"/>
      <c r="AS234" s="857"/>
      <c r="BP234" s="512" t="str">
        <f t="shared" si="63"/>
        <v/>
      </c>
      <c r="BR234" s="512" t="str">
        <f t="shared" si="58"/>
        <v/>
      </c>
    </row>
    <row r="235" spans="1:70" s="512" customFormat="1" ht="12.75">
      <c r="A235" s="514">
        <f t="shared" si="64"/>
        <v>223</v>
      </c>
      <c r="B235" s="592"/>
      <c r="C235" s="590"/>
      <c r="D235" s="515"/>
      <c r="E235" s="515"/>
      <c r="F235" s="516"/>
      <c r="G235" s="517"/>
      <c r="H235" s="515"/>
      <c r="I235" s="1341" t="str">
        <f>IFERROR(G235/HLOOKUP(H235,RentsUA!$B$8:$J$9,2),"")</f>
        <v/>
      </c>
      <c r="J235" s="515"/>
      <c r="K235" s="521"/>
      <c r="L235" s="857">
        <f t="shared" si="53"/>
        <v>0</v>
      </c>
      <c r="M235" s="856"/>
      <c r="N235" s="518">
        <f t="shared" si="54"/>
        <v>0</v>
      </c>
      <c r="O235" s="588" t="str">
        <f>IF($M235=0,"",IFERROR(($L235+$M235)/(HLOOKUP($D235,RentsUA!$K$12:$Q$35,19,FALSE)),""))</f>
        <v/>
      </c>
      <c r="P235" s="588" t="str">
        <f>IF($M235=0,"",IFERROR(($M235+K235+L235)/(HLOOKUP($D235,RentsUA!$K$12:$Q$35,19,FALSE)),""))</f>
        <v/>
      </c>
      <c r="Q235" s="519"/>
      <c r="R235" s="858" t="str">
        <f>IF($Q235=0,"",VLOOKUP($Q235,RentsUA!$A$12:$H$35,MATCH($D235,RentsUA!$A$12:$H$12,0),FALSE))</f>
        <v/>
      </c>
      <c r="S235" s="517"/>
      <c r="T235" s="859"/>
      <c r="U235" s="857"/>
      <c r="V235" s="858" t="str">
        <f t="shared" si="59"/>
        <v/>
      </c>
      <c r="W235" s="590"/>
      <c r="X235" s="519"/>
      <c r="Y235" s="518" t="str">
        <f>IF(X235=0,"",VLOOKUP($X235,RentsUA!$A$12:$H$35,MATCH($D235,RentsUA!$A$12:$H$12,0),FALSE))</f>
        <v/>
      </c>
      <c r="Z235" s="647" t="str">
        <f t="shared" si="55"/>
        <v/>
      </c>
      <c r="AA235" s="1680" t="str">
        <f>IF(H235="","",IF(G235/HLOOKUP($H235,RentsUA!$M$8:$T$9,2,FALSE)&gt;1,"&gt; 80%","&lt;= 80%"))</f>
        <v/>
      </c>
      <c r="AB235" s="1448"/>
      <c r="AC235" s="1448"/>
      <c r="AD235" s="784"/>
      <c r="AE235" s="521"/>
      <c r="AF235" s="1050" t="str">
        <f>IF(AD235="","",IF(AD235=Lists!$U$3,M235,IF(AD235=Lists!$U$4,V235,IF(AD235=Lists!$U$5,Y235-L235,AE235))))</f>
        <v/>
      </c>
      <c r="AG235" s="518" t="str">
        <f t="shared" si="56"/>
        <v/>
      </c>
      <c r="AH235" s="588" t="str">
        <f t="shared" si="57"/>
        <v/>
      </c>
      <c r="AI235" s="588" t="str">
        <f>IF($AF235=0,0,IFERROR(($L235+$AF235)/(HLOOKUP($D235,RentsUA!$K$12:$Q$35,19,FALSE)),""))</f>
        <v/>
      </c>
      <c r="AJ235" s="588" t="str">
        <f>IF($AF235=0,0,IFERROR(($AF235+K235+L235)/(HLOOKUP($D235,RentsUA!$K$12:$Q$35,19,FALSE)),""))</f>
        <v/>
      </c>
      <c r="AK235" s="588" t="str">
        <f t="shared" si="60"/>
        <v/>
      </c>
      <c r="AL235" s="588" t="str">
        <f t="shared" si="61"/>
        <v/>
      </c>
      <c r="AM235" s="1448" t="str">
        <f t="shared" si="62"/>
        <v/>
      </c>
      <c r="AN235" s="1448" t="str">
        <f>IFERROR(AM235*(1+'7a.20YrDetails'!$F$9),"")</f>
        <v/>
      </c>
      <c r="AO235" s="1448" t="str">
        <f>IFERROR(AN235*(1+'7a.20YrDetails'!$F$9),"")</f>
        <v/>
      </c>
      <c r="AP235" s="1448" t="str">
        <f>IFERROR(AO235*(1+'7a.20YrDetails'!$F$9),"")</f>
        <v/>
      </c>
      <c r="AQ235" s="1448" t="str">
        <f>IFERROR(AP235*(1+'7a.20YrDetails'!$F$9),"")</f>
        <v/>
      </c>
      <c r="AR235" s="859"/>
      <c r="AS235" s="857"/>
      <c r="BP235" s="512" t="str">
        <f t="shared" si="63"/>
        <v/>
      </c>
      <c r="BR235" s="512" t="str">
        <f t="shared" si="58"/>
        <v/>
      </c>
    </row>
    <row r="236" spans="1:70" s="512" customFormat="1" ht="12.75">
      <c r="A236" s="514">
        <f t="shared" si="64"/>
        <v>224</v>
      </c>
      <c r="B236" s="592"/>
      <c r="C236" s="590"/>
      <c r="D236" s="515"/>
      <c r="E236" s="515"/>
      <c r="F236" s="516"/>
      <c r="G236" s="517"/>
      <c r="H236" s="515"/>
      <c r="I236" s="1341" t="str">
        <f>IFERROR(G236/HLOOKUP(H236,RentsUA!$B$8:$J$9,2),"")</f>
        <v/>
      </c>
      <c r="J236" s="515"/>
      <c r="K236" s="521"/>
      <c r="L236" s="857">
        <f t="shared" si="53"/>
        <v>0</v>
      </c>
      <c r="M236" s="856"/>
      <c r="N236" s="518">
        <f t="shared" si="54"/>
        <v>0</v>
      </c>
      <c r="O236" s="588" t="str">
        <f>IF($M236=0,"",IFERROR(($L236+$M236)/(HLOOKUP($D236,RentsUA!$K$12:$Q$35,19,FALSE)),""))</f>
        <v/>
      </c>
      <c r="P236" s="588" t="str">
        <f>IF($M236=0,"",IFERROR(($M236+K236+L236)/(HLOOKUP($D236,RentsUA!$K$12:$Q$35,19,FALSE)),""))</f>
        <v/>
      </c>
      <c r="Q236" s="519"/>
      <c r="R236" s="858" t="str">
        <f>IF($Q236=0,"",VLOOKUP($Q236,RentsUA!$A$12:$H$35,MATCH($D236,RentsUA!$A$12:$H$12,0),FALSE))</f>
        <v/>
      </c>
      <c r="S236" s="517"/>
      <c r="T236" s="859"/>
      <c r="U236" s="857"/>
      <c r="V236" s="858" t="str">
        <f t="shared" si="59"/>
        <v/>
      </c>
      <c r="W236" s="590"/>
      <c r="X236" s="519"/>
      <c r="Y236" s="518" t="str">
        <f>IF(X236=0,"",VLOOKUP($X236,RentsUA!$A$12:$H$35,MATCH($D236,RentsUA!$A$12:$H$12,0),FALSE))</f>
        <v/>
      </c>
      <c r="Z236" s="647" t="str">
        <f t="shared" si="55"/>
        <v/>
      </c>
      <c r="AA236" s="1680" t="str">
        <f>IF(H236="","",IF(G236/HLOOKUP($H236,RentsUA!$M$8:$T$9,2,FALSE)&gt;1,"&gt; 80%","&lt;= 80%"))</f>
        <v/>
      </c>
      <c r="AB236" s="1448"/>
      <c r="AC236" s="1448"/>
      <c r="AD236" s="784"/>
      <c r="AE236" s="521"/>
      <c r="AF236" s="1050" t="str">
        <f>IF(AD236="","",IF(AD236=Lists!$U$3,M236,IF(AD236=Lists!$U$4,V236,IF(AD236=Lists!$U$5,Y236-L236,AE236))))</f>
        <v/>
      </c>
      <c r="AG236" s="518" t="str">
        <f t="shared" si="56"/>
        <v/>
      </c>
      <c r="AH236" s="588" t="str">
        <f t="shared" si="57"/>
        <v/>
      </c>
      <c r="AI236" s="588" t="str">
        <f>IF($AF236=0,0,IFERROR(($L236+$AF236)/(HLOOKUP($D236,RentsUA!$K$12:$Q$35,19,FALSE)),""))</f>
        <v/>
      </c>
      <c r="AJ236" s="588" t="str">
        <f>IF($AF236=0,0,IFERROR(($AF236+K236+L236)/(HLOOKUP($D236,RentsUA!$K$12:$Q$35,19,FALSE)),""))</f>
        <v/>
      </c>
      <c r="AK236" s="588" t="str">
        <f t="shared" si="60"/>
        <v/>
      </c>
      <c r="AL236" s="588" t="str">
        <f t="shared" si="61"/>
        <v/>
      </c>
      <c r="AM236" s="1448" t="str">
        <f t="shared" si="62"/>
        <v/>
      </c>
      <c r="AN236" s="1448" t="str">
        <f>IFERROR(AM236*(1+'7a.20YrDetails'!$F$9),"")</f>
        <v/>
      </c>
      <c r="AO236" s="1448" t="str">
        <f>IFERROR(AN236*(1+'7a.20YrDetails'!$F$9),"")</f>
        <v/>
      </c>
      <c r="AP236" s="1448" t="str">
        <f>IFERROR(AO236*(1+'7a.20YrDetails'!$F$9),"")</f>
        <v/>
      </c>
      <c r="AQ236" s="1448" t="str">
        <f>IFERROR(AP236*(1+'7a.20YrDetails'!$F$9),"")</f>
        <v/>
      </c>
      <c r="AR236" s="859"/>
      <c r="AS236" s="857"/>
      <c r="BP236" s="512" t="str">
        <f t="shared" si="63"/>
        <v/>
      </c>
      <c r="BR236" s="512" t="str">
        <f t="shared" si="58"/>
        <v/>
      </c>
    </row>
    <row r="237" spans="1:70" s="512" customFormat="1" ht="12.75">
      <c r="A237" s="514">
        <f t="shared" si="64"/>
        <v>225</v>
      </c>
      <c r="B237" s="592"/>
      <c r="C237" s="590"/>
      <c r="D237" s="515"/>
      <c r="E237" s="515"/>
      <c r="F237" s="516"/>
      <c r="G237" s="517"/>
      <c r="H237" s="515"/>
      <c r="I237" s="1341" t="str">
        <f>IFERROR(G237/HLOOKUP(H237,RentsUA!$B$8:$J$9,2),"")</f>
        <v/>
      </c>
      <c r="J237" s="515"/>
      <c r="K237" s="521"/>
      <c r="L237" s="857">
        <f t="shared" si="53"/>
        <v>0</v>
      </c>
      <c r="M237" s="856"/>
      <c r="N237" s="518">
        <f t="shared" si="54"/>
        <v>0</v>
      </c>
      <c r="O237" s="588" t="str">
        <f>IF($M237=0,"",IFERROR(($L237+$M237)/(HLOOKUP($D237,RentsUA!$K$12:$Q$35,19,FALSE)),""))</f>
        <v/>
      </c>
      <c r="P237" s="588" t="str">
        <f>IF($M237=0,"",IFERROR(($M237+K237+L237)/(HLOOKUP($D237,RentsUA!$K$12:$Q$35,19,FALSE)),""))</f>
        <v/>
      </c>
      <c r="Q237" s="519"/>
      <c r="R237" s="858" t="str">
        <f>IF($Q237=0,"",VLOOKUP($Q237,RentsUA!$A$12:$H$35,MATCH($D237,RentsUA!$A$12:$H$12,0),FALSE))</f>
        <v/>
      </c>
      <c r="S237" s="517"/>
      <c r="T237" s="859"/>
      <c r="U237" s="857"/>
      <c r="V237" s="858" t="str">
        <f t="shared" si="59"/>
        <v/>
      </c>
      <c r="W237" s="590"/>
      <c r="X237" s="519"/>
      <c r="Y237" s="518" t="str">
        <f>IF(X237=0,"",VLOOKUP($X237,RentsUA!$A$12:$H$35,MATCH($D237,RentsUA!$A$12:$H$12,0),FALSE))</f>
        <v/>
      </c>
      <c r="Z237" s="647" t="str">
        <f t="shared" si="55"/>
        <v/>
      </c>
      <c r="AA237" s="1680" t="str">
        <f>IF(H237="","",IF(G237/HLOOKUP($H237,RentsUA!$M$8:$T$9,2,FALSE)&gt;1,"&gt; 80%","&lt;= 80%"))</f>
        <v/>
      </c>
      <c r="AB237" s="1448"/>
      <c r="AC237" s="1448"/>
      <c r="AD237" s="784"/>
      <c r="AE237" s="521"/>
      <c r="AF237" s="1050" t="str">
        <f>IF(AD237="","",IF(AD237=Lists!$U$3,M237,IF(AD237=Lists!$U$4,V237,IF(AD237=Lists!$U$5,Y237-L237,AE237))))</f>
        <v/>
      </c>
      <c r="AG237" s="518" t="str">
        <f t="shared" si="56"/>
        <v/>
      </c>
      <c r="AH237" s="588" t="str">
        <f t="shared" si="57"/>
        <v/>
      </c>
      <c r="AI237" s="588" t="str">
        <f>IF($AF237=0,0,IFERROR(($L237+$AF237)/(HLOOKUP($D237,RentsUA!$K$12:$Q$35,19,FALSE)),""))</f>
        <v/>
      </c>
      <c r="AJ237" s="588" t="str">
        <f>IF($AF237=0,0,IFERROR(($AF237+K237+L237)/(HLOOKUP($D237,RentsUA!$K$12:$Q$35,19,FALSE)),""))</f>
        <v/>
      </c>
      <c r="AK237" s="588" t="str">
        <f t="shared" si="60"/>
        <v/>
      </c>
      <c r="AL237" s="588" t="str">
        <f t="shared" si="61"/>
        <v/>
      </c>
      <c r="AM237" s="1448" t="str">
        <f t="shared" si="62"/>
        <v/>
      </c>
      <c r="AN237" s="1448" t="str">
        <f>IFERROR(AM237*(1+'7a.20YrDetails'!$F$9),"")</f>
        <v/>
      </c>
      <c r="AO237" s="1448" t="str">
        <f>IFERROR(AN237*(1+'7a.20YrDetails'!$F$9),"")</f>
        <v/>
      </c>
      <c r="AP237" s="1448" t="str">
        <f>IFERROR(AO237*(1+'7a.20YrDetails'!$F$9),"")</f>
        <v/>
      </c>
      <c r="AQ237" s="1448" t="str">
        <f>IFERROR(AP237*(1+'7a.20YrDetails'!$F$9),"")</f>
        <v/>
      </c>
      <c r="AR237" s="859"/>
      <c r="AS237" s="857"/>
      <c r="BP237" s="512" t="str">
        <f t="shared" si="63"/>
        <v/>
      </c>
      <c r="BR237" s="512" t="str">
        <f t="shared" si="58"/>
        <v/>
      </c>
    </row>
    <row r="238" spans="1:70" s="512" customFormat="1" ht="12.75">
      <c r="A238" s="514">
        <f t="shared" si="64"/>
        <v>226</v>
      </c>
      <c r="B238" s="592"/>
      <c r="C238" s="590"/>
      <c r="D238" s="515"/>
      <c r="E238" s="515"/>
      <c r="F238" s="516"/>
      <c r="G238" s="517"/>
      <c r="H238" s="515"/>
      <c r="I238" s="1341" t="str">
        <f>IFERROR(G238/HLOOKUP(H238,RentsUA!$B$8:$J$9,2),"")</f>
        <v/>
      </c>
      <c r="J238" s="515"/>
      <c r="K238" s="521"/>
      <c r="L238" s="857">
        <f t="shared" si="53"/>
        <v>0</v>
      </c>
      <c r="M238" s="856"/>
      <c r="N238" s="518">
        <f t="shared" si="54"/>
        <v>0</v>
      </c>
      <c r="O238" s="588" t="str">
        <f>IF($M238=0,"",IFERROR(($L238+$M238)/(HLOOKUP($D238,RentsUA!$K$12:$Q$35,19,FALSE)),""))</f>
        <v/>
      </c>
      <c r="P238" s="588" t="str">
        <f>IF($M238=0,"",IFERROR(($M238+K238+L238)/(HLOOKUP($D238,RentsUA!$K$12:$Q$35,19,FALSE)),""))</f>
        <v/>
      </c>
      <c r="Q238" s="519"/>
      <c r="R238" s="858" t="str">
        <f>IF($Q238=0,"",VLOOKUP($Q238,RentsUA!$A$12:$H$35,MATCH($D238,RentsUA!$A$12:$H$12,0),FALSE))</f>
        <v/>
      </c>
      <c r="S238" s="517"/>
      <c r="T238" s="859"/>
      <c r="U238" s="857"/>
      <c r="V238" s="858" t="str">
        <f t="shared" si="59"/>
        <v/>
      </c>
      <c r="W238" s="590"/>
      <c r="X238" s="519"/>
      <c r="Y238" s="518" t="str">
        <f>IF(X238=0,"",VLOOKUP($X238,RentsUA!$A$12:$H$35,MATCH($D238,RentsUA!$A$12:$H$12,0),FALSE))</f>
        <v/>
      </c>
      <c r="Z238" s="647" t="str">
        <f t="shared" si="55"/>
        <v/>
      </c>
      <c r="AA238" s="1680" t="str">
        <f>IF(H238="","",IF(G238/HLOOKUP($H238,RentsUA!$M$8:$T$9,2,FALSE)&gt;1,"&gt; 80%","&lt;= 80%"))</f>
        <v/>
      </c>
      <c r="AB238" s="1448"/>
      <c r="AC238" s="1448"/>
      <c r="AD238" s="784"/>
      <c r="AE238" s="521"/>
      <c r="AF238" s="1050" t="str">
        <f>IF(AD238="","",IF(AD238=Lists!$U$3,M238,IF(AD238=Lists!$U$4,V238,IF(AD238=Lists!$U$5,Y238-L238,AE238))))</f>
        <v/>
      </c>
      <c r="AG238" s="518" t="str">
        <f t="shared" si="56"/>
        <v/>
      </c>
      <c r="AH238" s="588" t="str">
        <f t="shared" si="57"/>
        <v/>
      </c>
      <c r="AI238" s="588" t="str">
        <f>IF($AF238=0,0,IFERROR(($L238+$AF238)/(HLOOKUP($D238,RentsUA!$K$12:$Q$35,19,FALSE)),""))</f>
        <v/>
      </c>
      <c r="AJ238" s="588" t="str">
        <f>IF($AF238=0,0,IFERROR(($AF238+K238+L238)/(HLOOKUP($D238,RentsUA!$K$12:$Q$35,19,FALSE)),""))</f>
        <v/>
      </c>
      <c r="AK238" s="588" t="str">
        <f t="shared" si="60"/>
        <v/>
      </c>
      <c r="AL238" s="588" t="str">
        <f t="shared" si="61"/>
        <v/>
      </c>
      <c r="AM238" s="1448" t="str">
        <f t="shared" si="62"/>
        <v/>
      </c>
      <c r="AN238" s="1448" t="str">
        <f>IFERROR(AM238*(1+'7a.20YrDetails'!$F$9),"")</f>
        <v/>
      </c>
      <c r="AO238" s="1448" t="str">
        <f>IFERROR(AN238*(1+'7a.20YrDetails'!$F$9),"")</f>
        <v/>
      </c>
      <c r="AP238" s="1448" t="str">
        <f>IFERROR(AO238*(1+'7a.20YrDetails'!$F$9),"")</f>
        <v/>
      </c>
      <c r="AQ238" s="1448" t="str">
        <f>IFERROR(AP238*(1+'7a.20YrDetails'!$F$9),"")</f>
        <v/>
      </c>
      <c r="AR238" s="859"/>
      <c r="AS238" s="857"/>
      <c r="BP238" s="512" t="str">
        <f t="shared" si="63"/>
        <v/>
      </c>
      <c r="BR238" s="512" t="str">
        <f t="shared" si="58"/>
        <v/>
      </c>
    </row>
    <row r="239" spans="1:70" s="512" customFormat="1" ht="12.75">
      <c r="A239" s="514">
        <f t="shared" si="64"/>
        <v>227</v>
      </c>
      <c r="B239" s="592"/>
      <c r="C239" s="590"/>
      <c r="D239" s="515"/>
      <c r="E239" s="515"/>
      <c r="F239" s="516"/>
      <c r="G239" s="517"/>
      <c r="H239" s="515"/>
      <c r="I239" s="1341" t="str">
        <f>IFERROR(G239/HLOOKUP(H239,RentsUA!$B$8:$J$9,2),"")</f>
        <v/>
      </c>
      <c r="J239" s="515"/>
      <c r="K239" s="521"/>
      <c r="L239" s="857">
        <f t="shared" si="53"/>
        <v>0</v>
      </c>
      <c r="M239" s="856"/>
      <c r="N239" s="518">
        <f t="shared" si="54"/>
        <v>0</v>
      </c>
      <c r="O239" s="588" t="str">
        <f>IF($M239=0,"",IFERROR(($L239+$M239)/(HLOOKUP($D239,RentsUA!$K$12:$Q$35,19,FALSE)),""))</f>
        <v/>
      </c>
      <c r="P239" s="588" t="str">
        <f>IF($M239=0,"",IFERROR(($M239+K239+L239)/(HLOOKUP($D239,RentsUA!$K$12:$Q$35,19,FALSE)),""))</f>
        <v/>
      </c>
      <c r="Q239" s="519"/>
      <c r="R239" s="858" t="str">
        <f>IF($Q239=0,"",VLOOKUP($Q239,RentsUA!$A$12:$H$35,MATCH($D239,RentsUA!$A$12:$H$12,0),FALSE))</f>
        <v/>
      </c>
      <c r="S239" s="517"/>
      <c r="T239" s="859"/>
      <c r="U239" s="857"/>
      <c r="V239" s="858" t="str">
        <f t="shared" si="59"/>
        <v/>
      </c>
      <c r="W239" s="590"/>
      <c r="X239" s="519"/>
      <c r="Y239" s="518" t="str">
        <f>IF(X239=0,"",VLOOKUP($X239,RentsUA!$A$12:$H$35,MATCH($D239,RentsUA!$A$12:$H$12,0),FALSE))</f>
        <v/>
      </c>
      <c r="Z239" s="647" t="str">
        <f t="shared" si="55"/>
        <v/>
      </c>
      <c r="AA239" s="1680" t="str">
        <f>IF(H239="","",IF(G239/HLOOKUP($H239,RentsUA!$M$8:$T$9,2,FALSE)&gt;1,"&gt; 80%","&lt;= 80%"))</f>
        <v/>
      </c>
      <c r="AB239" s="1448"/>
      <c r="AC239" s="1448"/>
      <c r="AD239" s="784"/>
      <c r="AE239" s="521"/>
      <c r="AF239" s="1050" t="str">
        <f>IF(AD239="","",IF(AD239=Lists!$U$3,M239,IF(AD239=Lists!$U$4,V239,IF(AD239=Lists!$U$5,Y239-L239,AE239))))</f>
        <v/>
      </c>
      <c r="AG239" s="518" t="str">
        <f t="shared" si="56"/>
        <v/>
      </c>
      <c r="AH239" s="588" t="str">
        <f t="shared" si="57"/>
        <v/>
      </c>
      <c r="AI239" s="588" t="str">
        <f>IF($AF239=0,0,IFERROR(($L239+$AF239)/(HLOOKUP($D239,RentsUA!$K$12:$Q$35,19,FALSE)),""))</f>
        <v/>
      </c>
      <c r="AJ239" s="588" t="str">
        <f>IF($AF239=0,0,IFERROR(($AF239+K239+L239)/(HLOOKUP($D239,RentsUA!$K$12:$Q$35,19,FALSE)),""))</f>
        <v/>
      </c>
      <c r="AK239" s="588" t="str">
        <f t="shared" si="60"/>
        <v/>
      </c>
      <c r="AL239" s="588" t="str">
        <f t="shared" si="61"/>
        <v/>
      </c>
      <c r="AM239" s="1448" t="str">
        <f t="shared" si="62"/>
        <v/>
      </c>
      <c r="AN239" s="1448" t="str">
        <f>IFERROR(AM239*(1+'7a.20YrDetails'!$F$9),"")</f>
        <v/>
      </c>
      <c r="AO239" s="1448" t="str">
        <f>IFERROR(AN239*(1+'7a.20YrDetails'!$F$9),"")</f>
        <v/>
      </c>
      <c r="AP239" s="1448" t="str">
        <f>IFERROR(AO239*(1+'7a.20YrDetails'!$F$9),"")</f>
        <v/>
      </c>
      <c r="AQ239" s="1448" t="str">
        <f>IFERROR(AP239*(1+'7a.20YrDetails'!$F$9),"")</f>
        <v/>
      </c>
      <c r="AR239" s="859"/>
      <c r="AS239" s="857"/>
      <c r="BP239" s="512" t="str">
        <f t="shared" si="63"/>
        <v/>
      </c>
      <c r="BR239" s="512" t="str">
        <f t="shared" si="58"/>
        <v/>
      </c>
    </row>
    <row r="240" spans="1:70" s="512" customFormat="1" ht="12.75">
      <c r="A240" s="514">
        <f t="shared" si="64"/>
        <v>228</v>
      </c>
      <c r="B240" s="592"/>
      <c r="C240" s="590"/>
      <c r="D240" s="515"/>
      <c r="E240" s="515"/>
      <c r="F240" s="516"/>
      <c r="G240" s="517"/>
      <c r="H240" s="515"/>
      <c r="I240" s="1341" t="str">
        <f>IFERROR(G240/HLOOKUP(H240,RentsUA!$B$8:$J$9,2),"")</f>
        <v/>
      </c>
      <c r="J240" s="515"/>
      <c r="K240" s="521"/>
      <c r="L240" s="857">
        <f t="shared" si="53"/>
        <v>0</v>
      </c>
      <c r="M240" s="856"/>
      <c r="N240" s="518">
        <f t="shared" si="54"/>
        <v>0</v>
      </c>
      <c r="O240" s="588" t="str">
        <f>IF($M240=0,"",IFERROR(($L240+$M240)/(HLOOKUP($D240,RentsUA!$K$12:$Q$35,19,FALSE)),""))</f>
        <v/>
      </c>
      <c r="P240" s="588" t="str">
        <f>IF($M240=0,"",IFERROR(($M240+K240+L240)/(HLOOKUP($D240,RentsUA!$K$12:$Q$35,19,FALSE)),""))</f>
        <v/>
      </c>
      <c r="Q240" s="519"/>
      <c r="R240" s="858" t="str">
        <f>IF($Q240=0,"",VLOOKUP($Q240,RentsUA!$A$12:$H$35,MATCH($D240,RentsUA!$A$12:$H$12,0),FALSE))</f>
        <v/>
      </c>
      <c r="S240" s="517"/>
      <c r="T240" s="859"/>
      <c r="U240" s="857"/>
      <c r="V240" s="858" t="str">
        <f t="shared" si="59"/>
        <v/>
      </c>
      <c r="W240" s="590"/>
      <c r="X240" s="519"/>
      <c r="Y240" s="518" t="str">
        <f>IF(X240=0,"",VLOOKUP($X240,RentsUA!$A$12:$H$35,MATCH($D240,RentsUA!$A$12:$H$12,0),FALSE))</f>
        <v/>
      </c>
      <c r="Z240" s="647" t="str">
        <f t="shared" si="55"/>
        <v/>
      </c>
      <c r="AA240" s="1680" t="str">
        <f>IF(H240="","",IF(G240/HLOOKUP($H240,RentsUA!$M$8:$T$9,2,FALSE)&gt;1,"&gt; 80%","&lt;= 80%"))</f>
        <v/>
      </c>
      <c r="AB240" s="1448"/>
      <c r="AC240" s="1448"/>
      <c r="AD240" s="784"/>
      <c r="AE240" s="521"/>
      <c r="AF240" s="1050" t="str">
        <f>IF(AD240="","",IF(AD240=Lists!$U$3,M240,IF(AD240=Lists!$U$4,V240,IF(AD240=Lists!$U$5,Y240-L240,AE240))))</f>
        <v/>
      </c>
      <c r="AG240" s="518" t="str">
        <f t="shared" si="56"/>
        <v/>
      </c>
      <c r="AH240" s="588" t="str">
        <f t="shared" si="57"/>
        <v/>
      </c>
      <c r="AI240" s="588" t="str">
        <f>IF($AF240=0,0,IFERROR(($L240+$AF240)/(HLOOKUP($D240,RentsUA!$K$12:$Q$35,19,FALSE)),""))</f>
        <v/>
      </c>
      <c r="AJ240" s="588" t="str">
        <f>IF($AF240=0,0,IFERROR(($AF240+K240+L240)/(HLOOKUP($D240,RentsUA!$K$12:$Q$35,19,FALSE)),""))</f>
        <v/>
      </c>
      <c r="AK240" s="588" t="str">
        <f t="shared" si="60"/>
        <v/>
      </c>
      <c r="AL240" s="588" t="str">
        <f t="shared" si="61"/>
        <v/>
      </c>
      <c r="AM240" s="1448" t="str">
        <f t="shared" si="62"/>
        <v/>
      </c>
      <c r="AN240" s="1448" t="str">
        <f>IFERROR(AM240*(1+'7a.20YrDetails'!$F$9),"")</f>
        <v/>
      </c>
      <c r="AO240" s="1448" t="str">
        <f>IFERROR(AN240*(1+'7a.20YrDetails'!$F$9),"")</f>
        <v/>
      </c>
      <c r="AP240" s="1448" t="str">
        <f>IFERROR(AO240*(1+'7a.20YrDetails'!$F$9),"")</f>
        <v/>
      </c>
      <c r="AQ240" s="1448" t="str">
        <f>IFERROR(AP240*(1+'7a.20YrDetails'!$F$9),"")</f>
        <v/>
      </c>
      <c r="AR240" s="859"/>
      <c r="AS240" s="857"/>
      <c r="BP240" s="512" t="str">
        <f t="shared" si="63"/>
        <v/>
      </c>
      <c r="BR240" s="512" t="str">
        <f t="shared" si="58"/>
        <v/>
      </c>
    </row>
    <row r="241" spans="1:70" s="512" customFormat="1" ht="12.75">
      <c r="A241" s="514">
        <f t="shared" si="64"/>
        <v>229</v>
      </c>
      <c r="B241" s="592"/>
      <c r="C241" s="590"/>
      <c r="D241" s="515"/>
      <c r="E241" s="515"/>
      <c r="F241" s="516"/>
      <c r="G241" s="517"/>
      <c r="H241" s="515"/>
      <c r="I241" s="1341" t="str">
        <f>IFERROR(G241/HLOOKUP(H241,RentsUA!$B$8:$J$9,2),"")</f>
        <v/>
      </c>
      <c r="J241" s="515"/>
      <c r="K241" s="521"/>
      <c r="L241" s="857">
        <f t="shared" si="53"/>
        <v>0</v>
      </c>
      <c r="M241" s="856"/>
      <c r="N241" s="518">
        <f t="shared" si="54"/>
        <v>0</v>
      </c>
      <c r="O241" s="588" t="str">
        <f>IF($M241=0,"",IFERROR(($L241+$M241)/(HLOOKUP($D241,RentsUA!$K$12:$Q$35,19,FALSE)),""))</f>
        <v/>
      </c>
      <c r="P241" s="588" t="str">
        <f>IF($M241=0,"",IFERROR(($M241+K241+L241)/(HLOOKUP($D241,RentsUA!$K$12:$Q$35,19,FALSE)),""))</f>
        <v/>
      </c>
      <c r="Q241" s="519"/>
      <c r="R241" s="858" t="str">
        <f>IF($Q241=0,"",VLOOKUP($Q241,RentsUA!$A$12:$H$35,MATCH($D241,RentsUA!$A$12:$H$12,0),FALSE))</f>
        <v/>
      </c>
      <c r="S241" s="517"/>
      <c r="T241" s="859"/>
      <c r="U241" s="857"/>
      <c r="V241" s="858" t="str">
        <f t="shared" si="59"/>
        <v/>
      </c>
      <c r="W241" s="590"/>
      <c r="X241" s="519"/>
      <c r="Y241" s="518" t="str">
        <f>IF(X241=0,"",VLOOKUP($X241,RentsUA!$A$12:$H$35,MATCH($D241,RentsUA!$A$12:$H$12,0),FALSE))</f>
        <v/>
      </c>
      <c r="Z241" s="647" t="str">
        <f t="shared" si="55"/>
        <v/>
      </c>
      <c r="AA241" s="1680" t="str">
        <f>IF(H241="","",IF(G241/HLOOKUP($H241,RentsUA!$M$8:$T$9,2,FALSE)&gt;1,"&gt; 80%","&lt;= 80%"))</f>
        <v/>
      </c>
      <c r="AB241" s="1448"/>
      <c r="AC241" s="1448"/>
      <c r="AD241" s="784"/>
      <c r="AE241" s="521"/>
      <c r="AF241" s="1050" t="str">
        <f>IF(AD241="","",IF(AD241=Lists!$U$3,M241,IF(AD241=Lists!$U$4,V241,IF(AD241=Lists!$U$5,Y241-L241,AE241))))</f>
        <v/>
      </c>
      <c r="AG241" s="518" t="str">
        <f t="shared" si="56"/>
        <v/>
      </c>
      <c r="AH241" s="588" t="str">
        <f t="shared" si="57"/>
        <v/>
      </c>
      <c r="AI241" s="588" t="str">
        <f>IF($AF241=0,0,IFERROR(($L241+$AF241)/(HLOOKUP($D241,RentsUA!$K$12:$Q$35,19,FALSE)),""))</f>
        <v/>
      </c>
      <c r="AJ241" s="588" t="str">
        <f>IF($AF241=0,0,IFERROR(($AF241+K241+L241)/(HLOOKUP($D241,RentsUA!$K$12:$Q$35,19,FALSE)),""))</f>
        <v/>
      </c>
      <c r="AK241" s="588" t="str">
        <f t="shared" si="60"/>
        <v/>
      </c>
      <c r="AL241" s="588" t="str">
        <f t="shared" si="61"/>
        <v/>
      </c>
      <c r="AM241" s="1448" t="str">
        <f t="shared" si="62"/>
        <v/>
      </c>
      <c r="AN241" s="1448" t="str">
        <f>IFERROR(AM241*(1+'7a.20YrDetails'!$F$9),"")</f>
        <v/>
      </c>
      <c r="AO241" s="1448" t="str">
        <f>IFERROR(AN241*(1+'7a.20YrDetails'!$F$9),"")</f>
        <v/>
      </c>
      <c r="AP241" s="1448" t="str">
        <f>IFERROR(AO241*(1+'7a.20YrDetails'!$F$9),"")</f>
        <v/>
      </c>
      <c r="AQ241" s="1448" t="str">
        <f>IFERROR(AP241*(1+'7a.20YrDetails'!$F$9),"")</f>
        <v/>
      </c>
      <c r="AR241" s="859"/>
      <c r="AS241" s="857"/>
      <c r="BP241" s="512" t="str">
        <f t="shared" si="63"/>
        <v/>
      </c>
      <c r="BR241" s="512" t="str">
        <f t="shared" si="58"/>
        <v/>
      </c>
    </row>
    <row r="242" spans="1:70" s="512" customFormat="1" ht="12.75">
      <c r="A242" s="514">
        <f t="shared" si="64"/>
        <v>230</v>
      </c>
      <c r="B242" s="592"/>
      <c r="C242" s="590"/>
      <c r="D242" s="515"/>
      <c r="E242" s="515"/>
      <c r="F242" s="516"/>
      <c r="G242" s="517"/>
      <c r="H242" s="515"/>
      <c r="I242" s="1341" t="str">
        <f>IFERROR(G242/HLOOKUP(H242,RentsUA!$B$8:$J$9,2),"")</f>
        <v/>
      </c>
      <c r="J242" s="515"/>
      <c r="K242" s="521"/>
      <c r="L242" s="857">
        <f t="shared" si="53"/>
        <v>0</v>
      </c>
      <c r="M242" s="856"/>
      <c r="N242" s="518">
        <f t="shared" si="54"/>
        <v>0</v>
      </c>
      <c r="O242" s="588" t="str">
        <f>IF($M242=0,"",IFERROR(($L242+$M242)/(HLOOKUP($D242,RentsUA!$K$12:$Q$35,19,FALSE)),""))</f>
        <v/>
      </c>
      <c r="P242" s="588" t="str">
        <f>IF($M242=0,"",IFERROR(($M242+K242+L242)/(HLOOKUP($D242,RentsUA!$K$12:$Q$35,19,FALSE)),""))</f>
        <v/>
      </c>
      <c r="Q242" s="519"/>
      <c r="R242" s="858" t="str">
        <f>IF($Q242=0,"",VLOOKUP($Q242,RentsUA!$A$12:$H$35,MATCH($D242,RentsUA!$A$12:$H$12,0),FALSE))</f>
        <v/>
      </c>
      <c r="S242" s="517"/>
      <c r="T242" s="859"/>
      <c r="U242" s="857"/>
      <c r="V242" s="858" t="str">
        <f t="shared" si="59"/>
        <v/>
      </c>
      <c r="W242" s="590"/>
      <c r="X242" s="519"/>
      <c r="Y242" s="518" t="str">
        <f>IF(X242=0,"",VLOOKUP($X242,RentsUA!$A$12:$H$35,MATCH($D242,RentsUA!$A$12:$H$12,0),FALSE))</f>
        <v/>
      </c>
      <c r="Z242" s="647" t="str">
        <f t="shared" si="55"/>
        <v/>
      </c>
      <c r="AA242" s="1680" t="str">
        <f>IF(H242="","",IF(G242/HLOOKUP($H242,RentsUA!$M$8:$T$9,2,FALSE)&gt;1,"&gt; 80%","&lt;= 80%"))</f>
        <v/>
      </c>
      <c r="AB242" s="1448"/>
      <c r="AC242" s="1448"/>
      <c r="AD242" s="784"/>
      <c r="AE242" s="521"/>
      <c r="AF242" s="1050" t="str">
        <f>IF(AD242="","",IF(AD242=Lists!$U$3,M242,IF(AD242=Lists!$U$4,V242,IF(AD242=Lists!$U$5,Y242-L242,AE242))))</f>
        <v/>
      </c>
      <c r="AG242" s="518" t="str">
        <f t="shared" si="56"/>
        <v/>
      </c>
      <c r="AH242" s="588" t="str">
        <f t="shared" si="57"/>
        <v/>
      </c>
      <c r="AI242" s="588" t="str">
        <f>IF($AF242=0,0,IFERROR(($L242+$AF242)/(HLOOKUP($D242,RentsUA!$K$12:$Q$35,19,FALSE)),""))</f>
        <v/>
      </c>
      <c r="AJ242" s="588" t="str">
        <f>IF($AF242=0,0,IFERROR(($AF242+K242+L242)/(HLOOKUP($D242,RentsUA!$K$12:$Q$35,19,FALSE)),""))</f>
        <v/>
      </c>
      <c r="AK242" s="588" t="str">
        <f t="shared" si="60"/>
        <v/>
      </c>
      <c r="AL242" s="588" t="str">
        <f t="shared" si="61"/>
        <v/>
      </c>
      <c r="AM242" s="1448" t="str">
        <f t="shared" si="62"/>
        <v/>
      </c>
      <c r="AN242" s="1448" t="str">
        <f>IFERROR(AM242*(1+'7a.20YrDetails'!$F$9),"")</f>
        <v/>
      </c>
      <c r="AO242" s="1448" t="str">
        <f>IFERROR(AN242*(1+'7a.20YrDetails'!$F$9),"")</f>
        <v/>
      </c>
      <c r="AP242" s="1448" t="str">
        <f>IFERROR(AO242*(1+'7a.20YrDetails'!$F$9),"")</f>
        <v/>
      </c>
      <c r="AQ242" s="1448" t="str">
        <f>IFERROR(AP242*(1+'7a.20YrDetails'!$F$9),"")</f>
        <v/>
      </c>
      <c r="AR242" s="859"/>
      <c r="AS242" s="857"/>
      <c r="BP242" s="512" t="str">
        <f t="shared" si="63"/>
        <v/>
      </c>
      <c r="BR242" s="512" t="str">
        <f t="shared" si="58"/>
        <v/>
      </c>
    </row>
    <row r="243" spans="1:70" s="512" customFormat="1" ht="12.75">
      <c r="A243" s="514">
        <f t="shared" si="64"/>
        <v>231</v>
      </c>
      <c r="B243" s="592"/>
      <c r="C243" s="590"/>
      <c r="D243" s="515"/>
      <c r="E243" s="515"/>
      <c r="F243" s="516"/>
      <c r="G243" s="517"/>
      <c r="H243" s="515"/>
      <c r="I243" s="1341" t="str">
        <f>IFERROR(G243/HLOOKUP(H243,RentsUA!$B$8:$J$9,2),"")</f>
        <v/>
      </c>
      <c r="J243" s="515"/>
      <c r="K243" s="521"/>
      <c r="L243" s="857">
        <f t="shared" si="53"/>
        <v>0</v>
      </c>
      <c r="M243" s="856"/>
      <c r="N243" s="518">
        <f t="shared" si="54"/>
        <v>0</v>
      </c>
      <c r="O243" s="588" t="str">
        <f>IF($M243=0,"",IFERROR(($L243+$M243)/(HLOOKUP($D243,RentsUA!$K$12:$Q$35,19,FALSE)),""))</f>
        <v/>
      </c>
      <c r="P243" s="588" t="str">
        <f>IF($M243=0,"",IFERROR(($M243+K243+L243)/(HLOOKUP($D243,RentsUA!$K$12:$Q$35,19,FALSE)),""))</f>
        <v/>
      </c>
      <c r="Q243" s="519"/>
      <c r="R243" s="858" t="str">
        <f>IF($Q243=0,"",VLOOKUP($Q243,RentsUA!$A$12:$H$35,MATCH($D243,RentsUA!$A$12:$H$12,0),FALSE))</f>
        <v/>
      </c>
      <c r="S243" s="517"/>
      <c r="T243" s="859"/>
      <c r="U243" s="857"/>
      <c r="V243" s="858" t="str">
        <f t="shared" si="59"/>
        <v/>
      </c>
      <c r="W243" s="590"/>
      <c r="X243" s="519"/>
      <c r="Y243" s="518" t="str">
        <f>IF(X243=0,"",VLOOKUP($X243,RentsUA!$A$12:$H$35,MATCH($D243,RentsUA!$A$12:$H$12,0),FALSE))</f>
        <v/>
      </c>
      <c r="Z243" s="647" t="str">
        <f t="shared" si="55"/>
        <v/>
      </c>
      <c r="AA243" s="1680" t="str">
        <f>IF(H243="","",IF(G243/HLOOKUP($H243,RentsUA!$M$8:$T$9,2,FALSE)&gt;1,"&gt; 80%","&lt;= 80%"))</f>
        <v/>
      </c>
      <c r="AB243" s="1448"/>
      <c r="AC243" s="1448"/>
      <c r="AD243" s="784"/>
      <c r="AE243" s="521"/>
      <c r="AF243" s="1050" t="str">
        <f>IF(AD243="","",IF(AD243=Lists!$U$3,M243,IF(AD243=Lists!$U$4,V243,IF(AD243=Lists!$U$5,Y243-L243,AE243))))</f>
        <v/>
      </c>
      <c r="AG243" s="518" t="str">
        <f t="shared" si="56"/>
        <v/>
      </c>
      <c r="AH243" s="588" t="str">
        <f t="shared" si="57"/>
        <v/>
      </c>
      <c r="AI243" s="588" t="str">
        <f>IF($AF243=0,0,IFERROR(($L243+$AF243)/(HLOOKUP($D243,RentsUA!$K$12:$Q$35,19,FALSE)),""))</f>
        <v/>
      </c>
      <c r="AJ243" s="588" t="str">
        <f>IF($AF243=0,0,IFERROR(($AF243+K243+L243)/(HLOOKUP($D243,RentsUA!$K$12:$Q$35,19,FALSE)),""))</f>
        <v/>
      </c>
      <c r="AK243" s="588" t="str">
        <f t="shared" si="60"/>
        <v/>
      </c>
      <c r="AL243" s="588" t="str">
        <f t="shared" si="61"/>
        <v/>
      </c>
      <c r="AM243" s="1448" t="str">
        <f t="shared" si="62"/>
        <v/>
      </c>
      <c r="AN243" s="1448" t="str">
        <f>IFERROR(AM243*(1+'7a.20YrDetails'!$F$9),"")</f>
        <v/>
      </c>
      <c r="AO243" s="1448" t="str">
        <f>IFERROR(AN243*(1+'7a.20YrDetails'!$F$9),"")</f>
        <v/>
      </c>
      <c r="AP243" s="1448" t="str">
        <f>IFERROR(AO243*(1+'7a.20YrDetails'!$F$9),"")</f>
        <v/>
      </c>
      <c r="AQ243" s="1448" t="str">
        <f>IFERROR(AP243*(1+'7a.20YrDetails'!$F$9),"")</f>
        <v/>
      </c>
      <c r="AR243" s="859"/>
      <c r="AS243" s="857"/>
      <c r="BP243" s="512" t="str">
        <f t="shared" si="63"/>
        <v/>
      </c>
      <c r="BR243" s="512" t="str">
        <f t="shared" si="58"/>
        <v/>
      </c>
    </row>
    <row r="244" spans="1:70" s="512" customFormat="1" ht="12.75">
      <c r="A244" s="514">
        <f t="shared" si="64"/>
        <v>232</v>
      </c>
      <c r="B244" s="592"/>
      <c r="C244" s="590"/>
      <c r="D244" s="515"/>
      <c r="E244" s="515"/>
      <c r="F244" s="516"/>
      <c r="G244" s="517"/>
      <c r="H244" s="515"/>
      <c r="I244" s="1341" t="str">
        <f>IFERROR(G244/HLOOKUP(H244,RentsUA!$B$8:$J$9,2),"")</f>
        <v/>
      </c>
      <c r="J244" s="515"/>
      <c r="K244" s="521"/>
      <c r="L244" s="857">
        <f t="shared" si="53"/>
        <v>0</v>
      </c>
      <c r="M244" s="856"/>
      <c r="N244" s="518">
        <f t="shared" si="54"/>
        <v>0</v>
      </c>
      <c r="O244" s="588" t="str">
        <f>IF($M244=0,"",IFERROR(($L244+$M244)/(HLOOKUP($D244,RentsUA!$K$12:$Q$35,19,FALSE)),""))</f>
        <v/>
      </c>
      <c r="P244" s="588" t="str">
        <f>IF($M244=0,"",IFERROR(($M244+K244+L244)/(HLOOKUP($D244,RentsUA!$K$12:$Q$35,19,FALSE)),""))</f>
        <v/>
      </c>
      <c r="Q244" s="519"/>
      <c r="R244" s="858" t="str">
        <f>IF($Q244=0,"",VLOOKUP($Q244,RentsUA!$A$12:$H$35,MATCH($D244,RentsUA!$A$12:$H$12,0),FALSE))</f>
        <v/>
      </c>
      <c r="S244" s="517"/>
      <c r="T244" s="859"/>
      <c r="U244" s="857"/>
      <c r="V244" s="858" t="str">
        <f t="shared" si="59"/>
        <v/>
      </c>
      <c r="W244" s="590"/>
      <c r="X244" s="519"/>
      <c r="Y244" s="518" t="str">
        <f>IF(X244=0,"",VLOOKUP($X244,RentsUA!$A$12:$H$35,MATCH($D244,RentsUA!$A$12:$H$12,0),FALSE))</f>
        <v/>
      </c>
      <c r="Z244" s="647" t="str">
        <f t="shared" si="55"/>
        <v/>
      </c>
      <c r="AA244" s="1680" t="str">
        <f>IF(H244="","",IF(G244/HLOOKUP($H244,RentsUA!$M$8:$T$9,2,FALSE)&gt;1,"&gt; 80%","&lt;= 80%"))</f>
        <v/>
      </c>
      <c r="AB244" s="1448"/>
      <c r="AC244" s="1448"/>
      <c r="AD244" s="784"/>
      <c r="AE244" s="521"/>
      <c r="AF244" s="1050" t="str">
        <f>IF(AD244="","",IF(AD244=Lists!$U$3,M244,IF(AD244=Lists!$U$4,V244,IF(AD244=Lists!$U$5,Y244-L244,AE244))))</f>
        <v/>
      </c>
      <c r="AG244" s="518" t="str">
        <f t="shared" si="56"/>
        <v/>
      </c>
      <c r="AH244" s="588" t="str">
        <f t="shared" si="57"/>
        <v/>
      </c>
      <c r="AI244" s="588" t="str">
        <f>IF($AF244=0,0,IFERROR(($L244+$AF244)/(HLOOKUP($D244,RentsUA!$K$12:$Q$35,19,FALSE)),""))</f>
        <v/>
      </c>
      <c r="AJ244" s="588" t="str">
        <f>IF($AF244=0,0,IFERROR(($AF244+K244+L244)/(HLOOKUP($D244,RentsUA!$K$12:$Q$35,19,FALSE)),""))</f>
        <v/>
      </c>
      <c r="AK244" s="588" t="str">
        <f t="shared" si="60"/>
        <v/>
      </c>
      <c r="AL244" s="588" t="str">
        <f t="shared" si="61"/>
        <v/>
      </c>
      <c r="AM244" s="1448" t="str">
        <f t="shared" si="62"/>
        <v/>
      </c>
      <c r="AN244" s="1448" t="str">
        <f>IFERROR(AM244*(1+'7a.20YrDetails'!$F$9),"")</f>
        <v/>
      </c>
      <c r="AO244" s="1448" t="str">
        <f>IFERROR(AN244*(1+'7a.20YrDetails'!$F$9),"")</f>
        <v/>
      </c>
      <c r="AP244" s="1448" t="str">
        <f>IFERROR(AO244*(1+'7a.20YrDetails'!$F$9),"")</f>
        <v/>
      </c>
      <c r="AQ244" s="1448" t="str">
        <f>IFERROR(AP244*(1+'7a.20YrDetails'!$F$9),"")</f>
        <v/>
      </c>
      <c r="AR244" s="859"/>
      <c r="AS244" s="857"/>
      <c r="BP244" s="512" t="str">
        <f t="shared" si="63"/>
        <v/>
      </c>
      <c r="BR244" s="512" t="str">
        <f t="shared" si="58"/>
        <v/>
      </c>
    </row>
    <row r="245" spans="1:70" s="512" customFormat="1" ht="12.75">
      <c r="A245" s="514">
        <f t="shared" si="64"/>
        <v>233</v>
      </c>
      <c r="B245" s="592"/>
      <c r="C245" s="590"/>
      <c r="D245" s="515"/>
      <c r="E245" s="515"/>
      <c r="F245" s="516"/>
      <c r="G245" s="517"/>
      <c r="H245" s="515"/>
      <c r="I245" s="1341" t="str">
        <f>IFERROR(G245/HLOOKUP(H245,RentsUA!$B$8:$J$9,2),"")</f>
        <v/>
      </c>
      <c r="J245" s="515"/>
      <c r="K245" s="521"/>
      <c r="L245" s="857">
        <f t="shared" si="53"/>
        <v>0</v>
      </c>
      <c r="M245" s="856"/>
      <c r="N245" s="518">
        <f t="shared" si="54"/>
        <v>0</v>
      </c>
      <c r="O245" s="588" t="str">
        <f>IF($M245=0,"",IFERROR(($L245+$M245)/(HLOOKUP($D245,RentsUA!$K$12:$Q$35,19,FALSE)),""))</f>
        <v/>
      </c>
      <c r="P245" s="588" t="str">
        <f>IF($M245=0,"",IFERROR(($M245+K245+L245)/(HLOOKUP($D245,RentsUA!$K$12:$Q$35,19,FALSE)),""))</f>
        <v/>
      </c>
      <c r="Q245" s="519"/>
      <c r="R245" s="858" t="str">
        <f>IF($Q245=0,"",VLOOKUP($Q245,RentsUA!$A$12:$H$35,MATCH($D245,RentsUA!$A$12:$H$12,0),FALSE))</f>
        <v/>
      </c>
      <c r="S245" s="517"/>
      <c r="T245" s="859"/>
      <c r="U245" s="857"/>
      <c r="V245" s="858" t="str">
        <f t="shared" si="59"/>
        <v/>
      </c>
      <c r="W245" s="590"/>
      <c r="X245" s="519"/>
      <c r="Y245" s="518" t="str">
        <f>IF(X245=0,"",VLOOKUP($X245,RentsUA!$A$12:$H$35,MATCH($D245,RentsUA!$A$12:$H$12,0),FALSE))</f>
        <v/>
      </c>
      <c r="Z245" s="647" t="str">
        <f t="shared" si="55"/>
        <v/>
      </c>
      <c r="AA245" s="1680" t="str">
        <f>IF(H245="","",IF(G245/HLOOKUP($H245,RentsUA!$M$8:$T$9,2,FALSE)&gt;1,"&gt; 80%","&lt;= 80%"))</f>
        <v/>
      </c>
      <c r="AB245" s="1448"/>
      <c r="AC245" s="1448"/>
      <c r="AD245" s="784"/>
      <c r="AE245" s="521"/>
      <c r="AF245" s="1050" t="str">
        <f>IF(AD245="","",IF(AD245=Lists!$U$3,M245,IF(AD245=Lists!$U$4,V245,IF(AD245=Lists!$U$5,Y245-L245,AE245))))</f>
        <v/>
      </c>
      <c r="AG245" s="518" t="str">
        <f t="shared" si="56"/>
        <v/>
      </c>
      <c r="AH245" s="588" t="str">
        <f t="shared" si="57"/>
        <v/>
      </c>
      <c r="AI245" s="588" t="str">
        <f>IF($AF245=0,0,IFERROR(($L245+$AF245)/(HLOOKUP($D245,RentsUA!$K$12:$Q$35,19,FALSE)),""))</f>
        <v/>
      </c>
      <c r="AJ245" s="588" t="str">
        <f>IF($AF245=0,0,IFERROR(($AF245+K245+L245)/(HLOOKUP($D245,RentsUA!$K$12:$Q$35,19,FALSE)),""))</f>
        <v/>
      </c>
      <c r="AK245" s="588" t="str">
        <f t="shared" si="60"/>
        <v/>
      </c>
      <c r="AL245" s="588" t="str">
        <f t="shared" si="61"/>
        <v/>
      </c>
      <c r="AM245" s="1448" t="str">
        <f t="shared" si="62"/>
        <v/>
      </c>
      <c r="AN245" s="1448" t="str">
        <f>IFERROR(AM245*(1+'7a.20YrDetails'!$F$9),"")</f>
        <v/>
      </c>
      <c r="AO245" s="1448" t="str">
        <f>IFERROR(AN245*(1+'7a.20YrDetails'!$F$9),"")</f>
        <v/>
      </c>
      <c r="AP245" s="1448" t="str">
        <f>IFERROR(AO245*(1+'7a.20YrDetails'!$F$9),"")</f>
        <v/>
      </c>
      <c r="AQ245" s="1448" t="str">
        <f>IFERROR(AP245*(1+'7a.20YrDetails'!$F$9),"")</f>
        <v/>
      </c>
      <c r="AR245" s="859"/>
      <c r="AS245" s="857"/>
      <c r="BP245" s="512" t="str">
        <f t="shared" si="63"/>
        <v/>
      </c>
      <c r="BR245" s="512" t="str">
        <f t="shared" si="58"/>
        <v/>
      </c>
    </row>
    <row r="246" spans="1:70" s="512" customFormat="1" ht="12.75">
      <c r="A246" s="514">
        <f t="shared" si="64"/>
        <v>234</v>
      </c>
      <c r="B246" s="592"/>
      <c r="C246" s="590"/>
      <c r="D246" s="515"/>
      <c r="E246" s="515"/>
      <c r="F246" s="516"/>
      <c r="G246" s="517"/>
      <c r="H246" s="515"/>
      <c r="I246" s="1341" t="str">
        <f>IFERROR(G246/HLOOKUP(H246,RentsUA!$B$8:$J$9,2),"")</f>
        <v/>
      </c>
      <c r="J246" s="515"/>
      <c r="K246" s="521"/>
      <c r="L246" s="857">
        <f t="shared" si="53"/>
        <v>0</v>
      </c>
      <c r="M246" s="856"/>
      <c r="N246" s="518">
        <f t="shared" si="54"/>
        <v>0</v>
      </c>
      <c r="O246" s="588" t="str">
        <f>IF($M246=0,"",IFERROR(($L246+$M246)/(HLOOKUP($D246,RentsUA!$K$12:$Q$35,19,FALSE)),""))</f>
        <v/>
      </c>
      <c r="P246" s="588" t="str">
        <f>IF($M246=0,"",IFERROR(($M246+K246+L246)/(HLOOKUP($D246,RentsUA!$K$12:$Q$35,19,FALSE)),""))</f>
        <v/>
      </c>
      <c r="Q246" s="519"/>
      <c r="R246" s="858" t="str">
        <f>IF($Q246=0,"",VLOOKUP($Q246,RentsUA!$A$12:$H$35,MATCH($D246,RentsUA!$A$12:$H$12,0),FALSE))</f>
        <v/>
      </c>
      <c r="S246" s="517"/>
      <c r="T246" s="859"/>
      <c r="U246" s="857"/>
      <c r="V246" s="858" t="str">
        <f t="shared" si="59"/>
        <v/>
      </c>
      <c r="W246" s="590"/>
      <c r="X246" s="519"/>
      <c r="Y246" s="518" t="str">
        <f>IF(X246=0,"",VLOOKUP($X246,RentsUA!$A$12:$H$35,MATCH($D246,RentsUA!$A$12:$H$12,0),FALSE))</f>
        <v/>
      </c>
      <c r="Z246" s="647" t="str">
        <f t="shared" si="55"/>
        <v/>
      </c>
      <c r="AA246" s="1680" t="str">
        <f>IF(H246="","",IF(G246/HLOOKUP($H246,RentsUA!$M$8:$T$9,2,FALSE)&gt;1,"&gt; 80%","&lt;= 80%"))</f>
        <v/>
      </c>
      <c r="AB246" s="1448"/>
      <c r="AC246" s="1448"/>
      <c r="AD246" s="784"/>
      <c r="AE246" s="521"/>
      <c r="AF246" s="1050" t="str">
        <f>IF(AD246="","",IF(AD246=Lists!$U$3,M246,IF(AD246=Lists!$U$4,V246,IF(AD246=Lists!$U$5,Y246-L246,AE246))))</f>
        <v/>
      </c>
      <c r="AG246" s="518" t="str">
        <f t="shared" si="56"/>
        <v/>
      </c>
      <c r="AH246" s="588" t="str">
        <f t="shared" si="57"/>
        <v/>
      </c>
      <c r="AI246" s="588" t="str">
        <f>IF($AF246=0,0,IFERROR(($L246+$AF246)/(HLOOKUP($D246,RentsUA!$K$12:$Q$35,19,FALSE)),""))</f>
        <v/>
      </c>
      <c r="AJ246" s="588" t="str">
        <f>IF($AF246=0,0,IFERROR(($AF246+K246+L246)/(HLOOKUP($D246,RentsUA!$K$12:$Q$35,19,FALSE)),""))</f>
        <v/>
      </c>
      <c r="AK246" s="588" t="str">
        <f t="shared" si="60"/>
        <v/>
      </c>
      <c r="AL246" s="588" t="str">
        <f t="shared" si="61"/>
        <v/>
      </c>
      <c r="AM246" s="1448" t="str">
        <f t="shared" si="62"/>
        <v/>
      </c>
      <c r="AN246" s="1448" t="str">
        <f>IFERROR(AM246*(1+'7a.20YrDetails'!$F$9),"")</f>
        <v/>
      </c>
      <c r="AO246" s="1448" t="str">
        <f>IFERROR(AN246*(1+'7a.20YrDetails'!$F$9),"")</f>
        <v/>
      </c>
      <c r="AP246" s="1448" t="str">
        <f>IFERROR(AO246*(1+'7a.20YrDetails'!$F$9),"")</f>
        <v/>
      </c>
      <c r="AQ246" s="1448" t="str">
        <f>IFERROR(AP246*(1+'7a.20YrDetails'!$F$9),"")</f>
        <v/>
      </c>
      <c r="AR246" s="859"/>
      <c r="AS246" s="857"/>
      <c r="BP246" s="512" t="str">
        <f t="shared" si="63"/>
        <v/>
      </c>
      <c r="BR246" s="512" t="str">
        <f t="shared" si="58"/>
        <v/>
      </c>
    </row>
    <row r="247" spans="1:70" s="512" customFormat="1" ht="12.75">
      <c r="A247" s="514">
        <f t="shared" si="64"/>
        <v>235</v>
      </c>
      <c r="B247" s="592"/>
      <c r="C247" s="590"/>
      <c r="D247" s="515"/>
      <c r="E247" s="515"/>
      <c r="F247" s="516"/>
      <c r="G247" s="517"/>
      <c r="H247" s="515"/>
      <c r="I247" s="1341" t="str">
        <f>IFERROR(G247/HLOOKUP(H247,RentsUA!$B$8:$J$9,2),"")</f>
        <v/>
      </c>
      <c r="J247" s="515"/>
      <c r="K247" s="521"/>
      <c r="L247" s="857">
        <f t="shared" si="53"/>
        <v>0</v>
      </c>
      <c r="M247" s="856"/>
      <c r="N247" s="518">
        <f t="shared" si="54"/>
        <v>0</v>
      </c>
      <c r="O247" s="588" t="str">
        <f>IF($M247=0,"",IFERROR(($L247+$M247)/(HLOOKUP($D247,RentsUA!$K$12:$Q$35,19,FALSE)),""))</f>
        <v/>
      </c>
      <c r="P247" s="588" t="str">
        <f>IF($M247=0,"",IFERROR(($M247+K247+L247)/(HLOOKUP($D247,RentsUA!$K$12:$Q$35,19,FALSE)),""))</f>
        <v/>
      </c>
      <c r="Q247" s="519"/>
      <c r="R247" s="858" t="str">
        <f>IF($Q247=0,"",VLOOKUP($Q247,RentsUA!$A$12:$H$35,MATCH($D247,RentsUA!$A$12:$H$12,0),FALSE))</f>
        <v/>
      </c>
      <c r="S247" s="517"/>
      <c r="T247" s="859"/>
      <c r="U247" s="857"/>
      <c r="V247" s="858" t="str">
        <f t="shared" si="59"/>
        <v/>
      </c>
      <c r="W247" s="590"/>
      <c r="X247" s="519"/>
      <c r="Y247" s="518" t="str">
        <f>IF(X247=0,"",VLOOKUP($X247,RentsUA!$A$12:$H$35,MATCH($D247,RentsUA!$A$12:$H$12,0),FALSE))</f>
        <v/>
      </c>
      <c r="Z247" s="647" t="str">
        <f t="shared" si="55"/>
        <v/>
      </c>
      <c r="AA247" s="1680" t="str">
        <f>IF(H247="","",IF(G247/HLOOKUP($H247,RentsUA!$M$8:$T$9,2,FALSE)&gt;1,"&gt; 80%","&lt;= 80%"))</f>
        <v/>
      </c>
      <c r="AB247" s="1448"/>
      <c r="AC247" s="1448"/>
      <c r="AD247" s="784"/>
      <c r="AE247" s="521"/>
      <c r="AF247" s="1050" t="str">
        <f>IF(AD247="","",IF(AD247=Lists!$U$3,M247,IF(AD247=Lists!$U$4,V247,IF(AD247=Lists!$U$5,Y247-L247,AE247))))</f>
        <v/>
      </c>
      <c r="AG247" s="518" t="str">
        <f t="shared" si="56"/>
        <v/>
      </c>
      <c r="AH247" s="588" t="str">
        <f t="shared" si="57"/>
        <v/>
      </c>
      <c r="AI247" s="588" t="str">
        <f>IF($AF247=0,0,IFERROR(($L247+$AF247)/(HLOOKUP($D247,RentsUA!$K$12:$Q$35,19,FALSE)),""))</f>
        <v/>
      </c>
      <c r="AJ247" s="588" t="str">
        <f>IF($AF247=0,0,IFERROR(($AF247+K247+L247)/(HLOOKUP($D247,RentsUA!$K$12:$Q$35,19,FALSE)),""))</f>
        <v/>
      </c>
      <c r="AK247" s="588" t="str">
        <f t="shared" si="60"/>
        <v/>
      </c>
      <c r="AL247" s="588" t="str">
        <f t="shared" si="61"/>
        <v/>
      </c>
      <c r="AM247" s="1448" t="str">
        <f t="shared" si="62"/>
        <v/>
      </c>
      <c r="AN247" s="1448" t="str">
        <f>IFERROR(AM247*(1+'7a.20YrDetails'!$F$9),"")</f>
        <v/>
      </c>
      <c r="AO247" s="1448" t="str">
        <f>IFERROR(AN247*(1+'7a.20YrDetails'!$F$9),"")</f>
        <v/>
      </c>
      <c r="AP247" s="1448" t="str">
        <f>IFERROR(AO247*(1+'7a.20YrDetails'!$F$9),"")</f>
        <v/>
      </c>
      <c r="AQ247" s="1448" t="str">
        <f>IFERROR(AP247*(1+'7a.20YrDetails'!$F$9),"")</f>
        <v/>
      </c>
      <c r="AR247" s="859"/>
      <c r="AS247" s="857"/>
      <c r="BP247" s="512" t="str">
        <f t="shared" si="63"/>
        <v/>
      </c>
      <c r="BR247" s="512" t="str">
        <f t="shared" si="58"/>
        <v/>
      </c>
    </row>
    <row r="248" spans="1:70" s="512" customFormat="1" ht="12.75">
      <c r="A248" s="514">
        <f t="shared" si="64"/>
        <v>236</v>
      </c>
      <c r="B248" s="592"/>
      <c r="C248" s="590"/>
      <c r="D248" s="515"/>
      <c r="E248" s="515"/>
      <c r="F248" s="516"/>
      <c r="G248" s="517"/>
      <c r="H248" s="515"/>
      <c r="I248" s="1341" t="str">
        <f>IFERROR(G248/HLOOKUP(H248,RentsUA!$B$8:$J$9,2),"")</f>
        <v/>
      </c>
      <c r="J248" s="515"/>
      <c r="K248" s="521"/>
      <c r="L248" s="857">
        <f t="shared" si="53"/>
        <v>0</v>
      </c>
      <c r="M248" s="856"/>
      <c r="N248" s="518">
        <f t="shared" si="54"/>
        <v>0</v>
      </c>
      <c r="O248" s="588" t="str">
        <f>IF($M248=0,"",IFERROR(($L248+$M248)/(HLOOKUP($D248,RentsUA!$K$12:$Q$35,19,FALSE)),""))</f>
        <v/>
      </c>
      <c r="P248" s="588" t="str">
        <f>IF($M248=0,"",IFERROR(($M248+K248+L248)/(HLOOKUP($D248,RentsUA!$K$12:$Q$35,19,FALSE)),""))</f>
        <v/>
      </c>
      <c r="Q248" s="519"/>
      <c r="R248" s="858" t="str">
        <f>IF($Q248=0,"",VLOOKUP($Q248,RentsUA!$A$12:$H$35,MATCH($D248,RentsUA!$A$12:$H$12,0),FALSE))</f>
        <v/>
      </c>
      <c r="S248" s="517"/>
      <c r="T248" s="859"/>
      <c r="U248" s="857"/>
      <c r="V248" s="858" t="str">
        <f t="shared" si="59"/>
        <v/>
      </c>
      <c r="W248" s="590"/>
      <c r="X248" s="519"/>
      <c r="Y248" s="518" t="str">
        <f>IF(X248=0,"",VLOOKUP($X248,RentsUA!$A$12:$H$35,MATCH($D248,RentsUA!$A$12:$H$12,0),FALSE))</f>
        <v/>
      </c>
      <c r="Z248" s="647" t="str">
        <f t="shared" si="55"/>
        <v/>
      </c>
      <c r="AA248" s="1680" t="str">
        <f>IF(H248="","",IF(G248/HLOOKUP($H248,RentsUA!$M$8:$T$9,2,FALSE)&gt;1,"&gt; 80%","&lt;= 80%"))</f>
        <v/>
      </c>
      <c r="AB248" s="1448"/>
      <c r="AC248" s="1448"/>
      <c r="AD248" s="784"/>
      <c r="AE248" s="521"/>
      <c r="AF248" s="1050" t="str">
        <f>IF(AD248="","",IF(AD248=Lists!$U$3,M248,IF(AD248=Lists!$U$4,V248,IF(AD248=Lists!$U$5,Y248-L248,AE248))))</f>
        <v/>
      </c>
      <c r="AG248" s="518" t="str">
        <f t="shared" si="56"/>
        <v/>
      </c>
      <c r="AH248" s="588" t="str">
        <f t="shared" si="57"/>
        <v/>
      </c>
      <c r="AI248" s="588" t="str">
        <f>IF($AF248=0,0,IFERROR(($L248+$AF248)/(HLOOKUP($D248,RentsUA!$K$12:$Q$35,19,FALSE)),""))</f>
        <v/>
      </c>
      <c r="AJ248" s="588" t="str">
        <f>IF($AF248=0,0,IFERROR(($AF248+K248+L248)/(HLOOKUP($D248,RentsUA!$K$12:$Q$35,19,FALSE)),""))</f>
        <v/>
      </c>
      <c r="AK248" s="588" t="str">
        <f t="shared" si="60"/>
        <v/>
      </c>
      <c r="AL248" s="588" t="str">
        <f t="shared" si="61"/>
        <v/>
      </c>
      <c r="AM248" s="1448" t="str">
        <f t="shared" si="62"/>
        <v/>
      </c>
      <c r="AN248" s="1448" t="str">
        <f>IFERROR(AM248*(1+'7a.20YrDetails'!$F$9),"")</f>
        <v/>
      </c>
      <c r="AO248" s="1448" t="str">
        <f>IFERROR(AN248*(1+'7a.20YrDetails'!$F$9),"")</f>
        <v/>
      </c>
      <c r="AP248" s="1448" t="str">
        <f>IFERROR(AO248*(1+'7a.20YrDetails'!$F$9),"")</f>
        <v/>
      </c>
      <c r="AQ248" s="1448" t="str">
        <f>IFERROR(AP248*(1+'7a.20YrDetails'!$F$9),"")</f>
        <v/>
      </c>
      <c r="AR248" s="859"/>
      <c r="AS248" s="857"/>
      <c r="BP248" s="512" t="str">
        <f t="shared" si="63"/>
        <v/>
      </c>
      <c r="BR248" s="512" t="str">
        <f t="shared" si="58"/>
        <v/>
      </c>
    </row>
    <row r="249" spans="1:70" s="512" customFormat="1" ht="12.75">
      <c r="A249" s="514">
        <f t="shared" si="64"/>
        <v>237</v>
      </c>
      <c r="B249" s="592"/>
      <c r="C249" s="590"/>
      <c r="D249" s="515"/>
      <c r="E249" s="515"/>
      <c r="F249" s="516"/>
      <c r="G249" s="517"/>
      <c r="H249" s="515"/>
      <c r="I249" s="1341" t="str">
        <f>IFERROR(G249/HLOOKUP(H249,RentsUA!$B$8:$J$9,2),"")</f>
        <v/>
      </c>
      <c r="J249" s="515"/>
      <c r="K249" s="521"/>
      <c r="L249" s="857">
        <f t="shared" si="53"/>
        <v>0</v>
      </c>
      <c r="M249" s="856"/>
      <c r="N249" s="518">
        <f t="shared" si="54"/>
        <v>0</v>
      </c>
      <c r="O249" s="588" t="str">
        <f>IF($M249=0,"",IFERROR(($L249+$M249)/(HLOOKUP($D249,RentsUA!$K$12:$Q$35,19,FALSE)),""))</f>
        <v/>
      </c>
      <c r="P249" s="588" t="str">
        <f>IF($M249=0,"",IFERROR(($M249+K249+L249)/(HLOOKUP($D249,RentsUA!$K$12:$Q$35,19,FALSE)),""))</f>
        <v/>
      </c>
      <c r="Q249" s="519"/>
      <c r="R249" s="858" t="str">
        <f>IF($Q249=0,"",VLOOKUP($Q249,RentsUA!$A$12:$H$35,MATCH($D249,RentsUA!$A$12:$H$12,0),FALSE))</f>
        <v/>
      </c>
      <c r="S249" s="517"/>
      <c r="T249" s="859"/>
      <c r="U249" s="857"/>
      <c r="V249" s="858" t="str">
        <f t="shared" si="59"/>
        <v/>
      </c>
      <c r="W249" s="590"/>
      <c r="X249" s="519"/>
      <c r="Y249" s="518" t="str">
        <f>IF(X249=0,"",VLOOKUP($X249,RentsUA!$A$12:$H$35,MATCH($D249,RentsUA!$A$12:$H$12,0),FALSE))</f>
        <v/>
      </c>
      <c r="Z249" s="647" t="str">
        <f t="shared" si="55"/>
        <v/>
      </c>
      <c r="AA249" s="1680" t="str">
        <f>IF(H249="","",IF(G249/HLOOKUP($H249,RentsUA!$M$8:$T$9,2,FALSE)&gt;1,"&gt; 80%","&lt;= 80%"))</f>
        <v/>
      </c>
      <c r="AB249" s="1448"/>
      <c r="AC249" s="1448"/>
      <c r="AD249" s="784"/>
      <c r="AE249" s="521"/>
      <c r="AF249" s="1050" t="str">
        <f>IF(AD249="","",IF(AD249=Lists!$U$3,M249,IF(AD249=Lists!$U$4,V249,IF(AD249=Lists!$U$5,Y249-L249,AE249))))</f>
        <v/>
      </c>
      <c r="AG249" s="518" t="str">
        <f t="shared" si="56"/>
        <v/>
      </c>
      <c r="AH249" s="588" t="str">
        <f t="shared" si="57"/>
        <v/>
      </c>
      <c r="AI249" s="588" t="str">
        <f>IF($AF249=0,0,IFERROR(($L249+$AF249)/(HLOOKUP($D249,RentsUA!$K$12:$Q$35,19,FALSE)),""))</f>
        <v/>
      </c>
      <c r="AJ249" s="588" t="str">
        <f>IF($AF249=0,0,IFERROR(($AF249+K249+L249)/(HLOOKUP($D249,RentsUA!$K$12:$Q$35,19,FALSE)),""))</f>
        <v/>
      </c>
      <c r="AK249" s="588" t="str">
        <f t="shared" si="60"/>
        <v/>
      </c>
      <c r="AL249" s="588" t="str">
        <f t="shared" si="61"/>
        <v/>
      </c>
      <c r="AM249" s="1448" t="str">
        <f t="shared" si="62"/>
        <v/>
      </c>
      <c r="AN249" s="1448" t="str">
        <f>IFERROR(AM249*(1+'7a.20YrDetails'!$F$9),"")</f>
        <v/>
      </c>
      <c r="AO249" s="1448" t="str">
        <f>IFERROR(AN249*(1+'7a.20YrDetails'!$F$9),"")</f>
        <v/>
      </c>
      <c r="AP249" s="1448" t="str">
        <f>IFERROR(AO249*(1+'7a.20YrDetails'!$F$9),"")</f>
        <v/>
      </c>
      <c r="AQ249" s="1448" t="str">
        <f>IFERROR(AP249*(1+'7a.20YrDetails'!$F$9),"")</f>
        <v/>
      </c>
      <c r="AR249" s="859"/>
      <c r="AS249" s="857"/>
      <c r="BP249" s="512" t="str">
        <f t="shared" si="63"/>
        <v/>
      </c>
      <c r="BR249" s="512" t="str">
        <f t="shared" si="58"/>
        <v/>
      </c>
    </row>
    <row r="250" spans="1:70" s="512" customFormat="1" ht="12.75">
      <c r="A250" s="514">
        <f t="shared" si="64"/>
        <v>238</v>
      </c>
      <c r="B250" s="592"/>
      <c r="C250" s="590"/>
      <c r="D250" s="515"/>
      <c r="E250" s="515"/>
      <c r="F250" s="516"/>
      <c r="G250" s="517"/>
      <c r="H250" s="515"/>
      <c r="I250" s="1341" t="str">
        <f>IFERROR(G250/HLOOKUP(H250,RentsUA!$B$8:$J$9,2),"")</f>
        <v/>
      </c>
      <c r="J250" s="515"/>
      <c r="K250" s="521"/>
      <c r="L250" s="857">
        <f t="shared" si="53"/>
        <v>0</v>
      </c>
      <c r="M250" s="856"/>
      <c r="N250" s="518">
        <f t="shared" si="54"/>
        <v>0</v>
      </c>
      <c r="O250" s="588" t="str">
        <f>IF($M250=0,"",IFERROR(($L250+$M250)/(HLOOKUP($D250,RentsUA!$K$12:$Q$35,19,FALSE)),""))</f>
        <v/>
      </c>
      <c r="P250" s="588" t="str">
        <f>IF($M250=0,"",IFERROR(($M250+K250+L250)/(HLOOKUP($D250,RentsUA!$K$12:$Q$35,19,FALSE)),""))</f>
        <v/>
      </c>
      <c r="Q250" s="519"/>
      <c r="R250" s="858" t="str">
        <f>IF($Q250=0,"",VLOOKUP($Q250,RentsUA!$A$12:$H$35,MATCH($D250,RentsUA!$A$12:$H$12,0),FALSE))</f>
        <v/>
      </c>
      <c r="S250" s="517"/>
      <c r="T250" s="859"/>
      <c r="U250" s="857"/>
      <c r="V250" s="858" t="str">
        <f t="shared" si="59"/>
        <v/>
      </c>
      <c r="W250" s="590"/>
      <c r="X250" s="519"/>
      <c r="Y250" s="518" t="str">
        <f>IF(X250=0,"",VLOOKUP($X250,RentsUA!$A$12:$H$35,MATCH($D250,RentsUA!$A$12:$H$12,0),FALSE))</f>
        <v/>
      </c>
      <c r="Z250" s="647" t="str">
        <f t="shared" si="55"/>
        <v/>
      </c>
      <c r="AA250" s="1680" t="str">
        <f>IF(H250="","",IF(G250/HLOOKUP($H250,RentsUA!$M$8:$T$9,2,FALSE)&gt;1,"&gt; 80%","&lt;= 80%"))</f>
        <v/>
      </c>
      <c r="AB250" s="1448"/>
      <c r="AC250" s="1448"/>
      <c r="AD250" s="784"/>
      <c r="AE250" s="521"/>
      <c r="AF250" s="1050" t="str">
        <f>IF(AD250="","",IF(AD250=Lists!$U$3,M250,IF(AD250=Lists!$U$4,V250,IF(AD250=Lists!$U$5,Y250-L250,AE250))))</f>
        <v/>
      </c>
      <c r="AG250" s="518" t="str">
        <f t="shared" si="56"/>
        <v/>
      </c>
      <c r="AH250" s="588" t="str">
        <f t="shared" si="57"/>
        <v/>
      </c>
      <c r="AI250" s="588" t="str">
        <f>IF($AF250=0,0,IFERROR(($L250+$AF250)/(HLOOKUP($D250,RentsUA!$K$12:$Q$35,19,FALSE)),""))</f>
        <v/>
      </c>
      <c r="AJ250" s="588" t="str">
        <f>IF($AF250=0,0,IFERROR(($AF250+K250+L250)/(HLOOKUP($D250,RentsUA!$K$12:$Q$35,19,FALSE)),""))</f>
        <v/>
      </c>
      <c r="AK250" s="588" t="str">
        <f t="shared" si="60"/>
        <v/>
      </c>
      <c r="AL250" s="588" t="str">
        <f t="shared" si="61"/>
        <v/>
      </c>
      <c r="AM250" s="1448" t="str">
        <f t="shared" si="62"/>
        <v/>
      </c>
      <c r="AN250" s="1448" t="str">
        <f>IFERROR(AM250*(1+'7a.20YrDetails'!$F$9),"")</f>
        <v/>
      </c>
      <c r="AO250" s="1448" t="str">
        <f>IFERROR(AN250*(1+'7a.20YrDetails'!$F$9),"")</f>
        <v/>
      </c>
      <c r="AP250" s="1448" t="str">
        <f>IFERROR(AO250*(1+'7a.20YrDetails'!$F$9),"")</f>
        <v/>
      </c>
      <c r="AQ250" s="1448" t="str">
        <f>IFERROR(AP250*(1+'7a.20YrDetails'!$F$9),"")</f>
        <v/>
      </c>
      <c r="AR250" s="859"/>
      <c r="AS250" s="857"/>
      <c r="BP250" s="512" t="str">
        <f t="shared" si="63"/>
        <v/>
      </c>
      <c r="BR250" s="512" t="str">
        <f t="shared" si="58"/>
        <v/>
      </c>
    </row>
    <row r="251" spans="1:70" s="512" customFormat="1" ht="12.75">
      <c r="A251" s="514">
        <f t="shared" si="64"/>
        <v>239</v>
      </c>
      <c r="B251" s="592"/>
      <c r="C251" s="590"/>
      <c r="D251" s="515"/>
      <c r="E251" s="515"/>
      <c r="F251" s="516"/>
      <c r="G251" s="517"/>
      <c r="H251" s="515"/>
      <c r="I251" s="1341" t="str">
        <f>IFERROR(G251/HLOOKUP(H251,RentsUA!$B$8:$J$9,2),"")</f>
        <v/>
      </c>
      <c r="J251" s="515"/>
      <c r="K251" s="521"/>
      <c r="L251" s="857">
        <f t="shared" si="53"/>
        <v>0</v>
      </c>
      <c r="M251" s="856"/>
      <c r="N251" s="518">
        <f t="shared" si="54"/>
        <v>0</v>
      </c>
      <c r="O251" s="588" t="str">
        <f>IF($M251=0,"",IFERROR(($L251+$M251)/(HLOOKUP($D251,RentsUA!$K$12:$Q$35,19,FALSE)),""))</f>
        <v/>
      </c>
      <c r="P251" s="588" t="str">
        <f>IF($M251=0,"",IFERROR(($M251+K251+L251)/(HLOOKUP($D251,RentsUA!$K$12:$Q$35,19,FALSE)),""))</f>
        <v/>
      </c>
      <c r="Q251" s="519"/>
      <c r="R251" s="858" t="str">
        <f>IF($Q251=0,"",VLOOKUP($Q251,RentsUA!$A$12:$H$35,MATCH($D251,RentsUA!$A$12:$H$12,0),FALSE))</f>
        <v/>
      </c>
      <c r="S251" s="517"/>
      <c r="T251" s="859"/>
      <c r="U251" s="857"/>
      <c r="V251" s="858" t="str">
        <f t="shared" si="59"/>
        <v/>
      </c>
      <c r="W251" s="590"/>
      <c r="X251" s="519"/>
      <c r="Y251" s="518" t="str">
        <f>IF(X251=0,"",VLOOKUP($X251,RentsUA!$A$12:$H$35,MATCH($D251,RentsUA!$A$12:$H$12,0),FALSE))</f>
        <v/>
      </c>
      <c r="Z251" s="647" t="str">
        <f t="shared" si="55"/>
        <v/>
      </c>
      <c r="AA251" s="1680" t="str">
        <f>IF(H251="","",IF(G251/HLOOKUP($H251,RentsUA!$M$8:$T$9,2,FALSE)&gt;1,"&gt; 80%","&lt;= 80%"))</f>
        <v/>
      </c>
      <c r="AB251" s="1448"/>
      <c r="AC251" s="1448"/>
      <c r="AD251" s="784"/>
      <c r="AE251" s="521"/>
      <c r="AF251" s="1050" t="str">
        <f>IF(AD251="","",IF(AD251=Lists!$U$3,M251,IF(AD251=Lists!$U$4,V251,IF(AD251=Lists!$U$5,Y251-L251,AE251))))</f>
        <v/>
      </c>
      <c r="AG251" s="518" t="str">
        <f t="shared" si="56"/>
        <v/>
      </c>
      <c r="AH251" s="588" t="str">
        <f t="shared" si="57"/>
        <v/>
      </c>
      <c r="AI251" s="588" t="str">
        <f>IF($AF251=0,0,IFERROR(($L251+$AF251)/(HLOOKUP($D251,RentsUA!$K$12:$Q$35,19,FALSE)),""))</f>
        <v/>
      </c>
      <c r="AJ251" s="588" t="str">
        <f>IF($AF251=0,0,IFERROR(($AF251+K251+L251)/(HLOOKUP($D251,RentsUA!$K$12:$Q$35,19,FALSE)),""))</f>
        <v/>
      </c>
      <c r="AK251" s="588" t="str">
        <f t="shared" si="60"/>
        <v/>
      </c>
      <c r="AL251" s="588" t="str">
        <f t="shared" si="61"/>
        <v/>
      </c>
      <c r="AM251" s="1448" t="str">
        <f t="shared" si="62"/>
        <v/>
      </c>
      <c r="AN251" s="1448" t="str">
        <f>IFERROR(AM251*(1+'7a.20YrDetails'!$F$9),"")</f>
        <v/>
      </c>
      <c r="AO251" s="1448" t="str">
        <f>IFERROR(AN251*(1+'7a.20YrDetails'!$F$9),"")</f>
        <v/>
      </c>
      <c r="AP251" s="1448" t="str">
        <f>IFERROR(AO251*(1+'7a.20YrDetails'!$F$9),"")</f>
        <v/>
      </c>
      <c r="AQ251" s="1448" t="str">
        <f>IFERROR(AP251*(1+'7a.20YrDetails'!$F$9),"")</f>
        <v/>
      </c>
      <c r="AR251" s="859"/>
      <c r="AS251" s="857"/>
      <c r="BP251" s="512" t="str">
        <f t="shared" si="63"/>
        <v/>
      </c>
      <c r="BR251" s="512" t="str">
        <f t="shared" si="58"/>
        <v/>
      </c>
    </row>
    <row r="252" spans="1:70" s="512" customFormat="1" ht="12.75">
      <c r="A252" s="514">
        <f t="shared" si="64"/>
        <v>240</v>
      </c>
      <c r="B252" s="592"/>
      <c r="C252" s="590"/>
      <c r="D252" s="515"/>
      <c r="E252" s="515"/>
      <c r="F252" s="516"/>
      <c r="G252" s="517"/>
      <c r="H252" s="515"/>
      <c r="I252" s="1341" t="str">
        <f>IFERROR(G252/HLOOKUP(H252,RentsUA!$B$8:$J$9,2),"")</f>
        <v/>
      </c>
      <c r="J252" s="515"/>
      <c r="K252" s="521"/>
      <c r="L252" s="857">
        <f t="shared" si="53"/>
        <v>0</v>
      </c>
      <c r="M252" s="856"/>
      <c r="N252" s="518">
        <f t="shared" si="54"/>
        <v>0</v>
      </c>
      <c r="O252" s="588" t="str">
        <f>IF($M252=0,"",IFERROR(($L252+$M252)/(HLOOKUP($D252,RentsUA!$K$12:$Q$35,19,FALSE)),""))</f>
        <v/>
      </c>
      <c r="P252" s="588" t="str">
        <f>IF($M252=0,"",IFERROR(($M252+K252+L252)/(HLOOKUP($D252,RentsUA!$K$12:$Q$35,19,FALSE)),""))</f>
        <v/>
      </c>
      <c r="Q252" s="519"/>
      <c r="R252" s="858" t="str">
        <f>IF($Q252=0,"",VLOOKUP($Q252,RentsUA!$A$12:$H$35,MATCH($D252,RentsUA!$A$12:$H$12,0),FALSE))</f>
        <v/>
      </c>
      <c r="S252" s="517"/>
      <c r="T252" s="859"/>
      <c r="U252" s="857"/>
      <c r="V252" s="858" t="str">
        <f t="shared" si="59"/>
        <v/>
      </c>
      <c r="W252" s="590"/>
      <c r="X252" s="519"/>
      <c r="Y252" s="518" t="str">
        <f>IF(X252=0,"",VLOOKUP($X252,RentsUA!$A$12:$H$35,MATCH($D252,RentsUA!$A$12:$H$12,0),FALSE))</f>
        <v/>
      </c>
      <c r="Z252" s="647" t="str">
        <f t="shared" si="55"/>
        <v/>
      </c>
      <c r="AA252" s="1680" t="str">
        <f>IF(H252="","",IF(G252/HLOOKUP($H252,RentsUA!$M$8:$T$9,2,FALSE)&gt;1,"&gt; 80%","&lt;= 80%"))</f>
        <v/>
      </c>
      <c r="AB252" s="1448"/>
      <c r="AC252" s="1448"/>
      <c r="AD252" s="784"/>
      <c r="AE252" s="521"/>
      <c r="AF252" s="1050" t="str">
        <f>IF(AD252="","",IF(AD252=Lists!$U$3,M252,IF(AD252=Lists!$U$4,V252,IF(AD252=Lists!$U$5,Y252-L252,AE252))))</f>
        <v/>
      </c>
      <c r="AG252" s="518" t="str">
        <f t="shared" si="56"/>
        <v/>
      </c>
      <c r="AH252" s="588" t="str">
        <f t="shared" si="57"/>
        <v/>
      </c>
      <c r="AI252" s="588" t="str">
        <f>IF($AF252=0,0,IFERROR(($L252+$AF252)/(HLOOKUP($D252,RentsUA!$K$12:$Q$35,19,FALSE)),""))</f>
        <v/>
      </c>
      <c r="AJ252" s="588" t="str">
        <f>IF($AF252=0,0,IFERROR(($AF252+K252+L252)/(HLOOKUP($D252,RentsUA!$K$12:$Q$35,19,FALSE)),""))</f>
        <v/>
      </c>
      <c r="AK252" s="588" t="str">
        <f t="shared" si="60"/>
        <v/>
      </c>
      <c r="AL252" s="588" t="str">
        <f t="shared" si="61"/>
        <v/>
      </c>
      <c r="AM252" s="1448" t="str">
        <f t="shared" si="62"/>
        <v/>
      </c>
      <c r="AN252" s="1448" t="str">
        <f>IFERROR(AM252*(1+'7a.20YrDetails'!$F$9),"")</f>
        <v/>
      </c>
      <c r="AO252" s="1448" t="str">
        <f>IFERROR(AN252*(1+'7a.20YrDetails'!$F$9),"")</f>
        <v/>
      </c>
      <c r="AP252" s="1448" t="str">
        <f>IFERROR(AO252*(1+'7a.20YrDetails'!$F$9),"")</f>
        <v/>
      </c>
      <c r="AQ252" s="1448" t="str">
        <f>IFERROR(AP252*(1+'7a.20YrDetails'!$F$9),"")</f>
        <v/>
      </c>
      <c r="AR252" s="859"/>
      <c r="AS252" s="857"/>
      <c r="BP252" s="512" t="str">
        <f t="shared" si="63"/>
        <v/>
      </c>
      <c r="BR252" s="512" t="str">
        <f t="shared" si="58"/>
        <v/>
      </c>
    </row>
    <row r="253" spans="1:70" s="512" customFormat="1" ht="12.75">
      <c r="A253" s="514">
        <f t="shared" si="64"/>
        <v>241</v>
      </c>
      <c r="B253" s="592"/>
      <c r="C253" s="590"/>
      <c r="D253" s="515"/>
      <c r="E253" s="515"/>
      <c r="F253" s="516"/>
      <c r="G253" s="517"/>
      <c r="H253" s="515"/>
      <c r="I253" s="1341" t="str">
        <f>IFERROR(G253/HLOOKUP(H253,RentsUA!$B$8:$J$9,2),"")</f>
        <v/>
      </c>
      <c r="J253" s="515"/>
      <c r="K253" s="521"/>
      <c r="L253" s="857">
        <f t="shared" si="53"/>
        <v>0</v>
      </c>
      <c r="M253" s="856"/>
      <c r="N253" s="518">
        <f t="shared" si="54"/>
        <v>0</v>
      </c>
      <c r="O253" s="588" t="str">
        <f>IF($M253=0,"",IFERROR(($L253+$M253)/(HLOOKUP($D253,RentsUA!$K$12:$Q$35,19,FALSE)),""))</f>
        <v/>
      </c>
      <c r="P253" s="588" t="str">
        <f>IF($M253=0,"",IFERROR(($M253+K253+L253)/(HLOOKUP($D253,RentsUA!$K$12:$Q$35,19,FALSE)),""))</f>
        <v/>
      </c>
      <c r="Q253" s="519"/>
      <c r="R253" s="858" t="str">
        <f>IF($Q253=0,"",VLOOKUP($Q253,RentsUA!$A$12:$H$35,MATCH($D253,RentsUA!$A$12:$H$12,0),FALSE))</f>
        <v/>
      </c>
      <c r="S253" s="517"/>
      <c r="T253" s="859"/>
      <c r="U253" s="857"/>
      <c r="V253" s="858" t="str">
        <f t="shared" si="59"/>
        <v/>
      </c>
      <c r="W253" s="590"/>
      <c r="X253" s="519"/>
      <c r="Y253" s="518" t="str">
        <f>IF(X253=0,"",VLOOKUP($X253,RentsUA!$A$12:$H$35,MATCH($D253,RentsUA!$A$12:$H$12,0),FALSE))</f>
        <v/>
      </c>
      <c r="Z253" s="647" t="str">
        <f t="shared" si="55"/>
        <v/>
      </c>
      <c r="AA253" s="1680" t="str">
        <f>IF(H253="","",IF(G253/HLOOKUP($H253,RentsUA!$M$8:$T$9,2,FALSE)&gt;1,"&gt; 80%","&lt;= 80%"))</f>
        <v/>
      </c>
      <c r="AB253" s="1448"/>
      <c r="AC253" s="1448"/>
      <c r="AD253" s="784"/>
      <c r="AE253" s="521"/>
      <c r="AF253" s="1050" t="str">
        <f>IF(AD253="","",IF(AD253=Lists!$U$3,M253,IF(AD253=Lists!$U$4,V253,IF(AD253=Lists!$U$5,Y253-L253,AE253))))</f>
        <v/>
      </c>
      <c r="AG253" s="518" t="str">
        <f t="shared" si="56"/>
        <v/>
      </c>
      <c r="AH253" s="588" t="str">
        <f t="shared" si="57"/>
        <v/>
      </c>
      <c r="AI253" s="588" t="str">
        <f>IF($AF253=0,0,IFERROR(($L253+$AF253)/(HLOOKUP($D253,RentsUA!$K$12:$Q$35,19,FALSE)),""))</f>
        <v/>
      </c>
      <c r="AJ253" s="588" t="str">
        <f>IF($AF253=0,0,IFERROR(($AF253+K253+L253)/(HLOOKUP($D253,RentsUA!$K$12:$Q$35,19,FALSE)),""))</f>
        <v/>
      </c>
      <c r="AK253" s="588" t="str">
        <f t="shared" si="60"/>
        <v/>
      </c>
      <c r="AL253" s="588" t="str">
        <f t="shared" si="61"/>
        <v/>
      </c>
      <c r="AM253" s="1448" t="str">
        <f t="shared" si="62"/>
        <v/>
      </c>
      <c r="AN253" s="1448" t="str">
        <f>IFERROR(AM253*(1+'7a.20YrDetails'!$F$9),"")</f>
        <v/>
      </c>
      <c r="AO253" s="1448" t="str">
        <f>IFERROR(AN253*(1+'7a.20YrDetails'!$F$9),"")</f>
        <v/>
      </c>
      <c r="AP253" s="1448" t="str">
        <f>IFERROR(AO253*(1+'7a.20YrDetails'!$F$9),"")</f>
        <v/>
      </c>
      <c r="AQ253" s="1448" t="str">
        <f>IFERROR(AP253*(1+'7a.20YrDetails'!$F$9),"")</f>
        <v/>
      </c>
      <c r="AR253" s="859"/>
      <c r="AS253" s="857"/>
      <c r="BP253" s="512" t="str">
        <f t="shared" si="63"/>
        <v/>
      </c>
      <c r="BR253" s="512" t="str">
        <f t="shared" si="58"/>
        <v/>
      </c>
    </row>
    <row r="254" spans="1:70" s="512" customFormat="1" ht="12.75">
      <c r="A254" s="514">
        <f t="shared" si="64"/>
        <v>242</v>
      </c>
      <c r="B254" s="592"/>
      <c r="C254" s="590"/>
      <c r="D254" s="515"/>
      <c r="E254" s="515"/>
      <c r="F254" s="516"/>
      <c r="G254" s="517"/>
      <c r="H254" s="515"/>
      <c r="I254" s="1341" t="str">
        <f>IFERROR(G254/HLOOKUP(H254,RentsUA!$B$8:$J$9,2),"")</f>
        <v/>
      </c>
      <c r="J254" s="515"/>
      <c r="K254" s="521"/>
      <c r="L254" s="857">
        <f t="shared" si="53"/>
        <v>0</v>
      </c>
      <c r="M254" s="856"/>
      <c r="N254" s="518">
        <f t="shared" si="54"/>
        <v>0</v>
      </c>
      <c r="O254" s="588" t="str">
        <f>IF($M254=0,"",IFERROR(($L254+$M254)/(HLOOKUP($D254,RentsUA!$K$12:$Q$35,19,FALSE)),""))</f>
        <v/>
      </c>
      <c r="P254" s="588" t="str">
        <f>IF($M254=0,"",IFERROR(($M254+K254+L254)/(HLOOKUP($D254,RentsUA!$K$12:$Q$35,19,FALSE)),""))</f>
        <v/>
      </c>
      <c r="Q254" s="519"/>
      <c r="R254" s="858" t="str">
        <f>IF($Q254=0,"",VLOOKUP($Q254,RentsUA!$A$12:$H$35,MATCH($D254,RentsUA!$A$12:$H$12,0),FALSE))</f>
        <v/>
      </c>
      <c r="S254" s="517"/>
      <c r="T254" s="859"/>
      <c r="U254" s="857"/>
      <c r="V254" s="858" t="str">
        <f t="shared" si="59"/>
        <v/>
      </c>
      <c r="W254" s="590"/>
      <c r="X254" s="519"/>
      <c r="Y254" s="518" t="str">
        <f>IF(X254=0,"",VLOOKUP($X254,RentsUA!$A$12:$H$35,MATCH($D254,RentsUA!$A$12:$H$12,0),FALSE))</f>
        <v/>
      </c>
      <c r="Z254" s="647" t="str">
        <f t="shared" si="55"/>
        <v/>
      </c>
      <c r="AA254" s="1680" t="str">
        <f>IF(H254="","",IF(G254/HLOOKUP($H254,RentsUA!$M$8:$T$9,2,FALSE)&gt;1,"&gt; 80%","&lt;= 80%"))</f>
        <v/>
      </c>
      <c r="AB254" s="1448"/>
      <c r="AC254" s="1448"/>
      <c r="AD254" s="784"/>
      <c r="AE254" s="521"/>
      <c r="AF254" s="1050" t="str">
        <f>IF(AD254="","",IF(AD254=Lists!$U$3,M254,IF(AD254=Lists!$U$4,V254,IF(AD254=Lists!$U$5,Y254-L254,AE254))))</f>
        <v/>
      </c>
      <c r="AG254" s="518" t="str">
        <f t="shared" si="56"/>
        <v/>
      </c>
      <c r="AH254" s="588" t="str">
        <f t="shared" si="57"/>
        <v/>
      </c>
      <c r="AI254" s="588" t="str">
        <f>IF($AF254=0,0,IFERROR(($L254+$AF254)/(HLOOKUP($D254,RentsUA!$K$12:$Q$35,19,FALSE)),""))</f>
        <v/>
      </c>
      <c r="AJ254" s="588" t="str">
        <f>IF($AF254=0,0,IFERROR(($AF254+K254+L254)/(HLOOKUP($D254,RentsUA!$K$12:$Q$35,19,FALSE)),""))</f>
        <v/>
      </c>
      <c r="AK254" s="588" t="str">
        <f t="shared" si="60"/>
        <v/>
      </c>
      <c r="AL254" s="588" t="str">
        <f t="shared" si="61"/>
        <v/>
      </c>
      <c r="AM254" s="1448" t="str">
        <f t="shared" si="62"/>
        <v/>
      </c>
      <c r="AN254" s="1448" t="str">
        <f>IFERROR(AM254*(1+'7a.20YrDetails'!$F$9),"")</f>
        <v/>
      </c>
      <c r="AO254" s="1448" t="str">
        <f>IFERROR(AN254*(1+'7a.20YrDetails'!$F$9),"")</f>
        <v/>
      </c>
      <c r="AP254" s="1448" t="str">
        <f>IFERROR(AO254*(1+'7a.20YrDetails'!$F$9),"")</f>
        <v/>
      </c>
      <c r="AQ254" s="1448" t="str">
        <f>IFERROR(AP254*(1+'7a.20YrDetails'!$F$9),"")</f>
        <v/>
      </c>
      <c r="AR254" s="859"/>
      <c r="AS254" s="857"/>
      <c r="BP254" s="512" t="str">
        <f t="shared" si="63"/>
        <v/>
      </c>
      <c r="BR254" s="512" t="str">
        <f t="shared" si="58"/>
        <v/>
      </c>
    </row>
    <row r="255" spans="1:70" s="512" customFormat="1" ht="12.75">
      <c r="A255" s="514">
        <f t="shared" si="64"/>
        <v>243</v>
      </c>
      <c r="B255" s="592"/>
      <c r="C255" s="590"/>
      <c r="D255" s="515"/>
      <c r="E255" s="515"/>
      <c r="F255" s="516"/>
      <c r="G255" s="517"/>
      <c r="H255" s="515"/>
      <c r="I255" s="1341" t="str">
        <f>IFERROR(G255/HLOOKUP(H255,RentsUA!$B$8:$J$9,2),"")</f>
        <v/>
      </c>
      <c r="J255" s="515"/>
      <c r="K255" s="521"/>
      <c r="L255" s="857">
        <f t="shared" si="53"/>
        <v>0</v>
      </c>
      <c r="M255" s="856"/>
      <c r="N255" s="518">
        <f t="shared" si="54"/>
        <v>0</v>
      </c>
      <c r="O255" s="588" t="str">
        <f>IF($M255=0,"",IFERROR(($L255+$M255)/(HLOOKUP($D255,RentsUA!$K$12:$Q$35,19,FALSE)),""))</f>
        <v/>
      </c>
      <c r="P255" s="588" t="str">
        <f>IF($M255=0,"",IFERROR(($M255+K255+L255)/(HLOOKUP($D255,RentsUA!$K$12:$Q$35,19,FALSE)),""))</f>
        <v/>
      </c>
      <c r="Q255" s="519"/>
      <c r="R255" s="858" t="str">
        <f>IF($Q255=0,"",VLOOKUP($Q255,RentsUA!$A$12:$H$35,MATCH($D255,RentsUA!$A$12:$H$12,0),FALSE))</f>
        <v/>
      </c>
      <c r="S255" s="517"/>
      <c r="T255" s="859"/>
      <c r="U255" s="857"/>
      <c r="V255" s="858" t="str">
        <f t="shared" si="59"/>
        <v/>
      </c>
      <c r="W255" s="590"/>
      <c r="X255" s="519"/>
      <c r="Y255" s="518" t="str">
        <f>IF(X255=0,"",VLOOKUP($X255,RentsUA!$A$12:$H$35,MATCH($D255,RentsUA!$A$12:$H$12,0),FALSE))</f>
        <v/>
      </c>
      <c r="Z255" s="647" t="str">
        <f t="shared" si="55"/>
        <v/>
      </c>
      <c r="AA255" s="1680" t="str">
        <f>IF(H255="","",IF(G255/HLOOKUP($H255,RentsUA!$M$8:$T$9,2,FALSE)&gt;1,"&gt; 80%","&lt;= 80%"))</f>
        <v/>
      </c>
      <c r="AB255" s="1448"/>
      <c r="AC255" s="1448"/>
      <c r="AD255" s="784"/>
      <c r="AE255" s="521"/>
      <c r="AF255" s="1050" t="str">
        <f>IF(AD255="","",IF(AD255=Lists!$U$3,M255,IF(AD255=Lists!$U$4,V255,IF(AD255=Lists!$U$5,Y255-L255,AE255))))</f>
        <v/>
      </c>
      <c r="AG255" s="518" t="str">
        <f t="shared" si="56"/>
        <v/>
      </c>
      <c r="AH255" s="588" t="str">
        <f t="shared" si="57"/>
        <v/>
      </c>
      <c r="AI255" s="588" t="str">
        <f>IF($AF255=0,0,IFERROR(($L255+$AF255)/(HLOOKUP($D255,RentsUA!$K$12:$Q$35,19,FALSE)),""))</f>
        <v/>
      </c>
      <c r="AJ255" s="588" t="str">
        <f>IF($AF255=0,0,IFERROR(($AF255+K255+L255)/(HLOOKUP($D255,RentsUA!$K$12:$Q$35,19,FALSE)),""))</f>
        <v/>
      </c>
      <c r="AK255" s="588" t="str">
        <f t="shared" si="60"/>
        <v/>
      </c>
      <c r="AL255" s="588" t="str">
        <f t="shared" si="61"/>
        <v/>
      </c>
      <c r="AM255" s="1448" t="str">
        <f t="shared" si="62"/>
        <v/>
      </c>
      <c r="AN255" s="1448" t="str">
        <f>IFERROR(AM255*(1+'7a.20YrDetails'!$F$9),"")</f>
        <v/>
      </c>
      <c r="AO255" s="1448" t="str">
        <f>IFERROR(AN255*(1+'7a.20YrDetails'!$F$9),"")</f>
        <v/>
      </c>
      <c r="AP255" s="1448" t="str">
        <f>IFERROR(AO255*(1+'7a.20YrDetails'!$F$9),"")</f>
        <v/>
      </c>
      <c r="AQ255" s="1448" t="str">
        <f>IFERROR(AP255*(1+'7a.20YrDetails'!$F$9),"")</f>
        <v/>
      </c>
      <c r="AR255" s="859"/>
      <c r="AS255" s="857"/>
      <c r="BP255" s="512" t="str">
        <f t="shared" si="63"/>
        <v/>
      </c>
      <c r="BR255" s="512" t="str">
        <f t="shared" si="58"/>
        <v/>
      </c>
    </row>
    <row r="256" spans="1:70" s="512" customFormat="1" ht="12.75">
      <c r="A256" s="514">
        <f t="shared" si="64"/>
        <v>244</v>
      </c>
      <c r="B256" s="592"/>
      <c r="C256" s="590"/>
      <c r="D256" s="515"/>
      <c r="E256" s="515"/>
      <c r="F256" s="516"/>
      <c r="G256" s="517"/>
      <c r="H256" s="515"/>
      <c r="I256" s="1341" t="str">
        <f>IFERROR(G256/HLOOKUP(H256,RentsUA!$B$8:$J$9,2),"")</f>
        <v/>
      </c>
      <c r="J256" s="515"/>
      <c r="K256" s="521"/>
      <c r="L256" s="857">
        <f t="shared" si="53"/>
        <v>0</v>
      </c>
      <c r="M256" s="856"/>
      <c r="N256" s="518">
        <f t="shared" si="54"/>
        <v>0</v>
      </c>
      <c r="O256" s="588" t="str">
        <f>IF($M256=0,"",IFERROR(($L256+$M256)/(HLOOKUP($D256,RentsUA!$K$12:$Q$35,19,FALSE)),""))</f>
        <v/>
      </c>
      <c r="P256" s="588" t="str">
        <f>IF($M256=0,"",IFERROR(($M256+K256+L256)/(HLOOKUP($D256,RentsUA!$K$12:$Q$35,19,FALSE)),""))</f>
        <v/>
      </c>
      <c r="Q256" s="519"/>
      <c r="R256" s="858" t="str">
        <f>IF($Q256=0,"",VLOOKUP($Q256,RentsUA!$A$12:$H$35,MATCH($D256,RentsUA!$A$12:$H$12,0),FALSE))</f>
        <v/>
      </c>
      <c r="S256" s="517"/>
      <c r="T256" s="859"/>
      <c r="U256" s="857"/>
      <c r="V256" s="858" t="str">
        <f t="shared" si="59"/>
        <v/>
      </c>
      <c r="W256" s="590"/>
      <c r="X256" s="519"/>
      <c r="Y256" s="518" t="str">
        <f>IF(X256=0,"",VLOOKUP($X256,RentsUA!$A$12:$H$35,MATCH($D256,RentsUA!$A$12:$H$12,0),FALSE))</f>
        <v/>
      </c>
      <c r="Z256" s="647" t="str">
        <f t="shared" si="55"/>
        <v/>
      </c>
      <c r="AA256" s="1680" t="str">
        <f>IF(H256="","",IF(G256/HLOOKUP($H256,RentsUA!$M$8:$T$9,2,FALSE)&gt;1,"&gt; 80%","&lt;= 80%"))</f>
        <v/>
      </c>
      <c r="AB256" s="1448"/>
      <c r="AC256" s="1448"/>
      <c r="AD256" s="784"/>
      <c r="AE256" s="521"/>
      <c r="AF256" s="1050" t="str">
        <f>IF(AD256="","",IF(AD256=Lists!$U$3,M256,IF(AD256=Lists!$U$4,V256,IF(AD256=Lists!$U$5,Y256-L256,AE256))))</f>
        <v/>
      </c>
      <c r="AG256" s="518" t="str">
        <f t="shared" si="56"/>
        <v/>
      </c>
      <c r="AH256" s="588" t="str">
        <f t="shared" si="57"/>
        <v/>
      </c>
      <c r="AI256" s="588" t="str">
        <f>IF($AF256=0,0,IFERROR(($L256+$AF256)/(HLOOKUP($D256,RentsUA!$K$12:$Q$35,19,FALSE)),""))</f>
        <v/>
      </c>
      <c r="AJ256" s="588" t="str">
        <f>IF($AF256=0,0,IFERROR(($AF256+K256+L256)/(HLOOKUP($D256,RentsUA!$K$12:$Q$35,19,FALSE)),""))</f>
        <v/>
      </c>
      <c r="AK256" s="588" t="str">
        <f t="shared" si="60"/>
        <v/>
      </c>
      <c r="AL256" s="588" t="str">
        <f t="shared" si="61"/>
        <v/>
      </c>
      <c r="AM256" s="1448" t="str">
        <f t="shared" si="62"/>
        <v/>
      </c>
      <c r="AN256" s="1448" t="str">
        <f>IFERROR(AM256*(1+'7a.20YrDetails'!$F$9),"")</f>
        <v/>
      </c>
      <c r="AO256" s="1448" t="str">
        <f>IFERROR(AN256*(1+'7a.20YrDetails'!$F$9),"")</f>
        <v/>
      </c>
      <c r="AP256" s="1448" t="str">
        <f>IFERROR(AO256*(1+'7a.20YrDetails'!$F$9),"")</f>
        <v/>
      </c>
      <c r="AQ256" s="1448" t="str">
        <f>IFERROR(AP256*(1+'7a.20YrDetails'!$F$9),"")</f>
        <v/>
      </c>
      <c r="AR256" s="859"/>
      <c r="AS256" s="857"/>
      <c r="BP256" s="512" t="str">
        <f t="shared" si="63"/>
        <v/>
      </c>
      <c r="BR256" s="512" t="str">
        <f t="shared" si="58"/>
        <v/>
      </c>
    </row>
    <row r="257" spans="1:70" s="512" customFormat="1" ht="12.75">
      <c r="A257" s="514">
        <f t="shared" si="64"/>
        <v>245</v>
      </c>
      <c r="B257" s="592"/>
      <c r="C257" s="590"/>
      <c r="D257" s="515"/>
      <c r="E257" s="515"/>
      <c r="F257" s="516"/>
      <c r="G257" s="517"/>
      <c r="H257" s="515"/>
      <c r="I257" s="1341" t="str">
        <f>IFERROR(G257/HLOOKUP(H257,RentsUA!$B$8:$J$9,2),"")</f>
        <v/>
      </c>
      <c r="J257" s="515"/>
      <c r="K257" s="521"/>
      <c r="L257" s="857">
        <f t="shared" si="53"/>
        <v>0</v>
      </c>
      <c r="M257" s="856"/>
      <c r="N257" s="518">
        <f t="shared" si="54"/>
        <v>0</v>
      </c>
      <c r="O257" s="588" t="str">
        <f>IF($M257=0,"",IFERROR(($L257+$M257)/(HLOOKUP($D257,RentsUA!$K$12:$Q$35,19,FALSE)),""))</f>
        <v/>
      </c>
      <c r="P257" s="588" t="str">
        <f>IF($M257=0,"",IFERROR(($M257+K257+L257)/(HLOOKUP($D257,RentsUA!$K$12:$Q$35,19,FALSE)),""))</f>
        <v/>
      </c>
      <c r="Q257" s="519"/>
      <c r="R257" s="858" t="str">
        <f>IF($Q257=0,"",VLOOKUP($Q257,RentsUA!$A$12:$H$35,MATCH($D257,RentsUA!$A$12:$H$12,0),FALSE))</f>
        <v/>
      </c>
      <c r="S257" s="517"/>
      <c r="T257" s="859"/>
      <c r="U257" s="857"/>
      <c r="V257" s="858" t="str">
        <f t="shared" si="59"/>
        <v/>
      </c>
      <c r="W257" s="590"/>
      <c r="X257" s="519"/>
      <c r="Y257" s="518" t="str">
        <f>IF(X257=0,"",VLOOKUP($X257,RentsUA!$A$12:$H$35,MATCH($D257,RentsUA!$A$12:$H$12,0),FALSE))</f>
        <v/>
      </c>
      <c r="Z257" s="647" t="str">
        <f t="shared" si="55"/>
        <v/>
      </c>
      <c r="AA257" s="1680" t="str">
        <f>IF(H257="","",IF(G257/HLOOKUP($H257,RentsUA!$M$8:$T$9,2,FALSE)&gt;1,"&gt; 80%","&lt;= 80%"))</f>
        <v/>
      </c>
      <c r="AB257" s="1448"/>
      <c r="AC257" s="1448"/>
      <c r="AD257" s="784"/>
      <c r="AE257" s="521"/>
      <c r="AF257" s="1050" t="str">
        <f>IF(AD257="","",IF(AD257=Lists!$U$3,M257,IF(AD257=Lists!$U$4,V257,IF(AD257=Lists!$U$5,Y257-L257,AE257))))</f>
        <v/>
      </c>
      <c r="AG257" s="518" t="str">
        <f t="shared" si="56"/>
        <v/>
      </c>
      <c r="AH257" s="588" t="str">
        <f t="shared" si="57"/>
        <v/>
      </c>
      <c r="AI257" s="588" t="str">
        <f>IF($AF257=0,0,IFERROR(($L257+$AF257)/(HLOOKUP($D257,RentsUA!$K$12:$Q$35,19,FALSE)),""))</f>
        <v/>
      </c>
      <c r="AJ257" s="588" t="str">
        <f>IF($AF257=0,0,IFERROR(($AF257+K257+L257)/(HLOOKUP($D257,RentsUA!$K$12:$Q$35,19,FALSE)),""))</f>
        <v/>
      </c>
      <c r="AK257" s="588" t="str">
        <f t="shared" si="60"/>
        <v/>
      </c>
      <c r="AL257" s="588" t="str">
        <f t="shared" si="61"/>
        <v/>
      </c>
      <c r="AM257" s="1448" t="str">
        <f t="shared" si="62"/>
        <v/>
      </c>
      <c r="AN257" s="1448" t="str">
        <f>IFERROR(AM257*(1+'7a.20YrDetails'!$F$9),"")</f>
        <v/>
      </c>
      <c r="AO257" s="1448" t="str">
        <f>IFERROR(AN257*(1+'7a.20YrDetails'!$F$9),"")</f>
        <v/>
      </c>
      <c r="AP257" s="1448" t="str">
        <f>IFERROR(AO257*(1+'7a.20YrDetails'!$F$9),"")</f>
        <v/>
      </c>
      <c r="AQ257" s="1448" t="str">
        <f>IFERROR(AP257*(1+'7a.20YrDetails'!$F$9),"")</f>
        <v/>
      </c>
      <c r="AR257" s="859"/>
      <c r="AS257" s="857"/>
      <c r="BP257" s="512" t="str">
        <f t="shared" si="63"/>
        <v/>
      </c>
      <c r="BR257" s="512" t="str">
        <f t="shared" si="58"/>
        <v/>
      </c>
    </row>
    <row r="258" spans="1:70" s="512" customFormat="1" ht="12.75">
      <c r="A258" s="514">
        <f t="shared" si="64"/>
        <v>246</v>
      </c>
      <c r="B258" s="592"/>
      <c r="C258" s="590"/>
      <c r="D258" s="515"/>
      <c r="E258" s="515"/>
      <c r="F258" s="516"/>
      <c r="G258" s="517"/>
      <c r="H258" s="515"/>
      <c r="I258" s="1341" t="str">
        <f>IFERROR(G258/HLOOKUP(H258,RentsUA!$B$8:$J$9,2),"")</f>
        <v/>
      </c>
      <c r="J258" s="515"/>
      <c r="K258" s="521"/>
      <c r="L258" s="857">
        <f t="shared" si="53"/>
        <v>0</v>
      </c>
      <c r="M258" s="856"/>
      <c r="N258" s="518">
        <f t="shared" si="54"/>
        <v>0</v>
      </c>
      <c r="O258" s="588" t="str">
        <f>IF($M258=0,"",IFERROR(($L258+$M258)/(HLOOKUP($D258,RentsUA!$K$12:$Q$35,19,FALSE)),""))</f>
        <v/>
      </c>
      <c r="P258" s="588" t="str">
        <f>IF($M258=0,"",IFERROR(($M258+K258+L258)/(HLOOKUP($D258,RentsUA!$K$12:$Q$35,19,FALSE)),""))</f>
        <v/>
      </c>
      <c r="Q258" s="519"/>
      <c r="R258" s="858" t="str">
        <f>IF($Q258=0,"",VLOOKUP($Q258,RentsUA!$A$12:$H$35,MATCH($D258,RentsUA!$A$12:$H$12,0),FALSE))</f>
        <v/>
      </c>
      <c r="S258" s="517"/>
      <c r="T258" s="859"/>
      <c r="U258" s="857"/>
      <c r="V258" s="858" t="str">
        <f t="shared" si="59"/>
        <v/>
      </c>
      <c r="W258" s="590"/>
      <c r="X258" s="519"/>
      <c r="Y258" s="518" t="str">
        <f>IF(X258=0,"",VLOOKUP($X258,RentsUA!$A$12:$H$35,MATCH($D258,RentsUA!$A$12:$H$12,0),FALSE))</f>
        <v/>
      </c>
      <c r="Z258" s="647" t="str">
        <f t="shared" si="55"/>
        <v/>
      </c>
      <c r="AA258" s="1680" t="str">
        <f>IF(H258="","",IF(G258/HLOOKUP($H258,RentsUA!$M$8:$T$9,2,FALSE)&gt;1,"&gt; 80%","&lt;= 80%"))</f>
        <v/>
      </c>
      <c r="AB258" s="1448"/>
      <c r="AC258" s="1448"/>
      <c r="AD258" s="784"/>
      <c r="AE258" s="521"/>
      <c r="AF258" s="1050" t="str">
        <f>IF(AD258="","",IF(AD258=Lists!$U$3,M258,IF(AD258=Lists!$U$4,V258,IF(AD258=Lists!$U$5,Y258-L258,AE258))))</f>
        <v/>
      </c>
      <c r="AG258" s="518" t="str">
        <f t="shared" si="56"/>
        <v/>
      </c>
      <c r="AH258" s="588" t="str">
        <f t="shared" si="57"/>
        <v/>
      </c>
      <c r="AI258" s="588" t="str">
        <f>IF($AF258=0,0,IFERROR(($L258+$AF258)/(HLOOKUP($D258,RentsUA!$K$12:$Q$35,19,FALSE)),""))</f>
        <v/>
      </c>
      <c r="AJ258" s="588" t="str">
        <f>IF($AF258=0,0,IFERROR(($AF258+K258+L258)/(HLOOKUP($D258,RentsUA!$K$12:$Q$35,19,FALSE)),""))</f>
        <v/>
      </c>
      <c r="AK258" s="588" t="str">
        <f t="shared" si="60"/>
        <v/>
      </c>
      <c r="AL258" s="588" t="str">
        <f t="shared" si="61"/>
        <v/>
      </c>
      <c r="AM258" s="1448" t="str">
        <f t="shared" si="62"/>
        <v/>
      </c>
      <c r="AN258" s="1448" t="str">
        <f>IFERROR(AM258*(1+'7a.20YrDetails'!$F$9),"")</f>
        <v/>
      </c>
      <c r="AO258" s="1448" t="str">
        <f>IFERROR(AN258*(1+'7a.20YrDetails'!$F$9),"")</f>
        <v/>
      </c>
      <c r="AP258" s="1448" t="str">
        <f>IFERROR(AO258*(1+'7a.20YrDetails'!$F$9),"")</f>
        <v/>
      </c>
      <c r="AQ258" s="1448" t="str">
        <f>IFERROR(AP258*(1+'7a.20YrDetails'!$F$9),"")</f>
        <v/>
      </c>
      <c r="AR258" s="859"/>
      <c r="AS258" s="857"/>
      <c r="BP258" s="512" t="str">
        <f t="shared" si="63"/>
        <v/>
      </c>
      <c r="BR258" s="512" t="str">
        <f t="shared" si="58"/>
        <v/>
      </c>
    </row>
    <row r="259" spans="1:70" s="512" customFormat="1" ht="12.75">
      <c r="A259" s="514">
        <f t="shared" si="64"/>
        <v>247</v>
      </c>
      <c r="B259" s="592"/>
      <c r="C259" s="590"/>
      <c r="D259" s="515"/>
      <c r="E259" s="515"/>
      <c r="F259" s="516"/>
      <c r="G259" s="517"/>
      <c r="H259" s="515"/>
      <c r="I259" s="1341" t="str">
        <f>IFERROR(G259/HLOOKUP(H259,RentsUA!$B$8:$J$9,2),"")</f>
        <v/>
      </c>
      <c r="J259" s="515"/>
      <c r="K259" s="521"/>
      <c r="L259" s="857">
        <f t="shared" si="53"/>
        <v>0</v>
      </c>
      <c r="M259" s="856"/>
      <c r="N259" s="518">
        <f t="shared" si="54"/>
        <v>0</v>
      </c>
      <c r="O259" s="588" t="str">
        <f>IF($M259=0,"",IFERROR(($L259+$M259)/(HLOOKUP($D259,RentsUA!$K$12:$Q$35,19,FALSE)),""))</f>
        <v/>
      </c>
      <c r="P259" s="588" t="str">
        <f>IF($M259=0,"",IFERROR(($M259+K259+L259)/(HLOOKUP($D259,RentsUA!$K$12:$Q$35,19,FALSE)),""))</f>
        <v/>
      </c>
      <c r="Q259" s="519"/>
      <c r="R259" s="858" t="str">
        <f>IF($Q259=0,"",VLOOKUP($Q259,RentsUA!$A$12:$H$35,MATCH($D259,RentsUA!$A$12:$H$12,0),FALSE))</f>
        <v/>
      </c>
      <c r="S259" s="517"/>
      <c r="T259" s="859"/>
      <c r="U259" s="857"/>
      <c r="V259" s="858" t="str">
        <f t="shared" si="59"/>
        <v/>
      </c>
      <c r="W259" s="590"/>
      <c r="X259" s="519"/>
      <c r="Y259" s="518" t="str">
        <f>IF(X259=0,"",VLOOKUP($X259,RentsUA!$A$12:$H$35,MATCH($D259,RentsUA!$A$12:$H$12,0),FALSE))</f>
        <v/>
      </c>
      <c r="Z259" s="647" t="str">
        <f t="shared" si="55"/>
        <v/>
      </c>
      <c r="AA259" s="1680" t="str">
        <f>IF(H259="","",IF(G259/HLOOKUP($H259,RentsUA!$M$8:$T$9,2,FALSE)&gt;1,"&gt; 80%","&lt;= 80%"))</f>
        <v/>
      </c>
      <c r="AB259" s="1448"/>
      <c r="AC259" s="1448"/>
      <c r="AD259" s="784"/>
      <c r="AE259" s="521"/>
      <c r="AF259" s="1050" t="str">
        <f>IF(AD259="","",IF(AD259=Lists!$U$3,M259,IF(AD259=Lists!$U$4,V259,IF(AD259=Lists!$U$5,Y259-L259,AE259))))</f>
        <v/>
      </c>
      <c r="AG259" s="518" t="str">
        <f t="shared" si="56"/>
        <v/>
      </c>
      <c r="AH259" s="588" t="str">
        <f t="shared" si="57"/>
        <v/>
      </c>
      <c r="AI259" s="588" t="str">
        <f>IF($AF259=0,0,IFERROR(($L259+$AF259)/(HLOOKUP($D259,RentsUA!$K$12:$Q$35,19,FALSE)),""))</f>
        <v/>
      </c>
      <c r="AJ259" s="588" t="str">
        <f>IF($AF259=0,0,IFERROR(($AF259+K259+L259)/(HLOOKUP($D259,RentsUA!$K$12:$Q$35,19,FALSE)),""))</f>
        <v/>
      </c>
      <c r="AK259" s="588" t="str">
        <f t="shared" si="60"/>
        <v/>
      </c>
      <c r="AL259" s="588" t="str">
        <f t="shared" si="61"/>
        <v/>
      </c>
      <c r="AM259" s="1448" t="str">
        <f t="shared" si="62"/>
        <v/>
      </c>
      <c r="AN259" s="1448" t="str">
        <f>IFERROR(AM259*(1+'7a.20YrDetails'!$F$9),"")</f>
        <v/>
      </c>
      <c r="AO259" s="1448" t="str">
        <f>IFERROR(AN259*(1+'7a.20YrDetails'!$F$9),"")</f>
        <v/>
      </c>
      <c r="AP259" s="1448" t="str">
        <f>IFERROR(AO259*(1+'7a.20YrDetails'!$F$9),"")</f>
        <v/>
      </c>
      <c r="AQ259" s="1448" t="str">
        <f>IFERROR(AP259*(1+'7a.20YrDetails'!$F$9),"")</f>
        <v/>
      </c>
      <c r="AR259" s="859"/>
      <c r="AS259" s="857"/>
      <c r="BP259" s="512" t="str">
        <f t="shared" si="63"/>
        <v/>
      </c>
      <c r="BR259" s="512" t="str">
        <f t="shared" si="58"/>
        <v/>
      </c>
    </row>
    <row r="260" spans="1:70" s="512" customFormat="1" ht="12.75">
      <c r="A260" s="514">
        <f t="shared" si="64"/>
        <v>248</v>
      </c>
      <c r="B260" s="592"/>
      <c r="C260" s="590"/>
      <c r="D260" s="515"/>
      <c r="E260" s="515"/>
      <c r="F260" s="516"/>
      <c r="G260" s="517"/>
      <c r="H260" s="515"/>
      <c r="I260" s="1341" t="str">
        <f>IFERROR(G260/HLOOKUP(H260,RentsUA!$B$8:$J$9,2),"")</f>
        <v/>
      </c>
      <c r="J260" s="515"/>
      <c r="K260" s="521"/>
      <c r="L260" s="857">
        <f t="shared" si="53"/>
        <v>0</v>
      </c>
      <c r="M260" s="856"/>
      <c r="N260" s="518">
        <f t="shared" si="54"/>
        <v>0</v>
      </c>
      <c r="O260" s="588" t="str">
        <f>IF($M260=0,"",IFERROR(($L260+$M260)/(HLOOKUP($D260,RentsUA!$K$12:$Q$35,19,FALSE)),""))</f>
        <v/>
      </c>
      <c r="P260" s="588" t="str">
        <f>IF($M260=0,"",IFERROR(($M260+K260+L260)/(HLOOKUP($D260,RentsUA!$K$12:$Q$35,19,FALSE)),""))</f>
        <v/>
      </c>
      <c r="Q260" s="519"/>
      <c r="R260" s="858" t="str">
        <f>IF($Q260=0,"",VLOOKUP($Q260,RentsUA!$A$12:$H$35,MATCH($D260,RentsUA!$A$12:$H$12,0),FALSE))</f>
        <v/>
      </c>
      <c r="S260" s="517"/>
      <c r="T260" s="859"/>
      <c r="U260" s="857"/>
      <c r="V260" s="858" t="str">
        <f t="shared" si="59"/>
        <v/>
      </c>
      <c r="W260" s="590"/>
      <c r="X260" s="519"/>
      <c r="Y260" s="518" t="str">
        <f>IF(X260=0,"",VLOOKUP($X260,RentsUA!$A$12:$H$35,MATCH($D260,RentsUA!$A$12:$H$12,0),FALSE))</f>
        <v/>
      </c>
      <c r="Z260" s="647" t="str">
        <f t="shared" si="55"/>
        <v/>
      </c>
      <c r="AA260" s="1680" t="str">
        <f>IF(H260="","",IF(G260/HLOOKUP($H260,RentsUA!$M$8:$T$9,2,FALSE)&gt;1,"&gt; 80%","&lt;= 80%"))</f>
        <v/>
      </c>
      <c r="AB260" s="1448"/>
      <c r="AC260" s="1448"/>
      <c r="AD260" s="784"/>
      <c r="AE260" s="521"/>
      <c r="AF260" s="1050" t="str">
        <f>IF(AD260="","",IF(AD260=Lists!$U$3,M260,IF(AD260=Lists!$U$4,V260,IF(AD260=Lists!$U$5,Y260-L260,AE260))))</f>
        <v/>
      </c>
      <c r="AG260" s="518" t="str">
        <f t="shared" si="56"/>
        <v/>
      </c>
      <c r="AH260" s="588" t="str">
        <f t="shared" si="57"/>
        <v/>
      </c>
      <c r="AI260" s="588" t="str">
        <f>IF($AF260=0,0,IFERROR(($L260+$AF260)/(HLOOKUP($D260,RentsUA!$K$12:$Q$35,19,FALSE)),""))</f>
        <v/>
      </c>
      <c r="AJ260" s="588" t="str">
        <f>IF($AF260=0,0,IFERROR(($AF260+K260+L260)/(HLOOKUP($D260,RentsUA!$K$12:$Q$35,19,FALSE)),""))</f>
        <v/>
      </c>
      <c r="AK260" s="588" t="str">
        <f t="shared" si="60"/>
        <v/>
      </c>
      <c r="AL260" s="588" t="str">
        <f t="shared" si="61"/>
        <v/>
      </c>
      <c r="AM260" s="1448" t="str">
        <f t="shared" si="62"/>
        <v/>
      </c>
      <c r="AN260" s="1448" t="str">
        <f>IFERROR(AM260*(1+'7a.20YrDetails'!$F$9),"")</f>
        <v/>
      </c>
      <c r="AO260" s="1448" t="str">
        <f>IFERROR(AN260*(1+'7a.20YrDetails'!$F$9),"")</f>
        <v/>
      </c>
      <c r="AP260" s="1448" t="str">
        <f>IFERROR(AO260*(1+'7a.20YrDetails'!$F$9),"")</f>
        <v/>
      </c>
      <c r="AQ260" s="1448" t="str">
        <f>IFERROR(AP260*(1+'7a.20YrDetails'!$F$9),"")</f>
        <v/>
      </c>
      <c r="AR260" s="859"/>
      <c r="AS260" s="857"/>
      <c r="BP260" s="512" t="str">
        <f t="shared" si="63"/>
        <v/>
      </c>
      <c r="BR260" s="512" t="str">
        <f t="shared" si="58"/>
        <v/>
      </c>
    </row>
    <row r="261" spans="1:70" s="512" customFormat="1" ht="12.75">
      <c r="A261" s="514">
        <f t="shared" si="64"/>
        <v>249</v>
      </c>
      <c r="B261" s="592"/>
      <c r="C261" s="590"/>
      <c r="D261" s="515"/>
      <c r="E261" s="515"/>
      <c r="F261" s="516"/>
      <c r="G261" s="517"/>
      <c r="H261" s="515"/>
      <c r="I261" s="1341" t="str">
        <f>IFERROR(G261/HLOOKUP(H261,RentsUA!$B$8:$J$9,2),"")</f>
        <v/>
      </c>
      <c r="J261" s="515"/>
      <c r="K261" s="521"/>
      <c r="L261" s="857">
        <f t="shared" si="53"/>
        <v>0</v>
      </c>
      <c r="M261" s="856"/>
      <c r="N261" s="518">
        <f t="shared" si="54"/>
        <v>0</v>
      </c>
      <c r="O261" s="588" t="str">
        <f>IF($M261=0,"",IFERROR(($L261+$M261)/(HLOOKUP($D261,RentsUA!$K$12:$Q$35,19,FALSE)),""))</f>
        <v/>
      </c>
      <c r="P261" s="588" t="str">
        <f>IF($M261=0,"",IFERROR(($M261+K261+L261)/(HLOOKUP($D261,RentsUA!$K$12:$Q$35,19,FALSE)),""))</f>
        <v/>
      </c>
      <c r="Q261" s="519"/>
      <c r="R261" s="858" t="str">
        <f>IF($Q261=0,"",VLOOKUP($Q261,RentsUA!$A$12:$H$35,MATCH($D261,RentsUA!$A$12:$H$12,0),FALSE))</f>
        <v/>
      </c>
      <c r="S261" s="517"/>
      <c r="T261" s="859"/>
      <c r="U261" s="857"/>
      <c r="V261" s="858" t="str">
        <f t="shared" si="59"/>
        <v/>
      </c>
      <c r="W261" s="590"/>
      <c r="X261" s="519"/>
      <c r="Y261" s="518" t="str">
        <f>IF(X261=0,"",VLOOKUP($X261,RentsUA!$A$12:$H$35,MATCH($D261,RentsUA!$A$12:$H$12,0),FALSE))</f>
        <v/>
      </c>
      <c r="Z261" s="647" t="str">
        <f t="shared" si="55"/>
        <v/>
      </c>
      <c r="AA261" s="1680" t="str">
        <f>IF(H261="","",IF(G261/HLOOKUP($H261,RentsUA!$M$8:$T$9,2,FALSE)&gt;1,"&gt; 80%","&lt;= 80%"))</f>
        <v/>
      </c>
      <c r="AB261" s="1448"/>
      <c r="AC261" s="1448"/>
      <c r="AD261" s="784"/>
      <c r="AE261" s="521"/>
      <c r="AF261" s="1050" t="str">
        <f>IF(AD261="","",IF(AD261=Lists!$U$3,M261,IF(AD261=Lists!$U$4,V261,IF(AD261=Lists!$U$5,Y261-L261,AE261))))</f>
        <v/>
      </c>
      <c r="AG261" s="518" t="str">
        <f t="shared" si="56"/>
        <v/>
      </c>
      <c r="AH261" s="588" t="str">
        <f t="shared" si="57"/>
        <v/>
      </c>
      <c r="AI261" s="588" t="str">
        <f>IF($AF261=0,0,IFERROR(($L261+$AF261)/(HLOOKUP($D261,RentsUA!$K$12:$Q$35,19,FALSE)),""))</f>
        <v/>
      </c>
      <c r="AJ261" s="588" t="str">
        <f>IF($AF261=0,0,IFERROR(($AF261+K261+L261)/(HLOOKUP($D261,RentsUA!$K$12:$Q$35,19,FALSE)),""))</f>
        <v/>
      </c>
      <c r="AK261" s="588" t="str">
        <f t="shared" si="60"/>
        <v/>
      </c>
      <c r="AL261" s="588" t="str">
        <f t="shared" si="61"/>
        <v/>
      </c>
      <c r="AM261" s="1448" t="str">
        <f t="shared" si="62"/>
        <v/>
      </c>
      <c r="AN261" s="1448" t="str">
        <f>IFERROR(AM261*(1+'7a.20YrDetails'!$F$9),"")</f>
        <v/>
      </c>
      <c r="AO261" s="1448" t="str">
        <f>IFERROR(AN261*(1+'7a.20YrDetails'!$F$9),"")</f>
        <v/>
      </c>
      <c r="AP261" s="1448" t="str">
        <f>IFERROR(AO261*(1+'7a.20YrDetails'!$F$9),"")</f>
        <v/>
      </c>
      <c r="AQ261" s="1448" t="str">
        <f>IFERROR(AP261*(1+'7a.20YrDetails'!$F$9),"")</f>
        <v/>
      </c>
      <c r="AR261" s="859"/>
      <c r="AS261" s="857"/>
      <c r="BP261" s="512" t="str">
        <f t="shared" si="63"/>
        <v/>
      </c>
      <c r="BR261" s="512" t="str">
        <f t="shared" si="58"/>
        <v/>
      </c>
    </row>
    <row r="262" spans="1:70" s="512" customFormat="1" ht="12.75">
      <c r="A262" s="514">
        <f t="shared" si="64"/>
        <v>250</v>
      </c>
      <c r="B262" s="592"/>
      <c r="C262" s="590"/>
      <c r="D262" s="515"/>
      <c r="E262" s="515"/>
      <c r="F262" s="516"/>
      <c r="G262" s="517"/>
      <c r="H262" s="515"/>
      <c r="I262" s="1341" t="str">
        <f>IFERROR(G262/HLOOKUP(H262,RentsUA!$B$8:$J$9,2),"")</f>
        <v/>
      </c>
      <c r="J262" s="515"/>
      <c r="K262" s="521"/>
      <c r="L262" s="857">
        <f t="shared" si="53"/>
        <v>0</v>
      </c>
      <c r="M262" s="856"/>
      <c r="N262" s="518">
        <f t="shared" si="54"/>
        <v>0</v>
      </c>
      <c r="O262" s="588" t="str">
        <f>IF($M262=0,"",IFERROR(($L262+$M262)/(HLOOKUP($D262,RentsUA!$K$12:$Q$35,19,FALSE)),""))</f>
        <v/>
      </c>
      <c r="P262" s="588" t="str">
        <f>IF($M262=0,"",IFERROR(($M262+K262+L262)/(HLOOKUP($D262,RentsUA!$K$12:$Q$35,19,FALSE)),""))</f>
        <v/>
      </c>
      <c r="Q262" s="519"/>
      <c r="R262" s="858" t="str">
        <f>IF($Q262=0,"",VLOOKUP($Q262,RentsUA!$A$12:$H$35,MATCH($D262,RentsUA!$A$12:$H$12,0),FALSE))</f>
        <v/>
      </c>
      <c r="S262" s="517"/>
      <c r="T262" s="859"/>
      <c r="U262" s="857"/>
      <c r="V262" s="858" t="str">
        <f t="shared" si="59"/>
        <v/>
      </c>
      <c r="W262" s="590"/>
      <c r="X262" s="519"/>
      <c r="Y262" s="518" t="str">
        <f>IF(X262=0,"",VLOOKUP($X262,RentsUA!$A$12:$H$35,MATCH($D262,RentsUA!$A$12:$H$12,0),FALSE))</f>
        <v/>
      </c>
      <c r="Z262" s="647" t="str">
        <f t="shared" si="55"/>
        <v/>
      </c>
      <c r="AA262" s="1680" t="str">
        <f>IF(H262="","",IF(G262/HLOOKUP($H262,RentsUA!$M$8:$T$9,2,FALSE)&gt;1,"&gt; 80%","&lt;= 80%"))</f>
        <v/>
      </c>
      <c r="AB262" s="1448"/>
      <c r="AC262" s="1448"/>
      <c r="AD262" s="784"/>
      <c r="AE262" s="521"/>
      <c r="AF262" s="1050" t="str">
        <f>IF(AD262="","",IF(AD262=Lists!$U$3,M262,IF(AD262=Lists!$U$4,V262,IF(AD262=Lists!$U$5,Y262-L262,AE262))))</f>
        <v/>
      </c>
      <c r="AG262" s="518" t="str">
        <f t="shared" si="56"/>
        <v/>
      </c>
      <c r="AH262" s="588" t="str">
        <f t="shared" si="57"/>
        <v/>
      </c>
      <c r="AI262" s="588" t="str">
        <f>IF($AF262=0,0,IFERROR(($L262+$AF262)/(HLOOKUP($D262,RentsUA!$K$12:$Q$35,19,FALSE)),""))</f>
        <v/>
      </c>
      <c r="AJ262" s="588" t="str">
        <f>IF($AF262=0,0,IFERROR(($AF262+K262+L262)/(HLOOKUP($D262,RentsUA!$K$12:$Q$35,19,FALSE)),""))</f>
        <v/>
      </c>
      <c r="AK262" s="588" t="str">
        <f t="shared" si="60"/>
        <v/>
      </c>
      <c r="AL262" s="588" t="str">
        <f t="shared" si="61"/>
        <v/>
      </c>
      <c r="AM262" s="1448" t="str">
        <f t="shared" si="62"/>
        <v/>
      </c>
      <c r="AN262" s="1448" t="str">
        <f>IFERROR(AM262*(1+'7a.20YrDetails'!$F$9),"")</f>
        <v/>
      </c>
      <c r="AO262" s="1448" t="str">
        <f>IFERROR(AN262*(1+'7a.20YrDetails'!$F$9),"")</f>
        <v/>
      </c>
      <c r="AP262" s="1448" t="str">
        <f>IFERROR(AO262*(1+'7a.20YrDetails'!$F$9),"")</f>
        <v/>
      </c>
      <c r="AQ262" s="1448" t="str">
        <f>IFERROR(AP262*(1+'7a.20YrDetails'!$F$9),"")</f>
        <v/>
      </c>
      <c r="AR262" s="859"/>
      <c r="AS262" s="857"/>
      <c r="BP262" s="512" t="str">
        <f t="shared" si="63"/>
        <v/>
      </c>
      <c r="BR262" s="512" t="str">
        <f t="shared" si="58"/>
        <v/>
      </c>
    </row>
    <row r="263" spans="1:70" s="512" customFormat="1" ht="12.75">
      <c r="A263" s="514">
        <f t="shared" si="64"/>
        <v>251</v>
      </c>
      <c r="B263" s="592"/>
      <c r="C263" s="590"/>
      <c r="D263" s="515"/>
      <c r="E263" s="515"/>
      <c r="F263" s="516"/>
      <c r="G263" s="517"/>
      <c r="H263" s="515"/>
      <c r="I263" s="1341" t="str">
        <f>IFERROR(G263/HLOOKUP(H263,RentsUA!$B$8:$J$9,2),"")</f>
        <v/>
      </c>
      <c r="J263" s="515"/>
      <c r="K263" s="521"/>
      <c r="L263" s="857">
        <f t="shared" si="53"/>
        <v>0</v>
      </c>
      <c r="M263" s="856"/>
      <c r="N263" s="518">
        <f t="shared" si="54"/>
        <v>0</v>
      </c>
      <c r="O263" s="588" t="str">
        <f>IF($M263=0,"",IFERROR(($L263+$M263)/(HLOOKUP($D263,RentsUA!$K$12:$Q$35,19,FALSE)),""))</f>
        <v/>
      </c>
      <c r="P263" s="588" t="str">
        <f>IF($M263=0,"",IFERROR(($M263+K263+L263)/(HLOOKUP($D263,RentsUA!$K$12:$Q$35,19,FALSE)),""))</f>
        <v/>
      </c>
      <c r="Q263" s="519"/>
      <c r="R263" s="858" t="str">
        <f>IF($Q263=0,"",VLOOKUP($Q263,RentsUA!$A$12:$H$35,MATCH($D263,RentsUA!$A$12:$H$12,0),FALSE))</f>
        <v/>
      </c>
      <c r="S263" s="517"/>
      <c r="T263" s="859"/>
      <c r="U263" s="857"/>
      <c r="V263" s="858" t="str">
        <f t="shared" si="59"/>
        <v/>
      </c>
      <c r="W263" s="590"/>
      <c r="X263" s="519"/>
      <c r="Y263" s="518" t="str">
        <f>IF(X263=0,"",VLOOKUP($X263,RentsUA!$A$12:$H$35,MATCH($D263,RentsUA!$A$12:$H$12,0),FALSE))</f>
        <v/>
      </c>
      <c r="Z263" s="647" t="str">
        <f t="shared" si="55"/>
        <v/>
      </c>
      <c r="AA263" s="1680" t="str">
        <f>IF(H263="","",IF(G263/HLOOKUP($H263,RentsUA!$M$8:$T$9,2,FALSE)&gt;1,"&gt; 80%","&lt;= 80%"))</f>
        <v/>
      </c>
      <c r="AB263" s="1448"/>
      <c r="AC263" s="1448"/>
      <c r="AD263" s="784"/>
      <c r="AE263" s="521"/>
      <c r="AF263" s="1050" t="str">
        <f>IF(AD263="","",IF(AD263=Lists!$U$3,M263,IF(AD263=Lists!$U$4,V263,IF(AD263=Lists!$U$5,Y263-L263,AE263))))</f>
        <v/>
      </c>
      <c r="AG263" s="518" t="str">
        <f t="shared" si="56"/>
        <v/>
      </c>
      <c r="AH263" s="588" t="str">
        <f t="shared" si="57"/>
        <v/>
      </c>
      <c r="AI263" s="588" t="str">
        <f>IF($AF263=0,0,IFERROR(($L263+$AF263)/(HLOOKUP($D263,RentsUA!$K$12:$Q$35,19,FALSE)),""))</f>
        <v/>
      </c>
      <c r="AJ263" s="588" t="str">
        <f>IF($AF263=0,0,IFERROR(($AF263+K263+L263)/(HLOOKUP($D263,RentsUA!$K$12:$Q$35,19,FALSE)),""))</f>
        <v/>
      </c>
      <c r="AK263" s="588" t="str">
        <f t="shared" si="60"/>
        <v/>
      </c>
      <c r="AL263" s="588" t="str">
        <f t="shared" si="61"/>
        <v/>
      </c>
      <c r="AM263" s="1448" t="str">
        <f t="shared" si="62"/>
        <v/>
      </c>
      <c r="AN263" s="1448" t="str">
        <f>IFERROR(AM263*(1+'7a.20YrDetails'!$F$9),"")</f>
        <v/>
      </c>
      <c r="AO263" s="1448" t="str">
        <f>IFERROR(AN263*(1+'7a.20YrDetails'!$F$9),"")</f>
        <v/>
      </c>
      <c r="AP263" s="1448" t="str">
        <f>IFERROR(AO263*(1+'7a.20YrDetails'!$F$9),"")</f>
        <v/>
      </c>
      <c r="AQ263" s="1448" t="str">
        <f>IFERROR(AP263*(1+'7a.20YrDetails'!$F$9),"")</f>
        <v/>
      </c>
      <c r="AR263" s="859"/>
      <c r="AS263" s="857"/>
      <c r="BP263" s="512" t="str">
        <f t="shared" si="63"/>
        <v/>
      </c>
      <c r="BR263" s="512" t="str">
        <f t="shared" si="58"/>
        <v/>
      </c>
    </row>
    <row r="264" spans="1:70" s="512" customFormat="1" ht="12.75">
      <c r="A264" s="514">
        <f t="shared" si="64"/>
        <v>252</v>
      </c>
      <c r="B264" s="592"/>
      <c r="C264" s="590"/>
      <c r="D264" s="515"/>
      <c r="E264" s="515"/>
      <c r="F264" s="516"/>
      <c r="G264" s="517"/>
      <c r="H264" s="515"/>
      <c r="I264" s="1341" t="str">
        <f>IFERROR(G264/HLOOKUP(H264,RentsUA!$B$8:$J$9,2),"")</f>
        <v/>
      </c>
      <c r="J264" s="515"/>
      <c r="K264" s="521"/>
      <c r="L264" s="857">
        <f t="shared" si="53"/>
        <v>0</v>
      </c>
      <c r="M264" s="856"/>
      <c r="N264" s="518">
        <f t="shared" si="54"/>
        <v>0</v>
      </c>
      <c r="O264" s="588" t="str">
        <f>IF($M264=0,"",IFERROR(($L264+$M264)/(HLOOKUP($D264,RentsUA!$K$12:$Q$35,19,FALSE)),""))</f>
        <v/>
      </c>
      <c r="P264" s="588" t="str">
        <f>IF($M264=0,"",IFERROR(($M264+K264+L264)/(HLOOKUP($D264,RentsUA!$K$12:$Q$35,19,FALSE)),""))</f>
        <v/>
      </c>
      <c r="Q264" s="519"/>
      <c r="R264" s="858" t="str">
        <f>IF($Q264=0,"",VLOOKUP($Q264,RentsUA!$A$12:$H$35,MATCH($D264,RentsUA!$A$12:$H$12,0),FALSE))</f>
        <v/>
      </c>
      <c r="S264" s="517"/>
      <c r="T264" s="859"/>
      <c r="U264" s="857"/>
      <c r="V264" s="858" t="str">
        <f t="shared" si="59"/>
        <v/>
      </c>
      <c r="W264" s="590"/>
      <c r="X264" s="519"/>
      <c r="Y264" s="518" t="str">
        <f>IF(X264=0,"",VLOOKUP($X264,RentsUA!$A$12:$H$35,MATCH($D264,RentsUA!$A$12:$H$12,0),FALSE))</f>
        <v/>
      </c>
      <c r="Z264" s="647" t="str">
        <f t="shared" si="55"/>
        <v/>
      </c>
      <c r="AA264" s="1680" t="str">
        <f>IF(H264="","",IF(G264/HLOOKUP($H264,RentsUA!$M$8:$T$9,2,FALSE)&gt;1,"&gt; 80%","&lt;= 80%"))</f>
        <v/>
      </c>
      <c r="AB264" s="1448"/>
      <c r="AC264" s="1448"/>
      <c r="AD264" s="784"/>
      <c r="AE264" s="521"/>
      <c r="AF264" s="1050" t="str">
        <f>IF(AD264="","",IF(AD264=Lists!$U$3,M264,IF(AD264=Lists!$U$4,V264,IF(AD264=Lists!$U$5,Y264-L264,AE264))))</f>
        <v/>
      </c>
      <c r="AG264" s="518" t="str">
        <f t="shared" si="56"/>
        <v/>
      </c>
      <c r="AH264" s="588" t="str">
        <f t="shared" si="57"/>
        <v/>
      </c>
      <c r="AI264" s="588" t="str">
        <f>IF($AF264=0,0,IFERROR(($L264+$AF264)/(HLOOKUP($D264,RentsUA!$K$12:$Q$35,19,FALSE)),""))</f>
        <v/>
      </c>
      <c r="AJ264" s="588" t="str">
        <f>IF($AF264=0,0,IFERROR(($AF264+K264+L264)/(HLOOKUP($D264,RentsUA!$K$12:$Q$35,19,FALSE)),""))</f>
        <v/>
      </c>
      <c r="AK264" s="588" t="str">
        <f t="shared" si="60"/>
        <v/>
      </c>
      <c r="AL264" s="588" t="str">
        <f t="shared" si="61"/>
        <v/>
      </c>
      <c r="AM264" s="1448" t="str">
        <f t="shared" si="62"/>
        <v/>
      </c>
      <c r="AN264" s="1448" t="str">
        <f>IFERROR(AM264*(1+'7a.20YrDetails'!$F$9),"")</f>
        <v/>
      </c>
      <c r="AO264" s="1448" t="str">
        <f>IFERROR(AN264*(1+'7a.20YrDetails'!$F$9),"")</f>
        <v/>
      </c>
      <c r="AP264" s="1448" t="str">
        <f>IFERROR(AO264*(1+'7a.20YrDetails'!$F$9),"")</f>
        <v/>
      </c>
      <c r="AQ264" s="1448" t="str">
        <f>IFERROR(AP264*(1+'7a.20YrDetails'!$F$9),"")</f>
        <v/>
      </c>
      <c r="AR264" s="859"/>
      <c r="AS264" s="857"/>
      <c r="BP264" s="512" t="str">
        <f t="shared" si="63"/>
        <v/>
      </c>
      <c r="BR264" s="512" t="str">
        <f t="shared" si="58"/>
        <v/>
      </c>
    </row>
    <row r="265" spans="1:70" s="512" customFormat="1" ht="12.75">
      <c r="A265" s="514">
        <f t="shared" si="64"/>
        <v>253</v>
      </c>
      <c r="B265" s="592"/>
      <c r="C265" s="590"/>
      <c r="D265" s="515"/>
      <c r="E265" s="515"/>
      <c r="F265" s="516"/>
      <c r="G265" s="517"/>
      <c r="H265" s="515"/>
      <c r="I265" s="1341" t="str">
        <f>IFERROR(G265/HLOOKUP(H265,RentsUA!$B$8:$J$9,2),"")</f>
        <v/>
      </c>
      <c r="J265" s="515"/>
      <c r="K265" s="521"/>
      <c r="L265" s="857">
        <f t="shared" si="53"/>
        <v>0</v>
      </c>
      <c r="M265" s="856"/>
      <c r="N265" s="518">
        <f t="shared" si="54"/>
        <v>0</v>
      </c>
      <c r="O265" s="588" t="str">
        <f>IF($M265=0,"",IFERROR(($L265+$M265)/(HLOOKUP($D265,RentsUA!$K$12:$Q$35,19,FALSE)),""))</f>
        <v/>
      </c>
      <c r="P265" s="588" t="str">
        <f>IF($M265=0,"",IFERROR(($M265+K265+L265)/(HLOOKUP($D265,RentsUA!$K$12:$Q$35,19,FALSE)),""))</f>
        <v/>
      </c>
      <c r="Q265" s="519"/>
      <c r="R265" s="858" t="str">
        <f>IF($Q265=0,"",VLOOKUP($Q265,RentsUA!$A$12:$H$35,MATCH($D265,RentsUA!$A$12:$H$12,0),FALSE))</f>
        <v/>
      </c>
      <c r="S265" s="517"/>
      <c r="T265" s="859"/>
      <c r="U265" s="857"/>
      <c r="V265" s="858" t="str">
        <f t="shared" si="59"/>
        <v/>
      </c>
      <c r="W265" s="590"/>
      <c r="X265" s="519"/>
      <c r="Y265" s="518" t="str">
        <f>IF(X265=0,"",VLOOKUP($X265,RentsUA!$A$12:$H$35,MATCH($D265,RentsUA!$A$12:$H$12,0),FALSE))</f>
        <v/>
      </c>
      <c r="Z265" s="647" t="str">
        <f t="shared" si="55"/>
        <v/>
      </c>
      <c r="AA265" s="1680" t="str">
        <f>IF(H265="","",IF(G265/HLOOKUP($H265,RentsUA!$M$8:$T$9,2,FALSE)&gt;1,"&gt; 80%","&lt;= 80%"))</f>
        <v/>
      </c>
      <c r="AB265" s="1448"/>
      <c r="AC265" s="1448"/>
      <c r="AD265" s="784"/>
      <c r="AE265" s="521"/>
      <c r="AF265" s="1050" t="str">
        <f>IF(AD265="","",IF(AD265=Lists!$U$3,M265,IF(AD265=Lists!$U$4,V265,IF(AD265=Lists!$U$5,Y265-L265,AE265))))</f>
        <v/>
      </c>
      <c r="AG265" s="518" t="str">
        <f t="shared" si="56"/>
        <v/>
      </c>
      <c r="AH265" s="588" t="str">
        <f t="shared" si="57"/>
        <v/>
      </c>
      <c r="AI265" s="588" t="str">
        <f>IF($AF265=0,0,IFERROR(($L265+$AF265)/(HLOOKUP($D265,RentsUA!$K$12:$Q$35,19,FALSE)),""))</f>
        <v/>
      </c>
      <c r="AJ265" s="588" t="str">
        <f>IF($AF265=0,0,IFERROR(($AF265+K265+L265)/(HLOOKUP($D265,RentsUA!$K$12:$Q$35,19,FALSE)),""))</f>
        <v/>
      </c>
      <c r="AK265" s="588" t="str">
        <f t="shared" si="60"/>
        <v/>
      </c>
      <c r="AL265" s="588" t="str">
        <f t="shared" si="61"/>
        <v/>
      </c>
      <c r="AM265" s="1448" t="str">
        <f t="shared" si="62"/>
        <v/>
      </c>
      <c r="AN265" s="1448" t="str">
        <f>IFERROR(AM265*(1+'7a.20YrDetails'!$F$9),"")</f>
        <v/>
      </c>
      <c r="AO265" s="1448" t="str">
        <f>IFERROR(AN265*(1+'7a.20YrDetails'!$F$9),"")</f>
        <v/>
      </c>
      <c r="AP265" s="1448" t="str">
        <f>IFERROR(AO265*(1+'7a.20YrDetails'!$F$9),"")</f>
        <v/>
      </c>
      <c r="AQ265" s="1448" t="str">
        <f>IFERROR(AP265*(1+'7a.20YrDetails'!$F$9),"")</f>
        <v/>
      </c>
      <c r="AR265" s="859"/>
      <c r="AS265" s="857"/>
      <c r="BP265" s="512" t="str">
        <f t="shared" si="63"/>
        <v/>
      </c>
      <c r="BR265" s="512" t="str">
        <f t="shared" si="58"/>
        <v/>
      </c>
    </row>
    <row r="266" spans="1:70" s="512" customFormat="1" ht="12.75">
      <c r="A266" s="514">
        <f t="shared" si="64"/>
        <v>254</v>
      </c>
      <c r="B266" s="592"/>
      <c r="C266" s="590"/>
      <c r="D266" s="515"/>
      <c r="E266" s="515"/>
      <c r="F266" s="516"/>
      <c r="G266" s="517"/>
      <c r="H266" s="515"/>
      <c r="I266" s="1341" t="str">
        <f>IFERROR(G266/HLOOKUP(H266,RentsUA!$B$8:$J$9,2),"")</f>
        <v/>
      </c>
      <c r="J266" s="515"/>
      <c r="K266" s="521"/>
      <c r="L266" s="857">
        <f t="shared" si="53"/>
        <v>0</v>
      </c>
      <c r="M266" s="856"/>
      <c r="N266" s="518">
        <f t="shared" si="54"/>
        <v>0</v>
      </c>
      <c r="O266" s="588" t="str">
        <f>IF($M266=0,"",IFERROR(($L266+$M266)/(HLOOKUP($D266,RentsUA!$K$12:$Q$35,19,FALSE)),""))</f>
        <v/>
      </c>
      <c r="P266" s="588" t="str">
        <f>IF($M266=0,"",IFERROR(($M266+K266+L266)/(HLOOKUP($D266,RentsUA!$K$12:$Q$35,19,FALSE)),""))</f>
        <v/>
      </c>
      <c r="Q266" s="519"/>
      <c r="R266" s="858" t="str">
        <f>IF($Q266=0,"",VLOOKUP($Q266,RentsUA!$A$12:$H$35,MATCH($D266,RentsUA!$A$12:$H$12,0),FALSE))</f>
        <v/>
      </c>
      <c r="S266" s="517"/>
      <c r="T266" s="859"/>
      <c r="U266" s="857"/>
      <c r="V266" s="858" t="str">
        <f t="shared" si="59"/>
        <v/>
      </c>
      <c r="W266" s="590"/>
      <c r="X266" s="519"/>
      <c r="Y266" s="518" t="str">
        <f>IF(X266=0,"",VLOOKUP($X266,RentsUA!$A$12:$H$35,MATCH($D266,RentsUA!$A$12:$H$12,0),FALSE))</f>
        <v/>
      </c>
      <c r="Z266" s="647" t="str">
        <f t="shared" si="55"/>
        <v/>
      </c>
      <c r="AA266" s="1680" t="str">
        <f>IF(H266="","",IF(G266/HLOOKUP($H266,RentsUA!$M$8:$T$9,2,FALSE)&gt;1,"&gt; 80%","&lt;= 80%"))</f>
        <v/>
      </c>
      <c r="AB266" s="1448"/>
      <c r="AC266" s="1448"/>
      <c r="AD266" s="784"/>
      <c r="AE266" s="521"/>
      <c r="AF266" s="1050" t="str">
        <f>IF(AD266="","",IF(AD266=Lists!$U$3,M266,IF(AD266=Lists!$U$4,V266,IF(AD266=Lists!$U$5,Y266-L266,AE266))))</f>
        <v/>
      </c>
      <c r="AG266" s="518" t="str">
        <f t="shared" si="56"/>
        <v/>
      </c>
      <c r="AH266" s="588" t="str">
        <f t="shared" si="57"/>
        <v/>
      </c>
      <c r="AI266" s="588" t="str">
        <f>IF($AF266=0,0,IFERROR(($L266+$AF266)/(HLOOKUP($D266,RentsUA!$K$12:$Q$35,19,FALSE)),""))</f>
        <v/>
      </c>
      <c r="AJ266" s="588" t="str">
        <f>IF($AF266=0,0,IFERROR(($AF266+K266+L266)/(HLOOKUP($D266,RentsUA!$K$12:$Q$35,19,FALSE)),""))</f>
        <v/>
      </c>
      <c r="AK266" s="588" t="str">
        <f t="shared" si="60"/>
        <v/>
      </c>
      <c r="AL266" s="588" t="str">
        <f t="shared" si="61"/>
        <v/>
      </c>
      <c r="AM266" s="1448" t="str">
        <f t="shared" si="62"/>
        <v/>
      </c>
      <c r="AN266" s="1448" t="str">
        <f>IFERROR(AM266*(1+'7a.20YrDetails'!$F$9),"")</f>
        <v/>
      </c>
      <c r="AO266" s="1448" t="str">
        <f>IFERROR(AN266*(1+'7a.20YrDetails'!$F$9),"")</f>
        <v/>
      </c>
      <c r="AP266" s="1448" t="str">
        <f>IFERROR(AO266*(1+'7a.20YrDetails'!$F$9),"")</f>
        <v/>
      </c>
      <c r="AQ266" s="1448" t="str">
        <f>IFERROR(AP266*(1+'7a.20YrDetails'!$F$9),"")</f>
        <v/>
      </c>
      <c r="AR266" s="859"/>
      <c r="AS266" s="857"/>
      <c r="BP266" s="512" t="str">
        <f t="shared" si="63"/>
        <v/>
      </c>
      <c r="BR266" s="512" t="str">
        <f t="shared" si="58"/>
        <v/>
      </c>
    </row>
    <row r="267" spans="1:70" s="512" customFormat="1" ht="12.75">
      <c r="A267" s="514">
        <f t="shared" si="64"/>
        <v>255</v>
      </c>
      <c r="B267" s="592"/>
      <c r="C267" s="590"/>
      <c r="D267" s="515"/>
      <c r="E267" s="515"/>
      <c r="F267" s="516"/>
      <c r="G267" s="517"/>
      <c r="H267" s="515"/>
      <c r="I267" s="1341" t="str">
        <f>IFERROR(G267/HLOOKUP(H267,RentsUA!$B$8:$J$9,2),"")</f>
        <v/>
      </c>
      <c r="J267" s="515"/>
      <c r="K267" s="521"/>
      <c r="L267" s="857">
        <f t="shared" si="53"/>
        <v>0</v>
      </c>
      <c r="M267" s="856"/>
      <c r="N267" s="518">
        <f t="shared" si="54"/>
        <v>0</v>
      </c>
      <c r="O267" s="588" t="str">
        <f>IF($M267=0,"",IFERROR(($L267+$M267)/(HLOOKUP($D267,RentsUA!$K$12:$Q$35,19,FALSE)),""))</f>
        <v/>
      </c>
      <c r="P267" s="588" t="str">
        <f>IF($M267=0,"",IFERROR(($M267+K267+L267)/(HLOOKUP($D267,RentsUA!$K$12:$Q$35,19,FALSE)),""))</f>
        <v/>
      </c>
      <c r="Q267" s="519"/>
      <c r="R267" s="858" t="str">
        <f>IF($Q267=0,"",VLOOKUP($Q267,RentsUA!$A$12:$H$35,MATCH($D267,RentsUA!$A$12:$H$12,0),FALSE))</f>
        <v/>
      </c>
      <c r="S267" s="517"/>
      <c r="T267" s="859"/>
      <c r="U267" s="857"/>
      <c r="V267" s="858" t="str">
        <f t="shared" si="59"/>
        <v/>
      </c>
      <c r="W267" s="590"/>
      <c r="X267" s="519"/>
      <c r="Y267" s="518" t="str">
        <f>IF(X267=0,"",VLOOKUP($X267,RentsUA!$A$12:$H$35,MATCH($D267,RentsUA!$A$12:$H$12,0),FALSE))</f>
        <v/>
      </c>
      <c r="Z267" s="647" t="str">
        <f t="shared" si="55"/>
        <v/>
      </c>
      <c r="AA267" s="1680" t="str">
        <f>IF(H267="","",IF(G267/HLOOKUP($H267,RentsUA!$M$8:$T$9,2,FALSE)&gt;1,"&gt; 80%","&lt;= 80%"))</f>
        <v/>
      </c>
      <c r="AB267" s="1448"/>
      <c r="AC267" s="1448"/>
      <c r="AD267" s="784"/>
      <c r="AE267" s="521"/>
      <c r="AF267" s="1050" t="str">
        <f>IF(AD267="","",IF(AD267=Lists!$U$3,M267,IF(AD267=Lists!$U$4,V267,IF(AD267=Lists!$U$5,Y267-L267,AE267))))</f>
        <v/>
      </c>
      <c r="AG267" s="518" t="str">
        <f t="shared" si="56"/>
        <v/>
      </c>
      <c r="AH267" s="588" t="str">
        <f t="shared" si="57"/>
        <v/>
      </c>
      <c r="AI267" s="588" t="str">
        <f>IF($AF267=0,0,IFERROR(($L267+$AF267)/(HLOOKUP($D267,RentsUA!$K$12:$Q$35,19,FALSE)),""))</f>
        <v/>
      </c>
      <c r="AJ267" s="588" t="str">
        <f>IF($AF267=0,0,IFERROR(($AF267+K267+L267)/(HLOOKUP($D267,RentsUA!$K$12:$Q$35,19,FALSE)),""))</f>
        <v/>
      </c>
      <c r="AK267" s="588" t="str">
        <f t="shared" si="60"/>
        <v/>
      </c>
      <c r="AL267" s="588" t="str">
        <f t="shared" si="61"/>
        <v/>
      </c>
      <c r="AM267" s="1448" t="str">
        <f t="shared" si="62"/>
        <v/>
      </c>
      <c r="AN267" s="1448" t="str">
        <f>IFERROR(AM267*(1+'7a.20YrDetails'!$F$9),"")</f>
        <v/>
      </c>
      <c r="AO267" s="1448" t="str">
        <f>IFERROR(AN267*(1+'7a.20YrDetails'!$F$9),"")</f>
        <v/>
      </c>
      <c r="AP267" s="1448" t="str">
        <f>IFERROR(AO267*(1+'7a.20YrDetails'!$F$9),"")</f>
        <v/>
      </c>
      <c r="AQ267" s="1448" t="str">
        <f>IFERROR(AP267*(1+'7a.20YrDetails'!$F$9),"")</f>
        <v/>
      </c>
      <c r="AR267" s="859"/>
      <c r="AS267" s="857"/>
      <c r="BP267" s="512" t="str">
        <f t="shared" si="63"/>
        <v/>
      </c>
      <c r="BR267" s="512" t="str">
        <f t="shared" si="58"/>
        <v/>
      </c>
    </row>
    <row r="268" spans="1:70" s="512" customFormat="1" ht="12.75">
      <c r="A268" s="514">
        <f t="shared" si="64"/>
        <v>256</v>
      </c>
      <c r="B268" s="592"/>
      <c r="C268" s="590"/>
      <c r="D268" s="515"/>
      <c r="E268" s="515"/>
      <c r="F268" s="516"/>
      <c r="G268" s="517"/>
      <c r="H268" s="515"/>
      <c r="I268" s="1341" t="str">
        <f>IFERROR(G268/HLOOKUP(H268,RentsUA!$B$8:$J$9,2),"")</f>
        <v/>
      </c>
      <c r="J268" s="515"/>
      <c r="K268" s="521"/>
      <c r="L268" s="857">
        <f t="shared" si="53"/>
        <v>0</v>
      </c>
      <c r="M268" s="856"/>
      <c r="N268" s="518">
        <f t="shared" si="54"/>
        <v>0</v>
      </c>
      <c r="O268" s="588" t="str">
        <f>IF($M268=0,"",IFERROR(($L268+$M268)/(HLOOKUP($D268,RentsUA!$K$12:$Q$35,19,FALSE)),""))</f>
        <v/>
      </c>
      <c r="P268" s="588" t="str">
        <f>IF($M268=0,"",IFERROR(($M268+K268+L268)/(HLOOKUP($D268,RentsUA!$K$12:$Q$35,19,FALSE)),""))</f>
        <v/>
      </c>
      <c r="Q268" s="519"/>
      <c r="R268" s="858" t="str">
        <f>IF($Q268=0,"",VLOOKUP($Q268,RentsUA!$A$12:$H$35,MATCH($D268,RentsUA!$A$12:$H$12,0),FALSE))</f>
        <v/>
      </c>
      <c r="S268" s="517"/>
      <c r="T268" s="859"/>
      <c r="U268" s="857"/>
      <c r="V268" s="858" t="str">
        <f t="shared" si="59"/>
        <v/>
      </c>
      <c r="W268" s="590"/>
      <c r="X268" s="519"/>
      <c r="Y268" s="518" t="str">
        <f>IF(X268=0,"",VLOOKUP($X268,RentsUA!$A$12:$H$35,MATCH($D268,RentsUA!$A$12:$H$12,0),FALSE))</f>
        <v/>
      </c>
      <c r="Z268" s="647" t="str">
        <f t="shared" si="55"/>
        <v/>
      </c>
      <c r="AA268" s="1680" t="str">
        <f>IF(H268="","",IF(G268/HLOOKUP($H268,RentsUA!$M$8:$T$9,2,FALSE)&gt;1,"&gt; 80%","&lt;= 80%"))</f>
        <v/>
      </c>
      <c r="AB268" s="1448"/>
      <c r="AC268" s="1448"/>
      <c r="AD268" s="784"/>
      <c r="AE268" s="521"/>
      <c r="AF268" s="1050" t="str">
        <f>IF(AD268="","",IF(AD268=Lists!$U$3,M268,IF(AD268=Lists!$U$4,V268,IF(AD268=Lists!$U$5,Y268-L268,AE268))))</f>
        <v/>
      </c>
      <c r="AG268" s="518" t="str">
        <f t="shared" si="56"/>
        <v/>
      </c>
      <c r="AH268" s="588" t="str">
        <f t="shared" si="57"/>
        <v/>
      </c>
      <c r="AI268" s="588" t="str">
        <f>IF($AF268=0,0,IFERROR(($L268+$AF268)/(HLOOKUP($D268,RentsUA!$K$12:$Q$35,19,FALSE)),""))</f>
        <v/>
      </c>
      <c r="AJ268" s="588" t="str">
        <f>IF($AF268=0,0,IFERROR(($AF268+K268+L268)/(HLOOKUP($D268,RentsUA!$K$12:$Q$35,19,FALSE)),""))</f>
        <v/>
      </c>
      <c r="AK268" s="588" t="str">
        <f t="shared" si="60"/>
        <v/>
      </c>
      <c r="AL268" s="588" t="str">
        <f t="shared" si="61"/>
        <v/>
      </c>
      <c r="AM268" s="1448" t="str">
        <f t="shared" si="62"/>
        <v/>
      </c>
      <c r="AN268" s="1448" t="str">
        <f>IFERROR(AM268*(1+'7a.20YrDetails'!$F$9),"")</f>
        <v/>
      </c>
      <c r="AO268" s="1448" t="str">
        <f>IFERROR(AN268*(1+'7a.20YrDetails'!$F$9),"")</f>
        <v/>
      </c>
      <c r="AP268" s="1448" t="str">
        <f>IFERROR(AO268*(1+'7a.20YrDetails'!$F$9),"")</f>
        <v/>
      </c>
      <c r="AQ268" s="1448" t="str">
        <f>IFERROR(AP268*(1+'7a.20YrDetails'!$F$9),"")</f>
        <v/>
      </c>
      <c r="AR268" s="859"/>
      <c r="AS268" s="857"/>
      <c r="BP268" s="512" t="str">
        <f t="shared" si="63"/>
        <v/>
      </c>
      <c r="BR268" s="512" t="str">
        <f t="shared" si="58"/>
        <v/>
      </c>
    </row>
    <row r="269" spans="1:70" s="512" customFormat="1" ht="12.75">
      <c r="A269" s="514">
        <f t="shared" si="64"/>
        <v>257</v>
      </c>
      <c r="B269" s="592"/>
      <c r="C269" s="590"/>
      <c r="D269" s="515"/>
      <c r="E269" s="515"/>
      <c r="F269" s="516"/>
      <c r="G269" s="517"/>
      <c r="H269" s="515"/>
      <c r="I269" s="1341" t="str">
        <f>IFERROR(G269/HLOOKUP(H269,RentsUA!$B$8:$J$9,2),"")</f>
        <v/>
      </c>
      <c r="J269" s="515"/>
      <c r="K269" s="521"/>
      <c r="L269" s="857">
        <f t="shared" ref="L269:L332" si="65">IF(D269="",0,HLOOKUP($D269,UA,7,FALSE))</f>
        <v>0</v>
      </c>
      <c r="M269" s="856"/>
      <c r="N269" s="518">
        <f t="shared" ref="N269:N332" si="66">M269+L269</f>
        <v>0</v>
      </c>
      <c r="O269" s="588" t="str">
        <f>IF($M269=0,"",IFERROR(($L269+$M269)/(HLOOKUP($D269,RentsUA!$K$12:$Q$35,19,FALSE)),""))</f>
        <v/>
      </c>
      <c r="P269" s="588" t="str">
        <f>IF($M269=0,"",IFERROR(($M269+K269+L269)/(HLOOKUP($D269,RentsUA!$K$12:$Q$35,19,FALSE)),""))</f>
        <v/>
      </c>
      <c r="Q269" s="519"/>
      <c r="R269" s="858" t="str">
        <f>IF($Q269=0,"",VLOOKUP($Q269,RentsUA!$A$12:$H$35,MATCH($D269,RentsUA!$A$12:$H$12,0),FALSE))</f>
        <v/>
      </c>
      <c r="S269" s="517"/>
      <c r="T269" s="859"/>
      <c r="U269" s="857"/>
      <c r="V269" s="858" t="str">
        <f t="shared" si="59"/>
        <v/>
      </c>
      <c r="W269" s="590"/>
      <c r="X269" s="519"/>
      <c r="Y269" s="518" t="str">
        <f>IF(X269=0,"",VLOOKUP($X269,RentsUA!$A$12:$H$35,MATCH($D269,RentsUA!$A$12:$H$12,0),FALSE))</f>
        <v/>
      </c>
      <c r="Z269" s="647" t="str">
        <f t="shared" ref="Z269:Z332" si="67">IF(Y269&lt;&gt;"",Y269-L269,"")</f>
        <v/>
      </c>
      <c r="AA269" s="1680" t="str">
        <f>IF(H269="","",IF(G269/HLOOKUP($H269,RentsUA!$M$8:$T$9,2,FALSE)&gt;1,"&gt; 80%","&lt;= 80%"))</f>
        <v/>
      </c>
      <c r="AB269" s="1448"/>
      <c r="AC269" s="1448"/>
      <c r="AD269" s="784"/>
      <c r="AE269" s="521"/>
      <c r="AF269" s="1050" t="str">
        <f>IF(AD269="","",IF(AD269=Lists!$U$3,M269,IF(AD269=Lists!$U$4,V269,IF(AD269=Lists!$U$5,Y269-L269,AE269))))</f>
        <v/>
      </c>
      <c r="AG269" s="518" t="str">
        <f t="shared" ref="AG269:AG332" si="68">IFERROR(AF269+L269,"")</f>
        <v/>
      </c>
      <c r="AH269" s="588" t="str">
        <f t="shared" ref="AH269:AH332" si="69">IFERROR(($AF269-$M269)/$M269,"")</f>
        <v/>
      </c>
      <c r="AI269" s="588" t="str">
        <f>IF($AF269=0,0,IFERROR(($L269+$AF269)/(HLOOKUP($D269,RentsUA!$K$12:$Q$35,19,FALSE)),""))</f>
        <v/>
      </c>
      <c r="AJ269" s="588" t="str">
        <f>IF($AF269=0,0,IFERROR(($AF269+K269+L269)/(HLOOKUP($D269,RentsUA!$K$12:$Q$35,19,FALSE)),""))</f>
        <v/>
      </c>
      <c r="AK269" s="588" t="str">
        <f t="shared" si="60"/>
        <v/>
      </c>
      <c r="AL269" s="588" t="str">
        <f t="shared" si="61"/>
        <v/>
      </c>
      <c r="AM269" s="1448" t="str">
        <f t="shared" si="62"/>
        <v/>
      </c>
      <c r="AN269" s="1448" t="str">
        <f>IFERROR(AM269*(1+'7a.20YrDetails'!$F$9),"")</f>
        <v/>
      </c>
      <c r="AO269" s="1448" t="str">
        <f>IFERROR(AN269*(1+'7a.20YrDetails'!$F$9),"")</f>
        <v/>
      </c>
      <c r="AP269" s="1448" t="str">
        <f>IFERROR(AO269*(1+'7a.20YrDetails'!$F$9),"")</f>
        <v/>
      </c>
      <c r="AQ269" s="1448" t="str">
        <f>IFERROR(AP269*(1+'7a.20YrDetails'!$F$9),"")</f>
        <v/>
      </c>
      <c r="AR269" s="859"/>
      <c r="AS269" s="857"/>
      <c r="BP269" s="512" t="str">
        <f t="shared" si="63"/>
        <v/>
      </c>
      <c r="BR269" s="512" t="str">
        <f t="shared" ref="BR269:BR332" si="70">IF(X269="","",CONCATENATE("MOHCD ",X269*100,"%"))</f>
        <v/>
      </c>
    </row>
    <row r="270" spans="1:70" s="512" customFormat="1" ht="12.75">
      <c r="A270" s="514">
        <f t="shared" si="64"/>
        <v>258</v>
      </c>
      <c r="B270" s="592"/>
      <c r="C270" s="590"/>
      <c r="D270" s="515"/>
      <c r="E270" s="515"/>
      <c r="F270" s="516"/>
      <c r="G270" s="517"/>
      <c r="H270" s="515"/>
      <c r="I270" s="1341" t="str">
        <f>IFERROR(G270/HLOOKUP(H270,RentsUA!$B$8:$J$9,2),"")</f>
        <v/>
      </c>
      <c r="J270" s="515"/>
      <c r="K270" s="521"/>
      <c r="L270" s="857">
        <f t="shared" si="65"/>
        <v>0</v>
      </c>
      <c r="M270" s="856"/>
      <c r="N270" s="518">
        <f t="shared" si="66"/>
        <v>0</v>
      </c>
      <c r="O270" s="588" t="str">
        <f>IF($M270=0,"",IFERROR(($L270+$M270)/(HLOOKUP($D270,RentsUA!$K$12:$Q$35,19,FALSE)),""))</f>
        <v/>
      </c>
      <c r="P270" s="588" t="str">
        <f>IF($M270=0,"",IFERROR(($M270+K270+L270)/(HLOOKUP($D270,RentsUA!$K$12:$Q$35,19,FALSE)),""))</f>
        <v/>
      </c>
      <c r="Q270" s="519"/>
      <c r="R270" s="858" t="str">
        <f>IF($Q270=0,"",VLOOKUP($Q270,RentsUA!$A$12:$H$35,MATCH($D270,RentsUA!$A$12:$H$12,0),FALSE))</f>
        <v/>
      </c>
      <c r="S270" s="517"/>
      <c r="T270" s="859"/>
      <c r="U270" s="857"/>
      <c r="V270" s="858" t="str">
        <f t="shared" ref="V270:V333" si="71">IF(Q270&lt;&gt;"",R270-L270,IF(U270&lt;&gt;0,U270-L270,""))</f>
        <v/>
      </c>
      <c r="W270" s="590"/>
      <c r="X270" s="519"/>
      <c r="Y270" s="518" t="str">
        <f>IF(X270=0,"",VLOOKUP($X270,RentsUA!$A$12:$H$35,MATCH($D270,RentsUA!$A$12:$H$12,0),FALSE))</f>
        <v/>
      </c>
      <c r="Z270" s="647" t="str">
        <f t="shared" si="67"/>
        <v/>
      </c>
      <c r="AA270" s="1680" t="str">
        <f>IF(H270="","",IF(G270/HLOOKUP($H270,RentsUA!$M$8:$T$9,2,FALSE)&gt;1,"&gt; 80%","&lt;= 80%"))</f>
        <v/>
      </c>
      <c r="AB270" s="1448"/>
      <c r="AC270" s="1448"/>
      <c r="AD270" s="784"/>
      <c r="AE270" s="521"/>
      <c r="AF270" s="1050" t="str">
        <f>IF(AD270="","",IF(AD270=Lists!$U$3,M270,IF(AD270=Lists!$U$4,V270,IF(AD270=Lists!$U$5,Y270-L270,AE270))))</f>
        <v/>
      </c>
      <c r="AG270" s="518" t="str">
        <f t="shared" si="68"/>
        <v/>
      </c>
      <c r="AH270" s="588" t="str">
        <f t="shared" si="69"/>
        <v/>
      </c>
      <c r="AI270" s="588" t="str">
        <f>IF($AF270=0,0,IFERROR(($L270+$AF270)/(HLOOKUP($D270,RentsUA!$K$12:$Q$35,19,FALSE)),""))</f>
        <v/>
      </c>
      <c r="AJ270" s="588" t="str">
        <f>IF($AF270=0,0,IFERROR(($AF270+K270+L270)/(HLOOKUP($D270,RentsUA!$K$12:$Q$35,19,FALSE)),""))</f>
        <v/>
      </c>
      <c r="AK270" s="588" t="str">
        <f t="shared" ref="AK270:AK333" si="72">IFERROR(AG270*12/G270,"")</f>
        <v/>
      </c>
      <c r="AL270" s="588" t="str">
        <f t="shared" ref="AL270:AL333" si="73">IFERROR(AF270*12/$G270,"")</f>
        <v/>
      </c>
      <c r="AM270" s="1448" t="str">
        <f t="shared" ref="AM270:AM333" si="74">AF270</f>
        <v/>
      </c>
      <c r="AN270" s="1448" t="str">
        <f>IFERROR(AM270*(1+'7a.20YrDetails'!$F$9),"")</f>
        <v/>
      </c>
      <c r="AO270" s="1448" t="str">
        <f>IFERROR(AN270*(1+'7a.20YrDetails'!$F$9),"")</f>
        <v/>
      </c>
      <c r="AP270" s="1448" t="str">
        <f>IFERROR(AO270*(1+'7a.20YrDetails'!$F$9),"")</f>
        <v/>
      </c>
      <c r="AQ270" s="1448" t="str">
        <f>IFERROR(AP270*(1+'7a.20YrDetails'!$F$9),"")</f>
        <v/>
      </c>
      <c r="AR270" s="859"/>
      <c r="AS270" s="857"/>
      <c r="BP270" s="512" t="str">
        <f t="shared" ref="BP270:BP333" si="75">IF(Q270&lt;&gt;"","MOHCD "&amp;Q270*100&amp;"%",IF(AND(Q270="",S270&lt;&gt;""),CONCATENATE(S270, " ",T270*100,"%"),""))</f>
        <v/>
      </c>
      <c r="BR270" s="512" t="str">
        <f t="shared" si="70"/>
        <v/>
      </c>
    </row>
    <row r="271" spans="1:70" s="512" customFormat="1" ht="12.75">
      <c r="A271" s="514">
        <f t="shared" ref="A271:A334" si="76">A270+1</f>
        <v>259</v>
      </c>
      <c r="B271" s="592"/>
      <c r="C271" s="590"/>
      <c r="D271" s="515"/>
      <c r="E271" s="515"/>
      <c r="F271" s="516"/>
      <c r="G271" s="517"/>
      <c r="H271" s="515"/>
      <c r="I271" s="1341" t="str">
        <f>IFERROR(G271/HLOOKUP(H271,RentsUA!$B$8:$J$9,2),"")</f>
        <v/>
      </c>
      <c r="J271" s="515"/>
      <c r="K271" s="521"/>
      <c r="L271" s="857">
        <f t="shared" si="65"/>
        <v>0</v>
      </c>
      <c r="M271" s="856"/>
      <c r="N271" s="518">
        <f t="shared" si="66"/>
        <v>0</v>
      </c>
      <c r="O271" s="588" t="str">
        <f>IF($M271=0,"",IFERROR(($L271+$M271)/(HLOOKUP($D271,RentsUA!$K$12:$Q$35,19,FALSE)),""))</f>
        <v/>
      </c>
      <c r="P271" s="588" t="str">
        <f>IF($M271=0,"",IFERROR(($M271+K271+L271)/(HLOOKUP($D271,RentsUA!$K$12:$Q$35,19,FALSE)),""))</f>
        <v/>
      </c>
      <c r="Q271" s="519"/>
      <c r="R271" s="858" t="str">
        <f>IF($Q271=0,"",VLOOKUP($Q271,RentsUA!$A$12:$H$35,MATCH($D271,RentsUA!$A$12:$H$12,0),FALSE))</f>
        <v/>
      </c>
      <c r="S271" s="517"/>
      <c r="T271" s="859"/>
      <c r="U271" s="857"/>
      <c r="V271" s="858" t="str">
        <f t="shared" si="71"/>
        <v/>
      </c>
      <c r="W271" s="590"/>
      <c r="X271" s="519"/>
      <c r="Y271" s="518" t="str">
        <f>IF(X271=0,"",VLOOKUP($X271,RentsUA!$A$12:$H$35,MATCH($D271,RentsUA!$A$12:$H$12,0),FALSE))</f>
        <v/>
      </c>
      <c r="Z271" s="647" t="str">
        <f t="shared" si="67"/>
        <v/>
      </c>
      <c r="AA271" s="1680" t="str">
        <f>IF(H271="","",IF(G271/HLOOKUP($H271,RentsUA!$M$8:$T$9,2,FALSE)&gt;1,"&gt; 80%","&lt;= 80%"))</f>
        <v/>
      </c>
      <c r="AB271" s="1448"/>
      <c r="AC271" s="1448"/>
      <c r="AD271" s="784"/>
      <c r="AE271" s="521"/>
      <c r="AF271" s="1050" t="str">
        <f>IF(AD271="","",IF(AD271=Lists!$U$3,M271,IF(AD271=Lists!$U$4,V271,IF(AD271=Lists!$U$5,Y271-L271,AE271))))</f>
        <v/>
      </c>
      <c r="AG271" s="518" t="str">
        <f t="shared" si="68"/>
        <v/>
      </c>
      <c r="AH271" s="588" t="str">
        <f t="shared" si="69"/>
        <v/>
      </c>
      <c r="AI271" s="588" t="str">
        <f>IF($AF271=0,0,IFERROR(($L271+$AF271)/(HLOOKUP($D271,RentsUA!$K$12:$Q$35,19,FALSE)),""))</f>
        <v/>
      </c>
      <c r="AJ271" s="588" t="str">
        <f>IF($AF271=0,0,IFERROR(($AF271+K271+L271)/(HLOOKUP($D271,RentsUA!$K$12:$Q$35,19,FALSE)),""))</f>
        <v/>
      </c>
      <c r="AK271" s="588" t="str">
        <f t="shared" si="72"/>
        <v/>
      </c>
      <c r="AL271" s="588" t="str">
        <f t="shared" si="73"/>
        <v/>
      </c>
      <c r="AM271" s="1448" t="str">
        <f t="shared" si="74"/>
        <v/>
      </c>
      <c r="AN271" s="1448" t="str">
        <f>IFERROR(AM271*(1+'7a.20YrDetails'!$F$9),"")</f>
        <v/>
      </c>
      <c r="AO271" s="1448" t="str">
        <f>IFERROR(AN271*(1+'7a.20YrDetails'!$F$9),"")</f>
        <v/>
      </c>
      <c r="AP271" s="1448" t="str">
        <f>IFERROR(AO271*(1+'7a.20YrDetails'!$F$9),"")</f>
        <v/>
      </c>
      <c r="AQ271" s="1448" t="str">
        <f>IFERROR(AP271*(1+'7a.20YrDetails'!$F$9),"")</f>
        <v/>
      </c>
      <c r="AR271" s="859"/>
      <c r="AS271" s="857"/>
      <c r="BP271" s="512" t="str">
        <f t="shared" si="75"/>
        <v/>
      </c>
      <c r="BR271" s="512" t="str">
        <f t="shared" si="70"/>
        <v/>
      </c>
    </row>
    <row r="272" spans="1:70" s="512" customFormat="1" ht="12.75">
      <c r="A272" s="514">
        <f t="shared" si="76"/>
        <v>260</v>
      </c>
      <c r="B272" s="592"/>
      <c r="C272" s="590"/>
      <c r="D272" s="515"/>
      <c r="E272" s="515"/>
      <c r="F272" s="516"/>
      <c r="G272" s="517"/>
      <c r="H272" s="515"/>
      <c r="I272" s="1341" t="str">
        <f>IFERROR(G272/HLOOKUP(H272,RentsUA!$B$8:$J$9,2),"")</f>
        <v/>
      </c>
      <c r="J272" s="515"/>
      <c r="K272" s="521"/>
      <c r="L272" s="857">
        <f t="shared" si="65"/>
        <v>0</v>
      </c>
      <c r="M272" s="856"/>
      <c r="N272" s="518">
        <f t="shared" si="66"/>
        <v>0</v>
      </c>
      <c r="O272" s="588" t="str">
        <f>IF($M272=0,"",IFERROR(($L272+$M272)/(HLOOKUP($D272,RentsUA!$K$12:$Q$35,19,FALSE)),""))</f>
        <v/>
      </c>
      <c r="P272" s="588" t="str">
        <f>IF($M272=0,"",IFERROR(($M272+K272+L272)/(HLOOKUP($D272,RentsUA!$K$12:$Q$35,19,FALSE)),""))</f>
        <v/>
      </c>
      <c r="Q272" s="519"/>
      <c r="R272" s="858" t="str">
        <f>IF($Q272=0,"",VLOOKUP($Q272,RentsUA!$A$12:$H$35,MATCH($D272,RentsUA!$A$12:$H$12,0),FALSE))</f>
        <v/>
      </c>
      <c r="S272" s="517"/>
      <c r="T272" s="859"/>
      <c r="U272" s="857"/>
      <c r="V272" s="858" t="str">
        <f t="shared" si="71"/>
        <v/>
      </c>
      <c r="W272" s="590"/>
      <c r="X272" s="519"/>
      <c r="Y272" s="518" t="str">
        <f>IF(X272=0,"",VLOOKUP($X272,RentsUA!$A$12:$H$35,MATCH($D272,RentsUA!$A$12:$H$12,0),FALSE))</f>
        <v/>
      </c>
      <c r="Z272" s="647" t="str">
        <f t="shared" si="67"/>
        <v/>
      </c>
      <c r="AA272" s="1680" t="str">
        <f>IF(H272="","",IF(G272/HLOOKUP($H272,RentsUA!$M$8:$T$9,2,FALSE)&gt;1,"&gt; 80%","&lt;= 80%"))</f>
        <v/>
      </c>
      <c r="AB272" s="1448"/>
      <c r="AC272" s="1448"/>
      <c r="AD272" s="784"/>
      <c r="AE272" s="521"/>
      <c r="AF272" s="1050" t="str">
        <f>IF(AD272="","",IF(AD272=Lists!$U$3,M272,IF(AD272=Lists!$U$4,V272,IF(AD272=Lists!$U$5,Y272-L272,AE272))))</f>
        <v/>
      </c>
      <c r="AG272" s="518" t="str">
        <f t="shared" si="68"/>
        <v/>
      </c>
      <c r="AH272" s="588" t="str">
        <f t="shared" si="69"/>
        <v/>
      </c>
      <c r="AI272" s="588" t="str">
        <f>IF($AF272=0,0,IFERROR(($L272+$AF272)/(HLOOKUP($D272,RentsUA!$K$12:$Q$35,19,FALSE)),""))</f>
        <v/>
      </c>
      <c r="AJ272" s="588" t="str">
        <f>IF($AF272=0,0,IFERROR(($AF272+K272+L272)/(HLOOKUP($D272,RentsUA!$K$12:$Q$35,19,FALSE)),""))</f>
        <v/>
      </c>
      <c r="AK272" s="588" t="str">
        <f t="shared" si="72"/>
        <v/>
      </c>
      <c r="AL272" s="588" t="str">
        <f t="shared" si="73"/>
        <v/>
      </c>
      <c r="AM272" s="1448" t="str">
        <f t="shared" si="74"/>
        <v/>
      </c>
      <c r="AN272" s="1448" t="str">
        <f>IFERROR(AM272*(1+'7a.20YrDetails'!$F$9),"")</f>
        <v/>
      </c>
      <c r="AO272" s="1448" t="str">
        <f>IFERROR(AN272*(1+'7a.20YrDetails'!$F$9),"")</f>
        <v/>
      </c>
      <c r="AP272" s="1448" t="str">
        <f>IFERROR(AO272*(1+'7a.20YrDetails'!$F$9),"")</f>
        <v/>
      </c>
      <c r="AQ272" s="1448" t="str">
        <f>IFERROR(AP272*(1+'7a.20YrDetails'!$F$9),"")</f>
        <v/>
      </c>
      <c r="AR272" s="859"/>
      <c r="AS272" s="857"/>
      <c r="BP272" s="512" t="str">
        <f t="shared" si="75"/>
        <v/>
      </c>
      <c r="BR272" s="512" t="str">
        <f t="shared" si="70"/>
        <v/>
      </c>
    </row>
    <row r="273" spans="1:70" s="512" customFormat="1" ht="12.75">
      <c r="A273" s="514">
        <f t="shared" si="76"/>
        <v>261</v>
      </c>
      <c r="B273" s="592"/>
      <c r="C273" s="590"/>
      <c r="D273" s="515"/>
      <c r="E273" s="515"/>
      <c r="F273" s="516"/>
      <c r="G273" s="517"/>
      <c r="H273" s="515"/>
      <c r="I273" s="1341" t="str">
        <f>IFERROR(G273/HLOOKUP(H273,RentsUA!$B$8:$J$9,2),"")</f>
        <v/>
      </c>
      <c r="J273" s="515"/>
      <c r="K273" s="521"/>
      <c r="L273" s="857">
        <f t="shared" si="65"/>
        <v>0</v>
      </c>
      <c r="M273" s="856"/>
      <c r="N273" s="518">
        <f t="shared" si="66"/>
        <v>0</v>
      </c>
      <c r="O273" s="588" t="str">
        <f>IF($M273=0,"",IFERROR(($L273+$M273)/(HLOOKUP($D273,RentsUA!$K$12:$Q$35,19,FALSE)),""))</f>
        <v/>
      </c>
      <c r="P273" s="588" t="str">
        <f>IF($M273=0,"",IFERROR(($M273+K273+L273)/(HLOOKUP($D273,RentsUA!$K$12:$Q$35,19,FALSE)),""))</f>
        <v/>
      </c>
      <c r="Q273" s="519"/>
      <c r="R273" s="858" t="str">
        <f>IF($Q273=0,"",VLOOKUP($Q273,RentsUA!$A$12:$H$35,MATCH($D273,RentsUA!$A$12:$H$12,0),FALSE))</f>
        <v/>
      </c>
      <c r="S273" s="517"/>
      <c r="T273" s="859"/>
      <c r="U273" s="857"/>
      <c r="V273" s="858" t="str">
        <f t="shared" si="71"/>
        <v/>
      </c>
      <c r="W273" s="590"/>
      <c r="X273" s="519"/>
      <c r="Y273" s="518" t="str">
        <f>IF(X273=0,"",VLOOKUP($X273,RentsUA!$A$12:$H$35,MATCH($D273,RentsUA!$A$12:$H$12,0),FALSE))</f>
        <v/>
      </c>
      <c r="Z273" s="647" t="str">
        <f t="shared" si="67"/>
        <v/>
      </c>
      <c r="AA273" s="1680" t="str">
        <f>IF(H273="","",IF(G273/HLOOKUP($H273,RentsUA!$M$8:$T$9,2,FALSE)&gt;1,"&gt; 80%","&lt;= 80%"))</f>
        <v/>
      </c>
      <c r="AB273" s="1448"/>
      <c r="AC273" s="1448"/>
      <c r="AD273" s="784"/>
      <c r="AE273" s="521"/>
      <c r="AF273" s="1050" t="str">
        <f>IF(AD273="","",IF(AD273=Lists!$U$3,M273,IF(AD273=Lists!$U$4,V273,IF(AD273=Lists!$U$5,Y273-L273,AE273))))</f>
        <v/>
      </c>
      <c r="AG273" s="518" t="str">
        <f t="shared" si="68"/>
        <v/>
      </c>
      <c r="AH273" s="588" t="str">
        <f t="shared" si="69"/>
        <v/>
      </c>
      <c r="AI273" s="588" t="str">
        <f>IF($AF273=0,0,IFERROR(($L273+$AF273)/(HLOOKUP($D273,RentsUA!$K$12:$Q$35,19,FALSE)),""))</f>
        <v/>
      </c>
      <c r="AJ273" s="588" t="str">
        <f>IF($AF273=0,0,IFERROR(($AF273+K273+L273)/(HLOOKUP($D273,RentsUA!$K$12:$Q$35,19,FALSE)),""))</f>
        <v/>
      </c>
      <c r="AK273" s="588" t="str">
        <f t="shared" si="72"/>
        <v/>
      </c>
      <c r="AL273" s="588" t="str">
        <f t="shared" si="73"/>
        <v/>
      </c>
      <c r="AM273" s="1448" t="str">
        <f t="shared" si="74"/>
        <v/>
      </c>
      <c r="AN273" s="1448" t="str">
        <f>IFERROR(AM273*(1+'7a.20YrDetails'!$F$9),"")</f>
        <v/>
      </c>
      <c r="AO273" s="1448" t="str">
        <f>IFERROR(AN273*(1+'7a.20YrDetails'!$F$9),"")</f>
        <v/>
      </c>
      <c r="AP273" s="1448" t="str">
        <f>IFERROR(AO273*(1+'7a.20YrDetails'!$F$9),"")</f>
        <v/>
      </c>
      <c r="AQ273" s="1448" t="str">
        <f>IFERROR(AP273*(1+'7a.20YrDetails'!$F$9),"")</f>
        <v/>
      </c>
      <c r="AR273" s="859"/>
      <c r="AS273" s="857"/>
      <c r="BP273" s="512" t="str">
        <f t="shared" si="75"/>
        <v/>
      </c>
      <c r="BR273" s="512" t="str">
        <f t="shared" si="70"/>
        <v/>
      </c>
    </row>
    <row r="274" spans="1:70" s="512" customFormat="1" ht="12.75">
      <c r="A274" s="514">
        <f t="shared" si="76"/>
        <v>262</v>
      </c>
      <c r="B274" s="592"/>
      <c r="C274" s="590"/>
      <c r="D274" s="515"/>
      <c r="E274" s="515"/>
      <c r="F274" s="516"/>
      <c r="G274" s="517"/>
      <c r="H274" s="515"/>
      <c r="I274" s="1341" t="str">
        <f>IFERROR(G274/HLOOKUP(H274,RentsUA!$B$8:$J$9,2),"")</f>
        <v/>
      </c>
      <c r="J274" s="515"/>
      <c r="K274" s="521"/>
      <c r="L274" s="857">
        <f t="shared" si="65"/>
        <v>0</v>
      </c>
      <c r="M274" s="856"/>
      <c r="N274" s="518">
        <f t="shared" si="66"/>
        <v>0</v>
      </c>
      <c r="O274" s="588" t="str">
        <f>IF($M274=0,"",IFERROR(($L274+$M274)/(HLOOKUP($D274,RentsUA!$K$12:$Q$35,19,FALSE)),""))</f>
        <v/>
      </c>
      <c r="P274" s="588" t="str">
        <f>IF($M274=0,"",IFERROR(($M274+K274+L274)/(HLOOKUP($D274,RentsUA!$K$12:$Q$35,19,FALSE)),""))</f>
        <v/>
      </c>
      <c r="Q274" s="519"/>
      <c r="R274" s="858" t="str">
        <f>IF($Q274=0,"",VLOOKUP($Q274,RentsUA!$A$12:$H$35,MATCH($D274,RentsUA!$A$12:$H$12,0),FALSE))</f>
        <v/>
      </c>
      <c r="S274" s="517"/>
      <c r="T274" s="859"/>
      <c r="U274" s="857"/>
      <c r="V274" s="858" t="str">
        <f t="shared" si="71"/>
        <v/>
      </c>
      <c r="W274" s="590"/>
      <c r="X274" s="519"/>
      <c r="Y274" s="518" t="str">
        <f>IF(X274=0,"",VLOOKUP($X274,RentsUA!$A$12:$H$35,MATCH($D274,RentsUA!$A$12:$H$12,0),FALSE))</f>
        <v/>
      </c>
      <c r="Z274" s="647" t="str">
        <f t="shared" si="67"/>
        <v/>
      </c>
      <c r="AA274" s="1680" t="str">
        <f>IF(H274="","",IF(G274/HLOOKUP($H274,RentsUA!$M$8:$T$9,2,FALSE)&gt;1,"&gt; 80%","&lt;= 80%"))</f>
        <v/>
      </c>
      <c r="AB274" s="1448"/>
      <c r="AC274" s="1448"/>
      <c r="AD274" s="784"/>
      <c r="AE274" s="521"/>
      <c r="AF274" s="1050" t="str">
        <f>IF(AD274="","",IF(AD274=Lists!$U$3,M274,IF(AD274=Lists!$U$4,V274,IF(AD274=Lists!$U$5,Y274-L274,AE274))))</f>
        <v/>
      </c>
      <c r="AG274" s="518" t="str">
        <f t="shared" si="68"/>
        <v/>
      </c>
      <c r="AH274" s="588" t="str">
        <f t="shared" si="69"/>
        <v/>
      </c>
      <c r="AI274" s="588" t="str">
        <f>IF($AF274=0,0,IFERROR(($L274+$AF274)/(HLOOKUP($D274,RentsUA!$K$12:$Q$35,19,FALSE)),""))</f>
        <v/>
      </c>
      <c r="AJ274" s="588" t="str">
        <f>IF($AF274=0,0,IFERROR(($AF274+K274+L274)/(HLOOKUP($D274,RentsUA!$K$12:$Q$35,19,FALSE)),""))</f>
        <v/>
      </c>
      <c r="AK274" s="588" t="str">
        <f t="shared" si="72"/>
        <v/>
      </c>
      <c r="AL274" s="588" t="str">
        <f t="shared" si="73"/>
        <v/>
      </c>
      <c r="AM274" s="1448" t="str">
        <f t="shared" si="74"/>
        <v/>
      </c>
      <c r="AN274" s="1448" t="str">
        <f>IFERROR(AM274*(1+'7a.20YrDetails'!$F$9),"")</f>
        <v/>
      </c>
      <c r="AO274" s="1448" t="str">
        <f>IFERROR(AN274*(1+'7a.20YrDetails'!$F$9),"")</f>
        <v/>
      </c>
      <c r="AP274" s="1448" t="str">
        <f>IFERROR(AO274*(1+'7a.20YrDetails'!$F$9),"")</f>
        <v/>
      </c>
      <c r="AQ274" s="1448" t="str">
        <f>IFERROR(AP274*(1+'7a.20YrDetails'!$F$9),"")</f>
        <v/>
      </c>
      <c r="AR274" s="859"/>
      <c r="AS274" s="857"/>
      <c r="BP274" s="512" t="str">
        <f t="shared" si="75"/>
        <v/>
      </c>
      <c r="BR274" s="512" t="str">
        <f t="shared" si="70"/>
        <v/>
      </c>
    </row>
    <row r="275" spans="1:70" s="512" customFormat="1" ht="12.75">
      <c r="A275" s="514">
        <f t="shared" si="76"/>
        <v>263</v>
      </c>
      <c r="B275" s="592"/>
      <c r="C275" s="590"/>
      <c r="D275" s="515"/>
      <c r="E275" s="515"/>
      <c r="F275" s="516"/>
      <c r="G275" s="517"/>
      <c r="H275" s="515"/>
      <c r="I275" s="1341" t="str">
        <f>IFERROR(G275/HLOOKUP(H275,RentsUA!$B$8:$J$9,2),"")</f>
        <v/>
      </c>
      <c r="J275" s="515"/>
      <c r="K275" s="521"/>
      <c r="L275" s="857">
        <f t="shared" si="65"/>
        <v>0</v>
      </c>
      <c r="M275" s="856"/>
      <c r="N275" s="518">
        <f t="shared" si="66"/>
        <v>0</v>
      </c>
      <c r="O275" s="588" t="str">
        <f>IF($M275=0,"",IFERROR(($L275+$M275)/(HLOOKUP($D275,RentsUA!$K$12:$Q$35,19,FALSE)),""))</f>
        <v/>
      </c>
      <c r="P275" s="588" t="str">
        <f>IF($M275=0,"",IFERROR(($M275+K275+L275)/(HLOOKUP($D275,RentsUA!$K$12:$Q$35,19,FALSE)),""))</f>
        <v/>
      </c>
      <c r="Q275" s="519"/>
      <c r="R275" s="858" t="str">
        <f>IF($Q275=0,"",VLOOKUP($Q275,RentsUA!$A$12:$H$35,MATCH($D275,RentsUA!$A$12:$H$12,0),FALSE))</f>
        <v/>
      </c>
      <c r="S275" s="517"/>
      <c r="T275" s="859"/>
      <c r="U275" s="857"/>
      <c r="V275" s="858" t="str">
        <f t="shared" si="71"/>
        <v/>
      </c>
      <c r="W275" s="590"/>
      <c r="X275" s="519"/>
      <c r="Y275" s="518" t="str">
        <f>IF(X275=0,"",VLOOKUP($X275,RentsUA!$A$12:$H$35,MATCH($D275,RentsUA!$A$12:$H$12,0),FALSE))</f>
        <v/>
      </c>
      <c r="Z275" s="647" t="str">
        <f t="shared" si="67"/>
        <v/>
      </c>
      <c r="AA275" s="1680" t="str">
        <f>IF(H275="","",IF(G275/HLOOKUP($H275,RentsUA!$M$8:$T$9,2,FALSE)&gt;1,"&gt; 80%","&lt;= 80%"))</f>
        <v/>
      </c>
      <c r="AB275" s="1448"/>
      <c r="AC275" s="1448"/>
      <c r="AD275" s="784"/>
      <c r="AE275" s="521"/>
      <c r="AF275" s="1050" t="str">
        <f>IF(AD275="","",IF(AD275=Lists!$U$3,M275,IF(AD275=Lists!$U$4,V275,IF(AD275=Lists!$U$5,Y275-L275,AE275))))</f>
        <v/>
      </c>
      <c r="AG275" s="518" t="str">
        <f t="shared" si="68"/>
        <v/>
      </c>
      <c r="AH275" s="588" t="str">
        <f t="shared" si="69"/>
        <v/>
      </c>
      <c r="AI275" s="588" t="str">
        <f>IF($AF275=0,0,IFERROR(($L275+$AF275)/(HLOOKUP($D275,RentsUA!$K$12:$Q$35,19,FALSE)),""))</f>
        <v/>
      </c>
      <c r="AJ275" s="588" t="str">
        <f>IF($AF275=0,0,IFERROR(($AF275+K275+L275)/(HLOOKUP($D275,RentsUA!$K$12:$Q$35,19,FALSE)),""))</f>
        <v/>
      </c>
      <c r="AK275" s="588" t="str">
        <f t="shared" si="72"/>
        <v/>
      </c>
      <c r="AL275" s="588" t="str">
        <f t="shared" si="73"/>
        <v/>
      </c>
      <c r="AM275" s="1448" t="str">
        <f t="shared" si="74"/>
        <v/>
      </c>
      <c r="AN275" s="1448" t="str">
        <f>IFERROR(AM275*(1+'7a.20YrDetails'!$F$9),"")</f>
        <v/>
      </c>
      <c r="AO275" s="1448" t="str">
        <f>IFERROR(AN275*(1+'7a.20YrDetails'!$F$9),"")</f>
        <v/>
      </c>
      <c r="AP275" s="1448" t="str">
        <f>IFERROR(AO275*(1+'7a.20YrDetails'!$F$9),"")</f>
        <v/>
      </c>
      <c r="AQ275" s="1448" t="str">
        <f>IFERROR(AP275*(1+'7a.20YrDetails'!$F$9),"")</f>
        <v/>
      </c>
      <c r="AR275" s="859"/>
      <c r="AS275" s="857"/>
      <c r="BP275" s="512" t="str">
        <f t="shared" si="75"/>
        <v/>
      </c>
      <c r="BR275" s="512" t="str">
        <f t="shared" si="70"/>
        <v/>
      </c>
    </row>
    <row r="276" spans="1:70" s="512" customFormat="1" ht="12.75">
      <c r="A276" s="514">
        <f t="shared" si="76"/>
        <v>264</v>
      </c>
      <c r="B276" s="592"/>
      <c r="C276" s="590"/>
      <c r="D276" s="515"/>
      <c r="E276" s="515"/>
      <c r="F276" s="516"/>
      <c r="G276" s="517"/>
      <c r="H276" s="515"/>
      <c r="I276" s="1341" t="str">
        <f>IFERROR(G276/HLOOKUP(H276,RentsUA!$B$8:$J$9,2),"")</f>
        <v/>
      </c>
      <c r="J276" s="515"/>
      <c r="K276" s="521"/>
      <c r="L276" s="857">
        <f t="shared" si="65"/>
        <v>0</v>
      </c>
      <c r="M276" s="856"/>
      <c r="N276" s="518">
        <f t="shared" si="66"/>
        <v>0</v>
      </c>
      <c r="O276" s="588" t="str">
        <f>IF($M276=0,"",IFERROR(($L276+$M276)/(HLOOKUP($D276,RentsUA!$K$12:$Q$35,19,FALSE)),""))</f>
        <v/>
      </c>
      <c r="P276" s="588" t="str">
        <f>IF($M276=0,"",IFERROR(($M276+K276+L276)/(HLOOKUP($D276,RentsUA!$K$12:$Q$35,19,FALSE)),""))</f>
        <v/>
      </c>
      <c r="Q276" s="519"/>
      <c r="R276" s="858" t="str">
        <f>IF($Q276=0,"",VLOOKUP($Q276,RentsUA!$A$12:$H$35,MATCH($D276,RentsUA!$A$12:$H$12,0),FALSE))</f>
        <v/>
      </c>
      <c r="S276" s="517"/>
      <c r="T276" s="859"/>
      <c r="U276" s="857"/>
      <c r="V276" s="858" t="str">
        <f t="shared" si="71"/>
        <v/>
      </c>
      <c r="W276" s="590"/>
      <c r="X276" s="519"/>
      <c r="Y276" s="518" t="str">
        <f>IF(X276=0,"",VLOOKUP($X276,RentsUA!$A$12:$H$35,MATCH($D276,RentsUA!$A$12:$H$12,0),FALSE))</f>
        <v/>
      </c>
      <c r="Z276" s="647" t="str">
        <f t="shared" si="67"/>
        <v/>
      </c>
      <c r="AA276" s="1680" t="str">
        <f>IF(H276="","",IF(G276/HLOOKUP($H276,RentsUA!$M$8:$T$9,2,FALSE)&gt;1,"&gt; 80%","&lt;= 80%"))</f>
        <v/>
      </c>
      <c r="AB276" s="1448"/>
      <c r="AC276" s="1448"/>
      <c r="AD276" s="784"/>
      <c r="AE276" s="521"/>
      <c r="AF276" s="1050" t="str">
        <f>IF(AD276="","",IF(AD276=Lists!$U$3,M276,IF(AD276=Lists!$U$4,V276,IF(AD276=Lists!$U$5,Y276-L276,AE276))))</f>
        <v/>
      </c>
      <c r="AG276" s="518" t="str">
        <f t="shared" si="68"/>
        <v/>
      </c>
      <c r="AH276" s="588" t="str">
        <f t="shared" si="69"/>
        <v/>
      </c>
      <c r="AI276" s="588" t="str">
        <f>IF($AF276=0,0,IFERROR(($L276+$AF276)/(HLOOKUP($D276,RentsUA!$K$12:$Q$35,19,FALSE)),""))</f>
        <v/>
      </c>
      <c r="AJ276" s="588" t="str">
        <f>IF($AF276=0,0,IFERROR(($AF276+K276+L276)/(HLOOKUP($D276,RentsUA!$K$12:$Q$35,19,FALSE)),""))</f>
        <v/>
      </c>
      <c r="AK276" s="588" t="str">
        <f t="shared" si="72"/>
        <v/>
      </c>
      <c r="AL276" s="588" t="str">
        <f t="shared" si="73"/>
        <v/>
      </c>
      <c r="AM276" s="1448" t="str">
        <f t="shared" si="74"/>
        <v/>
      </c>
      <c r="AN276" s="1448" t="str">
        <f>IFERROR(AM276*(1+'7a.20YrDetails'!$F$9),"")</f>
        <v/>
      </c>
      <c r="AO276" s="1448" t="str">
        <f>IFERROR(AN276*(1+'7a.20YrDetails'!$F$9),"")</f>
        <v/>
      </c>
      <c r="AP276" s="1448" t="str">
        <f>IFERROR(AO276*(1+'7a.20YrDetails'!$F$9),"")</f>
        <v/>
      </c>
      <c r="AQ276" s="1448" t="str">
        <f>IFERROR(AP276*(1+'7a.20YrDetails'!$F$9),"")</f>
        <v/>
      </c>
      <c r="AR276" s="859"/>
      <c r="AS276" s="857"/>
      <c r="BP276" s="512" t="str">
        <f t="shared" si="75"/>
        <v/>
      </c>
      <c r="BR276" s="512" t="str">
        <f t="shared" si="70"/>
        <v/>
      </c>
    </row>
    <row r="277" spans="1:70" s="512" customFormat="1" ht="12.75">
      <c r="A277" s="514">
        <f t="shared" si="76"/>
        <v>265</v>
      </c>
      <c r="B277" s="592"/>
      <c r="C277" s="590"/>
      <c r="D277" s="515"/>
      <c r="E277" s="515"/>
      <c r="F277" s="516"/>
      <c r="G277" s="517"/>
      <c r="H277" s="515"/>
      <c r="I277" s="1341" t="str">
        <f>IFERROR(G277/HLOOKUP(H277,RentsUA!$B$8:$J$9,2),"")</f>
        <v/>
      </c>
      <c r="J277" s="515"/>
      <c r="K277" s="521"/>
      <c r="L277" s="857">
        <f t="shared" si="65"/>
        <v>0</v>
      </c>
      <c r="M277" s="856"/>
      <c r="N277" s="518">
        <f t="shared" si="66"/>
        <v>0</v>
      </c>
      <c r="O277" s="588" t="str">
        <f>IF($M277=0,"",IFERROR(($L277+$M277)/(HLOOKUP($D277,RentsUA!$K$12:$Q$35,19,FALSE)),""))</f>
        <v/>
      </c>
      <c r="P277" s="588" t="str">
        <f>IF($M277=0,"",IFERROR(($M277+K277+L277)/(HLOOKUP($D277,RentsUA!$K$12:$Q$35,19,FALSE)),""))</f>
        <v/>
      </c>
      <c r="Q277" s="519"/>
      <c r="R277" s="858" t="str">
        <f>IF($Q277=0,"",VLOOKUP($Q277,RentsUA!$A$12:$H$35,MATCH($D277,RentsUA!$A$12:$H$12,0),FALSE))</f>
        <v/>
      </c>
      <c r="S277" s="517"/>
      <c r="T277" s="859"/>
      <c r="U277" s="857"/>
      <c r="V277" s="858" t="str">
        <f t="shared" si="71"/>
        <v/>
      </c>
      <c r="W277" s="590"/>
      <c r="X277" s="519"/>
      <c r="Y277" s="518" t="str">
        <f>IF(X277=0,"",VLOOKUP($X277,RentsUA!$A$12:$H$35,MATCH($D277,RentsUA!$A$12:$H$12,0),FALSE))</f>
        <v/>
      </c>
      <c r="Z277" s="647" t="str">
        <f t="shared" si="67"/>
        <v/>
      </c>
      <c r="AA277" s="1680" t="str">
        <f>IF(H277="","",IF(G277/HLOOKUP($H277,RentsUA!$M$8:$T$9,2,FALSE)&gt;1,"&gt; 80%","&lt;= 80%"))</f>
        <v/>
      </c>
      <c r="AB277" s="1448"/>
      <c r="AC277" s="1448"/>
      <c r="AD277" s="784"/>
      <c r="AE277" s="521"/>
      <c r="AF277" s="1050" t="str">
        <f>IF(AD277="","",IF(AD277=Lists!$U$3,M277,IF(AD277=Lists!$U$4,V277,IF(AD277=Lists!$U$5,Y277-L277,AE277))))</f>
        <v/>
      </c>
      <c r="AG277" s="518" t="str">
        <f t="shared" si="68"/>
        <v/>
      </c>
      <c r="AH277" s="588" t="str">
        <f t="shared" si="69"/>
        <v/>
      </c>
      <c r="AI277" s="588" t="str">
        <f>IF($AF277=0,0,IFERROR(($L277+$AF277)/(HLOOKUP($D277,RentsUA!$K$12:$Q$35,19,FALSE)),""))</f>
        <v/>
      </c>
      <c r="AJ277" s="588" t="str">
        <f>IF($AF277=0,0,IFERROR(($AF277+K277+L277)/(HLOOKUP($D277,RentsUA!$K$12:$Q$35,19,FALSE)),""))</f>
        <v/>
      </c>
      <c r="AK277" s="588" t="str">
        <f t="shared" si="72"/>
        <v/>
      </c>
      <c r="AL277" s="588" t="str">
        <f t="shared" si="73"/>
        <v/>
      </c>
      <c r="AM277" s="1448" t="str">
        <f t="shared" si="74"/>
        <v/>
      </c>
      <c r="AN277" s="1448" t="str">
        <f>IFERROR(AM277*(1+'7a.20YrDetails'!$F$9),"")</f>
        <v/>
      </c>
      <c r="AO277" s="1448" t="str">
        <f>IFERROR(AN277*(1+'7a.20YrDetails'!$F$9),"")</f>
        <v/>
      </c>
      <c r="AP277" s="1448" t="str">
        <f>IFERROR(AO277*(1+'7a.20YrDetails'!$F$9),"")</f>
        <v/>
      </c>
      <c r="AQ277" s="1448" t="str">
        <f>IFERROR(AP277*(1+'7a.20YrDetails'!$F$9),"")</f>
        <v/>
      </c>
      <c r="AR277" s="859"/>
      <c r="AS277" s="857"/>
      <c r="BP277" s="512" t="str">
        <f t="shared" si="75"/>
        <v/>
      </c>
      <c r="BR277" s="512" t="str">
        <f t="shared" si="70"/>
        <v/>
      </c>
    </row>
    <row r="278" spans="1:70" s="512" customFormat="1" ht="12.75">
      <c r="A278" s="514">
        <f t="shared" si="76"/>
        <v>266</v>
      </c>
      <c r="B278" s="592"/>
      <c r="C278" s="590"/>
      <c r="D278" s="515"/>
      <c r="E278" s="515"/>
      <c r="F278" s="516"/>
      <c r="G278" s="517"/>
      <c r="H278" s="515"/>
      <c r="I278" s="1341" t="str">
        <f>IFERROR(G278/HLOOKUP(H278,RentsUA!$B$8:$J$9,2),"")</f>
        <v/>
      </c>
      <c r="J278" s="515"/>
      <c r="K278" s="521"/>
      <c r="L278" s="857">
        <f t="shared" si="65"/>
        <v>0</v>
      </c>
      <c r="M278" s="856"/>
      <c r="N278" s="518">
        <f t="shared" si="66"/>
        <v>0</v>
      </c>
      <c r="O278" s="588" t="str">
        <f>IF($M278=0,"",IFERROR(($L278+$M278)/(HLOOKUP($D278,RentsUA!$K$12:$Q$35,19,FALSE)),""))</f>
        <v/>
      </c>
      <c r="P278" s="588" t="str">
        <f>IF($M278=0,"",IFERROR(($M278+K278+L278)/(HLOOKUP($D278,RentsUA!$K$12:$Q$35,19,FALSE)),""))</f>
        <v/>
      </c>
      <c r="Q278" s="519"/>
      <c r="R278" s="858" t="str">
        <f>IF($Q278=0,"",VLOOKUP($Q278,RentsUA!$A$12:$H$35,MATCH($D278,RentsUA!$A$12:$H$12,0),FALSE))</f>
        <v/>
      </c>
      <c r="S278" s="517"/>
      <c r="T278" s="859"/>
      <c r="U278" s="857"/>
      <c r="V278" s="858" t="str">
        <f t="shared" si="71"/>
        <v/>
      </c>
      <c r="W278" s="590"/>
      <c r="X278" s="519"/>
      <c r="Y278" s="518" t="str">
        <f>IF(X278=0,"",VLOOKUP($X278,RentsUA!$A$12:$H$35,MATCH($D278,RentsUA!$A$12:$H$12,0),FALSE))</f>
        <v/>
      </c>
      <c r="Z278" s="647" t="str">
        <f t="shared" si="67"/>
        <v/>
      </c>
      <c r="AA278" s="1680" t="str">
        <f>IF(H278="","",IF(G278/HLOOKUP($H278,RentsUA!$M$8:$T$9,2,FALSE)&gt;1,"&gt; 80%","&lt;= 80%"))</f>
        <v/>
      </c>
      <c r="AB278" s="1448"/>
      <c r="AC278" s="1448"/>
      <c r="AD278" s="784"/>
      <c r="AE278" s="521"/>
      <c r="AF278" s="1050" t="str">
        <f>IF(AD278="","",IF(AD278=Lists!$U$3,M278,IF(AD278=Lists!$U$4,V278,IF(AD278=Lists!$U$5,Y278-L278,AE278))))</f>
        <v/>
      </c>
      <c r="AG278" s="518" t="str">
        <f t="shared" si="68"/>
        <v/>
      </c>
      <c r="AH278" s="588" t="str">
        <f t="shared" si="69"/>
        <v/>
      </c>
      <c r="AI278" s="588" t="str">
        <f>IF($AF278=0,0,IFERROR(($L278+$AF278)/(HLOOKUP($D278,RentsUA!$K$12:$Q$35,19,FALSE)),""))</f>
        <v/>
      </c>
      <c r="AJ278" s="588" t="str">
        <f>IF($AF278=0,0,IFERROR(($AF278+K278+L278)/(HLOOKUP($D278,RentsUA!$K$12:$Q$35,19,FALSE)),""))</f>
        <v/>
      </c>
      <c r="AK278" s="588" t="str">
        <f t="shared" si="72"/>
        <v/>
      </c>
      <c r="AL278" s="588" t="str">
        <f t="shared" si="73"/>
        <v/>
      </c>
      <c r="AM278" s="1448" t="str">
        <f t="shared" si="74"/>
        <v/>
      </c>
      <c r="AN278" s="1448" t="str">
        <f>IFERROR(AM278*(1+'7a.20YrDetails'!$F$9),"")</f>
        <v/>
      </c>
      <c r="AO278" s="1448" t="str">
        <f>IFERROR(AN278*(1+'7a.20YrDetails'!$F$9),"")</f>
        <v/>
      </c>
      <c r="AP278" s="1448" t="str">
        <f>IFERROR(AO278*(1+'7a.20YrDetails'!$F$9),"")</f>
        <v/>
      </c>
      <c r="AQ278" s="1448" t="str">
        <f>IFERROR(AP278*(1+'7a.20YrDetails'!$F$9),"")</f>
        <v/>
      </c>
      <c r="AR278" s="859"/>
      <c r="AS278" s="857"/>
      <c r="BP278" s="512" t="str">
        <f t="shared" si="75"/>
        <v/>
      </c>
      <c r="BR278" s="512" t="str">
        <f t="shared" si="70"/>
        <v/>
      </c>
    </row>
    <row r="279" spans="1:70" s="512" customFormat="1" ht="12.75">
      <c r="A279" s="514">
        <f t="shared" si="76"/>
        <v>267</v>
      </c>
      <c r="B279" s="592"/>
      <c r="C279" s="590"/>
      <c r="D279" s="515"/>
      <c r="E279" s="515"/>
      <c r="F279" s="516"/>
      <c r="G279" s="517"/>
      <c r="H279" s="515"/>
      <c r="I279" s="1341" t="str">
        <f>IFERROR(G279/HLOOKUP(H279,RentsUA!$B$8:$J$9,2),"")</f>
        <v/>
      </c>
      <c r="J279" s="515"/>
      <c r="K279" s="521"/>
      <c r="L279" s="857">
        <f t="shared" si="65"/>
        <v>0</v>
      </c>
      <c r="M279" s="856"/>
      <c r="N279" s="518">
        <f t="shared" si="66"/>
        <v>0</v>
      </c>
      <c r="O279" s="588" t="str">
        <f>IF($M279=0,"",IFERROR(($L279+$M279)/(HLOOKUP($D279,RentsUA!$K$12:$Q$35,19,FALSE)),""))</f>
        <v/>
      </c>
      <c r="P279" s="588" t="str">
        <f>IF($M279=0,"",IFERROR(($M279+K279+L279)/(HLOOKUP($D279,RentsUA!$K$12:$Q$35,19,FALSE)),""))</f>
        <v/>
      </c>
      <c r="Q279" s="519"/>
      <c r="R279" s="858" t="str">
        <f>IF($Q279=0,"",VLOOKUP($Q279,RentsUA!$A$12:$H$35,MATCH($D279,RentsUA!$A$12:$H$12,0),FALSE))</f>
        <v/>
      </c>
      <c r="S279" s="517"/>
      <c r="T279" s="859"/>
      <c r="U279" s="857"/>
      <c r="V279" s="858" t="str">
        <f t="shared" si="71"/>
        <v/>
      </c>
      <c r="W279" s="590"/>
      <c r="X279" s="519"/>
      <c r="Y279" s="518" t="str">
        <f>IF(X279=0,"",VLOOKUP($X279,RentsUA!$A$12:$H$35,MATCH($D279,RentsUA!$A$12:$H$12,0),FALSE))</f>
        <v/>
      </c>
      <c r="Z279" s="647" t="str">
        <f t="shared" si="67"/>
        <v/>
      </c>
      <c r="AA279" s="1680" t="str">
        <f>IF(H279="","",IF(G279/HLOOKUP($H279,RentsUA!$M$8:$T$9,2,FALSE)&gt;1,"&gt; 80%","&lt;= 80%"))</f>
        <v/>
      </c>
      <c r="AB279" s="1448"/>
      <c r="AC279" s="1448"/>
      <c r="AD279" s="784"/>
      <c r="AE279" s="521"/>
      <c r="AF279" s="1050" t="str">
        <f>IF(AD279="","",IF(AD279=Lists!$U$3,M279,IF(AD279=Lists!$U$4,V279,IF(AD279=Lists!$U$5,Y279-L279,AE279))))</f>
        <v/>
      </c>
      <c r="AG279" s="518" t="str">
        <f t="shared" si="68"/>
        <v/>
      </c>
      <c r="AH279" s="588" t="str">
        <f t="shared" si="69"/>
        <v/>
      </c>
      <c r="AI279" s="588" t="str">
        <f>IF($AF279=0,0,IFERROR(($L279+$AF279)/(HLOOKUP($D279,RentsUA!$K$12:$Q$35,19,FALSE)),""))</f>
        <v/>
      </c>
      <c r="AJ279" s="588" t="str">
        <f>IF($AF279=0,0,IFERROR(($AF279+K279+L279)/(HLOOKUP($D279,RentsUA!$K$12:$Q$35,19,FALSE)),""))</f>
        <v/>
      </c>
      <c r="AK279" s="588" t="str">
        <f t="shared" si="72"/>
        <v/>
      </c>
      <c r="AL279" s="588" t="str">
        <f t="shared" si="73"/>
        <v/>
      </c>
      <c r="AM279" s="1448" t="str">
        <f t="shared" si="74"/>
        <v/>
      </c>
      <c r="AN279" s="1448" t="str">
        <f>IFERROR(AM279*(1+'7a.20YrDetails'!$F$9),"")</f>
        <v/>
      </c>
      <c r="AO279" s="1448" t="str">
        <f>IFERROR(AN279*(1+'7a.20YrDetails'!$F$9),"")</f>
        <v/>
      </c>
      <c r="AP279" s="1448" t="str">
        <f>IFERROR(AO279*(1+'7a.20YrDetails'!$F$9),"")</f>
        <v/>
      </c>
      <c r="AQ279" s="1448" t="str">
        <f>IFERROR(AP279*(1+'7a.20YrDetails'!$F$9),"")</f>
        <v/>
      </c>
      <c r="AR279" s="859"/>
      <c r="AS279" s="857"/>
      <c r="BP279" s="512" t="str">
        <f t="shared" si="75"/>
        <v/>
      </c>
      <c r="BR279" s="512" t="str">
        <f t="shared" si="70"/>
        <v/>
      </c>
    </row>
    <row r="280" spans="1:70" s="512" customFormat="1" ht="12.75">
      <c r="A280" s="514">
        <f t="shared" si="76"/>
        <v>268</v>
      </c>
      <c r="B280" s="592"/>
      <c r="C280" s="590"/>
      <c r="D280" s="515"/>
      <c r="E280" s="515"/>
      <c r="F280" s="516"/>
      <c r="G280" s="517"/>
      <c r="H280" s="515"/>
      <c r="I280" s="1341" t="str">
        <f>IFERROR(G280/HLOOKUP(H280,RentsUA!$B$8:$J$9,2),"")</f>
        <v/>
      </c>
      <c r="J280" s="515"/>
      <c r="K280" s="521"/>
      <c r="L280" s="857">
        <f t="shared" si="65"/>
        <v>0</v>
      </c>
      <c r="M280" s="856"/>
      <c r="N280" s="518">
        <f t="shared" si="66"/>
        <v>0</v>
      </c>
      <c r="O280" s="588" t="str">
        <f>IF($M280=0,"",IFERROR(($L280+$M280)/(HLOOKUP($D280,RentsUA!$K$12:$Q$35,19,FALSE)),""))</f>
        <v/>
      </c>
      <c r="P280" s="588" t="str">
        <f>IF($M280=0,"",IFERROR(($M280+K280+L280)/(HLOOKUP($D280,RentsUA!$K$12:$Q$35,19,FALSE)),""))</f>
        <v/>
      </c>
      <c r="Q280" s="519"/>
      <c r="R280" s="858" t="str">
        <f>IF($Q280=0,"",VLOOKUP($Q280,RentsUA!$A$12:$H$35,MATCH($D280,RentsUA!$A$12:$H$12,0),FALSE))</f>
        <v/>
      </c>
      <c r="S280" s="517"/>
      <c r="T280" s="859"/>
      <c r="U280" s="857"/>
      <c r="V280" s="858" t="str">
        <f t="shared" si="71"/>
        <v/>
      </c>
      <c r="W280" s="590"/>
      <c r="X280" s="519"/>
      <c r="Y280" s="518" t="str">
        <f>IF(X280=0,"",VLOOKUP($X280,RentsUA!$A$12:$H$35,MATCH($D280,RentsUA!$A$12:$H$12,0),FALSE))</f>
        <v/>
      </c>
      <c r="Z280" s="647" t="str">
        <f t="shared" si="67"/>
        <v/>
      </c>
      <c r="AA280" s="1680" t="str">
        <f>IF(H280="","",IF(G280/HLOOKUP($H280,RentsUA!$M$8:$T$9,2,FALSE)&gt;1,"&gt; 80%","&lt;= 80%"))</f>
        <v/>
      </c>
      <c r="AB280" s="1448"/>
      <c r="AC280" s="1448"/>
      <c r="AD280" s="784"/>
      <c r="AE280" s="521"/>
      <c r="AF280" s="1050" t="str">
        <f>IF(AD280="","",IF(AD280=Lists!$U$3,M280,IF(AD280=Lists!$U$4,V280,IF(AD280=Lists!$U$5,Y280-L280,AE280))))</f>
        <v/>
      </c>
      <c r="AG280" s="518" t="str">
        <f t="shared" si="68"/>
        <v/>
      </c>
      <c r="AH280" s="588" t="str">
        <f t="shared" si="69"/>
        <v/>
      </c>
      <c r="AI280" s="588" t="str">
        <f>IF($AF280=0,0,IFERROR(($L280+$AF280)/(HLOOKUP($D280,RentsUA!$K$12:$Q$35,19,FALSE)),""))</f>
        <v/>
      </c>
      <c r="AJ280" s="588" t="str">
        <f>IF($AF280=0,0,IFERROR(($AF280+K280+L280)/(HLOOKUP($D280,RentsUA!$K$12:$Q$35,19,FALSE)),""))</f>
        <v/>
      </c>
      <c r="AK280" s="588" t="str">
        <f t="shared" si="72"/>
        <v/>
      </c>
      <c r="AL280" s="588" t="str">
        <f t="shared" si="73"/>
        <v/>
      </c>
      <c r="AM280" s="1448" t="str">
        <f t="shared" si="74"/>
        <v/>
      </c>
      <c r="AN280" s="1448" t="str">
        <f>IFERROR(AM280*(1+'7a.20YrDetails'!$F$9),"")</f>
        <v/>
      </c>
      <c r="AO280" s="1448" t="str">
        <f>IFERROR(AN280*(1+'7a.20YrDetails'!$F$9),"")</f>
        <v/>
      </c>
      <c r="AP280" s="1448" t="str">
        <f>IFERROR(AO280*(1+'7a.20YrDetails'!$F$9),"")</f>
        <v/>
      </c>
      <c r="AQ280" s="1448" t="str">
        <f>IFERROR(AP280*(1+'7a.20YrDetails'!$F$9),"")</f>
        <v/>
      </c>
      <c r="AR280" s="859"/>
      <c r="AS280" s="857"/>
      <c r="BP280" s="512" t="str">
        <f t="shared" si="75"/>
        <v/>
      </c>
      <c r="BR280" s="512" t="str">
        <f t="shared" si="70"/>
        <v/>
      </c>
    </row>
    <row r="281" spans="1:70" s="512" customFormat="1" ht="12.75">
      <c r="A281" s="514">
        <f t="shared" si="76"/>
        <v>269</v>
      </c>
      <c r="B281" s="592"/>
      <c r="C281" s="590"/>
      <c r="D281" s="515"/>
      <c r="E281" s="515"/>
      <c r="F281" s="516"/>
      <c r="G281" s="517"/>
      <c r="H281" s="515"/>
      <c r="I281" s="1341" t="str">
        <f>IFERROR(G281/HLOOKUP(H281,RentsUA!$B$8:$J$9,2),"")</f>
        <v/>
      </c>
      <c r="J281" s="515"/>
      <c r="K281" s="521"/>
      <c r="L281" s="857">
        <f t="shared" si="65"/>
        <v>0</v>
      </c>
      <c r="M281" s="856"/>
      <c r="N281" s="518">
        <f t="shared" si="66"/>
        <v>0</v>
      </c>
      <c r="O281" s="588" t="str">
        <f>IF($M281=0,"",IFERROR(($L281+$M281)/(HLOOKUP($D281,RentsUA!$K$12:$Q$35,19,FALSE)),""))</f>
        <v/>
      </c>
      <c r="P281" s="588" t="str">
        <f>IF($M281=0,"",IFERROR(($M281+K281+L281)/(HLOOKUP($D281,RentsUA!$K$12:$Q$35,19,FALSE)),""))</f>
        <v/>
      </c>
      <c r="Q281" s="519"/>
      <c r="R281" s="858" t="str">
        <f>IF($Q281=0,"",VLOOKUP($Q281,RentsUA!$A$12:$H$35,MATCH($D281,RentsUA!$A$12:$H$12,0),FALSE))</f>
        <v/>
      </c>
      <c r="S281" s="517"/>
      <c r="T281" s="859"/>
      <c r="U281" s="857"/>
      <c r="V281" s="858" t="str">
        <f t="shared" si="71"/>
        <v/>
      </c>
      <c r="W281" s="590"/>
      <c r="X281" s="519"/>
      <c r="Y281" s="518" t="str">
        <f>IF(X281=0,"",VLOOKUP($X281,RentsUA!$A$12:$H$35,MATCH($D281,RentsUA!$A$12:$H$12,0),FALSE))</f>
        <v/>
      </c>
      <c r="Z281" s="647" t="str">
        <f t="shared" si="67"/>
        <v/>
      </c>
      <c r="AA281" s="1680" t="str">
        <f>IF(H281="","",IF(G281/HLOOKUP($H281,RentsUA!$M$8:$T$9,2,FALSE)&gt;1,"&gt; 80%","&lt;= 80%"))</f>
        <v/>
      </c>
      <c r="AB281" s="1448"/>
      <c r="AC281" s="1448"/>
      <c r="AD281" s="784"/>
      <c r="AE281" s="521"/>
      <c r="AF281" s="1050" t="str">
        <f>IF(AD281="","",IF(AD281=Lists!$U$3,M281,IF(AD281=Lists!$U$4,V281,IF(AD281=Lists!$U$5,Y281-L281,AE281))))</f>
        <v/>
      </c>
      <c r="AG281" s="518" t="str">
        <f t="shared" si="68"/>
        <v/>
      </c>
      <c r="AH281" s="588" t="str">
        <f t="shared" si="69"/>
        <v/>
      </c>
      <c r="AI281" s="588" t="str">
        <f>IF($AF281=0,0,IFERROR(($L281+$AF281)/(HLOOKUP($D281,RentsUA!$K$12:$Q$35,19,FALSE)),""))</f>
        <v/>
      </c>
      <c r="AJ281" s="588" t="str">
        <f>IF($AF281=0,0,IFERROR(($AF281+K281+L281)/(HLOOKUP($D281,RentsUA!$K$12:$Q$35,19,FALSE)),""))</f>
        <v/>
      </c>
      <c r="AK281" s="588" t="str">
        <f t="shared" si="72"/>
        <v/>
      </c>
      <c r="AL281" s="588" t="str">
        <f t="shared" si="73"/>
        <v/>
      </c>
      <c r="AM281" s="1448" t="str">
        <f t="shared" si="74"/>
        <v/>
      </c>
      <c r="AN281" s="1448" t="str">
        <f>IFERROR(AM281*(1+'7a.20YrDetails'!$F$9),"")</f>
        <v/>
      </c>
      <c r="AO281" s="1448" t="str">
        <f>IFERROR(AN281*(1+'7a.20YrDetails'!$F$9),"")</f>
        <v/>
      </c>
      <c r="AP281" s="1448" t="str">
        <f>IFERROR(AO281*(1+'7a.20YrDetails'!$F$9),"")</f>
        <v/>
      </c>
      <c r="AQ281" s="1448" t="str">
        <f>IFERROR(AP281*(1+'7a.20YrDetails'!$F$9),"")</f>
        <v/>
      </c>
      <c r="AR281" s="859"/>
      <c r="AS281" s="857"/>
      <c r="BP281" s="512" t="str">
        <f t="shared" si="75"/>
        <v/>
      </c>
      <c r="BR281" s="512" t="str">
        <f t="shared" si="70"/>
        <v/>
      </c>
    </row>
    <row r="282" spans="1:70" s="512" customFormat="1" ht="12.75">
      <c r="A282" s="514">
        <f t="shared" si="76"/>
        <v>270</v>
      </c>
      <c r="B282" s="592"/>
      <c r="C282" s="590"/>
      <c r="D282" s="515"/>
      <c r="E282" s="515"/>
      <c r="F282" s="516"/>
      <c r="G282" s="517"/>
      <c r="H282" s="515"/>
      <c r="I282" s="1341" t="str">
        <f>IFERROR(G282/HLOOKUP(H282,RentsUA!$B$8:$J$9,2),"")</f>
        <v/>
      </c>
      <c r="J282" s="515"/>
      <c r="K282" s="521"/>
      <c r="L282" s="857">
        <f t="shared" si="65"/>
        <v>0</v>
      </c>
      <c r="M282" s="856"/>
      <c r="N282" s="518">
        <f t="shared" si="66"/>
        <v>0</v>
      </c>
      <c r="O282" s="588" t="str">
        <f>IF($M282=0,"",IFERROR(($L282+$M282)/(HLOOKUP($D282,RentsUA!$K$12:$Q$35,19,FALSE)),""))</f>
        <v/>
      </c>
      <c r="P282" s="588" t="str">
        <f>IF($M282=0,"",IFERROR(($M282+K282+L282)/(HLOOKUP($D282,RentsUA!$K$12:$Q$35,19,FALSE)),""))</f>
        <v/>
      </c>
      <c r="Q282" s="519"/>
      <c r="R282" s="858" t="str">
        <f>IF($Q282=0,"",VLOOKUP($Q282,RentsUA!$A$12:$H$35,MATCH($D282,RentsUA!$A$12:$H$12,0),FALSE))</f>
        <v/>
      </c>
      <c r="S282" s="517"/>
      <c r="T282" s="859"/>
      <c r="U282" s="857"/>
      <c r="V282" s="858" t="str">
        <f t="shared" si="71"/>
        <v/>
      </c>
      <c r="W282" s="590"/>
      <c r="X282" s="519"/>
      <c r="Y282" s="518" t="str">
        <f>IF(X282=0,"",VLOOKUP($X282,RentsUA!$A$12:$H$35,MATCH($D282,RentsUA!$A$12:$H$12,0),FALSE))</f>
        <v/>
      </c>
      <c r="Z282" s="647" t="str">
        <f t="shared" si="67"/>
        <v/>
      </c>
      <c r="AA282" s="1680" t="str">
        <f>IF(H282="","",IF(G282/HLOOKUP($H282,RentsUA!$M$8:$T$9,2,FALSE)&gt;1,"&gt; 80%","&lt;= 80%"))</f>
        <v/>
      </c>
      <c r="AB282" s="1448"/>
      <c r="AC282" s="1448"/>
      <c r="AD282" s="784"/>
      <c r="AE282" s="521"/>
      <c r="AF282" s="1050" t="str">
        <f>IF(AD282="","",IF(AD282=Lists!$U$3,M282,IF(AD282=Lists!$U$4,V282,IF(AD282=Lists!$U$5,Y282-L282,AE282))))</f>
        <v/>
      </c>
      <c r="AG282" s="518" t="str">
        <f t="shared" si="68"/>
        <v/>
      </c>
      <c r="AH282" s="588" t="str">
        <f t="shared" si="69"/>
        <v/>
      </c>
      <c r="AI282" s="588" t="str">
        <f>IF($AF282=0,0,IFERROR(($L282+$AF282)/(HLOOKUP($D282,RentsUA!$K$12:$Q$35,19,FALSE)),""))</f>
        <v/>
      </c>
      <c r="AJ282" s="588" t="str">
        <f>IF($AF282=0,0,IFERROR(($AF282+K282+L282)/(HLOOKUP($D282,RentsUA!$K$12:$Q$35,19,FALSE)),""))</f>
        <v/>
      </c>
      <c r="AK282" s="588" t="str">
        <f t="shared" si="72"/>
        <v/>
      </c>
      <c r="AL282" s="588" t="str">
        <f t="shared" si="73"/>
        <v/>
      </c>
      <c r="AM282" s="1448" t="str">
        <f t="shared" si="74"/>
        <v/>
      </c>
      <c r="AN282" s="1448" t="str">
        <f>IFERROR(AM282*(1+'7a.20YrDetails'!$F$9),"")</f>
        <v/>
      </c>
      <c r="AO282" s="1448" t="str">
        <f>IFERROR(AN282*(1+'7a.20YrDetails'!$F$9),"")</f>
        <v/>
      </c>
      <c r="AP282" s="1448" t="str">
        <f>IFERROR(AO282*(1+'7a.20YrDetails'!$F$9),"")</f>
        <v/>
      </c>
      <c r="AQ282" s="1448" t="str">
        <f>IFERROR(AP282*(1+'7a.20YrDetails'!$F$9),"")</f>
        <v/>
      </c>
      <c r="AR282" s="859"/>
      <c r="AS282" s="857"/>
      <c r="BP282" s="512" t="str">
        <f t="shared" si="75"/>
        <v/>
      </c>
      <c r="BR282" s="512" t="str">
        <f t="shared" si="70"/>
        <v/>
      </c>
    </row>
    <row r="283" spans="1:70" s="512" customFormat="1" ht="12.75">
      <c r="A283" s="514">
        <f t="shared" si="76"/>
        <v>271</v>
      </c>
      <c r="B283" s="592"/>
      <c r="C283" s="590"/>
      <c r="D283" s="515"/>
      <c r="E283" s="515"/>
      <c r="F283" s="516"/>
      <c r="G283" s="517"/>
      <c r="H283" s="515"/>
      <c r="I283" s="1341" t="str">
        <f>IFERROR(G283/HLOOKUP(H283,RentsUA!$B$8:$J$9,2),"")</f>
        <v/>
      </c>
      <c r="J283" s="515"/>
      <c r="K283" s="521"/>
      <c r="L283" s="857">
        <f t="shared" si="65"/>
        <v>0</v>
      </c>
      <c r="M283" s="856"/>
      <c r="N283" s="518">
        <f t="shared" si="66"/>
        <v>0</v>
      </c>
      <c r="O283" s="588" t="str">
        <f>IF($M283=0,"",IFERROR(($L283+$M283)/(HLOOKUP($D283,RentsUA!$K$12:$Q$35,19,FALSE)),""))</f>
        <v/>
      </c>
      <c r="P283" s="588" t="str">
        <f>IF($M283=0,"",IFERROR(($M283+K283+L283)/(HLOOKUP($D283,RentsUA!$K$12:$Q$35,19,FALSE)),""))</f>
        <v/>
      </c>
      <c r="Q283" s="519"/>
      <c r="R283" s="858" t="str">
        <f>IF($Q283=0,"",VLOOKUP($Q283,RentsUA!$A$12:$H$35,MATCH($D283,RentsUA!$A$12:$H$12,0),FALSE))</f>
        <v/>
      </c>
      <c r="S283" s="517"/>
      <c r="T283" s="859"/>
      <c r="U283" s="857"/>
      <c r="V283" s="858" t="str">
        <f t="shared" si="71"/>
        <v/>
      </c>
      <c r="W283" s="590"/>
      <c r="X283" s="519"/>
      <c r="Y283" s="518" t="str">
        <f>IF(X283=0,"",VLOOKUP($X283,RentsUA!$A$12:$H$35,MATCH($D283,RentsUA!$A$12:$H$12,0),FALSE))</f>
        <v/>
      </c>
      <c r="Z283" s="647" t="str">
        <f t="shared" si="67"/>
        <v/>
      </c>
      <c r="AA283" s="1680" t="str">
        <f>IF(H283="","",IF(G283/HLOOKUP($H283,RentsUA!$M$8:$T$9,2,FALSE)&gt;1,"&gt; 80%","&lt;= 80%"))</f>
        <v/>
      </c>
      <c r="AB283" s="1448"/>
      <c r="AC283" s="1448"/>
      <c r="AD283" s="784"/>
      <c r="AE283" s="521"/>
      <c r="AF283" s="1050" t="str">
        <f>IF(AD283="","",IF(AD283=Lists!$U$3,M283,IF(AD283=Lists!$U$4,V283,IF(AD283=Lists!$U$5,Y283-L283,AE283))))</f>
        <v/>
      </c>
      <c r="AG283" s="518" t="str">
        <f t="shared" si="68"/>
        <v/>
      </c>
      <c r="AH283" s="588" t="str">
        <f t="shared" si="69"/>
        <v/>
      </c>
      <c r="AI283" s="588" t="str">
        <f>IF($AF283=0,0,IFERROR(($L283+$AF283)/(HLOOKUP($D283,RentsUA!$K$12:$Q$35,19,FALSE)),""))</f>
        <v/>
      </c>
      <c r="AJ283" s="588" t="str">
        <f>IF($AF283=0,0,IFERROR(($AF283+K283+L283)/(HLOOKUP($D283,RentsUA!$K$12:$Q$35,19,FALSE)),""))</f>
        <v/>
      </c>
      <c r="AK283" s="588" t="str">
        <f t="shared" si="72"/>
        <v/>
      </c>
      <c r="AL283" s="588" t="str">
        <f t="shared" si="73"/>
        <v/>
      </c>
      <c r="AM283" s="1448" t="str">
        <f t="shared" si="74"/>
        <v/>
      </c>
      <c r="AN283" s="1448" t="str">
        <f>IFERROR(AM283*(1+'7a.20YrDetails'!$F$9),"")</f>
        <v/>
      </c>
      <c r="AO283" s="1448" t="str">
        <f>IFERROR(AN283*(1+'7a.20YrDetails'!$F$9),"")</f>
        <v/>
      </c>
      <c r="AP283" s="1448" t="str">
        <f>IFERROR(AO283*(1+'7a.20YrDetails'!$F$9),"")</f>
        <v/>
      </c>
      <c r="AQ283" s="1448" t="str">
        <f>IFERROR(AP283*(1+'7a.20YrDetails'!$F$9),"")</f>
        <v/>
      </c>
      <c r="AR283" s="859"/>
      <c r="AS283" s="857"/>
      <c r="BP283" s="512" t="str">
        <f t="shared" si="75"/>
        <v/>
      </c>
      <c r="BR283" s="512" t="str">
        <f t="shared" si="70"/>
        <v/>
      </c>
    </row>
    <row r="284" spans="1:70" s="512" customFormat="1" ht="12.75">
      <c r="A284" s="514">
        <f t="shared" si="76"/>
        <v>272</v>
      </c>
      <c r="B284" s="592"/>
      <c r="C284" s="590"/>
      <c r="D284" s="515"/>
      <c r="E284" s="515"/>
      <c r="F284" s="516"/>
      <c r="G284" s="517"/>
      <c r="H284" s="515"/>
      <c r="I284" s="1341" t="str">
        <f>IFERROR(G284/HLOOKUP(H284,RentsUA!$B$8:$J$9,2),"")</f>
        <v/>
      </c>
      <c r="J284" s="515"/>
      <c r="K284" s="521"/>
      <c r="L284" s="857">
        <f t="shared" si="65"/>
        <v>0</v>
      </c>
      <c r="M284" s="856"/>
      <c r="N284" s="518">
        <f t="shared" si="66"/>
        <v>0</v>
      </c>
      <c r="O284" s="588" t="str">
        <f>IF($M284=0,"",IFERROR(($L284+$M284)/(HLOOKUP($D284,RentsUA!$K$12:$Q$35,19,FALSE)),""))</f>
        <v/>
      </c>
      <c r="P284" s="588" t="str">
        <f>IF($M284=0,"",IFERROR(($M284+K284+L284)/(HLOOKUP($D284,RentsUA!$K$12:$Q$35,19,FALSE)),""))</f>
        <v/>
      </c>
      <c r="Q284" s="519"/>
      <c r="R284" s="858" t="str">
        <f>IF($Q284=0,"",VLOOKUP($Q284,RentsUA!$A$12:$H$35,MATCH($D284,RentsUA!$A$12:$H$12,0),FALSE))</f>
        <v/>
      </c>
      <c r="S284" s="517"/>
      <c r="T284" s="859"/>
      <c r="U284" s="857"/>
      <c r="V284" s="858" t="str">
        <f t="shared" si="71"/>
        <v/>
      </c>
      <c r="W284" s="590"/>
      <c r="X284" s="519"/>
      <c r="Y284" s="518" t="str">
        <f>IF(X284=0,"",VLOOKUP($X284,RentsUA!$A$12:$H$35,MATCH($D284,RentsUA!$A$12:$H$12,0),FALSE))</f>
        <v/>
      </c>
      <c r="Z284" s="647" t="str">
        <f t="shared" si="67"/>
        <v/>
      </c>
      <c r="AA284" s="1680" t="str">
        <f>IF(H284="","",IF(G284/HLOOKUP($H284,RentsUA!$M$8:$T$9,2,FALSE)&gt;1,"&gt; 80%","&lt;= 80%"))</f>
        <v/>
      </c>
      <c r="AB284" s="1448"/>
      <c r="AC284" s="1448"/>
      <c r="AD284" s="784"/>
      <c r="AE284" s="521"/>
      <c r="AF284" s="1050" t="str">
        <f>IF(AD284="","",IF(AD284=Lists!$U$3,M284,IF(AD284=Lists!$U$4,V284,IF(AD284=Lists!$U$5,Y284-L284,AE284))))</f>
        <v/>
      </c>
      <c r="AG284" s="518" t="str">
        <f t="shared" si="68"/>
        <v/>
      </c>
      <c r="AH284" s="588" t="str">
        <f t="shared" si="69"/>
        <v/>
      </c>
      <c r="AI284" s="588" t="str">
        <f>IF($AF284=0,0,IFERROR(($L284+$AF284)/(HLOOKUP($D284,RentsUA!$K$12:$Q$35,19,FALSE)),""))</f>
        <v/>
      </c>
      <c r="AJ284" s="588" t="str">
        <f>IF($AF284=0,0,IFERROR(($AF284+K284+L284)/(HLOOKUP($D284,RentsUA!$K$12:$Q$35,19,FALSE)),""))</f>
        <v/>
      </c>
      <c r="AK284" s="588" t="str">
        <f t="shared" si="72"/>
        <v/>
      </c>
      <c r="AL284" s="588" t="str">
        <f t="shared" si="73"/>
        <v/>
      </c>
      <c r="AM284" s="1448" t="str">
        <f t="shared" si="74"/>
        <v/>
      </c>
      <c r="AN284" s="1448" t="str">
        <f>IFERROR(AM284*(1+'7a.20YrDetails'!$F$9),"")</f>
        <v/>
      </c>
      <c r="AO284" s="1448" t="str">
        <f>IFERROR(AN284*(1+'7a.20YrDetails'!$F$9),"")</f>
        <v/>
      </c>
      <c r="AP284" s="1448" t="str">
        <f>IFERROR(AO284*(1+'7a.20YrDetails'!$F$9),"")</f>
        <v/>
      </c>
      <c r="AQ284" s="1448" t="str">
        <f>IFERROR(AP284*(1+'7a.20YrDetails'!$F$9),"")</f>
        <v/>
      </c>
      <c r="AR284" s="859"/>
      <c r="AS284" s="857"/>
      <c r="BP284" s="512" t="str">
        <f t="shared" si="75"/>
        <v/>
      </c>
      <c r="BR284" s="512" t="str">
        <f t="shared" si="70"/>
        <v/>
      </c>
    </row>
    <row r="285" spans="1:70" s="512" customFormat="1" ht="12.75">
      <c r="A285" s="514">
        <f t="shared" si="76"/>
        <v>273</v>
      </c>
      <c r="B285" s="592"/>
      <c r="C285" s="590"/>
      <c r="D285" s="515"/>
      <c r="E285" s="515"/>
      <c r="F285" s="516"/>
      <c r="G285" s="517"/>
      <c r="H285" s="515"/>
      <c r="I285" s="1341" t="str">
        <f>IFERROR(G285/HLOOKUP(H285,RentsUA!$B$8:$J$9,2),"")</f>
        <v/>
      </c>
      <c r="J285" s="515"/>
      <c r="K285" s="521"/>
      <c r="L285" s="857">
        <f t="shared" si="65"/>
        <v>0</v>
      </c>
      <c r="M285" s="856"/>
      <c r="N285" s="518">
        <f t="shared" si="66"/>
        <v>0</v>
      </c>
      <c r="O285" s="588" t="str">
        <f>IF($M285=0,"",IFERROR(($L285+$M285)/(HLOOKUP($D285,RentsUA!$K$12:$Q$35,19,FALSE)),""))</f>
        <v/>
      </c>
      <c r="P285" s="588" t="str">
        <f>IF($M285=0,"",IFERROR(($M285+K285+L285)/(HLOOKUP($D285,RentsUA!$K$12:$Q$35,19,FALSE)),""))</f>
        <v/>
      </c>
      <c r="Q285" s="519"/>
      <c r="R285" s="858" t="str">
        <f>IF($Q285=0,"",VLOOKUP($Q285,RentsUA!$A$12:$H$35,MATCH($D285,RentsUA!$A$12:$H$12,0),FALSE))</f>
        <v/>
      </c>
      <c r="S285" s="517"/>
      <c r="T285" s="859"/>
      <c r="U285" s="857"/>
      <c r="V285" s="858" t="str">
        <f t="shared" si="71"/>
        <v/>
      </c>
      <c r="W285" s="590"/>
      <c r="X285" s="519"/>
      <c r="Y285" s="518" t="str">
        <f>IF(X285=0,"",VLOOKUP($X285,RentsUA!$A$12:$H$35,MATCH($D285,RentsUA!$A$12:$H$12,0),FALSE))</f>
        <v/>
      </c>
      <c r="Z285" s="647" t="str">
        <f t="shared" si="67"/>
        <v/>
      </c>
      <c r="AA285" s="1680" t="str">
        <f>IF(H285="","",IF(G285/HLOOKUP($H285,RentsUA!$M$8:$T$9,2,FALSE)&gt;1,"&gt; 80%","&lt;= 80%"))</f>
        <v/>
      </c>
      <c r="AB285" s="1448"/>
      <c r="AC285" s="1448"/>
      <c r="AD285" s="784"/>
      <c r="AE285" s="521"/>
      <c r="AF285" s="1050" t="str">
        <f>IF(AD285="","",IF(AD285=Lists!$U$3,M285,IF(AD285=Lists!$U$4,V285,IF(AD285=Lists!$U$5,Y285-L285,AE285))))</f>
        <v/>
      </c>
      <c r="AG285" s="518" t="str">
        <f t="shared" si="68"/>
        <v/>
      </c>
      <c r="AH285" s="588" t="str">
        <f t="shared" si="69"/>
        <v/>
      </c>
      <c r="AI285" s="588" t="str">
        <f>IF($AF285=0,0,IFERROR(($L285+$AF285)/(HLOOKUP($D285,RentsUA!$K$12:$Q$35,19,FALSE)),""))</f>
        <v/>
      </c>
      <c r="AJ285" s="588" t="str">
        <f>IF($AF285=0,0,IFERROR(($AF285+K285+L285)/(HLOOKUP($D285,RentsUA!$K$12:$Q$35,19,FALSE)),""))</f>
        <v/>
      </c>
      <c r="AK285" s="588" t="str">
        <f t="shared" si="72"/>
        <v/>
      </c>
      <c r="AL285" s="588" t="str">
        <f t="shared" si="73"/>
        <v/>
      </c>
      <c r="AM285" s="1448" t="str">
        <f t="shared" si="74"/>
        <v/>
      </c>
      <c r="AN285" s="1448" t="str">
        <f>IFERROR(AM285*(1+'7a.20YrDetails'!$F$9),"")</f>
        <v/>
      </c>
      <c r="AO285" s="1448" t="str">
        <f>IFERROR(AN285*(1+'7a.20YrDetails'!$F$9),"")</f>
        <v/>
      </c>
      <c r="AP285" s="1448" t="str">
        <f>IFERROR(AO285*(1+'7a.20YrDetails'!$F$9),"")</f>
        <v/>
      </c>
      <c r="AQ285" s="1448" t="str">
        <f>IFERROR(AP285*(1+'7a.20YrDetails'!$F$9),"")</f>
        <v/>
      </c>
      <c r="AR285" s="859"/>
      <c r="AS285" s="857"/>
      <c r="BP285" s="512" t="str">
        <f t="shared" si="75"/>
        <v/>
      </c>
      <c r="BR285" s="512" t="str">
        <f t="shared" si="70"/>
        <v/>
      </c>
    </row>
    <row r="286" spans="1:70" s="512" customFormat="1" ht="12.75">
      <c r="A286" s="514">
        <f t="shared" si="76"/>
        <v>274</v>
      </c>
      <c r="B286" s="592"/>
      <c r="C286" s="590"/>
      <c r="D286" s="515"/>
      <c r="E286" s="515"/>
      <c r="F286" s="516"/>
      <c r="G286" s="517"/>
      <c r="H286" s="515"/>
      <c r="I286" s="1341" t="str">
        <f>IFERROR(G286/HLOOKUP(H286,RentsUA!$B$8:$J$9,2),"")</f>
        <v/>
      </c>
      <c r="J286" s="515"/>
      <c r="K286" s="521"/>
      <c r="L286" s="857">
        <f t="shared" si="65"/>
        <v>0</v>
      </c>
      <c r="M286" s="856"/>
      <c r="N286" s="518">
        <f t="shared" si="66"/>
        <v>0</v>
      </c>
      <c r="O286" s="588" t="str">
        <f>IF($M286=0,"",IFERROR(($L286+$M286)/(HLOOKUP($D286,RentsUA!$K$12:$Q$35,19,FALSE)),""))</f>
        <v/>
      </c>
      <c r="P286" s="588" t="str">
        <f>IF($M286=0,"",IFERROR(($M286+K286+L286)/(HLOOKUP($D286,RentsUA!$K$12:$Q$35,19,FALSE)),""))</f>
        <v/>
      </c>
      <c r="Q286" s="519"/>
      <c r="R286" s="858" t="str">
        <f>IF($Q286=0,"",VLOOKUP($Q286,RentsUA!$A$12:$H$35,MATCH($D286,RentsUA!$A$12:$H$12,0),FALSE))</f>
        <v/>
      </c>
      <c r="S286" s="517"/>
      <c r="T286" s="859"/>
      <c r="U286" s="857"/>
      <c r="V286" s="858" t="str">
        <f t="shared" si="71"/>
        <v/>
      </c>
      <c r="W286" s="590"/>
      <c r="X286" s="519"/>
      <c r="Y286" s="518" t="str">
        <f>IF(X286=0,"",VLOOKUP($X286,RentsUA!$A$12:$H$35,MATCH($D286,RentsUA!$A$12:$H$12,0),FALSE))</f>
        <v/>
      </c>
      <c r="Z286" s="647" t="str">
        <f t="shared" si="67"/>
        <v/>
      </c>
      <c r="AA286" s="1680" t="str">
        <f>IF(H286="","",IF(G286/HLOOKUP($H286,RentsUA!$M$8:$T$9,2,FALSE)&gt;1,"&gt; 80%","&lt;= 80%"))</f>
        <v/>
      </c>
      <c r="AB286" s="1448"/>
      <c r="AC286" s="1448"/>
      <c r="AD286" s="784"/>
      <c r="AE286" s="521"/>
      <c r="AF286" s="1050" t="str">
        <f>IF(AD286="","",IF(AD286=Lists!$U$3,M286,IF(AD286=Lists!$U$4,V286,IF(AD286=Lists!$U$5,Y286-L286,AE286))))</f>
        <v/>
      </c>
      <c r="AG286" s="518" t="str">
        <f t="shared" si="68"/>
        <v/>
      </c>
      <c r="AH286" s="588" t="str">
        <f t="shared" si="69"/>
        <v/>
      </c>
      <c r="AI286" s="588" t="str">
        <f>IF($AF286=0,0,IFERROR(($L286+$AF286)/(HLOOKUP($D286,RentsUA!$K$12:$Q$35,19,FALSE)),""))</f>
        <v/>
      </c>
      <c r="AJ286" s="588" t="str">
        <f>IF($AF286=0,0,IFERROR(($AF286+K286+L286)/(HLOOKUP($D286,RentsUA!$K$12:$Q$35,19,FALSE)),""))</f>
        <v/>
      </c>
      <c r="AK286" s="588" t="str">
        <f t="shared" si="72"/>
        <v/>
      </c>
      <c r="AL286" s="588" t="str">
        <f t="shared" si="73"/>
        <v/>
      </c>
      <c r="AM286" s="1448" t="str">
        <f t="shared" si="74"/>
        <v/>
      </c>
      <c r="AN286" s="1448" t="str">
        <f>IFERROR(AM286*(1+'7a.20YrDetails'!$F$9),"")</f>
        <v/>
      </c>
      <c r="AO286" s="1448" t="str">
        <f>IFERROR(AN286*(1+'7a.20YrDetails'!$F$9),"")</f>
        <v/>
      </c>
      <c r="AP286" s="1448" t="str">
        <f>IFERROR(AO286*(1+'7a.20YrDetails'!$F$9),"")</f>
        <v/>
      </c>
      <c r="AQ286" s="1448" t="str">
        <f>IFERROR(AP286*(1+'7a.20YrDetails'!$F$9),"")</f>
        <v/>
      </c>
      <c r="AR286" s="859"/>
      <c r="AS286" s="857"/>
      <c r="BP286" s="512" t="str">
        <f t="shared" si="75"/>
        <v/>
      </c>
      <c r="BR286" s="512" t="str">
        <f t="shared" si="70"/>
        <v/>
      </c>
    </row>
    <row r="287" spans="1:70" s="512" customFormat="1" ht="12.75">
      <c r="A287" s="514">
        <f t="shared" si="76"/>
        <v>275</v>
      </c>
      <c r="B287" s="592"/>
      <c r="C287" s="590"/>
      <c r="D287" s="515"/>
      <c r="E287" s="515"/>
      <c r="F287" s="516"/>
      <c r="G287" s="517"/>
      <c r="H287" s="515"/>
      <c r="I287" s="1341" t="str">
        <f>IFERROR(G287/HLOOKUP(H287,RentsUA!$B$8:$J$9,2),"")</f>
        <v/>
      </c>
      <c r="J287" s="515"/>
      <c r="K287" s="521"/>
      <c r="L287" s="857">
        <f t="shared" si="65"/>
        <v>0</v>
      </c>
      <c r="M287" s="856"/>
      <c r="N287" s="518">
        <f t="shared" si="66"/>
        <v>0</v>
      </c>
      <c r="O287" s="588" t="str">
        <f>IF($M287=0,"",IFERROR(($L287+$M287)/(HLOOKUP($D287,RentsUA!$K$12:$Q$35,19,FALSE)),""))</f>
        <v/>
      </c>
      <c r="P287" s="588" t="str">
        <f>IF($M287=0,"",IFERROR(($M287+K287+L287)/(HLOOKUP($D287,RentsUA!$K$12:$Q$35,19,FALSE)),""))</f>
        <v/>
      </c>
      <c r="Q287" s="519"/>
      <c r="R287" s="858" t="str">
        <f>IF($Q287=0,"",VLOOKUP($Q287,RentsUA!$A$12:$H$35,MATCH($D287,RentsUA!$A$12:$H$12,0),FALSE))</f>
        <v/>
      </c>
      <c r="S287" s="517"/>
      <c r="T287" s="859"/>
      <c r="U287" s="857"/>
      <c r="V287" s="858" t="str">
        <f t="shared" si="71"/>
        <v/>
      </c>
      <c r="W287" s="590"/>
      <c r="X287" s="519"/>
      <c r="Y287" s="518" t="str">
        <f>IF(X287=0,"",VLOOKUP($X287,RentsUA!$A$12:$H$35,MATCH($D287,RentsUA!$A$12:$H$12,0),FALSE))</f>
        <v/>
      </c>
      <c r="Z287" s="647" t="str">
        <f t="shared" si="67"/>
        <v/>
      </c>
      <c r="AA287" s="1680" t="str">
        <f>IF(H287="","",IF(G287/HLOOKUP($H287,RentsUA!$M$8:$T$9,2,FALSE)&gt;1,"&gt; 80%","&lt;= 80%"))</f>
        <v/>
      </c>
      <c r="AB287" s="1448"/>
      <c r="AC287" s="1448"/>
      <c r="AD287" s="784"/>
      <c r="AE287" s="521"/>
      <c r="AF287" s="1050" t="str">
        <f>IF(AD287="","",IF(AD287=Lists!$U$3,M287,IF(AD287=Lists!$U$4,V287,IF(AD287=Lists!$U$5,Y287-L287,AE287))))</f>
        <v/>
      </c>
      <c r="AG287" s="518" t="str">
        <f t="shared" si="68"/>
        <v/>
      </c>
      <c r="AH287" s="588" t="str">
        <f t="shared" si="69"/>
        <v/>
      </c>
      <c r="AI287" s="588" t="str">
        <f>IF($AF287=0,0,IFERROR(($L287+$AF287)/(HLOOKUP($D287,RentsUA!$K$12:$Q$35,19,FALSE)),""))</f>
        <v/>
      </c>
      <c r="AJ287" s="588" t="str">
        <f>IF($AF287=0,0,IFERROR(($AF287+K287+L287)/(HLOOKUP($D287,RentsUA!$K$12:$Q$35,19,FALSE)),""))</f>
        <v/>
      </c>
      <c r="AK287" s="588" t="str">
        <f t="shared" si="72"/>
        <v/>
      </c>
      <c r="AL287" s="588" t="str">
        <f t="shared" si="73"/>
        <v/>
      </c>
      <c r="AM287" s="1448" t="str">
        <f t="shared" si="74"/>
        <v/>
      </c>
      <c r="AN287" s="1448" t="str">
        <f>IFERROR(AM287*(1+'7a.20YrDetails'!$F$9),"")</f>
        <v/>
      </c>
      <c r="AO287" s="1448" t="str">
        <f>IFERROR(AN287*(1+'7a.20YrDetails'!$F$9),"")</f>
        <v/>
      </c>
      <c r="AP287" s="1448" t="str">
        <f>IFERROR(AO287*(1+'7a.20YrDetails'!$F$9),"")</f>
        <v/>
      </c>
      <c r="AQ287" s="1448" t="str">
        <f>IFERROR(AP287*(1+'7a.20YrDetails'!$F$9),"")</f>
        <v/>
      </c>
      <c r="AR287" s="859"/>
      <c r="AS287" s="857"/>
      <c r="BP287" s="512" t="str">
        <f t="shared" si="75"/>
        <v/>
      </c>
      <c r="BR287" s="512" t="str">
        <f t="shared" si="70"/>
        <v/>
      </c>
    </row>
    <row r="288" spans="1:70" s="512" customFormat="1" ht="12.75">
      <c r="A288" s="514">
        <f t="shared" si="76"/>
        <v>276</v>
      </c>
      <c r="B288" s="592"/>
      <c r="C288" s="590"/>
      <c r="D288" s="515"/>
      <c r="E288" s="515"/>
      <c r="F288" s="516"/>
      <c r="G288" s="517"/>
      <c r="H288" s="515"/>
      <c r="I288" s="1341" t="str">
        <f>IFERROR(G288/HLOOKUP(H288,RentsUA!$B$8:$J$9,2),"")</f>
        <v/>
      </c>
      <c r="J288" s="515"/>
      <c r="K288" s="521"/>
      <c r="L288" s="857">
        <f t="shared" si="65"/>
        <v>0</v>
      </c>
      <c r="M288" s="856"/>
      <c r="N288" s="518">
        <f t="shared" si="66"/>
        <v>0</v>
      </c>
      <c r="O288" s="588" t="str">
        <f>IF($M288=0,"",IFERROR(($L288+$M288)/(HLOOKUP($D288,RentsUA!$K$12:$Q$35,19,FALSE)),""))</f>
        <v/>
      </c>
      <c r="P288" s="588" t="str">
        <f>IF($M288=0,"",IFERROR(($M288+K288+L288)/(HLOOKUP($D288,RentsUA!$K$12:$Q$35,19,FALSE)),""))</f>
        <v/>
      </c>
      <c r="Q288" s="519"/>
      <c r="R288" s="858" t="str">
        <f>IF($Q288=0,"",VLOOKUP($Q288,RentsUA!$A$12:$H$35,MATCH($D288,RentsUA!$A$12:$H$12,0),FALSE))</f>
        <v/>
      </c>
      <c r="S288" s="517"/>
      <c r="T288" s="859"/>
      <c r="U288" s="857"/>
      <c r="V288" s="858" t="str">
        <f t="shared" si="71"/>
        <v/>
      </c>
      <c r="W288" s="590"/>
      <c r="X288" s="519"/>
      <c r="Y288" s="518" t="str">
        <f>IF(X288=0,"",VLOOKUP($X288,RentsUA!$A$12:$H$35,MATCH($D288,RentsUA!$A$12:$H$12,0),FALSE))</f>
        <v/>
      </c>
      <c r="Z288" s="647" t="str">
        <f t="shared" si="67"/>
        <v/>
      </c>
      <c r="AA288" s="1680" t="str">
        <f>IF(H288="","",IF(G288/HLOOKUP($H288,RentsUA!$M$8:$T$9,2,FALSE)&gt;1,"&gt; 80%","&lt;= 80%"))</f>
        <v/>
      </c>
      <c r="AB288" s="1448"/>
      <c r="AC288" s="1448"/>
      <c r="AD288" s="784"/>
      <c r="AE288" s="521"/>
      <c r="AF288" s="1050" t="str">
        <f>IF(AD288="","",IF(AD288=Lists!$U$3,M288,IF(AD288=Lists!$U$4,V288,IF(AD288=Lists!$U$5,Y288-L288,AE288))))</f>
        <v/>
      </c>
      <c r="AG288" s="518" t="str">
        <f t="shared" si="68"/>
        <v/>
      </c>
      <c r="AH288" s="588" t="str">
        <f t="shared" si="69"/>
        <v/>
      </c>
      <c r="AI288" s="588" t="str">
        <f>IF($AF288=0,0,IFERROR(($L288+$AF288)/(HLOOKUP($D288,RentsUA!$K$12:$Q$35,19,FALSE)),""))</f>
        <v/>
      </c>
      <c r="AJ288" s="588" t="str">
        <f>IF($AF288=0,0,IFERROR(($AF288+K288+L288)/(HLOOKUP($D288,RentsUA!$K$12:$Q$35,19,FALSE)),""))</f>
        <v/>
      </c>
      <c r="AK288" s="588" t="str">
        <f t="shared" si="72"/>
        <v/>
      </c>
      <c r="AL288" s="588" t="str">
        <f t="shared" si="73"/>
        <v/>
      </c>
      <c r="AM288" s="1448" t="str">
        <f t="shared" si="74"/>
        <v/>
      </c>
      <c r="AN288" s="1448" t="str">
        <f>IFERROR(AM288*(1+'7a.20YrDetails'!$F$9),"")</f>
        <v/>
      </c>
      <c r="AO288" s="1448" t="str">
        <f>IFERROR(AN288*(1+'7a.20YrDetails'!$F$9),"")</f>
        <v/>
      </c>
      <c r="AP288" s="1448" t="str">
        <f>IFERROR(AO288*(1+'7a.20YrDetails'!$F$9),"")</f>
        <v/>
      </c>
      <c r="AQ288" s="1448" t="str">
        <f>IFERROR(AP288*(1+'7a.20YrDetails'!$F$9),"")</f>
        <v/>
      </c>
      <c r="AR288" s="859"/>
      <c r="AS288" s="857"/>
      <c r="BP288" s="512" t="str">
        <f t="shared" si="75"/>
        <v/>
      </c>
      <c r="BR288" s="512" t="str">
        <f t="shared" si="70"/>
        <v/>
      </c>
    </row>
    <row r="289" spans="1:70" s="512" customFormat="1" ht="12.75">
      <c r="A289" s="514">
        <f t="shared" si="76"/>
        <v>277</v>
      </c>
      <c r="B289" s="592"/>
      <c r="C289" s="590"/>
      <c r="D289" s="515"/>
      <c r="E289" s="515"/>
      <c r="F289" s="516"/>
      <c r="G289" s="517"/>
      <c r="H289" s="515"/>
      <c r="I289" s="1341" t="str">
        <f>IFERROR(G289/HLOOKUP(H289,RentsUA!$B$8:$J$9,2),"")</f>
        <v/>
      </c>
      <c r="J289" s="515"/>
      <c r="K289" s="521"/>
      <c r="L289" s="857">
        <f t="shared" si="65"/>
        <v>0</v>
      </c>
      <c r="M289" s="856"/>
      <c r="N289" s="518">
        <f t="shared" si="66"/>
        <v>0</v>
      </c>
      <c r="O289" s="588" t="str">
        <f>IF($M289=0,"",IFERROR(($L289+$M289)/(HLOOKUP($D289,RentsUA!$K$12:$Q$35,19,FALSE)),""))</f>
        <v/>
      </c>
      <c r="P289" s="588" t="str">
        <f>IF($M289=0,"",IFERROR(($M289+K289+L289)/(HLOOKUP($D289,RentsUA!$K$12:$Q$35,19,FALSE)),""))</f>
        <v/>
      </c>
      <c r="Q289" s="519"/>
      <c r="R289" s="858" t="str">
        <f>IF($Q289=0,"",VLOOKUP($Q289,RentsUA!$A$12:$H$35,MATCH($D289,RentsUA!$A$12:$H$12,0),FALSE))</f>
        <v/>
      </c>
      <c r="S289" s="517"/>
      <c r="T289" s="859"/>
      <c r="U289" s="857"/>
      <c r="V289" s="858" t="str">
        <f t="shared" si="71"/>
        <v/>
      </c>
      <c r="W289" s="590"/>
      <c r="X289" s="519"/>
      <c r="Y289" s="518" t="str">
        <f>IF(X289=0,"",VLOOKUP($X289,RentsUA!$A$12:$H$35,MATCH($D289,RentsUA!$A$12:$H$12,0),FALSE))</f>
        <v/>
      </c>
      <c r="Z289" s="647" t="str">
        <f t="shared" si="67"/>
        <v/>
      </c>
      <c r="AA289" s="1680" t="str">
        <f>IF(H289="","",IF(G289/HLOOKUP($H289,RentsUA!$M$8:$T$9,2,FALSE)&gt;1,"&gt; 80%","&lt;= 80%"))</f>
        <v/>
      </c>
      <c r="AB289" s="1448"/>
      <c r="AC289" s="1448"/>
      <c r="AD289" s="784"/>
      <c r="AE289" s="521"/>
      <c r="AF289" s="1050" t="str">
        <f>IF(AD289="","",IF(AD289=Lists!$U$3,M289,IF(AD289=Lists!$U$4,V289,IF(AD289=Lists!$U$5,Y289-L289,AE289))))</f>
        <v/>
      </c>
      <c r="AG289" s="518" t="str">
        <f t="shared" si="68"/>
        <v/>
      </c>
      <c r="AH289" s="588" t="str">
        <f t="shared" si="69"/>
        <v/>
      </c>
      <c r="AI289" s="588" t="str">
        <f>IF($AF289=0,0,IFERROR(($L289+$AF289)/(HLOOKUP($D289,RentsUA!$K$12:$Q$35,19,FALSE)),""))</f>
        <v/>
      </c>
      <c r="AJ289" s="588" t="str">
        <f>IF($AF289=0,0,IFERROR(($AF289+K289+L289)/(HLOOKUP($D289,RentsUA!$K$12:$Q$35,19,FALSE)),""))</f>
        <v/>
      </c>
      <c r="AK289" s="588" t="str">
        <f t="shared" si="72"/>
        <v/>
      </c>
      <c r="AL289" s="588" t="str">
        <f t="shared" si="73"/>
        <v/>
      </c>
      <c r="AM289" s="1448" t="str">
        <f t="shared" si="74"/>
        <v/>
      </c>
      <c r="AN289" s="1448" t="str">
        <f>IFERROR(AM289*(1+'7a.20YrDetails'!$F$9),"")</f>
        <v/>
      </c>
      <c r="AO289" s="1448" t="str">
        <f>IFERROR(AN289*(1+'7a.20YrDetails'!$F$9),"")</f>
        <v/>
      </c>
      <c r="AP289" s="1448" t="str">
        <f>IFERROR(AO289*(1+'7a.20YrDetails'!$F$9),"")</f>
        <v/>
      </c>
      <c r="AQ289" s="1448" t="str">
        <f>IFERROR(AP289*(1+'7a.20YrDetails'!$F$9),"")</f>
        <v/>
      </c>
      <c r="AR289" s="859"/>
      <c r="AS289" s="857"/>
      <c r="BP289" s="512" t="str">
        <f t="shared" si="75"/>
        <v/>
      </c>
      <c r="BR289" s="512" t="str">
        <f t="shared" si="70"/>
        <v/>
      </c>
    </row>
    <row r="290" spans="1:70" s="512" customFormat="1" ht="12.75">
      <c r="A290" s="514">
        <f t="shared" si="76"/>
        <v>278</v>
      </c>
      <c r="B290" s="592"/>
      <c r="C290" s="590"/>
      <c r="D290" s="515"/>
      <c r="E290" s="515"/>
      <c r="F290" s="516"/>
      <c r="G290" s="517"/>
      <c r="H290" s="515"/>
      <c r="I290" s="1341" t="str">
        <f>IFERROR(G290/HLOOKUP(H290,RentsUA!$B$8:$J$9,2),"")</f>
        <v/>
      </c>
      <c r="J290" s="515"/>
      <c r="K290" s="521"/>
      <c r="L290" s="857">
        <f t="shared" si="65"/>
        <v>0</v>
      </c>
      <c r="M290" s="856"/>
      <c r="N290" s="518">
        <f t="shared" si="66"/>
        <v>0</v>
      </c>
      <c r="O290" s="588" t="str">
        <f>IF($M290=0,"",IFERROR(($L290+$M290)/(HLOOKUP($D290,RentsUA!$K$12:$Q$35,19,FALSE)),""))</f>
        <v/>
      </c>
      <c r="P290" s="588" t="str">
        <f>IF($M290=0,"",IFERROR(($M290+K290+L290)/(HLOOKUP($D290,RentsUA!$K$12:$Q$35,19,FALSE)),""))</f>
        <v/>
      </c>
      <c r="Q290" s="519"/>
      <c r="R290" s="858" t="str">
        <f>IF($Q290=0,"",VLOOKUP($Q290,RentsUA!$A$12:$H$35,MATCH($D290,RentsUA!$A$12:$H$12,0),FALSE))</f>
        <v/>
      </c>
      <c r="S290" s="517"/>
      <c r="T290" s="859"/>
      <c r="U290" s="857"/>
      <c r="V290" s="858" t="str">
        <f t="shared" si="71"/>
        <v/>
      </c>
      <c r="W290" s="590"/>
      <c r="X290" s="519"/>
      <c r="Y290" s="518" t="str">
        <f>IF(X290=0,"",VLOOKUP($X290,RentsUA!$A$12:$H$35,MATCH($D290,RentsUA!$A$12:$H$12,0),FALSE))</f>
        <v/>
      </c>
      <c r="Z290" s="647" t="str">
        <f t="shared" si="67"/>
        <v/>
      </c>
      <c r="AA290" s="1680" t="str">
        <f>IF(H290="","",IF(G290/HLOOKUP($H290,RentsUA!$M$8:$T$9,2,FALSE)&gt;1,"&gt; 80%","&lt;= 80%"))</f>
        <v/>
      </c>
      <c r="AB290" s="1448"/>
      <c r="AC290" s="1448"/>
      <c r="AD290" s="784"/>
      <c r="AE290" s="521"/>
      <c r="AF290" s="1050" t="str">
        <f>IF(AD290="","",IF(AD290=Lists!$U$3,M290,IF(AD290=Lists!$U$4,V290,IF(AD290=Lists!$U$5,Y290-L290,AE290))))</f>
        <v/>
      </c>
      <c r="AG290" s="518" t="str">
        <f t="shared" si="68"/>
        <v/>
      </c>
      <c r="AH290" s="588" t="str">
        <f t="shared" si="69"/>
        <v/>
      </c>
      <c r="AI290" s="588" t="str">
        <f>IF($AF290=0,0,IFERROR(($L290+$AF290)/(HLOOKUP($D290,RentsUA!$K$12:$Q$35,19,FALSE)),""))</f>
        <v/>
      </c>
      <c r="AJ290" s="588" t="str">
        <f>IF($AF290=0,0,IFERROR(($AF290+K290+L290)/(HLOOKUP($D290,RentsUA!$K$12:$Q$35,19,FALSE)),""))</f>
        <v/>
      </c>
      <c r="AK290" s="588" t="str">
        <f t="shared" si="72"/>
        <v/>
      </c>
      <c r="AL290" s="588" t="str">
        <f t="shared" si="73"/>
        <v/>
      </c>
      <c r="AM290" s="1448" t="str">
        <f t="shared" si="74"/>
        <v/>
      </c>
      <c r="AN290" s="1448" t="str">
        <f>IFERROR(AM290*(1+'7a.20YrDetails'!$F$9),"")</f>
        <v/>
      </c>
      <c r="AO290" s="1448" t="str">
        <f>IFERROR(AN290*(1+'7a.20YrDetails'!$F$9),"")</f>
        <v/>
      </c>
      <c r="AP290" s="1448" t="str">
        <f>IFERROR(AO290*(1+'7a.20YrDetails'!$F$9),"")</f>
        <v/>
      </c>
      <c r="AQ290" s="1448" t="str">
        <f>IFERROR(AP290*(1+'7a.20YrDetails'!$F$9),"")</f>
        <v/>
      </c>
      <c r="AR290" s="859"/>
      <c r="AS290" s="857"/>
      <c r="BP290" s="512" t="str">
        <f t="shared" si="75"/>
        <v/>
      </c>
      <c r="BR290" s="512" t="str">
        <f t="shared" si="70"/>
        <v/>
      </c>
    </row>
    <row r="291" spans="1:70" s="512" customFormat="1" ht="12.75">
      <c r="A291" s="514">
        <f t="shared" si="76"/>
        <v>279</v>
      </c>
      <c r="B291" s="592"/>
      <c r="C291" s="590"/>
      <c r="D291" s="515"/>
      <c r="E291" s="515"/>
      <c r="F291" s="516"/>
      <c r="G291" s="517"/>
      <c r="H291" s="515"/>
      <c r="I291" s="1341" t="str">
        <f>IFERROR(G291/HLOOKUP(H291,RentsUA!$B$8:$J$9,2),"")</f>
        <v/>
      </c>
      <c r="J291" s="515"/>
      <c r="K291" s="521"/>
      <c r="L291" s="857">
        <f t="shared" si="65"/>
        <v>0</v>
      </c>
      <c r="M291" s="856"/>
      <c r="N291" s="518">
        <f t="shared" si="66"/>
        <v>0</v>
      </c>
      <c r="O291" s="588" t="str">
        <f>IF($M291=0,"",IFERROR(($L291+$M291)/(HLOOKUP($D291,RentsUA!$K$12:$Q$35,19,FALSE)),""))</f>
        <v/>
      </c>
      <c r="P291" s="588" t="str">
        <f>IF($M291=0,"",IFERROR(($M291+K291+L291)/(HLOOKUP($D291,RentsUA!$K$12:$Q$35,19,FALSE)),""))</f>
        <v/>
      </c>
      <c r="Q291" s="519"/>
      <c r="R291" s="858" t="str">
        <f>IF($Q291=0,"",VLOOKUP($Q291,RentsUA!$A$12:$H$35,MATCH($D291,RentsUA!$A$12:$H$12,0),FALSE))</f>
        <v/>
      </c>
      <c r="S291" s="517"/>
      <c r="T291" s="859"/>
      <c r="U291" s="857"/>
      <c r="V291" s="858" t="str">
        <f t="shared" si="71"/>
        <v/>
      </c>
      <c r="W291" s="590"/>
      <c r="X291" s="519"/>
      <c r="Y291" s="518" t="str">
        <f>IF(X291=0,"",VLOOKUP($X291,RentsUA!$A$12:$H$35,MATCH($D291,RentsUA!$A$12:$H$12,0),FALSE))</f>
        <v/>
      </c>
      <c r="Z291" s="647" t="str">
        <f t="shared" si="67"/>
        <v/>
      </c>
      <c r="AA291" s="1680" t="str">
        <f>IF(H291="","",IF(G291/HLOOKUP($H291,RentsUA!$M$8:$T$9,2,FALSE)&gt;1,"&gt; 80%","&lt;= 80%"))</f>
        <v/>
      </c>
      <c r="AB291" s="1448"/>
      <c r="AC291" s="1448"/>
      <c r="AD291" s="784"/>
      <c r="AE291" s="521"/>
      <c r="AF291" s="1050" t="str">
        <f>IF(AD291="","",IF(AD291=Lists!$U$3,M291,IF(AD291=Lists!$U$4,V291,IF(AD291=Lists!$U$5,Y291-L291,AE291))))</f>
        <v/>
      </c>
      <c r="AG291" s="518" t="str">
        <f t="shared" si="68"/>
        <v/>
      </c>
      <c r="AH291" s="588" t="str">
        <f t="shared" si="69"/>
        <v/>
      </c>
      <c r="AI291" s="588" t="str">
        <f>IF($AF291=0,0,IFERROR(($L291+$AF291)/(HLOOKUP($D291,RentsUA!$K$12:$Q$35,19,FALSE)),""))</f>
        <v/>
      </c>
      <c r="AJ291" s="588" t="str">
        <f>IF($AF291=0,0,IFERROR(($AF291+K291+L291)/(HLOOKUP($D291,RentsUA!$K$12:$Q$35,19,FALSE)),""))</f>
        <v/>
      </c>
      <c r="AK291" s="588" t="str">
        <f t="shared" si="72"/>
        <v/>
      </c>
      <c r="AL291" s="588" t="str">
        <f t="shared" si="73"/>
        <v/>
      </c>
      <c r="AM291" s="1448" t="str">
        <f t="shared" si="74"/>
        <v/>
      </c>
      <c r="AN291" s="1448" t="str">
        <f>IFERROR(AM291*(1+'7a.20YrDetails'!$F$9),"")</f>
        <v/>
      </c>
      <c r="AO291" s="1448" t="str">
        <f>IFERROR(AN291*(1+'7a.20YrDetails'!$F$9),"")</f>
        <v/>
      </c>
      <c r="AP291" s="1448" t="str">
        <f>IFERROR(AO291*(1+'7a.20YrDetails'!$F$9),"")</f>
        <v/>
      </c>
      <c r="AQ291" s="1448" t="str">
        <f>IFERROR(AP291*(1+'7a.20YrDetails'!$F$9),"")</f>
        <v/>
      </c>
      <c r="AR291" s="859"/>
      <c r="AS291" s="857"/>
      <c r="BP291" s="512" t="str">
        <f t="shared" si="75"/>
        <v/>
      </c>
      <c r="BR291" s="512" t="str">
        <f t="shared" si="70"/>
        <v/>
      </c>
    </row>
    <row r="292" spans="1:70" s="512" customFormat="1" ht="12.75">
      <c r="A292" s="514">
        <f t="shared" si="76"/>
        <v>280</v>
      </c>
      <c r="B292" s="592"/>
      <c r="C292" s="590"/>
      <c r="D292" s="515"/>
      <c r="E292" s="515"/>
      <c r="F292" s="516"/>
      <c r="G292" s="517"/>
      <c r="H292" s="515"/>
      <c r="I292" s="1341" t="str">
        <f>IFERROR(G292/HLOOKUP(H292,RentsUA!$B$8:$J$9,2),"")</f>
        <v/>
      </c>
      <c r="J292" s="515"/>
      <c r="K292" s="521"/>
      <c r="L292" s="857">
        <f t="shared" si="65"/>
        <v>0</v>
      </c>
      <c r="M292" s="856"/>
      <c r="N292" s="518">
        <f t="shared" si="66"/>
        <v>0</v>
      </c>
      <c r="O292" s="588" t="str">
        <f>IF($M292=0,"",IFERROR(($L292+$M292)/(HLOOKUP($D292,RentsUA!$K$12:$Q$35,19,FALSE)),""))</f>
        <v/>
      </c>
      <c r="P292" s="588" t="str">
        <f>IF($M292=0,"",IFERROR(($M292+K292+L292)/(HLOOKUP($D292,RentsUA!$K$12:$Q$35,19,FALSE)),""))</f>
        <v/>
      </c>
      <c r="Q292" s="519"/>
      <c r="R292" s="858" t="str">
        <f>IF($Q292=0,"",VLOOKUP($Q292,RentsUA!$A$12:$H$35,MATCH($D292,RentsUA!$A$12:$H$12,0),FALSE))</f>
        <v/>
      </c>
      <c r="S292" s="517"/>
      <c r="T292" s="859"/>
      <c r="U292" s="857"/>
      <c r="V292" s="858" t="str">
        <f t="shared" si="71"/>
        <v/>
      </c>
      <c r="W292" s="590"/>
      <c r="X292" s="519"/>
      <c r="Y292" s="518" t="str">
        <f>IF(X292=0,"",VLOOKUP($X292,RentsUA!$A$12:$H$35,MATCH($D292,RentsUA!$A$12:$H$12,0),FALSE))</f>
        <v/>
      </c>
      <c r="Z292" s="647" t="str">
        <f t="shared" si="67"/>
        <v/>
      </c>
      <c r="AA292" s="1680" t="str">
        <f>IF(H292="","",IF(G292/HLOOKUP($H292,RentsUA!$M$8:$T$9,2,FALSE)&gt;1,"&gt; 80%","&lt;= 80%"))</f>
        <v/>
      </c>
      <c r="AB292" s="1448"/>
      <c r="AC292" s="1448"/>
      <c r="AD292" s="784"/>
      <c r="AE292" s="521"/>
      <c r="AF292" s="1050" t="str">
        <f>IF(AD292="","",IF(AD292=Lists!$U$3,M292,IF(AD292=Lists!$U$4,V292,IF(AD292=Lists!$U$5,Y292-L292,AE292))))</f>
        <v/>
      </c>
      <c r="AG292" s="518" t="str">
        <f t="shared" si="68"/>
        <v/>
      </c>
      <c r="AH292" s="588" t="str">
        <f t="shared" si="69"/>
        <v/>
      </c>
      <c r="AI292" s="588" t="str">
        <f>IF($AF292=0,0,IFERROR(($L292+$AF292)/(HLOOKUP($D292,RentsUA!$K$12:$Q$35,19,FALSE)),""))</f>
        <v/>
      </c>
      <c r="AJ292" s="588" t="str">
        <f>IF($AF292=0,0,IFERROR(($AF292+K292+L292)/(HLOOKUP($D292,RentsUA!$K$12:$Q$35,19,FALSE)),""))</f>
        <v/>
      </c>
      <c r="AK292" s="588" t="str">
        <f t="shared" si="72"/>
        <v/>
      </c>
      <c r="AL292" s="588" t="str">
        <f t="shared" si="73"/>
        <v/>
      </c>
      <c r="AM292" s="1448" t="str">
        <f t="shared" si="74"/>
        <v/>
      </c>
      <c r="AN292" s="1448" t="str">
        <f>IFERROR(AM292*(1+'7a.20YrDetails'!$F$9),"")</f>
        <v/>
      </c>
      <c r="AO292" s="1448" t="str">
        <f>IFERROR(AN292*(1+'7a.20YrDetails'!$F$9),"")</f>
        <v/>
      </c>
      <c r="AP292" s="1448" t="str">
        <f>IFERROR(AO292*(1+'7a.20YrDetails'!$F$9),"")</f>
        <v/>
      </c>
      <c r="AQ292" s="1448" t="str">
        <f>IFERROR(AP292*(1+'7a.20YrDetails'!$F$9),"")</f>
        <v/>
      </c>
      <c r="AR292" s="859"/>
      <c r="AS292" s="857"/>
      <c r="BP292" s="512" t="str">
        <f t="shared" si="75"/>
        <v/>
      </c>
      <c r="BR292" s="512" t="str">
        <f t="shared" si="70"/>
        <v/>
      </c>
    </row>
    <row r="293" spans="1:70" s="512" customFormat="1" ht="12.75">
      <c r="A293" s="514">
        <f t="shared" si="76"/>
        <v>281</v>
      </c>
      <c r="B293" s="592"/>
      <c r="C293" s="590"/>
      <c r="D293" s="515"/>
      <c r="E293" s="515"/>
      <c r="F293" s="516"/>
      <c r="G293" s="517"/>
      <c r="H293" s="515"/>
      <c r="I293" s="1341" t="str">
        <f>IFERROR(G293/HLOOKUP(H293,RentsUA!$B$8:$J$9,2),"")</f>
        <v/>
      </c>
      <c r="J293" s="515"/>
      <c r="K293" s="521"/>
      <c r="L293" s="857">
        <f t="shared" si="65"/>
        <v>0</v>
      </c>
      <c r="M293" s="856"/>
      <c r="N293" s="518">
        <f t="shared" si="66"/>
        <v>0</v>
      </c>
      <c r="O293" s="588" t="str">
        <f>IF($M293=0,"",IFERROR(($L293+$M293)/(HLOOKUP($D293,RentsUA!$K$12:$Q$35,19,FALSE)),""))</f>
        <v/>
      </c>
      <c r="P293" s="588" t="str">
        <f>IF($M293=0,"",IFERROR(($M293+K293+L293)/(HLOOKUP($D293,RentsUA!$K$12:$Q$35,19,FALSE)),""))</f>
        <v/>
      </c>
      <c r="Q293" s="519"/>
      <c r="R293" s="858" t="str">
        <f>IF($Q293=0,"",VLOOKUP($Q293,RentsUA!$A$12:$H$35,MATCH($D293,RentsUA!$A$12:$H$12,0),FALSE))</f>
        <v/>
      </c>
      <c r="S293" s="517"/>
      <c r="T293" s="859"/>
      <c r="U293" s="857"/>
      <c r="V293" s="858" t="str">
        <f t="shared" si="71"/>
        <v/>
      </c>
      <c r="W293" s="590"/>
      <c r="X293" s="519"/>
      <c r="Y293" s="518" t="str">
        <f>IF(X293=0,"",VLOOKUP($X293,RentsUA!$A$12:$H$35,MATCH($D293,RentsUA!$A$12:$H$12,0),FALSE))</f>
        <v/>
      </c>
      <c r="Z293" s="647" t="str">
        <f t="shared" si="67"/>
        <v/>
      </c>
      <c r="AA293" s="1680" t="str">
        <f>IF(H293="","",IF(G293/HLOOKUP($H293,RentsUA!$M$8:$T$9,2,FALSE)&gt;1,"&gt; 80%","&lt;= 80%"))</f>
        <v/>
      </c>
      <c r="AB293" s="1448"/>
      <c r="AC293" s="1448"/>
      <c r="AD293" s="784"/>
      <c r="AE293" s="521"/>
      <c r="AF293" s="1050" t="str">
        <f>IF(AD293="","",IF(AD293=Lists!$U$3,M293,IF(AD293=Lists!$U$4,V293,IF(AD293=Lists!$U$5,Y293-L293,AE293))))</f>
        <v/>
      </c>
      <c r="AG293" s="518" t="str">
        <f t="shared" si="68"/>
        <v/>
      </c>
      <c r="AH293" s="588" t="str">
        <f t="shared" si="69"/>
        <v/>
      </c>
      <c r="AI293" s="588" t="str">
        <f>IF($AF293=0,0,IFERROR(($L293+$AF293)/(HLOOKUP($D293,RentsUA!$K$12:$Q$35,19,FALSE)),""))</f>
        <v/>
      </c>
      <c r="AJ293" s="588" t="str">
        <f>IF($AF293=0,0,IFERROR(($AF293+K293+L293)/(HLOOKUP($D293,RentsUA!$K$12:$Q$35,19,FALSE)),""))</f>
        <v/>
      </c>
      <c r="AK293" s="588" t="str">
        <f t="shared" si="72"/>
        <v/>
      </c>
      <c r="AL293" s="588" t="str">
        <f t="shared" si="73"/>
        <v/>
      </c>
      <c r="AM293" s="1448" t="str">
        <f t="shared" si="74"/>
        <v/>
      </c>
      <c r="AN293" s="1448" t="str">
        <f>IFERROR(AM293*(1+'7a.20YrDetails'!$F$9),"")</f>
        <v/>
      </c>
      <c r="AO293" s="1448" t="str">
        <f>IFERROR(AN293*(1+'7a.20YrDetails'!$F$9),"")</f>
        <v/>
      </c>
      <c r="AP293" s="1448" t="str">
        <f>IFERROR(AO293*(1+'7a.20YrDetails'!$F$9),"")</f>
        <v/>
      </c>
      <c r="AQ293" s="1448" t="str">
        <f>IFERROR(AP293*(1+'7a.20YrDetails'!$F$9),"")</f>
        <v/>
      </c>
      <c r="AR293" s="859"/>
      <c r="AS293" s="857"/>
      <c r="BP293" s="512" t="str">
        <f t="shared" si="75"/>
        <v/>
      </c>
      <c r="BR293" s="512" t="str">
        <f t="shared" si="70"/>
        <v/>
      </c>
    </row>
    <row r="294" spans="1:70" s="512" customFormat="1" ht="12.75">
      <c r="A294" s="514">
        <f t="shared" si="76"/>
        <v>282</v>
      </c>
      <c r="B294" s="592"/>
      <c r="C294" s="590"/>
      <c r="D294" s="515"/>
      <c r="E294" s="515"/>
      <c r="F294" s="516"/>
      <c r="G294" s="517"/>
      <c r="H294" s="515"/>
      <c r="I294" s="1341" t="str">
        <f>IFERROR(G294/HLOOKUP(H294,RentsUA!$B$8:$J$9,2),"")</f>
        <v/>
      </c>
      <c r="J294" s="515"/>
      <c r="K294" s="521"/>
      <c r="L294" s="857">
        <f t="shared" si="65"/>
        <v>0</v>
      </c>
      <c r="M294" s="856"/>
      <c r="N294" s="518">
        <f t="shared" si="66"/>
        <v>0</v>
      </c>
      <c r="O294" s="588" t="str">
        <f>IF($M294=0,"",IFERROR(($L294+$M294)/(HLOOKUP($D294,RentsUA!$K$12:$Q$35,19,FALSE)),""))</f>
        <v/>
      </c>
      <c r="P294" s="588" t="str">
        <f>IF($M294=0,"",IFERROR(($M294+K294+L294)/(HLOOKUP($D294,RentsUA!$K$12:$Q$35,19,FALSE)),""))</f>
        <v/>
      </c>
      <c r="Q294" s="519"/>
      <c r="R294" s="858" t="str">
        <f>IF($Q294=0,"",VLOOKUP($Q294,RentsUA!$A$12:$H$35,MATCH($D294,RentsUA!$A$12:$H$12,0),FALSE))</f>
        <v/>
      </c>
      <c r="S294" s="517"/>
      <c r="T294" s="859"/>
      <c r="U294" s="857"/>
      <c r="V294" s="858" t="str">
        <f t="shared" si="71"/>
        <v/>
      </c>
      <c r="W294" s="590"/>
      <c r="X294" s="519"/>
      <c r="Y294" s="518" t="str">
        <f>IF(X294=0,"",VLOOKUP($X294,RentsUA!$A$12:$H$35,MATCH($D294,RentsUA!$A$12:$H$12,0),FALSE))</f>
        <v/>
      </c>
      <c r="Z294" s="647" t="str">
        <f t="shared" si="67"/>
        <v/>
      </c>
      <c r="AA294" s="1680" t="str">
        <f>IF(H294="","",IF(G294/HLOOKUP($H294,RentsUA!$M$8:$T$9,2,FALSE)&gt;1,"&gt; 80%","&lt;= 80%"))</f>
        <v/>
      </c>
      <c r="AB294" s="1448"/>
      <c r="AC294" s="1448"/>
      <c r="AD294" s="784"/>
      <c r="AE294" s="521"/>
      <c r="AF294" s="1050" t="str">
        <f>IF(AD294="","",IF(AD294=Lists!$U$3,M294,IF(AD294=Lists!$U$4,V294,IF(AD294=Lists!$U$5,Y294-L294,AE294))))</f>
        <v/>
      </c>
      <c r="AG294" s="518" t="str">
        <f t="shared" si="68"/>
        <v/>
      </c>
      <c r="AH294" s="588" t="str">
        <f t="shared" si="69"/>
        <v/>
      </c>
      <c r="AI294" s="588" t="str">
        <f>IF($AF294=0,0,IFERROR(($L294+$AF294)/(HLOOKUP($D294,RentsUA!$K$12:$Q$35,19,FALSE)),""))</f>
        <v/>
      </c>
      <c r="AJ294" s="588" t="str">
        <f>IF($AF294=0,0,IFERROR(($AF294+K294+L294)/(HLOOKUP($D294,RentsUA!$K$12:$Q$35,19,FALSE)),""))</f>
        <v/>
      </c>
      <c r="AK294" s="588" t="str">
        <f t="shared" si="72"/>
        <v/>
      </c>
      <c r="AL294" s="588" t="str">
        <f t="shared" si="73"/>
        <v/>
      </c>
      <c r="AM294" s="1448" t="str">
        <f t="shared" si="74"/>
        <v/>
      </c>
      <c r="AN294" s="1448" t="str">
        <f>IFERROR(AM294*(1+'7a.20YrDetails'!$F$9),"")</f>
        <v/>
      </c>
      <c r="AO294" s="1448" t="str">
        <f>IFERROR(AN294*(1+'7a.20YrDetails'!$F$9),"")</f>
        <v/>
      </c>
      <c r="AP294" s="1448" t="str">
        <f>IFERROR(AO294*(1+'7a.20YrDetails'!$F$9),"")</f>
        <v/>
      </c>
      <c r="AQ294" s="1448" t="str">
        <f>IFERROR(AP294*(1+'7a.20YrDetails'!$F$9),"")</f>
        <v/>
      </c>
      <c r="AR294" s="859"/>
      <c r="AS294" s="857"/>
      <c r="BP294" s="512" t="str">
        <f t="shared" si="75"/>
        <v/>
      </c>
      <c r="BR294" s="512" t="str">
        <f t="shared" si="70"/>
        <v/>
      </c>
    </row>
    <row r="295" spans="1:70" s="512" customFormat="1" ht="12.75">
      <c r="A295" s="514">
        <f t="shared" si="76"/>
        <v>283</v>
      </c>
      <c r="B295" s="592"/>
      <c r="C295" s="590"/>
      <c r="D295" s="515"/>
      <c r="E295" s="515"/>
      <c r="F295" s="516"/>
      <c r="G295" s="517"/>
      <c r="H295" s="515"/>
      <c r="I295" s="1341" t="str">
        <f>IFERROR(G295/HLOOKUP(H295,RentsUA!$B$8:$J$9,2),"")</f>
        <v/>
      </c>
      <c r="J295" s="515"/>
      <c r="K295" s="521"/>
      <c r="L295" s="857">
        <f t="shared" si="65"/>
        <v>0</v>
      </c>
      <c r="M295" s="856"/>
      <c r="N295" s="518">
        <f t="shared" si="66"/>
        <v>0</v>
      </c>
      <c r="O295" s="588" t="str">
        <f>IF($M295=0,"",IFERROR(($L295+$M295)/(HLOOKUP($D295,RentsUA!$K$12:$Q$35,19,FALSE)),""))</f>
        <v/>
      </c>
      <c r="P295" s="588" t="str">
        <f>IF($M295=0,"",IFERROR(($M295+K295+L295)/(HLOOKUP($D295,RentsUA!$K$12:$Q$35,19,FALSE)),""))</f>
        <v/>
      </c>
      <c r="Q295" s="519"/>
      <c r="R295" s="858" t="str">
        <f>IF($Q295=0,"",VLOOKUP($Q295,RentsUA!$A$12:$H$35,MATCH($D295,RentsUA!$A$12:$H$12,0),FALSE))</f>
        <v/>
      </c>
      <c r="S295" s="517"/>
      <c r="T295" s="859"/>
      <c r="U295" s="857"/>
      <c r="V295" s="858" t="str">
        <f t="shared" si="71"/>
        <v/>
      </c>
      <c r="W295" s="590"/>
      <c r="X295" s="519"/>
      <c r="Y295" s="518" t="str">
        <f>IF(X295=0,"",VLOOKUP($X295,RentsUA!$A$12:$H$35,MATCH($D295,RentsUA!$A$12:$H$12,0),FALSE))</f>
        <v/>
      </c>
      <c r="Z295" s="647" t="str">
        <f t="shared" si="67"/>
        <v/>
      </c>
      <c r="AA295" s="1680" t="str">
        <f>IF(H295="","",IF(G295/HLOOKUP($H295,RentsUA!$M$8:$T$9,2,FALSE)&gt;1,"&gt; 80%","&lt;= 80%"))</f>
        <v/>
      </c>
      <c r="AB295" s="1448"/>
      <c r="AC295" s="1448"/>
      <c r="AD295" s="784"/>
      <c r="AE295" s="521"/>
      <c r="AF295" s="1050" t="str">
        <f>IF(AD295="","",IF(AD295=Lists!$U$3,M295,IF(AD295=Lists!$U$4,V295,IF(AD295=Lists!$U$5,Y295-L295,AE295))))</f>
        <v/>
      </c>
      <c r="AG295" s="518" t="str">
        <f t="shared" si="68"/>
        <v/>
      </c>
      <c r="AH295" s="588" t="str">
        <f t="shared" si="69"/>
        <v/>
      </c>
      <c r="AI295" s="588" t="str">
        <f>IF($AF295=0,0,IFERROR(($L295+$AF295)/(HLOOKUP($D295,RentsUA!$K$12:$Q$35,19,FALSE)),""))</f>
        <v/>
      </c>
      <c r="AJ295" s="588" t="str">
        <f>IF($AF295=0,0,IFERROR(($AF295+K295+L295)/(HLOOKUP($D295,RentsUA!$K$12:$Q$35,19,FALSE)),""))</f>
        <v/>
      </c>
      <c r="AK295" s="588" t="str">
        <f t="shared" si="72"/>
        <v/>
      </c>
      <c r="AL295" s="588" t="str">
        <f t="shared" si="73"/>
        <v/>
      </c>
      <c r="AM295" s="1448" t="str">
        <f t="shared" si="74"/>
        <v/>
      </c>
      <c r="AN295" s="1448" t="str">
        <f>IFERROR(AM295*(1+'7a.20YrDetails'!$F$9),"")</f>
        <v/>
      </c>
      <c r="AO295" s="1448" t="str">
        <f>IFERROR(AN295*(1+'7a.20YrDetails'!$F$9),"")</f>
        <v/>
      </c>
      <c r="AP295" s="1448" t="str">
        <f>IFERROR(AO295*(1+'7a.20YrDetails'!$F$9),"")</f>
        <v/>
      </c>
      <c r="AQ295" s="1448" t="str">
        <f>IFERROR(AP295*(1+'7a.20YrDetails'!$F$9),"")</f>
        <v/>
      </c>
      <c r="AR295" s="859"/>
      <c r="AS295" s="857"/>
      <c r="BP295" s="512" t="str">
        <f t="shared" si="75"/>
        <v/>
      </c>
      <c r="BR295" s="512" t="str">
        <f t="shared" si="70"/>
        <v/>
      </c>
    </row>
    <row r="296" spans="1:70" s="512" customFormat="1" ht="12.75">
      <c r="A296" s="514">
        <f t="shared" si="76"/>
        <v>284</v>
      </c>
      <c r="B296" s="592"/>
      <c r="C296" s="590"/>
      <c r="D296" s="515"/>
      <c r="E296" s="515"/>
      <c r="F296" s="516"/>
      <c r="G296" s="517"/>
      <c r="H296" s="515"/>
      <c r="I296" s="1341" t="str">
        <f>IFERROR(G296/HLOOKUP(H296,RentsUA!$B$8:$J$9,2),"")</f>
        <v/>
      </c>
      <c r="J296" s="515"/>
      <c r="K296" s="521"/>
      <c r="L296" s="857">
        <f t="shared" si="65"/>
        <v>0</v>
      </c>
      <c r="M296" s="856"/>
      <c r="N296" s="518">
        <f t="shared" si="66"/>
        <v>0</v>
      </c>
      <c r="O296" s="588" t="str">
        <f>IF($M296=0,"",IFERROR(($L296+$M296)/(HLOOKUP($D296,RentsUA!$K$12:$Q$35,19,FALSE)),""))</f>
        <v/>
      </c>
      <c r="P296" s="588" t="str">
        <f>IF($M296=0,"",IFERROR(($M296+K296+L296)/(HLOOKUP($D296,RentsUA!$K$12:$Q$35,19,FALSE)),""))</f>
        <v/>
      </c>
      <c r="Q296" s="519"/>
      <c r="R296" s="858" t="str">
        <f>IF($Q296=0,"",VLOOKUP($Q296,RentsUA!$A$12:$H$35,MATCH($D296,RentsUA!$A$12:$H$12,0),FALSE))</f>
        <v/>
      </c>
      <c r="S296" s="517"/>
      <c r="T296" s="859"/>
      <c r="U296" s="857"/>
      <c r="V296" s="858" t="str">
        <f t="shared" si="71"/>
        <v/>
      </c>
      <c r="W296" s="590"/>
      <c r="X296" s="519"/>
      <c r="Y296" s="518" t="str">
        <f>IF(X296=0,"",VLOOKUP($X296,RentsUA!$A$12:$H$35,MATCH($D296,RentsUA!$A$12:$H$12,0),FALSE))</f>
        <v/>
      </c>
      <c r="Z296" s="647" t="str">
        <f t="shared" si="67"/>
        <v/>
      </c>
      <c r="AA296" s="1680" t="str">
        <f>IF(H296="","",IF(G296/HLOOKUP($H296,RentsUA!$M$8:$T$9,2,FALSE)&gt;1,"&gt; 80%","&lt;= 80%"))</f>
        <v/>
      </c>
      <c r="AB296" s="1448"/>
      <c r="AC296" s="1448"/>
      <c r="AD296" s="784"/>
      <c r="AE296" s="521"/>
      <c r="AF296" s="1050" t="str">
        <f>IF(AD296="","",IF(AD296=Lists!$U$3,M296,IF(AD296=Lists!$U$4,V296,IF(AD296=Lists!$U$5,Y296-L296,AE296))))</f>
        <v/>
      </c>
      <c r="AG296" s="518" t="str">
        <f t="shared" si="68"/>
        <v/>
      </c>
      <c r="AH296" s="588" t="str">
        <f t="shared" si="69"/>
        <v/>
      </c>
      <c r="AI296" s="588" t="str">
        <f>IF($AF296=0,0,IFERROR(($L296+$AF296)/(HLOOKUP($D296,RentsUA!$K$12:$Q$35,19,FALSE)),""))</f>
        <v/>
      </c>
      <c r="AJ296" s="588" t="str">
        <f>IF($AF296=0,0,IFERROR(($AF296+K296+L296)/(HLOOKUP($D296,RentsUA!$K$12:$Q$35,19,FALSE)),""))</f>
        <v/>
      </c>
      <c r="AK296" s="588" t="str">
        <f t="shared" si="72"/>
        <v/>
      </c>
      <c r="AL296" s="588" t="str">
        <f t="shared" si="73"/>
        <v/>
      </c>
      <c r="AM296" s="1448" t="str">
        <f t="shared" si="74"/>
        <v/>
      </c>
      <c r="AN296" s="1448" t="str">
        <f>IFERROR(AM296*(1+'7a.20YrDetails'!$F$9),"")</f>
        <v/>
      </c>
      <c r="AO296" s="1448" t="str">
        <f>IFERROR(AN296*(1+'7a.20YrDetails'!$F$9),"")</f>
        <v/>
      </c>
      <c r="AP296" s="1448" t="str">
        <f>IFERROR(AO296*(1+'7a.20YrDetails'!$F$9),"")</f>
        <v/>
      </c>
      <c r="AQ296" s="1448" t="str">
        <f>IFERROR(AP296*(1+'7a.20YrDetails'!$F$9),"")</f>
        <v/>
      </c>
      <c r="AR296" s="859"/>
      <c r="AS296" s="857"/>
      <c r="BP296" s="512" t="str">
        <f t="shared" si="75"/>
        <v/>
      </c>
      <c r="BR296" s="512" t="str">
        <f t="shared" si="70"/>
        <v/>
      </c>
    </row>
    <row r="297" spans="1:70" s="512" customFormat="1" ht="12.75">
      <c r="A297" s="514">
        <f t="shared" si="76"/>
        <v>285</v>
      </c>
      <c r="B297" s="592"/>
      <c r="C297" s="590"/>
      <c r="D297" s="515"/>
      <c r="E297" s="515"/>
      <c r="F297" s="516"/>
      <c r="G297" s="517"/>
      <c r="H297" s="515"/>
      <c r="I297" s="1341" t="str">
        <f>IFERROR(G297/HLOOKUP(H297,RentsUA!$B$8:$J$9,2),"")</f>
        <v/>
      </c>
      <c r="J297" s="515"/>
      <c r="K297" s="521"/>
      <c r="L297" s="857">
        <f t="shared" si="65"/>
        <v>0</v>
      </c>
      <c r="M297" s="856"/>
      <c r="N297" s="518">
        <f t="shared" si="66"/>
        <v>0</v>
      </c>
      <c r="O297" s="588" t="str">
        <f>IF($M297=0,"",IFERROR(($L297+$M297)/(HLOOKUP($D297,RentsUA!$K$12:$Q$35,19,FALSE)),""))</f>
        <v/>
      </c>
      <c r="P297" s="588" t="str">
        <f>IF($M297=0,"",IFERROR(($M297+K297+L297)/(HLOOKUP($D297,RentsUA!$K$12:$Q$35,19,FALSE)),""))</f>
        <v/>
      </c>
      <c r="Q297" s="519"/>
      <c r="R297" s="858" t="str">
        <f>IF($Q297=0,"",VLOOKUP($Q297,RentsUA!$A$12:$H$35,MATCH($D297,RentsUA!$A$12:$H$12,0),FALSE))</f>
        <v/>
      </c>
      <c r="S297" s="517"/>
      <c r="T297" s="859"/>
      <c r="U297" s="857"/>
      <c r="V297" s="858" t="str">
        <f t="shared" si="71"/>
        <v/>
      </c>
      <c r="W297" s="590"/>
      <c r="X297" s="519"/>
      <c r="Y297" s="518" t="str">
        <f>IF(X297=0,"",VLOOKUP($X297,RentsUA!$A$12:$H$35,MATCH($D297,RentsUA!$A$12:$H$12,0),FALSE))</f>
        <v/>
      </c>
      <c r="Z297" s="647" t="str">
        <f t="shared" si="67"/>
        <v/>
      </c>
      <c r="AA297" s="1680" t="str">
        <f>IF(H297="","",IF(G297/HLOOKUP($H297,RentsUA!$M$8:$T$9,2,FALSE)&gt;1,"&gt; 80%","&lt;= 80%"))</f>
        <v/>
      </c>
      <c r="AB297" s="1448"/>
      <c r="AC297" s="1448"/>
      <c r="AD297" s="784"/>
      <c r="AE297" s="521"/>
      <c r="AF297" s="1050" t="str">
        <f>IF(AD297="","",IF(AD297=Lists!$U$3,M297,IF(AD297=Lists!$U$4,V297,IF(AD297=Lists!$U$5,Y297-L297,AE297))))</f>
        <v/>
      </c>
      <c r="AG297" s="518" t="str">
        <f t="shared" si="68"/>
        <v/>
      </c>
      <c r="AH297" s="588" t="str">
        <f t="shared" si="69"/>
        <v/>
      </c>
      <c r="AI297" s="588" t="str">
        <f>IF($AF297=0,0,IFERROR(($L297+$AF297)/(HLOOKUP($D297,RentsUA!$K$12:$Q$35,19,FALSE)),""))</f>
        <v/>
      </c>
      <c r="AJ297" s="588" t="str">
        <f>IF($AF297=0,0,IFERROR(($AF297+K297+L297)/(HLOOKUP($D297,RentsUA!$K$12:$Q$35,19,FALSE)),""))</f>
        <v/>
      </c>
      <c r="AK297" s="588" t="str">
        <f t="shared" si="72"/>
        <v/>
      </c>
      <c r="AL297" s="588" t="str">
        <f t="shared" si="73"/>
        <v/>
      </c>
      <c r="AM297" s="1448" t="str">
        <f t="shared" si="74"/>
        <v/>
      </c>
      <c r="AN297" s="1448" t="str">
        <f>IFERROR(AM297*(1+'7a.20YrDetails'!$F$9),"")</f>
        <v/>
      </c>
      <c r="AO297" s="1448" t="str">
        <f>IFERROR(AN297*(1+'7a.20YrDetails'!$F$9),"")</f>
        <v/>
      </c>
      <c r="AP297" s="1448" t="str">
        <f>IFERROR(AO297*(1+'7a.20YrDetails'!$F$9),"")</f>
        <v/>
      </c>
      <c r="AQ297" s="1448" t="str">
        <f>IFERROR(AP297*(1+'7a.20YrDetails'!$F$9),"")</f>
        <v/>
      </c>
      <c r="AR297" s="859"/>
      <c r="AS297" s="857"/>
      <c r="BP297" s="512" t="str">
        <f t="shared" si="75"/>
        <v/>
      </c>
      <c r="BR297" s="512" t="str">
        <f t="shared" si="70"/>
        <v/>
      </c>
    </row>
    <row r="298" spans="1:70" s="512" customFormat="1" ht="12.75">
      <c r="A298" s="514">
        <f t="shared" si="76"/>
        <v>286</v>
      </c>
      <c r="B298" s="592"/>
      <c r="C298" s="590"/>
      <c r="D298" s="515"/>
      <c r="E298" s="515"/>
      <c r="F298" s="516"/>
      <c r="G298" s="517"/>
      <c r="H298" s="515"/>
      <c r="I298" s="1341" t="str">
        <f>IFERROR(G298/HLOOKUP(H298,RentsUA!$B$8:$J$9,2),"")</f>
        <v/>
      </c>
      <c r="J298" s="515"/>
      <c r="K298" s="521"/>
      <c r="L298" s="857">
        <f t="shared" si="65"/>
        <v>0</v>
      </c>
      <c r="M298" s="856"/>
      <c r="N298" s="518">
        <f t="shared" si="66"/>
        <v>0</v>
      </c>
      <c r="O298" s="588" t="str">
        <f>IF($M298=0,"",IFERROR(($L298+$M298)/(HLOOKUP($D298,RentsUA!$K$12:$Q$35,19,FALSE)),""))</f>
        <v/>
      </c>
      <c r="P298" s="588" t="str">
        <f>IF($M298=0,"",IFERROR(($M298+K298+L298)/(HLOOKUP($D298,RentsUA!$K$12:$Q$35,19,FALSE)),""))</f>
        <v/>
      </c>
      <c r="Q298" s="519"/>
      <c r="R298" s="858" t="str">
        <f>IF($Q298=0,"",VLOOKUP($Q298,RentsUA!$A$12:$H$35,MATCH($D298,RentsUA!$A$12:$H$12,0),FALSE))</f>
        <v/>
      </c>
      <c r="S298" s="517"/>
      <c r="T298" s="859"/>
      <c r="U298" s="857"/>
      <c r="V298" s="858" t="str">
        <f t="shared" si="71"/>
        <v/>
      </c>
      <c r="W298" s="590"/>
      <c r="X298" s="519"/>
      <c r="Y298" s="518" t="str">
        <f>IF(X298=0,"",VLOOKUP($X298,RentsUA!$A$12:$H$35,MATCH($D298,RentsUA!$A$12:$H$12,0),FALSE))</f>
        <v/>
      </c>
      <c r="Z298" s="647" t="str">
        <f t="shared" si="67"/>
        <v/>
      </c>
      <c r="AA298" s="1680" t="str">
        <f>IF(H298="","",IF(G298/HLOOKUP($H298,RentsUA!$M$8:$T$9,2,FALSE)&gt;1,"&gt; 80%","&lt;= 80%"))</f>
        <v/>
      </c>
      <c r="AB298" s="1448"/>
      <c r="AC298" s="1448"/>
      <c r="AD298" s="784"/>
      <c r="AE298" s="521"/>
      <c r="AF298" s="1050" t="str">
        <f>IF(AD298="","",IF(AD298=Lists!$U$3,M298,IF(AD298=Lists!$U$4,V298,IF(AD298=Lists!$U$5,Y298-L298,AE298))))</f>
        <v/>
      </c>
      <c r="AG298" s="518" t="str">
        <f t="shared" si="68"/>
        <v/>
      </c>
      <c r="AH298" s="588" t="str">
        <f t="shared" si="69"/>
        <v/>
      </c>
      <c r="AI298" s="588" t="str">
        <f>IF($AF298=0,0,IFERROR(($L298+$AF298)/(HLOOKUP($D298,RentsUA!$K$12:$Q$35,19,FALSE)),""))</f>
        <v/>
      </c>
      <c r="AJ298" s="588" t="str">
        <f>IF($AF298=0,0,IFERROR(($AF298+K298+L298)/(HLOOKUP($D298,RentsUA!$K$12:$Q$35,19,FALSE)),""))</f>
        <v/>
      </c>
      <c r="AK298" s="588" t="str">
        <f t="shared" si="72"/>
        <v/>
      </c>
      <c r="AL298" s="588" t="str">
        <f t="shared" si="73"/>
        <v/>
      </c>
      <c r="AM298" s="1448" t="str">
        <f t="shared" si="74"/>
        <v/>
      </c>
      <c r="AN298" s="1448" t="str">
        <f>IFERROR(AM298*(1+'7a.20YrDetails'!$F$9),"")</f>
        <v/>
      </c>
      <c r="AO298" s="1448" t="str">
        <f>IFERROR(AN298*(1+'7a.20YrDetails'!$F$9),"")</f>
        <v/>
      </c>
      <c r="AP298" s="1448" t="str">
        <f>IFERROR(AO298*(1+'7a.20YrDetails'!$F$9),"")</f>
        <v/>
      </c>
      <c r="AQ298" s="1448" t="str">
        <f>IFERROR(AP298*(1+'7a.20YrDetails'!$F$9),"")</f>
        <v/>
      </c>
      <c r="AR298" s="859"/>
      <c r="AS298" s="857"/>
      <c r="BP298" s="512" t="str">
        <f t="shared" si="75"/>
        <v/>
      </c>
      <c r="BR298" s="512" t="str">
        <f t="shared" si="70"/>
        <v/>
      </c>
    </row>
    <row r="299" spans="1:70" s="512" customFormat="1" ht="12.75">
      <c r="A299" s="514">
        <f t="shared" si="76"/>
        <v>287</v>
      </c>
      <c r="B299" s="592"/>
      <c r="C299" s="590"/>
      <c r="D299" s="515"/>
      <c r="E299" s="515"/>
      <c r="F299" s="516"/>
      <c r="G299" s="517"/>
      <c r="H299" s="515"/>
      <c r="I299" s="1341" t="str">
        <f>IFERROR(G299/HLOOKUP(H299,RentsUA!$B$8:$J$9,2),"")</f>
        <v/>
      </c>
      <c r="J299" s="515"/>
      <c r="K299" s="521"/>
      <c r="L299" s="857">
        <f t="shared" si="65"/>
        <v>0</v>
      </c>
      <c r="M299" s="856"/>
      <c r="N299" s="518">
        <f t="shared" si="66"/>
        <v>0</v>
      </c>
      <c r="O299" s="588" t="str">
        <f>IF($M299=0,"",IFERROR(($L299+$M299)/(HLOOKUP($D299,RentsUA!$K$12:$Q$35,19,FALSE)),""))</f>
        <v/>
      </c>
      <c r="P299" s="588" t="str">
        <f>IF($M299=0,"",IFERROR(($M299+K299+L299)/(HLOOKUP($D299,RentsUA!$K$12:$Q$35,19,FALSE)),""))</f>
        <v/>
      </c>
      <c r="Q299" s="519"/>
      <c r="R299" s="858" t="str">
        <f>IF($Q299=0,"",VLOOKUP($Q299,RentsUA!$A$12:$H$35,MATCH($D299,RentsUA!$A$12:$H$12,0),FALSE))</f>
        <v/>
      </c>
      <c r="S299" s="517"/>
      <c r="T299" s="859"/>
      <c r="U299" s="857"/>
      <c r="V299" s="858" t="str">
        <f t="shared" si="71"/>
        <v/>
      </c>
      <c r="W299" s="590"/>
      <c r="X299" s="519"/>
      <c r="Y299" s="518" t="str">
        <f>IF(X299=0,"",VLOOKUP($X299,RentsUA!$A$12:$H$35,MATCH($D299,RentsUA!$A$12:$H$12,0),FALSE))</f>
        <v/>
      </c>
      <c r="Z299" s="647" t="str">
        <f t="shared" si="67"/>
        <v/>
      </c>
      <c r="AA299" s="1680" t="str">
        <f>IF(H299="","",IF(G299/HLOOKUP($H299,RentsUA!$M$8:$T$9,2,FALSE)&gt;1,"&gt; 80%","&lt;= 80%"))</f>
        <v/>
      </c>
      <c r="AB299" s="1448"/>
      <c r="AC299" s="1448"/>
      <c r="AD299" s="784"/>
      <c r="AE299" s="521"/>
      <c r="AF299" s="1050" t="str">
        <f>IF(AD299="","",IF(AD299=Lists!$U$3,M299,IF(AD299=Lists!$U$4,V299,IF(AD299=Lists!$U$5,Y299-L299,AE299))))</f>
        <v/>
      </c>
      <c r="AG299" s="518" t="str">
        <f t="shared" si="68"/>
        <v/>
      </c>
      <c r="AH299" s="588" t="str">
        <f t="shared" si="69"/>
        <v/>
      </c>
      <c r="AI299" s="588" t="str">
        <f>IF($AF299=0,0,IFERROR(($L299+$AF299)/(HLOOKUP($D299,RentsUA!$K$12:$Q$35,19,FALSE)),""))</f>
        <v/>
      </c>
      <c r="AJ299" s="588" t="str">
        <f>IF($AF299=0,0,IFERROR(($AF299+K299+L299)/(HLOOKUP($D299,RentsUA!$K$12:$Q$35,19,FALSE)),""))</f>
        <v/>
      </c>
      <c r="AK299" s="588" t="str">
        <f t="shared" si="72"/>
        <v/>
      </c>
      <c r="AL299" s="588" t="str">
        <f t="shared" si="73"/>
        <v/>
      </c>
      <c r="AM299" s="1448" t="str">
        <f t="shared" si="74"/>
        <v/>
      </c>
      <c r="AN299" s="1448" t="str">
        <f>IFERROR(AM299*(1+'7a.20YrDetails'!$F$9),"")</f>
        <v/>
      </c>
      <c r="AO299" s="1448" t="str">
        <f>IFERROR(AN299*(1+'7a.20YrDetails'!$F$9),"")</f>
        <v/>
      </c>
      <c r="AP299" s="1448" t="str">
        <f>IFERROR(AO299*(1+'7a.20YrDetails'!$F$9),"")</f>
        <v/>
      </c>
      <c r="AQ299" s="1448" t="str">
        <f>IFERROR(AP299*(1+'7a.20YrDetails'!$F$9),"")</f>
        <v/>
      </c>
      <c r="AR299" s="859"/>
      <c r="AS299" s="857"/>
      <c r="BP299" s="512" t="str">
        <f t="shared" si="75"/>
        <v/>
      </c>
      <c r="BR299" s="512" t="str">
        <f t="shared" si="70"/>
        <v/>
      </c>
    </row>
    <row r="300" spans="1:70" s="512" customFormat="1" ht="12.75">
      <c r="A300" s="514">
        <f t="shared" si="76"/>
        <v>288</v>
      </c>
      <c r="B300" s="592"/>
      <c r="C300" s="590"/>
      <c r="D300" s="515"/>
      <c r="E300" s="515"/>
      <c r="F300" s="516"/>
      <c r="G300" s="517"/>
      <c r="H300" s="515"/>
      <c r="I300" s="1341" t="str">
        <f>IFERROR(G300/HLOOKUP(H300,RentsUA!$B$8:$J$9,2),"")</f>
        <v/>
      </c>
      <c r="J300" s="515"/>
      <c r="K300" s="521"/>
      <c r="L300" s="857">
        <f t="shared" si="65"/>
        <v>0</v>
      </c>
      <c r="M300" s="856"/>
      <c r="N300" s="518">
        <f t="shared" si="66"/>
        <v>0</v>
      </c>
      <c r="O300" s="588" t="str">
        <f>IF($M300=0,"",IFERROR(($L300+$M300)/(HLOOKUP($D300,RentsUA!$K$12:$Q$35,19,FALSE)),""))</f>
        <v/>
      </c>
      <c r="P300" s="588" t="str">
        <f>IF($M300=0,"",IFERROR(($M300+K300+L300)/(HLOOKUP($D300,RentsUA!$K$12:$Q$35,19,FALSE)),""))</f>
        <v/>
      </c>
      <c r="Q300" s="519"/>
      <c r="R300" s="858" t="str">
        <f>IF($Q300=0,"",VLOOKUP($Q300,RentsUA!$A$12:$H$35,MATCH($D300,RentsUA!$A$12:$H$12,0),FALSE))</f>
        <v/>
      </c>
      <c r="S300" s="517"/>
      <c r="T300" s="859"/>
      <c r="U300" s="857"/>
      <c r="V300" s="858" t="str">
        <f t="shared" si="71"/>
        <v/>
      </c>
      <c r="W300" s="590"/>
      <c r="X300" s="519"/>
      <c r="Y300" s="518" t="str">
        <f>IF(X300=0,"",VLOOKUP($X300,RentsUA!$A$12:$H$35,MATCH($D300,RentsUA!$A$12:$H$12,0),FALSE))</f>
        <v/>
      </c>
      <c r="Z300" s="647" t="str">
        <f t="shared" si="67"/>
        <v/>
      </c>
      <c r="AA300" s="1680" t="str">
        <f>IF(H300="","",IF(G300/HLOOKUP($H300,RentsUA!$M$8:$T$9,2,FALSE)&gt;1,"&gt; 80%","&lt;= 80%"))</f>
        <v/>
      </c>
      <c r="AB300" s="1448"/>
      <c r="AC300" s="1448"/>
      <c r="AD300" s="784"/>
      <c r="AE300" s="521"/>
      <c r="AF300" s="1050" t="str">
        <f>IF(AD300="","",IF(AD300=Lists!$U$3,M300,IF(AD300=Lists!$U$4,V300,IF(AD300=Lists!$U$5,Y300-L300,AE300))))</f>
        <v/>
      </c>
      <c r="AG300" s="518" t="str">
        <f t="shared" si="68"/>
        <v/>
      </c>
      <c r="AH300" s="588" t="str">
        <f t="shared" si="69"/>
        <v/>
      </c>
      <c r="AI300" s="588" t="str">
        <f>IF($AF300=0,0,IFERROR(($L300+$AF300)/(HLOOKUP($D300,RentsUA!$K$12:$Q$35,19,FALSE)),""))</f>
        <v/>
      </c>
      <c r="AJ300" s="588" t="str">
        <f>IF($AF300=0,0,IFERROR(($AF300+K300+L300)/(HLOOKUP($D300,RentsUA!$K$12:$Q$35,19,FALSE)),""))</f>
        <v/>
      </c>
      <c r="AK300" s="588" t="str">
        <f t="shared" si="72"/>
        <v/>
      </c>
      <c r="AL300" s="588" t="str">
        <f t="shared" si="73"/>
        <v/>
      </c>
      <c r="AM300" s="1448" t="str">
        <f t="shared" si="74"/>
        <v/>
      </c>
      <c r="AN300" s="1448" t="str">
        <f>IFERROR(AM300*(1+'7a.20YrDetails'!$F$9),"")</f>
        <v/>
      </c>
      <c r="AO300" s="1448" t="str">
        <f>IFERROR(AN300*(1+'7a.20YrDetails'!$F$9),"")</f>
        <v/>
      </c>
      <c r="AP300" s="1448" t="str">
        <f>IFERROR(AO300*(1+'7a.20YrDetails'!$F$9),"")</f>
        <v/>
      </c>
      <c r="AQ300" s="1448" t="str">
        <f>IFERROR(AP300*(1+'7a.20YrDetails'!$F$9),"")</f>
        <v/>
      </c>
      <c r="AR300" s="859"/>
      <c r="AS300" s="857"/>
      <c r="BP300" s="512" t="str">
        <f t="shared" si="75"/>
        <v/>
      </c>
      <c r="BR300" s="512" t="str">
        <f t="shared" si="70"/>
        <v/>
      </c>
    </row>
    <row r="301" spans="1:70" s="512" customFormat="1" ht="12.75">
      <c r="A301" s="514">
        <f t="shared" si="76"/>
        <v>289</v>
      </c>
      <c r="B301" s="592"/>
      <c r="C301" s="590"/>
      <c r="D301" s="515"/>
      <c r="E301" s="515"/>
      <c r="F301" s="516"/>
      <c r="G301" s="517"/>
      <c r="H301" s="515"/>
      <c r="I301" s="1341" t="str">
        <f>IFERROR(G301/HLOOKUP(H301,RentsUA!$B$8:$J$9,2),"")</f>
        <v/>
      </c>
      <c r="J301" s="515"/>
      <c r="K301" s="521"/>
      <c r="L301" s="857">
        <f t="shared" si="65"/>
        <v>0</v>
      </c>
      <c r="M301" s="856"/>
      <c r="N301" s="518">
        <f t="shared" si="66"/>
        <v>0</v>
      </c>
      <c r="O301" s="588" t="str">
        <f>IF($M301=0,"",IFERROR(($L301+$M301)/(HLOOKUP($D301,RentsUA!$K$12:$Q$35,19,FALSE)),""))</f>
        <v/>
      </c>
      <c r="P301" s="588" t="str">
        <f>IF($M301=0,"",IFERROR(($M301+K301+L301)/(HLOOKUP($D301,RentsUA!$K$12:$Q$35,19,FALSE)),""))</f>
        <v/>
      </c>
      <c r="Q301" s="519"/>
      <c r="R301" s="858" t="str">
        <f>IF($Q301=0,"",VLOOKUP($Q301,RentsUA!$A$12:$H$35,MATCH($D301,RentsUA!$A$12:$H$12,0),FALSE))</f>
        <v/>
      </c>
      <c r="S301" s="517"/>
      <c r="T301" s="859"/>
      <c r="U301" s="857"/>
      <c r="V301" s="858" t="str">
        <f t="shared" si="71"/>
        <v/>
      </c>
      <c r="W301" s="590"/>
      <c r="X301" s="519"/>
      <c r="Y301" s="518" t="str">
        <f>IF(X301=0,"",VLOOKUP($X301,RentsUA!$A$12:$H$35,MATCH($D301,RentsUA!$A$12:$H$12,0),FALSE))</f>
        <v/>
      </c>
      <c r="Z301" s="647" t="str">
        <f t="shared" si="67"/>
        <v/>
      </c>
      <c r="AA301" s="1680" t="str">
        <f>IF(H301="","",IF(G301/HLOOKUP($H301,RentsUA!$M$8:$T$9,2,FALSE)&gt;1,"&gt; 80%","&lt;= 80%"))</f>
        <v/>
      </c>
      <c r="AB301" s="1448"/>
      <c r="AC301" s="1448"/>
      <c r="AD301" s="784"/>
      <c r="AE301" s="521"/>
      <c r="AF301" s="1050" t="str">
        <f>IF(AD301="","",IF(AD301=Lists!$U$3,M301,IF(AD301=Lists!$U$4,V301,IF(AD301=Lists!$U$5,Y301-L301,AE301))))</f>
        <v/>
      </c>
      <c r="AG301" s="518" t="str">
        <f t="shared" si="68"/>
        <v/>
      </c>
      <c r="AH301" s="588" t="str">
        <f t="shared" si="69"/>
        <v/>
      </c>
      <c r="AI301" s="588" t="str">
        <f>IF($AF301=0,0,IFERROR(($L301+$AF301)/(HLOOKUP($D301,RentsUA!$K$12:$Q$35,19,FALSE)),""))</f>
        <v/>
      </c>
      <c r="AJ301" s="588" t="str">
        <f>IF($AF301=0,0,IFERROR(($AF301+K301+L301)/(HLOOKUP($D301,RentsUA!$K$12:$Q$35,19,FALSE)),""))</f>
        <v/>
      </c>
      <c r="AK301" s="588" t="str">
        <f t="shared" si="72"/>
        <v/>
      </c>
      <c r="AL301" s="588" t="str">
        <f t="shared" si="73"/>
        <v/>
      </c>
      <c r="AM301" s="1448" t="str">
        <f t="shared" si="74"/>
        <v/>
      </c>
      <c r="AN301" s="1448" t="str">
        <f>IFERROR(AM301*(1+'7a.20YrDetails'!$F$9),"")</f>
        <v/>
      </c>
      <c r="AO301" s="1448" t="str">
        <f>IFERROR(AN301*(1+'7a.20YrDetails'!$F$9),"")</f>
        <v/>
      </c>
      <c r="AP301" s="1448" t="str">
        <f>IFERROR(AO301*(1+'7a.20YrDetails'!$F$9),"")</f>
        <v/>
      </c>
      <c r="AQ301" s="1448" t="str">
        <f>IFERROR(AP301*(1+'7a.20YrDetails'!$F$9),"")</f>
        <v/>
      </c>
      <c r="AR301" s="859"/>
      <c r="AS301" s="857"/>
      <c r="BP301" s="512" t="str">
        <f t="shared" si="75"/>
        <v/>
      </c>
      <c r="BR301" s="512" t="str">
        <f t="shared" si="70"/>
        <v/>
      </c>
    </row>
    <row r="302" spans="1:70" s="512" customFormat="1" ht="12.75">
      <c r="A302" s="514">
        <f t="shared" si="76"/>
        <v>290</v>
      </c>
      <c r="B302" s="592"/>
      <c r="C302" s="590"/>
      <c r="D302" s="515"/>
      <c r="E302" s="515"/>
      <c r="F302" s="516"/>
      <c r="G302" s="517"/>
      <c r="H302" s="515"/>
      <c r="I302" s="1341" t="str">
        <f>IFERROR(G302/HLOOKUP(H302,RentsUA!$B$8:$J$9,2),"")</f>
        <v/>
      </c>
      <c r="J302" s="515"/>
      <c r="K302" s="521"/>
      <c r="L302" s="857">
        <f t="shared" si="65"/>
        <v>0</v>
      </c>
      <c r="M302" s="856"/>
      <c r="N302" s="518">
        <f t="shared" si="66"/>
        <v>0</v>
      </c>
      <c r="O302" s="588" t="str">
        <f>IF($M302=0,"",IFERROR(($L302+$M302)/(HLOOKUP($D302,RentsUA!$K$12:$Q$35,19,FALSE)),""))</f>
        <v/>
      </c>
      <c r="P302" s="588" t="str">
        <f>IF($M302=0,"",IFERROR(($M302+K302+L302)/(HLOOKUP($D302,RentsUA!$K$12:$Q$35,19,FALSE)),""))</f>
        <v/>
      </c>
      <c r="Q302" s="519"/>
      <c r="R302" s="858" t="str">
        <f>IF($Q302=0,"",VLOOKUP($Q302,RentsUA!$A$12:$H$35,MATCH($D302,RentsUA!$A$12:$H$12,0),FALSE))</f>
        <v/>
      </c>
      <c r="S302" s="517"/>
      <c r="T302" s="859"/>
      <c r="U302" s="857"/>
      <c r="V302" s="858" t="str">
        <f t="shared" si="71"/>
        <v/>
      </c>
      <c r="W302" s="590"/>
      <c r="X302" s="519"/>
      <c r="Y302" s="518" t="str">
        <f>IF(X302=0,"",VLOOKUP($X302,RentsUA!$A$12:$H$35,MATCH($D302,RentsUA!$A$12:$H$12,0),FALSE))</f>
        <v/>
      </c>
      <c r="Z302" s="647" t="str">
        <f t="shared" si="67"/>
        <v/>
      </c>
      <c r="AA302" s="1680" t="str">
        <f>IF(H302="","",IF(G302/HLOOKUP($H302,RentsUA!$M$8:$T$9,2,FALSE)&gt;1,"&gt; 80%","&lt;= 80%"))</f>
        <v/>
      </c>
      <c r="AB302" s="1448"/>
      <c r="AC302" s="1448"/>
      <c r="AD302" s="784"/>
      <c r="AE302" s="521"/>
      <c r="AF302" s="1050" t="str">
        <f>IF(AD302="","",IF(AD302=Lists!$U$3,M302,IF(AD302=Lists!$U$4,V302,IF(AD302=Lists!$U$5,Y302-L302,AE302))))</f>
        <v/>
      </c>
      <c r="AG302" s="518" t="str">
        <f t="shared" si="68"/>
        <v/>
      </c>
      <c r="AH302" s="588" t="str">
        <f t="shared" si="69"/>
        <v/>
      </c>
      <c r="AI302" s="588" t="str">
        <f>IF($AF302=0,0,IFERROR(($L302+$AF302)/(HLOOKUP($D302,RentsUA!$K$12:$Q$35,19,FALSE)),""))</f>
        <v/>
      </c>
      <c r="AJ302" s="588" t="str">
        <f>IF($AF302=0,0,IFERROR(($AF302+K302+L302)/(HLOOKUP($D302,RentsUA!$K$12:$Q$35,19,FALSE)),""))</f>
        <v/>
      </c>
      <c r="AK302" s="588" t="str">
        <f t="shared" si="72"/>
        <v/>
      </c>
      <c r="AL302" s="588" t="str">
        <f t="shared" si="73"/>
        <v/>
      </c>
      <c r="AM302" s="1448" t="str">
        <f t="shared" si="74"/>
        <v/>
      </c>
      <c r="AN302" s="1448" t="str">
        <f>IFERROR(AM302*(1+'7a.20YrDetails'!$F$9),"")</f>
        <v/>
      </c>
      <c r="AO302" s="1448" t="str">
        <f>IFERROR(AN302*(1+'7a.20YrDetails'!$F$9),"")</f>
        <v/>
      </c>
      <c r="AP302" s="1448" t="str">
        <f>IFERROR(AO302*(1+'7a.20YrDetails'!$F$9),"")</f>
        <v/>
      </c>
      <c r="AQ302" s="1448" t="str">
        <f>IFERROR(AP302*(1+'7a.20YrDetails'!$F$9),"")</f>
        <v/>
      </c>
      <c r="AR302" s="859"/>
      <c r="AS302" s="857"/>
      <c r="BP302" s="512" t="str">
        <f t="shared" si="75"/>
        <v/>
      </c>
      <c r="BR302" s="512" t="str">
        <f t="shared" si="70"/>
        <v/>
      </c>
    </row>
    <row r="303" spans="1:70" s="512" customFormat="1" ht="12.75">
      <c r="A303" s="514">
        <f t="shared" si="76"/>
        <v>291</v>
      </c>
      <c r="B303" s="592"/>
      <c r="C303" s="590"/>
      <c r="D303" s="515"/>
      <c r="E303" s="515"/>
      <c r="F303" s="516"/>
      <c r="G303" s="517"/>
      <c r="H303" s="515"/>
      <c r="I303" s="1341" t="str">
        <f>IFERROR(G303/HLOOKUP(H303,RentsUA!$B$8:$J$9,2),"")</f>
        <v/>
      </c>
      <c r="J303" s="515"/>
      <c r="K303" s="521"/>
      <c r="L303" s="857">
        <f t="shared" si="65"/>
        <v>0</v>
      </c>
      <c r="M303" s="856"/>
      <c r="N303" s="518">
        <f t="shared" si="66"/>
        <v>0</v>
      </c>
      <c r="O303" s="588" t="str">
        <f>IF($M303=0,"",IFERROR(($L303+$M303)/(HLOOKUP($D303,RentsUA!$K$12:$Q$35,19,FALSE)),""))</f>
        <v/>
      </c>
      <c r="P303" s="588" t="str">
        <f>IF($M303=0,"",IFERROR(($M303+K303+L303)/(HLOOKUP($D303,RentsUA!$K$12:$Q$35,19,FALSE)),""))</f>
        <v/>
      </c>
      <c r="Q303" s="519"/>
      <c r="R303" s="858" t="str">
        <f>IF($Q303=0,"",VLOOKUP($Q303,RentsUA!$A$12:$H$35,MATCH($D303,RentsUA!$A$12:$H$12,0),FALSE))</f>
        <v/>
      </c>
      <c r="S303" s="517"/>
      <c r="T303" s="859"/>
      <c r="U303" s="857"/>
      <c r="V303" s="858" t="str">
        <f t="shared" si="71"/>
        <v/>
      </c>
      <c r="W303" s="590"/>
      <c r="X303" s="519"/>
      <c r="Y303" s="518" t="str">
        <f>IF(X303=0,"",VLOOKUP($X303,RentsUA!$A$12:$H$35,MATCH($D303,RentsUA!$A$12:$H$12,0),FALSE))</f>
        <v/>
      </c>
      <c r="Z303" s="647" t="str">
        <f t="shared" si="67"/>
        <v/>
      </c>
      <c r="AA303" s="1680" t="str">
        <f>IF(H303="","",IF(G303/HLOOKUP($H303,RentsUA!$M$8:$T$9,2,FALSE)&gt;1,"&gt; 80%","&lt;= 80%"))</f>
        <v/>
      </c>
      <c r="AB303" s="1448"/>
      <c r="AC303" s="1448"/>
      <c r="AD303" s="784"/>
      <c r="AE303" s="521"/>
      <c r="AF303" s="1050" t="str">
        <f>IF(AD303="","",IF(AD303=Lists!$U$3,M303,IF(AD303=Lists!$U$4,V303,IF(AD303=Lists!$U$5,Y303-L303,AE303))))</f>
        <v/>
      </c>
      <c r="AG303" s="518" t="str">
        <f t="shared" si="68"/>
        <v/>
      </c>
      <c r="AH303" s="588" t="str">
        <f t="shared" si="69"/>
        <v/>
      </c>
      <c r="AI303" s="588" t="str">
        <f>IF($AF303=0,0,IFERROR(($L303+$AF303)/(HLOOKUP($D303,RentsUA!$K$12:$Q$35,19,FALSE)),""))</f>
        <v/>
      </c>
      <c r="AJ303" s="588" t="str">
        <f>IF($AF303=0,0,IFERROR(($AF303+K303+L303)/(HLOOKUP($D303,RentsUA!$K$12:$Q$35,19,FALSE)),""))</f>
        <v/>
      </c>
      <c r="AK303" s="588" t="str">
        <f t="shared" si="72"/>
        <v/>
      </c>
      <c r="AL303" s="588" t="str">
        <f t="shared" si="73"/>
        <v/>
      </c>
      <c r="AM303" s="1448" t="str">
        <f t="shared" si="74"/>
        <v/>
      </c>
      <c r="AN303" s="1448" t="str">
        <f>IFERROR(AM303*(1+'7a.20YrDetails'!$F$9),"")</f>
        <v/>
      </c>
      <c r="AO303" s="1448" t="str">
        <f>IFERROR(AN303*(1+'7a.20YrDetails'!$F$9),"")</f>
        <v/>
      </c>
      <c r="AP303" s="1448" t="str">
        <f>IFERROR(AO303*(1+'7a.20YrDetails'!$F$9),"")</f>
        <v/>
      </c>
      <c r="AQ303" s="1448" t="str">
        <f>IFERROR(AP303*(1+'7a.20YrDetails'!$F$9),"")</f>
        <v/>
      </c>
      <c r="AR303" s="859"/>
      <c r="AS303" s="857"/>
      <c r="BP303" s="512" t="str">
        <f t="shared" si="75"/>
        <v/>
      </c>
      <c r="BR303" s="512" t="str">
        <f t="shared" si="70"/>
        <v/>
      </c>
    </row>
    <row r="304" spans="1:70" s="512" customFormat="1" ht="12.75">
      <c r="A304" s="514">
        <f t="shared" si="76"/>
        <v>292</v>
      </c>
      <c r="B304" s="592"/>
      <c r="C304" s="590"/>
      <c r="D304" s="515"/>
      <c r="E304" s="515"/>
      <c r="F304" s="516"/>
      <c r="G304" s="517"/>
      <c r="H304" s="515"/>
      <c r="I304" s="1341" t="str">
        <f>IFERROR(G304/HLOOKUP(H304,RentsUA!$B$8:$J$9,2),"")</f>
        <v/>
      </c>
      <c r="J304" s="515"/>
      <c r="K304" s="521"/>
      <c r="L304" s="857">
        <f t="shared" si="65"/>
        <v>0</v>
      </c>
      <c r="M304" s="856"/>
      <c r="N304" s="518">
        <f t="shared" si="66"/>
        <v>0</v>
      </c>
      <c r="O304" s="588" t="str">
        <f>IF($M304=0,"",IFERROR(($L304+$M304)/(HLOOKUP($D304,RentsUA!$K$12:$Q$35,19,FALSE)),""))</f>
        <v/>
      </c>
      <c r="P304" s="588" t="str">
        <f>IF($M304=0,"",IFERROR(($M304+K304+L304)/(HLOOKUP($D304,RentsUA!$K$12:$Q$35,19,FALSE)),""))</f>
        <v/>
      </c>
      <c r="Q304" s="519"/>
      <c r="R304" s="858" t="str">
        <f>IF($Q304=0,"",VLOOKUP($Q304,RentsUA!$A$12:$H$35,MATCH($D304,RentsUA!$A$12:$H$12,0),FALSE))</f>
        <v/>
      </c>
      <c r="S304" s="517"/>
      <c r="T304" s="859"/>
      <c r="U304" s="857"/>
      <c r="V304" s="858" t="str">
        <f t="shared" si="71"/>
        <v/>
      </c>
      <c r="W304" s="590"/>
      <c r="X304" s="519"/>
      <c r="Y304" s="518" t="str">
        <f>IF(X304=0,"",VLOOKUP($X304,RentsUA!$A$12:$H$35,MATCH($D304,RentsUA!$A$12:$H$12,0),FALSE))</f>
        <v/>
      </c>
      <c r="Z304" s="647" t="str">
        <f t="shared" si="67"/>
        <v/>
      </c>
      <c r="AA304" s="1680" t="str">
        <f>IF(H304="","",IF(G304/HLOOKUP($H304,RentsUA!$M$8:$T$9,2,FALSE)&gt;1,"&gt; 80%","&lt;= 80%"))</f>
        <v/>
      </c>
      <c r="AB304" s="1448"/>
      <c r="AC304" s="1448"/>
      <c r="AD304" s="784"/>
      <c r="AE304" s="521"/>
      <c r="AF304" s="1050" t="str">
        <f>IF(AD304="","",IF(AD304=Lists!$U$3,M304,IF(AD304=Lists!$U$4,V304,IF(AD304=Lists!$U$5,Y304-L304,AE304))))</f>
        <v/>
      </c>
      <c r="AG304" s="518" t="str">
        <f t="shared" si="68"/>
        <v/>
      </c>
      <c r="AH304" s="588" t="str">
        <f t="shared" si="69"/>
        <v/>
      </c>
      <c r="AI304" s="588" t="str">
        <f>IF($AF304=0,0,IFERROR(($L304+$AF304)/(HLOOKUP($D304,RentsUA!$K$12:$Q$35,19,FALSE)),""))</f>
        <v/>
      </c>
      <c r="AJ304" s="588" t="str">
        <f>IF($AF304=0,0,IFERROR(($AF304+K304+L304)/(HLOOKUP($D304,RentsUA!$K$12:$Q$35,19,FALSE)),""))</f>
        <v/>
      </c>
      <c r="AK304" s="588" t="str">
        <f t="shared" si="72"/>
        <v/>
      </c>
      <c r="AL304" s="588" t="str">
        <f t="shared" si="73"/>
        <v/>
      </c>
      <c r="AM304" s="1448" t="str">
        <f t="shared" si="74"/>
        <v/>
      </c>
      <c r="AN304" s="1448" t="str">
        <f>IFERROR(AM304*(1+'7a.20YrDetails'!$F$9),"")</f>
        <v/>
      </c>
      <c r="AO304" s="1448" t="str">
        <f>IFERROR(AN304*(1+'7a.20YrDetails'!$F$9),"")</f>
        <v/>
      </c>
      <c r="AP304" s="1448" t="str">
        <f>IFERROR(AO304*(1+'7a.20YrDetails'!$F$9),"")</f>
        <v/>
      </c>
      <c r="AQ304" s="1448" t="str">
        <f>IFERROR(AP304*(1+'7a.20YrDetails'!$F$9),"")</f>
        <v/>
      </c>
      <c r="AR304" s="859"/>
      <c r="AS304" s="857"/>
      <c r="BP304" s="512" t="str">
        <f t="shared" si="75"/>
        <v/>
      </c>
      <c r="BR304" s="512" t="str">
        <f t="shared" si="70"/>
        <v/>
      </c>
    </row>
    <row r="305" spans="1:70" s="512" customFormat="1" ht="12.75">
      <c r="A305" s="514">
        <f t="shared" si="76"/>
        <v>293</v>
      </c>
      <c r="B305" s="592"/>
      <c r="C305" s="590"/>
      <c r="D305" s="515"/>
      <c r="E305" s="515"/>
      <c r="F305" s="516"/>
      <c r="G305" s="517"/>
      <c r="H305" s="515"/>
      <c r="I305" s="1341" t="str">
        <f>IFERROR(G305/HLOOKUP(H305,RentsUA!$B$8:$J$9,2),"")</f>
        <v/>
      </c>
      <c r="J305" s="515"/>
      <c r="K305" s="521"/>
      <c r="L305" s="857">
        <f t="shared" si="65"/>
        <v>0</v>
      </c>
      <c r="M305" s="856"/>
      <c r="N305" s="518">
        <f t="shared" si="66"/>
        <v>0</v>
      </c>
      <c r="O305" s="588" t="str">
        <f>IF($M305=0,"",IFERROR(($L305+$M305)/(HLOOKUP($D305,RentsUA!$K$12:$Q$35,19,FALSE)),""))</f>
        <v/>
      </c>
      <c r="P305" s="588" t="str">
        <f>IF($M305=0,"",IFERROR(($M305+K305+L305)/(HLOOKUP($D305,RentsUA!$K$12:$Q$35,19,FALSE)),""))</f>
        <v/>
      </c>
      <c r="Q305" s="519"/>
      <c r="R305" s="858" t="str">
        <f>IF($Q305=0,"",VLOOKUP($Q305,RentsUA!$A$12:$H$35,MATCH($D305,RentsUA!$A$12:$H$12,0),FALSE))</f>
        <v/>
      </c>
      <c r="S305" s="517"/>
      <c r="T305" s="859"/>
      <c r="U305" s="857"/>
      <c r="V305" s="858" t="str">
        <f t="shared" si="71"/>
        <v/>
      </c>
      <c r="W305" s="590"/>
      <c r="X305" s="519"/>
      <c r="Y305" s="518" t="str">
        <f>IF(X305=0,"",VLOOKUP($X305,RentsUA!$A$12:$H$35,MATCH($D305,RentsUA!$A$12:$H$12,0),FALSE))</f>
        <v/>
      </c>
      <c r="Z305" s="647" t="str">
        <f t="shared" si="67"/>
        <v/>
      </c>
      <c r="AA305" s="1680" t="str">
        <f>IF(H305="","",IF(G305/HLOOKUP($H305,RentsUA!$M$8:$T$9,2,FALSE)&gt;1,"&gt; 80%","&lt;= 80%"))</f>
        <v/>
      </c>
      <c r="AB305" s="1448"/>
      <c r="AC305" s="1448"/>
      <c r="AD305" s="784"/>
      <c r="AE305" s="521"/>
      <c r="AF305" s="1050" t="str">
        <f>IF(AD305="","",IF(AD305=Lists!$U$3,M305,IF(AD305=Lists!$U$4,V305,IF(AD305=Lists!$U$5,Y305-L305,AE305))))</f>
        <v/>
      </c>
      <c r="AG305" s="518" t="str">
        <f t="shared" si="68"/>
        <v/>
      </c>
      <c r="AH305" s="588" t="str">
        <f t="shared" si="69"/>
        <v/>
      </c>
      <c r="AI305" s="588" t="str">
        <f>IF($AF305=0,0,IFERROR(($L305+$AF305)/(HLOOKUP($D305,RentsUA!$K$12:$Q$35,19,FALSE)),""))</f>
        <v/>
      </c>
      <c r="AJ305" s="588" t="str">
        <f>IF($AF305=0,0,IFERROR(($AF305+K305+L305)/(HLOOKUP($D305,RentsUA!$K$12:$Q$35,19,FALSE)),""))</f>
        <v/>
      </c>
      <c r="AK305" s="588" t="str">
        <f t="shared" si="72"/>
        <v/>
      </c>
      <c r="AL305" s="588" t="str">
        <f t="shared" si="73"/>
        <v/>
      </c>
      <c r="AM305" s="1448" t="str">
        <f t="shared" si="74"/>
        <v/>
      </c>
      <c r="AN305" s="1448" t="str">
        <f>IFERROR(AM305*(1+'7a.20YrDetails'!$F$9),"")</f>
        <v/>
      </c>
      <c r="AO305" s="1448" t="str">
        <f>IFERROR(AN305*(1+'7a.20YrDetails'!$F$9),"")</f>
        <v/>
      </c>
      <c r="AP305" s="1448" t="str">
        <f>IFERROR(AO305*(1+'7a.20YrDetails'!$F$9),"")</f>
        <v/>
      </c>
      <c r="AQ305" s="1448" t="str">
        <f>IFERROR(AP305*(1+'7a.20YrDetails'!$F$9),"")</f>
        <v/>
      </c>
      <c r="AR305" s="859"/>
      <c r="AS305" s="857"/>
      <c r="BP305" s="512" t="str">
        <f t="shared" si="75"/>
        <v/>
      </c>
      <c r="BR305" s="512" t="str">
        <f t="shared" si="70"/>
        <v/>
      </c>
    </row>
    <row r="306" spans="1:70" s="512" customFormat="1" ht="12.75">
      <c r="A306" s="514">
        <f t="shared" si="76"/>
        <v>294</v>
      </c>
      <c r="B306" s="592"/>
      <c r="C306" s="590"/>
      <c r="D306" s="515"/>
      <c r="E306" s="515"/>
      <c r="F306" s="516"/>
      <c r="G306" s="517"/>
      <c r="H306" s="515"/>
      <c r="I306" s="1341" t="str">
        <f>IFERROR(G306/HLOOKUP(H306,RentsUA!$B$8:$J$9,2),"")</f>
        <v/>
      </c>
      <c r="J306" s="515"/>
      <c r="K306" s="521"/>
      <c r="L306" s="857">
        <f t="shared" si="65"/>
        <v>0</v>
      </c>
      <c r="M306" s="856"/>
      <c r="N306" s="518">
        <f t="shared" si="66"/>
        <v>0</v>
      </c>
      <c r="O306" s="588" t="str">
        <f>IF($M306=0,"",IFERROR(($L306+$M306)/(HLOOKUP($D306,RentsUA!$K$12:$Q$35,19,FALSE)),""))</f>
        <v/>
      </c>
      <c r="P306" s="588" t="str">
        <f>IF($M306=0,"",IFERROR(($M306+K306+L306)/(HLOOKUP($D306,RentsUA!$K$12:$Q$35,19,FALSE)),""))</f>
        <v/>
      </c>
      <c r="Q306" s="519"/>
      <c r="R306" s="858" t="str">
        <f>IF($Q306=0,"",VLOOKUP($Q306,RentsUA!$A$12:$H$35,MATCH($D306,RentsUA!$A$12:$H$12,0),FALSE))</f>
        <v/>
      </c>
      <c r="S306" s="517"/>
      <c r="T306" s="859"/>
      <c r="U306" s="857"/>
      <c r="V306" s="858" t="str">
        <f t="shared" si="71"/>
        <v/>
      </c>
      <c r="W306" s="590"/>
      <c r="X306" s="519"/>
      <c r="Y306" s="518" t="str">
        <f>IF(X306=0,"",VLOOKUP($X306,RentsUA!$A$12:$H$35,MATCH($D306,RentsUA!$A$12:$H$12,0),FALSE))</f>
        <v/>
      </c>
      <c r="Z306" s="647" t="str">
        <f t="shared" si="67"/>
        <v/>
      </c>
      <c r="AA306" s="1680" t="str">
        <f>IF(H306="","",IF(G306/HLOOKUP($H306,RentsUA!$M$8:$T$9,2,FALSE)&gt;1,"&gt; 80%","&lt;= 80%"))</f>
        <v/>
      </c>
      <c r="AB306" s="1448"/>
      <c r="AC306" s="1448"/>
      <c r="AD306" s="784"/>
      <c r="AE306" s="521"/>
      <c r="AF306" s="1050" t="str">
        <f>IF(AD306="","",IF(AD306=Lists!$U$3,M306,IF(AD306=Lists!$U$4,V306,IF(AD306=Lists!$U$5,Y306-L306,AE306))))</f>
        <v/>
      </c>
      <c r="AG306" s="518" t="str">
        <f t="shared" si="68"/>
        <v/>
      </c>
      <c r="AH306" s="588" t="str">
        <f t="shared" si="69"/>
        <v/>
      </c>
      <c r="AI306" s="588" t="str">
        <f>IF($AF306=0,0,IFERROR(($L306+$AF306)/(HLOOKUP($D306,RentsUA!$K$12:$Q$35,19,FALSE)),""))</f>
        <v/>
      </c>
      <c r="AJ306" s="588" t="str">
        <f>IF($AF306=0,0,IFERROR(($AF306+K306+L306)/(HLOOKUP($D306,RentsUA!$K$12:$Q$35,19,FALSE)),""))</f>
        <v/>
      </c>
      <c r="AK306" s="588" t="str">
        <f t="shared" si="72"/>
        <v/>
      </c>
      <c r="AL306" s="588" t="str">
        <f t="shared" si="73"/>
        <v/>
      </c>
      <c r="AM306" s="1448" t="str">
        <f t="shared" si="74"/>
        <v/>
      </c>
      <c r="AN306" s="1448" t="str">
        <f>IFERROR(AM306*(1+'7a.20YrDetails'!$F$9),"")</f>
        <v/>
      </c>
      <c r="AO306" s="1448" t="str">
        <f>IFERROR(AN306*(1+'7a.20YrDetails'!$F$9),"")</f>
        <v/>
      </c>
      <c r="AP306" s="1448" t="str">
        <f>IFERROR(AO306*(1+'7a.20YrDetails'!$F$9),"")</f>
        <v/>
      </c>
      <c r="AQ306" s="1448" t="str">
        <f>IFERROR(AP306*(1+'7a.20YrDetails'!$F$9),"")</f>
        <v/>
      </c>
      <c r="AR306" s="859"/>
      <c r="AS306" s="857"/>
      <c r="BP306" s="512" t="str">
        <f t="shared" si="75"/>
        <v/>
      </c>
      <c r="BR306" s="512" t="str">
        <f t="shared" si="70"/>
        <v/>
      </c>
    </row>
    <row r="307" spans="1:70" s="512" customFormat="1" ht="12.75">
      <c r="A307" s="514">
        <f t="shared" si="76"/>
        <v>295</v>
      </c>
      <c r="B307" s="592"/>
      <c r="C307" s="590"/>
      <c r="D307" s="515"/>
      <c r="E307" s="515"/>
      <c r="F307" s="516"/>
      <c r="G307" s="517"/>
      <c r="H307" s="515"/>
      <c r="I307" s="1341" t="str">
        <f>IFERROR(G307/HLOOKUP(H307,RentsUA!$B$8:$J$9,2),"")</f>
        <v/>
      </c>
      <c r="J307" s="515"/>
      <c r="K307" s="521"/>
      <c r="L307" s="857">
        <f t="shared" si="65"/>
        <v>0</v>
      </c>
      <c r="M307" s="856"/>
      <c r="N307" s="518">
        <f t="shared" si="66"/>
        <v>0</v>
      </c>
      <c r="O307" s="588" t="str">
        <f>IF($M307=0,"",IFERROR(($L307+$M307)/(HLOOKUP($D307,RentsUA!$K$12:$Q$35,19,FALSE)),""))</f>
        <v/>
      </c>
      <c r="P307" s="588" t="str">
        <f>IF($M307=0,"",IFERROR(($M307+K307+L307)/(HLOOKUP($D307,RentsUA!$K$12:$Q$35,19,FALSE)),""))</f>
        <v/>
      </c>
      <c r="Q307" s="519"/>
      <c r="R307" s="858" t="str">
        <f>IF($Q307=0,"",VLOOKUP($Q307,RentsUA!$A$12:$H$35,MATCH($D307,RentsUA!$A$12:$H$12,0),FALSE))</f>
        <v/>
      </c>
      <c r="S307" s="517"/>
      <c r="T307" s="859"/>
      <c r="U307" s="857"/>
      <c r="V307" s="858" t="str">
        <f t="shared" si="71"/>
        <v/>
      </c>
      <c r="W307" s="590"/>
      <c r="X307" s="519"/>
      <c r="Y307" s="518" t="str">
        <f>IF(X307=0,"",VLOOKUP($X307,RentsUA!$A$12:$H$35,MATCH($D307,RentsUA!$A$12:$H$12,0),FALSE))</f>
        <v/>
      </c>
      <c r="Z307" s="647" t="str">
        <f t="shared" si="67"/>
        <v/>
      </c>
      <c r="AA307" s="1680" t="str">
        <f>IF(H307="","",IF(G307/HLOOKUP($H307,RentsUA!$M$8:$T$9,2,FALSE)&gt;1,"&gt; 80%","&lt;= 80%"))</f>
        <v/>
      </c>
      <c r="AB307" s="1448"/>
      <c r="AC307" s="1448"/>
      <c r="AD307" s="784"/>
      <c r="AE307" s="521"/>
      <c r="AF307" s="1050" t="str">
        <f>IF(AD307="","",IF(AD307=Lists!$U$3,M307,IF(AD307=Lists!$U$4,V307,IF(AD307=Lists!$U$5,Y307-L307,AE307))))</f>
        <v/>
      </c>
      <c r="AG307" s="518" t="str">
        <f t="shared" si="68"/>
        <v/>
      </c>
      <c r="AH307" s="588" t="str">
        <f t="shared" si="69"/>
        <v/>
      </c>
      <c r="AI307" s="588" t="str">
        <f>IF($AF307=0,0,IFERROR(($L307+$AF307)/(HLOOKUP($D307,RentsUA!$K$12:$Q$35,19,FALSE)),""))</f>
        <v/>
      </c>
      <c r="AJ307" s="588" t="str">
        <f>IF($AF307=0,0,IFERROR(($AF307+K307+L307)/(HLOOKUP($D307,RentsUA!$K$12:$Q$35,19,FALSE)),""))</f>
        <v/>
      </c>
      <c r="AK307" s="588" t="str">
        <f t="shared" si="72"/>
        <v/>
      </c>
      <c r="AL307" s="588" t="str">
        <f t="shared" si="73"/>
        <v/>
      </c>
      <c r="AM307" s="1448" t="str">
        <f t="shared" si="74"/>
        <v/>
      </c>
      <c r="AN307" s="1448" t="str">
        <f>IFERROR(AM307*(1+'7a.20YrDetails'!$F$9),"")</f>
        <v/>
      </c>
      <c r="AO307" s="1448" t="str">
        <f>IFERROR(AN307*(1+'7a.20YrDetails'!$F$9),"")</f>
        <v/>
      </c>
      <c r="AP307" s="1448" t="str">
        <f>IFERROR(AO307*(1+'7a.20YrDetails'!$F$9),"")</f>
        <v/>
      </c>
      <c r="AQ307" s="1448" t="str">
        <f>IFERROR(AP307*(1+'7a.20YrDetails'!$F$9),"")</f>
        <v/>
      </c>
      <c r="AR307" s="859"/>
      <c r="AS307" s="857"/>
      <c r="BP307" s="512" t="str">
        <f t="shared" si="75"/>
        <v/>
      </c>
      <c r="BR307" s="512" t="str">
        <f t="shared" si="70"/>
        <v/>
      </c>
    </row>
    <row r="308" spans="1:70" s="512" customFormat="1" ht="12.75">
      <c r="A308" s="514">
        <f t="shared" si="76"/>
        <v>296</v>
      </c>
      <c r="B308" s="592"/>
      <c r="C308" s="590"/>
      <c r="D308" s="515"/>
      <c r="E308" s="515"/>
      <c r="F308" s="516"/>
      <c r="G308" s="517"/>
      <c r="H308" s="515"/>
      <c r="I308" s="1341" t="str">
        <f>IFERROR(G308/HLOOKUP(H308,RentsUA!$B$8:$J$9,2),"")</f>
        <v/>
      </c>
      <c r="J308" s="515"/>
      <c r="K308" s="521"/>
      <c r="L308" s="857">
        <f t="shared" si="65"/>
        <v>0</v>
      </c>
      <c r="M308" s="856"/>
      <c r="N308" s="518">
        <f t="shared" si="66"/>
        <v>0</v>
      </c>
      <c r="O308" s="588" t="str">
        <f>IF($M308=0,"",IFERROR(($L308+$M308)/(HLOOKUP($D308,RentsUA!$K$12:$Q$35,19,FALSE)),""))</f>
        <v/>
      </c>
      <c r="P308" s="588" t="str">
        <f>IF($M308=0,"",IFERROR(($M308+K308+L308)/(HLOOKUP($D308,RentsUA!$K$12:$Q$35,19,FALSE)),""))</f>
        <v/>
      </c>
      <c r="Q308" s="519"/>
      <c r="R308" s="858" t="str">
        <f>IF($Q308=0,"",VLOOKUP($Q308,RentsUA!$A$12:$H$35,MATCH($D308,RentsUA!$A$12:$H$12,0),FALSE))</f>
        <v/>
      </c>
      <c r="S308" s="517"/>
      <c r="T308" s="859"/>
      <c r="U308" s="857"/>
      <c r="V308" s="858" t="str">
        <f t="shared" si="71"/>
        <v/>
      </c>
      <c r="W308" s="590"/>
      <c r="X308" s="519"/>
      <c r="Y308" s="518" t="str">
        <f>IF(X308=0,"",VLOOKUP($X308,RentsUA!$A$12:$H$35,MATCH($D308,RentsUA!$A$12:$H$12,0),FALSE))</f>
        <v/>
      </c>
      <c r="Z308" s="647" t="str">
        <f t="shared" si="67"/>
        <v/>
      </c>
      <c r="AA308" s="1680" t="str">
        <f>IF(H308="","",IF(G308/HLOOKUP($H308,RentsUA!$M$8:$T$9,2,FALSE)&gt;1,"&gt; 80%","&lt;= 80%"))</f>
        <v/>
      </c>
      <c r="AB308" s="1448"/>
      <c r="AC308" s="1448"/>
      <c r="AD308" s="784"/>
      <c r="AE308" s="521"/>
      <c r="AF308" s="1050" t="str">
        <f>IF(AD308="","",IF(AD308=Lists!$U$3,M308,IF(AD308=Lists!$U$4,V308,IF(AD308=Lists!$U$5,Y308-L308,AE308))))</f>
        <v/>
      </c>
      <c r="AG308" s="518" t="str">
        <f t="shared" si="68"/>
        <v/>
      </c>
      <c r="AH308" s="588" t="str">
        <f t="shared" si="69"/>
        <v/>
      </c>
      <c r="AI308" s="588" t="str">
        <f>IF($AF308=0,0,IFERROR(($L308+$AF308)/(HLOOKUP($D308,RentsUA!$K$12:$Q$35,19,FALSE)),""))</f>
        <v/>
      </c>
      <c r="AJ308" s="588" t="str">
        <f>IF($AF308=0,0,IFERROR(($AF308+K308+L308)/(HLOOKUP($D308,RentsUA!$K$12:$Q$35,19,FALSE)),""))</f>
        <v/>
      </c>
      <c r="AK308" s="588" t="str">
        <f t="shared" si="72"/>
        <v/>
      </c>
      <c r="AL308" s="588" t="str">
        <f t="shared" si="73"/>
        <v/>
      </c>
      <c r="AM308" s="1448" t="str">
        <f t="shared" si="74"/>
        <v/>
      </c>
      <c r="AN308" s="1448" t="str">
        <f>IFERROR(AM308*(1+'7a.20YrDetails'!$F$9),"")</f>
        <v/>
      </c>
      <c r="AO308" s="1448" t="str">
        <f>IFERROR(AN308*(1+'7a.20YrDetails'!$F$9),"")</f>
        <v/>
      </c>
      <c r="AP308" s="1448" t="str">
        <f>IFERROR(AO308*(1+'7a.20YrDetails'!$F$9),"")</f>
        <v/>
      </c>
      <c r="AQ308" s="1448" t="str">
        <f>IFERROR(AP308*(1+'7a.20YrDetails'!$F$9),"")</f>
        <v/>
      </c>
      <c r="AR308" s="859"/>
      <c r="AS308" s="857"/>
      <c r="BP308" s="512" t="str">
        <f t="shared" si="75"/>
        <v/>
      </c>
      <c r="BR308" s="512" t="str">
        <f t="shared" si="70"/>
        <v/>
      </c>
    </row>
    <row r="309" spans="1:70" s="512" customFormat="1" ht="12.75">
      <c r="A309" s="514">
        <f t="shared" si="76"/>
        <v>297</v>
      </c>
      <c r="B309" s="592"/>
      <c r="C309" s="590"/>
      <c r="D309" s="515"/>
      <c r="E309" s="515"/>
      <c r="F309" s="516"/>
      <c r="G309" s="517"/>
      <c r="H309" s="515"/>
      <c r="I309" s="1341" t="str">
        <f>IFERROR(G309/HLOOKUP(H309,RentsUA!$B$8:$J$9,2),"")</f>
        <v/>
      </c>
      <c r="J309" s="515"/>
      <c r="K309" s="521"/>
      <c r="L309" s="857">
        <f t="shared" si="65"/>
        <v>0</v>
      </c>
      <c r="M309" s="856"/>
      <c r="N309" s="518">
        <f t="shared" si="66"/>
        <v>0</v>
      </c>
      <c r="O309" s="588" t="str">
        <f>IF($M309=0,"",IFERROR(($L309+$M309)/(HLOOKUP($D309,RentsUA!$K$12:$Q$35,19,FALSE)),""))</f>
        <v/>
      </c>
      <c r="P309" s="588" t="str">
        <f>IF($M309=0,"",IFERROR(($M309+K309+L309)/(HLOOKUP($D309,RentsUA!$K$12:$Q$35,19,FALSE)),""))</f>
        <v/>
      </c>
      <c r="Q309" s="519"/>
      <c r="R309" s="858" t="str">
        <f>IF($Q309=0,"",VLOOKUP($Q309,RentsUA!$A$12:$H$35,MATCH($D309,RentsUA!$A$12:$H$12,0),FALSE))</f>
        <v/>
      </c>
      <c r="S309" s="517"/>
      <c r="T309" s="859"/>
      <c r="U309" s="857"/>
      <c r="V309" s="858" t="str">
        <f t="shared" si="71"/>
        <v/>
      </c>
      <c r="W309" s="590"/>
      <c r="X309" s="519"/>
      <c r="Y309" s="518" t="str">
        <f>IF(X309=0,"",VLOOKUP($X309,RentsUA!$A$12:$H$35,MATCH($D309,RentsUA!$A$12:$H$12,0),FALSE))</f>
        <v/>
      </c>
      <c r="Z309" s="647" t="str">
        <f t="shared" si="67"/>
        <v/>
      </c>
      <c r="AA309" s="1680" t="str">
        <f>IF(H309="","",IF(G309/HLOOKUP($H309,RentsUA!$M$8:$T$9,2,FALSE)&gt;1,"&gt; 80%","&lt;= 80%"))</f>
        <v/>
      </c>
      <c r="AB309" s="1448"/>
      <c r="AC309" s="1448"/>
      <c r="AD309" s="784"/>
      <c r="AE309" s="521"/>
      <c r="AF309" s="1050" t="str">
        <f>IF(AD309="","",IF(AD309=Lists!$U$3,M309,IF(AD309=Lists!$U$4,V309,IF(AD309=Lists!$U$5,Y309-L309,AE309))))</f>
        <v/>
      </c>
      <c r="AG309" s="518" t="str">
        <f t="shared" si="68"/>
        <v/>
      </c>
      <c r="AH309" s="588" t="str">
        <f t="shared" si="69"/>
        <v/>
      </c>
      <c r="AI309" s="588" t="str">
        <f>IF($AF309=0,0,IFERROR(($L309+$AF309)/(HLOOKUP($D309,RentsUA!$K$12:$Q$35,19,FALSE)),""))</f>
        <v/>
      </c>
      <c r="AJ309" s="588" t="str">
        <f>IF($AF309=0,0,IFERROR(($AF309+K309+L309)/(HLOOKUP($D309,RentsUA!$K$12:$Q$35,19,FALSE)),""))</f>
        <v/>
      </c>
      <c r="AK309" s="588" t="str">
        <f t="shared" si="72"/>
        <v/>
      </c>
      <c r="AL309" s="588" t="str">
        <f t="shared" si="73"/>
        <v/>
      </c>
      <c r="AM309" s="1448" t="str">
        <f t="shared" si="74"/>
        <v/>
      </c>
      <c r="AN309" s="1448" t="str">
        <f>IFERROR(AM309*(1+'7a.20YrDetails'!$F$9),"")</f>
        <v/>
      </c>
      <c r="AO309" s="1448" t="str">
        <f>IFERROR(AN309*(1+'7a.20YrDetails'!$F$9),"")</f>
        <v/>
      </c>
      <c r="AP309" s="1448" t="str">
        <f>IFERROR(AO309*(1+'7a.20YrDetails'!$F$9),"")</f>
        <v/>
      </c>
      <c r="AQ309" s="1448" t="str">
        <f>IFERROR(AP309*(1+'7a.20YrDetails'!$F$9),"")</f>
        <v/>
      </c>
      <c r="AR309" s="859"/>
      <c r="AS309" s="857"/>
      <c r="BP309" s="512" t="str">
        <f t="shared" si="75"/>
        <v/>
      </c>
      <c r="BR309" s="512" t="str">
        <f t="shared" si="70"/>
        <v/>
      </c>
    </row>
    <row r="310" spans="1:70" s="512" customFormat="1" ht="12.75">
      <c r="A310" s="514">
        <f t="shared" si="76"/>
        <v>298</v>
      </c>
      <c r="B310" s="592"/>
      <c r="C310" s="590"/>
      <c r="D310" s="515"/>
      <c r="E310" s="515"/>
      <c r="F310" s="516"/>
      <c r="G310" s="517"/>
      <c r="H310" s="515"/>
      <c r="I310" s="1341" t="str">
        <f>IFERROR(G310/HLOOKUP(H310,RentsUA!$B$8:$J$9,2),"")</f>
        <v/>
      </c>
      <c r="J310" s="515"/>
      <c r="K310" s="521"/>
      <c r="L310" s="857">
        <f t="shared" si="65"/>
        <v>0</v>
      </c>
      <c r="M310" s="856"/>
      <c r="N310" s="518">
        <f t="shared" si="66"/>
        <v>0</v>
      </c>
      <c r="O310" s="588" t="str">
        <f>IF($M310=0,"",IFERROR(($L310+$M310)/(HLOOKUP($D310,RentsUA!$K$12:$Q$35,19,FALSE)),""))</f>
        <v/>
      </c>
      <c r="P310" s="588" t="str">
        <f>IF($M310=0,"",IFERROR(($M310+K310+L310)/(HLOOKUP($D310,RentsUA!$K$12:$Q$35,19,FALSE)),""))</f>
        <v/>
      </c>
      <c r="Q310" s="519"/>
      <c r="R310" s="858" t="str">
        <f>IF($Q310=0,"",VLOOKUP($Q310,RentsUA!$A$12:$H$35,MATCH($D310,RentsUA!$A$12:$H$12,0),FALSE))</f>
        <v/>
      </c>
      <c r="S310" s="517"/>
      <c r="T310" s="859"/>
      <c r="U310" s="857"/>
      <c r="V310" s="858" t="str">
        <f t="shared" si="71"/>
        <v/>
      </c>
      <c r="W310" s="590"/>
      <c r="X310" s="519"/>
      <c r="Y310" s="518" t="str">
        <f>IF(X310=0,"",VLOOKUP($X310,RentsUA!$A$12:$H$35,MATCH($D310,RentsUA!$A$12:$H$12,0),FALSE))</f>
        <v/>
      </c>
      <c r="Z310" s="647" t="str">
        <f t="shared" si="67"/>
        <v/>
      </c>
      <c r="AA310" s="1680" t="str">
        <f>IF(H310="","",IF(G310/HLOOKUP($H310,RentsUA!$M$8:$T$9,2,FALSE)&gt;1,"&gt; 80%","&lt;= 80%"))</f>
        <v/>
      </c>
      <c r="AB310" s="1448"/>
      <c r="AC310" s="1448"/>
      <c r="AD310" s="784"/>
      <c r="AE310" s="521"/>
      <c r="AF310" s="1050" t="str">
        <f>IF(AD310="","",IF(AD310=Lists!$U$3,M310,IF(AD310=Lists!$U$4,V310,IF(AD310=Lists!$U$5,Y310-L310,AE310))))</f>
        <v/>
      </c>
      <c r="AG310" s="518" t="str">
        <f t="shared" si="68"/>
        <v/>
      </c>
      <c r="AH310" s="588" t="str">
        <f t="shared" si="69"/>
        <v/>
      </c>
      <c r="AI310" s="588" t="str">
        <f>IF($AF310=0,0,IFERROR(($L310+$AF310)/(HLOOKUP($D310,RentsUA!$K$12:$Q$35,19,FALSE)),""))</f>
        <v/>
      </c>
      <c r="AJ310" s="588" t="str">
        <f>IF($AF310=0,0,IFERROR(($AF310+K310+L310)/(HLOOKUP($D310,RentsUA!$K$12:$Q$35,19,FALSE)),""))</f>
        <v/>
      </c>
      <c r="AK310" s="588" t="str">
        <f t="shared" si="72"/>
        <v/>
      </c>
      <c r="AL310" s="588" t="str">
        <f t="shared" si="73"/>
        <v/>
      </c>
      <c r="AM310" s="1448" t="str">
        <f t="shared" si="74"/>
        <v/>
      </c>
      <c r="AN310" s="1448" t="str">
        <f>IFERROR(AM310*(1+'7a.20YrDetails'!$F$9),"")</f>
        <v/>
      </c>
      <c r="AO310" s="1448" t="str">
        <f>IFERROR(AN310*(1+'7a.20YrDetails'!$F$9),"")</f>
        <v/>
      </c>
      <c r="AP310" s="1448" t="str">
        <f>IFERROR(AO310*(1+'7a.20YrDetails'!$F$9),"")</f>
        <v/>
      </c>
      <c r="AQ310" s="1448" t="str">
        <f>IFERROR(AP310*(1+'7a.20YrDetails'!$F$9),"")</f>
        <v/>
      </c>
      <c r="AR310" s="859"/>
      <c r="AS310" s="857"/>
      <c r="BP310" s="512" t="str">
        <f t="shared" si="75"/>
        <v/>
      </c>
      <c r="BR310" s="512" t="str">
        <f t="shared" si="70"/>
        <v/>
      </c>
    </row>
    <row r="311" spans="1:70" s="512" customFormat="1" ht="12.75">
      <c r="A311" s="514">
        <f t="shared" si="76"/>
        <v>299</v>
      </c>
      <c r="B311" s="592"/>
      <c r="C311" s="590"/>
      <c r="D311" s="515"/>
      <c r="E311" s="515"/>
      <c r="F311" s="516"/>
      <c r="G311" s="517"/>
      <c r="H311" s="515"/>
      <c r="I311" s="1341" t="str">
        <f>IFERROR(G311/HLOOKUP(H311,RentsUA!$B$8:$J$9,2),"")</f>
        <v/>
      </c>
      <c r="J311" s="515"/>
      <c r="K311" s="521"/>
      <c r="L311" s="857">
        <f t="shared" si="65"/>
        <v>0</v>
      </c>
      <c r="M311" s="856"/>
      <c r="N311" s="518">
        <f t="shared" si="66"/>
        <v>0</v>
      </c>
      <c r="O311" s="588" t="str">
        <f>IF($M311=0,"",IFERROR(($L311+$M311)/(HLOOKUP($D311,RentsUA!$K$12:$Q$35,19,FALSE)),""))</f>
        <v/>
      </c>
      <c r="P311" s="588" t="str">
        <f>IF($M311=0,"",IFERROR(($M311+K311+L311)/(HLOOKUP($D311,RentsUA!$K$12:$Q$35,19,FALSE)),""))</f>
        <v/>
      </c>
      <c r="Q311" s="519"/>
      <c r="R311" s="858" t="str">
        <f>IF($Q311=0,"",VLOOKUP($Q311,RentsUA!$A$12:$H$35,MATCH($D311,RentsUA!$A$12:$H$12,0),FALSE))</f>
        <v/>
      </c>
      <c r="S311" s="517"/>
      <c r="T311" s="859"/>
      <c r="U311" s="857"/>
      <c r="V311" s="858" t="str">
        <f t="shared" si="71"/>
        <v/>
      </c>
      <c r="W311" s="590"/>
      <c r="X311" s="519"/>
      <c r="Y311" s="518" t="str">
        <f>IF(X311=0,"",VLOOKUP($X311,RentsUA!$A$12:$H$35,MATCH($D311,RentsUA!$A$12:$H$12,0),FALSE))</f>
        <v/>
      </c>
      <c r="Z311" s="647" t="str">
        <f t="shared" si="67"/>
        <v/>
      </c>
      <c r="AA311" s="1680" t="str">
        <f>IF(H311="","",IF(G311/HLOOKUP($H311,RentsUA!$M$8:$T$9,2,FALSE)&gt;1,"&gt; 80%","&lt;= 80%"))</f>
        <v/>
      </c>
      <c r="AB311" s="1448"/>
      <c r="AC311" s="1448"/>
      <c r="AD311" s="784"/>
      <c r="AE311" s="521"/>
      <c r="AF311" s="1050" t="str">
        <f>IF(AD311="","",IF(AD311=Lists!$U$3,M311,IF(AD311=Lists!$U$4,V311,IF(AD311=Lists!$U$5,Y311-L311,AE311))))</f>
        <v/>
      </c>
      <c r="AG311" s="518" t="str">
        <f t="shared" si="68"/>
        <v/>
      </c>
      <c r="AH311" s="588" t="str">
        <f t="shared" si="69"/>
        <v/>
      </c>
      <c r="AI311" s="588" t="str">
        <f>IF($AF311=0,0,IFERROR(($L311+$AF311)/(HLOOKUP($D311,RentsUA!$K$12:$Q$35,19,FALSE)),""))</f>
        <v/>
      </c>
      <c r="AJ311" s="588" t="str">
        <f>IF($AF311=0,0,IFERROR(($AF311+K311+L311)/(HLOOKUP($D311,RentsUA!$K$12:$Q$35,19,FALSE)),""))</f>
        <v/>
      </c>
      <c r="AK311" s="588" t="str">
        <f t="shared" si="72"/>
        <v/>
      </c>
      <c r="AL311" s="588" t="str">
        <f t="shared" si="73"/>
        <v/>
      </c>
      <c r="AM311" s="1448" t="str">
        <f t="shared" si="74"/>
        <v/>
      </c>
      <c r="AN311" s="1448" t="str">
        <f>IFERROR(AM311*(1+'7a.20YrDetails'!$F$9),"")</f>
        <v/>
      </c>
      <c r="AO311" s="1448" t="str">
        <f>IFERROR(AN311*(1+'7a.20YrDetails'!$F$9),"")</f>
        <v/>
      </c>
      <c r="AP311" s="1448" t="str">
        <f>IFERROR(AO311*(1+'7a.20YrDetails'!$F$9),"")</f>
        <v/>
      </c>
      <c r="AQ311" s="1448" t="str">
        <f>IFERROR(AP311*(1+'7a.20YrDetails'!$F$9),"")</f>
        <v/>
      </c>
      <c r="AR311" s="859"/>
      <c r="AS311" s="857"/>
      <c r="BP311" s="512" t="str">
        <f t="shared" si="75"/>
        <v/>
      </c>
      <c r="BR311" s="512" t="str">
        <f t="shared" si="70"/>
        <v/>
      </c>
    </row>
    <row r="312" spans="1:70" s="512" customFormat="1" ht="12.75">
      <c r="A312" s="514">
        <f t="shared" si="76"/>
        <v>300</v>
      </c>
      <c r="B312" s="592"/>
      <c r="C312" s="590"/>
      <c r="D312" s="515"/>
      <c r="E312" s="515"/>
      <c r="F312" s="516"/>
      <c r="G312" s="517"/>
      <c r="H312" s="515"/>
      <c r="I312" s="1341" t="str">
        <f>IFERROR(G312/HLOOKUP(H312,RentsUA!$B$8:$J$9,2),"")</f>
        <v/>
      </c>
      <c r="J312" s="515"/>
      <c r="K312" s="521"/>
      <c r="L312" s="857">
        <f t="shared" si="65"/>
        <v>0</v>
      </c>
      <c r="M312" s="856"/>
      <c r="N312" s="518">
        <f t="shared" si="66"/>
        <v>0</v>
      </c>
      <c r="O312" s="588" t="str">
        <f>IF($M312=0,"",IFERROR(($L312+$M312)/(HLOOKUP($D312,RentsUA!$K$12:$Q$35,19,FALSE)),""))</f>
        <v/>
      </c>
      <c r="P312" s="588" t="str">
        <f>IF($M312=0,"",IFERROR(($M312+K312+L312)/(HLOOKUP($D312,RentsUA!$K$12:$Q$35,19,FALSE)),""))</f>
        <v/>
      </c>
      <c r="Q312" s="519"/>
      <c r="R312" s="858" t="str">
        <f>IF($Q312=0,"",VLOOKUP($Q312,RentsUA!$A$12:$H$35,MATCH($D312,RentsUA!$A$12:$H$12,0),FALSE))</f>
        <v/>
      </c>
      <c r="S312" s="517"/>
      <c r="T312" s="859"/>
      <c r="U312" s="857"/>
      <c r="V312" s="858" t="str">
        <f t="shared" si="71"/>
        <v/>
      </c>
      <c r="W312" s="590"/>
      <c r="X312" s="519"/>
      <c r="Y312" s="518" t="str">
        <f>IF(X312=0,"",VLOOKUP($X312,RentsUA!$A$12:$H$35,MATCH($D312,RentsUA!$A$12:$H$12,0),FALSE))</f>
        <v/>
      </c>
      <c r="Z312" s="647" t="str">
        <f t="shared" si="67"/>
        <v/>
      </c>
      <c r="AA312" s="1680" t="str">
        <f>IF(H312="","",IF(G312/HLOOKUP($H312,RentsUA!$M$8:$T$9,2,FALSE)&gt;1,"&gt; 80%","&lt;= 80%"))</f>
        <v/>
      </c>
      <c r="AB312" s="1448"/>
      <c r="AC312" s="1448"/>
      <c r="AD312" s="784"/>
      <c r="AE312" s="521"/>
      <c r="AF312" s="1050" t="str">
        <f>IF(AD312="","",IF(AD312=Lists!$U$3,M312,IF(AD312=Lists!$U$4,V312,IF(AD312=Lists!$U$5,Y312-L312,AE312))))</f>
        <v/>
      </c>
      <c r="AG312" s="518" t="str">
        <f t="shared" si="68"/>
        <v/>
      </c>
      <c r="AH312" s="588" t="str">
        <f t="shared" si="69"/>
        <v/>
      </c>
      <c r="AI312" s="588" t="str">
        <f>IF($AF312=0,0,IFERROR(($L312+$AF312)/(HLOOKUP($D312,RentsUA!$K$12:$Q$35,19,FALSE)),""))</f>
        <v/>
      </c>
      <c r="AJ312" s="588" t="str">
        <f>IF($AF312=0,0,IFERROR(($AF312+K312+L312)/(HLOOKUP($D312,RentsUA!$K$12:$Q$35,19,FALSE)),""))</f>
        <v/>
      </c>
      <c r="AK312" s="588" t="str">
        <f t="shared" si="72"/>
        <v/>
      </c>
      <c r="AL312" s="588" t="str">
        <f t="shared" si="73"/>
        <v/>
      </c>
      <c r="AM312" s="1448" t="str">
        <f t="shared" si="74"/>
        <v/>
      </c>
      <c r="AN312" s="1448" t="str">
        <f>IFERROR(AM312*(1+'7a.20YrDetails'!$F$9),"")</f>
        <v/>
      </c>
      <c r="AO312" s="1448" t="str">
        <f>IFERROR(AN312*(1+'7a.20YrDetails'!$F$9),"")</f>
        <v/>
      </c>
      <c r="AP312" s="1448" t="str">
        <f>IFERROR(AO312*(1+'7a.20YrDetails'!$F$9),"")</f>
        <v/>
      </c>
      <c r="AQ312" s="1448" t="str">
        <f>IFERROR(AP312*(1+'7a.20YrDetails'!$F$9),"")</f>
        <v/>
      </c>
      <c r="AR312" s="859"/>
      <c r="AS312" s="857"/>
      <c r="BP312" s="512" t="str">
        <f t="shared" si="75"/>
        <v/>
      </c>
      <c r="BR312" s="512" t="str">
        <f t="shared" si="70"/>
        <v/>
      </c>
    </row>
    <row r="313" spans="1:70" s="512" customFormat="1" ht="12.75">
      <c r="A313" s="514">
        <f t="shared" si="76"/>
        <v>301</v>
      </c>
      <c r="B313" s="592"/>
      <c r="C313" s="590"/>
      <c r="D313" s="515"/>
      <c r="E313" s="515"/>
      <c r="F313" s="516"/>
      <c r="G313" s="517"/>
      <c r="H313" s="515"/>
      <c r="I313" s="1341" t="str">
        <f>IFERROR(G313/HLOOKUP(H313,RentsUA!$B$8:$J$9,2),"")</f>
        <v/>
      </c>
      <c r="J313" s="515"/>
      <c r="K313" s="521"/>
      <c r="L313" s="857">
        <f t="shared" si="65"/>
        <v>0</v>
      </c>
      <c r="M313" s="856"/>
      <c r="N313" s="518">
        <f t="shared" si="66"/>
        <v>0</v>
      </c>
      <c r="O313" s="588" t="str">
        <f>IF($M313=0,"",IFERROR(($L313+$M313)/(HLOOKUP($D313,RentsUA!$K$12:$Q$35,19,FALSE)),""))</f>
        <v/>
      </c>
      <c r="P313" s="588" t="str">
        <f>IF($M313=0,"",IFERROR(($M313+K313+L313)/(HLOOKUP($D313,RentsUA!$K$12:$Q$35,19,FALSE)),""))</f>
        <v/>
      </c>
      <c r="Q313" s="519"/>
      <c r="R313" s="858" t="str">
        <f>IF($Q313=0,"",VLOOKUP($Q313,RentsUA!$A$12:$H$35,MATCH($D313,RentsUA!$A$12:$H$12,0),FALSE))</f>
        <v/>
      </c>
      <c r="S313" s="517"/>
      <c r="T313" s="859"/>
      <c r="U313" s="857"/>
      <c r="V313" s="858" t="str">
        <f t="shared" si="71"/>
        <v/>
      </c>
      <c r="W313" s="590"/>
      <c r="X313" s="519"/>
      <c r="Y313" s="518" t="str">
        <f>IF(X313=0,"",VLOOKUP($X313,RentsUA!$A$12:$H$35,MATCH($D313,RentsUA!$A$12:$H$12,0),FALSE))</f>
        <v/>
      </c>
      <c r="Z313" s="647" t="str">
        <f t="shared" si="67"/>
        <v/>
      </c>
      <c r="AA313" s="1680" t="str">
        <f>IF(H313="","",IF(G313/HLOOKUP($H313,RentsUA!$M$8:$T$9,2,FALSE)&gt;1,"&gt; 80%","&lt;= 80%"))</f>
        <v/>
      </c>
      <c r="AB313" s="1448"/>
      <c r="AC313" s="1448"/>
      <c r="AD313" s="784"/>
      <c r="AE313" s="521"/>
      <c r="AF313" s="1050" t="str">
        <f>IF(AD313="","",IF(AD313=Lists!$U$3,M313,IF(AD313=Lists!$U$4,V313,IF(AD313=Lists!$U$5,Y313-L313,AE313))))</f>
        <v/>
      </c>
      <c r="AG313" s="518" t="str">
        <f t="shared" si="68"/>
        <v/>
      </c>
      <c r="AH313" s="588" t="str">
        <f t="shared" si="69"/>
        <v/>
      </c>
      <c r="AI313" s="588" t="str">
        <f>IF($AF313=0,0,IFERROR(($L313+$AF313)/(HLOOKUP($D313,RentsUA!$K$12:$Q$35,19,FALSE)),""))</f>
        <v/>
      </c>
      <c r="AJ313" s="588" t="str">
        <f>IF($AF313=0,0,IFERROR(($AF313+K313+L313)/(HLOOKUP($D313,RentsUA!$K$12:$Q$35,19,FALSE)),""))</f>
        <v/>
      </c>
      <c r="AK313" s="588" t="str">
        <f t="shared" si="72"/>
        <v/>
      </c>
      <c r="AL313" s="588" t="str">
        <f t="shared" si="73"/>
        <v/>
      </c>
      <c r="AM313" s="1448" t="str">
        <f t="shared" si="74"/>
        <v/>
      </c>
      <c r="AN313" s="1448" t="str">
        <f>IFERROR(AM313*(1+'7a.20YrDetails'!$F$9),"")</f>
        <v/>
      </c>
      <c r="AO313" s="1448" t="str">
        <f>IFERROR(AN313*(1+'7a.20YrDetails'!$F$9),"")</f>
        <v/>
      </c>
      <c r="AP313" s="1448" t="str">
        <f>IFERROR(AO313*(1+'7a.20YrDetails'!$F$9),"")</f>
        <v/>
      </c>
      <c r="AQ313" s="1448" t="str">
        <f>IFERROR(AP313*(1+'7a.20YrDetails'!$F$9),"")</f>
        <v/>
      </c>
      <c r="AR313" s="859"/>
      <c r="AS313" s="857"/>
      <c r="BP313" s="512" t="str">
        <f t="shared" si="75"/>
        <v/>
      </c>
      <c r="BR313" s="512" t="str">
        <f t="shared" si="70"/>
        <v/>
      </c>
    </row>
    <row r="314" spans="1:70" s="512" customFormat="1" ht="12.75">
      <c r="A314" s="514">
        <f t="shared" si="76"/>
        <v>302</v>
      </c>
      <c r="B314" s="592"/>
      <c r="C314" s="590"/>
      <c r="D314" s="515"/>
      <c r="E314" s="515"/>
      <c r="F314" s="516"/>
      <c r="G314" s="517"/>
      <c r="H314" s="515"/>
      <c r="I314" s="1341" t="str">
        <f>IFERROR(G314/HLOOKUP(H314,RentsUA!$B$8:$J$9,2),"")</f>
        <v/>
      </c>
      <c r="J314" s="515"/>
      <c r="K314" s="521"/>
      <c r="L314" s="857">
        <f t="shared" si="65"/>
        <v>0</v>
      </c>
      <c r="M314" s="856"/>
      <c r="N314" s="518">
        <f t="shared" si="66"/>
        <v>0</v>
      </c>
      <c r="O314" s="588" t="str">
        <f>IF($M314=0,"",IFERROR(($L314+$M314)/(HLOOKUP($D314,RentsUA!$K$12:$Q$35,19,FALSE)),""))</f>
        <v/>
      </c>
      <c r="P314" s="588" t="str">
        <f>IF($M314=0,"",IFERROR(($M314+K314+L314)/(HLOOKUP($D314,RentsUA!$K$12:$Q$35,19,FALSE)),""))</f>
        <v/>
      </c>
      <c r="Q314" s="519"/>
      <c r="R314" s="858" t="str">
        <f>IF($Q314=0,"",VLOOKUP($Q314,RentsUA!$A$12:$H$35,MATCH($D314,RentsUA!$A$12:$H$12,0),FALSE))</f>
        <v/>
      </c>
      <c r="S314" s="517"/>
      <c r="T314" s="859"/>
      <c r="U314" s="857"/>
      <c r="V314" s="858" t="str">
        <f t="shared" si="71"/>
        <v/>
      </c>
      <c r="W314" s="590"/>
      <c r="X314" s="519"/>
      <c r="Y314" s="518" t="str">
        <f>IF(X314=0,"",VLOOKUP($X314,RentsUA!$A$12:$H$35,MATCH($D314,RentsUA!$A$12:$H$12,0),FALSE))</f>
        <v/>
      </c>
      <c r="Z314" s="647" t="str">
        <f t="shared" si="67"/>
        <v/>
      </c>
      <c r="AA314" s="1680" t="str">
        <f>IF(H314="","",IF(G314/HLOOKUP($H314,RentsUA!$M$8:$T$9,2,FALSE)&gt;1,"&gt; 80%","&lt;= 80%"))</f>
        <v/>
      </c>
      <c r="AB314" s="1448"/>
      <c r="AC314" s="1448"/>
      <c r="AD314" s="784"/>
      <c r="AE314" s="521"/>
      <c r="AF314" s="1050" t="str">
        <f>IF(AD314="","",IF(AD314=Lists!$U$3,M314,IF(AD314=Lists!$U$4,V314,IF(AD314=Lists!$U$5,Y314-L314,AE314))))</f>
        <v/>
      </c>
      <c r="AG314" s="518" t="str">
        <f t="shared" si="68"/>
        <v/>
      </c>
      <c r="AH314" s="588" t="str">
        <f t="shared" si="69"/>
        <v/>
      </c>
      <c r="AI314" s="588" t="str">
        <f>IF($AF314=0,0,IFERROR(($L314+$AF314)/(HLOOKUP($D314,RentsUA!$K$12:$Q$35,19,FALSE)),""))</f>
        <v/>
      </c>
      <c r="AJ314" s="588" t="str">
        <f>IF($AF314=0,0,IFERROR(($AF314+K314+L314)/(HLOOKUP($D314,RentsUA!$K$12:$Q$35,19,FALSE)),""))</f>
        <v/>
      </c>
      <c r="AK314" s="588" t="str">
        <f t="shared" si="72"/>
        <v/>
      </c>
      <c r="AL314" s="588" t="str">
        <f t="shared" si="73"/>
        <v/>
      </c>
      <c r="AM314" s="1448" t="str">
        <f t="shared" si="74"/>
        <v/>
      </c>
      <c r="AN314" s="1448" t="str">
        <f>IFERROR(AM314*(1+'7a.20YrDetails'!$F$9),"")</f>
        <v/>
      </c>
      <c r="AO314" s="1448" t="str">
        <f>IFERROR(AN314*(1+'7a.20YrDetails'!$F$9),"")</f>
        <v/>
      </c>
      <c r="AP314" s="1448" t="str">
        <f>IFERROR(AO314*(1+'7a.20YrDetails'!$F$9),"")</f>
        <v/>
      </c>
      <c r="AQ314" s="1448" t="str">
        <f>IFERROR(AP314*(1+'7a.20YrDetails'!$F$9),"")</f>
        <v/>
      </c>
      <c r="AR314" s="859"/>
      <c r="AS314" s="857"/>
      <c r="BP314" s="512" t="str">
        <f t="shared" si="75"/>
        <v/>
      </c>
      <c r="BR314" s="512" t="str">
        <f t="shared" si="70"/>
        <v/>
      </c>
    </row>
    <row r="315" spans="1:70" s="512" customFormat="1" ht="12.75">
      <c r="A315" s="514">
        <f t="shared" si="76"/>
        <v>303</v>
      </c>
      <c r="B315" s="592"/>
      <c r="C315" s="590"/>
      <c r="D315" s="515"/>
      <c r="E315" s="515"/>
      <c r="F315" s="516"/>
      <c r="G315" s="517"/>
      <c r="H315" s="515"/>
      <c r="I315" s="1341" t="str">
        <f>IFERROR(G315/HLOOKUP(H315,RentsUA!$B$8:$J$9,2),"")</f>
        <v/>
      </c>
      <c r="J315" s="515"/>
      <c r="K315" s="521"/>
      <c r="L315" s="857">
        <f t="shared" si="65"/>
        <v>0</v>
      </c>
      <c r="M315" s="856"/>
      <c r="N315" s="518">
        <f t="shared" si="66"/>
        <v>0</v>
      </c>
      <c r="O315" s="588" t="str">
        <f>IF($M315=0,"",IFERROR(($L315+$M315)/(HLOOKUP($D315,RentsUA!$K$12:$Q$35,19,FALSE)),""))</f>
        <v/>
      </c>
      <c r="P315" s="588" t="str">
        <f>IF($M315=0,"",IFERROR(($M315+K315+L315)/(HLOOKUP($D315,RentsUA!$K$12:$Q$35,19,FALSE)),""))</f>
        <v/>
      </c>
      <c r="Q315" s="519"/>
      <c r="R315" s="858" t="str">
        <f>IF($Q315=0,"",VLOOKUP($Q315,RentsUA!$A$12:$H$35,MATCH($D315,RentsUA!$A$12:$H$12,0),FALSE))</f>
        <v/>
      </c>
      <c r="S315" s="517"/>
      <c r="T315" s="859"/>
      <c r="U315" s="857"/>
      <c r="V315" s="858" t="str">
        <f t="shared" si="71"/>
        <v/>
      </c>
      <c r="W315" s="590"/>
      <c r="X315" s="519"/>
      <c r="Y315" s="518" t="str">
        <f>IF(X315=0,"",VLOOKUP($X315,RentsUA!$A$12:$H$35,MATCH($D315,RentsUA!$A$12:$H$12,0),FALSE))</f>
        <v/>
      </c>
      <c r="Z315" s="647" t="str">
        <f t="shared" si="67"/>
        <v/>
      </c>
      <c r="AA315" s="1680" t="str">
        <f>IF(H315="","",IF(G315/HLOOKUP($H315,RentsUA!$M$8:$T$9,2,FALSE)&gt;1,"&gt; 80%","&lt;= 80%"))</f>
        <v/>
      </c>
      <c r="AB315" s="1448"/>
      <c r="AC315" s="1448"/>
      <c r="AD315" s="784"/>
      <c r="AE315" s="521"/>
      <c r="AF315" s="1050" t="str">
        <f>IF(AD315="","",IF(AD315=Lists!$U$3,M315,IF(AD315=Lists!$U$4,V315,IF(AD315=Lists!$U$5,Y315-L315,AE315))))</f>
        <v/>
      </c>
      <c r="AG315" s="518" t="str">
        <f t="shared" si="68"/>
        <v/>
      </c>
      <c r="AH315" s="588" t="str">
        <f t="shared" si="69"/>
        <v/>
      </c>
      <c r="AI315" s="588" t="str">
        <f>IF($AF315=0,0,IFERROR(($L315+$AF315)/(HLOOKUP($D315,RentsUA!$K$12:$Q$35,19,FALSE)),""))</f>
        <v/>
      </c>
      <c r="AJ315" s="588" t="str">
        <f>IF($AF315=0,0,IFERROR(($AF315+K315+L315)/(HLOOKUP($D315,RentsUA!$K$12:$Q$35,19,FALSE)),""))</f>
        <v/>
      </c>
      <c r="AK315" s="588" t="str">
        <f t="shared" si="72"/>
        <v/>
      </c>
      <c r="AL315" s="588" t="str">
        <f t="shared" si="73"/>
        <v/>
      </c>
      <c r="AM315" s="1448" t="str">
        <f t="shared" si="74"/>
        <v/>
      </c>
      <c r="AN315" s="1448" t="str">
        <f>IFERROR(AM315*(1+'7a.20YrDetails'!$F$9),"")</f>
        <v/>
      </c>
      <c r="AO315" s="1448" t="str">
        <f>IFERROR(AN315*(1+'7a.20YrDetails'!$F$9),"")</f>
        <v/>
      </c>
      <c r="AP315" s="1448" t="str">
        <f>IFERROR(AO315*(1+'7a.20YrDetails'!$F$9),"")</f>
        <v/>
      </c>
      <c r="AQ315" s="1448" t="str">
        <f>IFERROR(AP315*(1+'7a.20YrDetails'!$F$9),"")</f>
        <v/>
      </c>
      <c r="AR315" s="859"/>
      <c r="AS315" s="857"/>
      <c r="BP315" s="512" t="str">
        <f t="shared" si="75"/>
        <v/>
      </c>
      <c r="BR315" s="512" t="str">
        <f t="shared" si="70"/>
        <v/>
      </c>
    </row>
    <row r="316" spans="1:70" s="512" customFormat="1" ht="12.75">
      <c r="A316" s="514">
        <f t="shared" si="76"/>
        <v>304</v>
      </c>
      <c r="B316" s="592"/>
      <c r="C316" s="590"/>
      <c r="D316" s="515"/>
      <c r="E316" s="515"/>
      <c r="F316" s="516"/>
      <c r="G316" s="517"/>
      <c r="H316" s="515"/>
      <c r="I316" s="1341" t="str">
        <f>IFERROR(G316/HLOOKUP(H316,RentsUA!$B$8:$J$9,2),"")</f>
        <v/>
      </c>
      <c r="J316" s="515"/>
      <c r="K316" s="521"/>
      <c r="L316" s="857">
        <f t="shared" si="65"/>
        <v>0</v>
      </c>
      <c r="M316" s="856"/>
      <c r="N316" s="518">
        <f t="shared" si="66"/>
        <v>0</v>
      </c>
      <c r="O316" s="588" t="str">
        <f>IF($M316=0,"",IFERROR(($L316+$M316)/(HLOOKUP($D316,RentsUA!$K$12:$Q$35,19,FALSE)),""))</f>
        <v/>
      </c>
      <c r="P316" s="588" t="str">
        <f>IF($M316=0,"",IFERROR(($M316+K316+L316)/(HLOOKUP($D316,RentsUA!$K$12:$Q$35,19,FALSE)),""))</f>
        <v/>
      </c>
      <c r="Q316" s="519"/>
      <c r="R316" s="858" t="str">
        <f>IF($Q316=0,"",VLOOKUP($Q316,RentsUA!$A$12:$H$35,MATCH($D316,RentsUA!$A$12:$H$12,0),FALSE))</f>
        <v/>
      </c>
      <c r="S316" s="517"/>
      <c r="T316" s="859"/>
      <c r="U316" s="857"/>
      <c r="V316" s="858" t="str">
        <f t="shared" si="71"/>
        <v/>
      </c>
      <c r="W316" s="590"/>
      <c r="X316" s="519"/>
      <c r="Y316" s="518" t="str">
        <f>IF(X316=0,"",VLOOKUP($X316,RentsUA!$A$12:$H$35,MATCH($D316,RentsUA!$A$12:$H$12,0),FALSE))</f>
        <v/>
      </c>
      <c r="Z316" s="647" t="str">
        <f t="shared" si="67"/>
        <v/>
      </c>
      <c r="AA316" s="1680" t="str">
        <f>IF(H316="","",IF(G316/HLOOKUP($H316,RentsUA!$M$8:$T$9,2,FALSE)&gt;1,"&gt; 80%","&lt;= 80%"))</f>
        <v/>
      </c>
      <c r="AB316" s="1448"/>
      <c r="AC316" s="1448"/>
      <c r="AD316" s="784"/>
      <c r="AE316" s="521"/>
      <c r="AF316" s="1050" t="str">
        <f>IF(AD316="","",IF(AD316=Lists!$U$3,M316,IF(AD316=Lists!$U$4,V316,IF(AD316=Lists!$U$5,Y316-L316,AE316))))</f>
        <v/>
      </c>
      <c r="AG316" s="518" t="str">
        <f t="shared" si="68"/>
        <v/>
      </c>
      <c r="AH316" s="588" t="str">
        <f t="shared" si="69"/>
        <v/>
      </c>
      <c r="AI316" s="588" t="str">
        <f>IF($AF316=0,0,IFERROR(($L316+$AF316)/(HLOOKUP($D316,RentsUA!$K$12:$Q$35,19,FALSE)),""))</f>
        <v/>
      </c>
      <c r="AJ316" s="588" t="str">
        <f>IF($AF316=0,0,IFERROR(($AF316+K316+L316)/(HLOOKUP($D316,RentsUA!$K$12:$Q$35,19,FALSE)),""))</f>
        <v/>
      </c>
      <c r="AK316" s="588" t="str">
        <f t="shared" si="72"/>
        <v/>
      </c>
      <c r="AL316" s="588" t="str">
        <f t="shared" si="73"/>
        <v/>
      </c>
      <c r="AM316" s="1448" t="str">
        <f t="shared" si="74"/>
        <v/>
      </c>
      <c r="AN316" s="1448" t="str">
        <f>IFERROR(AM316*(1+'7a.20YrDetails'!$F$9),"")</f>
        <v/>
      </c>
      <c r="AO316" s="1448" t="str">
        <f>IFERROR(AN316*(1+'7a.20YrDetails'!$F$9),"")</f>
        <v/>
      </c>
      <c r="AP316" s="1448" t="str">
        <f>IFERROR(AO316*(1+'7a.20YrDetails'!$F$9),"")</f>
        <v/>
      </c>
      <c r="AQ316" s="1448" t="str">
        <f>IFERROR(AP316*(1+'7a.20YrDetails'!$F$9),"")</f>
        <v/>
      </c>
      <c r="AR316" s="859"/>
      <c r="AS316" s="857"/>
      <c r="BP316" s="512" t="str">
        <f t="shared" si="75"/>
        <v/>
      </c>
      <c r="BR316" s="512" t="str">
        <f t="shared" si="70"/>
        <v/>
      </c>
    </row>
    <row r="317" spans="1:70" s="512" customFormat="1" ht="12.75">
      <c r="A317" s="514">
        <f t="shared" si="76"/>
        <v>305</v>
      </c>
      <c r="B317" s="592"/>
      <c r="C317" s="590"/>
      <c r="D317" s="515"/>
      <c r="E317" s="515"/>
      <c r="F317" s="516"/>
      <c r="G317" s="517"/>
      <c r="H317" s="515"/>
      <c r="I317" s="1341" t="str">
        <f>IFERROR(G317/HLOOKUP(H317,RentsUA!$B$8:$J$9,2),"")</f>
        <v/>
      </c>
      <c r="J317" s="515"/>
      <c r="K317" s="521"/>
      <c r="L317" s="857">
        <f t="shared" si="65"/>
        <v>0</v>
      </c>
      <c r="M317" s="856"/>
      <c r="N317" s="518">
        <f t="shared" si="66"/>
        <v>0</v>
      </c>
      <c r="O317" s="588" t="str">
        <f>IF($M317=0,"",IFERROR(($L317+$M317)/(HLOOKUP($D317,RentsUA!$K$12:$Q$35,19,FALSE)),""))</f>
        <v/>
      </c>
      <c r="P317" s="588" t="str">
        <f>IF($M317=0,"",IFERROR(($M317+K317+L317)/(HLOOKUP($D317,RentsUA!$K$12:$Q$35,19,FALSE)),""))</f>
        <v/>
      </c>
      <c r="Q317" s="519"/>
      <c r="R317" s="858" t="str">
        <f>IF($Q317=0,"",VLOOKUP($Q317,RentsUA!$A$12:$H$35,MATCH($D317,RentsUA!$A$12:$H$12,0),FALSE))</f>
        <v/>
      </c>
      <c r="S317" s="517"/>
      <c r="T317" s="859"/>
      <c r="U317" s="857"/>
      <c r="V317" s="858" t="str">
        <f t="shared" si="71"/>
        <v/>
      </c>
      <c r="W317" s="590"/>
      <c r="X317" s="519"/>
      <c r="Y317" s="518" t="str">
        <f>IF(X317=0,"",VLOOKUP($X317,RentsUA!$A$12:$H$35,MATCH($D317,RentsUA!$A$12:$H$12,0),FALSE))</f>
        <v/>
      </c>
      <c r="Z317" s="647" t="str">
        <f t="shared" si="67"/>
        <v/>
      </c>
      <c r="AA317" s="1680" t="str">
        <f>IF(H317="","",IF(G317/HLOOKUP($H317,RentsUA!$M$8:$T$9,2,FALSE)&gt;1,"&gt; 80%","&lt;= 80%"))</f>
        <v/>
      </c>
      <c r="AB317" s="1448"/>
      <c r="AC317" s="1448"/>
      <c r="AD317" s="784"/>
      <c r="AE317" s="521"/>
      <c r="AF317" s="1050" t="str">
        <f>IF(AD317="","",IF(AD317=Lists!$U$3,M317,IF(AD317=Lists!$U$4,V317,IF(AD317=Lists!$U$5,Y317-L317,AE317))))</f>
        <v/>
      </c>
      <c r="AG317" s="518" t="str">
        <f t="shared" si="68"/>
        <v/>
      </c>
      <c r="AH317" s="588" t="str">
        <f t="shared" si="69"/>
        <v/>
      </c>
      <c r="AI317" s="588" t="str">
        <f>IF($AF317=0,0,IFERROR(($L317+$AF317)/(HLOOKUP($D317,RentsUA!$K$12:$Q$35,19,FALSE)),""))</f>
        <v/>
      </c>
      <c r="AJ317" s="588" t="str">
        <f>IF($AF317=0,0,IFERROR(($AF317+K317+L317)/(HLOOKUP($D317,RentsUA!$K$12:$Q$35,19,FALSE)),""))</f>
        <v/>
      </c>
      <c r="AK317" s="588" t="str">
        <f t="shared" si="72"/>
        <v/>
      </c>
      <c r="AL317" s="588" t="str">
        <f t="shared" si="73"/>
        <v/>
      </c>
      <c r="AM317" s="1448" t="str">
        <f t="shared" si="74"/>
        <v/>
      </c>
      <c r="AN317" s="1448" t="str">
        <f>IFERROR(AM317*(1+'7a.20YrDetails'!$F$9),"")</f>
        <v/>
      </c>
      <c r="AO317" s="1448" t="str">
        <f>IFERROR(AN317*(1+'7a.20YrDetails'!$F$9),"")</f>
        <v/>
      </c>
      <c r="AP317" s="1448" t="str">
        <f>IFERROR(AO317*(1+'7a.20YrDetails'!$F$9),"")</f>
        <v/>
      </c>
      <c r="AQ317" s="1448" t="str">
        <f>IFERROR(AP317*(1+'7a.20YrDetails'!$F$9),"")</f>
        <v/>
      </c>
      <c r="AR317" s="859"/>
      <c r="AS317" s="857"/>
      <c r="BP317" s="512" t="str">
        <f t="shared" si="75"/>
        <v/>
      </c>
      <c r="BR317" s="512" t="str">
        <f t="shared" si="70"/>
        <v/>
      </c>
    </row>
    <row r="318" spans="1:70" s="512" customFormat="1" ht="12.75">
      <c r="A318" s="514">
        <f t="shared" si="76"/>
        <v>306</v>
      </c>
      <c r="B318" s="592"/>
      <c r="C318" s="590"/>
      <c r="D318" s="515"/>
      <c r="E318" s="515"/>
      <c r="F318" s="516"/>
      <c r="G318" s="517"/>
      <c r="H318" s="515"/>
      <c r="I318" s="1341" t="str">
        <f>IFERROR(G318/HLOOKUP(H318,RentsUA!$B$8:$J$9,2),"")</f>
        <v/>
      </c>
      <c r="J318" s="515"/>
      <c r="K318" s="521"/>
      <c r="L318" s="857">
        <f t="shared" si="65"/>
        <v>0</v>
      </c>
      <c r="M318" s="856"/>
      <c r="N318" s="518">
        <f t="shared" si="66"/>
        <v>0</v>
      </c>
      <c r="O318" s="588" t="str">
        <f>IF($M318=0,"",IFERROR(($L318+$M318)/(HLOOKUP($D318,RentsUA!$K$12:$Q$35,19,FALSE)),""))</f>
        <v/>
      </c>
      <c r="P318" s="588" t="str">
        <f>IF($M318=0,"",IFERROR(($M318+K318+L318)/(HLOOKUP($D318,RentsUA!$K$12:$Q$35,19,FALSE)),""))</f>
        <v/>
      </c>
      <c r="Q318" s="519"/>
      <c r="R318" s="858" t="str">
        <f>IF($Q318=0,"",VLOOKUP($Q318,RentsUA!$A$12:$H$35,MATCH($D318,RentsUA!$A$12:$H$12,0),FALSE))</f>
        <v/>
      </c>
      <c r="S318" s="517"/>
      <c r="T318" s="859"/>
      <c r="U318" s="857"/>
      <c r="V318" s="858" t="str">
        <f t="shared" si="71"/>
        <v/>
      </c>
      <c r="W318" s="590"/>
      <c r="X318" s="519"/>
      <c r="Y318" s="518" t="str">
        <f>IF(X318=0,"",VLOOKUP($X318,RentsUA!$A$12:$H$35,MATCH($D318,RentsUA!$A$12:$H$12,0),FALSE))</f>
        <v/>
      </c>
      <c r="Z318" s="647" t="str">
        <f t="shared" si="67"/>
        <v/>
      </c>
      <c r="AA318" s="1680" t="str">
        <f>IF(H318="","",IF(G318/HLOOKUP($H318,RentsUA!$M$8:$T$9,2,FALSE)&gt;1,"&gt; 80%","&lt;= 80%"))</f>
        <v/>
      </c>
      <c r="AB318" s="1448"/>
      <c r="AC318" s="1448"/>
      <c r="AD318" s="784"/>
      <c r="AE318" s="521"/>
      <c r="AF318" s="1050" t="str">
        <f>IF(AD318="","",IF(AD318=Lists!$U$3,M318,IF(AD318=Lists!$U$4,V318,IF(AD318=Lists!$U$5,Y318-L318,AE318))))</f>
        <v/>
      </c>
      <c r="AG318" s="518" t="str">
        <f t="shared" si="68"/>
        <v/>
      </c>
      <c r="AH318" s="588" t="str">
        <f t="shared" si="69"/>
        <v/>
      </c>
      <c r="AI318" s="588" t="str">
        <f>IF($AF318=0,0,IFERROR(($L318+$AF318)/(HLOOKUP($D318,RentsUA!$K$12:$Q$35,19,FALSE)),""))</f>
        <v/>
      </c>
      <c r="AJ318" s="588" t="str">
        <f>IF($AF318=0,0,IFERROR(($AF318+K318+L318)/(HLOOKUP($D318,RentsUA!$K$12:$Q$35,19,FALSE)),""))</f>
        <v/>
      </c>
      <c r="AK318" s="588" t="str">
        <f t="shared" si="72"/>
        <v/>
      </c>
      <c r="AL318" s="588" t="str">
        <f t="shared" si="73"/>
        <v/>
      </c>
      <c r="AM318" s="1448" t="str">
        <f t="shared" si="74"/>
        <v/>
      </c>
      <c r="AN318" s="1448" t="str">
        <f>IFERROR(AM318*(1+'7a.20YrDetails'!$F$9),"")</f>
        <v/>
      </c>
      <c r="AO318" s="1448" t="str">
        <f>IFERROR(AN318*(1+'7a.20YrDetails'!$F$9),"")</f>
        <v/>
      </c>
      <c r="AP318" s="1448" t="str">
        <f>IFERROR(AO318*(1+'7a.20YrDetails'!$F$9),"")</f>
        <v/>
      </c>
      <c r="AQ318" s="1448" t="str">
        <f>IFERROR(AP318*(1+'7a.20YrDetails'!$F$9),"")</f>
        <v/>
      </c>
      <c r="AR318" s="859"/>
      <c r="AS318" s="857"/>
      <c r="BP318" s="512" t="str">
        <f t="shared" si="75"/>
        <v/>
      </c>
      <c r="BR318" s="512" t="str">
        <f t="shared" si="70"/>
        <v/>
      </c>
    </row>
    <row r="319" spans="1:70" s="512" customFormat="1" ht="12.75">
      <c r="A319" s="514">
        <f t="shared" si="76"/>
        <v>307</v>
      </c>
      <c r="B319" s="592"/>
      <c r="C319" s="590"/>
      <c r="D319" s="515"/>
      <c r="E319" s="515"/>
      <c r="F319" s="516"/>
      <c r="G319" s="517"/>
      <c r="H319" s="515"/>
      <c r="I319" s="1341" t="str">
        <f>IFERROR(G319/HLOOKUP(H319,RentsUA!$B$8:$J$9,2),"")</f>
        <v/>
      </c>
      <c r="J319" s="515"/>
      <c r="K319" s="521"/>
      <c r="L319" s="857">
        <f t="shared" si="65"/>
        <v>0</v>
      </c>
      <c r="M319" s="856"/>
      <c r="N319" s="518">
        <f t="shared" si="66"/>
        <v>0</v>
      </c>
      <c r="O319" s="588" t="str">
        <f>IF($M319=0,"",IFERROR(($L319+$M319)/(HLOOKUP($D319,RentsUA!$K$12:$Q$35,19,FALSE)),""))</f>
        <v/>
      </c>
      <c r="P319" s="588" t="str">
        <f>IF($M319=0,"",IFERROR(($M319+K319+L319)/(HLOOKUP($D319,RentsUA!$K$12:$Q$35,19,FALSE)),""))</f>
        <v/>
      </c>
      <c r="Q319" s="519"/>
      <c r="R319" s="858" t="str">
        <f>IF($Q319=0,"",VLOOKUP($Q319,RentsUA!$A$12:$H$35,MATCH($D319,RentsUA!$A$12:$H$12,0),FALSE))</f>
        <v/>
      </c>
      <c r="S319" s="517"/>
      <c r="T319" s="859"/>
      <c r="U319" s="857"/>
      <c r="V319" s="858" t="str">
        <f t="shared" si="71"/>
        <v/>
      </c>
      <c r="W319" s="590"/>
      <c r="X319" s="519"/>
      <c r="Y319" s="518" t="str">
        <f>IF(X319=0,"",VLOOKUP($X319,RentsUA!$A$12:$H$35,MATCH($D319,RentsUA!$A$12:$H$12,0),FALSE))</f>
        <v/>
      </c>
      <c r="Z319" s="647" t="str">
        <f t="shared" si="67"/>
        <v/>
      </c>
      <c r="AA319" s="1680" t="str">
        <f>IF(H319="","",IF(G319/HLOOKUP($H319,RentsUA!$M$8:$T$9,2,FALSE)&gt;1,"&gt; 80%","&lt;= 80%"))</f>
        <v/>
      </c>
      <c r="AB319" s="1448"/>
      <c r="AC319" s="1448"/>
      <c r="AD319" s="784"/>
      <c r="AE319" s="521"/>
      <c r="AF319" s="1050" t="str">
        <f>IF(AD319="","",IF(AD319=Lists!$U$3,M319,IF(AD319=Lists!$U$4,V319,IF(AD319=Lists!$U$5,Y319-L319,AE319))))</f>
        <v/>
      </c>
      <c r="AG319" s="518" t="str">
        <f t="shared" si="68"/>
        <v/>
      </c>
      <c r="AH319" s="588" t="str">
        <f t="shared" si="69"/>
        <v/>
      </c>
      <c r="AI319" s="588" t="str">
        <f>IF($AF319=0,0,IFERROR(($L319+$AF319)/(HLOOKUP($D319,RentsUA!$K$12:$Q$35,19,FALSE)),""))</f>
        <v/>
      </c>
      <c r="AJ319" s="588" t="str">
        <f>IF($AF319=0,0,IFERROR(($AF319+K319+L319)/(HLOOKUP($D319,RentsUA!$K$12:$Q$35,19,FALSE)),""))</f>
        <v/>
      </c>
      <c r="AK319" s="588" t="str">
        <f t="shared" si="72"/>
        <v/>
      </c>
      <c r="AL319" s="588" t="str">
        <f t="shared" si="73"/>
        <v/>
      </c>
      <c r="AM319" s="1448" t="str">
        <f t="shared" si="74"/>
        <v/>
      </c>
      <c r="AN319" s="1448" t="str">
        <f>IFERROR(AM319*(1+'7a.20YrDetails'!$F$9),"")</f>
        <v/>
      </c>
      <c r="AO319" s="1448" t="str">
        <f>IFERROR(AN319*(1+'7a.20YrDetails'!$F$9),"")</f>
        <v/>
      </c>
      <c r="AP319" s="1448" t="str">
        <f>IFERROR(AO319*(1+'7a.20YrDetails'!$F$9),"")</f>
        <v/>
      </c>
      <c r="AQ319" s="1448" t="str">
        <f>IFERROR(AP319*(1+'7a.20YrDetails'!$F$9),"")</f>
        <v/>
      </c>
      <c r="AR319" s="859"/>
      <c r="AS319" s="857"/>
      <c r="BP319" s="512" t="str">
        <f t="shared" si="75"/>
        <v/>
      </c>
      <c r="BR319" s="512" t="str">
        <f t="shared" si="70"/>
        <v/>
      </c>
    </row>
    <row r="320" spans="1:70" s="512" customFormat="1" ht="12.75">
      <c r="A320" s="514">
        <f t="shared" si="76"/>
        <v>308</v>
      </c>
      <c r="B320" s="592"/>
      <c r="C320" s="590"/>
      <c r="D320" s="515"/>
      <c r="E320" s="515"/>
      <c r="F320" s="516"/>
      <c r="G320" s="517"/>
      <c r="H320" s="515"/>
      <c r="I320" s="1341" t="str">
        <f>IFERROR(G320/HLOOKUP(H320,RentsUA!$B$8:$J$9,2),"")</f>
        <v/>
      </c>
      <c r="J320" s="515"/>
      <c r="K320" s="521"/>
      <c r="L320" s="857">
        <f t="shared" si="65"/>
        <v>0</v>
      </c>
      <c r="M320" s="856"/>
      <c r="N320" s="518">
        <f t="shared" si="66"/>
        <v>0</v>
      </c>
      <c r="O320" s="588" t="str">
        <f>IF($M320=0,"",IFERROR(($L320+$M320)/(HLOOKUP($D320,RentsUA!$K$12:$Q$35,19,FALSE)),""))</f>
        <v/>
      </c>
      <c r="P320" s="588" t="str">
        <f>IF($M320=0,"",IFERROR(($M320+K320+L320)/(HLOOKUP($D320,RentsUA!$K$12:$Q$35,19,FALSE)),""))</f>
        <v/>
      </c>
      <c r="Q320" s="519"/>
      <c r="R320" s="858" t="str">
        <f>IF($Q320=0,"",VLOOKUP($Q320,RentsUA!$A$12:$H$35,MATCH($D320,RentsUA!$A$12:$H$12,0),FALSE))</f>
        <v/>
      </c>
      <c r="S320" s="517"/>
      <c r="T320" s="859"/>
      <c r="U320" s="857"/>
      <c r="V320" s="858" t="str">
        <f t="shared" si="71"/>
        <v/>
      </c>
      <c r="W320" s="590"/>
      <c r="X320" s="519"/>
      <c r="Y320" s="518" t="str">
        <f>IF(X320=0,"",VLOOKUP($X320,RentsUA!$A$12:$H$35,MATCH($D320,RentsUA!$A$12:$H$12,0),FALSE))</f>
        <v/>
      </c>
      <c r="Z320" s="647" t="str">
        <f t="shared" si="67"/>
        <v/>
      </c>
      <c r="AA320" s="1680" t="str">
        <f>IF(H320="","",IF(G320/HLOOKUP($H320,RentsUA!$M$8:$T$9,2,FALSE)&gt;1,"&gt; 80%","&lt;= 80%"))</f>
        <v/>
      </c>
      <c r="AB320" s="1448"/>
      <c r="AC320" s="1448"/>
      <c r="AD320" s="784"/>
      <c r="AE320" s="521"/>
      <c r="AF320" s="1050" t="str">
        <f>IF(AD320="","",IF(AD320=Lists!$U$3,M320,IF(AD320=Lists!$U$4,V320,IF(AD320=Lists!$U$5,Y320-L320,AE320))))</f>
        <v/>
      </c>
      <c r="AG320" s="518" t="str">
        <f t="shared" si="68"/>
        <v/>
      </c>
      <c r="AH320" s="588" t="str">
        <f t="shared" si="69"/>
        <v/>
      </c>
      <c r="AI320" s="588" t="str">
        <f>IF($AF320=0,0,IFERROR(($L320+$AF320)/(HLOOKUP($D320,RentsUA!$K$12:$Q$35,19,FALSE)),""))</f>
        <v/>
      </c>
      <c r="AJ320" s="588" t="str">
        <f>IF($AF320=0,0,IFERROR(($AF320+K320+L320)/(HLOOKUP($D320,RentsUA!$K$12:$Q$35,19,FALSE)),""))</f>
        <v/>
      </c>
      <c r="AK320" s="588" t="str">
        <f t="shared" si="72"/>
        <v/>
      </c>
      <c r="AL320" s="588" t="str">
        <f t="shared" si="73"/>
        <v/>
      </c>
      <c r="AM320" s="1448" t="str">
        <f t="shared" si="74"/>
        <v/>
      </c>
      <c r="AN320" s="1448" t="str">
        <f>IFERROR(AM320*(1+'7a.20YrDetails'!$F$9),"")</f>
        <v/>
      </c>
      <c r="AO320" s="1448" t="str">
        <f>IFERROR(AN320*(1+'7a.20YrDetails'!$F$9),"")</f>
        <v/>
      </c>
      <c r="AP320" s="1448" t="str">
        <f>IFERROR(AO320*(1+'7a.20YrDetails'!$F$9),"")</f>
        <v/>
      </c>
      <c r="AQ320" s="1448" t="str">
        <f>IFERROR(AP320*(1+'7a.20YrDetails'!$F$9),"")</f>
        <v/>
      </c>
      <c r="AR320" s="859"/>
      <c r="AS320" s="857"/>
      <c r="BP320" s="512" t="str">
        <f t="shared" si="75"/>
        <v/>
      </c>
      <c r="BR320" s="512" t="str">
        <f t="shared" si="70"/>
        <v/>
      </c>
    </row>
    <row r="321" spans="1:70" s="512" customFormat="1" ht="12.75">
      <c r="A321" s="514">
        <f t="shared" si="76"/>
        <v>309</v>
      </c>
      <c r="B321" s="592"/>
      <c r="C321" s="590"/>
      <c r="D321" s="515"/>
      <c r="E321" s="515"/>
      <c r="F321" s="516"/>
      <c r="G321" s="517"/>
      <c r="H321" s="515"/>
      <c r="I321" s="1341" t="str">
        <f>IFERROR(G321/HLOOKUP(H321,RentsUA!$B$8:$J$9,2),"")</f>
        <v/>
      </c>
      <c r="J321" s="515"/>
      <c r="K321" s="521"/>
      <c r="L321" s="857">
        <f t="shared" si="65"/>
        <v>0</v>
      </c>
      <c r="M321" s="856"/>
      <c r="N321" s="518">
        <f t="shared" si="66"/>
        <v>0</v>
      </c>
      <c r="O321" s="588" t="str">
        <f>IF($M321=0,"",IFERROR(($L321+$M321)/(HLOOKUP($D321,RentsUA!$K$12:$Q$35,19,FALSE)),""))</f>
        <v/>
      </c>
      <c r="P321" s="588" t="str">
        <f>IF($M321=0,"",IFERROR(($M321+K321+L321)/(HLOOKUP($D321,RentsUA!$K$12:$Q$35,19,FALSE)),""))</f>
        <v/>
      </c>
      <c r="Q321" s="519"/>
      <c r="R321" s="858" t="str">
        <f>IF($Q321=0,"",VLOOKUP($Q321,RentsUA!$A$12:$H$35,MATCH($D321,RentsUA!$A$12:$H$12,0),FALSE))</f>
        <v/>
      </c>
      <c r="S321" s="517"/>
      <c r="T321" s="859"/>
      <c r="U321" s="857"/>
      <c r="V321" s="858" t="str">
        <f t="shared" si="71"/>
        <v/>
      </c>
      <c r="W321" s="590"/>
      <c r="X321" s="519"/>
      <c r="Y321" s="518" t="str">
        <f>IF(X321=0,"",VLOOKUP($X321,RentsUA!$A$12:$H$35,MATCH($D321,RentsUA!$A$12:$H$12,0),FALSE))</f>
        <v/>
      </c>
      <c r="Z321" s="647" t="str">
        <f t="shared" si="67"/>
        <v/>
      </c>
      <c r="AA321" s="1680" t="str">
        <f>IF(H321="","",IF(G321/HLOOKUP($H321,RentsUA!$M$8:$T$9,2,FALSE)&gt;1,"&gt; 80%","&lt;= 80%"))</f>
        <v/>
      </c>
      <c r="AB321" s="1448"/>
      <c r="AC321" s="1448"/>
      <c r="AD321" s="784"/>
      <c r="AE321" s="521"/>
      <c r="AF321" s="1050" t="str">
        <f>IF(AD321="","",IF(AD321=Lists!$U$3,M321,IF(AD321=Lists!$U$4,V321,IF(AD321=Lists!$U$5,Y321-L321,AE321))))</f>
        <v/>
      </c>
      <c r="AG321" s="518" t="str">
        <f t="shared" si="68"/>
        <v/>
      </c>
      <c r="AH321" s="588" t="str">
        <f t="shared" si="69"/>
        <v/>
      </c>
      <c r="AI321" s="588" t="str">
        <f>IF($AF321=0,0,IFERROR(($L321+$AF321)/(HLOOKUP($D321,RentsUA!$K$12:$Q$35,19,FALSE)),""))</f>
        <v/>
      </c>
      <c r="AJ321" s="588" t="str">
        <f>IF($AF321=0,0,IFERROR(($AF321+K321+L321)/(HLOOKUP($D321,RentsUA!$K$12:$Q$35,19,FALSE)),""))</f>
        <v/>
      </c>
      <c r="AK321" s="588" t="str">
        <f t="shared" si="72"/>
        <v/>
      </c>
      <c r="AL321" s="588" t="str">
        <f t="shared" si="73"/>
        <v/>
      </c>
      <c r="AM321" s="1448" t="str">
        <f t="shared" si="74"/>
        <v/>
      </c>
      <c r="AN321" s="1448" t="str">
        <f>IFERROR(AM321*(1+'7a.20YrDetails'!$F$9),"")</f>
        <v/>
      </c>
      <c r="AO321" s="1448" t="str">
        <f>IFERROR(AN321*(1+'7a.20YrDetails'!$F$9),"")</f>
        <v/>
      </c>
      <c r="AP321" s="1448" t="str">
        <f>IFERROR(AO321*(1+'7a.20YrDetails'!$F$9),"")</f>
        <v/>
      </c>
      <c r="AQ321" s="1448" t="str">
        <f>IFERROR(AP321*(1+'7a.20YrDetails'!$F$9),"")</f>
        <v/>
      </c>
      <c r="AR321" s="859"/>
      <c r="AS321" s="857"/>
      <c r="BP321" s="512" t="str">
        <f t="shared" si="75"/>
        <v/>
      </c>
      <c r="BR321" s="512" t="str">
        <f t="shared" si="70"/>
        <v/>
      </c>
    </row>
    <row r="322" spans="1:70" s="512" customFormat="1" ht="12.75">
      <c r="A322" s="514">
        <f t="shared" si="76"/>
        <v>310</v>
      </c>
      <c r="B322" s="592"/>
      <c r="C322" s="590"/>
      <c r="D322" s="515"/>
      <c r="E322" s="515"/>
      <c r="F322" s="516"/>
      <c r="G322" s="517"/>
      <c r="H322" s="515"/>
      <c r="I322" s="1341" t="str">
        <f>IFERROR(G322/HLOOKUP(H322,RentsUA!$B$8:$J$9,2),"")</f>
        <v/>
      </c>
      <c r="J322" s="515"/>
      <c r="K322" s="521"/>
      <c r="L322" s="857">
        <f t="shared" si="65"/>
        <v>0</v>
      </c>
      <c r="M322" s="856"/>
      <c r="N322" s="518">
        <f t="shared" si="66"/>
        <v>0</v>
      </c>
      <c r="O322" s="588" t="str">
        <f>IF($M322=0,"",IFERROR(($L322+$M322)/(HLOOKUP($D322,RentsUA!$K$12:$Q$35,19,FALSE)),""))</f>
        <v/>
      </c>
      <c r="P322" s="588" t="str">
        <f>IF($M322=0,"",IFERROR(($M322+K322+L322)/(HLOOKUP($D322,RentsUA!$K$12:$Q$35,19,FALSE)),""))</f>
        <v/>
      </c>
      <c r="Q322" s="519"/>
      <c r="R322" s="858" t="str">
        <f>IF($Q322=0,"",VLOOKUP($Q322,RentsUA!$A$12:$H$35,MATCH($D322,RentsUA!$A$12:$H$12,0),FALSE))</f>
        <v/>
      </c>
      <c r="S322" s="517"/>
      <c r="T322" s="859"/>
      <c r="U322" s="857"/>
      <c r="V322" s="858" t="str">
        <f t="shared" si="71"/>
        <v/>
      </c>
      <c r="W322" s="590"/>
      <c r="X322" s="519"/>
      <c r="Y322" s="518" t="str">
        <f>IF(X322=0,"",VLOOKUP($X322,RentsUA!$A$12:$H$35,MATCH($D322,RentsUA!$A$12:$H$12,0),FALSE))</f>
        <v/>
      </c>
      <c r="Z322" s="647" t="str">
        <f t="shared" si="67"/>
        <v/>
      </c>
      <c r="AA322" s="1680" t="str">
        <f>IF(H322="","",IF(G322/HLOOKUP($H322,RentsUA!$M$8:$T$9,2,FALSE)&gt;1,"&gt; 80%","&lt;= 80%"))</f>
        <v/>
      </c>
      <c r="AB322" s="1448"/>
      <c r="AC322" s="1448"/>
      <c r="AD322" s="784"/>
      <c r="AE322" s="521"/>
      <c r="AF322" s="1050" t="str">
        <f>IF(AD322="","",IF(AD322=Lists!$U$3,M322,IF(AD322=Lists!$U$4,V322,IF(AD322=Lists!$U$5,Y322-L322,AE322))))</f>
        <v/>
      </c>
      <c r="AG322" s="518" t="str">
        <f t="shared" si="68"/>
        <v/>
      </c>
      <c r="AH322" s="588" t="str">
        <f t="shared" si="69"/>
        <v/>
      </c>
      <c r="AI322" s="588" t="str">
        <f>IF($AF322=0,0,IFERROR(($L322+$AF322)/(HLOOKUP($D322,RentsUA!$K$12:$Q$35,19,FALSE)),""))</f>
        <v/>
      </c>
      <c r="AJ322" s="588" t="str">
        <f>IF($AF322=0,0,IFERROR(($AF322+K322+L322)/(HLOOKUP($D322,RentsUA!$K$12:$Q$35,19,FALSE)),""))</f>
        <v/>
      </c>
      <c r="AK322" s="588" t="str">
        <f t="shared" si="72"/>
        <v/>
      </c>
      <c r="AL322" s="588" t="str">
        <f t="shared" si="73"/>
        <v/>
      </c>
      <c r="AM322" s="1448" t="str">
        <f t="shared" si="74"/>
        <v/>
      </c>
      <c r="AN322" s="1448" t="str">
        <f>IFERROR(AM322*(1+'7a.20YrDetails'!$F$9),"")</f>
        <v/>
      </c>
      <c r="AO322" s="1448" t="str">
        <f>IFERROR(AN322*(1+'7a.20YrDetails'!$F$9),"")</f>
        <v/>
      </c>
      <c r="AP322" s="1448" t="str">
        <f>IFERROR(AO322*(1+'7a.20YrDetails'!$F$9),"")</f>
        <v/>
      </c>
      <c r="AQ322" s="1448" t="str">
        <f>IFERROR(AP322*(1+'7a.20YrDetails'!$F$9),"")</f>
        <v/>
      </c>
      <c r="AR322" s="859"/>
      <c r="AS322" s="857"/>
      <c r="BP322" s="512" t="str">
        <f t="shared" si="75"/>
        <v/>
      </c>
      <c r="BR322" s="512" t="str">
        <f t="shared" si="70"/>
        <v/>
      </c>
    </row>
    <row r="323" spans="1:70" s="512" customFormat="1" ht="12.75">
      <c r="A323" s="514">
        <f t="shared" si="76"/>
        <v>311</v>
      </c>
      <c r="B323" s="592"/>
      <c r="C323" s="590"/>
      <c r="D323" s="515"/>
      <c r="E323" s="515"/>
      <c r="F323" s="516"/>
      <c r="G323" s="517"/>
      <c r="H323" s="515"/>
      <c r="I323" s="1341" t="str">
        <f>IFERROR(G323/HLOOKUP(H323,RentsUA!$B$8:$J$9,2),"")</f>
        <v/>
      </c>
      <c r="J323" s="515"/>
      <c r="K323" s="521"/>
      <c r="L323" s="857">
        <f t="shared" si="65"/>
        <v>0</v>
      </c>
      <c r="M323" s="856"/>
      <c r="N323" s="518">
        <f t="shared" si="66"/>
        <v>0</v>
      </c>
      <c r="O323" s="588" t="str">
        <f>IF($M323=0,"",IFERROR(($L323+$M323)/(HLOOKUP($D323,RentsUA!$K$12:$Q$35,19,FALSE)),""))</f>
        <v/>
      </c>
      <c r="P323" s="588" t="str">
        <f>IF($M323=0,"",IFERROR(($M323+K323+L323)/(HLOOKUP($D323,RentsUA!$K$12:$Q$35,19,FALSE)),""))</f>
        <v/>
      </c>
      <c r="Q323" s="519"/>
      <c r="R323" s="858" t="str">
        <f>IF($Q323=0,"",VLOOKUP($Q323,RentsUA!$A$12:$H$35,MATCH($D323,RentsUA!$A$12:$H$12,0),FALSE))</f>
        <v/>
      </c>
      <c r="S323" s="517"/>
      <c r="T323" s="859"/>
      <c r="U323" s="857"/>
      <c r="V323" s="858" t="str">
        <f t="shared" si="71"/>
        <v/>
      </c>
      <c r="W323" s="590"/>
      <c r="X323" s="519"/>
      <c r="Y323" s="518" t="str">
        <f>IF(X323=0,"",VLOOKUP($X323,RentsUA!$A$12:$H$35,MATCH($D323,RentsUA!$A$12:$H$12,0),FALSE))</f>
        <v/>
      </c>
      <c r="Z323" s="647" t="str">
        <f t="shared" si="67"/>
        <v/>
      </c>
      <c r="AA323" s="1680" t="str">
        <f>IF(H323="","",IF(G323/HLOOKUP($H323,RentsUA!$M$8:$T$9,2,FALSE)&gt;1,"&gt; 80%","&lt;= 80%"))</f>
        <v/>
      </c>
      <c r="AB323" s="1448"/>
      <c r="AC323" s="1448"/>
      <c r="AD323" s="784"/>
      <c r="AE323" s="521"/>
      <c r="AF323" s="1050" t="str">
        <f>IF(AD323="","",IF(AD323=Lists!$U$3,M323,IF(AD323=Lists!$U$4,V323,IF(AD323=Lists!$U$5,Y323-L323,AE323))))</f>
        <v/>
      </c>
      <c r="AG323" s="518" t="str">
        <f t="shared" si="68"/>
        <v/>
      </c>
      <c r="AH323" s="588" t="str">
        <f t="shared" si="69"/>
        <v/>
      </c>
      <c r="AI323" s="588" t="str">
        <f>IF($AF323=0,0,IFERROR(($L323+$AF323)/(HLOOKUP($D323,RentsUA!$K$12:$Q$35,19,FALSE)),""))</f>
        <v/>
      </c>
      <c r="AJ323" s="588" t="str">
        <f>IF($AF323=0,0,IFERROR(($AF323+K323+L323)/(HLOOKUP($D323,RentsUA!$K$12:$Q$35,19,FALSE)),""))</f>
        <v/>
      </c>
      <c r="AK323" s="588" t="str">
        <f t="shared" si="72"/>
        <v/>
      </c>
      <c r="AL323" s="588" t="str">
        <f t="shared" si="73"/>
        <v/>
      </c>
      <c r="AM323" s="1448" t="str">
        <f t="shared" si="74"/>
        <v/>
      </c>
      <c r="AN323" s="1448" t="str">
        <f>IFERROR(AM323*(1+'7a.20YrDetails'!$F$9),"")</f>
        <v/>
      </c>
      <c r="AO323" s="1448" t="str">
        <f>IFERROR(AN323*(1+'7a.20YrDetails'!$F$9),"")</f>
        <v/>
      </c>
      <c r="AP323" s="1448" t="str">
        <f>IFERROR(AO323*(1+'7a.20YrDetails'!$F$9),"")</f>
        <v/>
      </c>
      <c r="AQ323" s="1448" t="str">
        <f>IFERROR(AP323*(1+'7a.20YrDetails'!$F$9),"")</f>
        <v/>
      </c>
      <c r="AR323" s="859"/>
      <c r="AS323" s="857"/>
      <c r="BP323" s="512" t="str">
        <f t="shared" si="75"/>
        <v/>
      </c>
      <c r="BR323" s="512" t="str">
        <f t="shared" si="70"/>
        <v/>
      </c>
    </row>
    <row r="324" spans="1:70" s="512" customFormat="1" ht="12.75">
      <c r="A324" s="514">
        <f t="shared" si="76"/>
        <v>312</v>
      </c>
      <c r="B324" s="592"/>
      <c r="C324" s="590"/>
      <c r="D324" s="515"/>
      <c r="E324" s="515"/>
      <c r="F324" s="516"/>
      <c r="G324" s="517"/>
      <c r="H324" s="515"/>
      <c r="I324" s="1341" t="str">
        <f>IFERROR(G324/HLOOKUP(H324,RentsUA!$B$8:$J$9,2),"")</f>
        <v/>
      </c>
      <c r="J324" s="515"/>
      <c r="K324" s="521"/>
      <c r="L324" s="857">
        <f t="shared" si="65"/>
        <v>0</v>
      </c>
      <c r="M324" s="856"/>
      <c r="N324" s="518">
        <f t="shared" si="66"/>
        <v>0</v>
      </c>
      <c r="O324" s="588" t="str">
        <f>IF($M324=0,"",IFERROR(($L324+$M324)/(HLOOKUP($D324,RentsUA!$K$12:$Q$35,19,FALSE)),""))</f>
        <v/>
      </c>
      <c r="P324" s="588" t="str">
        <f>IF($M324=0,"",IFERROR(($M324+K324+L324)/(HLOOKUP($D324,RentsUA!$K$12:$Q$35,19,FALSE)),""))</f>
        <v/>
      </c>
      <c r="Q324" s="519"/>
      <c r="R324" s="858" t="str">
        <f>IF($Q324=0,"",VLOOKUP($Q324,RentsUA!$A$12:$H$35,MATCH($D324,RentsUA!$A$12:$H$12,0),FALSE))</f>
        <v/>
      </c>
      <c r="S324" s="517"/>
      <c r="T324" s="859"/>
      <c r="U324" s="857"/>
      <c r="V324" s="858" t="str">
        <f t="shared" si="71"/>
        <v/>
      </c>
      <c r="W324" s="590"/>
      <c r="X324" s="519"/>
      <c r="Y324" s="518" t="str">
        <f>IF(X324=0,"",VLOOKUP($X324,RentsUA!$A$12:$H$35,MATCH($D324,RentsUA!$A$12:$H$12,0),FALSE))</f>
        <v/>
      </c>
      <c r="Z324" s="647" t="str">
        <f t="shared" si="67"/>
        <v/>
      </c>
      <c r="AA324" s="1680" t="str">
        <f>IF(H324="","",IF(G324/HLOOKUP($H324,RentsUA!$M$8:$T$9,2,FALSE)&gt;1,"&gt; 80%","&lt;= 80%"))</f>
        <v/>
      </c>
      <c r="AB324" s="1448"/>
      <c r="AC324" s="1448"/>
      <c r="AD324" s="784"/>
      <c r="AE324" s="521"/>
      <c r="AF324" s="1050" t="str">
        <f>IF(AD324="","",IF(AD324=Lists!$U$3,M324,IF(AD324=Lists!$U$4,V324,IF(AD324=Lists!$U$5,Y324-L324,AE324))))</f>
        <v/>
      </c>
      <c r="AG324" s="518" t="str">
        <f t="shared" si="68"/>
        <v/>
      </c>
      <c r="AH324" s="588" t="str">
        <f t="shared" si="69"/>
        <v/>
      </c>
      <c r="AI324" s="588" t="str">
        <f>IF($AF324=0,0,IFERROR(($L324+$AF324)/(HLOOKUP($D324,RentsUA!$K$12:$Q$35,19,FALSE)),""))</f>
        <v/>
      </c>
      <c r="AJ324" s="588" t="str">
        <f>IF($AF324=0,0,IFERROR(($AF324+K324+L324)/(HLOOKUP($D324,RentsUA!$K$12:$Q$35,19,FALSE)),""))</f>
        <v/>
      </c>
      <c r="AK324" s="588" t="str">
        <f t="shared" si="72"/>
        <v/>
      </c>
      <c r="AL324" s="588" t="str">
        <f t="shared" si="73"/>
        <v/>
      </c>
      <c r="AM324" s="1448" t="str">
        <f t="shared" si="74"/>
        <v/>
      </c>
      <c r="AN324" s="1448" t="str">
        <f>IFERROR(AM324*(1+'7a.20YrDetails'!$F$9),"")</f>
        <v/>
      </c>
      <c r="AO324" s="1448" t="str">
        <f>IFERROR(AN324*(1+'7a.20YrDetails'!$F$9),"")</f>
        <v/>
      </c>
      <c r="AP324" s="1448" t="str">
        <f>IFERROR(AO324*(1+'7a.20YrDetails'!$F$9),"")</f>
        <v/>
      </c>
      <c r="AQ324" s="1448" t="str">
        <f>IFERROR(AP324*(1+'7a.20YrDetails'!$F$9),"")</f>
        <v/>
      </c>
      <c r="AR324" s="859"/>
      <c r="AS324" s="857"/>
      <c r="BP324" s="512" t="str">
        <f t="shared" si="75"/>
        <v/>
      </c>
      <c r="BR324" s="512" t="str">
        <f t="shared" si="70"/>
        <v/>
      </c>
    </row>
    <row r="325" spans="1:70" s="512" customFormat="1" ht="12.75">
      <c r="A325" s="514">
        <f t="shared" si="76"/>
        <v>313</v>
      </c>
      <c r="B325" s="592"/>
      <c r="C325" s="590"/>
      <c r="D325" s="515"/>
      <c r="E325" s="515"/>
      <c r="F325" s="516"/>
      <c r="G325" s="517"/>
      <c r="H325" s="515"/>
      <c r="I325" s="1341" t="str">
        <f>IFERROR(G325/HLOOKUP(H325,RentsUA!$B$8:$J$9,2),"")</f>
        <v/>
      </c>
      <c r="J325" s="515"/>
      <c r="K325" s="521"/>
      <c r="L325" s="857">
        <f t="shared" si="65"/>
        <v>0</v>
      </c>
      <c r="M325" s="856"/>
      <c r="N325" s="518">
        <f t="shared" si="66"/>
        <v>0</v>
      </c>
      <c r="O325" s="588" t="str">
        <f>IF($M325=0,"",IFERROR(($L325+$M325)/(HLOOKUP($D325,RentsUA!$K$12:$Q$35,19,FALSE)),""))</f>
        <v/>
      </c>
      <c r="P325" s="588" t="str">
        <f>IF($M325=0,"",IFERROR(($M325+K325+L325)/(HLOOKUP($D325,RentsUA!$K$12:$Q$35,19,FALSE)),""))</f>
        <v/>
      </c>
      <c r="Q325" s="519"/>
      <c r="R325" s="858" t="str">
        <f>IF($Q325=0,"",VLOOKUP($Q325,RentsUA!$A$12:$H$35,MATCH($D325,RentsUA!$A$12:$H$12,0),FALSE))</f>
        <v/>
      </c>
      <c r="S325" s="517"/>
      <c r="T325" s="859"/>
      <c r="U325" s="857"/>
      <c r="V325" s="858" t="str">
        <f t="shared" si="71"/>
        <v/>
      </c>
      <c r="W325" s="590"/>
      <c r="X325" s="519"/>
      <c r="Y325" s="518" t="str">
        <f>IF(X325=0,"",VLOOKUP($X325,RentsUA!$A$12:$H$35,MATCH($D325,RentsUA!$A$12:$H$12,0),FALSE))</f>
        <v/>
      </c>
      <c r="Z325" s="647" t="str">
        <f t="shared" si="67"/>
        <v/>
      </c>
      <c r="AA325" s="1680" t="str">
        <f>IF(H325="","",IF(G325/HLOOKUP($H325,RentsUA!$M$8:$T$9,2,FALSE)&gt;1,"&gt; 80%","&lt;= 80%"))</f>
        <v/>
      </c>
      <c r="AB325" s="1448"/>
      <c r="AC325" s="1448"/>
      <c r="AD325" s="784"/>
      <c r="AE325" s="521"/>
      <c r="AF325" s="1050" t="str">
        <f>IF(AD325="","",IF(AD325=Lists!$U$3,M325,IF(AD325=Lists!$U$4,V325,IF(AD325=Lists!$U$5,Y325-L325,AE325))))</f>
        <v/>
      </c>
      <c r="AG325" s="518" t="str">
        <f t="shared" si="68"/>
        <v/>
      </c>
      <c r="AH325" s="588" t="str">
        <f t="shared" si="69"/>
        <v/>
      </c>
      <c r="AI325" s="588" t="str">
        <f>IF($AF325=0,0,IFERROR(($L325+$AF325)/(HLOOKUP($D325,RentsUA!$K$12:$Q$35,19,FALSE)),""))</f>
        <v/>
      </c>
      <c r="AJ325" s="588" t="str">
        <f>IF($AF325=0,0,IFERROR(($AF325+K325+L325)/(HLOOKUP($D325,RentsUA!$K$12:$Q$35,19,FALSE)),""))</f>
        <v/>
      </c>
      <c r="AK325" s="588" t="str">
        <f t="shared" si="72"/>
        <v/>
      </c>
      <c r="AL325" s="588" t="str">
        <f t="shared" si="73"/>
        <v/>
      </c>
      <c r="AM325" s="1448" t="str">
        <f t="shared" si="74"/>
        <v/>
      </c>
      <c r="AN325" s="1448" t="str">
        <f>IFERROR(AM325*(1+'7a.20YrDetails'!$F$9),"")</f>
        <v/>
      </c>
      <c r="AO325" s="1448" t="str">
        <f>IFERROR(AN325*(1+'7a.20YrDetails'!$F$9),"")</f>
        <v/>
      </c>
      <c r="AP325" s="1448" t="str">
        <f>IFERROR(AO325*(1+'7a.20YrDetails'!$F$9),"")</f>
        <v/>
      </c>
      <c r="AQ325" s="1448" t="str">
        <f>IFERROR(AP325*(1+'7a.20YrDetails'!$F$9),"")</f>
        <v/>
      </c>
      <c r="AR325" s="859"/>
      <c r="AS325" s="857"/>
      <c r="BP325" s="512" t="str">
        <f t="shared" si="75"/>
        <v/>
      </c>
      <c r="BR325" s="512" t="str">
        <f t="shared" si="70"/>
        <v/>
      </c>
    </row>
    <row r="326" spans="1:70" s="512" customFormat="1" ht="12.75">
      <c r="A326" s="514">
        <f t="shared" si="76"/>
        <v>314</v>
      </c>
      <c r="B326" s="592"/>
      <c r="C326" s="590"/>
      <c r="D326" s="515"/>
      <c r="E326" s="515"/>
      <c r="F326" s="516"/>
      <c r="G326" s="517"/>
      <c r="H326" s="515"/>
      <c r="I326" s="1341" t="str">
        <f>IFERROR(G326/HLOOKUP(H326,RentsUA!$B$8:$J$9,2),"")</f>
        <v/>
      </c>
      <c r="J326" s="515"/>
      <c r="K326" s="521"/>
      <c r="L326" s="857">
        <f t="shared" si="65"/>
        <v>0</v>
      </c>
      <c r="M326" s="856"/>
      <c r="N326" s="518">
        <f t="shared" si="66"/>
        <v>0</v>
      </c>
      <c r="O326" s="588" t="str">
        <f>IF($M326=0,"",IFERROR(($L326+$M326)/(HLOOKUP($D326,RentsUA!$K$12:$Q$35,19,FALSE)),""))</f>
        <v/>
      </c>
      <c r="P326" s="588" t="str">
        <f>IF($M326=0,"",IFERROR(($M326+K326+L326)/(HLOOKUP($D326,RentsUA!$K$12:$Q$35,19,FALSE)),""))</f>
        <v/>
      </c>
      <c r="Q326" s="519"/>
      <c r="R326" s="858" t="str">
        <f>IF($Q326=0,"",VLOOKUP($Q326,RentsUA!$A$12:$H$35,MATCH($D326,RentsUA!$A$12:$H$12,0),FALSE))</f>
        <v/>
      </c>
      <c r="S326" s="517"/>
      <c r="T326" s="859"/>
      <c r="U326" s="857"/>
      <c r="V326" s="858" t="str">
        <f t="shared" si="71"/>
        <v/>
      </c>
      <c r="W326" s="590"/>
      <c r="X326" s="519"/>
      <c r="Y326" s="518" t="str">
        <f>IF(X326=0,"",VLOOKUP($X326,RentsUA!$A$12:$H$35,MATCH($D326,RentsUA!$A$12:$H$12,0),FALSE))</f>
        <v/>
      </c>
      <c r="Z326" s="647" t="str">
        <f t="shared" si="67"/>
        <v/>
      </c>
      <c r="AA326" s="1680" t="str">
        <f>IF(H326="","",IF(G326/HLOOKUP($H326,RentsUA!$M$8:$T$9,2,FALSE)&gt;1,"&gt; 80%","&lt;= 80%"))</f>
        <v/>
      </c>
      <c r="AB326" s="1448"/>
      <c r="AC326" s="1448"/>
      <c r="AD326" s="784"/>
      <c r="AE326" s="521"/>
      <c r="AF326" s="1050" t="str">
        <f>IF(AD326="","",IF(AD326=Lists!$U$3,M326,IF(AD326=Lists!$U$4,V326,IF(AD326=Lists!$U$5,Y326-L326,AE326))))</f>
        <v/>
      </c>
      <c r="AG326" s="518" t="str">
        <f t="shared" si="68"/>
        <v/>
      </c>
      <c r="AH326" s="588" t="str">
        <f t="shared" si="69"/>
        <v/>
      </c>
      <c r="AI326" s="588" t="str">
        <f>IF($AF326=0,0,IFERROR(($L326+$AF326)/(HLOOKUP($D326,RentsUA!$K$12:$Q$35,19,FALSE)),""))</f>
        <v/>
      </c>
      <c r="AJ326" s="588" t="str">
        <f>IF($AF326=0,0,IFERROR(($AF326+K326+L326)/(HLOOKUP($D326,RentsUA!$K$12:$Q$35,19,FALSE)),""))</f>
        <v/>
      </c>
      <c r="AK326" s="588" t="str">
        <f t="shared" si="72"/>
        <v/>
      </c>
      <c r="AL326" s="588" t="str">
        <f t="shared" si="73"/>
        <v/>
      </c>
      <c r="AM326" s="1448" t="str">
        <f t="shared" si="74"/>
        <v/>
      </c>
      <c r="AN326" s="1448" t="str">
        <f>IFERROR(AM326*(1+'7a.20YrDetails'!$F$9),"")</f>
        <v/>
      </c>
      <c r="AO326" s="1448" t="str">
        <f>IFERROR(AN326*(1+'7a.20YrDetails'!$F$9),"")</f>
        <v/>
      </c>
      <c r="AP326" s="1448" t="str">
        <f>IFERROR(AO326*(1+'7a.20YrDetails'!$F$9),"")</f>
        <v/>
      </c>
      <c r="AQ326" s="1448" t="str">
        <f>IFERROR(AP326*(1+'7a.20YrDetails'!$F$9),"")</f>
        <v/>
      </c>
      <c r="AR326" s="859"/>
      <c r="AS326" s="857"/>
      <c r="BP326" s="512" t="str">
        <f t="shared" si="75"/>
        <v/>
      </c>
      <c r="BR326" s="512" t="str">
        <f t="shared" si="70"/>
        <v/>
      </c>
    </row>
    <row r="327" spans="1:70" s="512" customFormat="1" ht="12.75">
      <c r="A327" s="514">
        <f t="shared" si="76"/>
        <v>315</v>
      </c>
      <c r="B327" s="592"/>
      <c r="C327" s="590"/>
      <c r="D327" s="515"/>
      <c r="E327" s="515"/>
      <c r="F327" s="516"/>
      <c r="G327" s="517"/>
      <c r="H327" s="515"/>
      <c r="I327" s="1341" t="str">
        <f>IFERROR(G327/HLOOKUP(H327,RentsUA!$B$8:$J$9,2),"")</f>
        <v/>
      </c>
      <c r="J327" s="515"/>
      <c r="K327" s="521"/>
      <c r="L327" s="857">
        <f t="shared" si="65"/>
        <v>0</v>
      </c>
      <c r="M327" s="856"/>
      <c r="N327" s="518">
        <f t="shared" si="66"/>
        <v>0</v>
      </c>
      <c r="O327" s="588" t="str">
        <f>IF($M327=0,"",IFERROR(($L327+$M327)/(HLOOKUP($D327,RentsUA!$K$12:$Q$35,19,FALSE)),""))</f>
        <v/>
      </c>
      <c r="P327" s="588" t="str">
        <f>IF($M327=0,"",IFERROR(($M327+K327+L327)/(HLOOKUP($D327,RentsUA!$K$12:$Q$35,19,FALSE)),""))</f>
        <v/>
      </c>
      <c r="Q327" s="519"/>
      <c r="R327" s="858" t="str">
        <f>IF($Q327=0,"",VLOOKUP($Q327,RentsUA!$A$12:$H$35,MATCH($D327,RentsUA!$A$12:$H$12,0),FALSE))</f>
        <v/>
      </c>
      <c r="S327" s="517"/>
      <c r="T327" s="859"/>
      <c r="U327" s="857"/>
      <c r="V327" s="858" t="str">
        <f t="shared" si="71"/>
        <v/>
      </c>
      <c r="W327" s="590"/>
      <c r="X327" s="519"/>
      <c r="Y327" s="518" t="str">
        <f>IF(X327=0,"",VLOOKUP($X327,RentsUA!$A$12:$H$35,MATCH($D327,RentsUA!$A$12:$H$12,0),FALSE))</f>
        <v/>
      </c>
      <c r="Z327" s="647" t="str">
        <f t="shared" si="67"/>
        <v/>
      </c>
      <c r="AA327" s="1680" t="str">
        <f>IF(H327="","",IF(G327/HLOOKUP($H327,RentsUA!$M$8:$T$9,2,FALSE)&gt;1,"&gt; 80%","&lt;= 80%"))</f>
        <v/>
      </c>
      <c r="AB327" s="1448"/>
      <c r="AC327" s="1448"/>
      <c r="AD327" s="784"/>
      <c r="AE327" s="521"/>
      <c r="AF327" s="1050" t="str">
        <f>IF(AD327="","",IF(AD327=Lists!$U$3,M327,IF(AD327=Lists!$U$4,V327,IF(AD327=Lists!$U$5,Y327-L327,AE327))))</f>
        <v/>
      </c>
      <c r="AG327" s="518" t="str">
        <f t="shared" si="68"/>
        <v/>
      </c>
      <c r="AH327" s="588" t="str">
        <f t="shared" si="69"/>
        <v/>
      </c>
      <c r="AI327" s="588" t="str">
        <f>IF($AF327=0,0,IFERROR(($L327+$AF327)/(HLOOKUP($D327,RentsUA!$K$12:$Q$35,19,FALSE)),""))</f>
        <v/>
      </c>
      <c r="AJ327" s="588" t="str">
        <f>IF($AF327=0,0,IFERROR(($AF327+K327+L327)/(HLOOKUP($D327,RentsUA!$K$12:$Q$35,19,FALSE)),""))</f>
        <v/>
      </c>
      <c r="AK327" s="588" t="str">
        <f t="shared" si="72"/>
        <v/>
      </c>
      <c r="AL327" s="588" t="str">
        <f t="shared" si="73"/>
        <v/>
      </c>
      <c r="AM327" s="1448" t="str">
        <f t="shared" si="74"/>
        <v/>
      </c>
      <c r="AN327" s="1448" t="str">
        <f>IFERROR(AM327*(1+'7a.20YrDetails'!$F$9),"")</f>
        <v/>
      </c>
      <c r="AO327" s="1448" t="str">
        <f>IFERROR(AN327*(1+'7a.20YrDetails'!$F$9),"")</f>
        <v/>
      </c>
      <c r="AP327" s="1448" t="str">
        <f>IFERROR(AO327*(1+'7a.20YrDetails'!$F$9),"")</f>
        <v/>
      </c>
      <c r="AQ327" s="1448" t="str">
        <f>IFERROR(AP327*(1+'7a.20YrDetails'!$F$9),"")</f>
        <v/>
      </c>
      <c r="AR327" s="859"/>
      <c r="AS327" s="857"/>
      <c r="BP327" s="512" t="str">
        <f t="shared" si="75"/>
        <v/>
      </c>
      <c r="BR327" s="512" t="str">
        <f t="shared" si="70"/>
        <v/>
      </c>
    </row>
    <row r="328" spans="1:70" s="512" customFormat="1" ht="12.75">
      <c r="A328" s="514">
        <f t="shared" si="76"/>
        <v>316</v>
      </c>
      <c r="B328" s="592"/>
      <c r="C328" s="590"/>
      <c r="D328" s="515"/>
      <c r="E328" s="515"/>
      <c r="F328" s="516"/>
      <c r="G328" s="517"/>
      <c r="H328" s="515"/>
      <c r="I328" s="1341" t="str">
        <f>IFERROR(G328/HLOOKUP(H328,RentsUA!$B$8:$J$9,2),"")</f>
        <v/>
      </c>
      <c r="J328" s="515"/>
      <c r="K328" s="521"/>
      <c r="L328" s="857">
        <f t="shared" si="65"/>
        <v>0</v>
      </c>
      <c r="M328" s="856"/>
      <c r="N328" s="518">
        <f t="shared" si="66"/>
        <v>0</v>
      </c>
      <c r="O328" s="588" t="str">
        <f>IF($M328=0,"",IFERROR(($L328+$M328)/(HLOOKUP($D328,RentsUA!$K$12:$Q$35,19,FALSE)),""))</f>
        <v/>
      </c>
      <c r="P328" s="588" t="str">
        <f>IF($M328=0,"",IFERROR(($M328+K328+L328)/(HLOOKUP($D328,RentsUA!$K$12:$Q$35,19,FALSE)),""))</f>
        <v/>
      </c>
      <c r="Q328" s="519"/>
      <c r="R328" s="858" t="str">
        <f>IF($Q328=0,"",VLOOKUP($Q328,RentsUA!$A$12:$H$35,MATCH($D328,RentsUA!$A$12:$H$12,0),FALSE))</f>
        <v/>
      </c>
      <c r="S328" s="517"/>
      <c r="T328" s="859"/>
      <c r="U328" s="857"/>
      <c r="V328" s="858" t="str">
        <f t="shared" si="71"/>
        <v/>
      </c>
      <c r="W328" s="590"/>
      <c r="X328" s="519"/>
      <c r="Y328" s="518" t="str">
        <f>IF(X328=0,"",VLOOKUP($X328,RentsUA!$A$12:$H$35,MATCH($D328,RentsUA!$A$12:$H$12,0),FALSE))</f>
        <v/>
      </c>
      <c r="Z328" s="647" t="str">
        <f t="shared" si="67"/>
        <v/>
      </c>
      <c r="AA328" s="1680" t="str">
        <f>IF(H328="","",IF(G328/HLOOKUP($H328,RentsUA!$M$8:$T$9,2,FALSE)&gt;1,"&gt; 80%","&lt;= 80%"))</f>
        <v/>
      </c>
      <c r="AB328" s="1448"/>
      <c r="AC328" s="1448"/>
      <c r="AD328" s="784"/>
      <c r="AE328" s="521"/>
      <c r="AF328" s="1050" t="str">
        <f>IF(AD328="","",IF(AD328=Lists!$U$3,M328,IF(AD328=Lists!$U$4,V328,IF(AD328=Lists!$U$5,Y328-L328,AE328))))</f>
        <v/>
      </c>
      <c r="AG328" s="518" t="str">
        <f t="shared" si="68"/>
        <v/>
      </c>
      <c r="AH328" s="588" t="str">
        <f t="shared" si="69"/>
        <v/>
      </c>
      <c r="AI328" s="588" t="str">
        <f>IF($AF328=0,0,IFERROR(($L328+$AF328)/(HLOOKUP($D328,RentsUA!$K$12:$Q$35,19,FALSE)),""))</f>
        <v/>
      </c>
      <c r="AJ328" s="588" t="str">
        <f>IF($AF328=0,0,IFERROR(($AF328+K328+L328)/(HLOOKUP($D328,RentsUA!$K$12:$Q$35,19,FALSE)),""))</f>
        <v/>
      </c>
      <c r="AK328" s="588" t="str">
        <f t="shared" si="72"/>
        <v/>
      </c>
      <c r="AL328" s="588" t="str">
        <f t="shared" si="73"/>
        <v/>
      </c>
      <c r="AM328" s="1448" t="str">
        <f t="shared" si="74"/>
        <v/>
      </c>
      <c r="AN328" s="1448" t="str">
        <f>IFERROR(AM328*(1+'7a.20YrDetails'!$F$9),"")</f>
        <v/>
      </c>
      <c r="AO328" s="1448" t="str">
        <f>IFERROR(AN328*(1+'7a.20YrDetails'!$F$9),"")</f>
        <v/>
      </c>
      <c r="AP328" s="1448" t="str">
        <f>IFERROR(AO328*(1+'7a.20YrDetails'!$F$9),"")</f>
        <v/>
      </c>
      <c r="AQ328" s="1448" t="str">
        <f>IFERROR(AP328*(1+'7a.20YrDetails'!$F$9),"")</f>
        <v/>
      </c>
      <c r="AR328" s="859"/>
      <c r="AS328" s="857"/>
      <c r="BP328" s="512" t="str">
        <f t="shared" si="75"/>
        <v/>
      </c>
      <c r="BR328" s="512" t="str">
        <f t="shared" si="70"/>
        <v/>
      </c>
    </row>
    <row r="329" spans="1:70" s="512" customFormat="1" ht="12.75">
      <c r="A329" s="514">
        <f t="shared" si="76"/>
        <v>317</v>
      </c>
      <c r="B329" s="592"/>
      <c r="C329" s="590"/>
      <c r="D329" s="515"/>
      <c r="E329" s="515"/>
      <c r="F329" s="516"/>
      <c r="G329" s="517"/>
      <c r="H329" s="515"/>
      <c r="I329" s="1341" t="str">
        <f>IFERROR(G329/HLOOKUP(H329,RentsUA!$B$8:$J$9,2),"")</f>
        <v/>
      </c>
      <c r="J329" s="515"/>
      <c r="K329" s="521"/>
      <c r="L329" s="857">
        <f t="shared" si="65"/>
        <v>0</v>
      </c>
      <c r="M329" s="856"/>
      <c r="N329" s="518">
        <f t="shared" si="66"/>
        <v>0</v>
      </c>
      <c r="O329" s="588" t="str">
        <f>IF($M329=0,"",IFERROR(($L329+$M329)/(HLOOKUP($D329,RentsUA!$K$12:$Q$35,19,FALSE)),""))</f>
        <v/>
      </c>
      <c r="P329" s="588" t="str">
        <f>IF($M329=0,"",IFERROR(($M329+K329+L329)/(HLOOKUP($D329,RentsUA!$K$12:$Q$35,19,FALSE)),""))</f>
        <v/>
      </c>
      <c r="Q329" s="519"/>
      <c r="R329" s="858" t="str">
        <f>IF($Q329=0,"",VLOOKUP($Q329,RentsUA!$A$12:$H$35,MATCH($D329,RentsUA!$A$12:$H$12,0),FALSE))</f>
        <v/>
      </c>
      <c r="S329" s="517"/>
      <c r="T329" s="859"/>
      <c r="U329" s="857"/>
      <c r="V329" s="858" t="str">
        <f t="shared" si="71"/>
        <v/>
      </c>
      <c r="W329" s="590"/>
      <c r="X329" s="519"/>
      <c r="Y329" s="518" t="str">
        <f>IF(X329=0,"",VLOOKUP($X329,RentsUA!$A$12:$H$35,MATCH($D329,RentsUA!$A$12:$H$12,0),FALSE))</f>
        <v/>
      </c>
      <c r="Z329" s="647" t="str">
        <f t="shared" si="67"/>
        <v/>
      </c>
      <c r="AA329" s="1680" t="str">
        <f>IF(H329="","",IF(G329/HLOOKUP($H329,RentsUA!$M$8:$T$9,2,FALSE)&gt;1,"&gt; 80%","&lt;= 80%"))</f>
        <v/>
      </c>
      <c r="AB329" s="1448"/>
      <c r="AC329" s="1448"/>
      <c r="AD329" s="784"/>
      <c r="AE329" s="521"/>
      <c r="AF329" s="1050" t="str">
        <f>IF(AD329="","",IF(AD329=Lists!$U$3,M329,IF(AD329=Lists!$U$4,V329,IF(AD329=Lists!$U$5,Y329-L329,AE329))))</f>
        <v/>
      </c>
      <c r="AG329" s="518" t="str">
        <f t="shared" si="68"/>
        <v/>
      </c>
      <c r="AH329" s="588" t="str">
        <f t="shared" si="69"/>
        <v/>
      </c>
      <c r="AI329" s="588" t="str">
        <f>IF($AF329=0,0,IFERROR(($L329+$AF329)/(HLOOKUP($D329,RentsUA!$K$12:$Q$35,19,FALSE)),""))</f>
        <v/>
      </c>
      <c r="AJ329" s="588" t="str">
        <f>IF($AF329=0,0,IFERROR(($AF329+K329+L329)/(HLOOKUP($D329,RentsUA!$K$12:$Q$35,19,FALSE)),""))</f>
        <v/>
      </c>
      <c r="AK329" s="588" t="str">
        <f t="shared" si="72"/>
        <v/>
      </c>
      <c r="AL329" s="588" t="str">
        <f t="shared" si="73"/>
        <v/>
      </c>
      <c r="AM329" s="1448" t="str">
        <f t="shared" si="74"/>
        <v/>
      </c>
      <c r="AN329" s="1448" t="str">
        <f>IFERROR(AM329*(1+'7a.20YrDetails'!$F$9),"")</f>
        <v/>
      </c>
      <c r="AO329" s="1448" t="str">
        <f>IFERROR(AN329*(1+'7a.20YrDetails'!$F$9),"")</f>
        <v/>
      </c>
      <c r="AP329" s="1448" t="str">
        <f>IFERROR(AO329*(1+'7a.20YrDetails'!$F$9),"")</f>
        <v/>
      </c>
      <c r="AQ329" s="1448" t="str">
        <f>IFERROR(AP329*(1+'7a.20YrDetails'!$F$9),"")</f>
        <v/>
      </c>
      <c r="AR329" s="859"/>
      <c r="AS329" s="857"/>
      <c r="BP329" s="512" t="str">
        <f t="shared" si="75"/>
        <v/>
      </c>
      <c r="BR329" s="512" t="str">
        <f t="shared" si="70"/>
        <v/>
      </c>
    </row>
    <row r="330" spans="1:70" s="512" customFormat="1" ht="12.75">
      <c r="A330" s="514">
        <f t="shared" si="76"/>
        <v>318</v>
      </c>
      <c r="B330" s="592"/>
      <c r="C330" s="590"/>
      <c r="D330" s="515"/>
      <c r="E330" s="515"/>
      <c r="F330" s="516"/>
      <c r="G330" s="517"/>
      <c r="H330" s="515"/>
      <c r="I330" s="1341" t="str">
        <f>IFERROR(G330/HLOOKUP(H330,RentsUA!$B$8:$J$9,2),"")</f>
        <v/>
      </c>
      <c r="J330" s="515"/>
      <c r="K330" s="521"/>
      <c r="L330" s="857">
        <f t="shared" si="65"/>
        <v>0</v>
      </c>
      <c r="M330" s="856"/>
      <c r="N330" s="518">
        <f t="shared" si="66"/>
        <v>0</v>
      </c>
      <c r="O330" s="588" t="str">
        <f>IF($M330=0,"",IFERROR(($L330+$M330)/(HLOOKUP($D330,RentsUA!$K$12:$Q$35,19,FALSE)),""))</f>
        <v/>
      </c>
      <c r="P330" s="588" t="str">
        <f>IF($M330=0,"",IFERROR(($M330+K330+L330)/(HLOOKUP($D330,RentsUA!$K$12:$Q$35,19,FALSE)),""))</f>
        <v/>
      </c>
      <c r="Q330" s="519"/>
      <c r="R330" s="858" t="str">
        <f>IF($Q330=0,"",VLOOKUP($Q330,RentsUA!$A$12:$H$35,MATCH($D330,RentsUA!$A$12:$H$12,0),FALSE))</f>
        <v/>
      </c>
      <c r="S330" s="517"/>
      <c r="T330" s="859"/>
      <c r="U330" s="857"/>
      <c r="V330" s="858" t="str">
        <f t="shared" si="71"/>
        <v/>
      </c>
      <c r="W330" s="590"/>
      <c r="X330" s="519"/>
      <c r="Y330" s="518" t="str">
        <f>IF(X330=0,"",VLOOKUP($X330,RentsUA!$A$12:$H$35,MATCH($D330,RentsUA!$A$12:$H$12,0),FALSE))</f>
        <v/>
      </c>
      <c r="Z330" s="647" t="str">
        <f t="shared" si="67"/>
        <v/>
      </c>
      <c r="AA330" s="1680" t="str">
        <f>IF(H330="","",IF(G330/HLOOKUP($H330,RentsUA!$M$8:$T$9,2,FALSE)&gt;1,"&gt; 80%","&lt;= 80%"))</f>
        <v/>
      </c>
      <c r="AB330" s="1448"/>
      <c r="AC330" s="1448"/>
      <c r="AD330" s="784"/>
      <c r="AE330" s="521"/>
      <c r="AF330" s="1050" t="str">
        <f>IF(AD330="","",IF(AD330=Lists!$U$3,M330,IF(AD330=Lists!$U$4,V330,IF(AD330=Lists!$U$5,Y330-L330,AE330))))</f>
        <v/>
      </c>
      <c r="AG330" s="518" t="str">
        <f t="shared" si="68"/>
        <v/>
      </c>
      <c r="AH330" s="588" t="str">
        <f t="shared" si="69"/>
        <v/>
      </c>
      <c r="AI330" s="588" t="str">
        <f>IF($AF330=0,0,IFERROR(($L330+$AF330)/(HLOOKUP($D330,RentsUA!$K$12:$Q$35,19,FALSE)),""))</f>
        <v/>
      </c>
      <c r="AJ330" s="588" t="str">
        <f>IF($AF330=0,0,IFERROR(($AF330+K330+L330)/(HLOOKUP($D330,RentsUA!$K$12:$Q$35,19,FALSE)),""))</f>
        <v/>
      </c>
      <c r="AK330" s="588" t="str">
        <f t="shared" si="72"/>
        <v/>
      </c>
      <c r="AL330" s="588" t="str">
        <f t="shared" si="73"/>
        <v/>
      </c>
      <c r="AM330" s="1448" t="str">
        <f t="shared" si="74"/>
        <v/>
      </c>
      <c r="AN330" s="1448" t="str">
        <f>IFERROR(AM330*(1+'7a.20YrDetails'!$F$9),"")</f>
        <v/>
      </c>
      <c r="AO330" s="1448" t="str">
        <f>IFERROR(AN330*(1+'7a.20YrDetails'!$F$9),"")</f>
        <v/>
      </c>
      <c r="AP330" s="1448" t="str">
        <f>IFERROR(AO330*(1+'7a.20YrDetails'!$F$9),"")</f>
        <v/>
      </c>
      <c r="AQ330" s="1448" t="str">
        <f>IFERROR(AP330*(1+'7a.20YrDetails'!$F$9),"")</f>
        <v/>
      </c>
      <c r="AR330" s="859"/>
      <c r="AS330" s="857"/>
      <c r="BP330" s="512" t="str">
        <f t="shared" si="75"/>
        <v/>
      </c>
      <c r="BR330" s="512" t="str">
        <f t="shared" si="70"/>
        <v/>
      </c>
    </row>
    <row r="331" spans="1:70" s="512" customFormat="1" ht="12.75">
      <c r="A331" s="514">
        <f t="shared" si="76"/>
        <v>319</v>
      </c>
      <c r="B331" s="592"/>
      <c r="C331" s="590"/>
      <c r="D331" s="515"/>
      <c r="E331" s="515"/>
      <c r="F331" s="516"/>
      <c r="G331" s="517"/>
      <c r="H331" s="515"/>
      <c r="I331" s="1341" t="str">
        <f>IFERROR(G331/HLOOKUP(H331,RentsUA!$B$8:$J$9,2),"")</f>
        <v/>
      </c>
      <c r="J331" s="515"/>
      <c r="K331" s="521"/>
      <c r="L331" s="857">
        <f t="shared" si="65"/>
        <v>0</v>
      </c>
      <c r="M331" s="856"/>
      <c r="N331" s="518">
        <f t="shared" si="66"/>
        <v>0</v>
      </c>
      <c r="O331" s="588" t="str">
        <f>IF($M331=0,"",IFERROR(($L331+$M331)/(HLOOKUP($D331,RentsUA!$K$12:$Q$35,19,FALSE)),""))</f>
        <v/>
      </c>
      <c r="P331" s="588" t="str">
        <f>IF($M331=0,"",IFERROR(($M331+K331+L331)/(HLOOKUP($D331,RentsUA!$K$12:$Q$35,19,FALSE)),""))</f>
        <v/>
      </c>
      <c r="Q331" s="519"/>
      <c r="R331" s="858" t="str">
        <f>IF($Q331=0,"",VLOOKUP($Q331,RentsUA!$A$12:$H$35,MATCH($D331,RentsUA!$A$12:$H$12,0),FALSE))</f>
        <v/>
      </c>
      <c r="S331" s="517"/>
      <c r="T331" s="859"/>
      <c r="U331" s="857"/>
      <c r="V331" s="858" t="str">
        <f t="shared" si="71"/>
        <v/>
      </c>
      <c r="W331" s="590"/>
      <c r="X331" s="519"/>
      <c r="Y331" s="518" t="str">
        <f>IF(X331=0,"",VLOOKUP($X331,RentsUA!$A$12:$H$35,MATCH($D331,RentsUA!$A$12:$H$12,0),FALSE))</f>
        <v/>
      </c>
      <c r="Z331" s="647" t="str">
        <f t="shared" si="67"/>
        <v/>
      </c>
      <c r="AA331" s="1680" t="str">
        <f>IF(H331="","",IF(G331/HLOOKUP($H331,RentsUA!$M$8:$T$9,2,FALSE)&gt;1,"&gt; 80%","&lt;= 80%"))</f>
        <v/>
      </c>
      <c r="AB331" s="1448"/>
      <c r="AC331" s="1448"/>
      <c r="AD331" s="784"/>
      <c r="AE331" s="521"/>
      <c r="AF331" s="1050" t="str">
        <f>IF(AD331="","",IF(AD331=Lists!$U$3,M331,IF(AD331=Lists!$U$4,V331,IF(AD331=Lists!$U$5,Y331-L331,AE331))))</f>
        <v/>
      </c>
      <c r="AG331" s="518" t="str">
        <f t="shared" si="68"/>
        <v/>
      </c>
      <c r="AH331" s="588" t="str">
        <f t="shared" si="69"/>
        <v/>
      </c>
      <c r="AI331" s="588" t="str">
        <f>IF($AF331=0,0,IFERROR(($L331+$AF331)/(HLOOKUP($D331,RentsUA!$K$12:$Q$35,19,FALSE)),""))</f>
        <v/>
      </c>
      <c r="AJ331" s="588" t="str">
        <f>IF($AF331=0,0,IFERROR(($AF331+K331+L331)/(HLOOKUP($D331,RentsUA!$K$12:$Q$35,19,FALSE)),""))</f>
        <v/>
      </c>
      <c r="AK331" s="588" t="str">
        <f t="shared" si="72"/>
        <v/>
      </c>
      <c r="AL331" s="588" t="str">
        <f t="shared" si="73"/>
        <v/>
      </c>
      <c r="AM331" s="1448" t="str">
        <f t="shared" si="74"/>
        <v/>
      </c>
      <c r="AN331" s="1448" t="str">
        <f>IFERROR(AM331*(1+'7a.20YrDetails'!$F$9),"")</f>
        <v/>
      </c>
      <c r="AO331" s="1448" t="str">
        <f>IFERROR(AN331*(1+'7a.20YrDetails'!$F$9),"")</f>
        <v/>
      </c>
      <c r="AP331" s="1448" t="str">
        <f>IFERROR(AO331*(1+'7a.20YrDetails'!$F$9),"")</f>
        <v/>
      </c>
      <c r="AQ331" s="1448" t="str">
        <f>IFERROR(AP331*(1+'7a.20YrDetails'!$F$9),"")</f>
        <v/>
      </c>
      <c r="AR331" s="859"/>
      <c r="AS331" s="857"/>
      <c r="BP331" s="512" t="str">
        <f t="shared" si="75"/>
        <v/>
      </c>
      <c r="BR331" s="512" t="str">
        <f t="shared" si="70"/>
        <v/>
      </c>
    </row>
    <row r="332" spans="1:70" s="512" customFormat="1" ht="12.75">
      <c r="A332" s="514">
        <f t="shared" si="76"/>
        <v>320</v>
      </c>
      <c r="B332" s="592"/>
      <c r="C332" s="590"/>
      <c r="D332" s="515"/>
      <c r="E332" s="515"/>
      <c r="F332" s="516"/>
      <c r="G332" s="517"/>
      <c r="H332" s="515"/>
      <c r="I332" s="1341" t="str">
        <f>IFERROR(G332/HLOOKUP(H332,RentsUA!$B$8:$J$9,2),"")</f>
        <v/>
      </c>
      <c r="J332" s="515"/>
      <c r="K332" s="521"/>
      <c r="L332" s="857">
        <f t="shared" si="65"/>
        <v>0</v>
      </c>
      <c r="M332" s="856"/>
      <c r="N332" s="518">
        <f t="shared" si="66"/>
        <v>0</v>
      </c>
      <c r="O332" s="588" t="str">
        <f>IF($M332=0,"",IFERROR(($L332+$M332)/(HLOOKUP($D332,RentsUA!$K$12:$Q$35,19,FALSE)),""))</f>
        <v/>
      </c>
      <c r="P332" s="588" t="str">
        <f>IF($M332=0,"",IFERROR(($M332+K332+L332)/(HLOOKUP($D332,RentsUA!$K$12:$Q$35,19,FALSE)),""))</f>
        <v/>
      </c>
      <c r="Q332" s="519"/>
      <c r="R332" s="858" t="str">
        <f>IF($Q332=0,"",VLOOKUP($Q332,RentsUA!$A$12:$H$35,MATCH($D332,RentsUA!$A$12:$H$12,0),FALSE))</f>
        <v/>
      </c>
      <c r="S332" s="517"/>
      <c r="T332" s="859"/>
      <c r="U332" s="857"/>
      <c r="V332" s="858" t="str">
        <f t="shared" si="71"/>
        <v/>
      </c>
      <c r="W332" s="590"/>
      <c r="X332" s="519"/>
      <c r="Y332" s="518" t="str">
        <f>IF(X332=0,"",VLOOKUP($X332,RentsUA!$A$12:$H$35,MATCH($D332,RentsUA!$A$12:$H$12,0),FALSE))</f>
        <v/>
      </c>
      <c r="Z332" s="647" t="str">
        <f t="shared" si="67"/>
        <v/>
      </c>
      <c r="AA332" s="1680" t="str">
        <f>IF(H332="","",IF(G332/HLOOKUP($H332,RentsUA!$M$8:$T$9,2,FALSE)&gt;1,"&gt; 80%","&lt;= 80%"))</f>
        <v/>
      </c>
      <c r="AB332" s="1448"/>
      <c r="AC332" s="1448"/>
      <c r="AD332" s="784"/>
      <c r="AE332" s="521"/>
      <c r="AF332" s="1050" t="str">
        <f>IF(AD332="","",IF(AD332=Lists!$U$3,M332,IF(AD332=Lists!$U$4,V332,IF(AD332=Lists!$U$5,Y332-L332,AE332))))</f>
        <v/>
      </c>
      <c r="AG332" s="518" t="str">
        <f t="shared" si="68"/>
        <v/>
      </c>
      <c r="AH332" s="588" t="str">
        <f t="shared" si="69"/>
        <v/>
      </c>
      <c r="AI332" s="588" t="str">
        <f>IF($AF332=0,0,IFERROR(($L332+$AF332)/(HLOOKUP($D332,RentsUA!$K$12:$Q$35,19,FALSE)),""))</f>
        <v/>
      </c>
      <c r="AJ332" s="588" t="str">
        <f>IF($AF332=0,0,IFERROR(($AF332+K332+L332)/(HLOOKUP($D332,RentsUA!$K$12:$Q$35,19,FALSE)),""))</f>
        <v/>
      </c>
      <c r="AK332" s="588" t="str">
        <f t="shared" si="72"/>
        <v/>
      </c>
      <c r="AL332" s="588" t="str">
        <f t="shared" si="73"/>
        <v/>
      </c>
      <c r="AM332" s="1448" t="str">
        <f t="shared" si="74"/>
        <v/>
      </c>
      <c r="AN332" s="1448" t="str">
        <f>IFERROR(AM332*(1+'7a.20YrDetails'!$F$9),"")</f>
        <v/>
      </c>
      <c r="AO332" s="1448" t="str">
        <f>IFERROR(AN332*(1+'7a.20YrDetails'!$F$9),"")</f>
        <v/>
      </c>
      <c r="AP332" s="1448" t="str">
        <f>IFERROR(AO332*(1+'7a.20YrDetails'!$F$9),"")</f>
        <v/>
      </c>
      <c r="AQ332" s="1448" t="str">
        <f>IFERROR(AP332*(1+'7a.20YrDetails'!$F$9),"")</f>
        <v/>
      </c>
      <c r="AR332" s="859"/>
      <c r="AS332" s="857"/>
      <c r="BP332" s="512" t="str">
        <f t="shared" si="75"/>
        <v/>
      </c>
      <c r="BR332" s="512" t="str">
        <f t="shared" si="70"/>
        <v/>
      </c>
    </row>
    <row r="333" spans="1:70" s="512" customFormat="1" ht="12.75">
      <c r="A333" s="514">
        <f t="shared" si="76"/>
        <v>321</v>
      </c>
      <c r="B333" s="592"/>
      <c r="C333" s="590"/>
      <c r="D333" s="515"/>
      <c r="E333" s="515"/>
      <c r="F333" s="516"/>
      <c r="G333" s="517"/>
      <c r="H333" s="515"/>
      <c r="I333" s="1341" t="str">
        <f>IFERROR(G333/HLOOKUP(H333,RentsUA!$B$8:$J$9,2),"")</f>
        <v/>
      </c>
      <c r="J333" s="515"/>
      <c r="K333" s="521"/>
      <c r="L333" s="857">
        <f t="shared" ref="L333:L396" si="77">IF(D333="",0,HLOOKUP($D333,UA,7,FALSE))</f>
        <v>0</v>
      </c>
      <c r="M333" s="856"/>
      <c r="N333" s="518">
        <f t="shared" ref="N333:N396" si="78">M333+L333</f>
        <v>0</v>
      </c>
      <c r="O333" s="588" t="str">
        <f>IF($M333=0,"",IFERROR(($L333+$M333)/(HLOOKUP($D333,RentsUA!$K$12:$Q$35,19,FALSE)),""))</f>
        <v/>
      </c>
      <c r="P333" s="588" t="str">
        <f>IF($M333=0,"",IFERROR(($M333+K333+L333)/(HLOOKUP($D333,RentsUA!$K$12:$Q$35,19,FALSE)),""))</f>
        <v/>
      </c>
      <c r="Q333" s="519"/>
      <c r="R333" s="858" t="str">
        <f>IF($Q333=0,"",VLOOKUP($Q333,RentsUA!$A$12:$H$35,MATCH($D333,RentsUA!$A$12:$H$12,0),FALSE))</f>
        <v/>
      </c>
      <c r="S333" s="517"/>
      <c r="T333" s="859"/>
      <c r="U333" s="857"/>
      <c r="V333" s="858" t="str">
        <f t="shared" si="71"/>
        <v/>
      </c>
      <c r="W333" s="590"/>
      <c r="X333" s="519"/>
      <c r="Y333" s="518" t="str">
        <f>IF(X333=0,"",VLOOKUP($X333,RentsUA!$A$12:$H$35,MATCH($D333,RentsUA!$A$12:$H$12,0),FALSE))</f>
        <v/>
      </c>
      <c r="Z333" s="647" t="str">
        <f t="shared" ref="Z333:Z396" si="79">IF(Y333&lt;&gt;"",Y333-L333,"")</f>
        <v/>
      </c>
      <c r="AA333" s="1680" t="str">
        <f>IF(H333="","",IF(G333/HLOOKUP($H333,RentsUA!$M$8:$T$9,2,FALSE)&gt;1,"&gt; 80%","&lt;= 80%"))</f>
        <v/>
      </c>
      <c r="AB333" s="1448"/>
      <c r="AC333" s="1448"/>
      <c r="AD333" s="784"/>
      <c r="AE333" s="521"/>
      <c r="AF333" s="1050" t="str">
        <f>IF(AD333="","",IF(AD333=Lists!$U$3,M333,IF(AD333=Lists!$U$4,V333,IF(AD333=Lists!$U$5,Y333-L333,AE333))))</f>
        <v/>
      </c>
      <c r="AG333" s="518" t="str">
        <f t="shared" ref="AG333:AG396" si="80">IFERROR(AF333+L333,"")</f>
        <v/>
      </c>
      <c r="AH333" s="588" t="str">
        <f t="shared" ref="AH333:AH396" si="81">IFERROR(($AF333-$M333)/$M333,"")</f>
        <v/>
      </c>
      <c r="AI333" s="588" t="str">
        <f>IF($AF333=0,0,IFERROR(($L333+$AF333)/(HLOOKUP($D333,RentsUA!$K$12:$Q$35,19,FALSE)),""))</f>
        <v/>
      </c>
      <c r="AJ333" s="588" t="str">
        <f>IF($AF333=0,0,IFERROR(($AF333+K333+L333)/(HLOOKUP($D333,RentsUA!$K$12:$Q$35,19,FALSE)),""))</f>
        <v/>
      </c>
      <c r="AK333" s="588" t="str">
        <f t="shared" si="72"/>
        <v/>
      </c>
      <c r="AL333" s="588" t="str">
        <f t="shared" si="73"/>
        <v/>
      </c>
      <c r="AM333" s="1448" t="str">
        <f t="shared" si="74"/>
        <v/>
      </c>
      <c r="AN333" s="1448" t="str">
        <f>IFERROR(AM333*(1+'7a.20YrDetails'!$F$9),"")</f>
        <v/>
      </c>
      <c r="AO333" s="1448" t="str">
        <f>IFERROR(AN333*(1+'7a.20YrDetails'!$F$9),"")</f>
        <v/>
      </c>
      <c r="AP333" s="1448" t="str">
        <f>IFERROR(AO333*(1+'7a.20YrDetails'!$F$9),"")</f>
        <v/>
      </c>
      <c r="AQ333" s="1448" t="str">
        <f>IFERROR(AP333*(1+'7a.20YrDetails'!$F$9),"")</f>
        <v/>
      </c>
      <c r="AR333" s="859"/>
      <c r="AS333" s="857"/>
      <c r="BP333" s="512" t="str">
        <f t="shared" si="75"/>
        <v/>
      </c>
      <c r="BR333" s="512" t="str">
        <f t="shared" ref="BR333:BR396" si="82">IF(X333="","",CONCATENATE("MOHCD ",X333*100,"%"))</f>
        <v/>
      </c>
    </row>
    <row r="334" spans="1:70" s="512" customFormat="1" ht="12.75">
      <c r="A334" s="514">
        <f t="shared" si="76"/>
        <v>322</v>
      </c>
      <c r="B334" s="592"/>
      <c r="C334" s="590"/>
      <c r="D334" s="515"/>
      <c r="E334" s="515"/>
      <c r="F334" s="516"/>
      <c r="G334" s="517"/>
      <c r="H334" s="515"/>
      <c r="I334" s="1341" t="str">
        <f>IFERROR(G334/HLOOKUP(H334,RentsUA!$B$8:$J$9,2),"")</f>
        <v/>
      </c>
      <c r="J334" s="515"/>
      <c r="K334" s="521"/>
      <c r="L334" s="857">
        <f t="shared" si="77"/>
        <v>0</v>
      </c>
      <c r="M334" s="856"/>
      <c r="N334" s="518">
        <f t="shared" si="78"/>
        <v>0</v>
      </c>
      <c r="O334" s="588" t="str">
        <f>IF($M334=0,"",IFERROR(($L334+$M334)/(HLOOKUP($D334,RentsUA!$K$12:$Q$35,19,FALSE)),""))</f>
        <v/>
      </c>
      <c r="P334" s="588" t="str">
        <f>IF($M334=0,"",IFERROR(($M334+K334+L334)/(HLOOKUP($D334,RentsUA!$K$12:$Q$35,19,FALSE)),""))</f>
        <v/>
      </c>
      <c r="Q334" s="519"/>
      <c r="R334" s="858" t="str">
        <f>IF($Q334=0,"",VLOOKUP($Q334,RentsUA!$A$12:$H$35,MATCH($D334,RentsUA!$A$12:$H$12,0),FALSE))</f>
        <v/>
      </c>
      <c r="S334" s="517"/>
      <c r="T334" s="859"/>
      <c r="U334" s="857"/>
      <c r="V334" s="858" t="str">
        <f t="shared" ref="V334:V397" si="83">IF(Q334&lt;&gt;"",R334-L334,IF(U334&lt;&gt;0,U334-L334,""))</f>
        <v/>
      </c>
      <c r="W334" s="590"/>
      <c r="X334" s="519"/>
      <c r="Y334" s="518" t="str">
        <f>IF(X334=0,"",VLOOKUP($X334,RentsUA!$A$12:$H$35,MATCH($D334,RentsUA!$A$12:$H$12,0),FALSE))</f>
        <v/>
      </c>
      <c r="Z334" s="647" t="str">
        <f t="shared" si="79"/>
        <v/>
      </c>
      <c r="AA334" s="1680" t="str">
        <f>IF(H334="","",IF(G334/HLOOKUP($H334,RentsUA!$M$8:$T$9,2,FALSE)&gt;1,"&gt; 80%","&lt;= 80%"))</f>
        <v/>
      </c>
      <c r="AB334" s="1448"/>
      <c r="AC334" s="1448"/>
      <c r="AD334" s="784"/>
      <c r="AE334" s="521"/>
      <c r="AF334" s="1050" t="str">
        <f>IF(AD334="","",IF(AD334=Lists!$U$3,M334,IF(AD334=Lists!$U$4,V334,IF(AD334=Lists!$U$5,Y334-L334,AE334))))</f>
        <v/>
      </c>
      <c r="AG334" s="518" t="str">
        <f t="shared" si="80"/>
        <v/>
      </c>
      <c r="AH334" s="588" t="str">
        <f t="shared" si="81"/>
        <v/>
      </c>
      <c r="AI334" s="588" t="str">
        <f>IF($AF334=0,0,IFERROR(($L334+$AF334)/(HLOOKUP($D334,RentsUA!$K$12:$Q$35,19,FALSE)),""))</f>
        <v/>
      </c>
      <c r="AJ334" s="588" t="str">
        <f>IF($AF334=0,0,IFERROR(($AF334+K334+L334)/(HLOOKUP($D334,RentsUA!$K$12:$Q$35,19,FALSE)),""))</f>
        <v/>
      </c>
      <c r="AK334" s="588" t="str">
        <f t="shared" ref="AK334:AK397" si="84">IFERROR(AG334*12/G334,"")</f>
        <v/>
      </c>
      <c r="AL334" s="588" t="str">
        <f t="shared" ref="AL334:AL397" si="85">IFERROR(AF334*12/$G334,"")</f>
        <v/>
      </c>
      <c r="AM334" s="1448" t="str">
        <f t="shared" ref="AM334:AM397" si="86">AF334</f>
        <v/>
      </c>
      <c r="AN334" s="1448" t="str">
        <f>IFERROR(AM334*(1+'7a.20YrDetails'!$F$9),"")</f>
        <v/>
      </c>
      <c r="AO334" s="1448" t="str">
        <f>IFERROR(AN334*(1+'7a.20YrDetails'!$F$9),"")</f>
        <v/>
      </c>
      <c r="AP334" s="1448" t="str">
        <f>IFERROR(AO334*(1+'7a.20YrDetails'!$F$9),"")</f>
        <v/>
      </c>
      <c r="AQ334" s="1448" t="str">
        <f>IFERROR(AP334*(1+'7a.20YrDetails'!$F$9),"")</f>
        <v/>
      </c>
      <c r="AR334" s="859"/>
      <c r="AS334" s="857"/>
      <c r="BP334" s="512" t="str">
        <f t="shared" ref="BP334:BP397" si="87">IF(Q334&lt;&gt;"","MOHCD "&amp;Q334*100&amp;"%",IF(AND(Q334="",S334&lt;&gt;""),CONCATENATE(S334, " ",T334*100,"%"),""))</f>
        <v/>
      </c>
      <c r="BR334" s="512" t="str">
        <f t="shared" si="82"/>
        <v/>
      </c>
    </row>
    <row r="335" spans="1:70" s="512" customFormat="1" ht="12.75">
      <c r="A335" s="514">
        <f t="shared" ref="A335:A398" si="88">A334+1</f>
        <v>323</v>
      </c>
      <c r="B335" s="592"/>
      <c r="C335" s="590"/>
      <c r="D335" s="515"/>
      <c r="E335" s="515"/>
      <c r="F335" s="516"/>
      <c r="G335" s="517"/>
      <c r="H335" s="515"/>
      <c r="I335" s="1341" t="str">
        <f>IFERROR(G335/HLOOKUP(H335,RentsUA!$B$8:$J$9,2),"")</f>
        <v/>
      </c>
      <c r="J335" s="515"/>
      <c r="K335" s="521"/>
      <c r="L335" s="857">
        <f t="shared" si="77"/>
        <v>0</v>
      </c>
      <c r="M335" s="856"/>
      <c r="N335" s="518">
        <f t="shared" si="78"/>
        <v>0</v>
      </c>
      <c r="O335" s="588" t="str">
        <f>IF($M335=0,"",IFERROR(($L335+$M335)/(HLOOKUP($D335,RentsUA!$K$12:$Q$35,19,FALSE)),""))</f>
        <v/>
      </c>
      <c r="P335" s="588" t="str">
        <f>IF($M335=0,"",IFERROR(($M335+K335+L335)/(HLOOKUP($D335,RentsUA!$K$12:$Q$35,19,FALSE)),""))</f>
        <v/>
      </c>
      <c r="Q335" s="519"/>
      <c r="R335" s="858" t="str">
        <f>IF($Q335=0,"",VLOOKUP($Q335,RentsUA!$A$12:$H$35,MATCH($D335,RentsUA!$A$12:$H$12,0),FALSE))</f>
        <v/>
      </c>
      <c r="S335" s="517"/>
      <c r="T335" s="859"/>
      <c r="U335" s="857"/>
      <c r="V335" s="858" t="str">
        <f t="shared" si="83"/>
        <v/>
      </c>
      <c r="W335" s="590"/>
      <c r="X335" s="519"/>
      <c r="Y335" s="518" t="str">
        <f>IF(X335=0,"",VLOOKUP($X335,RentsUA!$A$12:$H$35,MATCH($D335,RentsUA!$A$12:$H$12,0),FALSE))</f>
        <v/>
      </c>
      <c r="Z335" s="647" t="str">
        <f t="shared" si="79"/>
        <v/>
      </c>
      <c r="AA335" s="1680" t="str">
        <f>IF(H335="","",IF(G335/HLOOKUP($H335,RentsUA!$M$8:$T$9,2,FALSE)&gt;1,"&gt; 80%","&lt;= 80%"))</f>
        <v/>
      </c>
      <c r="AB335" s="1448"/>
      <c r="AC335" s="1448"/>
      <c r="AD335" s="784"/>
      <c r="AE335" s="521"/>
      <c r="AF335" s="1050" t="str">
        <f>IF(AD335="","",IF(AD335=Lists!$U$3,M335,IF(AD335=Lists!$U$4,V335,IF(AD335=Lists!$U$5,Y335-L335,AE335))))</f>
        <v/>
      </c>
      <c r="AG335" s="518" t="str">
        <f t="shared" si="80"/>
        <v/>
      </c>
      <c r="AH335" s="588" t="str">
        <f t="shared" si="81"/>
        <v/>
      </c>
      <c r="AI335" s="588" t="str">
        <f>IF($AF335=0,0,IFERROR(($L335+$AF335)/(HLOOKUP($D335,RentsUA!$K$12:$Q$35,19,FALSE)),""))</f>
        <v/>
      </c>
      <c r="AJ335" s="588" t="str">
        <f>IF($AF335=0,0,IFERROR(($AF335+K335+L335)/(HLOOKUP($D335,RentsUA!$K$12:$Q$35,19,FALSE)),""))</f>
        <v/>
      </c>
      <c r="AK335" s="588" t="str">
        <f t="shared" si="84"/>
        <v/>
      </c>
      <c r="AL335" s="588" t="str">
        <f t="shared" si="85"/>
        <v/>
      </c>
      <c r="AM335" s="1448" t="str">
        <f t="shared" si="86"/>
        <v/>
      </c>
      <c r="AN335" s="1448" t="str">
        <f>IFERROR(AM335*(1+'7a.20YrDetails'!$F$9),"")</f>
        <v/>
      </c>
      <c r="AO335" s="1448" t="str">
        <f>IFERROR(AN335*(1+'7a.20YrDetails'!$F$9),"")</f>
        <v/>
      </c>
      <c r="AP335" s="1448" t="str">
        <f>IFERROR(AO335*(1+'7a.20YrDetails'!$F$9),"")</f>
        <v/>
      </c>
      <c r="AQ335" s="1448" t="str">
        <f>IFERROR(AP335*(1+'7a.20YrDetails'!$F$9),"")</f>
        <v/>
      </c>
      <c r="AR335" s="859"/>
      <c r="AS335" s="857"/>
      <c r="BP335" s="512" t="str">
        <f t="shared" si="87"/>
        <v/>
      </c>
      <c r="BR335" s="512" t="str">
        <f t="shared" si="82"/>
        <v/>
      </c>
    </row>
    <row r="336" spans="1:70" s="512" customFormat="1" ht="12.75">
      <c r="A336" s="514">
        <f t="shared" si="88"/>
        <v>324</v>
      </c>
      <c r="B336" s="592"/>
      <c r="C336" s="590"/>
      <c r="D336" s="515"/>
      <c r="E336" s="515"/>
      <c r="F336" s="516"/>
      <c r="G336" s="517"/>
      <c r="H336" s="515"/>
      <c r="I336" s="1341" t="str">
        <f>IFERROR(G336/HLOOKUP(H336,RentsUA!$B$8:$J$9,2),"")</f>
        <v/>
      </c>
      <c r="J336" s="515"/>
      <c r="K336" s="521"/>
      <c r="L336" s="857">
        <f t="shared" si="77"/>
        <v>0</v>
      </c>
      <c r="M336" s="856"/>
      <c r="N336" s="518">
        <f t="shared" si="78"/>
        <v>0</v>
      </c>
      <c r="O336" s="588" t="str">
        <f>IF($M336=0,"",IFERROR(($L336+$M336)/(HLOOKUP($D336,RentsUA!$K$12:$Q$35,19,FALSE)),""))</f>
        <v/>
      </c>
      <c r="P336" s="588" t="str">
        <f>IF($M336=0,"",IFERROR(($M336+K336+L336)/(HLOOKUP($D336,RentsUA!$K$12:$Q$35,19,FALSE)),""))</f>
        <v/>
      </c>
      <c r="Q336" s="519"/>
      <c r="R336" s="858" t="str">
        <f>IF($Q336=0,"",VLOOKUP($Q336,RentsUA!$A$12:$H$35,MATCH($D336,RentsUA!$A$12:$H$12,0),FALSE))</f>
        <v/>
      </c>
      <c r="S336" s="517"/>
      <c r="T336" s="859"/>
      <c r="U336" s="857"/>
      <c r="V336" s="858" t="str">
        <f t="shared" si="83"/>
        <v/>
      </c>
      <c r="W336" s="590"/>
      <c r="X336" s="519"/>
      <c r="Y336" s="518" t="str">
        <f>IF(X336=0,"",VLOOKUP($X336,RentsUA!$A$12:$H$35,MATCH($D336,RentsUA!$A$12:$H$12,0),FALSE))</f>
        <v/>
      </c>
      <c r="Z336" s="647" t="str">
        <f t="shared" si="79"/>
        <v/>
      </c>
      <c r="AA336" s="1680" t="str">
        <f>IF(H336="","",IF(G336/HLOOKUP($H336,RentsUA!$M$8:$T$9,2,FALSE)&gt;1,"&gt; 80%","&lt;= 80%"))</f>
        <v/>
      </c>
      <c r="AB336" s="1448"/>
      <c r="AC336" s="1448"/>
      <c r="AD336" s="784"/>
      <c r="AE336" s="521"/>
      <c r="AF336" s="1050" t="str">
        <f>IF(AD336="","",IF(AD336=Lists!$U$3,M336,IF(AD336=Lists!$U$4,V336,IF(AD336=Lists!$U$5,Y336-L336,AE336))))</f>
        <v/>
      </c>
      <c r="AG336" s="518" t="str">
        <f t="shared" si="80"/>
        <v/>
      </c>
      <c r="AH336" s="588" t="str">
        <f t="shared" si="81"/>
        <v/>
      </c>
      <c r="AI336" s="588" t="str">
        <f>IF($AF336=0,0,IFERROR(($L336+$AF336)/(HLOOKUP($D336,RentsUA!$K$12:$Q$35,19,FALSE)),""))</f>
        <v/>
      </c>
      <c r="AJ336" s="588" t="str">
        <f>IF($AF336=0,0,IFERROR(($AF336+K336+L336)/(HLOOKUP($D336,RentsUA!$K$12:$Q$35,19,FALSE)),""))</f>
        <v/>
      </c>
      <c r="AK336" s="588" t="str">
        <f t="shared" si="84"/>
        <v/>
      </c>
      <c r="AL336" s="588" t="str">
        <f t="shared" si="85"/>
        <v/>
      </c>
      <c r="AM336" s="1448" t="str">
        <f t="shared" si="86"/>
        <v/>
      </c>
      <c r="AN336" s="1448" t="str">
        <f>IFERROR(AM336*(1+'7a.20YrDetails'!$F$9),"")</f>
        <v/>
      </c>
      <c r="AO336" s="1448" t="str">
        <f>IFERROR(AN336*(1+'7a.20YrDetails'!$F$9),"")</f>
        <v/>
      </c>
      <c r="AP336" s="1448" t="str">
        <f>IFERROR(AO336*(1+'7a.20YrDetails'!$F$9),"")</f>
        <v/>
      </c>
      <c r="AQ336" s="1448" t="str">
        <f>IFERROR(AP336*(1+'7a.20YrDetails'!$F$9),"")</f>
        <v/>
      </c>
      <c r="AR336" s="859"/>
      <c r="AS336" s="857"/>
      <c r="BP336" s="512" t="str">
        <f t="shared" si="87"/>
        <v/>
      </c>
      <c r="BR336" s="512" t="str">
        <f t="shared" si="82"/>
        <v/>
      </c>
    </row>
    <row r="337" spans="1:70" s="512" customFormat="1" ht="12.75">
      <c r="A337" s="514">
        <f t="shared" si="88"/>
        <v>325</v>
      </c>
      <c r="B337" s="592"/>
      <c r="C337" s="590"/>
      <c r="D337" s="515"/>
      <c r="E337" s="515"/>
      <c r="F337" s="516"/>
      <c r="G337" s="517"/>
      <c r="H337" s="515"/>
      <c r="I337" s="1341" t="str">
        <f>IFERROR(G337/HLOOKUP(H337,RentsUA!$B$8:$J$9,2),"")</f>
        <v/>
      </c>
      <c r="J337" s="515"/>
      <c r="K337" s="521"/>
      <c r="L337" s="857">
        <f t="shared" si="77"/>
        <v>0</v>
      </c>
      <c r="M337" s="856"/>
      <c r="N337" s="518">
        <f t="shared" si="78"/>
        <v>0</v>
      </c>
      <c r="O337" s="588" t="str">
        <f>IF($M337=0,"",IFERROR(($L337+$M337)/(HLOOKUP($D337,RentsUA!$K$12:$Q$35,19,FALSE)),""))</f>
        <v/>
      </c>
      <c r="P337" s="588" t="str">
        <f>IF($M337=0,"",IFERROR(($M337+K337+L337)/(HLOOKUP($D337,RentsUA!$K$12:$Q$35,19,FALSE)),""))</f>
        <v/>
      </c>
      <c r="Q337" s="519"/>
      <c r="R337" s="858" t="str">
        <f>IF($Q337=0,"",VLOOKUP($Q337,RentsUA!$A$12:$H$35,MATCH($D337,RentsUA!$A$12:$H$12,0),FALSE))</f>
        <v/>
      </c>
      <c r="S337" s="517"/>
      <c r="T337" s="859"/>
      <c r="U337" s="857"/>
      <c r="V337" s="858" t="str">
        <f t="shared" si="83"/>
        <v/>
      </c>
      <c r="W337" s="590"/>
      <c r="X337" s="519"/>
      <c r="Y337" s="518" t="str">
        <f>IF(X337=0,"",VLOOKUP($X337,RentsUA!$A$12:$H$35,MATCH($D337,RentsUA!$A$12:$H$12,0),FALSE))</f>
        <v/>
      </c>
      <c r="Z337" s="647" t="str">
        <f t="shared" si="79"/>
        <v/>
      </c>
      <c r="AA337" s="1680" t="str">
        <f>IF(H337="","",IF(G337/HLOOKUP($H337,RentsUA!$M$8:$T$9,2,FALSE)&gt;1,"&gt; 80%","&lt;= 80%"))</f>
        <v/>
      </c>
      <c r="AB337" s="1448"/>
      <c r="AC337" s="1448"/>
      <c r="AD337" s="784"/>
      <c r="AE337" s="521"/>
      <c r="AF337" s="1050" t="str">
        <f>IF(AD337="","",IF(AD337=Lists!$U$3,M337,IF(AD337=Lists!$U$4,V337,IF(AD337=Lists!$U$5,Y337-L337,AE337))))</f>
        <v/>
      </c>
      <c r="AG337" s="518" t="str">
        <f t="shared" si="80"/>
        <v/>
      </c>
      <c r="AH337" s="588" t="str">
        <f t="shared" si="81"/>
        <v/>
      </c>
      <c r="AI337" s="588" t="str">
        <f>IF($AF337=0,0,IFERROR(($L337+$AF337)/(HLOOKUP($D337,RentsUA!$K$12:$Q$35,19,FALSE)),""))</f>
        <v/>
      </c>
      <c r="AJ337" s="588" t="str">
        <f>IF($AF337=0,0,IFERROR(($AF337+K337+L337)/(HLOOKUP($D337,RentsUA!$K$12:$Q$35,19,FALSE)),""))</f>
        <v/>
      </c>
      <c r="AK337" s="588" t="str">
        <f t="shared" si="84"/>
        <v/>
      </c>
      <c r="AL337" s="588" t="str">
        <f t="shared" si="85"/>
        <v/>
      </c>
      <c r="AM337" s="1448" t="str">
        <f t="shared" si="86"/>
        <v/>
      </c>
      <c r="AN337" s="1448" t="str">
        <f>IFERROR(AM337*(1+'7a.20YrDetails'!$F$9),"")</f>
        <v/>
      </c>
      <c r="AO337" s="1448" t="str">
        <f>IFERROR(AN337*(1+'7a.20YrDetails'!$F$9),"")</f>
        <v/>
      </c>
      <c r="AP337" s="1448" t="str">
        <f>IFERROR(AO337*(1+'7a.20YrDetails'!$F$9),"")</f>
        <v/>
      </c>
      <c r="AQ337" s="1448" t="str">
        <f>IFERROR(AP337*(1+'7a.20YrDetails'!$F$9),"")</f>
        <v/>
      </c>
      <c r="AR337" s="859"/>
      <c r="AS337" s="857"/>
      <c r="BP337" s="512" t="str">
        <f t="shared" si="87"/>
        <v/>
      </c>
      <c r="BR337" s="512" t="str">
        <f t="shared" si="82"/>
        <v/>
      </c>
    </row>
    <row r="338" spans="1:70" s="512" customFormat="1" ht="12.75">
      <c r="A338" s="514">
        <f t="shared" si="88"/>
        <v>326</v>
      </c>
      <c r="B338" s="592"/>
      <c r="C338" s="590"/>
      <c r="D338" s="515"/>
      <c r="E338" s="515"/>
      <c r="F338" s="516"/>
      <c r="G338" s="517"/>
      <c r="H338" s="515"/>
      <c r="I338" s="1341" t="str">
        <f>IFERROR(G338/HLOOKUP(H338,RentsUA!$B$8:$J$9,2),"")</f>
        <v/>
      </c>
      <c r="J338" s="515"/>
      <c r="K338" s="521"/>
      <c r="L338" s="857">
        <f t="shared" si="77"/>
        <v>0</v>
      </c>
      <c r="M338" s="856"/>
      <c r="N338" s="518">
        <f t="shared" si="78"/>
        <v>0</v>
      </c>
      <c r="O338" s="588" t="str">
        <f>IF($M338=0,"",IFERROR(($L338+$M338)/(HLOOKUP($D338,RentsUA!$K$12:$Q$35,19,FALSE)),""))</f>
        <v/>
      </c>
      <c r="P338" s="588" t="str">
        <f>IF($M338=0,"",IFERROR(($M338+K338+L338)/(HLOOKUP($D338,RentsUA!$K$12:$Q$35,19,FALSE)),""))</f>
        <v/>
      </c>
      <c r="Q338" s="519"/>
      <c r="R338" s="858" t="str">
        <f>IF($Q338=0,"",VLOOKUP($Q338,RentsUA!$A$12:$H$35,MATCH($D338,RentsUA!$A$12:$H$12,0),FALSE))</f>
        <v/>
      </c>
      <c r="S338" s="517"/>
      <c r="T338" s="859"/>
      <c r="U338" s="857"/>
      <c r="V338" s="858" t="str">
        <f t="shared" si="83"/>
        <v/>
      </c>
      <c r="W338" s="590"/>
      <c r="X338" s="519"/>
      <c r="Y338" s="518" t="str">
        <f>IF(X338=0,"",VLOOKUP($X338,RentsUA!$A$12:$H$35,MATCH($D338,RentsUA!$A$12:$H$12,0),FALSE))</f>
        <v/>
      </c>
      <c r="Z338" s="647" t="str">
        <f t="shared" si="79"/>
        <v/>
      </c>
      <c r="AA338" s="1680" t="str">
        <f>IF(H338="","",IF(G338/HLOOKUP($H338,RentsUA!$M$8:$T$9,2,FALSE)&gt;1,"&gt; 80%","&lt;= 80%"))</f>
        <v/>
      </c>
      <c r="AB338" s="1448"/>
      <c r="AC338" s="1448"/>
      <c r="AD338" s="784"/>
      <c r="AE338" s="521"/>
      <c r="AF338" s="1050" t="str">
        <f>IF(AD338="","",IF(AD338=Lists!$U$3,M338,IF(AD338=Lists!$U$4,V338,IF(AD338=Lists!$U$5,Y338-L338,AE338))))</f>
        <v/>
      </c>
      <c r="AG338" s="518" t="str">
        <f t="shared" si="80"/>
        <v/>
      </c>
      <c r="AH338" s="588" t="str">
        <f t="shared" si="81"/>
        <v/>
      </c>
      <c r="AI338" s="588" t="str">
        <f>IF($AF338=0,0,IFERROR(($L338+$AF338)/(HLOOKUP($D338,RentsUA!$K$12:$Q$35,19,FALSE)),""))</f>
        <v/>
      </c>
      <c r="AJ338" s="588" t="str">
        <f>IF($AF338=0,0,IFERROR(($AF338+K338+L338)/(HLOOKUP($D338,RentsUA!$K$12:$Q$35,19,FALSE)),""))</f>
        <v/>
      </c>
      <c r="AK338" s="588" t="str">
        <f t="shared" si="84"/>
        <v/>
      </c>
      <c r="AL338" s="588" t="str">
        <f t="shared" si="85"/>
        <v/>
      </c>
      <c r="AM338" s="1448" t="str">
        <f t="shared" si="86"/>
        <v/>
      </c>
      <c r="AN338" s="1448" t="str">
        <f>IFERROR(AM338*(1+'7a.20YrDetails'!$F$9),"")</f>
        <v/>
      </c>
      <c r="AO338" s="1448" t="str">
        <f>IFERROR(AN338*(1+'7a.20YrDetails'!$F$9),"")</f>
        <v/>
      </c>
      <c r="AP338" s="1448" t="str">
        <f>IFERROR(AO338*(1+'7a.20YrDetails'!$F$9),"")</f>
        <v/>
      </c>
      <c r="AQ338" s="1448" t="str">
        <f>IFERROR(AP338*(1+'7a.20YrDetails'!$F$9),"")</f>
        <v/>
      </c>
      <c r="AR338" s="859"/>
      <c r="AS338" s="857"/>
      <c r="BP338" s="512" t="str">
        <f t="shared" si="87"/>
        <v/>
      </c>
      <c r="BR338" s="512" t="str">
        <f t="shared" si="82"/>
        <v/>
      </c>
    </row>
    <row r="339" spans="1:70" s="512" customFormat="1" ht="12.75">
      <c r="A339" s="514">
        <f t="shared" si="88"/>
        <v>327</v>
      </c>
      <c r="B339" s="592"/>
      <c r="C339" s="590"/>
      <c r="D339" s="515"/>
      <c r="E339" s="515"/>
      <c r="F339" s="516"/>
      <c r="G339" s="517"/>
      <c r="H339" s="515"/>
      <c r="I339" s="1341" t="str">
        <f>IFERROR(G339/HLOOKUP(H339,RentsUA!$B$8:$J$9,2),"")</f>
        <v/>
      </c>
      <c r="J339" s="515"/>
      <c r="K339" s="521"/>
      <c r="L339" s="857">
        <f t="shared" si="77"/>
        <v>0</v>
      </c>
      <c r="M339" s="856"/>
      <c r="N339" s="518">
        <f t="shared" si="78"/>
        <v>0</v>
      </c>
      <c r="O339" s="588" t="str">
        <f>IF($M339=0,"",IFERROR(($L339+$M339)/(HLOOKUP($D339,RentsUA!$K$12:$Q$35,19,FALSE)),""))</f>
        <v/>
      </c>
      <c r="P339" s="588" t="str">
        <f>IF($M339=0,"",IFERROR(($M339+K339+L339)/(HLOOKUP($D339,RentsUA!$K$12:$Q$35,19,FALSE)),""))</f>
        <v/>
      </c>
      <c r="Q339" s="519"/>
      <c r="R339" s="858" t="str">
        <f>IF($Q339=0,"",VLOOKUP($Q339,RentsUA!$A$12:$H$35,MATCH($D339,RentsUA!$A$12:$H$12,0),FALSE))</f>
        <v/>
      </c>
      <c r="S339" s="517"/>
      <c r="T339" s="859"/>
      <c r="U339" s="857"/>
      <c r="V339" s="858" t="str">
        <f t="shared" si="83"/>
        <v/>
      </c>
      <c r="W339" s="590"/>
      <c r="X339" s="519"/>
      <c r="Y339" s="518" t="str">
        <f>IF(X339=0,"",VLOOKUP($X339,RentsUA!$A$12:$H$35,MATCH($D339,RentsUA!$A$12:$H$12,0),FALSE))</f>
        <v/>
      </c>
      <c r="Z339" s="647" t="str">
        <f t="shared" si="79"/>
        <v/>
      </c>
      <c r="AA339" s="1680" t="str">
        <f>IF(H339="","",IF(G339/HLOOKUP($H339,RentsUA!$M$8:$T$9,2,FALSE)&gt;1,"&gt; 80%","&lt;= 80%"))</f>
        <v/>
      </c>
      <c r="AB339" s="1448"/>
      <c r="AC339" s="1448"/>
      <c r="AD339" s="784"/>
      <c r="AE339" s="521"/>
      <c r="AF339" s="1050" t="str">
        <f>IF(AD339="","",IF(AD339=Lists!$U$3,M339,IF(AD339=Lists!$U$4,V339,IF(AD339=Lists!$U$5,Y339-L339,AE339))))</f>
        <v/>
      </c>
      <c r="AG339" s="518" t="str">
        <f t="shared" si="80"/>
        <v/>
      </c>
      <c r="AH339" s="588" t="str">
        <f t="shared" si="81"/>
        <v/>
      </c>
      <c r="AI339" s="588" t="str">
        <f>IF($AF339=0,0,IFERROR(($L339+$AF339)/(HLOOKUP($D339,RentsUA!$K$12:$Q$35,19,FALSE)),""))</f>
        <v/>
      </c>
      <c r="AJ339" s="588" t="str">
        <f>IF($AF339=0,0,IFERROR(($AF339+K339+L339)/(HLOOKUP($D339,RentsUA!$K$12:$Q$35,19,FALSE)),""))</f>
        <v/>
      </c>
      <c r="AK339" s="588" t="str">
        <f t="shared" si="84"/>
        <v/>
      </c>
      <c r="AL339" s="588" t="str">
        <f t="shared" si="85"/>
        <v/>
      </c>
      <c r="AM339" s="1448" t="str">
        <f t="shared" si="86"/>
        <v/>
      </c>
      <c r="AN339" s="1448" t="str">
        <f>IFERROR(AM339*(1+'7a.20YrDetails'!$F$9),"")</f>
        <v/>
      </c>
      <c r="AO339" s="1448" t="str">
        <f>IFERROR(AN339*(1+'7a.20YrDetails'!$F$9),"")</f>
        <v/>
      </c>
      <c r="AP339" s="1448" t="str">
        <f>IFERROR(AO339*(1+'7a.20YrDetails'!$F$9),"")</f>
        <v/>
      </c>
      <c r="AQ339" s="1448" t="str">
        <f>IFERROR(AP339*(1+'7a.20YrDetails'!$F$9),"")</f>
        <v/>
      </c>
      <c r="AR339" s="859"/>
      <c r="AS339" s="857"/>
      <c r="BP339" s="512" t="str">
        <f t="shared" si="87"/>
        <v/>
      </c>
      <c r="BR339" s="512" t="str">
        <f t="shared" si="82"/>
        <v/>
      </c>
    </row>
    <row r="340" spans="1:70" s="512" customFormat="1" ht="12.75">
      <c r="A340" s="514">
        <f t="shared" si="88"/>
        <v>328</v>
      </c>
      <c r="B340" s="592"/>
      <c r="C340" s="590"/>
      <c r="D340" s="515"/>
      <c r="E340" s="515"/>
      <c r="F340" s="516"/>
      <c r="G340" s="517"/>
      <c r="H340" s="515"/>
      <c r="I340" s="1341" t="str">
        <f>IFERROR(G340/HLOOKUP(H340,RentsUA!$B$8:$J$9,2),"")</f>
        <v/>
      </c>
      <c r="J340" s="515"/>
      <c r="K340" s="521"/>
      <c r="L340" s="857">
        <f t="shared" si="77"/>
        <v>0</v>
      </c>
      <c r="M340" s="856"/>
      <c r="N340" s="518">
        <f t="shared" si="78"/>
        <v>0</v>
      </c>
      <c r="O340" s="588" t="str">
        <f>IF($M340=0,"",IFERROR(($L340+$M340)/(HLOOKUP($D340,RentsUA!$K$12:$Q$35,19,FALSE)),""))</f>
        <v/>
      </c>
      <c r="P340" s="588" t="str">
        <f>IF($M340=0,"",IFERROR(($M340+K340+L340)/(HLOOKUP($D340,RentsUA!$K$12:$Q$35,19,FALSE)),""))</f>
        <v/>
      </c>
      <c r="Q340" s="519"/>
      <c r="R340" s="858" t="str">
        <f>IF($Q340=0,"",VLOOKUP($Q340,RentsUA!$A$12:$H$35,MATCH($D340,RentsUA!$A$12:$H$12,0),FALSE))</f>
        <v/>
      </c>
      <c r="S340" s="517"/>
      <c r="T340" s="859"/>
      <c r="U340" s="857"/>
      <c r="V340" s="858" t="str">
        <f t="shared" si="83"/>
        <v/>
      </c>
      <c r="W340" s="590"/>
      <c r="X340" s="519"/>
      <c r="Y340" s="518" t="str">
        <f>IF(X340=0,"",VLOOKUP($X340,RentsUA!$A$12:$H$35,MATCH($D340,RentsUA!$A$12:$H$12,0),FALSE))</f>
        <v/>
      </c>
      <c r="Z340" s="647" t="str">
        <f t="shared" si="79"/>
        <v/>
      </c>
      <c r="AA340" s="1680" t="str">
        <f>IF(H340="","",IF(G340/HLOOKUP($H340,RentsUA!$M$8:$T$9,2,FALSE)&gt;1,"&gt; 80%","&lt;= 80%"))</f>
        <v/>
      </c>
      <c r="AB340" s="1448"/>
      <c r="AC340" s="1448"/>
      <c r="AD340" s="784"/>
      <c r="AE340" s="521"/>
      <c r="AF340" s="1050" t="str">
        <f>IF(AD340="","",IF(AD340=Lists!$U$3,M340,IF(AD340=Lists!$U$4,V340,IF(AD340=Lists!$U$5,Y340-L340,AE340))))</f>
        <v/>
      </c>
      <c r="AG340" s="518" t="str">
        <f t="shared" si="80"/>
        <v/>
      </c>
      <c r="AH340" s="588" t="str">
        <f t="shared" si="81"/>
        <v/>
      </c>
      <c r="AI340" s="588" t="str">
        <f>IF($AF340=0,0,IFERROR(($L340+$AF340)/(HLOOKUP($D340,RentsUA!$K$12:$Q$35,19,FALSE)),""))</f>
        <v/>
      </c>
      <c r="AJ340" s="588" t="str">
        <f>IF($AF340=0,0,IFERROR(($AF340+K340+L340)/(HLOOKUP($D340,RentsUA!$K$12:$Q$35,19,FALSE)),""))</f>
        <v/>
      </c>
      <c r="AK340" s="588" t="str">
        <f t="shared" si="84"/>
        <v/>
      </c>
      <c r="AL340" s="588" t="str">
        <f t="shared" si="85"/>
        <v/>
      </c>
      <c r="AM340" s="1448" t="str">
        <f t="shared" si="86"/>
        <v/>
      </c>
      <c r="AN340" s="1448" t="str">
        <f>IFERROR(AM340*(1+'7a.20YrDetails'!$F$9),"")</f>
        <v/>
      </c>
      <c r="AO340" s="1448" t="str">
        <f>IFERROR(AN340*(1+'7a.20YrDetails'!$F$9),"")</f>
        <v/>
      </c>
      <c r="AP340" s="1448" t="str">
        <f>IFERROR(AO340*(1+'7a.20YrDetails'!$F$9),"")</f>
        <v/>
      </c>
      <c r="AQ340" s="1448" t="str">
        <f>IFERROR(AP340*(1+'7a.20YrDetails'!$F$9),"")</f>
        <v/>
      </c>
      <c r="AR340" s="859"/>
      <c r="AS340" s="857"/>
      <c r="BP340" s="512" t="str">
        <f t="shared" si="87"/>
        <v/>
      </c>
      <c r="BR340" s="512" t="str">
        <f t="shared" si="82"/>
        <v/>
      </c>
    </row>
    <row r="341" spans="1:70" s="512" customFormat="1" ht="12.75">
      <c r="A341" s="514">
        <f t="shared" si="88"/>
        <v>329</v>
      </c>
      <c r="B341" s="592"/>
      <c r="C341" s="590"/>
      <c r="D341" s="515"/>
      <c r="E341" s="515"/>
      <c r="F341" s="516"/>
      <c r="G341" s="517"/>
      <c r="H341" s="515"/>
      <c r="I341" s="1341" t="str">
        <f>IFERROR(G341/HLOOKUP(H341,RentsUA!$B$8:$J$9,2),"")</f>
        <v/>
      </c>
      <c r="J341" s="515"/>
      <c r="K341" s="521"/>
      <c r="L341" s="857">
        <f t="shared" si="77"/>
        <v>0</v>
      </c>
      <c r="M341" s="856"/>
      <c r="N341" s="518">
        <f t="shared" si="78"/>
        <v>0</v>
      </c>
      <c r="O341" s="588" t="str">
        <f>IF($M341=0,"",IFERROR(($L341+$M341)/(HLOOKUP($D341,RentsUA!$K$12:$Q$35,19,FALSE)),""))</f>
        <v/>
      </c>
      <c r="P341" s="588" t="str">
        <f>IF($M341=0,"",IFERROR(($M341+K341+L341)/(HLOOKUP($D341,RentsUA!$K$12:$Q$35,19,FALSE)),""))</f>
        <v/>
      </c>
      <c r="Q341" s="519"/>
      <c r="R341" s="858" t="str">
        <f>IF($Q341=0,"",VLOOKUP($Q341,RentsUA!$A$12:$H$35,MATCH($D341,RentsUA!$A$12:$H$12,0),FALSE))</f>
        <v/>
      </c>
      <c r="S341" s="517"/>
      <c r="T341" s="859"/>
      <c r="U341" s="857"/>
      <c r="V341" s="858" t="str">
        <f t="shared" si="83"/>
        <v/>
      </c>
      <c r="W341" s="590"/>
      <c r="X341" s="519"/>
      <c r="Y341" s="518" t="str">
        <f>IF(X341=0,"",VLOOKUP($X341,RentsUA!$A$12:$H$35,MATCH($D341,RentsUA!$A$12:$H$12,0),FALSE))</f>
        <v/>
      </c>
      <c r="Z341" s="647" t="str">
        <f t="shared" si="79"/>
        <v/>
      </c>
      <c r="AA341" s="1680" t="str">
        <f>IF(H341="","",IF(G341/HLOOKUP($H341,RentsUA!$M$8:$T$9,2,FALSE)&gt;1,"&gt; 80%","&lt;= 80%"))</f>
        <v/>
      </c>
      <c r="AB341" s="1448"/>
      <c r="AC341" s="1448"/>
      <c r="AD341" s="784"/>
      <c r="AE341" s="521"/>
      <c r="AF341" s="1050" t="str">
        <f>IF(AD341="","",IF(AD341=Lists!$U$3,M341,IF(AD341=Lists!$U$4,V341,IF(AD341=Lists!$U$5,Y341-L341,AE341))))</f>
        <v/>
      </c>
      <c r="AG341" s="518" t="str">
        <f t="shared" si="80"/>
        <v/>
      </c>
      <c r="AH341" s="588" t="str">
        <f t="shared" si="81"/>
        <v/>
      </c>
      <c r="AI341" s="588" t="str">
        <f>IF($AF341=0,0,IFERROR(($L341+$AF341)/(HLOOKUP($D341,RentsUA!$K$12:$Q$35,19,FALSE)),""))</f>
        <v/>
      </c>
      <c r="AJ341" s="588" t="str">
        <f>IF($AF341=0,0,IFERROR(($AF341+K341+L341)/(HLOOKUP($D341,RentsUA!$K$12:$Q$35,19,FALSE)),""))</f>
        <v/>
      </c>
      <c r="AK341" s="588" t="str">
        <f t="shared" si="84"/>
        <v/>
      </c>
      <c r="AL341" s="588" t="str">
        <f t="shared" si="85"/>
        <v/>
      </c>
      <c r="AM341" s="1448" t="str">
        <f t="shared" si="86"/>
        <v/>
      </c>
      <c r="AN341" s="1448" t="str">
        <f>IFERROR(AM341*(1+'7a.20YrDetails'!$F$9),"")</f>
        <v/>
      </c>
      <c r="AO341" s="1448" t="str">
        <f>IFERROR(AN341*(1+'7a.20YrDetails'!$F$9),"")</f>
        <v/>
      </c>
      <c r="AP341" s="1448" t="str">
        <f>IFERROR(AO341*(1+'7a.20YrDetails'!$F$9),"")</f>
        <v/>
      </c>
      <c r="AQ341" s="1448" t="str">
        <f>IFERROR(AP341*(1+'7a.20YrDetails'!$F$9),"")</f>
        <v/>
      </c>
      <c r="AR341" s="859"/>
      <c r="AS341" s="857"/>
      <c r="BP341" s="512" t="str">
        <f t="shared" si="87"/>
        <v/>
      </c>
      <c r="BR341" s="512" t="str">
        <f t="shared" si="82"/>
        <v/>
      </c>
    </row>
    <row r="342" spans="1:70" s="512" customFormat="1" ht="12.75">
      <c r="A342" s="514">
        <f t="shared" si="88"/>
        <v>330</v>
      </c>
      <c r="B342" s="592"/>
      <c r="C342" s="590"/>
      <c r="D342" s="515"/>
      <c r="E342" s="515"/>
      <c r="F342" s="516"/>
      <c r="G342" s="517"/>
      <c r="H342" s="515"/>
      <c r="I342" s="1341" t="str">
        <f>IFERROR(G342/HLOOKUP(H342,RentsUA!$B$8:$J$9,2),"")</f>
        <v/>
      </c>
      <c r="J342" s="515"/>
      <c r="K342" s="521"/>
      <c r="L342" s="857">
        <f t="shared" si="77"/>
        <v>0</v>
      </c>
      <c r="M342" s="856"/>
      <c r="N342" s="518">
        <f t="shared" si="78"/>
        <v>0</v>
      </c>
      <c r="O342" s="588" t="str">
        <f>IF($M342=0,"",IFERROR(($L342+$M342)/(HLOOKUP($D342,RentsUA!$K$12:$Q$35,19,FALSE)),""))</f>
        <v/>
      </c>
      <c r="P342" s="588" t="str">
        <f>IF($M342=0,"",IFERROR(($M342+K342+L342)/(HLOOKUP($D342,RentsUA!$K$12:$Q$35,19,FALSE)),""))</f>
        <v/>
      </c>
      <c r="Q342" s="519"/>
      <c r="R342" s="858" t="str">
        <f>IF($Q342=0,"",VLOOKUP($Q342,RentsUA!$A$12:$H$35,MATCH($D342,RentsUA!$A$12:$H$12,0),FALSE))</f>
        <v/>
      </c>
      <c r="S342" s="517"/>
      <c r="T342" s="859"/>
      <c r="U342" s="857"/>
      <c r="V342" s="858" t="str">
        <f t="shared" si="83"/>
        <v/>
      </c>
      <c r="W342" s="590"/>
      <c r="X342" s="519"/>
      <c r="Y342" s="518" t="str">
        <f>IF(X342=0,"",VLOOKUP($X342,RentsUA!$A$12:$H$35,MATCH($D342,RentsUA!$A$12:$H$12,0),FALSE))</f>
        <v/>
      </c>
      <c r="Z342" s="647" t="str">
        <f t="shared" si="79"/>
        <v/>
      </c>
      <c r="AA342" s="1680" t="str">
        <f>IF(H342="","",IF(G342/HLOOKUP($H342,RentsUA!$M$8:$T$9,2,FALSE)&gt;1,"&gt; 80%","&lt;= 80%"))</f>
        <v/>
      </c>
      <c r="AB342" s="1448"/>
      <c r="AC342" s="1448"/>
      <c r="AD342" s="784"/>
      <c r="AE342" s="521"/>
      <c r="AF342" s="1050" t="str">
        <f>IF(AD342="","",IF(AD342=Lists!$U$3,M342,IF(AD342=Lists!$U$4,V342,IF(AD342=Lists!$U$5,Y342-L342,AE342))))</f>
        <v/>
      </c>
      <c r="AG342" s="518" t="str">
        <f t="shared" si="80"/>
        <v/>
      </c>
      <c r="AH342" s="588" t="str">
        <f t="shared" si="81"/>
        <v/>
      </c>
      <c r="AI342" s="588" t="str">
        <f>IF($AF342=0,0,IFERROR(($L342+$AF342)/(HLOOKUP($D342,RentsUA!$K$12:$Q$35,19,FALSE)),""))</f>
        <v/>
      </c>
      <c r="AJ342" s="588" t="str">
        <f>IF($AF342=0,0,IFERROR(($AF342+K342+L342)/(HLOOKUP($D342,RentsUA!$K$12:$Q$35,19,FALSE)),""))</f>
        <v/>
      </c>
      <c r="AK342" s="588" t="str">
        <f t="shared" si="84"/>
        <v/>
      </c>
      <c r="AL342" s="588" t="str">
        <f t="shared" si="85"/>
        <v/>
      </c>
      <c r="AM342" s="1448" t="str">
        <f t="shared" si="86"/>
        <v/>
      </c>
      <c r="AN342" s="1448" t="str">
        <f>IFERROR(AM342*(1+'7a.20YrDetails'!$F$9),"")</f>
        <v/>
      </c>
      <c r="AO342" s="1448" t="str">
        <f>IFERROR(AN342*(1+'7a.20YrDetails'!$F$9),"")</f>
        <v/>
      </c>
      <c r="AP342" s="1448" t="str">
        <f>IFERROR(AO342*(1+'7a.20YrDetails'!$F$9),"")</f>
        <v/>
      </c>
      <c r="AQ342" s="1448" t="str">
        <f>IFERROR(AP342*(1+'7a.20YrDetails'!$F$9),"")</f>
        <v/>
      </c>
      <c r="AR342" s="859"/>
      <c r="AS342" s="857"/>
      <c r="BP342" s="512" t="str">
        <f t="shared" si="87"/>
        <v/>
      </c>
      <c r="BR342" s="512" t="str">
        <f t="shared" si="82"/>
        <v/>
      </c>
    </row>
    <row r="343" spans="1:70" s="512" customFormat="1" ht="12.75">
      <c r="A343" s="514">
        <f t="shared" si="88"/>
        <v>331</v>
      </c>
      <c r="B343" s="592"/>
      <c r="C343" s="590"/>
      <c r="D343" s="515"/>
      <c r="E343" s="515"/>
      <c r="F343" s="516"/>
      <c r="G343" s="517"/>
      <c r="H343" s="515"/>
      <c r="I343" s="1341" t="str">
        <f>IFERROR(G343/HLOOKUP(H343,RentsUA!$B$8:$J$9,2),"")</f>
        <v/>
      </c>
      <c r="J343" s="515"/>
      <c r="K343" s="521"/>
      <c r="L343" s="857">
        <f t="shared" si="77"/>
        <v>0</v>
      </c>
      <c r="M343" s="856"/>
      <c r="N343" s="518">
        <f t="shared" si="78"/>
        <v>0</v>
      </c>
      <c r="O343" s="588" t="str">
        <f>IF($M343=0,"",IFERROR(($L343+$M343)/(HLOOKUP($D343,RentsUA!$K$12:$Q$35,19,FALSE)),""))</f>
        <v/>
      </c>
      <c r="P343" s="588" t="str">
        <f>IF($M343=0,"",IFERROR(($M343+K343+L343)/(HLOOKUP($D343,RentsUA!$K$12:$Q$35,19,FALSE)),""))</f>
        <v/>
      </c>
      <c r="Q343" s="519"/>
      <c r="R343" s="858" t="str">
        <f>IF($Q343=0,"",VLOOKUP($Q343,RentsUA!$A$12:$H$35,MATCH($D343,RentsUA!$A$12:$H$12,0),FALSE))</f>
        <v/>
      </c>
      <c r="S343" s="517"/>
      <c r="T343" s="859"/>
      <c r="U343" s="857"/>
      <c r="V343" s="858" t="str">
        <f t="shared" si="83"/>
        <v/>
      </c>
      <c r="W343" s="590"/>
      <c r="X343" s="519"/>
      <c r="Y343" s="518" t="str">
        <f>IF(X343=0,"",VLOOKUP($X343,RentsUA!$A$12:$H$35,MATCH($D343,RentsUA!$A$12:$H$12,0),FALSE))</f>
        <v/>
      </c>
      <c r="Z343" s="647" t="str">
        <f t="shared" si="79"/>
        <v/>
      </c>
      <c r="AA343" s="1680" t="str">
        <f>IF(H343="","",IF(G343/HLOOKUP($H343,RentsUA!$M$8:$T$9,2,FALSE)&gt;1,"&gt; 80%","&lt;= 80%"))</f>
        <v/>
      </c>
      <c r="AB343" s="1448"/>
      <c r="AC343" s="1448"/>
      <c r="AD343" s="784"/>
      <c r="AE343" s="521"/>
      <c r="AF343" s="1050" t="str">
        <f>IF(AD343="","",IF(AD343=Lists!$U$3,M343,IF(AD343=Lists!$U$4,V343,IF(AD343=Lists!$U$5,Y343-L343,AE343))))</f>
        <v/>
      </c>
      <c r="AG343" s="518" t="str">
        <f t="shared" si="80"/>
        <v/>
      </c>
      <c r="AH343" s="588" t="str">
        <f t="shared" si="81"/>
        <v/>
      </c>
      <c r="AI343" s="588" t="str">
        <f>IF($AF343=0,0,IFERROR(($L343+$AF343)/(HLOOKUP($D343,RentsUA!$K$12:$Q$35,19,FALSE)),""))</f>
        <v/>
      </c>
      <c r="AJ343" s="588" t="str">
        <f>IF($AF343=0,0,IFERROR(($AF343+K343+L343)/(HLOOKUP($D343,RentsUA!$K$12:$Q$35,19,FALSE)),""))</f>
        <v/>
      </c>
      <c r="AK343" s="588" t="str">
        <f t="shared" si="84"/>
        <v/>
      </c>
      <c r="AL343" s="588" t="str">
        <f t="shared" si="85"/>
        <v/>
      </c>
      <c r="AM343" s="1448" t="str">
        <f t="shared" si="86"/>
        <v/>
      </c>
      <c r="AN343" s="1448" t="str">
        <f>IFERROR(AM343*(1+'7a.20YrDetails'!$F$9),"")</f>
        <v/>
      </c>
      <c r="AO343" s="1448" t="str">
        <f>IFERROR(AN343*(1+'7a.20YrDetails'!$F$9),"")</f>
        <v/>
      </c>
      <c r="AP343" s="1448" t="str">
        <f>IFERROR(AO343*(1+'7a.20YrDetails'!$F$9),"")</f>
        <v/>
      </c>
      <c r="AQ343" s="1448" t="str">
        <f>IFERROR(AP343*(1+'7a.20YrDetails'!$F$9),"")</f>
        <v/>
      </c>
      <c r="AR343" s="859"/>
      <c r="AS343" s="857"/>
      <c r="BP343" s="512" t="str">
        <f t="shared" si="87"/>
        <v/>
      </c>
      <c r="BR343" s="512" t="str">
        <f t="shared" si="82"/>
        <v/>
      </c>
    </row>
    <row r="344" spans="1:70" s="512" customFormat="1" ht="12.75">
      <c r="A344" s="514">
        <f t="shared" si="88"/>
        <v>332</v>
      </c>
      <c r="B344" s="592"/>
      <c r="C344" s="590"/>
      <c r="D344" s="515"/>
      <c r="E344" s="515"/>
      <c r="F344" s="516"/>
      <c r="G344" s="517"/>
      <c r="H344" s="515"/>
      <c r="I344" s="1341" t="str">
        <f>IFERROR(G344/HLOOKUP(H344,RentsUA!$B$8:$J$9,2),"")</f>
        <v/>
      </c>
      <c r="J344" s="515"/>
      <c r="K344" s="521"/>
      <c r="L344" s="857">
        <f t="shared" si="77"/>
        <v>0</v>
      </c>
      <c r="M344" s="856"/>
      <c r="N344" s="518">
        <f t="shared" si="78"/>
        <v>0</v>
      </c>
      <c r="O344" s="588" t="str">
        <f>IF($M344=0,"",IFERROR(($L344+$M344)/(HLOOKUP($D344,RentsUA!$K$12:$Q$35,19,FALSE)),""))</f>
        <v/>
      </c>
      <c r="P344" s="588" t="str">
        <f>IF($M344=0,"",IFERROR(($M344+K344+L344)/(HLOOKUP($D344,RentsUA!$K$12:$Q$35,19,FALSE)),""))</f>
        <v/>
      </c>
      <c r="Q344" s="519"/>
      <c r="R344" s="858" t="str">
        <f>IF($Q344=0,"",VLOOKUP($Q344,RentsUA!$A$12:$H$35,MATCH($D344,RentsUA!$A$12:$H$12,0),FALSE))</f>
        <v/>
      </c>
      <c r="S344" s="517"/>
      <c r="T344" s="859"/>
      <c r="U344" s="857"/>
      <c r="V344" s="858" t="str">
        <f t="shared" si="83"/>
        <v/>
      </c>
      <c r="W344" s="590"/>
      <c r="X344" s="519"/>
      <c r="Y344" s="518" t="str">
        <f>IF(X344=0,"",VLOOKUP($X344,RentsUA!$A$12:$H$35,MATCH($D344,RentsUA!$A$12:$H$12,0),FALSE))</f>
        <v/>
      </c>
      <c r="Z344" s="647" t="str">
        <f t="shared" si="79"/>
        <v/>
      </c>
      <c r="AA344" s="1680" t="str">
        <f>IF(H344="","",IF(G344/HLOOKUP($H344,RentsUA!$M$8:$T$9,2,FALSE)&gt;1,"&gt; 80%","&lt;= 80%"))</f>
        <v/>
      </c>
      <c r="AB344" s="1448"/>
      <c r="AC344" s="1448"/>
      <c r="AD344" s="784"/>
      <c r="AE344" s="521"/>
      <c r="AF344" s="1050" t="str">
        <f>IF(AD344="","",IF(AD344=Lists!$U$3,M344,IF(AD344=Lists!$U$4,V344,IF(AD344=Lists!$U$5,Y344-L344,AE344))))</f>
        <v/>
      </c>
      <c r="AG344" s="518" t="str">
        <f t="shared" si="80"/>
        <v/>
      </c>
      <c r="AH344" s="588" t="str">
        <f t="shared" si="81"/>
        <v/>
      </c>
      <c r="AI344" s="588" t="str">
        <f>IF($AF344=0,0,IFERROR(($L344+$AF344)/(HLOOKUP($D344,RentsUA!$K$12:$Q$35,19,FALSE)),""))</f>
        <v/>
      </c>
      <c r="AJ344" s="588" t="str">
        <f>IF($AF344=0,0,IFERROR(($AF344+K344+L344)/(HLOOKUP($D344,RentsUA!$K$12:$Q$35,19,FALSE)),""))</f>
        <v/>
      </c>
      <c r="AK344" s="588" t="str">
        <f t="shared" si="84"/>
        <v/>
      </c>
      <c r="AL344" s="588" t="str">
        <f t="shared" si="85"/>
        <v/>
      </c>
      <c r="AM344" s="1448" t="str">
        <f t="shared" si="86"/>
        <v/>
      </c>
      <c r="AN344" s="1448" t="str">
        <f>IFERROR(AM344*(1+'7a.20YrDetails'!$F$9),"")</f>
        <v/>
      </c>
      <c r="AO344" s="1448" t="str">
        <f>IFERROR(AN344*(1+'7a.20YrDetails'!$F$9),"")</f>
        <v/>
      </c>
      <c r="AP344" s="1448" t="str">
        <f>IFERROR(AO344*(1+'7a.20YrDetails'!$F$9),"")</f>
        <v/>
      </c>
      <c r="AQ344" s="1448" t="str">
        <f>IFERROR(AP344*(1+'7a.20YrDetails'!$F$9),"")</f>
        <v/>
      </c>
      <c r="AR344" s="859"/>
      <c r="AS344" s="857"/>
      <c r="BP344" s="512" t="str">
        <f t="shared" si="87"/>
        <v/>
      </c>
      <c r="BR344" s="512" t="str">
        <f t="shared" si="82"/>
        <v/>
      </c>
    </row>
    <row r="345" spans="1:70" s="512" customFormat="1" ht="12.75">
      <c r="A345" s="514">
        <f t="shared" si="88"/>
        <v>333</v>
      </c>
      <c r="B345" s="592"/>
      <c r="C345" s="590"/>
      <c r="D345" s="515"/>
      <c r="E345" s="515"/>
      <c r="F345" s="516"/>
      <c r="G345" s="517"/>
      <c r="H345" s="515"/>
      <c r="I345" s="1341" t="str">
        <f>IFERROR(G345/HLOOKUP(H345,RentsUA!$B$8:$J$9,2),"")</f>
        <v/>
      </c>
      <c r="J345" s="515"/>
      <c r="K345" s="521"/>
      <c r="L345" s="857">
        <f t="shared" si="77"/>
        <v>0</v>
      </c>
      <c r="M345" s="856"/>
      <c r="N345" s="518">
        <f t="shared" si="78"/>
        <v>0</v>
      </c>
      <c r="O345" s="588" t="str">
        <f>IF($M345=0,"",IFERROR(($L345+$M345)/(HLOOKUP($D345,RentsUA!$K$12:$Q$35,19,FALSE)),""))</f>
        <v/>
      </c>
      <c r="P345" s="588" t="str">
        <f>IF($M345=0,"",IFERROR(($M345+K345+L345)/(HLOOKUP($D345,RentsUA!$K$12:$Q$35,19,FALSE)),""))</f>
        <v/>
      </c>
      <c r="Q345" s="519"/>
      <c r="R345" s="858" t="str">
        <f>IF($Q345=0,"",VLOOKUP($Q345,RentsUA!$A$12:$H$35,MATCH($D345,RentsUA!$A$12:$H$12,0),FALSE))</f>
        <v/>
      </c>
      <c r="S345" s="517"/>
      <c r="T345" s="859"/>
      <c r="U345" s="857"/>
      <c r="V345" s="858" t="str">
        <f t="shared" si="83"/>
        <v/>
      </c>
      <c r="W345" s="590"/>
      <c r="X345" s="519"/>
      <c r="Y345" s="518" t="str">
        <f>IF(X345=0,"",VLOOKUP($X345,RentsUA!$A$12:$H$35,MATCH($D345,RentsUA!$A$12:$H$12,0),FALSE))</f>
        <v/>
      </c>
      <c r="Z345" s="647" t="str">
        <f t="shared" si="79"/>
        <v/>
      </c>
      <c r="AA345" s="1680" t="str">
        <f>IF(H345="","",IF(G345/HLOOKUP($H345,RentsUA!$M$8:$T$9,2,FALSE)&gt;1,"&gt; 80%","&lt;= 80%"))</f>
        <v/>
      </c>
      <c r="AB345" s="1448"/>
      <c r="AC345" s="1448"/>
      <c r="AD345" s="784"/>
      <c r="AE345" s="521"/>
      <c r="AF345" s="1050" t="str">
        <f>IF(AD345="","",IF(AD345=Lists!$U$3,M345,IF(AD345=Lists!$U$4,V345,IF(AD345=Lists!$U$5,Y345-L345,AE345))))</f>
        <v/>
      </c>
      <c r="AG345" s="518" t="str">
        <f t="shared" si="80"/>
        <v/>
      </c>
      <c r="AH345" s="588" t="str">
        <f t="shared" si="81"/>
        <v/>
      </c>
      <c r="AI345" s="588" t="str">
        <f>IF($AF345=0,0,IFERROR(($L345+$AF345)/(HLOOKUP($D345,RentsUA!$K$12:$Q$35,19,FALSE)),""))</f>
        <v/>
      </c>
      <c r="AJ345" s="588" t="str">
        <f>IF($AF345=0,0,IFERROR(($AF345+K345+L345)/(HLOOKUP($D345,RentsUA!$K$12:$Q$35,19,FALSE)),""))</f>
        <v/>
      </c>
      <c r="AK345" s="588" t="str">
        <f t="shared" si="84"/>
        <v/>
      </c>
      <c r="AL345" s="588" t="str">
        <f t="shared" si="85"/>
        <v/>
      </c>
      <c r="AM345" s="1448" t="str">
        <f t="shared" si="86"/>
        <v/>
      </c>
      <c r="AN345" s="1448" t="str">
        <f>IFERROR(AM345*(1+'7a.20YrDetails'!$F$9),"")</f>
        <v/>
      </c>
      <c r="AO345" s="1448" t="str">
        <f>IFERROR(AN345*(1+'7a.20YrDetails'!$F$9),"")</f>
        <v/>
      </c>
      <c r="AP345" s="1448" t="str">
        <f>IFERROR(AO345*(1+'7a.20YrDetails'!$F$9),"")</f>
        <v/>
      </c>
      <c r="AQ345" s="1448" t="str">
        <f>IFERROR(AP345*(1+'7a.20YrDetails'!$F$9),"")</f>
        <v/>
      </c>
      <c r="AR345" s="859"/>
      <c r="AS345" s="857"/>
      <c r="BP345" s="512" t="str">
        <f t="shared" si="87"/>
        <v/>
      </c>
      <c r="BR345" s="512" t="str">
        <f t="shared" si="82"/>
        <v/>
      </c>
    </row>
    <row r="346" spans="1:70" s="512" customFormat="1" ht="12.75">
      <c r="A346" s="514">
        <f t="shared" si="88"/>
        <v>334</v>
      </c>
      <c r="B346" s="592"/>
      <c r="C346" s="590"/>
      <c r="D346" s="515"/>
      <c r="E346" s="515"/>
      <c r="F346" s="516"/>
      <c r="G346" s="517"/>
      <c r="H346" s="515"/>
      <c r="I346" s="1341" t="str">
        <f>IFERROR(G346/HLOOKUP(H346,RentsUA!$B$8:$J$9,2),"")</f>
        <v/>
      </c>
      <c r="J346" s="515"/>
      <c r="K346" s="521"/>
      <c r="L346" s="857">
        <f t="shared" si="77"/>
        <v>0</v>
      </c>
      <c r="M346" s="856"/>
      <c r="N346" s="518">
        <f t="shared" si="78"/>
        <v>0</v>
      </c>
      <c r="O346" s="588" t="str">
        <f>IF($M346=0,"",IFERROR(($L346+$M346)/(HLOOKUP($D346,RentsUA!$K$12:$Q$35,19,FALSE)),""))</f>
        <v/>
      </c>
      <c r="P346" s="588" t="str">
        <f>IF($M346=0,"",IFERROR(($M346+K346+L346)/(HLOOKUP($D346,RentsUA!$K$12:$Q$35,19,FALSE)),""))</f>
        <v/>
      </c>
      <c r="Q346" s="519"/>
      <c r="R346" s="858" t="str">
        <f>IF($Q346=0,"",VLOOKUP($Q346,RentsUA!$A$12:$H$35,MATCH($D346,RentsUA!$A$12:$H$12,0),FALSE))</f>
        <v/>
      </c>
      <c r="S346" s="517"/>
      <c r="T346" s="859"/>
      <c r="U346" s="857"/>
      <c r="V346" s="858" t="str">
        <f t="shared" si="83"/>
        <v/>
      </c>
      <c r="W346" s="590"/>
      <c r="X346" s="519"/>
      <c r="Y346" s="518" t="str">
        <f>IF(X346=0,"",VLOOKUP($X346,RentsUA!$A$12:$H$35,MATCH($D346,RentsUA!$A$12:$H$12,0),FALSE))</f>
        <v/>
      </c>
      <c r="Z346" s="647" t="str">
        <f t="shared" si="79"/>
        <v/>
      </c>
      <c r="AA346" s="1680" t="str">
        <f>IF(H346="","",IF(G346/HLOOKUP($H346,RentsUA!$M$8:$T$9,2,FALSE)&gt;1,"&gt; 80%","&lt;= 80%"))</f>
        <v/>
      </c>
      <c r="AB346" s="1448"/>
      <c r="AC346" s="1448"/>
      <c r="AD346" s="784"/>
      <c r="AE346" s="521"/>
      <c r="AF346" s="1050" t="str">
        <f>IF(AD346="","",IF(AD346=Lists!$U$3,M346,IF(AD346=Lists!$U$4,V346,IF(AD346=Lists!$U$5,Y346-L346,AE346))))</f>
        <v/>
      </c>
      <c r="AG346" s="518" t="str">
        <f t="shared" si="80"/>
        <v/>
      </c>
      <c r="AH346" s="588" t="str">
        <f t="shared" si="81"/>
        <v/>
      </c>
      <c r="AI346" s="588" t="str">
        <f>IF($AF346=0,0,IFERROR(($L346+$AF346)/(HLOOKUP($D346,RentsUA!$K$12:$Q$35,19,FALSE)),""))</f>
        <v/>
      </c>
      <c r="AJ346" s="588" t="str">
        <f>IF($AF346=0,0,IFERROR(($AF346+K346+L346)/(HLOOKUP($D346,RentsUA!$K$12:$Q$35,19,FALSE)),""))</f>
        <v/>
      </c>
      <c r="AK346" s="588" t="str">
        <f t="shared" si="84"/>
        <v/>
      </c>
      <c r="AL346" s="588" t="str">
        <f t="shared" si="85"/>
        <v/>
      </c>
      <c r="AM346" s="1448" t="str">
        <f t="shared" si="86"/>
        <v/>
      </c>
      <c r="AN346" s="1448" t="str">
        <f>IFERROR(AM346*(1+'7a.20YrDetails'!$F$9),"")</f>
        <v/>
      </c>
      <c r="AO346" s="1448" t="str">
        <f>IFERROR(AN346*(1+'7a.20YrDetails'!$F$9),"")</f>
        <v/>
      </c>
      <c r="AP346" s="1448" t="str">
        <f>IFERROR(AO346*(1+'7a.20YrDetails'!$F$9),"")</f>
        <v/>
      </c>
      <c r="AQ346" s="1448" t="str">
        <f>IFERROR(AP346*(1+'7a.20YrDetails'!$F$9),"")</f>
        <v/>
      </c>
      <c r="AR346" s="859"/>
      <c r="AS346" s="857"/>
      <c r="BP346" s="512" t="str">
        <f t="shared" si="87"/>
        <v/>
      </c>
      <c r="BR346" s="512" t="str">
        <f t="shared" si="82"/>
        <v/>
      </c>
    </row>
    <row r="347" spans="1:70" s="512" customFormat="1" ht="12.75">
      <c r="A347" s="514">
        <f t="shared" si="88"/>
        <v>335</v>
      </c>
      <c r="B347" s="592"/>
      <c r="C347" s="590"/>
      <c r="D347" s="515"/>
      <c r="E347" s="515"/>
      <c r="F347" s="516"/>
      <c r="G347" s="517"/>
      <c r="H347" s="515"/>
      <c r="I347" s="1341" t="str">
        <f>IFERROR(G347/HLOOKUP(H347,RentsUA!$B$8:$J$9,2),"")</f>
        <v/>
      </c>
      <c r="J347" s="515"/>
      <c r="K347" s="521"/>
      <c r="L347" s="857">
        <f t="shared" si="77"/>
        <v>0</v>
      </c>
      <c r="M347" s="856"/>
      <c r="N347" s="518">
        <f t="shared" si="78"/>
        <v>0</v>
      </c>
      <c r="O347" s="588" t="str">
        <f>IF($M347=0,"",IFERROR(($L347+$M347)/(HLOOKUP($D347,RentsUA!$K$12:$Q$35,19,FALSE)),""))</f>
        <v/>
      </c>
      <c r="P347" s="588" t="str">
        <f>IF($M347=0,"",IFERROR(($M347+K347+L347)/(HLOOKUP($D347,RentsUA!$K$12:$Q$35,19,FALSE)),""))</f>
        <v/>
      </c>
      <c r="Q347" s="519"/>
      <c r="R347" s="858" t="str">
        <f>IF($Q347=0,"",VLOOKUP($Q347,RentsUA!$A$12:$H$35,MATCH($D347,RentsUA!$A$12:$H$12,0),FALSE))</f>
        <v/>
      </c>
      <c r="S347" s="517"/>
      <c r="T347" s="859"/>
      <c r="U347" s="857"/>
      <c r="V347" s="858" t="str">
        <f t="shared" si="83"/>
        <v/>
      </c>
      <c r="W347" s="590"/>
      <c r="X347" s="519"/>
      <c r="Y347" s="518" t="str">
        <f>IF(X347=0,"",VLOOKUP($X347,RentsUA!$A$12:$H$35,MATCH($D347,RentsUA!$A$12:$H$12,0),FALSE))</f>
        <v/>
      </c>
      <c r="Z347" s="647" t="str">
        <f t="shared" si="79"/>
        <v/>
      </c>
      <c r="AA347" s="1680" t="str">
        <f>IF(H347="","",IF(G347/HLOOKUP($H347,RentsUA!$M$8:$T$9,2,FALSE)&gt;1,"&gt; 80%","&lt;= 80%"))</f>
        <v/>
      </c>
      <c r="AB347" s="1448"/>
      <c r="AC347" s="1448"/>
      <c r="AD347" s="784"/>
      <c r="AE347" s="521"/>
      <c r="AF347" s="1050" t="str">
        <f>IF(AD347="","",IF(AD347=Lists!$U$3,M347,IF(AD347=Lists!$U$4,V347,IF(AD347=Lists!$U$5,Y347-L347,AE347))))</f>
        <v/>
      </c>
      <c r="AG347" s="518" t="str">
        <f t="shared" si="80"/>
        <v/>
      </c>
      <c r="AH347" s="588" t="str">
        <f t="shared" si="81"/>
        <v/>
      </c>
      <c r="AI347" s="588" t="str">
        <f>IF($AF347=0,0,IFERROR(($L347+$AF347)/(HLOOKUP($D347,RentsUA!$K$12:$Q$35,19,FALSE)),""))</f>
        <v/>
      </c>
      <c r="AJ347" s="588" t="str">
        <f>IF($AF347=0,0,IFERROR(($AF347+K347+L347)/(HLOOKUP($D347,RentsUA!$K$12:$Q$35,19,FALSE)),""))</f>
        <v/>
      </c>
      <c r="AK347" s="588" t="str">
        <f t="shared" si="84"/>
        <v/>
      </c>
      <c r="AL347" s="588" t="str">
        <f t="shared" si="85"/>
        <v/>
      </c>
      <c r="AM347" s="1448" t="str">
        <f t="shared" si="86"/>
        <v/>
      </c>
      <c r="AN347" s="1448" t="str">
        <f>IFERROR(AM347*(1+'7a.20YrDetails'!$F$9),"")</f>
        <v/>
      </c>
      <c r="AO347" s="1448" t="str">
        <f>IFERROR(AN347*(1+'7a.20YrDetails'!$F$9),"")</f>
        <v/>
      </c>
      <c r="AP347" s="1448" t="str">
        <f>IFERROR(AO347*(1+'7a.20YrDetails'!$F$9),"")</f>
        <v/>
      </c>
      <c r="AQ347" s="1448" t="str">
        <f>IFERROR(AP347*(1+'7a.20YrDetails'!$F$9),"")</f>
        <v/>
      </c>
      <c r="AR347" s="859"/>
      <c r="AS347" s="857"/>
      <c r="BP347" s="512" t="str">
        <f t="shared" si="87"/>
        <v/>
      </c>
      <c r="BR347" s="512" t="str">
        <f t="shared" si="82"/>
        <v/>
      </c>
    </row>
    <row r="348" spans="1:70" s="512" customFormat="1" ht="12.75">
      <c r="A348" s="514">
        <f t="shared" si="88"/>
        <v>336</v>
      </c>
      <c r="B348" s="592"/>
      <c r="C348" s="590"/>
      <c r="D348" s="515"/>
      <c r="E348" s="515"/>
      <c r="F348" s="516"/>
      <c r="G348" s="517"/>
      <c r="H348" s="515"/>
      <c r="I348" s="1341" t="str">
        <f>IFERROR(G348/HLOOKUP(H348,RentsUA!$B$8:$J$9,2),"")</f>
        <v/>
      </c>
      <c r="J348" s="515"/>
      <c r="K348" s="521"/>
      <c r="L348" s="857">
        <f t="shared" si="77"/>
        <v>0</v>
      </c>
      <c r="M348" s="856"/>
      <c r="N348" s="518">
        <f t="shared" si="78"/>
        <v>0</v>
      </c>
      <c r="O348" s="588" t="str">
        <f>IF($M348=0,"",IFERROR(($L348+$M348)/(HLOOKUP($D348,RentsUA!$K$12:$Q$35,19,FALSE)),""))</f>
        <v/>
      </c>
      <c r="P348" s="588" t="str">
        <f>IF($M348=0,"",IFERROR(($M348+K348+L348)/(HLOOKUP($D348,RentsUA!$K$12:$Q$35,19,FALSE)),""))</f>
        <v/>
      </c>
      <c r="Q348" s="519"/>
      <c r="R348" s="858" t="str">
        <f>IF($Q348=0,"",VLOOKUP($Q348,RentsUA!$A$12:$H$35,MATCH($D348,RentsUA!$A$12:$H$12,0),FALSE))</f>
        <v/>
      </c>
      <c r="S348" s="517"/>
      <c r="T348" s="859"/>
      <c r="U348" s="857"/>
      <c r="V348" s="858" t="str">
        <f t="shared" si="83"/>
        <v/>
      </c>
      <c r="W348" s="590"/>
      <c r="X348" s="519"/>
      <c r="Y348" s="518" t="str">
        <f>IF(X348=0,"",VLOOKUP($X348,RentsUA!$A$12:$H$35,MATCH($D348,RentsUA!$A$12:$H$12,0),FALSE))</f>
        <v/>
      </c>
      <c r="Z348" s="647" t="str">
        <f t="shared" si="79"/>
        <v/>
      </c>
      <c r="AA348" s="1680" t="str">
        <f>IF(H348="","",IF(G348/HLOOKUP($H348,RentsUA!$M$8:$T$9,2,FALSE)&gt;1,"&gt; 80%","&lt;= 80%"))</f>
        <v/>
      </c>
      <c r="AB348" s="1448"/>
      <c r="AC348" s="1448"/>
      <c r="AD348" s="784"/>
      <c r="AE348" s="521"/>
      <c r="AF348" s="1050" t="str">
        <f>IF(AD348="","",IF(AD348=Lists!$U$3,M348,IF(AD348=Lists!$U$4,V348,IF(AD348=Lists!$U$5,Y348-L348,AE348))))</f>
        <v/>
      </c>
      <c r="AG348" s="518" t="str">
        <f t="shared" si="80"/>
        <v/>
      </c>
      <c r="AH348" s="588" t="str">
        <f t="shared" si="81"/>
        <v/>
      </c>
      <c r="AI348" s="588" t="str">
        <f>IF($AF348=0,0,IFERROR(($L348+$AF348)/(HLOOKUP($D348,RentsUA!$K$12:$Q$35,19,FALSE)),""))</f>
        <v/>
      </c>
      <c r="AJ348" s="588" t="str">
        <f>IF($AF348=0,0,IFERROR(($AF348+K348+L348)/(HLOOKUP($D348,RentsUA!$K$12:$Q$35,19,FALSE)),""))</f>
        <v/>
      </c>
      <c r="AK348" s="588" t="str">
        <f t="shared" si="84"/>
        <v/>
      </c>
      <c r="AL348" s="588" t="str">
        <f t="shared" si="85"/>
        <v/>
      </c>
      <c r="AM348" s="1448" t="str">
        <f t="shared" si="86"/>
        <v/>
      </c>
      <c r="AN348" s="1448" t="str">
        <f>IFERROR(AM348*(1+'7a.20YrDetails'!$F$9),"")</f>
        <v/>
      </c>
      <c r="AO348" s="1448" t="str">
        <f>IFERROR(AN348*(1+'7a.20YrDetails'!$F$9),"")</f>
        <v/>
      </c>
      <c r="AP348" s="1448" t="str">
        <f>IFERROR(AO348*(1+'7a.20YrDetails'!$F$9),"")</f>
        <v/>
      </c>
      <c r="AQ348" s="1448" t="str">
        <f>IFERROR(AP348*(1+'7a.20YrDetails'!$F$9),"")</f>
        <v/>
      </c>
      <c r="AR348" s="859"/>
      <c r="AS348" s="857"/>
      <c r="BP348" s="512" t="str">
        <f t="shared" si="87"/>
        <v/>
      </c>
      <c r="BR348" s="512" t="str">
        <f t="shared" si="82"/>
        <v/>
      </c>
    </row>
    <row r="349" spans="1:70" s="512" customFormat="1" ht="12.75">
      <c r="A349" s="514">
        <f t="shared" si="88"/>
        <v>337</v>
      </c>
      <c r="B349" s="592"/>
      <c r="C349" s="590"/>
      <c r="D349" s="515"/>
      <c r="E349" s="515"/>
      <c r="F349" s="516"/>
      <c r="G349" s="517"/>
      <c r="H349" s="515"/>
      <c r="I349" s="1341" t="str">
        <f>IFERROR(G349/HLOOKUP(H349,RentsUA!$B$8:$J$9,2),"")</f>
        <v/>
      </c>
      <c r="J349" s="515"/>
      <c r="K349" s="521"/>
      <c r="L349" s="857">
        <f t="shared" si="77"/>
        <v>0</v>
      </c>
      <c r="M349" s="856"/>
      <c r="N349" s="518">
        <f t="shared" si="78"/>
        <v>0</v>
      </c>
      <c r="O349" s="588" t="str">
        <f>IF($M349=0,"",IFERROR(($L349+$M349)/(HLOOKUP($D349,RentsUA!$K$12:$Q$35,19,FALSE)),""))</f>
        <v/>
      </c>
      <c r="P349" s="588" t="str">
        <f>IF($M349=0,"",IFERROR(($M349+K349+L349)/(HLOOKUP($D349,RentsUA!$K$12:$Q$35,19,FALSE)),""))</f>
        <v/>
      </c>
      <c r="Q349" s="519"/>
      <c r="R349" s="858" t="str">
        <f>IF($Q349=0,"",VLOOKUP($Q349,RentsUA!$A$12:$H$35,MATCH($D349,RentsUA!$A$12:$H$12,0),FALSE))</f>
        <v/>
      </c>
      <c r="S349" s="517"/>
      <c r="T349" s="859"/>
      <c r="U349" s="857"/>
      <c r="V349" s="858" t="str">
        <f t="shared" si="83"/>
        <v/>
      </c>
      <c r="W349" s="590"/>
      <c r="X349" s="519"/>
      <c r="Y349" s="518" t="str">
        <f>IF(X349=0,"",VLOOKUP($X349,RentsUA!$A$12:$H$35,MATCH($D349,RentsUA!$A$12:$H$12,0),FALSE))</f>
        <v/>
      </c>
      <c r="Z349" s="647" t="str">
        <f t="shared" si="79"/>
        <v/>
      </c>
      <c r="AA349" s="1680" t="str">
        <f>IF(H349="","",IF(G349/HLOOKUP($H349,RentsUA!$M$8:$T$9,2,FALSE)&gt;1,"&gt; 80%","&lt;= 80%"))</f>
        <v/>
      </c>
      <c r="AB349" s="1448"/>
      <c r="AC349" s="1448"/>
      <c r="AD349" s="784"/>
      <c r="AE349" s="521"/>
      <c r="AF349" s="1050" t="str">
        <f>IF(AD349="","",IF(AD349=Lists!$U$3,M349,IF(AD349=Lists!$U$4,V349,IF(AD349=Lists!$U$5,Y349-L349,AE349))))</f>
        <v/>
      </c>
      <c r="AG349" s="518" t="str">
        <f t="shared" si="80"/>
        <v/>
      </c>
      <c r="AH349" s="588" t="str">
        <f t="shared" si="81"/>
        <v/>
      </c>
      <c r="AI349" s="588" t="str">
        <f>IF($AF349=0,0,IFERROR(($L349+$AF349)/(HLOOKUP($D349,RentsUA!$K$12:$Q$35,19,FALSE)),""))</f>
        <v/>
      </c>
      <c r="AJ349" s="588" t="str">
        <f>IF($AF349=0,0,IFERROR(($AF349+K349+L349)/(HLOOKUP($D349,RentsUA!$K$12:$Q$35,19,FALSE)),""))</f>
        <v/>
      </c>
      <c r="AK349" s="588" t="str">
        <f t="shared" si="84"/>
        <v/>
      </c>
      <c r="AL349" s="588" t="str">
        <f t="shared" si="85"/>
        <v/>
      </c>
      <c r="AM349" s="1448" t="str">
        <f t="shared" si="86"/>
        <v/>
      </c>
      <c r="AN349" s="1448" t="str">
        <f>IFERROR(AM349*(1+'7a.20YrDetails'!$F$9),"")</f>
        <v/>
      </c>
      <c r="AO349" s="1448" t="str">
        <f>IFERROR(AN349*(1+'7a.20YrDetails'!$F$9),"")</f>
        <v/>
      </c>
      <c r="AP349" s="1448" t="str">
        <f>IFERROR(AO349*(1+'7a.20YrDetails'!$F$9),"")</f>
        <v/>
      </c>
      <c r="AQ349" s="1448" t="str">
        <f>IFERROR(AP349*(1+'7a.20YrDetails'!$F$9),"")</f>
        <v/>
      </c>
      <c r="AR349" s="859"/>
      <c r="AS349" s="857"/>
      <c r="BP349" s="512" t="str">
        <f t="shared" si="87"/>
        <v/>
      </c>
      <c r="BR349" s="512" t="str">
        <f t="shared" si="82"/>
        <v/>
      </c>
    </row>
    <row r="350" spans="1:70" s="512" customFormat="1" ht="12.75">
      <c r="A350" s="514">
        <f t="shared" si="88"/>
        <v>338</v>
      </c>
      <c r="B350" s="592"/>
      <c r="C350" s="590"/>
      <c r="D350" s="515"/>
      <c r="E350" s="515"/>
      <c r="F350" s="516"/>
      <c r="G350" s="517"/>
      <c r="H350" s="515"/>
      <c r="I350" s="1341" t="str">
        <f>IFERROR(G350/HLOOKUP(H350,RentsUA!$B$8:$J$9,2),"")</f>
        <v/>
      </c>
      <c r="J350" s="515"/>
      <c r="K350" s="521"/>
      <c r="L350" s="857">
        <f t="shared" si="77"/>
        <v>0</v>
      </c>
      <c r="M350" s="856"/>
      <c r="N350" s="518">
        <f t="shared" si="78"/>
        <v>0</v>
      </c>
      <c r="O350" s="588" t="str">
        <f>IF($M350=0,"",IFERROR(($L350+$M350)/(HLOOKUP($D350,RentsUA!$K$12:$Q$35,19,FALSE)),""))</f>
        <v/>
      </c>
      <c r="P350" s="588" t="str">
        <f>IF($M350=0,"",IFERROR(($M350+K350+L350)/(HLOOKUP($D350,RentsUA!$K$12:$Q$35,19,FALSE)),""))</f>
        <v/>
      </c>
      <c r="Q350" s="519"/>
      <c r="R350" s="858" t="str">
        <f>IF($Q350=0,"",VLOOKUP($Q350,RentsUA!$A$12:$H$35,MATCH($D350,RentsUA!$A$12:$H$12,0),FALSE))</f>
        <v/>
      </c>
      <c r="S350" s="517"/>
      <c r="T350" s="859"/>
      <c r="U350" s="857"/>
      <c r="V350" s="858" t="str">
        <f t="shared" si="83"/>
        <v/>
      </c>
      <c r="W350" s="590"/>
      <c r="X350" s="519"/>
      <c r="Y350" s="518" t="str">
        <f>IF(X350=0,"",VLOOKUP($X350,RentsUA!$A$12:$H$35,MATCH($D350,RentsUA!$A$12:$H$12,0),FALSE))</f>
        <v/>
      </c>
      <c r="Z350" s="647" t="str">
        <f t="shared" si="79"/>
        <v/>
      </c>
      <c r="AA350" s="1680" t="str">
        <f>IF(H350="","",IF(G350/HLOOKUP($H350,RentsUA!$M$8:$T$9,2,FALSE)&gt;1,"&gt; 80%","&lt;= 80%"))</f>
        <v/>
      </c>
      <c r="AB350" s="1448"/>
      <c r="AC350" s="1448"/>
      <c r="AD350" s="784"/>
      <c r="AE350" s="521"/>
      <c r="AF350" s="1050" t="str">
        <f>IF(AD350="","",IF(AD350=Lists!$U$3,M350,IF(AD350=Lists!$U$4,V350,IF(AD350=Lists!$U$5,Y350-L350,AE350))))</f>
        <v/>
      </c>
      <c r="AG350" s="518" t="str">
        <f t="shared" si="80"/>
        <v/>
      </c>
      <c r="AH350" s="588" t="str">
        <f t="shared" si="81"/>
        <v/>
      </c>
      <c r="AI350" s="588" t="str">
        <f>IF($AF350=0,0,IFERROR(($L350+$AF350)/(HLOOKUP($D350,RentsUA!$K$12:$Q$35,19,FALSE)),""))</f>
        <v/>
      </c>
      <c r="AJ350" s="588" t="str">
        <f>IF($AF350=0,0,IFERROR(($AF350+K350+L350)/(HLOOKUP($D350,RentsUA!$K$12:$Q$35,19,FALSE)),""))</f>
        <v/>
      </c>
      <c r="AK350" s="588" t="str">
        <f t="shared" si="84"/>
        <v/>
      </c>
      <c r="AL350" s="588" t="str">
        <f t="shared" si="85"/>
        <v/>
      </c>
      <c r="AM350" s="1448" t="str">
        <f t="shared" si="86"/>
        <v/>
      </c>
      <c r="AN350" s="1448" t="str">
        <f>IFERROR(AM350*(1+'7a.20YrDetails'!$F$9),"")</f>
        <v/>
      </c>
      <c r="AO350" s="1448" t="str">
        <f>IFERROR(AN350*(1+'7a.20YrDetails'!$F$9),"")</f>
        <v/>
      </c>
      <c r="AP350" s="1448" t="str">
        <f>IFERROR(AO350*(1+'7a.20YrDetails'!$F$9),"")</f>
        <v/>
      </c>
      <c r="AQ350" s="1448" t="str">
        <f>IFERROR(AP350*(1+'7a.20YrDetails'!$F$9),"")</f>
        <v/>
      </c>
      <c r="AR350" s="859"/>
      <c r="AS350" s="857"/>
      <c r="BP350" s="512" t="str">
        <f t="shared" si="87"/>
        <v/>
      </c>
      <c r="BR350" s="512" t="str">
        <f t="shared" si="82"/>
        <v/>
      </c>
    </row>
    <row r="351" spans="1:70" s="512" customFormat="1" ht="12.75">
      <c r="A351" s="514">
        <f t="shared" si="88"/>
        <v>339</v>
      </c>
      <c r="B351" s="592"/>
      <c r="C351" s="590"/>
      <c r="D351" s="515"/>
      <c r="E351" s="515"/>
      <c r="F351" s="516"/>
      <c r="G351" s="517"/>
      <c r="H351" s="515"/>
      <c r="I351" s="1341" t="str">
        <f>IFERROR(G351/HLOOKUP(H351,RentsUA!$B$8:$J$9,2),"")</f>
        <v/>
      </c>
      <c r="J351" s="515"/>
      <c r="K351" s="521"/>
      <c r="L351" s="857">
        <f t="shared" si="77"/>
        <v>0</v>
      </c>
      <c r="M351" s="856"/>
      <c r="N351" s="518">
        <f t="shared" si="78"/>
        <v>0</v>
      </c>
      <c r="O351" s="588" t="str">
        <f>IF($M351=0,"",IFERROR(($L351+$M351)/(HLOOKUP($D351,RentsUA!$K$12:$Q$35,19,FALSE)),""))</f>
        <v/>
      </c>
      <c r="P351" s="588" t="str">
        <f>IF($M351=0,"",IFERROR(($M351+K351+L351)/(HLOOKUP($D351,RentsUA!$K$12:$Q$35,19,FALSE)),""))</f>
        <v/>
      </c>
      <c r="Q351" s="519"/>
      <c r="R351" s="858" t="str">
        <f>IF($Q351=0,"",VLOOKUP($Q351,RentsUA!$A$12:$H$35,MATCH($D351,RentsUA!$A$12:$H$12,0),FALSE))</f>
        <v/>
      </c>
      <c r="S351" s="517"/>
      <c r="T351" s="859"/>
      <c r="U351" s="857"/>
      <c r="V351" s="858" t="str">
        <f t="shared" si="83"/>
        <v/>
      </c>
      <c r="W351" s="590"/>
      <c r="X351" s="519"/>
      <c r="Y351" s="518" t="str">
        <f>IF(X351=0,"",VLOOKUP($X351,RentsUA!$A$12:$H$35,MATCH($D351,RentsUA!$A$12:$H$12,0),FALSE))</f>
        <v/>
      </c>
      <c r="Z351" s="647" t="str">
        <f t="shared" si="79"/>
        <v/>
      </c>
      <c r="AA351" s="1680" t="str">
        <f>IF(H351="","",IF(G351/HLOOKUP($H351,RentsUA!$M$8:$T$9,2,FALSE)&gt;1,"&gt; 80%","&lt;= 80%"))</f>
        <v/>
      </c>
      <c r="AB351" s="1448"/>
      <c r="AC351" s="1448"/>
      <c r="AD351" s="784"/>
      <c r="AE351" s="521"/>
      <c r="AF351" s="1050" t="str">
        <f>IF(AD351="","",IF(AD351=Lists!$U$3,M351,IF(AD351=Lists!$U$4,V351,IF(AD351=Lists!$U$5,Y351-L351,AE351))))</f>
        <v/>
      </c>
      <c r="AG351" s="518" t="str">
        <f t="shared" si="80"/>
        <v/>
      </c>
      <c r="AH351" s="588" t="str">
        <f t="shared" si="81"/>
        <v/>
      </c>
      <c r="AI351" s="588" t="str">
        <f>IF($AF351=0,0,IFERROR(($L351+$AF351)/(HLOOKUP($D351,RentsUA!$K$12:$Q$35,19,FALSE)),""))</f>
        <v/>
      </c>
      <c r="AJ351" s="588" t="str">
        <f>IF($AF351=0,0,IFERROR(($AF351+K351+L351)/(HLOOKUP($D351,RentsUA!$K$12:$Q$35,19,FALSE)),""))</f>
        <v/>
      </c>
      <c r="AK351" s="588" t="str">
        <f t="shared" si="84"/>
        <v/>
      </c>
      <c r="AL351" s="588" t="str">
        <f t="shared" si="85"/>
        <v/>
      </c>
      <c r="AM351" s="1448" t="str">
        <f t="shared" si="86"/>
        <v/>
      </c>
      <c r="AN351" s="1448" t="str">
        <f>IFERROR(AM351*(1+'7a.20YrDetails'!$F$9),"")</f>
        <v/>
      </c>
      <c r="AO351" s="1448" t="str">
        <f>IFERROR(AN351*(1+'7a.20YrDetails'!$F$9),"")</f>
        <v/>
      </c>
      <c r="AP351" s="1448" t="str">
        <f>IFERROR(AO351*(1+'7a.20YrDetails'!$F$9),"")</f>
        <v/>
      </c>
      <c r="AQ351" s="1448" t="str">
        <f>IFERROR(AP351*(1+'7a.20YrDetails'!$F$9),"")</f>
        <v/>
      </c>
      <c r="AR351" s="859"/>
      <c r="AS351" s="857"/>
      <c r="BP351" s="512" t="str">
        <f t="shared" si="87"/>
        <v/>
      </c>
      <c r="BR351" s="512" t="str">
        <f t="shared" si="82"/>
        <v/>
      </c>
    </row>
    <row r="352" spans="1:70" s="512" customFormat="1" ht="12.75">
      <c r="A352" s="514">
        <f t="shared" si="88"/>
        <v>340</v>
      </c>
      <c r="B352" s="592"/>
      <c r="C352" s="590"/>
      <c r="D352" s="515"/>
      <c r="E352" s="515"/>
      <c r="F352" s="516"/>
      <c r="G352" s="517"/>
      <c r="H352" s="515"/>
      <c r="I352" s="1341" t="str">
        <f>IFERROR(G352/HLOOKUP(H352,RentsUA!$B$8:$J$9,2),"")</f>
        <v/>
      </c>
      <c r="J352" s="515"/>
      <c r="K352" s="521"/>
      <c r="L352" s="857">
        <f t="shared" si="77"/>
        <v>0</v>
      </c>
      <c r="M352" s="856"/>
      <c r="N352" s="518">
        <f t="shared" si="78"/>
        <v>0</v>
      </c>
      <c r="O352" s="588" t="str">
        <f>IF($M352=0,"",IFERROR(($L352+$M352)/(HLOOKUP($D352,RentsUA!$K$12:$Q$35,19,FALSE)),""))</f>
        <v/>
      </c>
      <c r="P352" s="588" t="str">
        <f>IF($M352=0,"",IFERROR(($M352+K352+L352)/(HLOOKUP($D352,RentsUA!$K$12:$Q$35,19,FALSE)),""))</f>
        <v/>
      </c>
      <c r="Q352" s="519"/>
      <c r="R352" s="858" t="str">
        <f>IF($Q352=0,"",VLOOKUP($Q352,RentsUA!$A$12:$H$35,MATCH($D352,RentsUA!$A$12:$H$12,0),FALSE))</f>
        <v/>
      </c>
      <c r="S352" s="517"/>
      <c r="T352" s="859"/>
      <c r="U352" s="857"/>
      <c r="V352" s="858" t="str">
        <f t="shared" si="83"/>
        <v/>
      </c>
      <c r="W352" s="590"/>
      <c r="X352" s="519"/>
      <c r="Y352" s="518" t="str">
        <f>IF(X352=0,"",VLOOKUP($X352,RentsUA!$A$12:$H$35,MATCH($D352,RentsUA!$A$12:$H$12,0),FALSE))</f>
        <v/>
      </c>
      <c r="Z352" s="647" t="str">
        <f t="shared" si="79"/>
        <v/>
      </c>
      <c r="AA352" s="1680" t="str">
        <f>IF(H352="","",IF(G352/HLOOKUP($H352,RentsUA!$M$8:$T$9,2,FALSE)&gt;1,"&gt; 80%","&lt;= 80%"))</f>
        <v/>
      </c>
      <c r="AB352" s="1448"/>
      <c r="AC352" s="1448"/>
      <c r="AD352" s="784"/>
      <c r="AE352" s="521"/>
      <c r="AF352" s="1050" t="str">
        <f>IF(AD352="","",IF(AD352=Lists!$U$3,M352,IF(AD352=Lists!$U$4,V352,IF(AD352=Lists!$U$5,Y352-L352,AE352))))</f>
        <v/>
      </c>
      <c r="AG352" s="518" t="str">
        <f t="shared" si="80"/>
        <v/>
      </c>
      <c r="AH352" s="588" t="str">
        <f t="shared" si="81"/>
        <v/>
      </c>
      <c r="AI352" s="588" t="str">
        <f>IF($AF352=0,0,IFERROR(($L352+$AF352)/(HLOOKUP($D352,RentsUA!$K$12:$Q$35,19,FALSE)),""))</f>
        <v/>
      </c>
      <c r="AJ352" s="588" t="str">
        <f>IF($AF352=0,0,IFERROR(($AF352+K352+L352)/(HLOOKUP($D352,RentsUA!$K$12:$Q$35,19,FALSE)),""))</f>
        <v/>
      </c>
      <c r="AK352" s="588" t="str">
        <f t="shared" si="84"/>
        <v/>
      </c>
      <c r="AL352" s="588" t="str">
        <f t="shared" si="85"/>
        <v/>
      </c>
      <c r="AM352" s="1448" t="str">
        <f t="shared" si="86"/>
        <v/>
      </c>
      <c r="AN352" s="1448" t="str">
        <f>IFERROR(AM352*(1+'7a.20YrDetails'!$F$9),"")</f>
        <v/>
      </c>
      <c r="AO352" s="1448" t="str">
        <f>IFERROR(AN352*(1+'7a.20YrDetails'!$F$9),"")</f>
        <v/>
      </c>
      <c r="AP352" s="1448" t="str">
        <f>IFERROR(AO352*(1+'7a.20YrDetails'!$F$9),"")</f>
        <v/>
      </c>
      <c r="AQ352" s="1448" t="str">
        <f>IFERROR(AP352*(1+'7a.20YrDetails'!$F$9),"")</f>
        <v/>
      </c>
      <c r="AR352" s="859"/>
      <c r="AS352" s="857"/>
      <c r="BP352" s="512" t="str">
        <f t="shared" si="87"/>
        <v/>
      </c>
      <c r="BR352" s="512" t="str">
        <f t="shared" si="82"/>
        <v/>
      </c>
    </row>
    <row r="353" spans="1:70" s="512" customFormat="1" ht="12.75">
      <c r="A353" s="514">
        <f t="shared" si="88"/>
        <v>341</v>
      </c>
      <c r="B353" s="592"/>
      <c r="C353" s="590"/>
      <c r="D353" s="515"/>
      <c r="E353" s="515"/>
      <c r="F353" s="516"/>
      <c r="G353" s="517"/>
      <c r="H353" s="515"/>
      <c r="I353" s="1341" t="str">
        <f>IFERROR(G353/HLOOKUP(H353,RentsUA!$B$8:$J$9,2),"")</f>
        <v/>
      </c>
      <c r="J353" s="515"/>
      <c r="K353" s="521"/>
      <c r="L353" s="857">
        <f t="shared" si="77"/>
        <v>0</v>
      </c>
      <c r="M353" s="856"/>
      <c r="N353" s="518">
        <f t="shared" si="78"/>
        <v>0</v>
      </c>
      <c r="O353" s="588" t="str">
        <f>IF($M353=0,"",IFERROR(($L353+$M353)/(HLOOKUP($D353,RentsUA!$K$12:$Q$35,19,FALSE)),""))</f>
        <v/>
      </c>
      <c r="P353" s="588" t="str">
        <f>IF($M353=0,"",IFERROR(($M353+K353+L353)/(HLOOKUP($D353,RentsUA!$K$12:$Q$35,19,FALSE)),""))</f>
        <v/>
      </c>
      <c r="Q353" s="519"/>
      <c r="R353" s="858" t="str">
        <f>IF($Q353=0,"",VLOOKUP($Q353,RentsUA!$A$12:$H$35,MATCH($D353,RentsUA!$A$12:$H$12,0),FALSE))</f>
        <v/>
      </c>
      <c r="S353" s="517"/>
      <c r="T353" s="859"/>
      <c r="U353" s="857"/>
      <c r="V353" s="858" t="str">
        <f t="shared" si="83"/>
        <v/>
      </c>
      <c r="W353" s="590"/>
      <c r="X353" s="519"/>
      <c r="Y353" s="518" t="str">
        <f>IF(X353=0,"",VLOOKUP($X353,RentsUA!$A$12:$H$35,MATCH($D353,RentsUA!$A$12:$H$12,0),FALSE))</f>
        <v/>
      </c>
      <c r="Z353" s="647" t="str">
        <f t="shared" si="79"/>
        <v/>
      </c>
      <c r="AA353" s="1680" t="str">
        <f>IF(H353="","",IF(G353/HLOOKUP($H353,RentsUA!$M$8:$T$9,2,FALSE)&gt;1,"&gt; 80%","&lt;= 80%"))</f>
        <v/>
      </c>
      <c r="AB353" s="1448"/>
      <c r="AC353" s="1448"/>
      <c r="AD353" s="784"/>
      <c r="AE353" s="521"/>
      <c r="AF353" s="1050" t="str">
        <f>IF(AD353="","",IF(AD353=Lists!$U$3,M353,IF(AD353=Lists!$U$4,V353,IF(AD353=Lists!$U$5,Y353-L353,AE353))))</f>
        <v/>
      </c>
      <c r="AG353" s="518" t="str">
        <f t="shared" si="80"/>
        <v/>
      </c>
      <c r="AH353" s="588" t="str">
        <f t="shared" si="81"/>
        <v/>
      </c>
      <c r="AI353" s="588" t="str">
        <f>IF($AF353=0,0,IFERROR(($L353+$AF353)/(HLOOKUP($D353,RentsUA!$K$12:$Q$35,19,FALSE)),""))</f>
        <v/>
      </c>
      <c r="AJ353" s="588" t="str">
        <f>IF($AF353=0,0,IFERROR(($AF353+K353+L353)/(HLOOKUP($D353,RentsUA!$K$12:$Q$35,19,FALSE)),""))</f>
        <v/>
      </c>
      <c r="AK353" s="588" t="str">
        <f t="shared" si="84"/>
        <v/>
      </c>
      <c r="AL353" s="588" t="str">
        <f t="shared" si="85"/>
        <v/>
      </c>
      <c r="AM353" s="1448" t="str">
        <f t="shared" si="86"/>
        <v/>
      </c>
      <c r="AN353" s="1448" t="str">
        <f>IFERROR(AM353*(1+'7a.20YrDetails'!$F$9),"")</f>
        <v/>
      </c>
      <c r="AO353" s="1448" t="str">
        <f>IFERROR(AN353*(1+'7a.20YrDetails'!$F$9),"")</f>
        <v/>
      </c>
      <c r="AP353" s="1448" t="str">
        <f>IFERROR(AO353*(1+'7a.20YrDetails'!$F$9),"")</f>
        <v/>
      </c>
      <c r="AQ353" s="1448" t="str">
        <f>IFERROR(AP353*(1+'7a.20YrDetails'!$F$9),"")</f>
        <v/>
      </c>
      <c r="AR353" s="859"/>
      <c r="AS353" s="857"/>
      <c r="BP353" s="512" t="str">
        <f t="shared" si="87"/>
        <v/>
      </c>
      <c r="BR353" s="512" t="str">
        <f t="shared" si="82"/>
        <v/>
      </c>
    </row>
    <row r="354" spans="1:70" s="512" customFormat="1" ht="12.75">
      <c r="A354" s="514">
        <f t="shared" si="88"/>
        <v>342</v>
      </c>
      <c r="B354" s="592"/>
      <c r="C354" s="590"/>
      <c r="D354" s="515"/>
      <c r="E354" s="515"/>
      <c r="F354" s="516"/>
      <c r="G354" s="517"/>
      <c r="H354" s="515"/>
      <c r="I354" s="1341" t="str">
        <f>IFERROR(G354/HLOOKUP(H354,RentsUA!$B$8:$J$9,2),"")</f>
        <v/>
      </c>
      <c r="J354" s="515"/>
      <c r="K354" s="521"/>
      <c r="L354" s="857">
        <f t="shared" si="77"/>
        <v>0</v>
      </c>
      <c r="M354" s="856"/>
      <c r="N354" s="518">
        <f t="shared" si="78"/>
        <v>0</v>
      </c>
      <c r="O354" s="588" t="str">
        <f>IF($M354=0,"",IFERROR(($L354+$M354)/(HLOOKUP($D354,RentsUA!$K$12:$Q$35,19,FALSE)),""))</f>
        <v/>
      </c>
      <c r="P354" s="588" t="str">
        <f>IF($M354=0,"",IFERROR(($M354+K354+L354)/(HLOOKUP($D354,RentsUA!$K$12:$Q$35,19,FALSE)),""))</f>
        <v/>
      </c>
      <c r="Q354" s="519"/>
      <c r="R354" s="858" t="str">
        <f>IF($Q354=0,"",VLOOKUP($Q354,RentsUA!$A$12:$H$35,MATCH($D354,RentsUA!$A$12:$H$12,0),FALSE))</f>
        <v/>
      </c>
      <c r="S354" s="517"/>
      <c r="T354" s="859"/>
      <c r="U354" s="857"/>
      <c r="V354" s="858" t="str">
        <f t="shared" si="83"/>
        <v/>
      </c>
      <c r="W354" s="590"/>
      <c r="X354" s="519"/>
      <c r="Y354" s="518" t="str">
        <f>IF(X354=0,"",VLOOKUP($X354,RentsUA!$A$12:$H$35,MATCH($D354,RentsUA!$A$12:$H$12,0),FALSE))</f>
        <v/>
      </c>
      <c r="Z354" s="647" t="str">
        <f t="shared" si="79"/>
        <v/>
      </c>
      <c r="AA354" s="1680" t="str">
        <f>IF(H354="","",IF(G354/HLOOKUP($H354,RentsUA!$M$8:$T$9,2,FALSE)&gt;1,"&gt; 80%","&lt;= 80%"))</f>
        <v/>
      </c>
      <c r="AB354" s="1448"/>
      <c r="AC354" s="1448"/>
      <c r="AD354" s="784"/>
      <c r="AE354" s="521"/>
      <c r="AF354" s="1050" t="str">
        <f>IF(AD354="","",IF(AD354=Lists!$U$3,M354,IF(AD354=Lists!$U$4,V354,IF(AD354=Lists!$U$5,Y354-L354,AE354))))</f>
        <v/>
      </c>
      <c r="AG354" s="518" t="str">
        <f t="shared" si="80"/>
        <v/>
      </c>
      <c r="AH354" s="588" t="str">
        <f t="shared" si="81"/>
        <v/>
      </c>
      <c r="AI354" s="588" t="str">
        <f>IF($AF354=0,0,IFERROR(($L354+$AF354)/(HLOOKUP($D354,RentsUA!$K$12:$Q$35,19,FALSE)),""))</f>
        <v/>
      </c>
      <c r="AJ354" s="588" t="str">
        <f>IF($AF354=0,0,IFERROR(($AF354+K354+L354)/(HLOOKUP($D354,RentsUA!$K$12:$Q$35,19,FALSE)),""))</f>
        <v/>
      </c>
      <c r="AK354" s="588" t="str">
        <f t="shared" si="84"/>
        <v/>
      </c>
      <c r="AL354" s="588" t="str">
        <f t="shared" si="85"/>
        <v/>
      </c>
      <c r="AM354" s="1448" t="str">
        <f t="shared" si="86"/>
        <v/>
      </c>
      <c r="AN354" s="1448" t="str">
        <f>IFERROR(AM354*(1+'7a.20YrDetails'!$F$9),"")</f>
        <v/>
      </c>
      <c r="AO354" s="1448" t="str">
        <f>IFERROR(AN354*(1+'7a.20YrDetails'!$F$9),"")</f>
        <v/>
      </c>
      <c r="AP354" s="1448" t="str">
        <f>IFERROR(AO354*(1+'7a.20YrDetails'!$F$9),"")</f>
        <v/>
      </c>
      <c r="AQ354" s="1448" t="str">
        <f>IFERROR(AP354*(1+'7a.20YrDetails'!$F$9),"")</f>
        <v/>
      </c>
      <c r="AR354" s="859"/>
      <c r="AS354" s="857"/>
      <c r="BP354" s="512" t="str">
        <f t="shared" si="87"/>
        <v/>
      </c>
      <c r="BR354" s="512" t="str">
        <f t="shared" si="82"/>
        <v/>
      </c>
    </row>
    <row r="355" spans="1:70" s="512" customFormat="1" ht="12.75">
      <c r="A355" s="514">
        <f t="shared" si="88"/>
        <v>343</v>
      </c>
      <c r="B355" s="592"/>
      <c r="C355" s="590"/>
      <c r="D355" s="515"/>
      <c r="E355" s="515"/>
      <c r="F355" s="516"/>
      <c r="G355" s="517"/>
      <c r="H355" s="515"/>
      <c r="I355" s="1341" t="str">
        <f>IFERROR(G355/HLOOKUP(H355,RentsUA!$B$8:$J$9,2),"")</f>
        <v/>
      </c>
      <c r="J355" s="515"/>
      <c r="K355" s="521"/>
      <c r="L355" s="857">
        <f t="shared" si="77"/>
        <v>0</v>
      </c>
      <c r="M355" s="856"/>
      <c r="N355" s="518">
        <f t="shared" si="78"/>
        <v>0</v>
      </c>
      <c r="O355" s="588" t="str">
        <f>IF($M355=0,"",IFERROR(($L355+$M355)/(HLOOKUP($D355,RentsUA!$K$12:$Q$35,19,FALSE)),""))</f>
        <v/>
      </c>
      <c r="P355" s="588" t="str">
        <f>IF($M355=0,"",IFERROR(($M355+K355+L355)/(HLOOKUP($D355,RentsUA!$K$12:$Q$35,19,FALSE)),""))</f>
        <v/>
      </c>
      <c r="Q355" s="519"/>
      <c r="R355" s="858" t="str">
        <f>IF($Q355=0,"",VLOOKUP($Q355,RentsUA!$A$12:$H$35,MATCH($D355,RentsUA!$A$12:$H$12,0),FALSE))</f>
        <v/>
      </c>
      <c r="S355" s="517"/>
      <c r="T355" s="859"/>
      <c r="U355" s="857"/>
      <c r="V355" s="858" t="str">
        <f t="shared" si="83"/>
        <v/>
      </c>
      <c r="W355" s="590"/>
      <c r="X355" s="519"/>
      <c r="Y355" s="518" t="str">
        <f>IF(X355=0,"",VLOOKUP($X355,RentsUA!$A$12:$H$35,MATCH($D355,RentsUA!$A$12:$H$12,0),FALSE))</f>
        <v/>
      </c>
      <c r="Z355" s="647" t="str">
        <f t="shared" si="79"/>
        <v/>
      </c>
      <c r="AA355" s="1680" t="str">
        <f>IF(H355="","",IF(G355/HLOOKUP($H355,RentsUA!$M$8:$T$9,2,FALSE)&gt;1,"&gt; 80%","&lt;= 80%"))</f>
        <v/>
      </c>
      <c r="AB355" s="1448"/>
      <c r="AC355" s="1448"/>
      <c r="AD355" s="784"/>
      <c r="AE355" s="521"/>
      <c r="AF355" s="1050" t="str">
        <f>IF(AD355="","",IF(AD355=Lists!$U$3,M355,IF(AD355=Lists!$U$4,V355,IF(AD355=Lists!$U$5,Y355-L355,AE355))))</f>
        <v/>
      </c>
      <c r="AG355" s="518" t="str">
        <f t="shared" si="80"/>
        <v/>
      </c>
      <c r="AH355" s="588" t="str">
        <f t="shared" si="81"/>
        <v/>
      </c>
      <c r="AI355" s="588" t="str">
        <f>IF($AF355=0,0,IFERROR(($L355+$AF355)/(HLOOKUP($D355,RentsUA!$K$12:$Q$35,19,FALSE)),""))</f>
        <v/>
      </c>
      <c r="AJ355" s="588" t="str">
        <f>IF($AF355=0,0,IFERROR(($AF355+K355+L355)/(HLOOKUP($D355,RentsUA!$K$12:$Q$35,19,FALSE)),""))</f>
        <v/>
      </c>
      <c r="AK355" s="588" t="str">
        <f t="shared" si="84"/>
        <v/>
      </c>
      <c r="AL355" s="588" t="str">
        <f t="shared" si="85"/>
        <v/>
      </c>
      <c r="AM355" s="1448" t="str">
        <f t="shared" si="86"/>
        <v/>
      </c>
      <c r="AN355" s="1448" t="str">
        <f>IFERROR(AM355*(1+'7a.20YrDetails'!$F$9),"")</f>
        <v/>
      </c>
      <c r="AO355" s="1448" t="str">
        <f>IFERROR(AN355*(1+'7a.20YrDetails'!$F$9),"")</f>
        <v/>
      </c>
      <c r="AP355" s="1448" t="str">
        <f>IFERROR(AO355*(1+'7a.20YrDetails'!$F$9),"")</f>
        <v/>
      </c>
      <c r="AQ355" s="1448" t="str">
        <f>IFERROR(AP355*(1+'7a.20YrDetails'!$F$9),"")</f>
        <v/>
      </c>
      <c r="AR355" s="859"/>
      <c r="AS355" s="857"/>
      <c r="BP355" s="512" t="str">
        <f t="shared" si="87"/>
        <v/>
      </c>
      <c r="BR355" s="512" t="str">
        <f t="shared" si="82"/>
        <v/>
      </c>
    </row>
    <row r="356" spans="1:70" s="512" customFormat="1" ht="12.75">
      <c r="A356" s="514">
        <f t="shared" si="88"/>
        <v>344</v>
      </c>
      <c r="B356" s="592"/>
      <c r="C356" s="590"/>
      <c r="D356" s="515"/>
      <c r="E356" s="515"/>
      <c r="F356" s="516"/>
      <c r="G356" s="517"/>
      <c r="H356" s="515"/>
      <c r="I356" s="1341" t="str">
        <f>IFERROR(G356/HLOOKUP(H356,RentsUA!$B$8:$J$9,2),"")</f>
        <v/>
      </c>
      <c r="J356" s="515"/>
      <c r="K356" s="521"/>
      <c r="L356" s="857">
        <f t="shared" si="77"/>
        <v>0</v>
      </c>
      <c r="M356" s="856"/>
      <c r="N356" s="518">
        <f t="shared" si="78"/>
        <v>0</v>
      </c>
      <c r="O356" s="588" t="str">
        <f>IF($M356=0,"",IFERROR(($L356+$M356)/(HLOOKUP($D356,RentsUA!$K$12:$Q$35,19,FALSE)),""))</f>
        <v/>
      </c>
      <c r="P356" s="588" t="str">
        <f>IF($M356=0,"",IFERROR(($M356+K356+L356)/(HLOOKUP($D356,RentsUA!$K$12:$Q$35,19,FALSE)),""))</f>
        <v/>
      </c>
      <c r="Q356" s="519"/>
      <c r="R356" s="858" t="str">
        <f>IF($Q356=0,"",VLOOKUP($Q356,RentsUA!$A$12:$H$35,MATCH($D356,RentsUA!$A$12:$H$12,0),FALSE))</f>
        <v/>
      </c>
      <c r="S356" s="517"/>
      <c r="T356" s="859"/>
      <c r="U356" s="857"/>
      <c r="V356" s="858" t="str">
        <f t="shared" si="83"/>
        <v/>
      </c>
      <c r="W356" s="590"/>
      <c r="X356" s="519"/>
      <c r="Y356" s="518" t="str">
        <f>IF(X356=0,"",VLOOKUP($X356,RentsUA!$A$12:$H$35,MATCH($D356,RentsUA!$A$12:$H$12,0),FALSE))</f>
        <v/>
      </c>
      <c r="Z356" s="647" t="str">
        <f t="shared" si="79"/>
        <v/>
      </c>
      <c r="AA356" s="1680" t="str">
        <f>IF(H356="","",IF(G356/HLOOKUP($H356,RentsUA!$M$8:$T$9,2,FALSE)&gt;1,"&gt; 80%","&lt;= 80%"))</f>
        <v/>
      </c>
      <c r="AB356" s="1448"/>
      <c r="AC356" s="1448"/>
      <c r="AD356" s="784"/>
      <c r="AE356" s="521"/>
      <c r="AF356" s="1050" t="str">
        <f>IF(AD356="","",IF(AD356=Lists!$U$3,M356,IF(AD356=Lists!$U$4,V356,IF(AD356=Lists!$U$5,Y356-L356,AE356))))</f>
        <v/>
      </c>
      <c r="AG356" s="518" t="str">
        <f t="shared" si="80"/>
        <v/>
      </c>
      <c r="AH356" s="588" t="str">
        <f t="shared" si="81"/>
        <v/>
      </c>
      <c r="AI356" s="588" t="str">
        <f>IF($AF356=0,0,IFERROR(($L356+$AF356)/(HLOOKUP($D356,RentsUA!$K$12:$Q$35,19,FALSE)),""))</f>
        <v/>
      </c>
      <c r="AJ356" s="588" t="str">
        <f>IF($AF356=0,0,IFERROR(($AF356+K356+L356)/(HLOOKUP($D356,RentsUA!$K$12:$Q$35,19,FALSE)),""))</f>
        <v/>
      </c>
      <c r="AK356" s="588" t="str">
        <f t="shared" si="84"/>
        <v/>
      </c>
      <c r="AL356" s="588" t="str">
        <f t="shared" si="85"/>
        <v/>
      </c>
      <c r="AM356" s="1448" t="str">
        <f t="shared" si="86"/>
        <v/>
      </c>
      <c r="AN356" s="1448" t="str">
        <f>IFERROR(AM356*(1+'7a.20YrDetails'!$F$9),"")</f>
        <v/>
      </c>
      <c r="AO356" s="1448" t="str">
        <f>IFERROR(AN356*(1+'7a.20YrDetails'!$F$9),"")</f>
        <v/>
      </c>
      <c r="AP356" s="1448" t="str">
        <f>IFERROR(AO356*(1+'7a.20YrDetails'!$F$9),"")</f>
        <v/>
      </c>
      <c r="AQ356" s="1448" t="str">
        <f>IFERROR(AP356*(1+'7a.20YrDetails'!$F$9),"")</f>
        <v/>
      </c>
      <c r="AR356" s="859"/>
      <c r="AS356" s="857"/>
      <c r="BP356" s="512" t="str">
        <f t="shared" si="87"/>
        <v/>
      </c>
      <c r="BR356" s="512" t="str">
        <f t="shared" si="82"/>
        <v/>
      </c>
    </row>
    <row r="357" spans="1:70" s="512" customFormat="1" ht="12.75">
      <c r="A357" s="514">
        <f t="shared" si="88"/>
        <v>345</v>
      </c>
      <c r="B357" s="592"/>
      <c r="C357" s="590"/>
      <c r="D357" s="515"/>
      <c r="E357" s="515"/>
      <c r="F357" s="516"/>
      <c r="G357" s="517"/>
      <c r="H357" s="515"/>
      <c r="I357" s="1341" t="str">
        <f>IFERROR(G357/HLOOKUP(H357,RentsUA!$B$8:$J$9,2),"")</f>
        <v/>
      </c>
      <c r="J357" s="515"/>
      <c r="K357" s="521"/>
      <c r="L357" s="857">
        <f t="shared" si="77"/>
        <v>0</v>
      </c>
      <c r="M357" s="856"/>
      <c r="N357" s="518">
        <f t="shared" si="78"/>
        <v>0</v>
      </c>
      <c r="O357" s="588" t="str">
        <f>IF($M357=0,"",IFERROR(($L357+$M357)/(HLOOKUP($D357,RentsUA!$K$12:$Q$35,19,FALSE)),""))</f>
        <v/>
      </c>
      <c r="P357" s="588" t="str">
        <f>IF($M357=0,"",IFERROR(($M357+K357+L357)/(HLOOKUP($D357,RentsUA!$K$12:$Q$35,19,FALSE)),""))</f>
        <v/>
      </c>
      <c r="Q357" s="519"/>
      <c r="R357" s="858" t="str">
        <f>IF($Q357=0,"",VLOOKUP($Q357,RentsUA!$A$12:$H$35,MATCH($D357,RentsUA!$A$12:$H$12,0),FALSE))</f>
        <v/>
      </c>
      <c r="S357" s="517"/>
      <c r="T357" s="859"/>
      <c r="U357" s="857"/>
      <c r="V357" s="858" t="str">
        <f t="shared" si="83"/>
        <v/>
      </c>
      <c r="W357" s="590"/>
      <c r="X357" s="519"/>
      <c r="Y357" s="518" t="str">
        <f>IF(X357=0,"",VLOOKUP($X357,RentsUA!$A$12:$H$35,MATCH($D357,RentsUA!$A$12:$H$12,0),FALSE))</f>
        <v/>
      </c>
      <c r="Z357" s="647" t="str">
        <f t="shared" si="79"/>
        <v/>
      </c>
      <c r="AA357" s="1680" t="str">
        <f>IF(H357="","",IF(G357/HLOOKUP($H357,RentsUA!$M$8:$T$9,2,FALSE)&gt;1,"&gt; 80%","&lt;= 80%"))</f>
        <v/>
      </c>
      <c r="AB357" s="1448"/>
      <c r="AC357" s="1448"/>
      <c r="AD357" s="784"/>
      <c r="AE357" s="521"/>
      <c r="AF357" s="1050" t="str">
        <f>IF(AD357="","",IF(AD357=Lists!$U$3,M357,IF(AD357=Lists!$U$4,V357,IF(AD357=Lists!$U$5,Y357-L357,AE357))))</f>
        <v/>
      </c>
      <c r="AG357" s="518" t="str">
        <f t="shared" si="80"/>
        <v/>
      </c>
      <c r="AH357" s="588" t="str">
        <f t="shared" si="81"/>
        <v/>
      </c>
      <c r="AI357" s="588" t="str">
        <f>IF($AF357=0,0,IFERROR(($L357+$AF357)/(HLOOKUP($D357,RentsUA!$K$12:$Q$35,19,FALSE)),""))</f>
        <v/>
      </c>
      <c r="AJ357" s="588" t="str">
        <f>IF($AF357=0,0,IFERROR(($AF357+K357+L357)/(HLOOKUP($D357,RentsUA!$K$12:$Q$35,19,FALSE)),""))</f>
        <v/>
      </c>
      <c r="AK357" s="588" t="str">
        <f t="shared" si="84"/>
        <v/>
      </c>
      <c r="AL357" s="588" t="str">
        <f t="shared" si="85"/>
        <v/>
      </c>
      <c r="AM357" s="1448" t="str">
        <f t="shared" si="86"/>
        <v/>
      </c>
      <c r="AN357" s="1448" t="str">
        <f>IFERROR(AM357*(1+'7a.20YrDetails'!$F$9),"")</f>
        <v/>
      </c>
      <c r="AO357" s="1448" t="str">
        <f>IFERROR(AN357*(1+'7a.20YrDetails'!$F$9),"")</f>
        <v/>
      </c>
      <c r="AP357" s="1448" t="str">
        <f>IFERROR(AO357*(1+'7a.20YrDetails'!$F$9),"")</f>
        <v/>
      </c>
      <c r="AQ357" s="1448" t="str">
        <f>IFERROR(AP357*(1+'7a.20YrDetails'!$F$9),"")</f>
        <v/>
      </c>
      <c r="AR357" s="859"/>
      <c r="AS357" s="857"/>
      <c r="BP357" s="512" t="str">
        <f t="shared" si="87"/>
        <v/>
      </c>
      <c r="BR357" s="512" t="str">
        <f t="shared" si="82"/>
        <v/>
      </c>
    </row>
    <row r="358" spans="1:70" s="512" customFormat="1" ht="12.75">
      <c r="A358" s="514">
        <f t="shared" si="88"/>
        <v>346</v>
      </c>
      <c r="B358" s="592"/>
      <c r="C358" s="590"/>
      <c r="D358" s="515"/>
      <c r="E358" s="515"/>
      <c r="F358" s="516"/>
      <c r="G358" s="517"/>
      <c r="H358" s="515"/>
      <c r="I358" s="1341" t="str">
        <f>IFERROR(G358/HLOOKUP(H358,RentsUA!$B$8:$J$9,2),"")</f>
        <v/>
      </c>
      <c r="J358" s="515"/>
      <c r="K358" s="521"/>
      <c r="L358" s="857">
        <f t="shared" si="77"/>
        <v>0</v>
      </c>
      <c r="M358" s="856"/>
      <c r="N358" s="518">
        <f t="shared" si="78"/>
        <v>0</v>
      </c>
      <c r="O358" s="588" t="str">
        <f>IF($M358=0,"",IFERROR(($L358+$M358)/(HLOOKUP($D358,RentsUA!$K$12:$Q$35,19,FALSE)),""))</f>
        <v/>
      </c>
      <c r="P358" s="588" t="str">
        <f>IF($M358=0,"",IFERROR(($M358+K358+L358)/(HLOOKUP($D358,RentsUA!$K$12:$Q$35,19,FALSE)),""))</f>
        <v/>
      </c>
      <c r="Q358" s="519"/>
      <c r="R358" s="858" t="str">
        <f>IF($Q358=0,"",VLOOKUP($Q358,RentsUA!$A$12:$H$35,MATCH($D358,RentsUA!$A$12:$H$12,0),FALSE))</f>
        <v/>
      </c>
      <c r="S358" s="517"/>
      <c r="T358" s="859"/>
      <c r="U358" s="857"/>
      <c r="V358" s="858" t="str">
        <f t="shared" si="83"/>
        <v/>
      </c>
      <c r="W358" s="590"/>
      <c r="X358" s="519"/>
      <c r="Y358" s="518" t="str">
        <f>IF(X358=0,"",VLOOKUP($X358,RentsUA!$A$12:$H$35,MATCH($D358,RentsUA!$A$12:$H$12,0),FALSE))</f>
        <v/>
      </c>
      <c r="Z358" s="647" t="str">
        <f t="shared" si="79"/>
        <v/>
      </c>
      <c r="AA358" s="1680" t="str">
        <f>IF(H358="","",IF(G358/HLOOKUP($H358,RentsUA!$M$8:$T$9,2,FALSE)&gt;1,"&gt; 80%","&lt;= 80%"))</f>
        <v/>
      </c>
      <c r="AB358" s="1448"/>
      <c r="AC358" s="1448"/>
      <c r="AD358" s="784"/>
      <c r="AE358" s="521"/>
      <c r="AF358" s="1050" t="str">
        <f>IF(AD358="","",IF(AD358=Lists!$U$3,M358,IF(AD358=Lists!$U$4,V358,IF(AD358=Lists!$U$5,Y358-L358,AE358))))</f>
        <v/>
      </c>
      <c r="AG358" s="518" t="str">
        <f t="shared" si="80"/>
        <v/>
      </c>
      <c r="AH358" s="588" t="str">
        <f t="shared" si="81"/>
        <v/>
      </c>
      <c r="AI358" s="588" t="str">
        <f>IF($AF358=0,0,IFERROR(($L358+$AF358)/(HLOOKUP($D358,RentsUA!$K$12:$Q$35,19,FALSE)),""))</f>
        <v/>
      </c>
      <c r="AJ358" s="588" t="str">
        <f>IF($AF358=0,0,IFERROR(($AF358+K358+L358)/(HLOOKUP($D358,RentsUA!$K$12:$Q$35,19,FALSE)),""))</f>
        <v/>
      </c>
      <c r="AK358" s="588" t="str">
        <f t="shared" si="84"/>
        <v/>
      </c>
      <c r="AL358" s="588" t="str">
        <f t="shared" si="85"/>
        <v/>
      </c>
      <c r="AM358" s="1448" t="str">
        <f t="shared" si="86"/>
        <v/>
      </c>
      <c r="AN358" s="1448" t="str">
        <f>IFERROR(AM358*(1+'7a.20YrDetails'!$F$9),"")</f>
        <v/>
      </c>
      <c r="AO358" s="1448" t="str">
        <f>IFERROR(AN358*(1+'7a.20YrDetails'!$F$9),"")</f>
        <v/>
      </c>
      <c r="AP358" s="1448" t="str">
        <f>IFERROR(AO358*(1+'7a.20YrDetails'!$F$9),"")</f>
        <v/>
      </c>
      <c r="AQ358" s="1448" t="str">
        <f>IFERROR(AP358*(1+'7a.20YrDetails'!$F$9),"")</f>
        <v/>
      </c>
      <c r="AR358" s="859"/>
      <c r="AS358" s="857"/>
      <c r="BP358" s="512" t="str">
        <f t="shared" si="87"/>
        <v/>
      </c>
      <c r="BR358" s="512" t="str">
        <f t="shared" si="82"/>
        <v/>
      </c>
    </row>
    <row r="359" spans="1:70" s="512" customFormat="1" ht="12.75">
      <c r="A359" s="514">
        <f t="shared" si="88"/>
        <v>347</v>
      </c>
      <c r="B359" s="592"/>
      <c r="C359" s="590"/>
      <c r="D359" s="515"/>
      <c r="E359" s="515"/>
      <c r="F359" s="516"/>
      <c r="G359" s="517"/>
      <c r="H359" s="515"/>
      <c r="I359" s="1341" t="str">
        <f>IFERROR(G359/HLOOKUP(H359,RentsUA!$B$8:$J$9,2),"")</f>
        <v/>
      </c>
      <c r="J359" s="515"/>
      <c r="K359" s="521"/>
      <c r="L359" s="857">
        <f t="shared" si="77"/>
        <v>0</v>
      </c>
      <c r="M359" s="856"/>
      <c r="N359" s="518">
        <f t="shared" si="78"/>
        <v>0</v>
      </c>
      <c r="O359" s="588" t="str">
        <f>IF($M359=0,"",IFERROR(($L359+$M359)/(HLOOKUP($D359,RentsUA!$K$12:$Q$35,19,FALSE)),""))</f>
        <v/>
      </c>
      <c r="P359" s="588" t="str">
        <f>IF($M359=0,"",IFERROR(($M359+K359+L359)/(HLOOKUP($D359,RentsUA!$K$12:$Q$35,19,FALSE)),""))</f>
        <v/>
      </c>
      <c r="Q359" s="519"/>
      <c r="R359" s="858" t="str">
        <f>IF($Q359=0,"",VLOOKUP($Q359,RentsUA!$A$12:$H$35,MATCH($D359,RentsUA!$A$12:$H$12,0),FALSE))</f>
        <v/>
      </c>
      <c r="S359" s="517"/>
      <c r="T359" s="859"/>
      <c r="U359" s="857"/>
      <c r="V359" s="858" t="str">
        <f t="shared" si="83"/>
        <v/>
      </c>
      <c r="W359" s="590"/>
      <c r="X359" s="519"/>
      <c r="Y359" s="518" t="str">
        <f>IF(X359=0,"",VLOOKUP($X359,RentsUA!$A$12:$H$35,MATCH($D359,RentsUA!$A$12:$H$12,0),FALSE))</f>
        <v/>
      </c>
      <c r="Z359" s="647" t="str">
        <f t="shared" si="79"/>
        <v/>
      </c>
      <c r="AA359" s="1680" t="str">
        <f>IF(H359="","",IF(G359/HLOOKUP($H359,RentsUA!$M$8:$T$9,2,FALSE)&gt;1,"&gt; 80%","&lt;= 80%"))</f>
        <v/>
      </c>
      <c r="AB359" s="1448"/>
      <c r="AC359" s="1448"/>
      <c r="AD359" s="784"/>
      <c r="AE359" s="521"/>
      <c r="AF359" s="1050" t="str">
        <f>IF(AD359="","",IF(AD359=Lists!$U$3,M359,IF(AD359=Lists!$U$4,V359,IF(AD359=Lists!$U$5,Y359-L359,AE359))))</f>
        <v/>
      </c>
      <c r="AG359" s="518" t="str">
        <f t="shared" si="80"/>
        <v/>
      </c>
      <c r="AH359" s="588" t="str">
        <f t="shared" si="81"/>
        <v/>
      </c>
      <c r="AI359" s="588" t="str">
        <f>IF($AF359=0,0,IFERROR(($L359+$AF359)/(HLOOKUP($D359,RentsUA!$K$12:$Q$35,19,FALSE)),""))</f>
        <v/>
      </c>
      <c r="AJ359" s="588" t="str">
        <f>IF($AF359=0,0,IFERROR(($AF359+K359+L359)/(HLOOKUP($D359,RentsUA!$K$12:$Q$35,19,FALSE)),""))</f>
        <v/>
      </c>
      <c r="AK359" s="588" t="str">
        <f t="shared" si="84"/>
        <v/>
      </c>
      <c r="AL359" s="588" t="str">
        <f t="shared" si="85"/>
        <v/>
      </c>
      <c r="AM359" s="1448" t="str">
        <f t="shared" si="86"/>
        <v/>
      </c>
      <c r="AN359" s="1448" t="str">
        <f>IFERROR(AM359*(1+'7a.20YrDetails'!$F$9),"")</f>
        <v/>
      </c>
      <c r="AO359" s="1448" t="str">
        <f>IFERROR(AN359*(1+'7a.20YrDetails'!$F$9),"")</f>
        <v/>
      </c>
      <c r="AP359" s="1448" t="str">
        <f>IFERROR(AO359*(1+'7a.20YrDetails'!$F$9),"")</f>
        <v/>
      </c>
      <c r="AQ359" s="1448" t="str">
        <f>IFERROR(AP359*(1+'7a.20YrDetails'!$F$9),"")</f>
        <v/>
      </c>
      <c r="AR359" s="859"/>
      <c r="AS359" s="857"/>
      <c r="BP359" s="512" t="str">
        <f t="shared" si="87"/>
        <v/>
      </c>
      <c r="BR359" s="512" t="str">
        <f t="shared" si="82"/>
        <v/>
      </c>
    </row>
    <row r="360" spans="1:70" s="512" customFormat="1" ht="12.75">
      <c r="A360" s="514">
        <f t="shared" si="88"/>
        <v>348</v>
      </c>
      <c r="B360" s="592"/>
      <c r="C360" s="590"/>
      <c r="D360" s="515"/>
      <c r="E360" s="515"/>
      <c r="F360" s="516"/>
      <c r="G360" s="517"/>
      <c r="H360" s="515"/>
      <c r="I360" s="1341" t="str">
        <f>IFERROR(G360/HLOOKUP(H360,RentsUA!$B$8:$J$9,2),"")</f>
        <v/>
      </c>
      <c r="J360" s="515"/>
      <c r="K360" s="521"/>
      <c r="L360" s="857">
        <f t="shared" si="77"/>
        <v>0</v>
      </c>
      <c r="M360" s="856"/>
      <c r="N360" s="518">
        <f t="shared" si="78"/>
        <v>0</v>
      </c>
      <c r="O360" s="588" t="str">
        <f>IF($M360=0,"",IFERROR(($L360+$M360)/(HLOOKUP($D360,RentsUA!$K$12:$Q$35,19,FALSE)),""))</f>
        <v/>
      </c>
      <c r="P360" s="588" t="str">
        <f>IF($M360=0,"",IFERROR(($M360+K360+L360)/(HLOOKUP($D360,RentsUA!$K$12:$Q$35,19,FALSE)),""))</f>
        <v/>
      </c>
      <c r="Q360" s="519"/>
      <c r="R360" s="858" t="str">
        <f>IF($Q360=0,"",VLOOKUP($Q360,RentsUA!$A$12:$H$35,MATCH($D360,RentsUA!$A$12:$H$12,0),FALSE))</f>
        <v/>
      </c>
      <c r="S360" s="517"/>
      <c r="T360" s="859"/>
      <c r="U360" s="857"/>
      <c r="V360" s="858" t="str">
        <f t="shared" si="83"/>
        <v/>
      </c>
      <c r="W360" s="590"/>
      <c r="X360" s="519"/>
      <c r="Y360" s="518" t="str">
        <f>IF(X360=0,"",VLOOKUP($X360,RentsUA!$A$12:$H$35,MATCH($D360,RentsUA!$A$12:$H$12,0),FALSE))</f>
        <v/>
      </c>
      <c r="Z360" s="647" t="str">
        <f t="shared" si="79"/>
        <v/>
      </c>
      <c r="AA360" s="1680" t="str">
        <f>IF(H360="","",IF(G360/HLOOKUP($H360,RentsUA!$M$8:$T$9,2,FALSE)&gt;1,"&gt; 80%","&lt;= 80%"))</f>
        <v/>
      </c>
      <c r="AB360" s="1448"/>
      <c r="AC360" s="1448"/>
      <c r="AD360" s="784"/>
      <c r="AE360" s="521"/>
      <c r="AF360" s="1050" t="str">
        <f>IF(AD360="","",IF(AD360=Lists!$U$3,M360,IF(AD360=Lists!$U$4,V360,IF(AD360=Lists!$U$5,Y360-L360,AE360))))</f>
        <v/>
      </c>
      <c r="AG360" s="518" t="str">
        <f t="shared" si="80"/>
        <v/>
      </c>
      <c r="AH360" s="588" t="str">
        <f t="shared" si="81"/>
        <v/>
      </c>
      <c r="AI360" s="588" t="str">
        <f>IF($AF360=0,0,IFERROR(($L360+$AF360)/(HLOOKUP($D360,RentsUA!$K$12:$Q$35,19,FALSE)),""))</f>
        <v/>
      </c>
      <c r="AJ360" s="588" t="str">
        <f>IF($AF360=0,0,IFERROR(($AF360+K360+L360)/(HLOOKUP($D360,RentsUA!$K$12:$Q$35,19,FALSE)),""))</f>
        <v/>
      </c>
      <c r="AK360" s="588" t="str">
        <f t="shared" si="84"/>
        <v/>
      </c>
      <c r="AL360" s="588" t="str">
        <f t="shared" si="85"/>
        <v/>
      </c>
      <c r="AM360" s="1448" t="str">
        <f t="shared" si="86"/>
        <v/>
      </c>
      <c r="AN360" s="1448" t="str">
        <f>IFERROR(AM360*(1+'7a.20YrDetails'!$F$9),"")</f>
        <v/>
      </c>
      <c r="AO360" s="1448" t="str">
        <f>IFERROR(AN360*(1+'7a.20YrDetails'!$F$9),"")</f>
        <v/>
      </c>
      <c r="AP360" s="1448" t="str">
        <f>IFERROR(AO360*(1+'7a.20YrDetails'!$F$9),"")</f>
        <v/>
      </c>
      <c r="AQ360" s="1448" t="str">
        <f>IFERROR(AP360*(1+'7a.20YrDetails'!$F$9),"")</f>
        <v/>
      </c>
      <c r="AR360" s="859"/>
      <c r="AS360" s="857"/>
      <c r="BP360" s="512" t="str">
        <f t="shared" si="87"/>
        <v/>
      </c>
      <c r="BR360" s="512" t="str">
        <f t="shared" si="82"/>
        <v/>
      </c>
    </row>
    <row r="361" spans="1:70" s="512" customFormat="1" ht="12.75">
      <c r="A361" s="514">
        <f t="shared" si="88"/>
        <v>349</v>
      </c>
      <c r="B361" s="592"/>
      <c r="C361" s="590"/>
      <c r="D361" s="515"/>
      <c r="E361" s="515"/>
      <c r="F361" s="516"/>
      <c r="G361" s="517"/>
      <c r="H361" s="515"/>
      <c r="I361" s="1341" t="str">
        <f>IFERROR(G361/HLOOKUP(H361,RentsUA!$B$8:$J$9,2),"")</f>
        <v/>
      </c>
      <c r="J361" s="515"/>
      <c r="K361" s="521"/>
      <c r="L361" s="857">
        <f t="shared" si="77"/>
        <v>0</v>
      </c>
      <c r="M361" s="856"/>
      <c r="N361" s="518">
        <f t="shared" si="78"/>
        <v>0</v>
      </c>
      <c r="O361" s="588" t="str">
        <f>IF($M361=0,"",IFERROR(($L361+$M361)/(HLOOKUP($D361,RentsUA!$K$12:$Q$35,19,FALSE)),""))</f>
        <v/>
      </c>
      <c r="P361" s="588" t="str">
        <f>IF($M361=0,"",IFERROR(($M361+K361+L361)/(HLOOKUP($D361,RentsUA!$K$12:$Q$35,19,FALSE)),""))</f>
        <v/>
      </c>
      <c r="Q361" s="519"/>
      <c r="R361" s="858" t="str">
        <f>IF($Q361=0,"",VLOOKUP($Q361,RentsUA!$A$12:$H$35,MATCH($D361,RentsUA!$A$12:$H$12,0),FALSE))</f>
        <v/>
      </c>
      <c r="S361" s="517"/>
      <c r="T361" s="859"/>
      <c r="U361" s="857"/>
      <c r="V361" s="858" t="str">
        <f t="shared" si="83"/>
        <v/>
      </c>
      <c r="W361" s="590"/>
      <c r="X361" s="519"/>
      <c r="Y361" s="518" t="str">
        <f>IF(X361=0,"",VLOOKUP($X361,RentsUA!$A$12:$H$35,MATCH($D361,RentsUA!$A$12:$H$12,0),FALSE))</f>
        <v/>
      </c>
      <c r="Z361" s="647" t="str">
        <f t="shared" si="79"/>
        <v/>
      </c>
      <c r="AA361" s="1680" t="str">
        <f>IF(H361="","",IF(G361/HLOOKUP($H361,RentsUA!$M$8:$T$9,2,FALSE)&gt;1,"&gt; 80%","&lt;= 80%"))</f>
        <v/>
      </c>
      <c r="AB361" s="1448"/>
      <c r="AC361" s="1448"/>
      <c r="AD361" s="784"/>
      <c r="AE361" s="521"/>
      <c r="AF361" s="1050" t="str">
        <f>IF(AD361="","",IF(AD361=Lists!$U$3,M361,IF(AD361=Lists!$U$4,V361,IF(AD361=Lists!$U$5,Y361-L361,AE361))))</f>
        <v/>
      </c>
      <c r="AG361" s="518" t="str">
        <f t="shared" si="80"/>
        <v/>
      </c>
      <c r="AH361" s="588" t="str">
        <f t="shared" si="81"/>
        <v/>
      </c>
      <c r="AI361" s="588" t="str">
        <f>IF($AF361=0,0,IFERROR(($L361+$AF361)/(HLOOKUP($D361,RentsUA!$K$12:$Q$35,19,FALSE)),""))</f>
        <v/>
      </c>
      <c r="AJ361" s="588" t="str">
        <f>IF($AF361=0,0,IFERROR(($AF361+K361+L361)/(HLOOKUP($D361,RentsUA!$K$12:$Q$35,19,FALSE)),""))</f>
        <v/>
      </c>
      <c r="AK361" s="588" t="str">
        <f t="shared" si="84"/>
        <v/>
      </c>
      <c r="AL361" s="588" t="str">
        <f t="shared" si="85"/>
        <v/>
      </c>
      <c r="AM361" s="1448" t="str">
        <f t="shared" si="86"/>
        <v/>
      </c>
      <c r="AN361" s="1448" t="str">
        <f>IFERROR(AM361*(1+'7a.20YrDetails'!$F$9),"")</f>
        <v/>
      </c>
      <c r="AO361" s="1448" t="str">
        <f>IFERROR(AN361*(1+'7a.20YrDetails'!$F$9),"")</f>
        <v/>
      </c>
      <c r="AP361" s="1448" t="str">
        <f>IFERROR(AO361*(1+'7a.20YrDetails'!$F$9),"")</f>
        <v/>
      </c>
      <c r="AQ361" s="1448" t="str">
        <f>IFERROR(AP361*(1+'7a.20YrDetails'!$F$9),"")</f>
        <v/>
      </c>
      <c r="AR361" s="859"/>
      <c r="AS361" s="857"/>
      <c r="BP361" s="512" t="str">
        <f t="shared" si="87"/>
        <v/>
      </c>
      <c r="BR361" s="512" t="str">
        <f t="shared" si="82"/>
        <v/>
      </c>
    </row>
    <row r="362" spans="1:70" s="512" customFormat="1" ht="12.75">
      <c r="A362" s="514">
        <f t="shared" si="88"/>
        <v>350</v>
      </c>
      <c r="B362" s="592"/>
      <c r="C362" s="590"/>
      <c r="D362" s="515"/>
      <c r="E362" s="515"/>
      <c r="F362" s="516"/>
      <c r="G362" s="517"/>
      <c r="H362" s="515"/>
      <c r="I362" s="1341" t="str">
        <f>IFERROR(G362/HLOOKUP(H362,RentsUA!$B$8:$J$9,2),"")</f>
        <v/>
      </c>
      <c r="J362" s="515"/>
      <c r="K362" s="521"/>
      <c r="L362" s="857">
        <f t="shared" si="77"/>
        <v>0</v>
      </c>
      <c r="M362" s="856"/>
      <c r="N362" s="518">
        <f t="shared" si="78"/>
        <v>0</v>
      </c>
      <c r="O362" s="588" t="str">
        <f>IF($M362=0,"",IFERROR(($L362+$M362)/(HLOOKUP($D362,RentsUA!$K$12:$Q$35,19,FALSE)),""))</f>
        <v/>
      </c>
      <c r="P362" s="588" t="str">
        <f>IF($M362=0,"",IFERROR(($M362+K362+L362)/(HLOOKUP($D362,RentsUA!$K$12:$Q$35,19,FALSE)),""))</f>
        <v/>
      </c>
      <c r="Q362" s="519"/>
      <c r="R362" s="858" t="str">
        <f>IF($Q362=0,"",VLOOKUP($Q362,RentsUA!$A$12:$H$35,MATCH($D362,RentsUA!$A$12:$H$12,0),FALSE))</f>
        <v/>
      </c>
      <c r="S362" s="517"/>
      <c r="T362" s="859"/>
      <c r="U362" s="857"/>
      <c r="V362" s="858" t="str">
        <f t="shared" si="83"/>
        <v/>
      </c>
      <c r="W362" s="590"/>
      <c r="X362" s="519"/>
      <c r="Y362" s="518" t="str">
        <f>IF(X362=0,"",VLOOKUP($X362,RentsUA!$A$12:$H$35,MATCH($D362,RentsUA!$A$12:$H$12,0),FALSE))</f>
        <v/>
      </c>
      <c r="Z362" s="647" t="str">
        <f t="shared" si="79"/>
        <v/>
      </c>
      <c r="AA362" s="1680" t="str">
        <f>IF(H362="","",IF(G362/HLOOKUP($H362,RentsUA!$M$8:$T$9,2,FALSE)&gt;1,"&gt; 80%","&lt;= 80%"))</f>
        <v/>
      </c>
      <c r="AB362" s="1448"/>
      <c r="AC362" s="1448"/>
      <c r="AD362" s="784"/>
      <c r="AE362" s="521"/>
      <c r="AF362" s="1050" t="str">
        <f>IF(AD362="","",IF(AD362=Lists!$U$3,M362,IF(AD362=Lists!$U$4,V362,IF(AD362=Lists!$U$5,Y362-L362,AE362))))</f>
        <v/>
      </c>
      <c r="AG362" s="518" t="str">
        <f t="shared" si="80"/>
        <v/>
      </c>
      <c r="AH362" s="588" t="str">
        <f t="shared" si="81"/>
        <v/>
      </c>
      <c r="AI362" s="588" t="str">
        <f>IF($AF362=0,0,IFERROR(($L362+$AF362)/(HLOOKUP($D362,RentsUA!$K$12:$Q$35,19,FALSE)),""))</f>
        <v/>
      </c>
      <c r="AJ362" s="588" t="str">
        <f>IF($AF362=0,0,IFERROR(($AF362+K362+L362)/(HLOOKUP($D362,RentsUA!$K$12:$Q$35,19,FALSE)),""))</f>
        <v/>
      </c>
      <c r="AK362" s="588" t="str">
        <f t="shared" si="84"/>
        <v/>
      </c>
      <c r="AL362" s="588" t="str">
        <f t="shared" si="85"/>
        <v/>
      </c>
      <c r="AM362" s="1448" t="str">
        <f t="shared" si="86"/>
        <v/>
      </c>
      <c r="AN362" s="1448" t="str">
        <f>IFERROR(AM362*(1+'7a.20YrDetails'!$F$9),"")</f>
        <v/>
      </c>
      <c r="AO362" s="1448" t="str">
        <f>IFERROR(AN362*(1+'7a.20YrDetails'!$F$9),"")</f>
        <v/>
      </c>
      <c r="AP362" s="1448" t="str">
        <f>IFERROR(AO362*(1+'7a.20YrDetails'!$F$9),"")</f>
        <v/>
      </c>
      <c r="AQ362" s="1448" t="str">
        <f>IFERROR(AP362*(1+'7a.20YrDetails'!$F$9),"")</f>
        <v/>
      </c>
      <c r="AR362" s="859"/>
      <c r="AS362" s="857"/>
      <c r="BP362" s="512" t="str">
        <f t="shared" si="87"/>
        <v/>
      </c>
      <c r="BR362" s="512" t="str">
        <f t="shared" si="82"/>
        <v/>
      </c>
    </row>
    <row r="363" spans="1:70" s="512" customFormat="1" ht="12.75">
      <c r="A363" s="514">
        <f t="shared" si="88"/>
        <v>351</v>
      </c>
      <c r="B363" s="592"/>
      <c r="C363" s="590"/>
      <c r="D363" s="515"/>
      <c r="E363" s="515"/>
      <c r="F363" s="516"/>
      <c r="G363" s="517"/>
      <c r="H363" s="515"/>
      <c r="I363" s="1341" t="str">
        <f>IFERROR(G363/HLOOKUP(H363,RentsUA!$B$8:$J$9,2),"")</f>
        <v/>
      </c>
      <c r="J363" s="515"/>
      <c r="K363" s="521"/>
      <c r="L363" s="857">
        <f t="shared" si="77"/>
        <v>0</v>
      </c>
      <c r="M363" s="856"/>
      <c r="N363" s="518">
        <f t="shared" si="78"/>
        <v>0</v>
      </c>
      <c r="O363" s="588" t="str">
        <f>IF($M363=0,"",IFERROR(($L363+$M363)/(HLOOKUP($D363,RentsUA!$K$12:$Q$35,19,FALSE)),""))</f>
        <v/>
      </c>
      <c r="P363" s="588" t="str">
        <f>IF($M363=0,"",IFERROR(($M363+K363+L363)/(HLOOKUP($D363,RentsUA!$K$12:$Q$35,19,FALSE)),""))</f>
        <v/>
      </c>
      <c r="Q363" s="519"/>
      <c r="R363" s="858" t="str">
        <f>IF($Q363=0,"",VLOOKUP($Q363,RentsUA!$A$12:$H$35,MATCH($D363,RentsUA!$A$12:$H$12,0),FALSE))</f>
        <v/>
      </c>
      <c r="S363" s="517"/>
      <c r="T363" s="859"/>
      <c r="U363" s="857"/>
      <c r="V363" s="858" t="str">
        <f t="shared" si="83"/>
        <v/>
      </c>
      <c r="W363" s="590"/>
      <c r="X363" s="519"/>
      <c r="Y363" s="518" t="str">
        <f>IF(X363=0,"",VLOOKUP($X363,RentsUA!$A$12:$H$35,MATCH($D363,RentsUA!$A$12:$H$12,0),FALSE))</f>
        <v/>
      </c>
      <c r="Z363" s="647" t="str">
        <f t="shared" si="79"/>
        <v/>
      </c>
      <c r="AA363" s="1680" t="str">
        <f>IF(H363="","",IF(G363/HLOOKUP($H363,RentsUA!$M$8:$T$9,2,FALSE)&gt;1,"&gt; 80%","&lt;= 80%"))</f>
        <v/>
      </c>
      <c r="AB363" s="1448"/>
      <c r="AC363" s="1448"/>
      <c r="AD363" s="784"/>
      <c r="AE363" s="521"/>
      <c r="AF363" s="1050" t="str">
        <f>IF(AD363="","",IF(AD363=Lists!$U$3,M363,IF(AD363=Lists!$U$4,V363,IF(AD363=Lists!$U$5,Y363-L363,AE363))))</f>
        <v/>
      </c>
      <c r="AG363" s="518" t="str">
        <f t="shared" si="80"/>
        <v/>
      </c>
      <c r="AH363" s="588" t="str">
        <f t="shared" si="81"/>
        <v/>
      </c>
      <c r="AI363" s="588" t="str">
        <f>IF($AF363=0,0,IFERROR(($L363+$AF363)/(HLOOKUP($D363,RentsUA!$K$12:$Q$35,19,FALSE)),""))</f>
        <v/>
      </c>
      <c r="AJ363" s="588" t="str">
        <f>IF($AF363=0,0,IFERROR(($AF363+K363+L363)/(HLOOKUP($D363,RentsUA!$K$12:$Q$35,19,FALSE)),""))</f>
        <v/>
      </c>
      <c r="AK363" s="588" t="str">
        <f t="shared" si="84"/>
        <v/>
      </c>
      <c r="AL363" s="588" t="str">
        <f t="shared" si="85"/>
        <v/>
      </c>
      <c r="AM363" s="1448" t="str">
        <f t="shared" si="86"/>
        <v/>
      </c>
      <c r="AN363" s="1448" t="str">
        <f>IFERROR(AM363*(1+'7a.20YrDetails'!$F$9),"")</f>
        <v/>
      </c>
      <c r="AO363" s="1448" t="str">
        <f>IFERROR(AN363*(1+'7a.20YrDetails'!$F$9),"")</f>
        <v/>
      </c>
      <c r="AP363" s="1448" t="str">
        <f>IFERROR(AO363*(1+'7a.20YrDetails'!$F$9),"")</f>
        <v/>
      </c>
      <c r="AQ363" s="1448" t="str">
        <f>IFERROR(AP363*(1+'7a.20YrDetails'!$F$9),"")</f>
        <v/>
      </c>
      <c r="AR363" s="859"/>
      <c r="AS363" s="857"/>
      <c r="BP363" s="512" t="str">
        <f t="shared" si="87"/>
        <v/>
      </c>
      <c r="BR363" s="512" t="str">
        <f t="shared" si="82"/>
        <v/>
      </c>
    </row>
    <row r="364" spans="1:70" s="512" customFormat="1" ht="12.75">
      <c r="A364" s="514">
        <f t="shared" si="88"/>
        <v>352</v>
      </c>
      <c r="B364" s="592"/>
      <c r="C364" s="590"/>
      <c r="D364" s="515"/>
      <c r="E364" s="515"/>
      <c r="F364" s="516"/>
      <c r="G364" s="517"/>
      <c r="H364" s="515"/>
      <c r="I364" s="1341" t="str">
        <f>IFERROR(G364/HLOOKUP(H364,RentsUA!$B$8:$J$9,2),"")</f>
        <v/>
      </c>
      <c r="J364" s="515"/>
      <c r="K364" s="521"/>
      <c r="L364" s="857">
        <f t="shared" si="77"/>
        <v>0</v>
      </c>
      <c r="M364" s="856"/>
      <c r="N364" s="518">
        <f t="shared" si="78"/>
        <v>0</v>
      </c>
      <c r="O364" s="588" t="str">
        <f>IF($M364=0,"",IFERROR(($L364+$M364)/(HLOOKUP($D364,RentsUA!$K$12:$Q$35,19,FALSE)),""))</f>
        <v/>
      </c>
      <c r="P364" s="588" t="str">
        <f>IF($M364=0,"",IFERROR(($M364+K364+L364)/(HLOOKUP($D364,RentsUA!$K$12:$Q$35,19,FALSE)),""))</f>
        <v/>
      </c>
      <c r="Q364" s="519"/>
      <c r="R364" s="858" t="str">
        <f>IF($Q364=0,"",VLOOKUP($Q364,RentsUA!$A$12:$H$35,MATCH($D364,RentsUA!$A$12:$H$12,0),FALSE))</f>
        <v/>
      </c>
      <c r="S364" s="517"/>
      <c r="T364" s="859"/>
      <c r="U364" s="857"/>
      <c r="V364" s="858" t="str">
        <f t="shared" si="83"/>
        <v/>
      </c>
      <c r="W364" s="590"/>
      <c r="X364" s="519"/>
      <c r="Y364" s="518" t="str">
        <f>IF(X364=0,"",VLOOKUP($X364,RentsUA!$A$12:$H$35,MATCH($D364,RentsUA!$A$12:$H$12,0),FALSE))</f>
        <v/>
      </c>
      <c r="Z364" s="647" t="str">
        <f t="shared" si="79"/>
        <v/>
      </c>
      <c r="AA364" s="1680" t="str">
        <f>IF(H364="","",IF(G364/HLOOKUP($H364,RentsUA!$M$8:$T$9,2,FALSE)&gt;1,"&gt; 80%","&lt;= 80%"))</f>
        <v/>
      </c>
      <c r="AB364" s="1448"/>
      <c r="AC364" s="1448"/>
      <c r="AD364" s="784"/>
      <c r="AE364" s="521"/>
      <c r="AF364" s="1050" t="str">
        <f>IF(AD364="","",IF(AD364=Lists!$U$3,M364,IF(AD364=Lists!$U$4,V364,IF(AD364=Lists!$U$5,Y364-L364,AE364))))</f>
        <v/>
      </c>
      <c r="AG364" s="518" t="str">
        <f t="shared" si="80"/>
        <v/>
      </c>
      <c r="AH364" s="588" t="str">
        <f t="shared" si="81"/>
        <v/>
      </c>
      <c r="AI364" s="588" t="str">
        <f>IF($AF364=0,0,IFERROR(($L364+$AF364)/(HLOOKUP($D364,RentsUA!$K$12:$Q$35,19,FALSE)),""))</f>
        <v/>
      </c>
      <c r="AJ364" s="588" t="str">
        <f>IF($AF364=0,0,IFERROR(($AF364+K364+L364)/(HLOOKUP($D364,RentsUA!$K$12:$Q$35,19,FALSE)),""))</f>
        <v/>
      </c>
      <c r="AK364" s="588" t="str">
        <f t="shared" si="84"/>
        <v/>
      </c>
      <c r="AL364" s="588" t="str">
        <f t="shared" si="85"/>
        <v/>
      </c>
      <c r="AM364" s="1448" t="str">
        <f t="shared" si="86"/>
        <v/>
      </c>
      <c r="AN364" s="1448" t="str">
        <f>IFERROR(AM364*(1+'7a.20YrDetails'!$F$9),"")</f>
        <v/>
      </c>
      <c r="AO364" s="1448" t="str">
        <f>IFERROR(AN364*(1+'7a.20YrDetails'!$F$9),"")</f>
        <v/>
      </c>
      <c r="AP364" s="1448" t="str">
        <f>IFERROR(AO364*(1+'7a.20YrDetails'!$F$9),"")</f>
        <v/>
      </c>
      <c r="AQ364" s="1448" t="str">
        <f>IFERROR(AP364*(1+'7a.20YrDetails'!$F$9),"")</f>
        <v/>
      </c>
      <c r="AR364" s="859"/>
      <c r="AS364" s="857"/>
      <c r="BP364" s="512" t="str">
        <f t="shared" si="87"/>
        <v/>
      </c>
      <c r="BR364" s="512" t="str">
        <f t="shared" si="82"/>
        <v/>
      </c>
    </row>
    <row r="365" spans="1:70" s="512" customFormat="1" ht="12.75">
      <c r="A365" s="514">
        <f t="shared" si="88"/>
        <v>353</v>
      </c>
      <c r="B365" s="592"/>
      <c r="C365" s="590"/>
      <c r="D365" s="515"/>
      <c r="E365" s="515"/>
      <c r="F365" s="516"/>
      <c r="G365" s="517"/>
      <c r="H365" s="515"/>
      <c r="I365" s="1341" t="str">
        <f>IFERROR(G365/HLOOKUP(H365,RentsUA!$B$8:$J$9,2),"")</f>
        <v/>
      </c>
      <c r="J365" s="515"/>
      <c r="K365" s="521"/>
      <c r="L365" s="857">
        <f t="shared" si="77"/>
        <v>0</v>
      </c>
      <c r="M365" s="856"/>
      <c r="N365" s="518">
        <f t="shared" si="78"/>
        <v>0</v>
      </c>
      <c r="O365" s="588" t="str">
        <f>IF($M365=0,"",IFERROR(($L365+$M365)/(HLOOKUP($D365,RentsUA!$K$12:$Q$35,19,FALSE)),""))</f>
        <v/>
      </c>
      <c r="P365" s="588" t="str">
        <f>IF($M365=0,"",IFERROR(($M365+K365+L365)/(HLOOKUP($D365,RentsUA!$K$12:$Q$35,19,FALSE)),""))</f>
        <v/>
      </c>
      <c r="Q365" s="519"/>
      <c r="R365" s="858" t="str">
        <f>IF($Q365=0,"",VLOOKUP($Q365,RentsUA!$A$12:$H$35,MATCH($D365,RentsUA!$A$12:$H$12,0),FALSE))</f>
        <v/>
      </c>
      <c r="S365" s="517"/>
      <c r="T365" s="859"/>
      <c r="U365" s="857"/>
      <c r="V365" s="858" t="str">
        <f t="shared" si="83"/>
        <v/>
      </c>
      <c r="W365" s="590"/>
      <c r="X365" s="519"/>
      <c r="Y365" s="518" t="str">
        <f>IF(X365=0,"",VLOOKUP($X365,RentsUA!$A$12:$H$35,MATCH($D365,RentsUA!$A$12:$H$12,0),FALSE))</f>
        <v/>
      </c>
      <c r="Z365" s="647" t="str">
        <f t="shared" si="79"/>
        <v/>
      </c>
      <c r="AA365" s="1680" t="str">
        <f>IF(H365="","",IF(G365/HLOOKUP($H365,RentsUA!$M$8:$T$9,2,FALSE)&gt;1,"&gt; 80%","&lt;= 80%"))</f>
        <v/>
      </c>
      <c r="AB365" s="1448"/>
      <c r="AC365" s="1448"/>
      <c r="AD365" s="784"/>
      <c r="AE365" s="521"/>
      <c r="AF365" s="1050" t="str">
        <f>IF(AD365="","",IF(AD365=Lists!$U$3,M365,IF(AD365=Lists!$U$4,V365,IF(AD365=Lists!$U$5,Y365-L365,AE365))))</f>
        <v/>
      </c>
      <c r="AG365" s="518" t="str">
        <f t="shared" si="80"/>
        <v/>
      </c>
      <c r="AH365" s="588" t="str">
        <f t="shared" si="81"/>
        <v/>
      </c>
      <c r="AI365" s="588" t="str">
        <f>IF($AF365=0,0,IFERROR(($L365+$AF365)/(HLOOKUP($D365,RentsUA!$K$12:$Q$35,19,FALSE)),""))</f>
        <v/>
      </c>
      <c r="AJ365" s="588" t="str">
        <f>IF($AF365=0,0,IFERROR(($AF365+K365+L365)/(HLOOKUP($D365,RentsUA!$K$12:$Q$35,19,FALSE)),""))</f>
        <v/>
      </c>
      <c r="AK365" s="588" t="str">
        <f t="shared" si="84"/>
        <v/>
      </c>
      <c r="AL365" s="588" t="str">
        <f t="shared" si="85"/>
        <v/>
      </c>
      <c r="AM365" s="1448" t="str">
        <f t="shared" si="86"/>
        <v/>
      </c>
      <c r="AN365" s="1448" t="str">
        <f>IFERROR(AM365*(1+'7a.20YrDetails'!$F$9),"")</f>
        <v/>
      </c>
      <c r="AO365" s="1448" t="str">
        <f>IFERROR(AN365*(1+'7a.20YrDetails'!$F$9),"")</f>
        <v/>
      </c>
      <c r="AP365" s="1448" t="str">
        <f>IFERROR(AO365*(1+'7a.20YrDetails'!$F$9),"")</f>
        <v/>
      </c>
      <c r="AQ365" s="1448" t="str">
        <f>IFERROR(AP365*(1+'7a.20YrDetails'!$F$9),"")</f>
        <v/>
      </c>
      <c r="AR365" s="859"/>
      <c r="AS365" s="857"/>
      <c r="BP365" s="512" t="str">
        <f t="shared" si="87"/>
        <v/>
      </c>
      <c r="BR365" s="512" t="str">
        <f t="shared" si="82"/>
        <v/>
      </c>
    </row>
    <row r="366" spans="1:70" s="512" customFormat="1" ht="12.75">
      <c r="A366" s="514">
        <f t="shared" si="88"/>
        <v>354</v>
      </c>
      <c r="B366" s="592"/>
      <c r="C366" s="590"/>
      <c r="D366" s="515"/>
      <c r="E366" s="515"/>
      <c r="F366" s="516"/>
      <c r="G366" s="517"/>
      <c r="H366" s="515"/>
      <c r="I366" s="1341" t="str">
        <f>IFERROR(G366/HLOOKUP(H366,RentsUA!$B$8:$J$9,2),"")</f>
        <v/>
      </c>
      <c r="J366" s="515"/>
      <c r="K366" s="521"/>
      <c r="L366" s="858">
        <f t="shared" si="77"/>
        <v>0</v>
      </c>
      <c r="M366" s="856"/>
      <c r="N366" s="518">
        <f t="shared" si="78"/>
        <v>0</v>
      </c>
      <c r="O366" s="588" t="str">
        <f>IF($M366=0,"",IFERROR(($L366+$M366)/(HLOOKUP($D366,RentsUA!$K$12:$Q$35,19,FALSE)),""))</f>
        <v/>
      </c>
      <c r="P366" s="588" t="str">
        <f>IF($M366=0,"",IFERROR(($M366+K366+L366)/(HLOOKUP($D366,RentsUA!$K$12:$Q$35,19,FALSE)),""))</f>
        <v/>
      </c>
      <c r="Q366" s="519"/>
      <c r="R366" s="858" t="str">
        <f>IF($Q366=0,"",VLOOKUP($Q366,RentsUA!$A$12:$H$35,MATCH($D366,RentsUA!$A$12:$H$12,0),FALSE))</f>
        <v/>
      </c>
      <c r="S366" s="517"/>
      <c r="T366" s="859"/>
      <c r="U366" s="857"/>
      <c r="V366" s="858" t="str">
        <f t="shared" si="83"/>
        <v/>
      </c>
      <c r="W366" s="590"/>
      <c r="X366" s="519"/>
      <c r="Y366" s="518" t="str">
        <f>IF(X366=0,"",VLOOKUP($X366,RentsUA!$A$12:$H$35,MATCH($D366,RentsUA!$A$12:$H$12,0),FALSE))</f>
        <v/>
      </c>
      <c r="Z366" s="647" t="str">
        <f t="shared" si="79"/>
        <v/>
      </c>
      <c r="AA366" s="1680" t="str">
        <f>IF(H366="","",IF(G366/HLOOKUP($H366,RentsUA!$M$8:$T$9,2,FALSE)&gt;1,"&gt; 80%","&lt;= 80%"))</f>
        <v/>
      </c>
      <c r="AB366" s="1448"/>
      <c r="AC366" s="1448"/>
      <c r="AD366" s="784"/>
      <c r="AE366" s="521"/>
      <c r="AF366" s="1050" t="str">
        <f>IF(AD366="","",IF(AD366=Lists!$U$3,M366,IF(AD366=Lists!$U$4,V366,IF(AD366=Lists!$U$5,Y366-L366,AE366))))</f>
        <v/>
      </c>
      <c r="AG366" s="518" t="str">
        <f t="shared" si="80"/>
        <v/>
      </c>
      <c r="AH366" s="588" t="str">
        <f t="shared" si="81"/>
        <v/>
      </c>
      <c r="AI366" s="588" t="str">
        <f>IF($AF366=0,0,IFERROR(($L366+$AF366)/(HLOOKUP($D366,RentsUA!$K$12:$Q$35,19,FALSE)),""))</f>
        <v/>
      </c>
      <c r="AJ366" s="588" t="str">
        <f>IF($AF366=0,0,IFERROR(($AF366+K366+L366)/(HLOOKUP($D366,RentsUA!$K$12:$Q$35,19,FALSE)),""))</f>
        <v/>
      </c>
      <c r="AK366" s="588" t="str">
        <f t="shared" si="84"/>
        <v/>
      </c>
      <c r="AL366" s="588" t="str">
        <f t="shared" si="85"/>
        <v/>
      </c>
      <c r="AM366" s="1448" t="str">
        <f t="shared" si="86"/>
        <v/>
      </c>
      <c r="AN366" s="1448" t="str">
        <f>IFERROR(AM366*(1+'7a.20YrDetails'!$F$9),"")</f>
        <v/>
      </c>
      <c r="AO366" s="1448" t="str">
        <f>IFERROR(AN366*(1+'7a.20YrDetails'!$F$9),"")</f>
        <v/>
      </c>
      <c r="AP366" s="1448" t="str">
        <f>IFERROR(AO366*(1+'7a.20YrDetails'!$F$9),"")</f>
        <v/>
      </c>
      <c r="AQ366" s="1448" t="str">
        <f>IFERROR(AP366*(1+'7a.20YrDetails'!$F$9),"")</f>
        <v/>
      </c>
      <c r="AR366" s="859"/>
      <c r="AS366" s="857"/>
      <c r="BP366" s="512" t="str">
        <f t="shared" si="87"/>
        <v/>
      </c>
      <c r="BR366" s="512" t="str">
        <f t="shared" si="82"/>
        <v/>
      </c>
    </row>
    <row r="367" spans="1:70" s="512" customFormat="1" ht="12.75">
      <c r="A367" s="514">
        <f t="shared" si="88"/>
        <v>355</v>
      </c>
      <c r="B367" s="592"/>
      <c r="C367" s="590"/>
      <c r="D367" s="515"/>
      <c r="E367" s="515"/>
      <c r="F367" s="516"/>
      <c r="G367" s="517"/>
      <c r="H367" s="515"/>
      <c r="I367" s="1341" t="str">
        <f>IFERROR(G367/HLOOKUP(H367,RentsUA!$B$8:$J$9,2),"")</f>
        <v/>
      </c>
      <c r="J367" s="515"/>
      <c r="K367" s="521"/>
      <c r="L367" s="858">
        <f t="shared" si="77"/>
        <v>0</v>
      </c>
      <c r="M367" s="856"/>
      <c r="N367" s="518">
        <f t="shared" si="78"/>
        <v>0</v>
      </c>
      <c r="O367" s="588" t="str">
        <f>IF($M367=0,"",IFERROR(($L367+$M367)/(HLOOKUP($D367,RentsUA!$K$12:$Q$35,19,FALSE)),""))</f>
        <v/>
      </c>
      <c r="P367" s="588" t="str">
        <f>IF($M367=0,"",IFERROR(($M367+K367+L367)/(HLOOKUP($D367,RentsUA!$K$12:$Q$35,19,FALSE)),""))</f>
        <v/>
      </c>
      <c r="Q367" s="519"/>
      <c r="R367" s="858" t="str">
        <f>IF($Q367=0,"",VLOOKUP($Q367,RentsUA!$A$12:$H$35,MATCH($D367,RentsUA!$A$12:$H$12,0),FALSE))</f>
        <v/>
      </c>
      <c r="S367" s="517"/>
      <c r="T367" s="859"/>
      <c r="U367" s="857"/>
      <c r="V367" s="858" t="str">
        <f t="shared" si="83"/>
        <v/>
      </c>
      <c r="W367" s="590"/>
      <c r="X367" s="519"/>
      <c r="Y367" s="518" t="str">
        <f>IF(X367=0,"",VLOOKUP($X367,RentsUA!$A$12:$H$35,MATCH($D367,RentsUA!$A$12:$H$12,0),FALSE))</f>
        <v/>
      </c>
      <c r="Z367" s="647" t="str">
        <f t="shared" si="79"/>
        <v/>
      </c>
      <c r="AA367" s="1680" t="str">
        <f>IF(H367="","",IF(G367/HLOOKUP($H367,RentsUA!$M$8:$T$9,2,FALSE)&gt;1,"&gt; 80%","&lt;= 80%"))</f>
        <v/>
      </c>
      <c r="AB367" s="1448"/>
      <c r="AC367" s="1448"/>
      <c r="AD367" s="784"/>
      <c r="AE367" s="521"/>
      <c r="AF367" s="1050" t="str">
        <f>IF(AD367="","",IF(AD367=Lists!$U$3,M367,IF(AD367=Lists!$U$4,V367,IF(AD367=Lists!$U$5,Y367-L367,AE367))))</f>
        <v/>
      </c>
      <c r="AG367" s="518" t="str">
        <f t="shared" si="80"/>
        <v/>
      </c>
      <c r="AH367" s="588" t="str">
        <f t="shared" si="81"/>
        <v/>
      </c>
      <c r="AI367" s="588" t="str">
        <f>IF($AF367=0,0,IFERROR(($L367+$AF367)/(HLOOKUP($D367,RentsUA!$K$12:$Q$35,19,FALSE)),""))</f>
        <v/>
      </c>
      <c r="AJ367" s="588" t="str">
        <f>IF($AF367=0,0,IFERROR(($AF367+K367+L367)/(HLOOKUP($D367,RentsUA!$K$12:$Q$35,19,FALSE)),""))</f>
        <v/>
      </c>
      <c r="AK367" s="588" t="str">
        <f t="shared" si="84"/>
        <v/>
      </c>
      <c r="AL367" s="588" t="str">
        <f t="shared" si="85"/>
        <v/>
      </c>
      <c r="AM367" s="1448" t="str">
        <f t="shared" si="86"/>
        <v/>
      </c>
      <c r="AN367" s="1448" t="str">
        <f>IFERROR(AM367*(1+'7a.20YrDetails'!$F$9),"")</f>
        <v/>
      </c>
      <c r="AO367" s="1448" t="str">
        <f>IFERROR(AN367*(1+'7a.20YrDetails'!$F$9),"")</f>
        <v/>
      </c>
      <c r="AP367" s="1448" t="str">
        <f>IFERROR(AO367*(1+'7a.20YrDetails'!$F$9),"")</f>
        <v/>
      </c>
      <c r="AQ367" s="1448" t="str">
        <f>IFERROR(AP367*(1+'7a.20YrDetails'!$F$9),"")</f>
        <v/>
      </c>
      <c r="AR367" s="859"/>
      <c r="AS367" s="857"/>
      <c r="BP367" s="512" t="str">
        <f t="shared" si="87"/>
        <v/>
      </c>
      <c r="BR367" s="512" t="str">
        <f t="shared" si="82"/>
        <v/>
      </c>
    </row>
    <row r="368" spans="1:70" s="512" customFormat="1" ht="12.75">
      <c r="A368" s="514">
        <f t="shared" si="88"/>
        <v>356</v>
      </c>
      <c r="B368" s="592"/>
      <c r="C368" s="590"/>
      <c r="D368" s="515"/>
      <c r="E368" s="515"/>
      <c r="F368" s="516"/>
      <c r="G368" s="517"/>
      <c r="H368" s="515"/>
      <c r="I368" s="1341" t="str">
        <f>IFERROR(G368/HLOOKUP(H368,RentsUA!$B$8:$J$9,2),"")</f>
        <v/>
      </c>
      <c r="J368" s="515"/>
      <c r="K368" s="521"/>
      <c r="L368" s="858">
        <f t="shared" si="77"/>
        <v>0</v>
      </c>
      <c r="M368" s="856"/>
      <c r="N368" s="518">
        <f t="shared" si="78"/>
        <v>0</v>
      </c>
      <c r="O368" s="588" t="str">
        <f>IF($M368=0,"",IFERROR(($L368+$M368)/(HLOOKUP($D368,RentsUA!$K$12:$Q$35,19,FALSE)),""))</f>
        <v/>
      </c>
      <c r="P368" s="588" t="str">
        <f>IF($M368=0,"",IFERROR(($M368+K368+L368)/(HLOOKUP($D368,RentsUA!$K$12:$Q$35,19,FALSE)),""))</f>
        <v/>
      </c>
      <c r="Q368" s="519"/>
      <c r="R368" s="858" t="str">
        <f>IF($Q368=0,"",VLOOKUP($Q368,RentsUA!$A$12:$H$35,MATCH($D368,RentsUA!$A$12:$H$12,0),FALSE))</f>
        <v/>
      </c>
      <c r="S368" s="517"/>
      <c r="T368" s="859"/>
      <c r="U368" s="857"/>
      <c r="V368" s="858" t="str">
        <f t="shared" si="83"/>
        <v/>
      </c>
      <c r="W368" s="590"/>
      <c r="X368" s="519"/>
      <c r="Y368" s="518" t="str">
        <f>IF(X368=0,"",VLOOKUP($X368,RentsUA!$A$12:$H$35,MATCH($D368,RentsUA!$A$12:$H$12,0),FALSE))</f>
        <v/>
      </c>
      <c r="Z368" s="647" t="str">
        <f t="shared" si="79"/>
        <v/>
      </c>
      <c r="AA368" s="1680" t="str">
        <f>IF(H368="","",IF(G368/HLOOKUP($H368,RentsUA!$M$8:$T$9,2,FALSE)&gt;1,"&gt; 80%","&lt;= 80%"))</f>
        <v/>
      </c>
      <c r="AB368" s="1448"/>
      <c r="AC368" s="1448"/>
      <c r="AD368" s="784"/>
      <c r="AE368" s="521"/>
      <c r="AF368" s="1050" t="str">
        <f>IF(AD368="","",IF(AD368=Lists!$U$3,M368,IF(AD368=Lists!$U$4,V368,IF(AD368=Lists!$U$5,Y368-L368,AE368))))</f>
        <v/>
      </c>
      <c r="AG368" s="518" t="str">
        <f t="shared" si="80"/>
        <v/>
      </c>
      <c r="AH368" s="588" t="str">
        <f t="shared" si="81"/>
        <v/>
      </c>
      <c r="AI368" s="588" t="str">
        <f>IF($AF368=0,0,IFERROR(($L368+$AF368)/(HLOOKUP($D368,RentsUA!$K$12:$Q$35,19,FALSE)),""))</f>
        <v/>
      </c>
      <c r="AJ368" s="588" t="str">
        <f>IF($AF368=0,0,IFERROR(($AF368+K368+L368)/(HLOOKUP($D368,RentsUA!$K$12:$Q$35,19,FALSE)),""))</f>
        <v/>
      </c>
      <c r="AK368" s="588" t="str">
        <f t="shared" si="84"/>
        <v/>
      </c>
      <c r="AL368" s="588" t="str">
        <f t="shared" si="85"/>
        <v/>
      </c>
      <c r="AM368" s="1448" t="str">
        <f t="shared" si="86"/>
        <v/>
      </c>
      <c r="AN368" s="1448" t="str">
        <f>IFERROR(AM368*(1+'7a.20YrDetails'!$F$9),"")</f>
        <v/>
      </c>
      <c r="AO368" s="1448" t="str">
        <f>IFERROR(AN368*(1+'7a.20YrDetails'!$F$9),"")</f>
        <v/>
      </c>
      <c r="AP368" s="1448" t="str">
        <f>IFERROR(AO368*(1+'7a.20YrDetails'!$F$9),"")</f>
        <v/>
      </c>
      <c r="AQ368" s="1448" t="str">
        <f>IFERROR(AP368*(1+'7a.20YrDetails'!$F$9),"")</f>
        <v/>
      </c>
      <c r="AR368" s="859"/>
      <c r="AS368" s="857"/>
      <c r="BP368" s="512" t="str">
        <f t="shared" si="87"/>
        <v/>
      </c>
      <c r="BR368" s="512" t="str">
        <f t="shared" si="82"/>
        <v/>
      </c>
    </row>
    <row r="369" spans="1:70" s="512" customFormat="1" ht="12.75">
      <c r="A369" s="514">
        <f t="shared" si="88"/>
        <v>357</v>
      </c>
      <c r="B369" s="592"/>
      <c r="C369" s="590"/>
      <c r="D369" s="515"/>
      <c r="E369" s="515"/>
      <c r="F369" s="516"/>
      <c r="G369" s="517"/>
      <c r="H369" s="515"/>
      <c r="I369" s="1341" t="str">
        <f>IFERROR(G369/HLOOKUP(H369,RentsUA!$B$8:$J$9,2),"")</f>
        <v/>
      </c>
      <c r="J369" s="515"/>
      <c r="K369" s="521"/>
      <c r="L369" s="858">
        <f t="shared" si="77"/>
        <v>0</v>
      </c>
      <c r="M369" s="856"/>
      <c r="N369" s="518">
        <f t="shared" si="78"/>
        <v>0</v>
      </c>
      <c r="O369" s="588" t="str">
        <f>IF($M369=0,"",IFERROR(($L369+$M369)/(HLOOKUP($D369,RentsUA!$K$12:$Q$35,19,FALSE)),""))</f>
        <v/>
      </c>
      <c r="P369" s="588" t="str">
        <f>IF($M369=0,"",IFERROR(($M369+K369+L369)/(HLOOKUP($D369,RentsUA!$K$12:$Q$35,19,FALSE)),""))</f>
        <v/>
      </c>
      <c r="Q369" s="519"/>
      <c r="R369" s="858" t="str">
        <f>IF($Q369=0,"",VLOOKUP($Q369,RentsUA!$A$12:$H$35,MATCH($D369,RentsUA!$A$12:$H$12,0),FALSE))</f>
        <v/>
      </c>
      <c r="S369" s="517"/>
      <c r="T369" s="859"/>
      <c r="U369" s="857"/>
      <c r="V369" s="858" t="str">
        <f t="shared" si="83"/>
        <v/>
      </c>
      <c r="W369" s="590"/>
      <c r="X369" s="519"/>
      <c r="Y369" s="518" t="str">
        <f>IF(X369=0,"",VLOOKUP($X369,RentsUA!$A$12:$H$35,MATCH($D369,RentsUA!$A$12:$H$12,0),FALSE))</f>
        <v/>
      </c>
      <c r="Z369" s="647" t="str">
        <f t="shared" si="79"/>
        <v/>
      </c>
      <c r="AA369" s="1680" t="str">
        <f>IF(H369="","",IF(G369/HLOOKUP($H369,RentsUA!$M$8:$T$9,2,FALSE)&gt;1,"&gt; 80%","&lt;= 80%"))</f>
        <v/>
      </c>
      <c r="AB369" s="1448"/>
      <c r="AC369" s="1448"/>
      <c r="AD369" s="784"/>
      <c r="AE369" s="521"/>
      <c r="AF369" s="1050" t="str">
        <f>IF(AD369="","",IF(AD369=Lists!$U$3,M369,IF(AD369=Lists!$U$4,V369,IF(AD369=Lists!$U$5,Y369-L369,AE369))))</f>
        <v/>
      </c>
      <c r="AG369" s="518" t="str">
        <f t="shared" si="80"/>
        <v/>
      </c>
      <c r="AH369" s="588" t="str">
        <f t="shared" si="81"/>
        <v/>
      </c>
      <c r="AI369" s="588" t="str">
        <f>IF($AF369=0,0,IFERROR(($L369+$AF369)/(HLOOKUP($D369,RentsUA!$K$12:$Q$35,19,FALSE)),""))</f>
        <v/>
      </c>
      <c r="AJ369" s="588" t="str">
        <f>IF($AF369=0,0,IFERROR(($AF369+K369+L369)/(HLOOKUP($D369,RentsUA!$K$12:$Q$35,19,FALSE)),""))</f>
        <v/>
      </c>
      <c r="AK369" s="588" t="str">
        <f t="shared" si="84"/>
        <v/>
      </c>
      <c r="AL369" s="588" t="str">
        <f t="shared" si="85"/>
        <v/>
      </c>
      <c r="AM369" s="1448" t="str">
        <f t="shared" si="86"/>
        <v/>
      </c>
      <c r="AN369" s="1448" t="str">
        <f>IFERROR(AM369*(1+'7a.20YrDetails'!$F$9),"")</f>
        <v/>
      </c>
      <c r="AO369" s="1448" t="str">
        <f>IFERROR(AN369*(1+'7a.20YrDetails'!$F$9),"")</f>
        <v/>
      </c>
      <c r="AP369" s="1448" t="str">
        <f>IFERROR(AO369*(1+'7a.20YrDetails'!$F$9),"")</f>
        <v/>
      </c>
      <c r="AQ369" s="1448" t="str">
        <f>IFERROR(AP369*(1+'7a.20YrDetails'!$F$9),"")</f>
        <v/>
      </c>
      <c r="AR369" s="859"/>
      <c r="AS369" s="857"/>
      <c r="BP369" s="512" t="str">
        <f t="shared" si="87"/>
        <v/>
      </c>
      <c r="BR369" s="512" t="str">
        <f t="shared" si="82"/>
        <v/>
      </c>
    </row>
    <row r="370" spans="1:70" s="512" customFormat="1" ht="12.75">
      <c r="A370" s="514">
        <f t="shared" si="88"/>
        <v>358</v>
      </c>
      <c r="B370" s="592"/>
      <c r="C370" s="590"/>
      <c r="D370" s="515"/>
      <c r="E370" s="515"/>
      <c r="F370" s="516"/>
      <c r="G370" s="517"/>
      <c r="H370" s="515"/>
      <c r="I370" s="1341" t="str">
        <f>IFERROR(G370/HLOOKUP(H370,RentsUA!$B$8:$J$9,2),"")</f>
        <v/>
      </c>
      <c r="J370" s="515"/>
      <c r="K370" s="521"/>
      <c r="L370" s="858">
        <f t="shared" si="77"/>
        <v>0</v>
      </c>
      <c r="M370" s="856"/>
      <c r="N370" s="518">
        <f t="shared" si="78"/>
        <v>0</v>
      </c>
      <c r="O370" s="588" t="str">
        <f>IF($M370=0,"",IFERROR(($L370+$M370)/(HLOOKUP($D370,RentsUA!$K$12:$Q$35,19,FALSE)),""))</f>
        <v/>
      </c>
      <c r="P370" s="588" t="str">
        <f>IF($M370=0,"",IFERROR(($M370+K370+L370)/(HLOOKUP($D370,RentsUA!$K$12:$Q$35,19,FALSE)),""))</f>
        <v/>
      </c>
      <c r="Q370" s="519"/>
      <c r="R370" s="858" t="str">
        <f>IF($Q370=0,"",VLOOKUP($Q370,RentsUA!$A$12:$H$35,MATCH($D370,RentsUA!$A$12:$H$12,0),FALSE))</f>
        <v/>
      </c>
      <c r="S370" s="517"/>
      <c r="T370" s="859"/>
      <c r="U370" s="857"/>
      <c r="V370" s="858" t="str">
        <f t="shared" si="83"/>
        <v/>
      </c>
      <c r="W370" s="590"/>
      <c r="X370" s="519"/>
      <c r="Y370" s="518" t="str">
        <f>IF(X370=0,"",VLOOKUP($X370,RentsUA!$A$12:$H$35,MATCH($D370,RentsUA!$A$12:$H$12,0),FALSE))</f>
        <v/>
      </c>
      <c r="Z370" s="647" t="str">
        <f t="shared" si="79"/>
        <v/>
      </c>
      <c r="AA370" s="1680" t="str">
        <f>IF(H370="","",IF(G370/HLOOKUP($H370,RentsUA!$M$8:$T$9,2,FALSE)&gt;1,"&gt; 80%","&lt;= 80%"))</f>
        <v/>
      </c>
      <c r="AB370" s="1448"/>
      <c r="AC370" s="1448"/>
      <c r="AD370" s="784"/>
      <c r="AE370" s="521"/>
      <c r="AF370" s="1050" t="str">
        <f>IF(AD370="","",IF(AD370=Lists!$U$3,M370,IF(AD370=Lists!$U$4,V370,IF(AD370=Lists!$U$5,Y370-L370,AE370))))</f>
        <v/>
      </c>
      <c r="AG370" s="518" t="str">
        <f t="shared" si="80"/>
        <v/>
      </c>
      <c r="AH370" s="588" t="str">
        <f t="shared" si="81"/>
        <v/>
      </c>
      <c r="AI370" s="588" t="str">
        <f>IF($AF370=0,0,IFERROR(($L370+$AF370)/(HLOOKUP($D370,RentsUA!$K$12:$Q$35,19,FALSE)),""))</f>
        <v/>
      </c>
      <c r="AJ370" s="588" t="str">
        <f>IF($AF370=0,0,IFERROR(($AF370+K370+L370)/(HLOOKUP($D370,RentsUA!$K$12:$Q$35,19,FALSE)),""))</f>
        <v/>
      </c>
      <c r="AK370" s="588" t="str">
        <f t="shared" si="84"/>
        <v/>
      </c>
      <c r="AL370" s="588" t="str">
        <f t="shared" si="85"/>
        <v/>
      </c>
      <c r="AM370" s="1448" t="str">
        <f t="shared" si="86"/>
        <v/>
      </c>
      <c r="AN370" s="1448" t="str">
        <f>IFERROR(AM370*(1+'7a.20YrDetails'!$F$9),"")</f>
        <v/>
      </c>
      <c r="AO370" s="1448" t="str">
        <f>IFERROR(AN370*(1+'7a.20YrDetails'!$F$9),"")</f>
        <v/>
      </c>
      <c r="AP370" s="1448" t="str">
        <f>IFERROR(AO370*(1+'7a.20YrDetails'!$F$9),"")</f>
        <v/>
      </c>
      <c r="AQ370" s="1448" t="str">
        <f>IFERROR(AP370*(1+'7a.20YrDetails'!$F$9),"")</f>
        <v/>
      </c>
      <c r="AR370" s="859"/>
      <c r="AS370" s="857"/>
      <c r="BP370" s="512" t="str">
        <f t="shared" si="87"/>
        <v/>
      </c>
      <c r="BR370" s="512" t="str">
        <f t="shared" si="82"/>
        <v/>
      </c>
    </row>
    <row r="371" spans="1:70" s="512" customFormat="1" ht="12.75">
      <c r="A371" s="514">
        <f t="shared" si="88"/>
        <v>359</v>
      </c>
      <c r="B371" s="592"/>
      <c r="C371" s="590"/>
      <c r="D371" s="515"/>
      <c r="E371" s="515"/>
      <c r="F371" s="516"/>
      <c r="G371" s="517"/>
      <c r="H371" s="515"/>
      <c r="I371" s="1341" t="str">
        <f>IFERROR(G371/HLOOKUP(H371,RentsUA!$B$8:$J$9,2),"")</f>
        <v/>
      </c>
      <c r="J371" s="515"/>
      <c r="K371" s="521"/>
      <c r="L371" s="858">
        <f t="shared" si="77"/>
        <v>0</v>
      </c>
      <c r="M371" s="856"/>
      <c r="N371" s="518">
        <f t="shared" si="78"/>
        <v>0</v>
      </c>
      <c r="O371" s="588" t="str">
        <f>IF($M371=0,"",IFERROR(($L371+$M371)/(HLOOKUP($D371,RentsUA!$K$12:$Q$35,19,FALSE)),""))</f>
        <v/>
      </c>
      <c r="P371" s="588" t="str">
        <f>IF($M371=0,"",IFERROR(($M371+K371+L371)/(HLOOKUP($D371,RentsUA!$K$12:$Q$35,19,FALSE)),""))</f>
        <v/>
      </c>
      <c r="Q371" s="519"/>
      <c r="R371" s="858" t="str">
        <f>IF($Q371=0,"",VLOOKUP($Q371,RentsUA!$A$12:$H$35,MATCH($D371,RentsUA!$A$12:$H$12,0),FALSE))</f>
        <v/>
      </c>
      <c r="S371" s="517"/>
      <c r="T371" s="859"/>
      <c r="U371" s="857"/>
      <c r="V371" s="858" t="str">
        <f t="shared" si="83"/>
        <v/>
      </c>
      <c r="W371" s="590"/>
      <c r="X371" s="519"/>
      <c r="Y371" s="518" t="str">
        <f>IF(X371=0,"",VLOOKUP($X371,RentsUA!$A$12:$H$35,MATCH($D371,RentsUA!$A$12:$H$12,0),FALSE))</f>
        <v/>
      </c>
      <c r="Z371" s="647" t="str">
        <f t="shared" si="79"/>
        <v/>
      </c>
      <c r="AA371" s="1680" t="str">
        <f>IF(H371="","",IF(G371/HLOOKUP($H371,RentsUA!$M$8:$T$9,2,FALSE)&gt;1,"&gt; 80%","&lt;= 80%"))</f>
        <v/>
      </c>
      <c r="AB371" s="1448"/>
      <c r="AC371" s="1448"/>
      <c r="AD371" s="784"/>
      <c r="AE371" s="521"/>
      <c r="AF371" s="1050" t="str">
        <f>IF(AD371="","",IF(AD371=Lists!$U$3,M371,IF(AD371=Lists!$U$4,V371,IF(AD371=Lists!$U$5,Y371-L371,AE371))))</f>
        <v/>
      </c>
      <c r="AG371" s="518" t="str">
        <f t="shared" si="80"/>
        <v/>
      </c>
      <c r="AH371" s="588" t="str">
        <f t="shared" si="81"/>
        <v/>
      </c>
      <c r="AI371" s="588" t="str">
        <f>IF($AF371=0,0,IFERROR(($L371+$AF371)/(HLOOKUP($D371,RentsUA!$K$12:$Q$35,19,FALSE)),""))</f>
        <v/>
      </c>
      <c r="AJ371" s="588" t="str">
        <f>IF($AF371=0,0,IFERROR(($AF371+K371+L371)/(HLOOKUP($D371,RentsUA!$K$12:$Q$35,19,FALSE)),""))</f>
        <v/>
      </c>
      <c r="AK371" s="588" t="str">
        <f t="shared" si="84"/>
        <v/>
      </c>
      <c r="AL371" s="588" t="str">
        <f t="shared" si="85"/>
        <v/>
      </c>
      <c r="AM371" s="1448" t="str">
        <f t="shared" si="86"/>
        <v/>
      </c>
      <c r="AN371" s="1448" t="str">
        <f>IFERROR(AM371*(1+'7a.20YrDetails'!$F$9),"")</f>
        <v/>
      </c>
      <c r="AO371" s="1448" t="str">
        <f>IFERROR(AN371*(1+'7a.20YrDetails'!$F$9),"")</f>
        <v/>
      </c>
      <c r="AP371" s="1448" t="str">
        <f>IFERROR(AO371*(1+'7a.20YrDetails'!$F$9),"")</f>
        <v/>
      </c>
      <c r="AQ371" s="1448" t="str">
        <f>IFERROR(AP371*(1+'7a.20YrDetails'!$F$9),"")</f>
        <v/>
      </c>
      <c r="AR371" s="859"/>
      <c r="AS371" s="857"/>
      <c r="BP371" s="512" t="str">
        <f t="shared" si="87"/>
        <v/>
      </c>
      <c r="BR371" s="512" t="str">
        <f t="shared" si="82"/>
        <v/>
      </c>
    </row>
    <row r="372" spans="1:70" s="512" customFormat="1" ht="12.75">
      <c r="A372" s="514">
        <f t="shared" si="88"/>
        <v>360</v>
      </c>
      <c r="B372" s="592"/>
      <c r="C372" s="590"/>
      <c r="D372" s="515"/>
      <c r="E372" s="515"/>
      <c r="F372" s="516"/>
      <c r="G372" s="517"/>
      <c r="H372" s="515"/>
      <c r="I372" s="1341" t="str">
        <f>IFERROR(G372/HLOOKUP(H372,RentsUA!$B$8:$J$9,2),"")</f>
        <v/>
      </c>
      <c r="J372" s="515"/>
      <c r="K372" s="521"/>
      <c r="L372" s="858">
        <f t="shared" si="77"/>
        <v>0</v>
      </c>
      <c r="M372" s="856"/>
      <c r="N372" s="518">
        <f t="shared" si="78"/>
        <v>0</v>
      </c>
      <c r="O372" s="588" t="str">
        <f>IF($M372=0,"",IFERROR(($L372+$M372)/(HLOOKUP($D372,RentsUA!$K$12:$Q$35,19,FALSE)),""))</f>
        <v/>
      </c>
      <c r="P372" s="588" t="str">
        <f>IF($M372=0,"",IFERROR(($M372+K372+L372)/(HLOOKUP($D372,RentsUA!$K$12:$Q$35,19,FALSE)),""))</f>
        <v/>
      </c>
      <c r="Q372" s="519"/>
      <c r="R372" s="858" t="str">
        <f>IF($Q372=0,"",VLOOKUP($Q372,RentsUA!$A$12:$H$35,MATCH($D372,RentsUA!$A$12:$H$12,0),FALSE))</f>
        <v/>
      </c>
      <c r="S372" s="517"/>
      <c r="T372" s="859"/>
      <c r="U372" s="857"/>
      <c r="V372" s="858" t="str">
        <f t="shared" si="83"/>
        <v/>
      </c>
      <c r="W372" s="590"/>
      <c r="X372" s="519"/>
      <c r="Y372" s="518" t="str">
        <f>IF(X372=0,"",VLOOKUP($X372,RentsUA!$A$12:$H$35,MATCH($D372,RentsUA!$A$12:$H$12,0),FALSE))</f>
        <v/>
      </c>
      <c r="Z372" s="647" t="str">
        <f t="shared" si="79"/>
        <v/>
      </c>
      <c r="AA372" s="1680" t="str">
        <f>IF(H372="","",IF(G372/HLOOKUP($H372,RentsUA!$M$8:$T$9,2,FALSE)&gt;1,"&gt; 80%","&lt;= 80%"))</f>
        <v/>
      </c>
      <c r="AB372" s="1448"/>
      <c r="AC372" s="1448"/>
      <c r="AD372" s="784"/>
      <c r="AE372" s="521"/>
      <c r="AF372" s="1050" t="str">
        <f>IF(AD372="","",IF(AD372=Lists!$U$3,M372,IF(AD372=Lists!$U$4,V372,IF(AD372=Lists!$U$5,Y372-L372,AE372))))</f>
        <v/>
      </c>
      <c r="AG372" s="518" t="str">
        <f t="shared" si="80"/>
        <v/>
      </c>
      <c r="AH372" s="588" t="str">
        <f t="shared" si="81"/>
        <v/>
      </c>
      <c r="AI372" s="588" t="str">
        <f>IF($AF372=0,0,IFERROR(($L372+$AF372)/(HLOOKUP($D372,RentsUA!$K$12:$Q$35,19,FALSE)),""))</f>
        <v/>
      </c>
      <c r="AJ372" s="588" t="str">
        <f>IF($AF372=0,0,IFERROR(($AF372+K372+L372)/(HLOOKUP($D372,RentsUA!$K$12:$Q$35,19,FALSE)),""))</f>
        <v/>
      </c>
      <c r="AK372" s="588" t="str">
        <f t="shared" si="84"/>
        <v/>
      </c>
      <c r="AL372" s="588" t="str">
        <f t="shared" si="85"/>
        <v/>
      </c>
      <c r="AM372" s="1448" t="str">
        <f t="shared" si="86"/>
        <v/>
      </c>
      <c r="AN372" s="1448" t="str">
        <f>IFERROR(AM372*(1+'7a.20YrDetails'!$F$9),"")</f>
        <v/>
      </c>
      <c r="AO372" s="1448" t="str">
        <f>IFERROR(AN372*(1+'7a.20YrDetails'!$F$9),"")</f>
        <v/>
      </c>
      <c r="AP372" s="1448" t="str">
        <f>IFERROR(AO372*(1+'7a.20YrDetails'!$F$9),"")</f>
        <v/>
      </c>
      <c r="AQ372" s="1448" t="str">
        <f>IFERROR(AP372*(1+'7a.20YrDetails'!$F$9),"")</f>
        <v/>
      </c>
      <c r="AR372" s="859"/>
      <c r="AS372" s="857"/>
      <c r="BP372" s="512" t="str">
        <f t="shared" si="87"/>
        <v/>
      </c>
      <c r="BR372" s="512" t="str">
        <f t="shared" si="82"/>
        <v/>
      </c>
    </row>
    <row r="373" spans="1:70" s="512" customFormat="1" ht="12.75">
      <c r="A373" s="514">
        <f t="shared" si="88"/>
        <v>361</v>
      </c>
      <c r="B373" s="592"/>
      <c r="C373" s="590"/>
      <c r="D373" s="515"/>
      <c r="E373" s="515"/>
      <c r="F373" s="516"/>
      <c r="G373" s="517"/>
      <c r="H373" s="515"/>
      <c r="I373" s="1341" t="str">
        <f>IFERROR(G373/HLOOKUP(H373,RentsUA!$B$8:$J$9,2),"")</f>
        <v/>
      </c>
      <c r="J373" s="515"/>
      <c r="K373" s="521"/>
      <c r="L373" s="858">
        <f t="shared" si="77"/>
        <v>0</v>
      </c>
      <c r="M373" s="856"/>
      <c r="N373" s="518">
        <f t="shared" si="78"/>
        <v>0</v>
      </c>
      <c r="O373" s="588" t="str">
        <f>IF($M373=0,"",IFERROR(($L373+$M373)/(HLOOKUP($D373,RentsUA!$K$12:$Q$35,19,FALSE)),""))</f>
        <v/>
      </c>
      <c r="P373" s="588" t="str">
        <f>IF($M373=0,"",IFERROR(($M373+K373+L373)/(HLOOKUP($D373,RentsUA!$K$12:$Q$35,19,FALSE)),""))</f>
        <v/>
      </c>
      <c r="Q373" s="519"/>
      <c r="R373" s="858" t="str">
        <f>IF($Q373=0,"",VLOOKUP($Q373,RentsUA!$A$12:$H$35,MATCH($D373,RentsUA!$A$12:$H$12,0),FALSE))</f>
        <v/>
      </c>
      <c r="S373" s="517"/>
      <c r="T373" s="859"/>
      <c r="U373" s="857"/>
      <c r="V373" s="858" t="str">
        <f t="shared" si="83"/>
        <v/>
      </c>
      <c r="W373" s="590"/>
      <c r="X373" s="519"/>
      <c r="Y373" s="518" t="str">
        <f>IF(X373=0,"",VLOOKUP($X373,RentsUA!$A$12:$H$35,MATCH($D373,RentsUA!$A$12:$H$12,0),FALSE))</f>
        <v/>
      </c>
      <c r="Z373" s="647" t="str">
        <f t="shared" si="79"/>
        <v/>
      </c>
      <c r="AA373" s="1680" t="str">
        <f>IF(H373="","",IF(G373/HLOOKUP($H373,RentsUA!$M$8:$T$9,2,FALSE)&gt;1,"&gt; 80%","&lt;= 80%"))</f>
        <v/>
      </c>
      <c r="AB373" s="1448"/>
      <c r="AC373" s="1448"/>
      <c r="AD373" s="784"/>
      <c r="AE373" s="521"/>
      <c r="AF373" s="1050" t="str">
        <f>IF(AD373="","",IF(AD373=Lists!$U$3,M373,IF(AD373=Lists!$U$4,V373,IF(AD373=Lists!$U$5,Y373-L373,AE373))))</f>
        <v/>
      </c>
      <c r="AG373" s="518" t="str">
        <f t="shared" si="80"/>
        <v/>
      </c>
      <c r="AH373" s="588" t="str">
        <f t="shared" si="81"/>
        <v/>
      </c>
      <c r="AI373" s="588" t="str">
        <f>IF($AF373=0,0,IFERROR(($L373+$AF373)/(HLOOKUP($D373,RentsUA!$K$12:$Q$35,19,FALSE)),""))</f>
        <v/>
      </c>
      <c r="AJ373" s="588" t="str">
        <f>IF($AF373=0,0,IFERROR(($AF373+K373+L373)/(HLOOKUP($D373,RentsUA!$K$12:$Q$35,19,FALSE)),""))</f>
        <v/>
      </c>
      <c r="AK373" s="588" t="str">
        <f t="shared" si="84"/>
        <v/>
      </c>
      <c r="AL373" s="588" t="str">
        <f t="shared" si="85"/>
        <v/>
      </c>
      <c r="AM373" s="1448" t="str">
        <f t="shared" si="86"/>
        <v/>
      </c>
      <c r="AN373" s="1448" t="str">
        <f>IFERROR(AM373*(1+'7a.20YrDetails'!$F$9),"")</f>
        <v/>
      </c>
      <c r="AO373" s="1448" t="str">
        <f>IFERROR(AN373*(1+'7a.20YrDetails'!$F$9),"")</f>
        <v/>
      </c>
      <c r="AP373" s="1448" t="str">
        <f>IFERROR(AO373*(1+'7a.20YrDetails'!$F$9),"")</f>
        <v/>
      </c>
      <c r="AQ373" s="1448" t="str">
        <f>IFERROR(AP373*(1+'7a.20YrDetails'!$F$9),"")</f>
        <v/>
      </c>
      <c r="AR373" s="859"/>
      <c r="AS373" s="857"/>
      <c r="BP373" s="512" t="str">
        <f t="shared" si="87"/>
        <v/>
      </c>
      <c r="BR373" s="512" t="str">
        <f t="shared" si="82"/>
        <v/>
      </c>
    </row>
    <row r="374" spans="1:70" s="512" customFormat="1" ht="12.75">
      <c r="A374" s="514">
        <f t="shared" si="88"/>
        <v>362</v>
      </c>
      <c r="B374" s="592"/>
      <c r="C374" s="590"/>
      <c r="D374" s="515"/>
      <c r="E374" s="515"/>
      <c r="F374" s="516"/>
      <c r="G374" s="517"/>
      <c r="H374" s="515"/>
      <c r="I374" s="1341" t="str">
        <f>IFERROR(G374/HLOOKUP(H374,RentsUA!$B$8:$J$9,2),"")</f>
        <v/>
      </c>
      <c r="J374" s="515"/>
      <c r="K374" s="521"/>
      <c r="L374" s="858">
        <f t="shared" si="77"/>
        <v>0</v>
      </c>
      <c r="M374" s="856"/>
      <c r="N374" s="518">
        <f t="shared" si="78"/>
        <v>0</v>
      </c>
      <c r="O374" s="588" t="str">
        <f>IF($M374=0,"",IFERROR(($L374+$M374)/(HLOOKUP($D374,RentsUA!$K$12:$Q$35,19,FALSE)),""))</f>
        <v/>
      </c>
      <c r="P374" s="588" t="str">
        <f>IF($M374=0,"",IFERROR(($M374+K374+L374)/(HLOOKUP($D374,RentsUA!$K$12:$Q$35,19,FALSE)),""))</f>
        <v/>
      </c>
      <c r="Q374" s="519"/>
      <c r="R374" s="858" t="str">
        <f>IF($Q374=0,"",VLOOKUP($Q374,RentsUA!$A$12:$H$35,MATCH($D374,RentsUA!$A$12:$H$12,0),FALSE))</f>
        <v/>
      </c>
      <c r="S374" s="517"/>
      <c r="T374" s="859"/>
      <c r="U374" s="857"/>
      <c r="V374" s="858" t="str">
        <f t="shared" si="83"/>
        <v/>
      </c>
      <c r="W374" s="590"/>
      <c r="X374" s="519"/>
      <c r="Y374" s="518" t="str">
        <f>IF(X374=0,"",VLOOKUP($X374,RentsUA!$A$12:$H$35,MATCH($D374,RentsUA!$A$12:$H$12,0),FALSE))</f>
        <v/>
      </c>
      <c r="Z374" s="647" t="str">
        <f t="shared" si="79"/>
        <v/>
      </c>
      <c r="AA374" s="1680" t="str">
        <f>IF(H374="","",IF(G374/HLOOKUP($H374,RentsUA!$M$8:$T$9,2,FALSE)&gt;1,"&gt; 80%","&lt;= 80%"))</f>
        <v/>
      </c>
      <c r="AB374" s="1448"/>
      <c r="AC374" s="1448"/>
      <c r="AD374" s="784"/>
      <c r="AE374" s="521"/>
      <c r="AF374" s="1050" t="str">
        <f>IF(AD374="","",IF(AD374=Lists!$U$3,M374,IF(AD374=Lists!$U$4,V374,IF(AD374=Lists!$U$5,Y374-L374,AE374))))</f>
        <v/>
      </c>
      <c r="AG374" s="518" t="str">
        <f t="shared" si="80"/>
        <v/>
      </c>
      <c r="AH374" s="588" t="str">
        <f t="shared" si="81"/>
        <v/>
      </c>
      <c r="AI374" s="588" t="str">
        <f>IF($AF374=0,0,IFERROR(($L374+$AF374)/(HLOOKUP($D374,RentsUA!$K$12:$Q$35,19,FALSE)),""))</f>
        <v/>
      </c>
      <c r="AJ374" s="588" t="str">
        <f>IF($AF374=0,0,IFERROR(($AF374+K374+L374)/(HLOOKUP($D374,RentsUA!$K$12:$Q$35,19,FALSE)),""))</f>
        <v/>
      </c>
      <c r="AK374" s="588" t="str">
        <f t="shared" si="84"/>
        <v/>
      </c>
      <c r="AL374" s="588" t="str">
        <f t="shared" si="85"/>
        <v/>
      </c>
      <c r="AM374" s="1448" t="str">
        <f t="shared" si="86"/>
        <v/>
      </c>
      <c r="AN374" s="1448" t="str">
        <f>IFERROR(AM374*(1+'7a.20YrDetails'!$F$9),"")</f>
        <v/>
      </c>
      <c r="AO374" s="1448" t="str">
        <f>IFERROR(AN374*(1+'7a.20YrDetails'!$F$9),"")</f>
        <v/>
      </c>
      <c r="AP374" s="1448" t="str">
        <f>IFERROR(AO374*(1+'7a.20YrDetails'!$F$9),"")</f>
        <v/>
      </c>
      <c r="AQ374" s="1448" t="str">
        <f>IFERROR(AP374*(1+'7a.20YrDetails'!$F$9),"")</f>
        <v/>
      </c>
      <c r="AR374" s="859"/>
      <c r="AS374" s="857"/>
      <c r="BP374" s="512" t="str">
        <f t="shared" si="87"/>
        <v/>
      </c>
      <c r="BR374" s="512" t="str">
        <f t="shared" si="82"/>
        <v/>
      </c>
    </row>
    <row r="375" spans="1:70" s="512" customFormat="1" ht="12.75">
      <c r="A375" s="514">
        <f t="shared" si="88"/>
        <v>363</v>
      </c>
      <c r="B375" s="592"/>
      <c r="C375" s="590"/>
      <c r="D375" s="515"/>
      <c r="E375" s="515"/>
      <c r="F375" s="516"/>
      <c r="G375" s="517"/>
      <c r="H375" s="515"/>
      <c r="I375" s="1341" t="str">
        <f>IFERROR(G375/HLOOKUP(H375,RentsUA!$B$8:$J$9,2),"")</f>
        <v/>
      </c>
      <c r="J375" s="515"/>
      <c r="K375" s="521"/>
      <c r="L375" s="858">
        <f t="shared" si="77"/>
        <v>0</v>
      </c>
      <c r="M375" s="856"/>
      <c r="N375" s="518">
        <f t="shared" si="78"/>
        <v>0</v>
      </c>
      <c r="O375" s="588" t="str">
        <f>IF($M375=0,"",IFERROR(($L375+$M375)/(HLOOKUP($D375,RentsUA!$K$12:$Q$35,19,FALSE)),""))</f>
        <v/>
      </c>
      <c r="P375" s="588" t="str">
        <f>IF($M375=0,"",IFERROR(($M375+K375+L375)/(HLOOKUP($D375,RentsUA!$K$12:$Q$35,19,FALSE)),""))</f>
        <v/>
      </c>
      <c r="Q375" s="519"/>
      <c r="R375" s="858" t="str">
        <f>IF($Q375=0,"",VLOOKUP($Q375,RentsUA!$A$12:$H$35,MATCH($D375,RentsUA!$A$12:$H$12,0),FALSE))</f>
        <v/>
      </c>
      <c r="S375" s="517"/>
      <c r="T375" s="859"/>
      <c r="U375" s="857"/>
      <c r="V375" s="858" t="str">
        <f t="shared" si="83"/>
        <v/>
      </c>
      <c r="W375" s="590"/>
      <c r="X375" s="519"/>
      <c r="Y375" s="518" t="str">
        <f>IF(X375=0,"",VLOOKUP($X375,RentsUA!$A$12:$H$35,MATCH($D375,RentsUA!$A$12:$H$12,0),FALSE))</f>
        <v/>
      </c>
      <c r="Z375" s="647" t="str">
        <f t="shared" si="79"/>
        <v/>
      </c>
      <c r="AA375" s="1680" t="str">
        <f>IF(H375="","",IF(G375/HLOOKUP($H375,RentsUA!$M$8:$T$9,2,FALSE)&gt;1,"&gt; 80%","&lt;= 80%"))</f>
        <v/>
      </c>
      <c r="AB375" s="1448"/>
      <c r="AC375" s="1448"/>
      <c r="AD375" s="784"/>
      <c r="AE375" s="521"/>
      <c r="AF375" s="1050" t="str">
        <f>IF(AD375="","",IF(AD375=Lists!$U$3,M375,IF(AD375=Lists!$U$4,V375,IF(AD375=Lists!$U$5,Y375-L375,AE375))))</f>
        <v/>
      </c>
      <c r="AG375" s="518" t="str">
        <f t="shared" si="80"/>
        <v/>
      </c>
      <c r="AH375" s="588" t="str">
        <f t="shared" si="81"/>
        <v/>
      </c>
      <c r="AI375" s="588" t="str">
        <f>IF($AF375=0,0,IFERROR(($L375+$AF375)/(HLOOKUP($D375,RentsUA!$K$12:$Q$35,19,FALSE)),""))</f>
        <v/>
      </c>
      <c r="AJ375" s="588" t="str">
        <f>IF($AF375=0,0,IFERROR(($AF375+K375+L375)/(HLOOKUP($D375,RentsUA!$K$12:$Q$35,19,FALSE)),""))</f>
        <v/>
      </c>
      <c r="AK375" s="588" t="str">
        <f t="shared" si="84"/>
        <v/>
      </c>
      <c r="AL375" s="588" t="str">
        <f t="shared" si="85"/>
        <v/>
      </c>
      <c r="AM375" s="1448" t="str">
        <f t="shared" si="86"/>
        <v/>
      </c>
      <c r="AN375" s="1448" t="str">
        <f>IFERROR(AM375*(1+'7a.20YrDetails'!$F$9),"")</f>
        <v/>
      </c>
      <c r="AO375" s="1448" t="str">
        <f>IFERROR(AN375*(1+'7a.20YrDetails'!$F$9),"")</f>
        <v/>
      </c>
      <c r="AP375" s="1448" t="str">
        <f>IFERROR(AO375*(1+'7a.20YrDetails'!$F$9),"")</f>
        <v/>
      </c>
      <c r="AQ375" s="1448" t="str">
        <f>IFERROR(AP375*(1+'7a.20YrDetails'!$F$9),"")</f>
        <v/>
      </c>
      <c r="AR375" s="859"/>
      <c r="AS375" s="857"/>
      <c r="BP375" s="512" t="str">
        <f t="shared" si="87"/>
        <v/>
      </c>
      <c r="BR375" s="512" t="str">
        <f t="shared" si="82"/>
        <v/>
      </c>
    </row>
    <row r="376" spans="1:70" s="512" customFormat="1" ht="12.75">
      <c r="A376" s="514">
        <f t="shared" si="88"/>
        <v>364</v>
      </c>
      <c r="B376" s="592"/>
      <c r="C376" s="590"/>
      <c r="D376" s="515"/>
      <c r="E376" s="515"/>
      <c r="F376" s="516"/>
      <c r="G376" s="517"/>
      <c r="H376" s="515"/>
      <c r="I376" s="1341" t="str">
        <f>IFERROR(G376/HLOOKUP(H376,RentsUA!$B$8:$J$9,2),"")</f>
        <v/>
      </c>
      <c r="J376" s="515"/>
      <c r="K376" s="521"/>
      <c r="L376" s="858">
        <f t="shared" si="77"/>
        <v>0</v>
      </c>
      <c r="M376" s="856"/>
      <c r="N376" s="518">
        <f t="shared" si="78"/>
        <v>0</v>
      </c>
      <c r="O376" s="588" t="str">
        <f>IF($M376=0,"",IFERROR(($L376+$M376)/(HLOOKUP($D376,RentsUA!$K$12:$Q$35,19,FALSE)),""))</f>
        <v/>
      </c>
      <c r="P376" s="588" t="str">
        <f>IF($M376=0,"",IFERROR(($M376+K376+L376)/(HLOOKUP($D376,RentsUA!$K$12:$Q$35,19,FALSE)),""))</f>
        <v/>
      </c>
      <c r="Q376" s="519"/>
      <c r="R376" s="858" t="str">
        <f>IF($Q376=0,"",VLOOKUP($Q376,RentsUA!$A$12:$H$35,MATCH($D376,RentsUA!$A$12:$H$12,0),FALSE))</f>
        <v/>
      </c>
      <c r="S376" s="517"/>
      <c r="T376" s="859"/>
      <c r="U376" s="857"/>
      <c r="V376" s="858" t="str">
        <f t="shared" si="83"/>
        <v/>
      </c>
      <c r="W376" s="590"/>
      <c r="X376" s="519"/>
      <c r="Y376" s="518" t="str">
        <f>IF(X376=0,"",VLOOKUP($X376,RentsUA!$A$12:$H$35,MATCH($D376,RentsUA!$A$12:$H$12,0),FALSE))</f>
        <v/>
      </c>
      <c r="Z376" s="647" t="str">
        <f t="shared" si="79"/>
        <v/>
      </c>
      <c r="AA376" s="1680" t="str">
        <f>IF(H376="","",IF(G376/HLOOKUP($H376,RentsUA!$M$8:$T$9,2,FALSE)&gt;1,"&gt; 80%","&lt;= 80%"))</f>
        <v/>
      </c>
      <c r="AB376" s="1448"/>
      <c r="AC376" s="1448"/>
      <c r="AD376" s="784"/>
      <c r="AE376" s="521"/>
      <c r="AF376" s="1050" t="str">
        <f>IF(AD376="","",IF(AD376=Lists!$U$3,M376,IF(AD376=Lists!$U$4,V376,IF(AD376=Lists!$U$5,Y376-L376,AE376))))</f>
        <v/>
      </c>
      <c r="AG376" s="518" t="str">
        <f t="shared" si="80"/>
        <v/>
      </c>
      <c r="AH376" s="588" t="str">
        <f t="shared" si="81"/>
        <v/>
      </c>
      <c r="AI376" s="588" t="str">
        <f>IF($AF376=0,0,IFERROR(($L376+$AF376)/(HLOOKUP($D376,RentsUA!$K$12:$Q$35,19,FALSE)),""))</f>
        <v/>
      </c>
      <c r="AJ376" s="588" t="str">
        <f>IF($AF376=0,0,IFERROR(($AF376+K376+L376)/(HLOOKUP($D376,RentsUA!$K$12:$Q$35,19,FALSE)),""))</f>
        <v/>
      </c>
      <c r="AK376" s="588" t="str">
        <f t="shared" si="84"/>
        <v/>
      </c>
      <c r="AL376" s="588" t="str">
        <f t="shared" si="85"/>
        <v/>
      </c>
      <c r="AM376" s="1448" t="str">
        <f t="shared" si="86"/>
        <v/>
      </c>
      <c r="AN376" s="1448" t="str">
        <f>IFERROR(AM376*(1+'7a.20YrDetails'!$F$9),"")</f>
        <v/>
      </c>
      <c r="AO376" s="1448" t="str">
        <f>IFERROR(AN376*(1+'7a.20YrDetails'!$F$9),"")</f>
        <v/>
      </c>
      <c r="AP376" s="1448" t="str">
        <f>IFERROR(AO376*(1+'7a.20YrDetails'!$F$9),"")</f>
        <v/>
      </c>
      <c r="AQ376" s="1448" t="str">
        <f>IFERROR(AP376*(1+'7a.20YrDetails'!$F$9),"")</f>
        <v/>
      </c>
      <c r="AR376" s="859"/>
      <c r="AS376" s="857"/>
      <c r="BP376" s="512" t="str">
        <f t="shared" si="87"/>
        <v/>
      </c>
      <c r="BR376" s="512" t="str">
        <f t="shared" si="82"/>
        <v/>
      </c>
    </row>
    <row r="377" spans="1:70" s="512" customFormat="1" ht="12.75">
      <c r="A377" s="514">
        <f t="shared" si="88"/>
        <v>365</v>
      </c>
      <c r="B377" s="592"/>
      <c r="C377" s="590"/>
      <c r="D377" s="515"/>
      <c r="E377" s="515"/>
      <c r="F377" s="516"/>
      <c r="G377" s="517"/>
      <c r="H377" s="515"/>
      <c r="I377" s="1341" t="str">
        <f>IFERROR(G377/HLOOKUP(H377,RentsUA!$B$8:$J$9,2),"")</f>
        <v/>
      </c>
      <c r="J377" s="515"/>
      <c r="K377" s="521"/>
      <c r="L377" s="858">
        <f t="shared" si="77"/>
        <v>0</v>
      </c>
      <c r="M377" s="856"/>
      <c r="N377" s="518">
        <f t="shared" si="78"/>
        <v>0</v>
      </c>
      <c r="O377" s="588" t="str">
        <f>IF($M377=0,"",IFERROR(($L377+$M377)/(HLOOKUP($D377,RentsUA!$K$12:$Q$35,19,FALSE)),""))</f>
        <v/>
      </c>
      <c r="P377" s="588" t="str">
        <f>IF($M377=0,"",IFERROR(($M377+K377+L377)/(HLOOKUP($D377,RentsUA!$K$12:$Q$35,19,FALSE)),""))</f>
        <v/>
      </c>
      <c r="Q377" s="519"/>
      <c r="R377" s="858" t="str">
        <f>IF($Q377=0,"",VLOOKUP($Q377,RentsUA!$A$12:$H$35,MATCH($D377,RentsUA!$A$12:$H$12,0),FALSE))</f>
        <v/>
      </c>
      <c r="S377" s="517"/>
      <c r="T377" s="859"/>
      <c r="U377" s="857"/>
      <c r="V377" s="858" t="str">
        <f t="shared" si="83"/>
        <v/>
      </c>
      <c r="W377" s="590"/>
      <c r="X377" s="519"/>
      <c r="Y377" s="518" t="str">
        <f>IF(X377=0,"",VLOOKUP($X377,RentsUA!$A$12:$H$35,MATCH($D377,RentsUA!$A$12:$H$12,0),FALSE))</f>
        <v/>
      </c>
      <c r="Z377" s="647" t="str">
        <f t="shared" si="79"/>
        <v/>
      </c>
      <c r="AA377" s="1680" t="str">
        <f>IF(H377="","",IF(G377/HLOOKUP($H377,RentsUA!$M$8:$T$9,2,FALSE)&gt;1,"&gt; 80%","&lt;= 80%"))</f>
        <v/>
      </c>
      <c r="AB377" s="1448"/>
      <c r="AC377" s="1448"/>
      <c r="AD377" s="784"/>
      <c r="AE377" s="521"/>
      <c r="AF377" s="1050" t="str">
        <f>IF(AD377="","",IF(AD377=Lists!$U$3,M377,IF(AD377=Lists!$U$4,V377,IF(AD377=Lists!$U$5,Y377-L377,AE377))))</f>
        <v/>
      </c>
      <c r="AG377" s="518" t="str">
        <f t="shared" si="80"/>
        <v/>
      </c>
      <c r="AH377" s="588" t="str">
        <f t="shared" si="81"/>
        <v/>
      </c>
      <c r="AI377" s="588" t="str">
        <f>IF($AF377=0,0,IFERROR(($L377+$AF377)/(HLOOKUP($D377,RentsUA!$K$12:$Q$35,19,FALSE)),""))</f>
        <v/>
      </c>
      <c r="AJ377" s="588" t="str">
        <f>IF($AF377=0,0,IFERROR(($AF377+K377+L377)/(HLOOKUP($D377,RentsUA!$K$12:$Q$35,19,FALSE)),""))</f>
        <v/>
      </c>
      <c r="AK377" s="588" t="str">
        <f t="shared" si="84"/>
        <v/>
      </c>
      <c r="AL377" s="588" t="str">
        <f t="shared" si="85"/>
        <v/>
      </c>
      <c r="AM377" s="1448" t="str">
        <f t="shared" si="86"/>
        <v/>
      </c>
      <c r="AN377" s="1448" t="str">
        <f>IFERROR(AM377*(1+'7a.20YrDetails'!$F$9),"")</f>
        <v/>
      </c>
      <c r="AO377" s="1448" t="str">
        <f>IFERROR(AN377*(1+'7a.20YrDetails'!$F$9),"")</f>
        <v/>
      </c>
      <c r="AP377" s="1448" t="str">
        <f>IFERROR(AO377*(1+'7a.20YrDetails'!$F$9),"")</f>
        <v/>
      </c>
      <c r="AQ377" s="1448" t="str">
        <f>IFERROR(AP377*(1+'7a.20YrDetails'!$F$9),"")</f>
        <v/>
      </c>
      <c r="AR377" s="859"/>
      <c r="AS377" s="857"/>
      <c r="BP377" s="512" t="str">
        <f t="shared" si="87"/>
        <v/>
      </c>
      <c r="BR377" s="512" t="str">
        <f t="shared" si="82"/>
        <v/>
      </c>
    </row>
    <row r="378" spans="1:70" s="512" customFormat="1" ht="12.75">
      <c r="A378" s="514">
        <f t="shared" si="88"/>
        <v>366</v>
      </c>
      <c r="B378" s="592"/>
      <c r="C378" s="590"/>
      <c r="D378" s="515"/>
      <c r="E378" s="515"/>
      <c r="F378" s="516"/>
      <c r="G378" s="517"/>
      <c r="H378" s="515"/>
      <c r="I378" s="1341" t="str">
        <f>IFERROR(G378/HLOOKUP(H378,RentsUA!$B$8:$J$9,2),"")</f>
        <v/>
      </c>
      <c r="J378" s="515"/>
      <c r="K378" s="521"/>
      <c r="L378" s="858">
        <f t="shared" si="77"/>
        <v>0</v>
      </c>
      <c r="M378" s="856"/>
      <c r="N378" s="518">
        <f t="shared" si="78"/>
        <v>0</v>
      </c>
      <c r="O378" s="588" t="str">
        <f>IF($M378=0,"",IFERROR(($L378+$M378)/(HLOOKUP($D378,RentsUA!$K$12:$Q$35,19,FALSE)),""))</f>
        <v/>
      </c>
      <c r="P378" s="588" t="str">
        <f>IF($M378=0,"",IFERROR(($M378+K378+L378)/(HLOOKUP($D378,RentsUA!$K$12:$Q$35,19,FALSE)),""))</f>
        <v/>
      </c>
      <c r="Q378" s="519"/>
      <c r="R378" s="858" t="str">
        <f>IF($Q378=0,"",VLOOKUP($Q378,RentsUA!$A$12:$H$35,MATCH($D378,RentsUA!$A$12:$H$12,0),FALSE))</f>
        <v/>
      </c>
      <c r="S378" s="517"/>
      <c r="T378" s="859"/>
      <c r="U378" s="857"/>
      <c r="V378" s="858" t="str">
        <f t="shared" si="83"/>
        <v/>
      </c>
      <c r="W378" s="590"/>
      <c r="X378" s="519"/>
      <c r="Y378" s="518" t="str">
        <f>IF(X378=0,"",VLOOKUP($X378,RentsUA!$A$12:$H$35,MATCH($D378,RentsUA!$A$12:$H$12,0),FALSE))</f>
        <v/>
      </c>
      <c r="Z378" s="647" t="str">
        <f t="shared" si="79"/>
        <v/>
      </c>
      <c r="AA378" s="1680" t="str">
        <f>IF(H378="","",IF(G378/HLOOKUP($H378,RentsUA!$M$8:$T$9,2,FALSE)&gt;1,"&gt; 80%","&lt;= 80%"))</f>
        <v/>
      </c>
      <c r="AB378" s="1448"/>
      <c r="AC378" s="1448"/>
      <c r="AD378" s="784"/>
      <c r="AE378" s="521"/>
      <c r="AF378" s="1050" t="str">
        <f>IF(AD378="","",IF(AD378=Lists!$U$3,M378,IF(AD378=Lists!$U$4,V378,IF(AD378=Lists!$U$5,Y378-L378,AE378))))</f>
        <v/>
      </c>
      <c r="AG378" s="518" t="str">
        <f t="shared" si="80"/>
        <v/>
      </c>
      <c r="AH378" s="588" t="str">
        <f t="shared" si="81"/>
        <v/>
      </c>
      <c r="AI378" s="588" t="str">
        <f>IF($AF378=0,0,IFERROR(($L378+$AF378)/(HLOOKUP($D378,RentsUA!$K$12:$Q$35,19,FALSE)),""))</f>
        <v/>
      </c>
      <c r="AJ378" s="588" t="str">
        <f>IF($AF378=0,0,IFERROR(($AF378+K378+L378)/(HLOOKUP($D378,RentsUA!$K$12:$Q$35,19,FALSE)),""))</f>
        <v/>
      </c>
      <c r="AK378" s="588" t="str">
        <f t="shared" si="84"/>
        <v/>
      </c>
      <c r="AL378" s="588" t="str">
        <f t="shared" si="85"/>
        <v/>
      </c>
      <c r="AM378" s="1448" t="str">
        <f t="shared" si="86"/>
        <v/>
      </c>
      <c r="AN378" s="1448" t="str">
        <f>IFERROR(AM378*(1+'7a.20YrDetails'!$F$9),"")</f>
        <v/>
      </c>
      <c r="AO378" s="1448" t="str">
        <f>IFERROR(AN378*(1+'7a.20YrDetails'!$F$9),"")</f>
        <v/>
      </c>
      <c r="AP378" s="1448" t="str">
        <f>IFERROR(AO378*(1+'7a.20YrDetails'!$F$9),"")</f>
        <v/>
      </c>
      <c r="AQ378" s="1448" t="str">
        <f>IFERROR(AP378*(1+'7a.20YrDetails'!$F$9),"")</f>
        <v/>
      </c>
      <c r="AR378" s="859"/>
      <c r="AS378" s="857"/>
      <c r="BP378" s="512" t="str">
        <f t="shared" si="87"/>
        <v/>
      </c>
      <c r="BR378" s="512" t="str">
        <f t="shared" si="82"/>
        <v/>
      </c>
    </row>
    <row r="379" spans="1:70" s="512" customFormat="1" ht="12.75">
      <c r="A379" s="514">
        <f t="shared" si="88"/>
        <v>367</v>
      </c>
      <c r="B379" s="592"/>
      <c r="C379" s="590"/>
      <c r="D379" s="515"/>
      <c r="E379" s="515"/>
      <c r="F379" s="516"/>
      <c r="G379" s="517"/>
      <c r="H379" s="515"/>
      <c r="I379" s="1341" t="str">
        <f>IFERROR(G379/HLOOKUP(H379,RentsUA!$B$8:$J$9,2),"")</f>
        <v/>
      </c>
      <c r="J379" s="515"/>
      <c r="K379" s="521"/>
      <c r="L379" s="858">
        <f t="shared" si="77"/>
        <v>0</v>
      </c>
      <c r="M379" s="856"/>
      <c r="N379" s="518">
        <f t="shared" si="78"/>
        <v>0</v>
      </c>
      <c r="O379" s="588" t="str">
        <f>IF($M379=0,"",IFERROR(($L379+$M379)/(HLOOKUP($D379,RentsUA!$K$12:$Q$35,19,FALSE)),""))</f>
        <v/>
      </c>
      <c r="P379" s="588" t="str">
        <f>IF($M379=0,"",IFERROR(($M379+K379+L379)/(HLOOKUP($D379,RentsUA!$K$12:$Q$35,19,FALSE)),""))</f>
        <v/>
      </c>
      <c r="Q379" s="519"/>
      <c r="R379" s="858" t="str">
        <f>IF($Q379=0,"",VLOOKUP($Q379,RentsUA!$A$12:$H$35,MATCH($D379,RentsUA!$A$12:$H$12,0),FALSE))</f>
        <v/>
      </c>
      <c r="S379" s="517"/>
      <c r="T379" s="859"/>
      <c r="U379" s="857"/>
      <c r="V379" s="858" t="str">
        <f t="shared" si="83"/>
        <v/>
      </c>
      <c r="W379" s="590"/>
      <c r="X379" s="519"/>
      <c r="Y379" s="518" t="str">
        <f>IF(X379=0,"",VLOOKUP($X379,RentsUA!$A$12:$H$35,MATCH($D379,RentsUA!$A$12:$H$12,0),FALSE))</f>
        <v/>
      </c>
      <c r="Z379" s="647" t="str">
        <f t="shared" si="79"/>
        <v/>
      </c>
      <c r="AA379" s="1680" t="str">
        <f>IF(H379="","",IF(G379/HLOOKUP($H379,RentsUA!$M$8:$T$9,2,FALSE)&gt;1,"&gt; 80%","&lt;= 80%"))</f>
        <v/>
      </c>
      <c r="AB379" s="1448"/>
      <c r="AC379" s="1448"/>
      <c r="AD379" s="784"/>
      <c r="AE379" s="521"/>
      <c r="AF379" s="1050" t="str">
        <f>IF(AD379="","",IF(AD379=Lists!$U$3,M379,IF(AD379=Lists!$U$4,V379,IF(AD379=Lists!$U$5,Y379-L379,AE379))))</f>
        <v/>
      </c>
      <c r="AG379" s="518" t="str">
        <f t="shared" si="80"/>
        <v/>
      </c>
      <c r="AH379" s="588" t="str">
        <f t="shared" si="81"/>
        <v/>
      </c>
      <c r="AI379" s="588" t="str">
        <f>IF($AF379=0,0,IFERROR(($L379+$AF379)/(HLOOKUP($D379,RentsUA!$K$12:$Q$35,19,FALSE)),""))</f>
        <v/>
      </c>
      <c r="AJ379" s="588" t="str">
        <f>IF($AF379=0,0,IFERROR(($AF379+K379+L379)/(HLOOKUP($D379,RentsUA!$K$12:$Q$35,19,FALSE)),""))</f>
        <v/>
      </c>
      <c r="AK379" s="588" t="str">
        <f t="shared" si="84"/>
        <v/>
      </c>
      <c r="AL379" s="588" t="str">
        <f t="shared" si="85"/>
        <v/>
      </c>
      <c r="AM379" s="1448" t="str">
        <f t="shared" si="86"/>
        <v/>
      </c>
      <c r="AN379" s="1448" t="str">
        <f>IFERROR(AM379*(1+'7a.20YrDetails'!$F$9),"")</f>
        <v/>
      </c>
      <c r="AO379" s="1448" t="str">
        <f>IFERROR(AN379*(1+'7a.20YrDetails'!$F$9),"")</f>
        <v/>
      </c>
      <c r="AP379" s="1448" t="str">
        <f>IFERROR(AO379*(1+'7a.20YrDetails'!$F$9),"")</f>
        <v/>
      </c>
      <c r="AQ379" s="1448" t="str">
        <f>IFERROR(AP379*(1+'7a.20YrDetails'!$F$9),"")</f>
        <v/>
      </c>
      <c r="AR379" s="859"/>
      <c r="AS379" s="857"/>
      <c r="BP379" s="512" t="str">
        <f t="shared" si="87"/>
        <v/>
      </c>
      <c r="BR379" s="512" t="str">
        <f t="shared" si="82"/>
        <v/>
      </c>
    </row>
    <row r="380" spans="1:70" s="512" customFormat="1" ht="12.75">
      <c r="A380" s="514">
        <f t="shared" si="88"/>
        <v>368</v>
      </c>
      <c r="B380" s="592"/>
      <c r="C380" s="590"/>
      <c r="D380" s="515"/>
      <c r="E380" s="515"/>
      <c r="F380" s="516"/>
      <c r="G380" s="517"/>
      <c r="H380" s="515"/>
      <c r="I380" s="1341" t="str">
        <f>IFERROR(G380/HLOOKUP(H380,RentsUA!$B$8:$J$9,2),"")</f>
        <v/>
      </c>
      <c r="J380" s="515"/>
      <c r="K380" s="521"/>
      <c r="L380" s="858">
        <f t="shared" si="77"/>
        <v>0</v>
      </c>
      <c r="M380" s="856"/>
      <c r="N380" s="518">
        <f t="shared" si="78"/>
        <v>0</v>
      </c>
      <c r="O380" s="588" t="str">
        <f>IF($M380=0,"",IFERROR(($L380+$M380)/(HLOOKUP($D380,RentsUA!$K$12:$Q$35,19,FALSE)),""))</f>
        <v/>
      </c>
      <c r="P380" s="588" t="str">
        <f>IF($M380=0,"",IFERROR(($M380+K380+L380)/(HLOOKUP($D380,RentsUA!$K$12:$Q$35,19,FALSE)),""))</f>
        <v/>
      </c>
      <c r="Q380" s="519"/>
      <c r="R380" s="858" t="str">
        <f>IF($Q380=0,"",VLOOKUP($Q380,RentsUA!$A$12:$H$35,MATCH($D380,RentsUA!$A$12:$H$12,0),FALSE))</f>
        <v/>
      </c>
      <c r="S380" s="517"/>
      <c r="T380" s="859"/>
      <c r="U380" s="857"/>
      <c r="V380" s="858" t="str">
        <f t="shared" si="83"/>
        <v/>
      </c>
      <c r="W380" s="590"/>
      <c r="X380" s="519"/>
      <c r="Y380" s="518" t="str">
        <f>IF(X380=0,"",VLOOKUP($X380,RentsUA!$A$12:$H$35,MATCH($D380,RentsUA!$A$12:$H$12,0),FALSE))</f>
        <v/>
      </c>
      <c r="Z380" s="647" t="str">
        <f t="shared" si="79"/>
        <v/>
      </c>
      <c r="AA380" s="1680" t="str">
        <f>IF(H380="","",IF(G380/HLOOKUP($H380,RentsUA!$M$8:$T$9,2,FALSE)&gt;1,"&gt; 80%","&lt;= 80%"))</f>
        <v/>
      </c>
      <c r="AB380" s="1448"/>
      <c r="AC380" s="1448"/>
      <c r="AD380" s="784"/>
      <c r="AE380" s="521"/>
      <c r="AF380" s="1050" t="str">
        <f>IF(AD380="","",IF(AD380=Lists!$U$3,M380,IF(AD380=Lists!$U$4,V380,IF(AD380=Lists!$U$5,Y380-L380,AE380))))</f>
        <v/>
      </c>
      <c r="AG380" s="518" t="str">
        <f t="shared" si="80"/>
        <v/>
      </c>
      <c r="AH380" s="588" t="str">
        <f t="shared" si="81"/>
        <v/>
      </c>
      <c r="AI380" s="588" t="str">
        <f>IF($AF380=0,0,IFERROR(($L380+$AF380)/(HLOOKUP($D380,RentsUA!$K$12:$Q$35,19,FALSE)),""))</f>
        <v/>
      </c>
      <c r="AJ380" s="588" t="str">
        <f>IF($AF380=0,0,IFERROR(($AF380+K380+L380)/(HLOOKUP($D380,RentsUA!$K$12:$Q$35,19,FALSE)),""))</f>
        <v/>
      </c>
      <c r="AK380" s="588" t="str">
        <f t="shared" si="84"/>
        <v/>
      </c>
      <c r="AL380" s="588" t="str">
        <f t="shared" si="85"/>
        <v/>
      </c>
      <c r="AM380" s="1448" t="str">
        <f t="shared" si="86"/>
        <v/>
      </c>
      <c r="AN380" s="1448" t="str">
        <f>IFERROR(AM380*(1+'7a.20YrDetails'!$F$9),"")</f>
        <v/>
      </c>
      <c r="AO380" s="1448" t="str">
        <f>IFERROR(AN380*(1+'7a.20YrDetails'!$F$9),"")</f>
        <v/>
      </c>
      <c r="AP380" s="1448" t="str">
        <f>IFERROR(AO380*(1+'7a.20YrDetails'!$F$9),"")</f>
        <v/>
      </c>
      <c r="AQ380" s="1448" t="str">
        <f>IFERROR(AP380*(1+'7a.20YrDetails'!$F$9),"")</f>
        <v/>
      </c>
      <c r="AR380" s="859"/>
      <c r="AS380" s="857"/>
      <c r="BP380" s="512" t="str">
        <f t="shared" si="87"/>
        <v/>
      </c>
      <c r="BR380" s="512" t="str">
        <f t="shared" si="82"/>
        <v/>
      </c>
    </row>
    <row r="381" spans="1:70" s="512" customFormat="1" ht="12.75">
      <c r="A381" s="514">
        <f t="shared" si="88"/>
        <v>369</v>
      </c>
      <c r="B381" s="592"/>
      <c r="C381" s="590"/>
      <c r="D381" s="515"/>
      <c r="E381" s="515"/>
      <c r="F381" s="516"/>
      <c r="G381" s="517"/>
      <c r="H381" s="515"/>
      <c r="I381" s="1341" t="str">
        <f>IFERROR(G381/HLOOKUP(H381,RentsUA!$B$8:$J$9,2),"")</f>
        <v/>
      </c>
      <c r="J381" s="515"/>
      <c r="K381" s="521"/>
      <c r="L381" s="858">
        <f t="shared" si="77"/>
        <v>0</v>
      </c>
      <c r="M381" s="856"/>
      <c r="N381" s="518">
        <f t="shared" si="78"/>
        <v>0</v>
      </c>
      <c r="O381" s="588" t="str">
        <f>IF($M381=0,"",IFERROR(($L381+$M381)/(HLOOKUP($D381,RentsUA!$K$12:$Q$35,19,FALSE)),""))</f>
        <v/>
      </c>
      <c r="P381" s="588" t="str">
        <f>IF($M381=0,"",IFERROR(($M381+K381+L381)/(HLOOKUP($D381,RentsUA!$K$12:$Q$35,19,FALSE)),""))</f>
        <v/>
      </c>
      <c r="Q381" s="519"/>
      <c r="R381" s="858" t="str">
        <f>IF($Q381=0,"",VLOOKUP($Q381,RentsUA!$A$12:$H$35,MATCH($D381,RentsUA!$A$12:$H$12,0),FALSE))</f>
        <v/>
      </c>
      <c r="S381" s="517"/>
      <c r="T381" s="859"/>
      <c r="U381" s="857"/>
      <c r="V381" s="858" t="str">
        <f t="shared" si="83"/>
        <v/>
      </c>
      <c r="W381" s="590"/>
      <c r="X381" s="519"/>
      <c r="Y381" s="518" t="str">
        <f>IF(X381=0,"",VLOOKUP($X381,RentsUA!$A$12:$H$35,MATCH($D381,RentsUA!$A$12:$H$12,0),FALSE))</f>
        <v/>
      </c>
      <c r="Z381" s="647" t="str">
        <f t="shared" si="79"/>
        <v/>
      </c>
      <c r="AA381" s="1680" t="str">
        <f>IF(H381="","",IF(G381/HLOOKUP($H381,RentsUA!$M$8:$T$9,2,FALSE)&gt;1,"&gt; 80%","&lt;= 80%"))</f>
        <v/>
      </c>
      <c r="AB381" s="1448"/>
      <c r="AC381" s="1448"/>
      <c r="AD381" s="784"/>
      <c r="AE381" s="521"/>
      <c r="AF381" s="1050" t="str">
        <f>IF(AD381="","",IF(AD381=Lists!$U$3,M381,IF(AD381=Lists!$U$4,V381,IF(AD381=Lists!$U$5,Y381-L381,AE381))))</f>
        <v/>
      </c>
      <c r="AG381" s="518" t="str">
        <f t="shared" si="80"/>
        <v/>
      </c>
      <c r="AH381" s="588" t="str">
        <f t="shared" si="81"/>
        <v/>
      </c>
      <c r="AI381" s="588" t="str">
        <f>IF($AF381=0,0,IFERROR(($L381+$AF381)/(HLOOKUP($D381,RentsUA!$K$12:$Q$35,19,FALSE)),""))</f>
        <v/>
      </c>
      <c r="AJ381" s="588" t="str">
        <f>IF($AF381=0,0,IFERROR(($AF381+K381+L381)/(HLOOKUP($D381,RentsUA!$K$12:$Q$35,19,FALSE)),""))</f>
        <v/>
      </c>
      <c r="AK381" s="588" t="str">
        <f t="shared" si="84"/>
        <v/>
      </c>
      <c r="AL381" s="588" t="str">
        <f t="shared" si="85"/>
        <v/>
      </c>
      <c r="AM381" s="1448" t="str">
        <f t="shared" si="86"/>
        <v/>
      </c>
      <c r="AN381" s="1448" t="str">
        <f>IFERROR(AM381*(1+'7a.20YrDetails'!$F$9),"")</f>
        <v/>
      </c>
      <c r="AO381" s="1448" t="str">
        <f>IFERROR(AN381*(1+'7a.20YrDetails'!$F$9),"")</f>
        <v/>
      </c>
      <c r="AP381" s="1448" t="str">
        <f>IFERROR(AO381*(1+'7a.20YrDetails'!$F$9),"")</f>
        <v/>
      </c>
      <c r="AQ381" s="1448" t="str">
        <f>IFERROR(AP381*(1+'7a.20YrDetails'!$F$9),"")</f>
        <v/>
      </c>
      <c r="AR381" s="859"/>
      <c r="AS381" s="857"/>
      <c r="BP381" s="512" t="str">
        <f t="shared" si="87"/>
        <v/>
      </c>
      <c r="BR381" s="512" t="str">
        <f t="shared" si="82"/>
        <v/>
      </c>
    </row>
    <row r="382" spans="1:70" s="512" customFormat="1" ht="12.75">
      <c r="A382" s="514">
        <f t="shared" si="88"/>
        <v>370</v>
      </c>
      <c r="B382" s="592"/>
      <c r="C382" s="590"/>
      <c r="D382" s="515"/>
      <c r="E382" s="515"/>
      <c r="F382" s="516"/>
      <c r="G382" s="517"/>
      <c r="H382" s="515"/>
      <c r="I382" s="1341" t="str">
        <f>IFERROR(G382/HLOOKUP(H382,RentsUA!$B$8:$J$9,2),"")</f>
        <v/>
      </c>
      <c r="J382" s="515"/>
      <c r="K382" s="521"/>
      <c r="L382" s="858">
        <f t="shared" si="77"/>
        <v>0</v>
      </c>
      <c r="M382" s="856"/>
      <c r="N382" s="518">
        <f t="shared" si="78"/>
        <v>0</v>
      </c>
      <c r="O382" s="588" t="str">
        <f>IF($M382=0,"",IFERROR(($L382+$M382)/(HLOOKUP($D382,RentsUA!$K$12:$Q$35,19,FALSE)),""))</f>
        <v/>
      </c>
      <c r="P382" s="588" t="str">
        <f>IF($M382=0,"",IFERROR(($M382+K382+L382)/(HLOOKUP($D382,RentsUA!$K$12:$Q$35,19,FALSE)),""))</f>
        <v/>
      </c>
      <c r="Q382" s="519"/>
      <c r="R382" s="858" t="str">
        <f>IF($Q382=0,"",VLOOKUP($Q382,RentsUA!$A$12:$H$35,MATCH($D382,RentsUA!$A$12:$H$12,0),FALSE))</f>
        <v/>
      </c>
      <c r="S382" s="517"/>
      <c r="T382" s="859"/>
      <c r="U382" s="857"/>
      <c r="V382" s="858" t="str">
        <f t="shared" si="83"/>
        <v/>
      </c>
      <c r="W382" s="590"/>
      <c r="X382" s="519"/>
      <c r="Y382" s="518" t="str">
        <f>IF(X382=0,"",VLOOKUP($X382,RentsUA!$A$12:$H$35,MATCH($D382,RentsUA!$A$12:$H$12,0),FALSE))</f>
        <v/>
      </c>
      <c r="Z382" s="647" t="str">
        <f t="shared" si="79"/>
        <v/>
      </c>
      <c r="AA382" s="1680" t="str">
        <f>IF(H382="","",IF(G382/HLOOKUP($H382,RentsUA!$M$8:$T$9,2,FALSE)&gt;1,"&gt; 80%","&lt;= 80%"))</f>
        <v/>
      </c>
      <c r="AB382" s="1448"/>
      <c r="AC382" s="1448"/>
      <c r="AD382" s="784"/>
      <c r="AE382" s="521"/>
      <c r="AF382" s="1050" t="str">
        <f>IF(AD382="","",IF(AD382=Lists!$U$3,M382,IF(AD382=Lists!$U$4,V382,IF(AD382=Lists!$U$5,Y382-L382,AE382))))</f>
        <v/>
      </c>
      <c r="AG382" s="518" t="str">
        <f t="shared" si="80"/>
        <v/>
      </c>
      <c r="AH382" s="588" t="str">
        <f t="shared" si="81"/>
        <v/>
      </c>
      <c r="AI382" s="588" t="str">
        <f>IF($AF382=0,0,IFERROR(($L382+$AF382)/(HLOOKUP($D382,RentsUA!$K$12:$Q$35,19,FALSE)),""))</f>
        <v/>
      </c>
      <c r="AJ382" s="588" t="str">
        <f>IF($AF382=0,0,IFERROR(($AF382+K382+L382)/(HLOOKUP($D382,RentsUA!$K$12:$Q$35,19,FALSE)),""))</f>
        <v/>
      </c>
      <c r="AK382" s="588" t="str">
        <f t="shared" si="84"/>
        <v/>
      </c>
      <c r="AL382" s="588" t="str">
        <f t="shared" si="85"/>
        <v/>
      </c>
      <c r="AM382" s="1448" t="str">
        <f t="shared" si="86"/>
        <v/>
      </c>
      <c r="AN382" s="1448" t="str">
        <f>IFERROR(AM382*(1+'7a.20YrDetails'!$F$9),"")</f>
        <v/>
      </c>
      <c r="AO382" s="1448" t="str">
        <f>IFERROR(AN382*(1+'7a.20YrDetails'!$F$9),"")</f>
        <v/>
      </c>
      <c r="AP382" s="1448" t="str">
        <f>IFERROR(AO382*(1+'7a.20YrDetails'!$F$9),"")</f>
        <v/>
      </c>
      <c r="AQ382" s="1448" t="str">
        <f>IFERROR(AP382*(1+'7a.20YrDetails'!$F$9),"")</f>
        <v/>
      </c>
      <c r="AR382" s="859"/>
      <c r="AS382" s="857"/>
      <c r="BP382" s="512" t="str">
        <f t="shared" si="87"/>
        <v/>
      </c>
      <c r="BR382" s="512" t="str">
        <f t="shared" si="82"/>
        <v/>
      </c>
    </row>
    <row r="383" spans="1:70" s="512" customFormat="1" ht="12.75">
      <c r="A383" s="514">
        <f t="shared" si="88"/>
        <v>371</v>
      </c>
      <c r="B383" s="592"/>
      <c r="C383" s="590"/>
      <c r="D383" s="515"/>
      <c r="E383" s="515"/>
      <c r="F383" s="516"/>
      <c r="G383" s="517"/>
      <c r="H383" s="515"/>
      <c r="I383" s="1341" t="str">
        <f>IFERROR(G383/HLOOKUP(H383,RentsUA!$B$8:$J$9,2),"")</f>
        <v/>
      </c>
      <c r="J383" s="515"/>
      <c r="K383" s="521"/>
      <c r="L383" s="858">
        <f t="shared" si="77"/>
        <v>0</v>
      </c>
      <c r="M383" s="856"/>
      <c r="N383" s="518">
        <f t="shared" si="78"/>
        <v>0</v>
      </c>
      <c r="O383" s="588" t="str">
        <f>IF($M383=0,"",IFERROR(($L383+$M383)/(HLOOKUP($D383,RentsUA!$K$12:$Q$35,19,FALSE)),""))</f>
        <v/>
      </c>
      <c r="P383" s="588" t="str">
        <f>IF($M383=0,"",IFERROR(($M383+K383+L383)/(HLOOKUP($D383,RentsUA!$K$12:$Q$35,19,FALSE)),""))</f>
        <v/>
      </c>
      <c r="Q383" s="519"/>
      <c r="R383" s="858" t="str">
        <f>IF($Q383=0,"",VLOOKUP($Q383,RentsUA!$A$12:$H$35,MATCH($D383,RentsUA!$A$12:$H$12,0),FALSE))</f>
        <v/>
      </c>
      <c r="S383" s="517"/>
      <c r="T383" s="859"/>
      <c r="U383" s="857"/>
      <c r="V383" s="858" t="str">
        <f t="shared" si="83"/>
        <v/>
      </c>
      <c r="W383" s="590"/>
      <c r="X383" s="519"/>
      <c r="Y383" s="518" t="str">
        <f>IF(X383=0,"",VLOOKUP($X383,RentsUA!$A$12:$H$35,MATCH($D383,RentsUA!$A$12:$H$12,0),FALSE))</f>
        <v/>
      </c>
      <c r="Z383" s="647" t="str">
        <f t="shared" si="79"/>
        <v/>
      </c>
      <c r="AA383" s="1680" t="str">
        <f>IF(H383="","",IF(G383/HLOOKUP($H383,RentsUA!$M$8:$T$9,2,FALSE)&gt;1,"&gt; 80%","&lt;= 80%"))</f>
        <v/>
      </c>
      <c r="AB383" s="1448"/>
      <c r="AC383" s="1448"/>
      <c r="AD383" s="784"/>
      <c r="AE383" s="521"/>
      <c r="AF383" s="1050" t="str">
        <f>IF(AD383="","",IF(AD383=Lists!$U$3,M383,IF(AD383=Lists!$U$4,V383,IF(AD383=Lists!$U$5,Y383-L383,AE383))))</f>
        <v/>
      </c>
      <c r="AG383" s="518" t="str">
        <f t="shared" si="80"/>
        <v/>
      </c>
      <c r="AH383" s="588" t="str">
        <f t="shared" si="81"/>
        <v/>
      </c>
      <c r="AI383" s="588" t="str">
        <f>IF($AF383=0,0,IFERROR(($L383+$AF383)/(HLOOKUP($D383,RentsUA!$K$12:$Q$35,19,FALSE)),""))</f>
        <v/>
      </c>
      <c r="AJ383" s="588" t="str">
        <f>IF($AF383=0,0,IFERROR(($AF383+K383+L383)/(HLOOKUP($D383,RentsUA!$K$12:$Q$35,19,FALSE)),""))</f>
        <v/>
      </c>
      <c r="AK383" s="588" t="str">
        <f t="shared" si="84"/>
        <v/>
      </c>
      <c r="AL383" s="588" t="str">
        <f t="shared" si="85"/>
        <v/>
      </c>
      <c r="AM383" s="1448" t="str">
        <f t="shared" si="86"/>
        <v/>
      </c>
      <c r="AN383" s="1448" t="str">
        <f>IFERROR(AM383*(1+'7a.20YrDetails'!$F$9),"")</f>
        <v/>
      </c>
      <c r="AO383" s="1448" t="str">
        <f>IFERROR(AN383*(1+'7a.20YrDetails'!$F$9),"")</f>
        <v/>
      </c>
      <c r="AP383" s="1448" t="str">
        <f>IFERROR(AO383*(1+'7a.20YrDetails'!$F$9),"")</f>
        <v/>
      </c>
      <c r="AQ383" s="1448" t="str">
        <f>IFERROR(AP383*(1+'7a.20YrDetails'!$F$9),"")</f>
        <v/>
      </c>
      <c r="AR383" s="859"/>
      <c r="AS383" s="857"/>
      <c r="BP383" s="512" t="str">
        <f t="shared" si="87"/>
        <v/>
      </c>
      <c r="BR383" s="512" t="str">
        <f t="shared" si="82"/>
        <v/>
      </c>
    </row>
    <row r="384" spans="1:70" s="512" customFormat="1" ht="12.75">
      <c r="A384" s="514">
        <f t="shared" si="88"/>
        <v>372</v>
      </c>
      <c r="B384" s="592"/>
      <c r="C384" s="590"/>
      <c r="D384" s="515"/>
      <c r="E384" s="515"/>
      <c r="F384" s="516"/>
      <c r="G384" s="517"/>
      <c r="H384" s="515"/>
      <c r="I384" s="1341" t="str">
        <f>IFERROR(G384/HLOOKUP(H384,RentsUA!$B$8:$J$9,2),"")</f>
        <v/>
      </c>
      <c r="J384" s="515"/>
      <c r="K384" s="521"/>
      <c r="L384" s="858">
        <f t="shared" si="77"/>
        <v>0</v>
      </c>
      <c r="M384" s="856"/>
      <c r="N384" s="518">
        <f t="shared" si="78"/>
        <v>0</v>
      </c>
      <c r="O384" s="588" t="str">
        <f>IF($M384=0,"",IFERROR(($L384+$M384)/(HLOOKUP($D384,RentsUA!$K$12:$Q$35,19,FALSE)),""))</f>
        <v/>
      </c>
      <c r="P384" s="588" t="str">
        <f>IF($M384=0,"",IFERROR(($M384+K384+L384)/(HLOOKUP($D384,RentsUA!$K$12:$Q$35,19,FALSE)),""))</f>
        <v/>
      </c>
      <c r="Q384" s="519"/>
      <c r="R384" s="858" t="str">
        <f>IF($Q384=0,"",VLOOKUP($Q384,RentsUA!$A$12:$H$35,MATCH($D384,RentsUA!$A$12:$H$12,0),FALSE))</f>
        <v/>
      </c>
      <c r="S384" s="517"/>
      <c r="T384" s="859"/>
      <c r="U384" s="857"/>
      <c r="V384" s="858" t="str">
        <f t="shared" si="83"/>
        <v/>
      </c>
      <c r="W384" s="590"/>
      <c r="X384" s="519"/>
      <c r="Y384" s="518" t="str">
        <f>IF(X384=0,"",VLOOKUP($X384,RentsUA!$A$12:$H$35,MATCH($D384,RentsUA!$A$12:$H$12,0),FALSE))</f>
        <v/>
      </c>
      <c r="Z384" s="647" t="str">
        <f t="shared" si="79"/>
        <v/>
      </c>
      <c r="AA384" s="1680" t="str">
        <f>IF(H384="","",IF(G384/HLOOKUP($H384,RentsUA!$M$8:$T$9,2,FALSE)&gt;1,"&gt; 80%","&lt;= 80%"))</f>
        <v/>
      </c>
      <c r="AB384" s="1448"/>
      <c r="AC384" s="1448"/>
      <c r="AD384" s="784"/>
      <c r="AE384" s="521"/>
      <c r="AF384" s="1050" t="str">
        <f>IF(AD384="","",IF(AD384=Lists!$U$3,M384,IF(AD384=Lists!$U$4,V384,IF(AD384=Lists!$U$5,Y384-L384,AE384))))</f>
        <v/>
      </c>
      <c r="AG384" s="518" t="str">
        <f t="shared" si="80"/>
        <v/>
      </c>
      <c r="AH384" s="588" t="str">
        <f t="shared" si="81"/>
        <v/>
      </c>
      <c r="AI384" s="588" t="str">
        <f>IF($AF384=0,0,IFERROR(($L384+$AF384)/(HLOOKUP($D384,RentsUA!$K$12:$Q$35,19,FALSE)),""))</f>
        <v/>
      </c>
      <c r="AJ384" s="588" t="str">
        <f>IF($AF384=0,0,IFERROR(($AF384+K384+L384)/(HLOOKUP($D384,RentsUA!$K$12:$Q$35,19,FALSE)),""))</f>
        <v/>
      </c>
      <c r="AK384" s="588" t="str">
        <f t="shared" si="84"/>
        <v/>
      </c>
      <c r="AL384" s="588" t="str">
        <f t="shared" si="85"/>
        <v/>
      </c>
      <c r="AM384" s="1448" t="str">
        <f t="shared" si="86"/>
        <v/>
      </c>
      <c r="AN384" s="1448" t="str">
        <f>IFERROR(AM384*(1+'7a.20YrDetails'!$F$9),"")</f>
        <v/>
      </c>
      <c r="AO384" s="1448" t="str">
        <f>IFERROR(AN384*(1+'7a.20YrDetails'!$F$9),"")</f>
        <v/>
      </c>
      <c r="AP384" s="1448" t="str">
        <f>IFERROR(AO384*(1+'7a.20YrDetails'!$F$9),"")</f>
        <v/>
      </c>
      <c r="AQ384" s="1448" t="str">
        <f>IFERROR(AP384*(1+'7a.20YrDetails'!$F$9),"")</f>
        <v/>
      </c>
      <c r="AR384" s="859"/>
      <c r="AS384" s="857"/>
      <c r="BP384" s="512" t="str">
        <f t="shared" si="87"/>
        <v/>
      </c>
      <c r="BR384" s="512" t="str">
        <f t="shared" si="82"/>
        <v/>
      </c>
    </row>
    <row r="385" spans="1:70" s="512" customFormat="1" ht="12.75">
      <c r="A385" s="514">
        <f t="shared" si="88"/>
        <v>373</v>
      </c>
      <c r="B385" s="592"/>
      <c r="C385" s="590"/>
      <c r="D385" s="515"/>
      <c r="E385" s="515"/>
      <c r="F385" s="516"/>
      <c r="G385" s="517"/>
      <c r="H385" s="515"/>
      <c r="I385" s="1341" t="str">
        <f>IFERROR(G385/HLOOKUP(H385,RentsUA!$B$8:$J$9,2),"")</f>
        <v/>
      </c>
      <c r="J385" s="515"/>
      <c r="K385" s="521"/>
      <c r="L385" s="858">
        <f t="shared" si="77"/>
        <v>0</v>
      </c>
      <c r="M385" s="856"/>
      <c r="N385" s="518">
        <f t="shared" si="78"/>
        <v>0</v>
      </c>
      <c r="O385" s="588" t="str">
        <f>IF($M385=0,"",IFERROR(($L385+$M385)/(HLOOKUP($D385,RentsUA!$K$12:$Q$35,19,FALSE)),""))</f>
        <v/>
      </c>
      <c r="P385" s="588" t="str">
        <f>IF($M385=0,"",IFERROR(($M385+K385+L385)/(HLOOKUP($D385,RentsUA!$K$12:$Q$35,19,FALSE)),""))</f>
        <v/>
      </c>
      <c r="Q385" s="519"/>
      <c r="R385" s="858" t="str">
        <f>IF($Q385=0,"",VLOOKUP($Q385,RentsUA!$A$12:$H$35,MATCH($D385,RentsUA!$A$12:$H$12,0),FALSE))</f>
        <v/>
      </c>
      <c r="S385" s="517"/>
      <c r="T385" s="859"/>
      <c r="U385" s="857"/>
      <c r="V385" s="858" t="str">
        <f t="shared" si="83"/>
        <v/>
      </c>
      <c r="W385" s="590"/>
      <c r="X385" s="519"/>
      <c r="Y385" s="518" t="str">
        <f>IF(X385=0,"",VLOOKUP($X385,RentsUA!$A$12:$H$35,MATCH($D385,RentsUA!$A$12:$H$12,0),FALSE))</f>
        <v/>
      </c>
      <c r="Z385" s="647" t="str">
        <f t="shared" si="79"/>
        <v/>
      </c>
      <c r="AA385" s="1680" t="str">
        <f>IF(H385="","",IF(G385/HLOOKUP($H385,RentsUA!$M$8:$T$9,2,FALSE)&gt;1,"&gt; 80%","&lt;= 80%"))</f>
        <v/>
      </c>
      <c r="AB385" s="1448"/>
      <c r="AC385" s="1448"/>
      <c r="AD385" s="784"/>
      <c r="AE385" s="521"/>
      <c r="AF385" s="1050" t="str">
        <f>IF(AD385="","",IF(AD385=Lists!$U$3,M385,IF(AD385=Lists!$U$4,V385,IF(AD385=Lists!$U$5,Y385-L385,AE385))))</f>
        <v/>
      </c>
      <c r="AG385" s="518" t="str">
        <f t="shared" si="80"/>
        <v/>
      </c>
      <c r="AH385" s="588" t="str">
        <f t="shared" si="81"/>
        <v/>
      </c>
      <c r="AI385" s="588" t="str">
        <f>IF($AF385=0,0,IFERROR(($L385+$AF385)/(HLOOKUP($D385,RentsUA!$K$12:$Q$35,19,FALSE)),""))</f>
        <v/>
      </c>
      <c r="AJ385" s="588" t="str">
        <f>IF($AF385=0,0,IFERROR(($AF385+K385+L385)/(HLOOKUP($D385,RentsUA!$K$12:$Q$35,19,FALSE)),""))</f>
        <v/>
      </c>
      <c r="AK385" s="588" t="str">
        <f t="shared" si="84"/>
        <v/>
      </c>
      <c r="AL385" s="588" t="str">
        <f t="shared" si="85"/>
        <v/>
      </c>
      <c r="AM385" s="1448" t="str">
        <f t="shared" si="86"/>
        <v/>
      </c>
      <c r="AN385" s="1448" t="str">
        <f>IFERROR(AM385*(1+'7a.20YrDetails'!$F$9),"")</f>
        <v/>
      </c>
      <c r="AO385" s="1448" t="str">
        <f>IFERROR(AN385*(1+'7a.20YrDetails'!$F$9),"")</f>
        <v/>
      </c>
      <c r="AP385" s="1448" t="str">
        <f>IFERROR(AO385*(1+'7a.20YrDetails'!$F$9),"")</f>
        <v/>
      </c>
      <c r="AQ385" s="1448" t="str">
        <f>IFERROR(AP385*(1+'7a.20YrDetails'!$F$9),"")</f>
        <v/>
      </c>
      <c r="AR385" s="859"/>
      <c r="AS385" s="857"/>
      <c r="BP385" s="512" t="str">
        <f t="shared" si="87"/>
        <v/>
      </c>
      <c r="BR385" s="512" t="str">
        <f t="shared" si="82"/>
        <v/>
      </c>
    </row>
    <row r="386" spans="1:70" s="512" customFormat="1" ht="12.75">
      <c r="A386" s="514">
        <f t="shared" si="88"/>
        <v>374</v>
      </c>
      <c r="B386" s="592"/>
      <c r="C386" s="590"/>
      <c r="D386" s="515"/>
      <c r="E386" s="515"/>
      <c r="F386" s="516"/>
      <c r="G386" s="517"/>
      <c r="H386" s="515"/>
      <c r="I386" s="1341" t="str">
        <f>IFERROR(G386/HLOOKUP(H386,RentsUA!$B$8:$J$9,2),"")</f>
        <v/>
      </c>
      <c r="J386" s="515"/>
      <c r="K386" s="521"/>
      <c r="L386" s="858">
        <f t="shared" si="77"/>
        <v>0</v>
      </c>
      <c r="M386" s="856"/>
      <c r="N386" s="518">
        <f t="shared" si="78"/>
        <v>0</v>
      </c>
      <c r="O386" s="588" t="str">
        <f>IF($M386=0,"",IFERROR(($L386+$M386)/(HLOOKUP($D386,RentsUA!$K$12:$Q$35,19,FALSE)),""))</f>
        <v/>
      </c>
      <c r="P386" s="588" t="str">
        <f>IF($M386=0,"",IFERROR(($M386+K386+L386)/(HLOOKUP($D386,RentsUA!$K$12:$Q$35,19,FALSE)),""))</f>
        <v/>
      </c>
      <c r="Q386" s="519"/>
      <c r="R386" s="858" t="str">
        <f>IF($Q386=0,"",VLOOKUP($Q386,RentsUA!$A$12:$H$35,MATCH($D386,RentsUA!$A$12:$H$12,0),FALSE))</f>
        <v/>
      </c>
      <c r="S386" s="517"/>
      <c r="T386" s="859"/>
      <c r="U386" s="857"/>
      <c r="V386" s="858" t="str">
        <f t="shared" si="83"/>
        <v/>
      </c>
      <c r="W386" s="590"/>
      <c r="X386" s="519"/>
      <c r="Y386" s="518" t="str">
        <f>IF(X386=0,"",VLOOKUP($X386,RentsUA!$A$12:$H$35,MATCH($D386,RentsUA!$A$12:$H$12,0),FALSE))</f>
        <v/>
      </c>
      <c r="Z386" s="647" t="str">
        <f t="shared" si="79"/>
        <v/>
      </c>
      <c r="AA386" s="1680" t="str">
        <f>IF(H386="","",IF(G386/HLOOKUP($H386,RentsUA!$M$8:$T$9,2,FALSE)&gt;1,"&gt; 80%","&lt;= 80%"))</f>
        <v/>
      </c>
      <c r="AB386" s="1448"/>
      <c r="AC386" s="1448"/>
      <c r="AD386" s="784"/>
      <c r="AE386" s="521"/>
      <c r="AF386" s="1050" t="str">
        <f>IF(AD386="","",IF(AD386=Lists!$U$3,M386,IF(AD386=Lists!$U$4,V386,IF(AD386=Lists!$U$5,Y386-L386,AE386))))</f>
        <v/>
      </c>
      <c r="AG386" s="518" t="str">
        <f t="shared" si="80"/>
        <v/>
      </c>
      <c r="AH386" s="588" t="str">
        <f t="shared" si="81"/>
        <v/>
      </c>
      <c r="AI386" s="588" t="str">
        <f>IF($AF386=0,0,IFERROR(($L386+$AF386)/(HLOOKUP($D386,RentsUA!$K$12:$Q$35,19,FALSE)),""))</f>
        <v/>
      </c>
      <c r="AJ386" s="588" t="str">
        <f>IF($AF386=0,0,IFERROR(($AF386+K386+L386)/(HLOOKUP($D386,RentsUA!$K$12:$Q$35,19,FALSE)),""))</f>
        <v/>
      </c>
      <c r="AK386" s="588" t="str">
        <f t="shared" si="84"/>
        <v/>
      </c>
      <c r="AL386" s="588" t="str">
        <f t="shared" si="85"/>
        <v/>
      </c>
      <c r="AM386" s="1448" t="str">
        <f t="shared" si="86"/>
        <v/>
      </c>
      <c r="AN386" s="1448" t="str">
        <f>IFERROR(AM386*(1+'7a.20YrDetails'!$F$9),"")</f>
        <v/>
      </c>
      <c r="AO386" s="1448" t="str">
        <f>IFERROR(AN386*(1+'7a.20YrDetails'!$F$9),"")</f>
        <v/>
      </c>
      <c r="AP386" s="1448" t="str">
        <f>IFERROR(AO386*(1+'7a.20YrDetails'!$F$9),"")</f>
        <v/>
      </c>
      <c r="AQ386" s="1448" t="str">
        <f>IFERROR(AP386*(1+'7a.20YrDetails'!$F$9),"")</f>
        <v/>
      </c>
      <c r="AR386" s="859"/>
      <c r="AS386" s="857"/>
      <c r="BP386" s="512" t="str">
        <f t="shared" si="87"/>
        <v/>
      </c>
      <c r="BR386" s="512" t="str">
        <f t="shared" si="82"/>
        <v/>
      </c>
    </row>
    <row r="387" spans="1:70" s="512" customFormat="1" ht="12.75">
      <c r="A387" s="514">
        <f t="shared" si="88"/>
        <v>375</v>
      </c>
      <c r="B387" s="592"/>
      <c r="C387" s="590"/>
      <c r="D387" s="515"/>
      <c r="E387" s="515"/>
      <c r="F387" s="516"/>
      <c r="G387" s="517"/>
      <c r="H387" s="515"/>
      <c r="I387" s="1341" t="str">
        <f>IFERROR(G387/HLOOKUP(H387,RentsUA!$B$8:$J$9,2),"")</f>
        <v/>
      </c>
      <c r="J387" s="515"/>
      <c r="K387" s="521"/>
      <c r="L387" s="858">
        <f t="shared" si="77"/>
        <v>0</v>
      </c>
      <c r="M387" s="856"/>
      <c r="N387" s="518">
        <f t="shared" si="78"/>
        <v>0</v>
      </c>
      <c r="O387" s="588" t="str">
        <f>IF($M387=0,"",IFERROR(($L387+$M387)/(HLOOKUP($D387,RentsUA!$K$12:$Q$35,19,FALSE)),""))</f>
        <v/>
      </c>
      <c r="P387" s="588" t="str">
        <f>IF($M387=0,"",IFERROR(($M387+K387+L387)/(HLOOKUP($D387,RentsUA!$K$12:$Q$35,19,FALSE)),""))</f>
        <v/>
      </c>
      <c r="Q387" s="519"/>
      <c r="R387" s="858" t="str">
        <f>IF($Q387=0,"",VLOOKUP($Q387,RentsUA!$A$12:$H$35,MATCH($D387,RentsUA!$A$12:$H$12,0),FALSE))</f>
        <v/>
      </c>
      <c r="S387" s="517"/>
      <c r="T387" s="859"/>
      <c r="U387" s="857"/>
      <c r="V387" s="858" t="str">
        <f t="shared" si="83"/>
        <v/>
      </c>
      <c r="W387" s="590"/>
      <c r="X387" s="519"/>
      <c r="Y387" s="518" t="str">
        <f>IF(X387=0,"",VLOOKUP($X387,RentsUA!$A$12:$H$35,MATCH($D387,RentsUA!$A$12:$H$12,0),FALSE))</f>
        <v/>
      </c>
      <c r="Z387" s="647" t="str">
        <f t="shared" si="79"/>
        <v/>
      </c>
      <c r="AA387" s="1680" t="str">
        <f>IF(H387="","",IF(G387/HLOOKUP($H387,RentsUA!$M$8:$T$9,2,FALSE)&gt;1,"&gt; 80%","&lt;= 80%"))</f>
        <v/>
      </c>
      <c r="AB387" s="1448"/>
      <c r="AC387" s="1448"/>
      <c r="AD387" s="784"/>
      <c r="AE387" s="521"/>
      <c r="AF387" s="1050" t="str">
        <f>IF(AD387="","",IF(AD387=Lists!$U$3,M387,IF(AD387=Lists!$U$4,V387,IF(AD387=Lists!$U$5,Y387-L387,AE387))))</f>
        <v/>
      </c>
      <c r="AG387" s="518" t="str">
        <f t="shared" si="80"/>
        <v/>
      </c>
      <c r="AH387" s="588" t="str">
        <f t="shared" si="81"/>
        <v/>
      </c>
      <c r="AI387" s="588" t="str">
        <f>IF($AF387=0,0,IFERROR(($L387+$AF387)/(HLOOKUP($D387,RentsUA!$K$12:$Q$35,19,FALSE)),""))</f>
        <v/>
      </c>
      <c r="AJ387" s="588" t="str">
        <f>IF($AF387=0,0,IFERROR(($AF387+K387+L387)/(HLOOKUP($D387,RentsUA!$K$12:$Q$35,19,FALSE)),""))</f>
        <v/>
      </c>
      <c r="AK387" s="588" t="str">
        <f t="shared" si="84"/>
        <v/>
      </c>
      <c r="AL387" s="588" t="str">
        <f t="shared" si="85"/>
        <v/>
      </c>
      <c r="AM387" s="1448" t="str">
        <f t="shared" si="86"/>
        <v/>
      </c>
      <c r="AN387" s="1448" t="str">
        <f>IFERROR(AM387*(1+'7a.20YrDetails'!$F$9),"")</f>
        <v/>
      </c>
      <c r="AO387" s="1448" t="str">
        <f>IFERROR(AN387*(1+'7a.20YrDetails'!$F$9),"")</f>
        <v/>
      </c>
      <c r="AP387" s="1448" t="str">
        <f>IFERROR(AO387*(1+'7a.20YrDetails'!$F$9),"")</f>
        <v/>
      </c>
      <c r="AQ387" s="1448" t="str">
        <f>IFERROR(AP387*(1+'7a.20YrDetails'!$F$9),"")</f>
        <v/>
      </c>
      <c r="AR387" s="859"/>
      <c r="AS387" s="857"/>
      <c r="BP387" s="512" t="str">
        <f t="shared" si="87"/>
        <v/>
      </c>
      <c r="BR387" s="512" t="str">
        <f t="shared" si="82"/>
        <v/>
      </c>
    </row>
    <row r="388" spans="1:70" s="512" customFormat="1" ht="12.75">
      <c r="A388" s="514">
        <f t="shared" si="88"/>
        <v>376</v>
      </c>
      <c r="B388" s="592"/>
      <c r="C388" s="590"/>
      <c r="D388" s="515"/>
      <c r="E388" s="515"/>
      <c r="F388" s="516"/>
      <c r="G388" s="517"/>
      <c r="H388" s="515"/>
      <c r="I388" s="1341" t="str">
        <f>IFERROR(G388/HLOOKUP(H388,RentsUA!$B$8:$J$9,2),"")</f>
        <v/>
      </c>
      <c r="J388" s="515"/>
      <c r="K388" s="521"/>
      <c r="L388" s="858">
        <f t="shared" si="77"/>
        <v>0</v>
      </c>
      <c r="M388" s="856"/>
      <c r="N388" s="518">
        <f t="shared" si="78"/>
        <v>0</v>
      </c>
      <c r="O388" s="588" t="str">
        <f>IF($M388=0,"",IFERROR(($L388+$M388)/(HLOOKUP($D388,RentsUA!$K$12:$Q$35,19,FALSE)),""))</f>
        <v/>
      </c>
      <c r="P388" s="588" t="str">
        <f>IF($M388=0,"",IFERROR(($M388+K388+L388)/(HLOOKUP($D388,RentsUA!$K$12:$Q$35,19,FALSE)),""))</f>
        <v/>
      </c>
      <c r="Q388" s="519"/>
      <c r="R388" s="858" t="str">
        <f>IF($Q388=0,"",VLOOKUP($Q388,RentsUA!$A$12:$H$35,MATCH($D388,RentsUA!$A$12:$H$12,0),FALSE))</f>
        <v/>
      </c>
      <c r="S388" s="517"/>
      <c r="T388" s="859"/>
      <c r="U388" s="857"/>
      <c r="V388" s="858" t="str">
        <f t="shared" si="83"/>
        <v/>
      </c>
      <c r="W388" s="590"/>
      <c r="X388" s="519"/>
      <c r="Y388" s="518" t="str">
        <f>IF(X388=0,"",VLOOKUP($X388,RentsUA!$A$12:$H$35,MATCH($D388,RentsUA!$A$12:$H$12,0),FALSE))</f>
        <v/>
      </c>
      <c r="Z388" s="647" t="str">
        <f t="shared" si="79"/>
        <v/>
      </c>
      <c r="AA388" s="1680" t="str">
        <f>IF(H388="","",IF(G388/HLOOKUP($H388,RentsUA!$M$8:$T$9,2,FALSE)&gt;1,"&gt; 80%","&lt;= 80%"))</f>
        <v/>
      </c>
      <c r="AB388" s="1448"/>
      <c r="AC388" s="1448"/>
      <c r="AD388" s="784"/>
      <c r="AE388" s="521"/>
      <c r="AF388" s="1050" t="str">
        <f>IF(AD388="","",IF(AD388=Lists!$U$3,M388,IF(AD388=Lists!$U$4,V388,IF(AD388=Lists!$U$5,Y388-L388,AE388))))</f>
        <v/>
      </c>
      <c r="AG388" s="518" t="str">
        <f t="shared" si="80"/>
        <v/>
      </c>
      <c r="AH388" s="588" t="str">
        <f t="shared" si="81"/>
        <v/>
      </c>
      <c r="AI388" s="588" t="str">
        <f>IF($AF388=0,0,IFERROR(($L388+$AF388)/(HLOOKUP($D388,RentsUA!$K$12:$Q$35,19,FALSE)),""))</f>
        <v/>
      </c>
      <c r="AJ388" s="588" t="str">
        <f>IF($AF388=0,0,IFERROR(($AF388+K388+L388)/(HLOOKUP($D388,RentsUA!$K$12:$Q$35,19,FALSE)),""))</f>
        <v/>
      </c>
      <c r="AK388" s="588" t="str">
        <f t="shared" si="84"/>
        <v/>
      </c>
      <c r="AL388" s="588" t="str">
        <f t="shared" si="85"/>
        <v/>
      </c>
      <c r="AM388" s="1448" t="str">
        <f t="shared" si="86"/>
        <v/>
      </c>
      <c r="AN388" s="1448" t="str">
        <f>IFERROR(AM388*(1+'7a.20YrDetails'!$F$9),"")</f>
        <v/>
      </c>
      <c r="AO388" s="1448" t="str">
        <f>IFERROR(AN388*(1+'7a.20YrDetails'!$F$9),"")</f>
        <v/>
      </c>
      <c r="AP388" s="1448" t="str">
        <f>IFERROR(AO388*(1+'7a.20YrDetails'!$F$9),"")</f>
        <v/>
      </c>
      <c r="AQ388" s="1448" t="str">
        <f>IFERROR(AP388*(1+'7a.20YrDetails'!$F$9),"")</f>
        <v/>
      </c>
      <c r="AR388" s="859"/>
      <c r="AS388" s="857"/>
      <c r="BP388" s="512" t="str">
        <f t="shared" si="87"/>
        <v/>
      </c>
      <c r="BR388" s="512" t="str">
        <f t="shared" si="82"/>
        <v/>
      </c>
    </row>
    <row r="389" spans="1:70" s="512" customFormat="1" ht="12.75">
      <c r="A389" s="514">
        <f t="shared" si="88"/>
        <v>377</v>
      </c>
      <c r="B389" s="592"/>
      <c r="C389" s="590"/>
      <c r="D389" s="515"/>
      <c r="E389" s="515"/>
      <c r="F389" s="516"/>
      <c r="G389" s="517"/>
      <c r="H389" s="515"/>
      <c r="I389" s="1341" t="str">
        <f>IFERROR(G389/HLOOKUP(H389,RentsUA!$B$8:$J$9,2),"")</f>
        <v/>
      </c>
      <c r="J389" s="515"/>
      <c r="K389" s="521"/>
      <c r="L389" s="858">
        <f t="shared" si="77"/>
        <v>0</v>
      </c>
      <c r="M389" s="856"/>
      <c r="N389" s="518">
        <f t="shared" si="78"/>
        <v>0</v>
      </c>
      <c r="O389" s="588" t="str">
        <f>IF($M389=0,"",IFERROR(($L389+$M389)/(HLOOKUP($D389,RentsUA!$K$12:$Q$35,19,FALSE)),""))</f>
        <v/>
      </c>
      <c r="P389" s="588" t="str">
        <f>IF($M389=0,"",IFERROR(($M389+K389+L389)/(HLOOKUP($D389,RentsUA!$K$12:$Q$35,19,FALSE)),""))</f>
        <v/>
      </c>
      <c r="Q389" s="519"/>
      <c r="R389" s="858" t="str">
        <f>IF($Q389=0,"",VLOOKUP($Q389,RentsUA!$A$12:$H$35,MATCH($D389,RentsUA!$A$12:$H$12,0),FALSE))</f>
        <v/>
      </c>
      <c r="S389" s="517"/>
      <c r="T389" s="859"/>
      <c r="U389" s="857"/>
      <c r="V389" s="858" t="str">
        <f t="shared" si="83"/>
        <v/>
      </c>
      <c r="W389" s="590"/>
      <c r="X389" s="519"/>
      <c r="Y389" s="518" t="str">
        <f>IF(X389=0,"",VLOOKUP($X389,RentsUA!$A$12:$H$35,MATCH($D389,RentsUA!$A$12:$H$12,0),FALSE))</f>
        <v/>
      </c>
      <c r="Z389" s="647" t="str">
        <f t="shared" si="79"/>
        <v/>
      </c>
      <c r="AA389" s="1680" t="str">
        <f>IF(H389="","",IF(G389/HLOOKUP($H389,RentsUA!$M$8:$T$9,2,FALSE)&gt;1,"&gt; 80%","&lt;= 80%"))</f>
        <v/>
      </c>
      <c r="AB389" s="1448"/>
      <c r="AC389" s="1448"/>
      <c r="AD389" s="784"/>
      <c r="AE389" s="521"/>
      <c r="AF389" s="1050" t="str">
        <f>IF(AD389="","",IF(AD389=Lists!$U$3,M389,IF(AD389=Lists!$U$4,V389,IF(AD389=Lists!$U$5,Y389-L389,AE389))))</f>
        <v/>
      </c>
      <c r="AG389" s="518" t="str">
        <f t="shared" si="80"/>
        <v/>
      </c>
      <c r="AH389" s="588" t="str">
        <f t="shared" si="81"/>
        <v/>
      </c>
      <c r="AI389" s="588" t="str">
        <f>IF($AF389=0,0,IFERROR(($L389+$AF389)/(HLOOKUP($D389,RentsUA!$K$12:$Q$35,19,FALSE)),""))</f>
        <v/>
      </c>
      <c r="AJ389" s="588" t="str">
        <f>IF($AF389=0,0,IFERROR(($AF389+K389+L389)/(HLOOKUP($D389,RentsUA!$K$12:$Q$35,19,FALSE)),""))</f>
        <v/>
      </c>
      <c r="AK389" s="588" t="str">
        <f t="shared" si="84"/>
        <v/>
      </c>
      <c r="AL389" s="588" t="str">
        <f t="shared" si="85"/>
        <v/>
      </c>
      <c r="AM389" s="1448" t="str">
        <f t="shared" si="86"/>
        <v/>
      </c>
      <c r="AN389" s="1448" t="str">
        <f>IFERROR(AM389*(1+'7a.20YrDetails'!$F$9),"")</f>
        <v/>
      </c>
      <c r="AO389" s="1448" t="str">
        <f>IFERROR(AN389*(1+'7a.20YrDetails'!$F$9),"")</f>
        <v/>
      </c>
      <c r="AP389" s="1448" t="str">
        <f>IFERROR(AO389*(1+'7a.20YrDetails'!$F$9),"")</f>
        <v/>
      </c>
      <c r="AQ389" s="1448" t="str">
        <f>IFERROR(AP389*(1+'7a.20YrDetails'!$F$9),"")</f>
        <v/>
      </c>
      <c r="AR389" s="859"/>
      <c r="AS389" s="857"/>
      <c r="BP389" s="512" t="str">
        <f t="shared" si="87"/>
        <v/>
      </c>
      <c r="BR389" s="512" t="str">
        <f t="shared" si="82"/>
        <v/>
      </c>
    </row>
    <row r="390" spans="1:70" s="512" customFormat="1" ht="12.75">
      <c r="A390" s="514">
        <f t="shared" si="88"/>
        <v>378</v>
      </c>
      <c r="B390" s="592"/>
      <c r="C390" s="590"/>
      <c r="D390" s="515"/>
      <c r="E390" s="515"/>
      <c r="F390" s="516"/>
      <c r="G390" s="517"/>
      <c r="H390" s="515"/>
      <c r="I390" s="1341" t="str">
        <f>IFERROR(G390/HLOOKUP(H390,RentsUA!$B$8:$J$9,2),"")</f>
        <v/>
      </c>
      <c r="J390" s="515"/>
      <c r="K390" s="521"/>
      <c r="L390" s="858">
        <f t="shared" si="77"/>
        <v>0</v>
      </c>
      <c r="M390" s="856"/>
      <c r="N390" s="518">
        <f t="shared" si="78"/>
        <v>0</v>
      </c>
      <c r="O390" s="588" t="str">
        <f>IF($M390=0,"",IFERROR(($L390+$M390)/(HLOOKUP($D390,RentsUA!$K$12:$Q$35,19,FALSE)),""))</f>
        <v/>
      </c>
      <c r="P390" s="588" t="str">
        <f>IF($M390=0,"",IFERROR(($M390+K390+L390)/(HLOOKUP($D390,RentsUA!$K$12:$Q$35,19,FALSE)),""))</f>
        <v/>
      </c>
      <c r="Q390" s="519"/>
      <c r="R390" s="858" t="str">
        <f>IF($Q390=0,"",VLOOKUP($Q390,RentsUA!$A$12:$H$35,MATCH($D390,RentsUA!$A$12:$H$12,0),FALSE))</f>
        <v/>
      </c>
      <c r="S390" s="517"/>
      <c r="T390" s="859"/>
      <c r="U390" s="857"/>
      <c r="V390" s="858" t="str">
        <f t="shared" si="83"/>
        <v/>
      </c>
      <c r="W390" s="590"/>
      <c r="X390" s="519"/>
      <c r="Y390" s="518" t="str">
        <f>IF(X390=0,"",VLOOKUP($X390,RentsUA!$A$12:$H$35,MATCH($D390,RentsUA!$A$12:$H$12,0),FALSE))</f>
        <v/>
      </c>
      <c r="Z390" s="647" t="str">
        <f t="shared" si="79"/>
        <v/>
      </c>
      <c r="AA390" s="1680" t="str">
        <f>IF(H390="","",IF(G390/HLOOKUP($H390,RentsUA!$M$8:$T$9,2,FALSE)&gt;1,"&gt; 80%","&lt;= 80%"))</f>
        <v/>
      </c>
      <c r="AB390" s="1448"/>
      <c r="AC390" s="1448"/>
      <c r="AD390" s="784"/>
      <c r="AE390" s="521"/>
      <c r="AF390" s="1050" t="str">
        <f>IF(AD390="","",IF(AD390=Lists!$U$3,M390,IF(AD390=Lists!$U$4,V390,IF(AD390=Lists!$U$5,Y390-L390,AE390))))</f>
        <v/>
      </c>
      <c r="AG390" s="518" t="str">
        <f t="shared" si="80"/>
        <v/>
      </c>
      <c r="AH390" s="588" t="str">
        <f t="shared" si="81"/>
        <v/>
      </c>
      <c r="AI390" s="588" t="str">
        <f>IF($AF390=0,0,IFERROR(($L390+$AF390)/(HLOOKUP($D390,RentsUA!$K$12:$Q$35,19,FALSE)),""))</f>
        <v/>
      </c>
      <c r="AJ390" s="588" t="str">
        <f>IF($AF390=0,0,IFERROR(($AF390+K390+L390)/(HLOOKUP($D390,RentsUA!$K$12:$Q$35,19,FALSE)),""))</f>
        <v/>
      </c>
      <c r="AK390" s="588" t="str">
        <f t="shared" si="84"/>
        <v/>
      </c>
      <c r="AL390" s="588" t="str">
        <f t="shared" si="85"/>
        <v/>
      </c>
      <c r="AM390" s="1448" t="str">
        <f t="shared" si="86"/>
        <v/>
      </c>
      <c r="AN390" s="1448" t="str">
        <f>IFERROR(AM390*(1+'7a.20YrDetails'!$F$9),"")</f>
        <v/>
      </c>
      <c r="AO390" s="1448" t="str">
        <f>IFERROR(AN390*(1+'7a.20YrDetails'!$F$9),"")</f>
        <v/>
      </c>
      <c r="AP390" s="1448" t="str">
        <f>IFERROR(AO390*(1+'7a.20YrDetails'!$F$9),"")</f>
        <v/>
      </c>
      <c r="AQ390" s="1448" t="str">
        <f>IFERROR(AP390*(1+'7a.20YrDetails'!$F$9),"")</f>
        <v/>
      </c>
      <c r="AR390" s="859"/>
      <c r="AS390" s="857"/>
      <c r="BP390" s="512" t="str">
        <f t="shared" si="87"/>
        <v/>
      </c>
      <c r="BR390" s="512" t="str">
        <f t="shared" si="82"/>
        <v/>
      </c>
    </row>
    <row r="391" spans="1:70" s="512" customFormat="1" ht="12.75">
      <c r="A391" s="514">
        <f t="shared" si="88"/>
        <v>379</v>
      </c>
      <c r="B391" s="592"/>
      <c r="C391" s="590"/>
      <c r="D391" s="515"/>
      <c r="E391" s="515"/>
      <c r="F391" s="516"/>
      <c r="G391" s="517"/>
      <c r="H391" s="515"/>
      <c r="I391" s="1341" t="str">
        <f>IFERROR(G391/HLOOKUP(H391,RentsUA!$B$8:$J$9,2),"")</f>
        <v/>
      </c>
      <c r="J391" s="515"/>
      <c r="K391" s="521"/>
      <c r="L391" s="858">
        <f t="shared" si="77"/>
        <v>0</v>
      </c>
      <c r="M391" s="856"/>
      <c r="N391" s="518">
        <f t="shared" si="78"/>
        <v>0</v>
      </c>
      <c r="O391" s="588" t="str">
        <f>IF($M391=0,"",IFERROR(($L391+$M391)/(HLOOKUP($D391,RentsUA!$K$12:$Q$35,19,FALSE)),""))</f>
        <v/>
      </c>
      <c r="P391" s="588" t="str">
        <f>IF($M391=0,"",IFERROR(($M391+K391+L391)/(HLOOKUP($D391,RentsUA!$K$12:$Q$35,19,FALSE)),""))</f>
        <v/>
      </c>
      <c r="Q391" s="519"/>
      <c r="R391" s="858" t="str">
        <f>IF($Q391=0,"",VLOOKUP($Q391,RentsUA!$A$12:$H$35,MATCH($D391,RentsUA!$A$12:$H$12,0),FALSE))</f>
        <v/>
      </c>
      <c r="S391" s="517"/>
      <c r="T391" s="859"/>
      <c r="U391" s="857"/>
      <c r="V391" s="858" t="str">
        <f t="shared" si="83"/>
        <v/>
      </c>
      <c r="W391" s="590"/>
      <c r="X391" s="519"/>
      <c r="Y391" s="518" t="str">
        <f>IF(X391=0,"",VLOOKUP($X391,RentsUA!$A$12:$H$35,MATCH($D391,RentsUA!$A$12:$H$12,0),FALSE))</f>
        <v/>
      </c>
      <c r="Z391" s="647" t="str">
        <f t="shared" si="79"/>
        <v/>
      </c>
      <c r="AA391" s="1680" t="str">
        <f>IF(H391="","",IF(G391/HLOOKUP($H391,RentsUA!$M$8:$T$9,2,FALSE)&gt;1,"&gt; 80%","&lt;= 80%"))</f>
        <v/>
      </c>
      <c r="AB391" s="1448"/>
      <c r="AC391" s="1448"/>
      <c r="AD391" s="784"/>
      <c r="AE391" s="521"/>
      <c r="AF391" s="1050" t="str">
        <f>IF(AD391="","",IF(AD391=Lists!$U$3,M391,IF(AD391=Lists!$U$4,V391,IF(AD391=Lists!$U$5,Y391-L391,AE391))))</f>
        <v/>
      </c>
      <c r="AG391" s="518" t="str">
        <f t="shared" si="80"/>
        <v/>
      </c>
      <c r="AH391" s="588" t="str">
        <f t="shared" si="81"/>
        <v/>
      </c>
      <c r="AI391" s="588" t="str">
        <f>IF($AF391=0,0,IFERROR(($L391+$AF391)/(HLOOKUP($D391,RentsUA!$K$12:$Q$35,19,FALSE)),""))</f>
        <v/>
      </c>
      <c r="AJ391" s="588" t="str">
        <f>IF($AF391=0,0,IFERROR(($AF391+K391+L391)/(HLOOKUP($D391,RentsUA!$K$12:$Q$35,19,FALSE)),""))</f>
        <v/>
      </c>
      <c r="AK391" s="588" t="str">
        <f t="shared" si="84"/>
        <v/>
      </c>
      <c r="AL391" s="588" t="str">
        <f t="shared" si="85"/>
        <v/>
      </c>
      <c r="AM391" s="1448" t="str">
        <f t="shared" si="86"/>
        <v/>
      </c>
      <c r="AN391" s="1448" t="str">
        <f>IFERROR(AM391*(1+'7a.20YrDetails'!$F$9),"")</f>
        <v/>
      </c>
      <c r="AO391" s="1448" t="str">
        <f>IFERROR(AN391*(1+'7a.20YrDetails'!$F$9),"")</f>
        <v/>
      </c>
      <c r="AP391" s="1448" t="str">
        <f>IFERROR(AO391*(1+'7a.20YrDetails'!$F$9),"")</f>
        <v/>
      </c>
      <c r="AQ391" s="1448" t="str">
        <f>IFERROR(AP391*(1+'7a.20YrDetails'!$F$9),"")</f>
        <v/>
      </c>
      <c r="AR391" s="859"/>
      <c r="AS391" s="857"/>
      <c r="BP391" s="512" t="str">
        <f t="shared" si="87"/>
        <v/>
      </c>
      <c r="BR391" s="512" t="str">
        <f t="shared" si="82"/>
        <v/>
      </c>
    </row>
    <row r="392" spans="1:70" s="512" customFormat="1" ht="12.75">
      <c r="A392" s="514">
        <f t="shared" si="88"/>
        <v>380</v>
      </c>
      <c r="B392" s="592"/>
      <c r="C392" s="590"/>
      <c r="D392" s="515"/>
      <c r="E392" s="515"/>
      <c r="F392" s="516"/>
      <c r="G392" s="517"/>
      <c r="H392" s="515"/>
      <c r="I392" s="1341" t="str">
        <f>IFERROR(G392/HLOOKUP(H392,RentsUA!$B$8:$J$9,2),"")</f>
        <v/>
      </c>
      <c r="J392" s="515"/>
      <c r="K392" s="521"/>
      <c r="L392" s="858">
        <f t="shared" si="77"/>
        <v>0</v>
      </c>
      <c r="M392" s="856"/>
      <c r="N392" s="518">
        <f t="shared" si="78"/>
        <v>0</v>
      </c>
      <c r="O392" s="588" t="str">
        <f>IF($M392=0,"",IFERROR(($L392+$M392)/(HLOOKUP($D392,RentsUA!$K$12:$Q$35,19,FALSE)),""))</f>
        <v/>
      </c>
      <c r="P392" s="588" t="str">
        <f>IF($M392=0,"",IFERROR(($M392+K392+L392)/(HLOOKUP($D392,RentsUA!$K$12:$Q$35,19,FALSE)),""))</f>
        <v/>
      </c>
      <c r="Q392" s="519"/>
      <c r="R392" s="858" t="str">
        <f>IF($Q392=0,"",VLOOKUP($Q392,RentsUA!$A$12:$H$35,MATCH($D392,RentsUA!$A$12:$H$12,0),FALSE))</f>
        <v/>
      </c>
      <c r="S392" s="517"/>
      <c r="T392" s="859"/>
      <c r="U392" s="857"/>
      <c r="V392" s="858" t="str">
        <f t="shared" si="83"/>
        <v/>
      </c>
      <c r="W392" s="590"/>
      <c r="X392" s="519"/>
      <c r="Y392" s="518" t="str">
        <f>IF(X392=0,"",VLOOKUP($X392,RentsUA!$A$12:$H$35,MATCH($D392,RentsUA!$A$12:$H$12,0),FALSE))</f>
        <v/>
      </c>
      <c r="Z392" s="647" t="str">
        <f t="shared" si="79"/>
        <v/>
      </c>
      <c r="AA392" s="1680" t="str">
        <f>IF(H392="","",IF(G392/HLOOKUP($H392,RentsUA!$M$8:$T$9,2,FALSE)&gt;1,"&gt; 80%","&lt;= 80%"))</f>
        <v/>
      </c>
      <c r="AB392" s="1448"/>
      <c r="AC392" s="1448"/>
      <c r="AD392" s="784"/>
      <c r="AE392" s="521"/>
      <c r="AF392" s="1050" t="str">
        <f>IF(AD392="","",IF(AD392=Lists!$U$3,M392,IF(AD392=Lists!$U$4,V392,IF(AD392=Lists!$U$5,Y392-L392,AE392))))</f>
        <v/>
      </c>
      <c r="AG392" s="518" t="str">
        <f t="shared" si="80"/>
        <v/>
      </c>
      <c r="AH392" s="588" t="str">
        <f t="shared" si="81"/>
        <v/>
      </c>
      <c r="AI392" s="588" t="str">
        <f>IF($AF392=0,0,IFERROR(($L392+$AF392)/(HLOOKUP($D392,RentsUA!$K$12:$Q$35,19,FALSE)),""))</f>
        <v/>
      </c>
      <c r="AJ392" s="588" t="str">
        <f>IF($AF392=0,0,IFERROR(($AF392+K392+L392)/(HLOOKUP($D392,RentsUA!$K$12:$Q$35,19,FALSE)),""))</f>
        <v/>
      </c>
      <c r="AK392" s="588" t="str">
        <f t="shared" si="84"/>
        <v/>
      </c>
      <c r="AL392" s="588" t="str">
        <f t="shared" si="85"/>
        <v/>
      </c>
      <c r="AM392" s="1448" t="str">
        <f t="shared" si="86"/>
        <v/>
      </c>
      <c r="AN392" s="1448" t="str">
        <f>IFERROR(AM392*(1+'7a.20YrDetails'!$F$9),"")</f>
        <v/>
      </c>
      <c r="AO392" s="1448" t="str">
        <f>IFERROR(AN392*(1+'7a.20YrDetails'!$F$9),"")</f>
        <v/>
      </c>
      <c r="AP392" s="1448" t="str">
        <f>IFERROR(AO392*(1+'7a.20YrDetails'!$F$9),"")</f>
        <v/>
      </c>
      <c r="AQ392" s="1448" t="str">
        <f>IFERROR(AP392*(1+'7a.20YrDetails'!$F$9),"")</f>
        <v/>
      </c>
      <c r="AR392" s="859"/>
      <c r="AS392" s="857"/>
      <c r="BP392" s="512" t="str">
        <f t="shared" si="87"/>
        <v/>
      </c>
      <c r="BR392" s="512" t="str">
        <f t="shared" si="82"/>
        <v/>
      </c>
    </row>
    <row r="393" spans="1:70" s="512" customFormat="1" ht="12.75">
      <c r="A393" s="514">
        <f t="shared" si="88"/>
        <v>381</v>
      </c>
      <c r="B393" s="592"/>
      <c r="C393" s="590"/>
      <c r="D393" s="515"/>
      <c r="E393" s="515"/>
      <c r="F393" s="516"/>
      <c r="G393" s="517"/>
      <c r="H393" s="515"/>
      <c r="I393" s="1341" t="str">
        <f>IFERROR(G393/HLOOKUP(H393,RentsUA!$B$8:$J$9,2),"")</f>
        <v/>
      </c>
      <c r="J393" s="515"/>
      <c r="K393" s="521"/>
      <c r="L393" s="858">
        <f t="shared" si="77"/>
        <v>0</v>
      </c>
      <c r="M393" s="856"/>
      <c r="N393" s="518">
        <f t="shared" si="78"/>
        <v>0</v>
      </c>
      <c r="O393" s="588" t="str">
        <f>IF($M393=0,"",IFERROR(($L393+$M393)/(HLOOKUP($D393,RentsUA!$K$12:$Q$35,19,FALSE)),""))</f>
        <v/>
      </c>
      <c r="P393" s="588" t="str">
        <f>IF($M393=0,"",IFERROR(($M393+K393+L393)/(HLOOKUP($D393,RentsUA!$K$12:$Q$35,19,FALSE)),""))</f>
        <v/>
      </c>
      <c r="Q393" s="519"/>
      <c r="R393" s="858" t="str">
        <f>IF($Q393=0,"",VLOOKUP($Q393,RentsUA!$A$12:$H$35,MATCH($D393,RentsUA!$A$12:$H$12,0),FALSE))</f>
        <v/>
      </c>
      <c r="S393" s="517"/>
      <c r="T393" s="859"/>
      <c r="U393" s="857"/>
      <c r="V393" s="858" t="str">
        <f t="shared" si="83"/>
        <v/>
      </c>
      <c r="W393" s="590"/>
      <c r="X393" s="519"/>
      <c r="Y393" s="518" t="str">
        <f>IF(X393=0,"",VLOOKUP($X393,RentsUA!$A$12:$H$35,MATCH($D393,RentsUA!$A$12:$H$12,0),FALSE))</f>
        <v/>
      </c>
      <c r="Z393" s="647" t="str">
        <f t="shared" si="79"/>
        <v/>
      </c>
      <c r="AA393" s="1680" t="str">
        <f>IF(H393="","",IF(G393/HLOOKUP($H393,RentsUA!$M$8:$T$9,2,FALSE)&gt;1,"&gt; 80%","&lt;= 80%"))</f>
        <v/>
      </c>
      <c r="AB393" s="1448"/>
      <c r="AC393" s="1448"/>
      <c r="AD393" s="784"/>
      <c r="AE393" s="521"/>
      <c r="AF393" s="1050" t="str">
        <f>IF(AD393="","",IF(AD393=Lists!$U$3,M393,IF(AD393=Lists!$U$4,V393,IF(AD393=Lists!$U$5,Y393-L393,AE393))))</f>
        <v/>
      </c>
      <c r="AG393" s="518" t="str">
        <f t="shared" si="80"/>
        <v/>
      </c>
      <c r="AH393" s="588" t="str">
        <f t="shared" si="81"/>
        <v/>
      </c>
      <c r="AI393" s="588" t="str">
        <f>IF($AF393=0,0,IFERROR(($L393+$AF393)/(HLOOKUP($D393,RentsUA!$K$12:$Q$35,19,FALSE)),""))</f>
        <v/>
      </c>
      <c r="AJ393" s="588" t="str">
        <f>IF($AF393=0,0,IFERROR(($AF393+K393+L393)/(HLOOKUP($D393,RentsUA!$K$12:$Q$35,19,FALSE)),""))</f>
        <v/>
      </c>
      <c r="AK393" s="588" t="str">
        <f t="shared" si="84"/>
        <v/>
      </c>
      <c r="AL393" s="588" t="str">
        <f t="shared" si="85"/>
        <v/>
      </c>
      <c r="AM393" s="1448" t="str">
        <f t="shared" si="86"/>
        <v/>
      </c>
      <c r="AN393" s="1448" t="str">
        <f>IFERROR(AM393*(1+'7a.20YrDetails'!$F$9),"")</f>
        <v/>
      </c>
      <c r="AO393" s="1448" t="str">
        <f>IFERROR(AN393*(1+'7a.20YrDetails'!$F$9),"")</f>
        <v/>
      </c>
      <c r="AP393" s="1448" t="str">
        <f>IFERROR(AO393*(1+'7a.20YrDetails'!$F$9),"")</f>
        <v/>
      </c>
      <c r="AQ393" s="1448" t="str">
        <f>IFERROR(AP393*(1+'7a.20YrDetails'!$F$9),"")</f>
        <v/>
      </c>
      <c r="AR393" s="859"/>
      <c r="AS393" s="857"/>
      <c r="BP393" s="512" t="str">
        <f t="shared" si="87"/>
        <v/>
      </c>
      <c r="BR393" s="512" t="str">
        <f t="shared" si="82"/>
        <v/>
      </c>
    </row>
    <row r="394" spans="1:70" s="512" customFormat="1" ht="12.75">
      <c r="A394" s="514">
        <f t="shared" si="88"/>
        <v>382</v>
      </c>
      <c r="B394" s="592"/>
      <c r="C394" s="590"/>
      <c r="D394" s="515"/>
      <c r="E394" s="515"/>
      <c r="F394" s="516"/>
      <c r="G394" s="517"/>
      <c r="H394" s="515"/>
      <c r="I394" s="1341" t="str">
        <f>IFERROR(G394/HLOOKUP(H394,RentsUA!$B$8:$J$9,2),"")</f>
        <v/>
      </c>
      <c r="J394" s="515"/>
      <c r="K394" s="521"/>
      <c r="L394" s="858">
        <f t="shared" si="77"/>
        <v>0</v>
      </c>
      <c r="M394" s="856"/>
      <c r="N394" s="518">
        <f t="shared" si="78"/>
        <v>0</v>
      </c>
      <c r="O394" s="588" t="str">
        <f>IF($M394=0,"",IFERROR(($L394+$M394)/(HLOOKUP($D394,RentsUA!$K$12:$Q$35,19,FALSE)),""))</f>
        <v/>
      </c>
      <c r="P394" s="588" t="str">
        <f>IF($M394=0,"",IFERROR(($M394+K394+L394)/(HLOOKUP($D394,RentsUA!$K$12:$Q$35,19,FALSE)),""))</f>
        <v/>
      </c>
      <c r="Q394" s="519"/>
      <c r="R394" s="858" t="str">
        <f>IF($Q394=0,"",VLOOKUP($Q394,RentsUA!$A$12:$H$35,MATCH($D394,RentsUA!$A$12:$H$12,0),FALSE))</f>
        <v/>
      </c>
      <c r="S394" s="517"/>
      <c r="T394" s="859"/>
      <c r="U394" s="857"/>
      <c r="V394" s="858" t="str">
        <f t="shared" si="83"/>
        <v/>
      </c>
      <c r="W394" s="590"/>
      <c r="X394" s="519"/>
      <c r="Y394" s="518" t="str">
        <f>IF(X394=0,"",VLOOKUP($X394,RentsUA!$A$12:$H$35,MATCH($D394,RentsUA!$A$12:$H$12,0),FALSE))</f>
        <v/>
      </c>
      <c r="Z394" s="647" t="str">
        <f t="shared" si="79"/>
        <v/>
      </c>
      <c r="AA394" s="1680" t="str">
        <f>IF(H394="","",IF(G394/HLOOKUP($H394,RentsUA!$M$8:$T$9,2,FALSE)&gt;1,"&gt; 80%","&lt;= 80%"))</f>
        <v/>
      </c>
      <c r="AB394" s="1448"/>
      <c r="AC394" s="1448"/>
      <c r="AD394" s="784"/>
      <c r="AE394" s="521"/>
      <c r="AF394" s="1050" t="str">
        <f>IF(AD394="","",IF(AD394=Lists!$U$3,M394,IF(AD394=Lists!$U$4,V394,IF(AD394=Lists!$U$5,Y394-L394,AE394))))</f>
        <v/>
      </c>
      <c r="AG394" s="518" t="str">
        <f t="shared" si="80"/>
        <v/>
      </c>
      <c r="AH394" s="588" t="str">
        <f t="shared" si="81"/>
        <v/>
      </c>
      <c r="AI394" s="588" t="str">
        <f>IF($AF394=0,0,IFERROR(($L394+$AF394)/(HLOOKUP($D394,RentsUA!$K$12:$Q$35,19,FALSE)),""))</f>
        <v/>
      </c>
      <c r="AJ394" s="588" t="str">
        <f>IF($AF394=0,0,IFERROR(($AF394+K394+L394)/(HLOOKUP($D394,RentsUA!$K$12:$Q$35,19,FALSE)),""))</f>
        <v/>
      </c>
      <c r="AK394" s="588" t="str">
        <f t="shared" si="84"/>
        <v/>
      </c>
      <c r="AL394" s="588" t="str">
        <f t="shared" si="85"/>
        <v/>
      </c>
      <c r="AM394" s="1448" t="str">
        <f t="shared" si="86"/>
        <v/>
      </c>
      <c r="AN394" s="1448" t="str">
        <f>IFERROR(AM394*(1+'7a.20YrDetails'!$F$9),"")</f>
        <v/>
      </c>
      <c r="AO394" s="1448" t="str">
        <f>IFERROR(AN394*(1+'7a.20YrDetails'!$F$9),"")</f>
        <v/>
      </c>
      <c r="AP394" s="1448" t="str">
        <f>IFERROR(AO394*(1+'7a.20YrDetails'!$F$9),"")</f>
        <v/>
      </c>
      <c r="AQ394" s="1448" t="str">
        <f>IFERROR(AP394*(1+'7a.20YrDetails'!$F$9),"")</f>
        <v/>
      </c>
      <c r="AR394" s="859"/>
      <c r="AS394" s="857"/>
      <c r="BP394" s="512" t="str">
        <f t="shared" si="87"/>
        <v/>
      </c>
      <c r="BR394" s="512" t="str">
        <f t="shared" si="82"/>
        <v/>
      </c>
    </row>
    <row r="395" spans="1:70" s="512" customFormat="1" ht="12.75">
      <c r="A395" s="514">
        <f t="shared" si="88"/>
        <v>383</v>
      </c>
      <c r="B395" s="592"/>
      <c r="C395" s="590"/>
      <c r="D395" s="515"/>
      <c r="E395" s="515"/>
      <c r="F395" s="516"/>
      <c r="G395" s="517"/>
      <c r="H395" s="515"/>
      <c r="I395" s="1341" t="str">
        <f>IFERROR(G395/HLOOKUP(H395,RentsUA!$B$8:$J$9,2),"")</f>
        <v/>
      </c>
      <c r="J395" s="515"/>
      <c r="K395" s="521"/>
      <c r="L395" s="858">
        <f t="shared" si="77"/>
        <v>0</v>
      </c>
      <c r="M395" s="856"/>
      <c r="N395" s="518">
        <f t="shared" si="78"/>
        <v>0</v>
      </c>
      <c r="O395" s="588" t="str">
        <f>IF($M395=0,"",IFERROR(($L395+$M395)/(HLOOKUP($D395,RentsUA!$K$12:$Q$35,19,FALSE)),""))</f>
        <v/>
      </c>
      <c r="P395" s="588" t="str">
        <f>IF($M395=0,"",IFERROR(($M395+K395+L395)/(HLOOKUP($D395,RentsUA!$K$12:$Q$35,19,FALSE)),""))</f>
        <v/>
      </c>
      <c r="Q395" s="519"/>
      <c r="R395" s="858" t="str">
        <f>IF($Q395=0,"",VLOOKUP($Q395,RentsUA!$A$12:$H$35,MATCH($D395,RentsUA!$A$12:$H$12,0),FALSE))</f>
        <v/>
      </c>
      <c r="S395" s="517"/>
      <c r="T395" s="859"/>
      <c r="U395" s="857"/>
      <c r="V395" s="858" t="str">
        <f t="shared" si="83"/>
        <v/>
      </c>
      <c r="W395" s="590"/>
      <c r="X395" s="519"/>
      <c r="Y395" s="518" t="str">
        <f>IF(X395=0,"",VLOOKUP($X395,RentsUA!$A$12:$H$35,MATCH($D395,RentsUA!$A$12:$H$12,0),FALSE))</f>
        <v/>
      </c>
      <c r="Z395" s="647" t="str">
        <f t="shared" si="79"/>
        <v/>
      </c>
      <c r="AA395" s="1680" t="str">
        <f>IF(H395="","",IF(G395/HLOOKUP($H395,RentsUA!$M$8:$T$9,2,FALSE)&gt;1,"&gt; 80%","&lt;= 80%"))</f>
        <v/>
      </c>
      <c r="AB395" s="1448"/>
      <c r="AC395" s="1448"/>
      <c r="AD395" s="784"/>
      <c r="AE395" s="521"/>
      <c r="AF395" s="1050" t="str">
        <f>IF(AD395="","",IF(AD395=Lists!$U$3,M395,IF(AD395=Lists!$U$4,V395,IF(AD395=Lists!$U$5,Y395-L395,AE395))))</f>
        <v/>
      </c>
      <c r="AG395" s="518" t="str">
        <f t="shared" si="80"/>
        <v/>
      </c>
      <c r="AH395" s="588" t="str">
        <f t="shared" si="81"/>
        <v/>
      </c>
      <c r="AI395" s="588" t="str">
        <f>IF($AF395=0,0,IFERROR(($L395+$AF395)/(HLOOKUP($D395,RentsUA!$K$12:$Q$35,19,FALSE)),""))</f>
        <v/>
      </c>
      <c r="AJ395" s="588" t="str">
        <f>IF($AF395=0,0,IFERROR(($AF395+K395+L395)/(HLOOKUP($D395,RentsUA!$K$12:$Q$35,19,FALSE)),""))</f>
        <v/>
      </c>
      <c r="AK395" s="588" t="str">
        <f t="shared" si="84"/>
        <v/>
      </c>
      <c r="AL395" s="588" t="str">
        <f t="shared" si="85"/>
        <v/>
      </c>
      <c r="AM395" s="1448" t="str">
        <f t="shared" si="86"/>
        <v/>
      </c>
      <c r="AN395" s="1448" t="str">
        <f>IFERROR(AM395*(1+'7a.20YrDetails'!$F$9),"")</f>
        <v/>
      </c>
      <c r="AO395" s="1448" t="str">
        <f>IFERROR(AN395*(1+'7a.20YrDetails'!$F$9),"")</f>
        <v/>
      </c>
      <c r="AP395" s="1448" t="str">
        <f>IFERROR(AO395*(1+'7a.20YrDetails'!$F$9),"")</f>
        <v/>
      </c>
      <c r="AQ395" s="1448" t="str">
        <f>IFERROR(AP395*(1+'7a.20YrDetails'!$F$9),"")</f>
        <v/>
      </c>
      <c r="AR395" s="859"/>
      <c r="AS395" s="857"/>
      <c r="BP395" s="512" t="str">
        <f t="shared" si="87"/>
        <v/>
      </c>
      <c r="BR395" s="512" t="str">
        <f t="shared" si="82"/>
        <v/>
      </c>
    </row>
    <row r="396" spans="1:70" s="512" customFormat="1" ht="12.75">
      <c r="A396" s="514">
        <f t="shared" si="88"/>
        <v>384</v>
      </c>
      <c r="B396" s="592"/>
      <c r="C396" s="590"/>
      <c r="D396" s="515"/>
      <c r="E396" s="515"/>
      <c r="F396" s="516"/>
      <c r="G396" s="517"/>
      <c r="H396" s="515"/>
      <c r="I396" s="1341" t="str">
        <f>IFERROR(G396/HLOOKUP(H396,RentsUA!$B$8:$J$9,2),"")</f>
        <v/>
      </c>
      <c r="J396" s="515"/>
      <c r="K396" s="521"/>
      <c r="L396" s="858">
        <f t="shared" si="77"/>
        <v>0</v>
      </c>
      <c r="M396" s="856"/>
      <c r="N396" s="518">
        <f t="shared" si="78"/>
        <v>0</v>
      </c>
      <c r="O396" s="588" t="str">
        <f>IF($M396=0,"",IFERROR(($L396+$M396)/(HLOOKUP($D396,RentsUA!$K$12:$Q$35,19,FALSE)),""))</f>
        <v/>
      </c>
      <c r="P396" s="588" t="str">
        <f>IF($M396=0,"",IFERROR(($M396+K396+L396)/(HLOOKUP($D396,RentsUA!$K$12:$Q$35,19,FALSE)),""))</f>
        <v/>
      </c>
      <c r="Q396" s="519"/>
      <c r="R396" s="858" t="str">
        <f>IF($Q396=0,"",VLOOKUP($Q396,RentsUA!$A$12:$H$35,MATCH($D396,RentsUA!$A$12:$H$12,0),FALSE))</f>
        <v/>
      </c>
      <c r="S396" s="517"/>
      <c r="T396" s="859"/>
      <c r="U396" s="857"/>
      <c r="V396" s="858" t="str">
        <f t="shared" si="83"/>
        <v/>
      </c>
      <c r="W396" s="590"/>
      <c r="X396" s="519"/>
      <c r="Y396" s="518" t="str">
        <f>IF(X396=0,"",VLOOKUP($X396,RentsUA!$A$12:$H$35,MATCH($D396,RentsUA!$A$12:$H$12,0),FALSE))</f>
        <v/>
      </c>
      <c r="Z396" s="647" t="str">
        <f t="shared" si="79"/>
        <v/>
      </c>
      <c r="AA396" s="1680" t="str">
        <f>IF(H396="","",IF(G396/HLOOKUP($H396,RentsUA!$M$8:$T$9,2,FALSE)&gt;1,"&gt; 80%","&lt;= 80%"))</f>
        <v/>
      </c>
      <c r="AB396" s="1448"/>
      <c r="AC396" s="1448"/>
      <c r="AD396" s="784"/>
      <c r="AE396" s="521"/>
      <c r="AF396" s="1050" t="str">
        <f>IF(AD396="","",IF(AD396=Lists!$U$3,M396,IF(AD396=Lists!$U$4,V396,IF(AD396=Lists!$U$5,Y396-L396,AE396))))</f>
        <v/>
      </c>
      <c r="AG396" s="518" t="str">
        <f t="shared" si="80"/>
        <v/>
      </c>
      <c r="AH396" s="588" t="str">
        <f t="shared" si="81"/>
        <v/>
      </c>
      <c r="AI396" s="588" t="str">
        <f>IF($AF396=0,0,IFERROR(($L396+$AF396)/(HLOOKUP($D396,RentsUA!$K$12:$Q$35,19,FALSE)),""))</f>
        <v/>
      </c>
      <c r="AJ396" s="588" t="str">
        <f>IF($AF396=0,0,IFERROR(($AF396+K396+L396)/(HLOOKUP($D396,RentsUA!$K$12:$Q$35,19,FALSE)),""))</f>
        <v/>
      </c>
      <c r="AK396" s="588" t="str">
        <f t="shared" si="84"/>
        <v/>
      </c>
      <c r="AL396" s="588" t="str">
        <f t="shared" si="85"/>
        <v/>
      </c>
      <c r="AM396" s="1448" t="str">
        <f t="shared" si="86"/>
        <v/>
      </c>
      <c r="AN396" s="1448" t="str">
        <f>IFERROR(AM396*(1+'7a.20YrDetails'!$F$9),"")</f>
        <v/>
      </c>
      <c r="AO396" s="1448" t="str">
        <f>IFERROR(AN396*(1+'7a.20YrDetails'!$F$9),"")</f>
        <v/>
      </c>
      <c r="AP396" s="1448" t="str">
        <f>IFERROR(AO396*(1+'7a.20YrDetails'!$F$9),"")</f>
        <v/>
      </c>
      <c r="AQ396" s="1448" t="str">
        <f>IFERROR(AP396*(1+'7a.20YrDetails'!$F$9),"")</f>
        <v/>
      </c>
      <c r="AR396" s="859"/>
      <c r="AS396" s="857"/>
      <c r="BP396" s="512" t="str">
        <f t="shared" si="87"/>
        <v/>
      </c>
      <c r="BR396" s="512" t="str">
        <f t="shared" si="82"/>
        <v/>
      </c>
    </row>
    <row r="397" spans="1:70" s="512" customFormat="1" ht="12.75">
      <c r="A397" s="514">
        <f t="shared" si="88"/>
        <v>385</v>
      </c>
      <c r="B397" s="592"/>
      <c r="C397" s="590"/>
      <c r="D397" s="515"/>
      <c r="E397" s="515"/>
      <c r="F397" s="516"/>
      <c r="G397" s="517"/>
      <c r="H397" s="515"/>
      <c r="I397" s="1341" t="str">
        <f>IFERROR(G397/HLOOKUP(H397,RentsUA!$B$8:$J$9,2),"")</f>
        <v/>
      </c>
      <c r="J397" s="515"/>
      <c r="K397" s="521"/>
      <c r="L397" s="858">
        <f t="shared" ref="L397:L412" si="89">IF(D397="",0,HLOOKUP($D397,UA,7,FALSE))</f>
        <v>0</v>
      </c>
      <c r="M397" s="856"/>
      <c r="N397" s="518">
        <f t="shared" ref="N397:N412" si="90">M397+L397</f>
        <v>0</v>
      </c>
      <c r="O397" s="588" t="str">
        <f>IF($M397=0,"",IFERROR(($L397+$M397)/(HLOOKUP($D397,RentsUA!$K$12:$Q$35,19,FALSE)),""))</f>
        <v/>
      </c>
      <c r="P397" s="588" t="str">
        <f>IF($M397=0,"",IFERROR(($M397+K397+L397)/(HLOOKUP($D397,RentsUA!$K$12:$Q$35,19,FALSE)),""))</f>
        <v/>
      </c>
      <c r="Q397" s="519"/>
      <c r="R397" s="858" t="str">
        <f>IF($Q397=0,"",VLOOKUP($Q397,RentsUA!$A$12:$H$35,MATCH($D397,RentsUA!$A$12:$H$12,0),FALSE))</f>
        <v/>
      </c>
      <c r="S397" s="517"/>
      <c r="T397" s="859"/>
      <c r="U397" s="857"/>
      <c r="V397" s="858" t="str">
        <f t="shared" si="83"/>
        <v/>
      </c>
      <c r="W397" s="590"/>
      <c r="X397" s="519"/>
      <c r="Y397" s="518" t="str">
        <f>IF(X397=0,"",VLOOKUP($X397,RentsUA!$A$12:$H$35,MATCH($D397,RentsUA!$A$12:$H$12,0),FALSE))</f>
        <v/>
      </c>
      <c r="Z397" s="647" t="str">
        <f t="shared" ref="Z397:Z412" si="91">IF(Y397&lt;&gt;"",Y397-L397,"")</f>
        <v/>
      </c>
      <c r="AA397" s="1680" t="str">
        <f>IF(H397="","",IF(G397/HLOOKUP($H397,RentsUA!$M$8:$T$9,2,FALSE)&gt;1,"&gt; 80%","&lt;= 80%"))</f>
        <v/>
      </c>
      <c r="AB397" s="1448"/>
      <c r="AC397" s="1448"/>
      <c r="AD397" s="784"/>
      <c r="AE397" s="521"/>
      <c r="AF397" s="1050" t="str">
        <f>IF(AD397="","",IF(AD397=Lists!$U$3,M397,IF(AD397=Lists!$U$4,V397,IF(AD397=Lists!$U$5,Y397-L397,AE397))))</f>
        <v/>
      </c>
      <c r="AG397" s="518" t="str">
        <f t="shared" ref="AG397:AG412" si="92">IFERROR(AF397+L397,"")</f>
        <v/>
      </c>
      <c r="AH397" s="588" t="str">
        <f t="shared" ref="AH397:AH412" si="93">IFERROR(($AF397-$M397)/$M397,"")</f>
        <v/>
      </c>
      <c r="AI397" s="588" t="str">
        <f>IF($AF397=0,0,IFERROR(($L397+$AF397)/(HLOOKUP($D397,RentsUA!$K$12:$Q$35,19,FALSE)),""))</f>
        <v/>
      </c>
      <c r="AJ397" s="588" t="str">
        <f>IF($AF397=0,0,IFERROR(($AF397+K397+L397)/(HLOOKUP($D397,RentsUA!$K$12:$Q$35,19,FALSE)),""))</f>
        <v/>
      </c>
      <c r="AK397" s="588" t="str">
        <f t="shared" si="84"/>
        <v/>
      </c>
      <c r="AL397" s="588" t="str">
        <f t="shared" si="85"/>
        <v/>
      </c>
      <c r="AM397" s="1448" t="str">
        <f t="shared" si="86"/>
        <v/>
      </c>
      <c r="AN397" s="1448" t="str">
        <f>IFERROR(AM397*(1+'7a.20YrDetails'!$F$9),"")</f>
        <v/>
      </c>
      <c r="AO397" s="1448" t="str">
        <f>IFERROR(AN397*(1+'7a.20YrDetails'!$F$9),"")</f>
        <v/>
      </c>
      <c r="AP397" s="1448" t="str">
        <f>IFERROR(AO397*(1+'7a.20YrDetails'!$F$9),"")</f>
        <v/>
      </c>
      <c r="AQ397" s="1448" t="str">
        <f>IFERROR(AP397*(1+'7a.20YrDetails'!$F$9),"")</f>
        <v/>
      </c>
      <c r="AR397" s="859"/>
      <c r="AS397" s="857"/>
      <c r="BP397" s="512" t="str">
        <f t="shared" si="87"/>
        <v/>
      </c>
      <c r="BR397" s="512" t="str">
        <f t="shared" ref="BR397:BR412" si="94">IF(X397="","",CONCATENATE("MOHCD ",X397*100,"%"))</f>
        <v/>
      </c>
    </row>
    <row r="398" spans="1:70" s="512" customFormat="1" ht="12.75">
      <c r="A398" s="514">
        <f t="shared" si="88"/>
        <v>386</v>
      </c>
      <c r="B398" s="592"/>
      <c r="C398" s="590"/>
      <c r="D398" s="515"/>
      <c r="E398" s="515"/>
      <c r="F398" s="516"/>
      <c r="G398" s="517"/>
      <c r="H398" s="515"/>
      <c r="I398" s="1341" t="str">
        <f>IFERROR(G398/HLOOKUP(H398,RentsUA!$B$8:$J$9,2),"")</f>
        <v/>
      </c>
      <c r="J398" s="515"/>
      <c r="K398" s="521"/>
      <c r="L398" s="858">
        <f t="shared" si="89"/>
        <v>0</v>
      </c>
      <c r="M398" s="856"/>
      <c r="N398" s="518">
        <f t="shared" si="90"/>
        <v>0</v>
      </c>
      <c r="O398" s="588" t="str">
        <f>IF($M398=0,"",IFERROR(($L398+$M398)/(HLOOKUP($D398,RentsUA!$K$12:$Q$35,19,FALSE)),""))</f>
        <v/>
      </c>
      <c r="P398" s="588" t="str">
        <f>IF($M398=0,"",IFERROR(($M398+K398+L398)/(HLOOKUP($D398,RentsUA!$K$12:$Q$35,19,FALSE)),""))</f>
        <v/>
      </c>
      <c r="Q398" s="519"/>
      <c r="R398" s="858" t="str">
        <f>IF($Q398=0,"",VLOOKUP($Q398,RentsUA!$A$12:$H$35,MATCH($D398,RentsUA!$A$12:$H$12,0),FALSE))</f>
        <v/>
      </c>
      <c r="S398" s="517"/>
      <c r="T398" s="859"/>
      <c r="U398" s="857"/>
      <c r="V398" s="858" t="str">
        <f t="shared" ref="V398:V412" si="95">IF(Q398&lt;&gt;"",R398-L398,IF(U398&lt;&gt;0,U398-L398,""))</f>
        <v/>
      </c>
      <c r="W398" s="590"/>
      <c r="X398" s="519"/>
      <c r="Y398" s="518" t="str">
        <f>IF(X398=0,"",VLOOKUP($X398,RentsUA!$A$12:$H$35,MATCH($D398,RentsUA!$A$12:$H$12,0),FALSE))</f>
        <v/>
      </c>
      <c r="Z398" s="647" t="str">
        <f t="shared" si="91"/>
        <v/>
      </c>
      <c r="AA398" s="1680" t="str">
        <f>IF(H398="","",IF(G398/HLOOKUP($H398,RentsUA!$M$8:$T$9,2,FALSE)&gt;1,"&gt; 80%","&lt;= 80%"))</f>
        <v/>
      </c>
      <c r="AB398" s="1448"/>
      <c r="AC398" s="1448"/>
      <c r="AD398" s="784"/>
      <c r="AE398" s="521"/>
      <c r="AF398" s="1050" t="str">
        <f>IF(AD398="","",IF(AD398=Lists!$U$3,M398,IF(AD398=Lists!$U$4,V398,IF(AD398=Lists!$U$5,Y398-L398,AE398))))</f>
        <v/>
      </c>
      <c r="AG398" s="518" t="str">
        <f t="shared" si="92"/>
        <v/>
      </c>
      <c r="AH398" s="588" t="str">
        <f t="shared" si="93"/>
        <v/>
      </c>
      <c r="AI398" s="588" t="str">
        <f>IF($AF398=0,0,IFERROR(($L398+$AF398)/(HLOOKUP($D398,RentsUA!$K$12:$Q$35,19,FALSE)),""))</f>
        <v/>
      </c>
      <c r="AJ398" s="588" t="str">
        <f>IF($AF398=0,0,IFERROR(($AF398+K398+L398)/(HLOOKUP($D398,RentsUA!$K$12:$Q$35,19,FALSE)),""))</f>
        <v/>
      </c>
      <c r="AK398" s="588" t="str">
        <f t="shared" ref="AK398:AK412" si="96">IFERROR(AG398*12/G398,"")</f>
        <v/>
      </c>
      <c r="AL398" s="588" t="str">
        <f t="shared" ref="AL398:AL412" si="97">IFERROR(AF398*12/$G398,"")</f>
        <v/>
      </c>
      <c r="AM398" s="1448" t="str">
        <f t="shared" ref="AM398:AM412" si="98">AF398</f>
        <v/>
      </c>
      <c r="AN398" s="1448" t="str">
        <f>IFERROR(AM398*(1+'7a.20YrDetails'!$F$9),"")</f>
        <v/>
      </c>
      <c r="AO398" s="1448" t="str">
        <f>IFERROR(AN398*(1+'7a.20YrDetails'!$F$9),"")</f>
        <v/>
      </c>
      <c r="AP398" s="1448" t="str">
        <f>IFERROR(AO398*(1+'7a.20YrDetails'!$F$9),"")</f>
        <v/>
      </c>
      <c r="AQ398" s="1448" t="str">
        <f>IFERROR(AP398*(1+'7a.20YrDetails'!$F$9),"")</f>
        <v/>
      </c>
      <c r="AR398" s="859"/>
      <c r="AS398" s="857"/>
      <c r="BP398" s="512" t="str">
        <f t="shared" ref="BP398:BP412" si="99">IF(Q398&lt;&gt;"","MOHCD "&amp;Q398*100&amp;"%",IF(AND(Q398="",S398&lt;&gt;""),CONCATENATE(S398, " ",T398*100,"%"),""))</f>
        <v/>
      </c>
      <c r="BR398" s="512" t="str">
        <f t="shared" si="94"/>
        <v/>
      </c>
    </row>
    <row r="399" spans="1:70" s="512" customFormat="1" ht="12.75">
      <c r="A399" s="514">
        <f t="shared" ref="A399:A412" si="100">A398+1</f>
        <v>387</v>
      </c>
      <c r="B399" s="592"/>
      <c r="C399" s="590"/>
      <c r="D399" s="515"/>
      <c r="E399" s="515"/>
      <c r="F399" s="516"/>
      <c r="G399" s="517"/>
      <c r="H399" s="515"/>
      <c r="I399" s="1341" t="str">
        <f>IFERROR(G399/HLOOKUP(H399,RentsUA!$B$8:$J$9,2),"")</f>
        <v/>
      </c>
      <c r="J399" s="515"/>
      <c r="K399" s="521"/>
      <c r="L399" s="858">
        <f t="shared" si="89"/>
        <v>0</v>
      </c>
      <c r="M399" s="856"/>
      <c r="N399" s="518">
        <f t="shared" si="90"/>
        <v>0</v>
      </c>
      <c r="O399" s="588" t="str">
        <f>IF($M399=0,"",IFERROR(($L399+$M399)/(HLOOKUP($D399,RentsUA!$K$12:$Q$35,19,FALSE)),""))</f>
        <v/>
      </c>
      <c r="P399" s="588" t="str">
        <f>IF($M399=0,"",IFERROR(($M399+K399+L399)/(HLOOKUP($D399,RentsUA!$K$12:$Q$35,19,FALSE)),""))</f>
        <v/>
      </c>
      <c r="Q399" s="519"/>
      <c r="R399" s="858" t="str">
        <f>IF($Q399=0,"",VLOOKUP($Q399,RentsUA!$A$12:$H$35,MATCH($D399,RentsUA!$A$12:$H$12,0),FALSE))</f>
        <v/>
      </c>
      <c r="S399" s="517"/>
      <c r="T399" s="859"/>
      <c r="U399" s="857"/>
      <c r="V399" s="858" t="str">
        <f t="shared" si="95"/>
        <v/>
      </c>
      <c r="W399" s="590"/>
      <c r="X399" s="519"/>
      <c r="Y399" s="518" t="str">
        <f>IF(X399=0,"",VLOOKUP($X399,RentsUA!$A$12:$H$35,MATCH($D399,RentsUA!$A$12:$H$12,0),FALSE))</f>
        <v/>
      </c>
      <c r="Z399" s="647" t="str">
        <f t="shared" si="91"/>
        <v/>
      </c>
      <c r="AA399" s="1680" t="str">
        <f>IF(H399="","",IF(G399/HLOOKUP($H399,RentsUA!$M$8:$T$9,2,FALSE)&gt;1,"&gt; 80%","&lt;= 80%"))</f>
        <v/>
      </c>
      <c r="AB399" s="1448"/>
      <c r="AC399" s="1448"/>
      <c r="AD399" s="784"/>
      <c r="AE399" s="521"/>
      <c r="AF399" s="1050" t="str">
        <f>IF(AD399="","",IF(AD399=Lists!$U$3,M399,IF(AD399=Lists!$U$4,V399,IF(AD399=Lists!$U$5,Y399-L399,AE399))))</f>
        <v/>
      </c>
      <c r="AG399" s="518" t="str">
        <f t="shared" si="92"/>
        <v/>
      </c>
      <c r="AH399" s="588" t="str">
        <f t="shared" si="93"/>
        <v/>
      </c>
      <c r="AI399" s="588" t="str">
        <f>IF($AF399=0,0,IFERROR(($L399+$AF399)/(HLOOKUP($D399,RentsUA!$K$12:$Q$35,19,FALSE)),""))</f>
        <v/>
      </c>
      <c r="AJ399" s="588" t="str">
        <f>IF($AF399=0,0,IFERROR(($AF399+K399+L399)/(HLOOKUP($D399,RentsUA!$K$12:$Q$35,19,FALSE)),""))</f>
        <v/>
      </c>
      <c r="AK399" s="588" t="str">
        <f t="shared" si="96"/>
        <v/>
      </c>
      <c r="AL399" s="588" t="str">
        <f t="shared" si="97"/>
        <v/>
      </c>
      <c r="AM399" s="1448" t="str">
        <f t="shared" si="98"/>
        <v/>
      </c>
      <c r="AN399" s="1448" t="str">
        <f>IFERROR(AM399*(1+'7a.20YrDetails'!$F$9),"")</f>
        <v/>
      </c>
      <c r="AO399" s="1448" t="str">
        <f>IFERROR(AN399*(1+'7a.20YrDetails'!$F$9),"")</f>
        <v/>
      </c>
      <c r="AP399" s="1448" t="str">
        <f>IFERROR(AO399*(1+'7a.20YrDetails'!$F$9),"")</f>
        <v/>
      </c>
      <c r="AQ399" s="1448" t="str">
        <f>IFERROR(AP399*(1+'7a.20YrDetails'!$F$9),"")</f>
        <v/>
      </c>
      <c r="AR399" s="859"/>
      <c r="AS399" s="857"/>
      <c r="BP399" s="512" t="str">
        <f t="shared" si="99"/>
        <v/>
      </c>
      <c r="BR399" s="512" t="str">
        <f t="shared" si="94"/>
        <v/>
      </c>
    </row>
    <row r="400" spans="1:70" s="512" customFormat="1" ht="12.75">
      <c r="A400" s="514">
        <f t="shared" si="100"/>
        <v>388</v>
      </c>
      <c r="B400" s="592"/>
      <c r="C400" s="590"/>
      <c r="D400" s="515"/>
      <c r="E400" s="515"/>
      <c r="F400" s="516"/>
      <c r="G400" s="517"/>
      <c r="H400" s="515"/>
      <c r="I400" s="1341" t="str">
        <f>IFERROR(G400/HLOOKUP(H400,RentsUA!$B$8:$J$9,2),"")</f>
        <v/>
      </c>
      <c r="J400" s="515"/>
      <c r="K400" s="521"/>
      <c r="L400" s="858">
        <f t="shared" si="89"/>
        <v>0</v>
      </c>
      <c r="M400" s="856"/>
      <c r="N400" s="518">
        <f t="shared" si="90"/>
        <v>0</v>
      </c>
      <c r="O400" s="588" t="str">
        <f>IF($M400=0,"",IFERROR(($L400+$M400)/(HLOOKUP($D400,RentsUA!$K$12:$Q$35,19,FALSE)),""))</f>
        <v/>
      </c>
      <c r="P400" s="588" t="str">
        <f>IF($M400=0,"",IFERROR(($M400+K400+L400)/(HLOOKUP($D400,RentsUA!$K$12:$Q$35,19,FALSE)),""))</f>
        <v/>
      </c>
      <c r="Q400" s="519"/>
      <c r="R400" s="858" t="str">
        <f>IF($Q400=0,"",VLOOKUP($Q400,RentsUA!$A$12:$H$35,MATCH($D400,RentsUA!$A$12:$H$12,0),FALSE))</f>
        <v/>
      </c>
      <c r="S400" s="517"/>
      <c r="T400" s="859"/>
      <c r="U400" s="857"/>
      <c r="V400" s="858" t="str">
        <f t="shared" si="95"/>
        <v/>
      </c>
      <c r="W400" s="590"/>
      <c r="X400" s="519"/>
      <c r="Y400" s="518" t="str">
        <f>IF(X400=0,"",VLOOKUP($X400,RentsUA!$A$12:$H$35,MATCH($D400,RentsUA!$A$12:$H$12,0),FALSE))</f>
        <v/>
      </c>
      <c r="Z400" s="647" t="str">
        <f t="shared" si="91"/>
        <v/>
      </c>
      <c r="AA400" s="1680" t="str">
        <f>IF(H400="","",IF(G400/HLOOKUP($H400,RentsUA!$M$8:$T$9,2,FALSE)&gt;1,"&gt; 80%","&lt;= 80%"))</f>
        <v/>
      </c>
      <c r="AB400" s="1448"/>
      <c r="AC400" s="1448"/>
      <c r="AD400" s="784"/>
      <c r="AE400" s="521"/>
      <c r="AF400" s="1050" t="str">
        <f>IF(AD400="","",IF(AD400=Lists!$U$3,M400,IF(AD400=Lists!$U$4,V400,IF(AD400=Lists!$U$5,Y400-L400,AE400))))</f>
        <v/>
      </c>
      <c r="AG400" s="518" t="str">
        <f t="shared" si="92"/>
        <v/>
      </c>
      <c r="AH400" s="588" t="str">
        <f t="shared" si="93"/>
        <v/>
      </c>
      <c r="AI400" s="588" t="str">
        <f>IF($AF400=0,0,IFERROR(($L400+$AF400)/(HLOOKUP($D400,RentsUA!$K$12:$Q$35,19,FALSE)),""))</f>
        <v/>
      </c>
      <c r="AJ400" s="588" t="str">
        <f>IF($AF400=0,0,IFERROR(($AF400+K400+L400)/(HLOOKUP($D400,RentsUA!$K$12:$Q$35,19,FALSE)),""))</f>
        <v/>
      </c>
      <c r="AK400" s="588" t="str">
        <f t="shared" si="96"/>
        <v/>
      </c>
      <c r="AL400" s="588" t="str">
        <f t="shared" si="97"/>
        <v/>
      </c>
      <c r="AM400" s="1448" t="str">
        <f t="shared" si="98"/>
        <v/>
      </c>
      <c r="AN400" s="1448" t="str">
        <f>IFERROR(AM400*(1+'7a.20YrDetails'!$F$9),"")</f>
        <v/>
      </c>
      <c r="AO400" s="1448" t="str">
        <f>IFERROR(AN400*(1+'7a.20YrDetails'!$F$9),"")</f>
        <v/>
      </c>
      <c r="AP400" s="1448" t="str">
        <f>IFERROR(AO400*(1+'7a.20YrDetails'!$F$9),"")</f>
        <v/>
      </c>
      <c r="AQ400" s="1448" t="str">
        <f>IFERROR(AP400*(1+'7a.20YrDetails'!$F$9),"")</f>
        <v/>
      </c>
      <c r="AR400" s="859"/>
      <c r="AS400" s="857"/>
      <c r="BP400" s="512" t="str">
        <f t="shared" si="99"/>
        <v/>
      </c>
      <c r="BR400" s="512" t="str">
        <f t="shared" si="94"/>
        <v/>
      </c>
    </row>
    <row r="401" spans="1:71" s="512" customFormat="1" ht="12.75">
      <c r="A401" s="514">
        <f t="shared" si="100"/>
        <v>389</v>
      </c>
      <c r="B401" s="592"/>
      <c r="C401" s="590"/>
      <c r="D401" s="515"/>
      <c r="E401" s="515"/>
      <c r="F401" s="516"/>
      <c r="G401" s="517"/>
      <c r="H401" s="515"/>
      <c r="I401" s="1341" t="str">
        <f>IFERROR(G401/HLOOKUP(H401,RentsUA!$B$8:$J$9,2),"")</f>
        <v/>
      </c>
      <c r="J401" s="515"/>
      <c r="K401" s="521"/>
      <c r="L401" s="858">
        <f t="shared" si="89"/>
        <v>0</v>
      </c>
      <c r="M401" s="856"/>
      <c r="N401" s="518">
        <f t="shared" si="90"/>
        <v>0</v>
      </c>
      <c r="O401" s="588" t="str">
        <f>IF($M401=0,"",IFERROR(($L401+$M401)/(HLOOKUP($D401,RentsUA!$K$12:$Q$35,19,FALSE)),""))</f>
        <v/>
      </c>
      <c r="P401" s="588" t="str">
        <f>IF($M401=0,"",IFERROR(($M401+K401+L401)/(HLOOKUP($D401,RentsUA!$K$12:$Q$35,19,FALSE)),""))</f>
        <v/>
      </c>
      <c r="Q401" s="519"/>
      <c r="R401" s="858" t="str">
        <f>IF($Q401=0,"",VLOOKUP($Q401,RentsUA!$A$12:$H$35,MATCH($D401,RentsUA!$A$12:$H$12,0),FALSE))</f>
        <v/>
      </c>
      <c r="S401" s="517"/>
      <c r="T401" s="859"/>
      <c r="U401" s="857"/>
      <c r="V401" s="858" t="str">
        <f t="shared" si="95"/>
        <v/>
      </c>
      <c r="W401" s="590"/>
      <c r="X401" s="519"/>
      <c r="Y401" s="518" t="str">
        <f>IF(X401=0,"",VLOOKUP($X401,RentsUA!$A$12:$H$35,MATCH($D401,RentsUA!$A$12:$H$12,0),FALSE))</f>
        <v/>
      </c>
      <c r="Z401" s="647" t="str">
        <f t="shared" si="91"/>
        <v/>
      </c>
      <c r="AA401" s="1680" t="str">
        <f>IF(H401="","",IF(G401/HLOOKUP($H401,RentsUA!$M$8:$T$9,2,FALSE)&gt;1,"&gt; 80%","&lt;= 80%"))</f>
        <v/>
      </c>
      <c r="AB401" s="1448"/>
      <c r="AC401" s="1448"/>
      <c r="AD401" s="784"/>
      <c r="AE401" s="521"/>
      <c r="AF401" s="1050" t="str">
        <f>IF(AD401="","",IF(AD401=Lists!$U$3,M401,IF(AD401=Lists!$U$4,V401,IF(AD401=Lists!$U$5,Y401-L401,AE401))))</f>
        <v/>
      </c>
      <c r="AG401" s="518" t="str">
        <f t="shared" si="92"/>
        <v/>
      </c>
      <c r="AH401" s="588" t="str">
        <f t="shared" si="93"/>
        <v/>
      </c>
      <c r="AI401" s="588" t="str">
        <f>IF($AF401=0,0,IFERROR(($L401+$AF401)/(HLOOKUP($D401,RentsUA!$K$12:$Q$35,19,FALSE)),""))</f>
        <v/>
      </c>
      <c r="AJ401" s="588" t="str">
        <f>IF($AF401=0,0,IFERROR(($AF401+K401+L401)/(HLOOKUP($D401,RentsUA!$K$12:$Q$35,19,FALSE)),""))</f>
        <v/>
      </c>
      <c r="AK401" s="588" t="str">
        <f t="shared" si="96"/>
        <v/>
      </c>
      <c r="AL401" s="588" t="str">
        <f t="shared" si="97"/>
        <v/>
      </c>
      <c r="AM401" s="1448" t="str">
        <f t="shared" si="98"/>
        <v/>
      </c>
      <c r="AN401" s="1448" t="str">
        <f>IFERROR(AM401*(1+'7a.20YrDetails'!$F$9),"")</f>
        <v/>
      </c>
      <c r="AO401" s="1448" t="str">
        <f>IFERROR(AN401*(1+'7a.20YrDetails'!$F$9),"")</f>
        <v/>
      </c>
      <c r="AP401" s="1448" t="str">
        <f>IFERROR(AO401*(1+'7a.20YrDetails'!$F$9),"")</f>
        <v/>
      </c>
      <c r="AQ401" s="1448" t="str">
        <f>IFERROR(AP401*(1+'7a.20YrDetails'!$F$9),"")</f>
        <v/>
      </c>
      <c r="AR401" s="859"/>
      <c r="AS401" s="857"/>
      <c r="BP401" s="512" t="str">
        <f t="shared" si="99"/>
        <v/>
      </c>
      <c r="BR401" s="512" t="str">
        <f t="shared" si="94"/>
        <v/>
      </c>
    </row>
    <row r="402" spans="1:71" s="512" customFormat="1" ht="12.75">
      <c r="A402" s="514">
        <f t="shared" si="100"/>
        <v>390</v>
      </c>
      <c r="B402" s="592"/>
      <c r="C402" s="590"/>
      <c r="D402" s="515"/>
      <c r="E402" s="515"/>
      <c r="F402" s="516"/>
      <c r="G402" s="517"/>
      <c r="H402" s="515"/>
      <c r="I402" s="1341" t="str">
        <f>IFERROR(G402/HLOOKUP(H402,RentsUA!$B$8:$J$9,2),"")</f>
        <v/>
      </c>
      <c r="J402" s="515"/>
      <c r="K402" s="521"/>
      <c r="L402" s="858">
        <f t="shared" si="89"/>
        <v>0</v>
      </c>
      <c r="M402" s="856"/>
      <c r="N402" s="518">
        <f t="shared" si="90"/>
        <v>0</v>
      </c>
      <c r="O402" s="588" t="str">
        <f>IF($M402=0,"",IFERROR(($L402+$M402)/(HLOOKUP($D402,RentsUA!$K$12:$Q$35,19,FALSE)),""))</f>
        <v/>
      </c>
      <c r="P402" s="588" t="str">
        <f>IF($M402=0,"",IFERROR(($M402+K402+L402)/(HLOOKUP($D402,RentsUA!$K$12:$Q$35,19,FALSE)),""))</f>
        <v/>
      </c>
      <c r="Q402" s="519"/>
      <c r="R402" s="858" t="str">
        <f>IF($Q402=0,"",VLOOKUP($Q402,RentsUA!$A$12:$H$35,MATCH($D402,RentsUA!$A$12:$H$12,0),FALSE))</f>
        <v/>
      </c>
      <c r="S402" s="517"/>
      <c r="T402" s="859"/>
      <c r="U402" s="857"/>
      <c r="V402" s="858" t="str">
        <f t="shared" si="95"/>
        <v/>
      </c>
      <c r="W402" s="590"/>
      <c r="X402" s="519"/>
      <c r="Y402" s="518" t="str">
        <f>IF(X402=0,"",VLOOKUP($X402,RentsUA!$A$12:$H$35,MATCH($D402,RentsUA!$A$12:$H$12,0),FALSE))</f>
        <v/>
      </c>
      <c r="Z402" s="647" t="str">
        <f t="shared" si="91"/>
        <v/>
      </c>
      <c r="AA402" s="1680" t="str">
        <f>IF(H402="","",IF(G402/HLOOKUP($H402,RentsUA!$M$8:$T$9,2,FALSE)&gt;1,"&gt; 80%","&lt;= 80%"))</f>
        <v/>
      </c>
      <c r="AB402" s="1448"/>
      <c r="AC402" s="1448"/>
      <c r="AD402" s="784"/>
      <c r="AE402" s="521"/>
      <c r="AF402" s="1050" t="str">
        <f>IF(AD402="","",IF(AD402=Lists!$U$3,M402,IF(AD402=Lists!$U$4,V402,IF(AD402=Lists!$U$5,Y402-L402,AE402))))</f>
        <v/>
      </c>
      <c r="AG402" s="518" t="str">
        <f t="shared" si="92"/>
        <v/>
      </c>
      <c r="AH402" s="588" t="str">
        <f t="shared" si="93"/>
        <v/>
      </c>
      <c r="AI402" s="588" t="str">
        <f>IF($AF402=0,0,IFERROR(($L402+$AF402)/(HLOOKUP($D402,RentsUA!$K$12:$Q$35,19,FALSE)),""))</f>
        <v/>
      </c>
      <c r="AJ402" s="588" t="str">
        <f>IF($AF402=0,0,IFERROR(($AF402+K402+L402)/(HLOOKUP($D402,RentsUA!$K$12:$Q$35,19,FALSE)),""))</f>
        <v/>
      </c>
      <c r="AK402" s="588" t="str">
        <f t="shared" si="96"/>
        <v/>
      </c>
      <c r="AL402" s="588" t="str">
        <f t="shared" si="97"/>
        <v/>
      </c>
      <c r="AM402" s="1448" t="str">
        <f t="shared" si="98"/>
        <v/>
      </c>
      <c r="AN402" s="1448" t="str">
        <f>IFERROR(AM402*(1+'7a.20YrDetails'!$F$9),"")</f>
        <v/>
      </c>
      <c r="AO402" s="1448" t="str">
        <f>IFERROR(AN402*(1+'7a.20YrDetails'!$F$9),"")</f>
        <v/>
      </c>
      <c r="AP402" s="1448" t="str">
        <f>IFERROR(AO402*(1+'7a.20YrDetails'!$F$9),"")</f>
        <v/>
      </c>
      <c r="AQ402" s="1448" t="str">
        <f>IFERROR(AP402*(1+'7a.20YrDetails'!$F$9),"")</f>
        <v/>
      </c>
      <c r="AR402" s="859"/>
      <c r="AS402" s="857"/>
      <c r="BP402" s="512" t="str">
        <f t="shared" si="99"/>
        <v/>
      </c>
      <c r="BR402" s="512" t="str">
        <f t="shared" si="94"/>
        <v/>
      </c>
    </row>
    <row r="403" spans="1:71" s="512" customFormat="1" ht="12.75">
      <c r="A403" s="514">
        <f t="shared" si="100"/>
        <v>391</v>
      </c>
      <c r="B403" s="592"/>
      <c r="C403" s="590"/>
      <c r="D403" s="515"/>
      <c r="E403" s="515"/>
      <c r="F403" s="516"/>
      <c r="G403" s="517"/>
      <c r="H403" s="515"/>
      <c r="I403" s="1341" t="str">
        <f>IFERROR(G403/HLOOKUP(H403,RentsUA!$B$8:$J$9,2),"")</f>
        <v/>
      </c>
      <c r="J403" s="515"/>
      <c r="K403" s="521"/>
      <c r="L403" s="858">
        <f t="shared" si="89"/>
        <v>0</v>
      </c>
      <c r="M403" s="856"/>
      <c r="N403" s="518">
        <f t="shared" si="90"/>
        <v>0</v>
      </c>
      <c r="O403" s="588" t="str">
        <f>IF($M403=0,"",IFERROR(($L403+$M403)/(HLOOKUP($D403,RentsUA!$K$12:$Q$35,19,FALSE)),""))</f>
        <v/>
      </c>
      <c r="P403" s="588" t="str">
        <f>IF($M403=0,"",IFERROR(($M403+K403+L403)/(HLOOKUP($D403,RentsUA!$K$12:$Q$35,19,FALSE)),""))</f>
        <v/>
      </c>
      <c r="Q403" s="519"/>
      <c r="R403" s="858" t="str">
        <f>IF($Q403=0,"",VLOOKUP($Q403,RentsUA!$A$12:$H$35,MATCH($D403,RentsUA!$A$12:$H$12,0),FALSE))</f>
        <v/>
      </c>
      <c r="S403" s="517"/>
      <c r="T403" s="859"/>
      <c r="U403" s="857"/>
      <c r="V403" s="858" t="str">
        <f t="shared" si="95"/>
        <v/>
      </c>
      <c r="W403" s="590"/>
      <c r="X403" s="519"/>
      <c r="Y403" s="518" t="str">
        <f>IF(X403=0,"",VLOOKUP($X403,RentsUA!$A$12:$H$35,MATCH($D403,RentsUA!$A$12:$H$12,0),FALSE))</f>
        <v/>
      </c>
      <c r="Z403" s="647" t="str">
        <f t="shared" si="91"/>
        <v/>
      </c>
      <c r="AA403" s="1680" t="str">
        <f>IF(H403="","",IF(G403/HLOOKUP($H403,RentsUA!$M$8:$T$9,2,FALSE)&gt;1,"&gt; 80%","&lt;= 80%"))</f>
        <v/>
      </c>
      <c r="AB403" s="1448"/>
      <c r="AC403" s="1448"/>
      <c r="AD403" s="784"/>
      <c r="AE403" s="521"/>
      <c r="AF403" s="1050" t="str">
        <f>IF(AD403="","",IF(AD403=Lists!$U$3,M403,IF(AD403=Lists!$U$4,V403,IF(AD403=Lists!$U$5,Y403-L403,AE403))))</f>
        <v/>
      </c>
      <c r="AG403" s="518" t="str">
        <f t="shared" si="92"/>
        <v/>
      </c>
      <c r="AH403" s="588" t="str">
        <f t="shared" si="93"/>
        <v/>
      </c>
      <c r="AI403" s="588" t="str">
        <f>IF($AF403=0,0,IFERROR(($L403+$AF403)/(HLOOKUP($D403,RentsUA!$K$12:$Q$35,19,FALSE)),""))</f>
        <v/>
      </c>
      <c r="AJ403" s="588" t="str">
        <f>IF($AF403=0,0,IFERROR(($AF403+K403+L403)/(HLOOKUP($D403,RentsUA!$K$12:$Q$35,19,FALSE)),""))</f>
        <v/>
      </c>
      <c r="AK403" s="588" t="str">
        <f t="shared" si="96"/>
        <v/>
      </c>
      <c r="AL403" s="588" t="str">
        <f t="shared" si="97"/>
        <v/>
      </c>
      <c r="AM403" s="1448" t="str">
        <f t="shared" si="98"/>
        <v/>
      </c>
      <c r="AN403" s="1448" t="str">
        <f>IFERROR(AM403*(1+'7a.20YrDetails'!$F$9),"")</f>
        <v/>
      </c>
      <c r="AO403" s="1448" t="str">
        <f>IFERROR(AN403*(1+'7a.20YrDetails'!$F$9),"")</f>
        <v/>
      </c>
      <c r="AP403" s="1448" t="str">
        <f>IFERROR(AO403*(1+'7a.20YrDetails'!$F$9),"")</f>
        <v/>
      </c>
      <c r="AQ403" s="1448" t="str">
        <f>IFERROR(AP403*(1+'7a.20YrDetails'!$F$9),"")</f>
        <v/>
      </c>
      <c r="AR403" s="859"/>
      <c r="AS403" s="857"/>
      <c r="BP403" s="512" t="str">
        <f t="shared" si="99"/>
        <v/>
      </c>
      <c r="BR403" s="512" t="str">
        <f t="shared" si="94"/>
        <v/>
      </c>
    </row>
    <row r="404" spans="1:71" s="512" customFormat="1" ht="12.75">
      <c r="A404" s="514">
        <f t="shared" si="100"/>
        <v>392</v>
      </c>
      <c r="B404" s="592"/>
      <c r="C404" s="590"/>
      <c r="D404" s="515"/>
      <c r="E404" s="515"/>
      <c r="F404" s="516"/>
      <c r="G404" s="517"/>
      <c r="H404" s="515"/>
      <c r="I404" s="1341" t="str">
        <f>IFERROR(G404/HLOOKUP(H404,RentsUA!$B$8:$J$9,2),"")</f>
        <v/>
      </c>
      <c r="J404" s="515"/>
      <c r="K404" s="521"/>
      <c r="L404" s="858">
        <f t="shared" si="89"/>
        <v>0</v>
      </c>
      <c r="M404" s="856"/>
      <c r="N404" s="518">
        <f t="shared" si="90"/>
        <v>0</v>
      </c>
      <c r="O404" s="588" t="str">
        <f>IF($M404=0,"",IFERROR(($L404+$M404)/(HLOOKUP($D404,RentsUA!$K$12:$Q$35,19,FALSE)),""))</f>
        <v/>
      </c>
      <c r="P404" s="588" t="str">
        <f>IF($M404=0,"",IFERROR(($M404+K404+L404)/(HLOOKUP($D404,RentsUA!$K$12:$Q$35,19,FALSE)),""))</f>
        <v/>
      </c>
      <c r="Q404" s="519"/>
      <c r="R404" s="858" t="str">
        <f>IF($Q404=0,"",VLOOKUP($Q404,RentsUA!$A$12:$H$35,MATCH($D404,RentsUA!$A$12:$H$12,0),FALSE))</f>
        <v/>
      </c>
      <c r="S404" s="517"/>
      <c r="T404" s="859"/>
      <c r="U404" s="857"/>
      <c r="V404" s="858" t="str">
        <f t="shared" si="95"/>
        <v/>
      </c>
      <c r="W404" s="590"/>
      <c r="X404" s="519"/>
      <c r="Y404" s="518" t="str">
        <f>IF(X404=0,"",VLOOKUP($X404,RentsUA!$A$12:$H$35,MATCH($D404,RentsUA!$A$12:$H$12,0),FALSE))</f>
        <v/>
      </c>
      <c r="Z404" s="647" t="str">
        <f t="shared" si="91"/>
        <v/>
      </c>
      <c r="AA404" s="1680" t="str">
        <f>IF(H404="","",IF(G404/HLOOKUP($H404,RentsUA!$M$8:$T$9,2,FALSE)&gt;1,"&gt; 80%","&lt;= 80%"))</f>
        <v/>
      </c>
      <c r="AB404" s="1448"/>
      <c r="AC404" s="1448"/>
      <c r="AD404" s="784"/>
      <c r="AE404" s="521"/>
      <c r="AF404" s="1050" t="str">
        <f>IF(AD404="","",IF(AD404=Lists!$U$3,M404,IF(AD404=Lists!$U$4,V404,IF(AD404=Lists!$U$5,Y404-L404,AE404))))</f>
        <v/>
      </c>
      <c r="AG404" s="518" t="str">
        <f t="shared" si="92"/>
        <v/>
      </c>
      <c r="AH404" s="588" t="str">
        <f t="shared" si="93"/>
        <v/>
      </c>
      <c r="AI404" s="588" t="str">
        <f>IF($AF404=0,0,IFERROR(($L404+$AF404)/(HLOOKUP($D404,RentsUA!$K$12:$Q$35,19,FALSE)),""))</f>
        <v/>
      </c>
      <c r="AJ404" s="588" t="str">
        <f>IF($AF404=0,0,IFERROR(($AF404+K404+L404)/(HLOOKUP($D404,RentsUA!$K$12:$Q$35,19,FALSE)),""))</f>
        <v/>
      </c>
      <c r="AK404" s="588" t="str">
        <f t="shared" si="96"/>
        <v/>
      </c>
      <c r="AL404" s="588" t="str">
        <f t="shared" si="97"/>
        <v/>
      </c>
      <c r="AM404" s="1448" t="str">
        <f t="shared" si="98"/>
        <v/>
      </c>
      <c r="AN404" s="1448" t="str">
        <f>IFERROR(AM404*(1+'7a.20YrDetails'!$F$9),"")</f>
        <v/>
      </c>
      <c r="AO404" s="1448" t="str">
        <f>IFERROR(AN404*(1+'7a.20YrDetails'!$F$9),"")</f>
        <v/>
      </c>
      <c r="AP404" s="1448" t="str">
        <f>IFERROR(AO404*(1+'7a.20YrDetails'!$F$9),"")</f>
        <v/>
      </c>
      <c r="AQ404" s="1448" t="str">
        <f>IFERROR(AP404*(1+'7a.20YrDetails'!$F$9),"")</f>
        <v/>
      </c>
      <c r="AR404" s="859"/>
      <c r="AS404" s="857"/>
      <c r="BP404" s="512" t="str">
        <f t="shared" si="99"/>
        <v/>
      </c>
      <c r="BR404" s="512" t="str">
        <f t="shared" si="94"/>
        <v/>
      </c>
    </row>
    <row r="405" spans="1:71" s="512" customFormat="1" ht="12.75">
      <c r="A405" s="514">
        <f t="shared" si="100"/>
        <v>393</v>
      </c>
      <c r="B405" s="592"/>
      <c r="C405" s="590"/>
      <c r="D405" s="515"/>
      <c r="E405" s="515"/>
      <c r="F405" s="516"/>
      <c r="G405" s="517"/>
      <c r="H405" s="515"/>
      <c r="I405" s="1341" t="str">
        <f>IFERROR(G405/HLOOKUP(H405,RentsUA!$B$8:$J$9,2),"")</f>
        <v/>
      </c>
      <c r="J405" s="515"/>
      <c r="K405" s="521"/>
      <c r="L405" s="858">
        <f t="shared" si="89"/>
        <v>0</v>
      </c>
      <c r="M405" s="856"/>
      <c r="N405" s="518">
        <f t="shared" si="90"/>
        <v>0</v>
      </c>
      <c r="O405" s="588" t="str">
        <f>IF($M405=0,"",IFERROR(($L405+$M405)/(HLOOKUP($D405,RentsUA!$K$12:$Q$35,19,FALSE)),""))</f>
        <v/>
      </c>
      <c r="P405" s="588" t="str">
        <f>IF($M405=0,"",IFERROR(($M405+K405+L405)/(HLOOKUP($D405,RentsUA!$K$12:$Q$35,19,FALSE)),""))</f>
        <v/>
      </c>
      <c r="Q405" s="519"/>
      <c r="R405" s="858" t="str">
        <f>IF($Q405=0,"",VLOOKUP($Q405,RentsUA!$A$12:$H$35,MATCH($D405,RentsUA!$A$12:$H$12,0),FALSE))</f>
        <v/>
      </c>
      <c r="S405" s="517"/>
      <c r="T405" s="859"/>
      <c r="U405" s="857"/>
      <c r="V405" s="858" t="str">
        <f t="shared" si="95"/>
        <v/>
      </c>
      <c r="W405" s="590"/>
      <c r="X405" s="519"/>
      <c r="Y405" s="518" t="str">
        <f>IF(X405=0,"",VLOOKUP($X405,RentsUA!$A$12:$H$35,MATCH($D405,RentsUA!$A$12:$H$12,0),FALSE))</f>
        <v/>
      </c>
      <c r="Z405" s="647" t="str">
        <f t="shared" si="91"/>
        <v/>
      </c>
      <c r="AA405" s="1680" t="str">
        <f>IF(H405="","",IF(G405/HLOOKUP($H405,RentsUA!$M$8:$T$9,2,FALSE)&gt;1,"&gt; 80%","&lt;= 80%"))</f>
        <v/>
      </c>
      <c r="AB405" s="1448"/>
      <c r="AC405" s="1448"/>
      <c r="AD405" s="784"/>
      <c r="AE405" s="521"/>
      <c r="AF405" s="1050" t="str">
        <f>IF(AD405="","",IF(AD405=Lists!$U$3,M405,IF(AD405=Lists!$U$4,V405,IF(AD405=Lists!$U$5,Y405-L405,AE405))))</f>
        <v/>
      </c>
      <c r="AG405" s="518" t="str">
        <f t="shared" si="92"/>
        <v/>
      </c>
      <c r="AH405" s="588" t="str">
        <f t="shared" si="93"/>
        <v/>
      </c>
      <c r="AI405" s="588" t="str">
        <f>IF($AF405=0,0,IFERROR(($L405+$AF405)/(HLOOKUP($D405,RentsUA!$K$12:$Q$35,19,FALSE)),""))</f>
        <v/>
      </c>
      <c r="AJ405" s="588" t="str">
        <f>IF($AF405=0,0,IFERROR(($AF405+K405+L405)/(HLOOKUP($D405,RentsUA!$K$12:$Q$35,19,FALSE)),""))</f>
        <v/>
      </c>
      <c r="AK405" s="588" t="str">
        <f t="shared" si="96"/>
        <v/>
      </c>
      <c r="AL405" s="588" t="str">
        <f t="shared" si="97"/>
        <v/>
      </c>
      <c r="AM405" s="1448" t="str">
        <f t="shared" si="98"/>
        <v/>
      </c>
      <c r="AN405" s="1448" t="str">
        <f>IFERROR(AM405*(1+'7a.20YrDetails'!$F$9),"")</f>
        <v/>
      </c>
      <c r="AO405" s="1448" t="str">
        <f>IFERROR(AN405*(1+'7a.20YrDetails'!$F$9),"")</f>
        <v/>
      </c>
      <c r="AP405" s="1448" t="str">
        <f>IFERROR(AO405*(1+'7a.20YrDetails'!$F$9),"")</f>
        <v/>
      </c>
      <c r="AQ405" s="1448" t="str">
        <f>IFERROR(AP405*(1+'7a.20YrDetails'!$F$9),"")</f>
        <v/>
      </c>
      <c r="AR405" s="859"/>
      <c r="AS405" s="857"/>
      <c r="BP405" s="512" t="str">
        <f t="shared" si="99"/>
        <v/>
      </c>
      <c r="BR405" s="512" t="str">
        <f t="shared" si="94"/>
        <v/>
      </c>
    </row>
    <row r="406" spans="1:71" s="512" customFormat="1" ht="12.75">
      <c r="A406" s="514">
        <f t="shared" si="100"/>
        <v>394</v>
      </c>
      <c r="B406" s="592"/>
      <c r="C406" s="590"/>
      <c r="D406" s="515"/>
      <c r="E406" s="515"/>
      <c r="F406" s="516"/>
      <c r="G406" s="517"/>
      <c r="H406" s="515"/>
      <c r="I406" s="1341" t="str">
        <f>IFERROR(G406/HLOOKUP(H406,RentsUA!$B$8:$J$9,2),"")</f>
        <v/>
      </c>
      <c r="J406" s="515"/>
      <c r="K406" s="521"/>
      <c r="L406" s="858">
        <f t="shared" si="89"/>
        <v>0</v>
      </c>
      <c r="M406" s="856"/>
      <c r="N406" s="518">
        <f t="shared" si="90"/>
        <v>0</v>
      </c>
      <c r="O406" s="588" t="str">
        <f>IF($M406=0,"",IFERROR(($L406+$M406)/(HLOOKUP($D406,RentsUA!$K$12:$Q$35,19,FALSE)),""))</f>
        <v/>
      </c>
      <c r="P406" s="588" t="str">
        <f>IF($M406=0,"",IFERROR(($M406+K406+L406)/(HLOOKUP($D406,RentsUA!$K$12:$Q$35,19,FALSE)),""))</f>
        <v/>
      </c>
      <c r="Q406" s="519"/>
      <c r="R406" s="858" t="str">
        <f>IF($Q406=0,"",VLOOKUP($Q406,RentsUA!$A$12:$H$35,MATCH($D406,RentsUA!$A$12:$H$12,0),FALSE))</f>
        <v/>
      </c>
      <c r="S406" s="517"/>
      <c r="T406" s="859"/>
      <c r="U406" s="857"/>
      <c r="V406" s="858" t="str">
        <f t="shared" si="95"/>
        <v/>
      </c>
      <c r="W406" s="590"/>
      <c r="X406" s="519"/>
      <c r="Y406" s="518" t="str">
        <f>IF(X406=0,"",VLOOKUP($X406,RentsUA!$A$12:$H$35,MATCH($D406,RentsUA!$A$12:$H$12,0),FALSE))</f>
        <v/>
      </c>
      <c r="Z406" s="647" t="str">
        <f t="shared" si="91"/>
        <v/>
      </c>
      <c r="AA406" s="1680" t="str">
        <f>IF(H406="","",IF(G406/HLOOKUP($H406,RentsUA!$M$8:$T$9,2,FALSE)&gt;1,"&gt; 80%","&lt;= 80%"))</f>
        <v/>
      </c>
      <c r="AB406" s="1448"/>
      <c r="AC406" s="1448"/>
      <c r="AD406" s="784"/>
      <c r="AE406" s="521"/>
      <c r="AF406" s="1050" t="str">
        <f>IF(AD406="","",IF(AD406=Lists!$U$3,M406,IF(AD406=Lists!$U$4,V406,IF(AD406=Lists!$U$5,Y406-L406,AE406))))</f>
        <v/>
      </c>
      <c r="AG406" s="518" t="str">
        <f t="shared" si="92"/>
        <v/>
      </c>
      <c r="AH406" s="588" t="str">
        <f t="shared" si="93"/>
        <v/>
      </c>
      <c r="AI406" s="588" t="str">
        <f>IF($AF406=0,0,IFERROR(($L406+$AF406)/(HLOOKUP($D406,RentsUA!$K$12:$Q$35,19,FALSE)),""))</f>
        <v/>
      </c>
      <c r="AJ406" s="588" t="str">
        <f>IF($AF406=0,0,IFERROR(($AF406+K406+L406)/(HLOOKUP($D406,RentsUA!$K$12:$Q$35,19,FALSE)),""))</f>
        <v/>
      </c>
      <c r="AK406" s="588" t="str">
        <f t="shared" si="96"/>
        <v/>
      </c>
      <c r="AL406" s="588" t="str">
        <f t="shared" si="97"/>
        <v/>
      </c>
      <c r="AM406" s="1448" t="str">
        <f t="shared" si="98"/>
        <v/>
      </c>
      <c r="AN406" s="1448" t="str">
        <f>IFERROR(AM406*(1+'7a.20YrDetails'!$F$9),"")</f>
        <v/>
      </c>
      <c r="AO406" s="1448" t="str">
        <f>IFERROR(AN406*(1+'7a.20YrDetails'!$F$9),"")</f>
        <v/>
      </c>
      <c r="AP406" s="1448" t="str">
        <f>IFERROR(AO406*(1+'7a.20YrDetails'!$F$9),"")</f>
        <v/>
      </c>
      <c r="AQ406" s="1448" t="str">
        <f>IFERROR(AP406*(1+'7a.20YrDetails'!$F$9),"")</f>
        <v/>
      </c>
      <c r="AR406" s="859"/>
      <c r="AS406" s="857"/>
      <c r="BP406" s="512" t="str">
        <f t="shared" si="99"/>
        <v/>
      </c>
      <c r="BR406" s="512" t="str">
        <f t="shared" si="94"/>
        <v/>
      </c>
    </row>
    <row r="407" spans="1:71" s="512" customFormat="1" ht="12.75">
      <c r="A407" s="514">
        <f t="shared" si="100"/>
        <v>395</v>
      </c>
      <c r="B407" s="592"/>
      <c r="C407" s="590"/>
      <c r="D407" s="515"/>
      <c r="E407" s="515"/>
      <c r="F407" s="516"/>
      <c r="G407" s="517"/>
      <c r="H407" s="515"/>
      <c r="I407" s="1341" t="str">
        <f>IFERROR(G407/HLOOKUP(H407,RentsUA!$B$8:$J$9,2),"")</f>
        <v/>
      </c>
      <c r="J407" s="515"/>
      <c r="K407" s="521"/>
      <c r="L407" s="858">
        <f t="shared" si="89"/>
        <v>0</v>
      </c>
      <c r="M407" s="856"/>
      <c r="N407" s="518">
        <f t="shared" si="90"/>
        <v>0</v>
      </c>
      <c r="O407" s="588" t="str">
        <f>IF($M407=0,"",IFERROR(($L407+$M407)/(HLOOKUP($D407,RentsUA!$K$12:$Q$35,19,FALSE)),""))</f>
        <v/>
      </c>
      <c r="P407" s="588" t="str">
        <f>IF($M407=0,"",IFERROR(($M407+K407+L407)/(HLOOKUP($D407,RentsUA!$K$12:$Q$35,19,FALSE)),""))</f>
        <v/>
      </c>
      <c r="Q407" s="519"/>
      <c r="R407" s="858" t="str">
        <f>IF($Q407=0,"",VLOOKUP($Q407,RentsUA!$A$12:$H$35,MATCH($D407,RentsUA!$A$12:$H$12,0),FALSE))</f>
        <v/>
      </c>
      <c r="S407" s="517"/>
      <c r="T407" s="859"/>
      <c r="U407" s="857"/>
      <c r="V407" s="858" t="str">
        <f t="shared" si="95"/>
        <v/>
      </c>
      <c r="W407" s="590"/>
      <c r="X407" s="519"/>
      <c r="Y407" s="518" t="str">
        <f>IF(X407=0,"",VLOOKUP($X407,RentsUA!$A$12:$H$35,MATCH($D407,RentsUA!$A$12:$H$12,0),FALSE))</f>
        <v/>
      </c>
      <c r="Z407" s="647" t="str">
        <f t="shared" si="91"/>
        <v/>
      </c>
      <c r="AA407" s="1680" t="str">
        <f>IF(H407="","",IF(G407/HLOOKUP($H407,RentsUA!$M$8:$T$9,2,FALSE)&gt;1,"&gt; 80%","&lt;= 80%"))</f>
        <v/>
      </c>
      <c r="AB407" s="1448"/>
      <c r="AC407" s="1448"/>
      <c r="AD407" s="784"/>
      <c r="AE407" s="521"/>
      <c r="AF407" s="1050" t="str">
        <f>IF(AD407="","",IF(AD407=Lists!$U$3,M407,IF(AD407=Lists!$U$4,V407,IF(AD407=Lists!$U$5,Y407-L407,AE407))))</f>
        <v/>
      </c>
      <c r="AG407" s="518" t="str">
        <f t="shared" si="92"/>
        <v/>
      </c>
      <c r="AH407" s="588" t="str">
        <f t="shared" si="93"/>
        <v/>
      </c>
      <c r="AI407" s="588" t="str">
        <f>IF($AF407=0,0,IFERROR(($L407+$AF407)/(HLOOKUP($D407,RentsUA!$K$12:$Q$35,19,FALSE)),""))</f>
        <v/>
      </c>
      <c r="AJ407" s="588" t="str">
        <f>IF($AF407=0,0,IFERROR(($AF407+K407+L407)/(HLOOKUP($D407,RentsUA!$K$12:$Q$35,19,FALSE)),""))</f>
        <v/>
      </c>
      <c r="AK407" s="588" t="str">
        <f t="shared" si="96"/>
        <v/>
      </c>
      <c r="AL407" s="588" t="str">
        <f t="shared" si="97"/>
        <v/>
      </c>
      <c r="AM407" s="1448" t="str">
        <f t="shared" si="98"/>
        <v/>
      </c>
      <c r="AN407" s="1448" t="str">
        <f>IFERROR(AM407*(1+'7a.20YrDetails'!$F$9),"")</f>
        <v/>
      </c>
      <c r="AO407" s="1448" t="str">
        <f>IFERROR(AN407*(1+'7a.20YrDetails'!$F$9),"")</f>
        <v/>
      </c>
      <c r="AP407" s="1448" t="str">
        <f>IFERROR(AO407*(1+'7a.20YrDetails'!$F$9),"")</f>
        <v/>
      </c>
      <c r="AQ407" s="1448" t="str">
        <f>IFERROR(AP407*(1+'7a.20YrDetails'!$F$9),"")</f>
        <v/>
      </c>
      <c r="AR407" s="859"/>
      <c r="AS407" s="857"/>
      <c r="BP407" s="512" t="str">
        <f t="shared" si="99"/>
        <v/>
      </c>
      <c r="BR407" s="512" t="str">
        <f t="shared" si="94"/>
        <v/>
      </c>
    </row>
    <row r="408" spans="1:71" s="512" customFormat="1" ht="12.75">
      <c r="A408" s="514">
        <f t="shared" si="100"/>
        <v>396</v>
      </c>
      <c r="B408" s="592"/>
      <c r="C408" s="590"/>
      <c r="D408" s="515"/>
      <c r="E408" s="515"/>
      <c r="F408" s="516"/>
      <c r="G408" s="517"/>
      <c r="H408" s="515"/>
      <c r="I408" s="1341" t="str">
        <f>IFERROR(G408/HLOOKUP(H408,RentsUA!$B$8:$J$9,2),"")</f>
        <v/>
      </c>
      <c r="J408" s="515"/>
      <c r="K408" s="521"/>
      <c r="L408" s="858">
        <f t="shared" si="89"/>
        <v>0</v>
      </c>
      <c r="M408" s="856"/>
      <c r="N408" s="518">
        <f t="shared" si="90"/>
        <v>0</v>
      </c>
      <c r="O408" s="588" t="str">
        <f>IF($M408=0,"",IFERROR(($L408+$M408)/(HLOOKUP($D408,RentsUA!$K$12:$Q$35,19,FALSE)),""))</f>
        <v/>
      </c>
      <c r="P408" s="588" t="str">
        <f>IF($M408=0,"",IFERROR(($M408+K408+L408)/(HLOOKUP($D408,RentsUA!$K$12:$Q$35,19,FALSE)),""))</f>
        <v/>
      </c>
      <c r="Q408" s="519"/>
      <c r="R408" s="858" t="str">
        <f>IF($Q408=0,"",VLOOKUP($Q408,RentsUA!$A$12:$H$35,MATCH($D408,RentsUA!$A$12:$H$12,0),FALSE))</f>
        <v/>
      </c>
      <c r="S408" s="517"/>
      <c r="T408" s="859"/>
      <c r="U408" s="857"/>
      <c r="V408" s="858" t="str">
        <f t="shared" si="95"/>
        <v/>
      </c>
      <c r="W408" s="590"/>
      <c r="X408" s="519"/>
      <c r="Y408" s="518" t="str">
        <f>IF(X408=0,"",VLOOKUP($X408,RentsUA!$A$12:$H$35,MATCH($D408,RentsUA!$A$12:$H$12,0),FALSE))</f>
        <v/>
      </c>
      <c r="Z408" s="647" t="str">
        <f t="shared" si="91"/>
        <v/>
      </c>
      <c r="AA408" s="1680" t="str">
        <f>IF(H408="","",IF(G408/HLOOKUP($H408,RentsUA!$M$8:$T$9,2,FALSE)&gt;1,"&gt; 80%","&lt;= 80%"))</f>
        <v/>
      </c>
      <c r="AB408" s="1448"/>
      <c r="AC408" s="1448"/>
      <c r="AD408" s="784"/>
      <c r="AE408" s="521"/>
      <c r="AF408" s="1050" t="str">
        <f>IF(AD408="","",IF(AD408=Lists!$U$3,M408,IF(AD408=Lists!$U$4,V408,IF(AD408=Lists!$U$5,Y408-L408,AE408))))</f>
        <v/>
      </c>
      <c r="AG408" s="518" t="str">
        <f t="shared" si="92"/>
        <v/>
      </c>
      <c r="AH408" s="588" t="str">
        <f t="shared" si="93"/>
        <v/>
      </c>
      <c r="AI408" s="588" t="str">
        <f>IF($AF408=0,0,IFERROR(($L408+$AF408)/(HLOOKUP($D408,RentsUA!$K$12:$Q$35,19,FALSE)),""))</f>
        <v/>
      </c>
      <c r="AJ408" s="588" t="str">
        <f>IF($AF408=0,0,IFERROR(($AF408+K408+L408)/(HLOOKUP($D408,RentsUA!$K$12:$Q$35,19,FALSE)),""))</f>
        <v/>
      </c>
      <c r="AK408" s="588" t="str">
        <f t="shared" si="96"/>
        <v/>
      </c>
      <c r="AL408" s="588" t="str">
        <f t="shared" si="97"/>
        <v/>
      </c>
      <c r="AM408" s="1448" t="str">
        <f t="shared" si="98"/>
        <v/>
      </c>
      <c r="AN408" s="1448" t="str">
        <f>IFERROR(AM408*(1+'7a.20YrDetails'!$F$9),"")</f>
        <v/>
      </c>
      <c r="AO408" s="1448" t="str">
        <f>IFERROR(AN408*(1+'7a.20YrDetails'!$F$9),"")</f>
        <v/>
      </c>
      <c r="AP408" s="1448" t="str">
        <f>IFERROR(AO408*(1+'7a.20YrDetails'!$F$9),"")</f>
        <v/>
      </c>
      <c r="AQ408" s="1448" t="str">
        <f>IFERROR(AP408*(1+'7a.20YrDetails'!$F$9),"")</f>
        <v/>
      </c>
      <c r="AR408" s="859"/>
      <c r="AS408" s="857"/>
      <c r="BP408" s="512" t="str">
        <f t="shared" si="99"/>
        <v/>
      </c>
      <c r="BR408" s="512" t="str">
        <f t="shared" si="94"/>
        <v/>
      </c>
    </row>
    <row r="409" spans="1:71" s="512" customFormat="1" ht="12.75">
      <c r="A409" s="514">
        <f t="shared" si="100"/>
        <v>397</v>
      </c>
      <c r="B409" s="592"/>
      <c r="C409" s="590"/>
      <c r="D409" s="515"/>
      <c r="E409" s="515"/>
      <c r="F409" s="516"/>
      <c r="G409" s="517"/>
      <c r="H409" s="515"/>
      <c r="I409" s="1341" t="str">
        <f>IFERROR(G409/HLOOKUP(H409,RentsUA!$B$8:$J$9,2),"")</f>
        <v/>
      </c>
      <c r="J409" s="515"/>
      <c r="K409" s="521"/>
      <c r="L409" s="858">
        <f t="shared" si="89"/>
        <v>0</v>
      </c>
      <c r="M409" s="856"/>
      <c r="N409" s="518">
        <f t="shared" si="90"/>
        <v>0</v>
      </c>
      <c r="O409" s="588" t="str">
        <f>IF($M409=0,"",IFERROR(($L409+$M409)/(HLOOKUP($D409,RentsUA!$K$12:$Q$35,19,FALSE)),""))</f>
        <v/>
      </c>
      <c r="P409" s="588" t="str">
        <f>IF($M409=0,"",IFERROR(($M409+K409+L409)/(HLOOKUP($D409,RentsUA!$K$12:$Q$35,19,FALSE)),""))</f>
        <v/>
      </c>
      <c r="Q409" s="519"/>
      <c r="R409" s="858" t="str">
        <f>IF($Q409=0,"",VLOOKUP($Q409,RentsUA!$A$12:$H$35,MATCH($D409,RentsUA!$A$12:$H$12,0),FALSE))</f>
        <v/>
      </c>
      <c r="S409" s="517"/>
      <c r="T409" s="859"/>
      <c r="U409" s="857"/>
      <c r="V409" s="858" t="str">
        <f t="shared" si="95"/>
        <v/>
      </c>
      <c r="W409" s="590"/>
      <c r="X409" s="519"/>
      <c r="Y409" s="518" t="str">
        <f>IF(X409=0,"",VLOOKUP($X409,RentsUA!$A$12:$H$35,MATCH($D409,RentsUA!$A$12:$H$12,0),FALSE))</f>
        <v/>
      </c>
      <c r="Z409" s="647" t="str">
        <f t="shared" si="91"/>
        <v/>
      </c>
      <c r="AA409" s="1680" t="str">
        <f>IF(H409="","",IF(G409/HLOOKUP($H409,RentsUA!$M$8:$T$9,2,FALSE)&gt;1,"&gt; 80%","&lt;= 80%"))</f>
        <v/>
      </c>
      <c r="AB409" s="1448"/>
      <c r="AC409" s="1448"/>
      <c r="AD409" s="784"/>
      <c r="AE409" s="521"/>
      <c r="AF409" s="1050" t="str">
        <f>IF(AD409="","",IF(AD409=Lists!$U$3,M409,IF(AD409=Lists!$U$4,V409,IF(AD409=Lists!$U$5,Y409-L409,AE409))))</f>
        <v/>
      </c>
      <c r="AG409" s="518" t="str">
        <f t="shared" si="92"/>
        <v/>
      </c>
      <c r="AH409" s="588" t="str">
        <f t="shared" si="93"/>
        <v/>
      </c>
      <c r="AI409" s="588" t="str">
        <f>IF($AF409=0,0,IFERROR(($L409+$AF409)/(HLOOKUP($D409,RentsUA!$K$12:$Q$35,19,FALSE)),""))</f>
        <v/>
      </c>
      <c r="AJ409" s="588" t="str">
        <f>IF($AF409=0,0,IFERROR(($AF409+K409+L409)/(HLOOKUP($D409,RentsUA!$K$12:$Q$35,19,FALSE)),""))</f>
        <v/>
      </c>
      <c r="AK409" s="588" t="str">
        <f t="shared" si="96"/>
        <v/>
      </c>
      <c r="AL409" s="588" t="str">
        <f t="shared" si="97"/>
        <v/>
      </c>
      <c r="AM409" s="1448" t="str">
        <f t="shared" si="98"/>
        <v/>
      </c>
      <c r="AN409" s="1448" t="str">
        <f>IFERROR(AM409*(1+'7a.20YrDetails'!$F$9),"")</f>
        <v/>
      </c>
      <c r="AO409" s="1448" t="str">
        <f>IFERROR(AN409*(1+'7a.20YrDetails'!$F$9),"")</f>
        <v/>
      </c>
      <c r="AP409" s="1448" t="str">
        <f>IFERROR(AO409*(1+'7a.20YrDetails'!$F$9),"")</f>
        <v/>
      </c>
      <c r="AQ409" s="1448" t="str">
        <f>IFERROR(AP409*(1+'7a.20YrDetails'!$F$9),"")</f>
        <v/>
      </c>
      <c r="AR409" s="859"/>
      <c r="AS409" s="857"/>
      <c r="BP409" s="512" t="str">
        <f t="shared" si="99"/>
        <v/>
      </c>
      <c r="BR409" s="512" t="str">
        <f t="shared" si="94"/>
        <v/>
      </c>
    </row>
    <row r="410" spans="1:71" s="512" customFormat="1" ht="12.75">
      <c r="A410" s="514">
        <f t="shared" si="100"/>
        <v>398</v>
      </c>
      <c r="B410" s="592"/>
      <c r="C410" s="590"/>
      <c r="D410" s="515"/>
      <c r="E410" s="515"/>
      <c r="F410" s="516"/>
      <c r="G410" s="517"/>
      <c r="H410" s="515"/>
      <c r="I410" s="1341" t="str">
        <f>IFERROR(G410/HLOOKUP(H410,RentsUA!$B$8:$J$9,2),"")</f>
        <v/>
      </c>
      <c r="J410" s="515"/>
      <c r="K410" s="521"/>
      <c r="L410" s="858">
        <f t="shared" si="89"/>
        <v>0</v>
      </c>
      <c r="M410" s="856"/>
      <c r="N410" s="518">
        <f t="shared" si="90"/>
        <v>0</v>
      </c>
      <c r="O410" s="588" t="str">
        <f>IF($M410=0,"",IFERROR(($L410+$M410)/(HLOOKUP($D410,RentsUA!$K$12:$Q$35,19,FALSE)),""))</f>
        <v/>
      </c>
      <c r="P410" s="588" t="str">
        <f>IF($M410=0,"",IFERROR(($M410+K410+L410)/(HLOOKUP($D410,RentsUA!$K$12:$Q$35,19,FALSE)),""))</f>
        <v/>
      </c>
      <c r="Q410" s="519"/>
      <c r="R410" s="858" t="str">
        <f>IF($Q410=0,"",VLOOKUP($Q410,RentsUA!$A$12:$H$35,MATCH($D410,RentsUA!$A$12:$H$12,0),FALSE))</f>
        <v/>
      </c>
      <c r="S410" s="517"/>
      <c r="T410" s="859"/>
      <c r="U410" s="857"/>
      <c r="V410" s="858" t="str">
        <f t="shared" si="95"/>
        <v/>
      </c>
      <c r="W410" s="590"/>
      <c r="X410" s="519"/>
      <c r="Y410" s="518" t="str">
        <f>IF(X410=0,"",VLOOKUP($X410,RentsUA!$A$12:$H$35,MATCH($D410,RentsUA!$A$12:$H$12,0),FALSE))</f>
        <v/>
      </c>
      <c r="Z410" s="647" t="str">
        <f t="shared" si="91"/>
        <v/>
      </c>
      <c r="AA410" s="1680" t="str">
        <f>IF(H410="","",IF(G410/HLOOKUP($H410,RentsUA!$M$8:$T$9,2,FALSE)&gt;1,"&gt; 80%","&lt;= 80%"))</f>
        <v/>
      </c>
      <c r="AB410" s="1448"/>
      <c r="AC410" s="1448"/>
      <c r="AD410" s="784"/>
      <c r="AE410" s="521"/>
      <c r="AF410" s="1050" t="str">
        <f>IF(AD410="","",IF(AD410=Lists!$U$3,M410,IF(AD410=Lists!$U$4,V410,IF(AD410=Lists!$U$5,Y410-L410,AE410))))</f>
        <v/>
      </c>
      <c r="AG410" s="518" t="str">
        <f t="shared" si="92"/>
        <v/>
      </c>
      <c r="AH410" s="588" t="str">
        <f t="shared" si="93"/>
        <v/>
      </c>
      <c r="AI410" s="588" t="str">
        <f>IF($AF410=0,0,IFERROR(($L410+$AF410)/(HLOOKUP($D410,RentsUA!$K$12:$Q$35,19,FALSE)),""))</f>
        <v/>
      </c>
      <c r="AJ410" s="588" t="str">
        <f>IF($AF410=0,0,IFERROR(($AF410+K410+L410)/(HLOOKUP($D410,RentsUA!$K$12:$Q$35,19,FALSE)),""))</f>
        <v/>
      </c>
      <c r="AK410" s="588" t="str">
        <f t="shared" si="96"/>
        <v/>
      </c>
      <c r="AL410" s="588" t="str">
        <f t="shared" si="97"/>
        <v/>
      </c>
      <c r="AM410" s="1448" t="str">
        <f t="shared" si="98"/>
        <v/>
      </c>
      <c r="AN410" s="1448" t="str">
        <f>IFERROR(AM410*(1+'7a.20YrDetails'!$F$9),"")</f>
        <v/>
      </c>
      <c r="AO410" s="1448" t="str">
        <f>IFERROR(AN410*(1+'7a.20YrDetails'!$F$9),"")</f>
        <v/>
      </c>
      <c r="AP410" s="1448" t="str">
        <f>IFERROR(AO410*(1+'7a.20YrDetails'!$F$9),"")</f>
        <v/>
      </c>
      <c r="AQ410" s="1448" t="str">
        <f>IFERROR(AP410*(1+'7a.20YrDetails'!$F$9),"")</f>
        <v/>
      </c>
      <c r="AR410" s="859"/>
      <c r="AS410" s="857"/>
      <c r="BP410" s="512" t="str">
        <f t="shared" si="99"/>
        <v/>
      </c>
      <c r="BR410" s="512" t="str">
        <f t="shared" si="94"/>
        <v/>
      </c>
    </row>
    <row r="411" spans="1:71" s="512" customFormat="1" ht="12.75">
      <c r="A411" s="514">
        <f t="shared" si="100"/>
        <v>399</v>
      </c>
      <c r="B411" s="592"/>
      <c r="C411" s="590"/>
      <c r="D411" s="515"/>
      <c r="E411" s="515"/>
      <c r="F411" s="516"/>
      <c r="G411" s="517"/>
      <c r="H411" s="515"/>
      <c r="I411" s="1341" t="str">
        <f>IFERROR(G411/HLOOKUP(H411,RentsUA!$B$8:$J$9,2),"")</f>
        <v/>
      </c>
      <c r="J411" s="515"/>
      <c r="K411" s="521"/>
      <c r="L411" s="858">
        <f t="shared" si="89"/>
        <v>0</v>
      </c>
      <c r="M411" s="856"/>
      <c r="N411" s="518">
        <f t="shared" si="90"/>
        <v>0</v>
      </c>
      <c r="O411" s="588" t="str">
        <f>IF($M411=0,"",IFERROR(($L411+$M411)/(HLOOKUP($D411,RentsUA!$K$12:$Q$35,19,FALSE)),""))</f>
        <v/>
      </c>
      <c r="P411" s="588" t="str">
        <f>IF($M411=0,"",IFERROR(($M411+K411+L411)/(HLOOKUP($D411,RentsUA!$K$12:$Q$35,19,FALSE)),""))</f>
        <v/>
      </c>
      <c r="Q411" s="519"/>
      <c r="R411" s="858" t="str">
        <f>IF($Q411=0,"",VLOOKUP($Q411,RentsUA!$A$12:$H$35,MATCH($D411,RentsUA!$A$12:$H$12,0),FALSE))</f>
        <v/>
      </c>
      <c r="S411" s="517"/>
      <c r="T411" s="859"/>
      <c r="U411" s="857"/>
      <c r="V411" s="858" t="str">
        <f t="shared" si="95"/>
        <v/>
      </c>
      <c r="W411" s="590"/>
      <c r="X411" s="519"/>
      <c r="Y411" s="518" t="str">
        <f>IF(X411=0,"",VLOOKUP($X411,RentsUA!$A$12:$H$35,MATCH($D411,RentsUA!$A$12:$H$12,0),FALSE))</f>
        <v/>
      </c>
      <c r="Z411" s="647" t="str">
        <f t="shared" si="91"/>
        <v/>
      </c>
      <c r="AA411" s="1680" t="str">
        <f>IF(H411="","",IF(G411/HLOOKUP($H411,RentsUA!$M$8:$T$9,2,FALSE)&gt;1,"&gt; 80%","&lt;= 80%"))</f>
        <v/>
      </c>
      <c r="AB411" s="1448"/>
      <c r="AC411" s="1448"/>
      <c r="AD411" s="784"/>
      <c r="AE411" s="521"/>
      <c r="AF411" s="1050" t="str">
        <f>IF(AD411="","",IF(AD411=Lists!$U$3,M411,IF(AD411=Lists!$U$4,V411,IF(AD411=Lists!$U$5,Y411-L411,AE411))))</f>
        <v/>
      </c>
      <c r="AG411" s="518" t="str">
        <f t="shared" si="92"/>
        <v/>
      </c>
      <c r="AH411" s="588" t="str">
        <f t="shared" si="93"/>
        <v/>
      </c>
      <c r="AI411" s="588" t="str">
        <f>IF($AF411=0,0,IFERROR(($L411+$AF411)/(HLOOKUP($D411,RentsUA!$K$12:$Q$35,19,FALSE)),""))</f>
        <v/>
      </c>
      <c r="AJ411" s="588" t="str">
        <f>IF($AF411=0,0,IFERROR(($AF411+K411+L411)/(HLOOKUP($D411,RentsUA!$K$12:$Q$35,19,FALSE)),""))</f>
        <v/>
      </c>
      <c r="AK411" s="588" t="str">
        <f t="shared" si="96"/>
        <v/>
      </c>
      <c r="AL411" s="588" t="str">
        <f t="shared" si="97"/>
        <v/>
      </c>
      <c r="AM411" s="1448" t="str">
        <f t="shared" si="98"/>
        <v/>
      </c>
      <c r="AN411" s="1448" t="str">
        <f>IFERROR(AM411*(1+'7a.20YrDetails'!$F$9),"")</f>
        <v/>
      </c>
      <c r="AO411" s="1448" t="str">
        <f>IFERROR(AN411*(1+'7a.20YrDetails'!$F$9),"")</f>
        <v/>
      </c>
      <c r="AP411" s="1448" t="str">
        <f>IFERROR(AO411*(1+'7a.20YrDetails'!$F$9),"")</f>
        <v/>
      </c>
      <c r="AQ411" s="1448" t="str">
        <f>IFERROR(AP411*(1+'7a.20YrDetails'!$F$9),"")</f>
        <v/>
      </c>
      <c r="AR411" s="859"/>
      <c r="AS411" s="857"/>
      <c r="BP411" s="512" t="str">
        <f t="shared" si="99"/>
        <v/>
      </c>
      <c r="BQ411" s="5" t="str">
        <f t="array" ref="BQ411">IFERROR(INDEX($BP$13:$BP$412, MATCH(0, COUNTIF($BQ$12:$BQ410, $BP$13:$BP$412), 0)),"")</f>
        <v/>
      </c>
      <c r="BR411" s="512" t="str">
        <f t="shared" si="94"/>
        <v/>
      </c>
      <c r="BS411" s="512" t="str">
        <f t="array" ref="BS411">IFERROR(INDEX($BR$13:$BR$412, MATCH(0, COUNTIF($BS$12:$BS410, $BR$13:$BR$412), 0)),"")</f>
        <v/>
      </c>
    </row>
    <row r="412" spans="1:71" s="512" customFormat="1" ht="12.75">
      <c r="A412" s="514">
        <f t="shared" si="100"/>
        <v>400</v>
      </c>
      <c r="B412" s="592"/>
      <c r="C412" s="590"/>
      <c r="D412" s="515"/>
      <c r="E412" s="515"/>
      <c r="F412" s="516"/>
      <c r="G412" s="517"/>
      <c r="H412" s="515"/>
      <c r="I412" s="1341" t="str">
        <f>IFERROR(G412/HLOOKUP(H412,RentsUA!$B$8:$J$9,2),"")</f>
        <v/>
      </c>
      <c r="J412" s="515"/>
      <c r="K412" s="521"/>
      <c r="L412" s="858">
        <f t="shared" si="89"/>
        <v>0</v>
      </c>
      <c r="M412" s="856"/>
      <c r="N412" s="518">
        <f t="shared" si="90"/>
        <v>0</v>
      </c>
      <c r="O412" s="588" t="str">
        <f>IF($M412=0,"",IFERROR(($L412+$M412)/(HLOOKUP($D412,RentsUA!$K$12:$Q$35,19,FALSE)),""))</f>
        <v/>
      </c>
      <c r="P412" s="588" t="str">
        <f>IF($M412=0,"",IFERROR(($M412+K412+L412)/(HLOOKUP($D412,RentsUA!$K$12:$Q$35,19,FALSE)),""))</f>
        <v/>
      </c>
      <c r="Q412" s="519"/>
      <c r="R412" s="858" t="str">
        <f>IF($Q412=0,"",VLOOKUP($Q412,RentsUA!$A$12:$H$35,MATCH($D412,RentsUA!$A$12:$H$12,0),FALSE))</f>
        <v/>
      </c>
      <c r="S412" s="517"/>
      <c r="T412" s="859"/>
      <c r="U412" s="857"/>
      <c r="V412" s="858" t="str">
        <f t="shared" si="95"/>
        <v/>
      </c>
      <c r="W412" s="590"/>
      <c r="X412" s="519"/>
      <c r="Y412" s="518" t="str">
        <f>IF(X412=0,"",VLOOKUP($X412,RentsUA!$A$12:$H$35,MATCH($D412,RentsUA!$A$12:$H$12,0),FALSE))</f>
        <v/>
      </c>
      <c r="Z412" s="647" t="str">
        <f t="shared" si="91"/>
        <v/>
      </c>
      <c r="AA412" s="1680" t="str">
        <f>IF(H412="","",IF(G412/HLOOKUP($H412,RentsUA!$M$8:$T$9,2,FALSE)&gt;1,"&gt; 80%","&lt;= 80%"))</f>
        <v/>
      </c>
      <c r="AB412" s="1448"/>
      <c r="AC412" s="1448"/>
      <c r="AD412" s="784"/>
      <c r="AE412" s="521"/>
      <c r="AF412" s="1050" t="str">
        <f>IF(AD412="","",IF(AD412=Lists!$U$3,M412,IF(AD412=Lists!$U$4,V412,IF(AD412=Lists!$U$5,Y412-L412,AE412))))</f>
        <v/>
      </c>
      <c r="AG412" s="518" t="str">
        <f t="shared" si="92"/>
        <v/>
      </c>
      <c r="AH412" s="588" t="str">
        <f t="shared" si="93"/>
        <v/>
      </c>
      <c r="AI412" s="588" t="str">
        <f>IF($AF412=0,0,IFERROR(($L412+$AF412)/(HLOOKUP($D412,RentsUA!$K$12:$Q$35,19,FALSE)),""))</f>
        <v/>
      </c>
      <c r="AJ412" s="588" t="str">
        <f>IF($AF412=0,0,IFERROR(($AF412+K412+L412)/(HLOOKUP($D412,RentsUA!$K$12:$Q$35,19,FALSE)),""))</f>
        <v/>
      </c>
      <c r="AK412" s="588" t="str">
        <f t="shared" si="96"/>
        <v/>
      </c>
      <c r="AL412" s="588" t="str">
        <f t="shared" si="97"/>
        <v/>
      </c>
      <c r="AM412" s="1448" t="str">
        <f t="shared" si="98"/>
        <v/>
      </c>
      <c r="AN412" s="1448" t="str">
        <f>IFERROR(AM412*(1+'7a.20YrDetails'!$F$9),"")</f>
        <v/>
      </c>
      <c r="AO412" s="1448" t="str">
        <f>IFERROR(AN412*(1+'7a.20YrDetails'!$F$9),"")</f>
        <v/>
      </c>
      <c r="AP412" s="1448" t="str">
        <f>IFERROR(AO412*(1+'7a.20YrDetails'!$F$9),"")</f>
        <v/>
      </c>
      <c r="AQ412" s="1448" t="str">
        <f>IFERROR(AP412*(1+'7a.20YrDetails'!$F$9),"")</f>
        <v/>
      </c>
      <c r="AR412" s="859"/>
      <c r="AS412" s="857"/>
      <c r="BP412" s="512" t="str">
        <f t="shared" si="99"/>
        <v/>
      </c>
      <c r="BQ412" s="5" t="str">
        <f t="array" ref="BQ412">IFERROR(INDEX($BP$13:$BP$412, MATCH(0, COUNTIF($BQ$12:$BQ411, $BP$13:$BP$412), 0)),"")</f>
        <v/>
      </c>
      <c r="BR412" s="512" t="str">
        <f t="shared" si="94"/>
        <v/>
      </c>
      <c r="BS412" s="512" t="str">
        <f t="array" ref="BS412">IFERROR(INDEX($BR$13:$BR$412, MATCH(0, COUNTIF($BS$12:$BS411, $BR$13:$BR$412), 0)),"")</f>
        <v/>
      </c>
    </row>
    <row r="414" spans="1:71" ht="15">
      <c r="J414" s="1495"/>
      <c r="K414" s="1491"/>
      <c r="AD414" s="1489"/>
      <c r="AF414" s="1491"/>
      <c r="AG414" s="1491"/>
      <c r="AH414" s="1491"/>
    </row>
    <row r="415" spans="1:71" ht="15">
      <c r="J415" s="1495"/>
      <c r="K415" s="1491"/>
      <c r="AD415" s="1489"/>
      <c r="AF415" s="1491"/>
      <c r="AG415" s="1491"/>
      <c r="AH415" s="1491"/>
    </row>
  </sheetData>
  <sheetProtection algorithmName="SHA-512" hashValue="qfyVI44nCJSsJWweYOWLFDKpOeAm4nLWmiDpOPrLeu460L8dq9AehnVnjcfFxDHxF1s+IfcsoJiHDJ4Ams19Dg==" saltValue="Qd/KmhYcBStG/iRgxrMsZw==" spinCount="100000" sheet="1" objects="1" scenarios="1" selectLockedCells="1" autoFilter="0"/>
  <autoFilter ref="B10:AK412">
    <filterColumn colId="21">
      <filters blank="1"/>
    </filterColumn>
  </autoFilter>
  <customSheetViews>
    <customSheetView guid="{B92ED4D4-4566-4043-8B76-FD708F820076}" showGridLines="0" hiddenRows="1">
      <selection activeCell="C6" sqref="C6"/>
      <colBreaks count="2" manualBreakCount="2">
        <brk id="10" max="410" man="1"/>
        <brk id="19" max="410" man="1"/>
      </colBreaks>
      <pageMargins left="0.7" right="0.7" top="0.75" bottom="0.75" header="0.3" footer="0.3"/>
      <pageSetup scale="80" orientation="landscape" r:id="rId1"/>
    </customSheetView>
    <customSheetView guid="{332023D0-60C3-4A29-9DCC-CDA10E0C090D}" scale="115" showGridLines="0" hiddenRows="1" hiddenColumns="1" topLeftCell="N1">
      <selection activeCell="W9" sqref="W9"/>
      <colBreaks count="1" manualBreakCount="1">
        <brk id="12" max="410" man="1"/>
      </colBreaks>
      <pageMargins left="0.7" right="0.7" top="0.75" bottom="0.75" header="0.3" footer="0.3"/>
      <pageSetup scale="80" orientation="landscape" r:id="rId2"/>
    </customSheetView>
  </customSheetViews>
  <mergeCells count="36">
    <mergeCell ref="AM11:AM12"/>
    <mergeCell ref="AP11:AP12"/>
    <mergeCell ref="AQ11:AQ12"/>
    <mergeCell ref="P11:P12"/>
    <mergeCell ref="AJ11:AJ12"/>
    <mergeCell ref="AL11:AL12"/>
    <mergeCell ref="AN11:AN12"/>
    <mergeCell ref="AO11:AO12"/>
    <mergeCell ref="AK11:AK12"/>
    <mergeCell ref="AI11:AI12"/>
    <mergeCell ref="Z11:Z12"/>
    <mergeCell ref="AD11:AD12"/>
    <mergeCell ref="AE11:AE12"/>
    <mergeCell ref="AF11:AF12"/>
    <mergeCell ref="AG11:AG12"/>
    <mergeCell ref="AH11:AH12"/>
    <mergeCell ref="A10:A12"/>
    <mergeCell ref="B10:B12"/>
    <mergeCell ref="C10:C12"/>
    <mergeCell ref="D10:D12"/>
    <mergeCell ref="F10:F12"/>
    <mergeCell ref="X11:X12"/>
    <mergeCell ref="Y11:Y12"/>
    <mergeCell ref="W11:W12"/>
    <mergeCell ref="AB11:AB12"/>
    <mergeCell ref="G10:G12"/>
    <mergeCell ref="H10:H12"/>
    <mergeCell ref="J10:J12"/>
    <mergeCell ref="K10:K12"/>
    <mergeCell ref="L10:L12"/>
    <mergeCell ref="M11:M12"/>
    <mergeCell ref="I10:I12"/>
    <mergeCell ref="N11:N12"/>
    <mergeCell ref="O11:O12"/>
    <mergeCell ref="V11:V12"/>
    <mergeCell ref="AA11:AA12"/>
  </mergeCells>
  <conditionalFormatting sqref="AE13:AE412">
    <cfRule type="expression" dxfId="63" priority="18">
      <formula>$AD13:$AD412="Other Tenant Rent Amount"</formula>
    </cfRule>
  </conditionalFormatting>
  <conditionalFormatting sqref="T13:U412">
    <cfRule type="expression" dxfId="62" priority="10">
      <formula>$S13&lt;&gt;""</formula>
    </cfRule>
  </conditionalFormatting>
  <conditionalFormatting sqref="K13:K412">
    <cfRule type="expression" dxfId="61" priority="7">
      <formula>$J13=0</formula>
    </cfRule>
    <cfRule type="expression" dxfId="60" priority="9">
      <formula>$J13&lt;&gt;"none"</formula>
    </cfRule>
  </conditionalFormatting>
  <conditionalFormatting sqref="I8:I9">
    <cfRule type="expression" dxfId="59" priority="5">
      <formula>$H$8&lt;&gt;""</formula>
    </cfRule>
  </conditionalFormatting>
  <conditionalFormatting sqref="AR13">
    <cfRule type="expression" dxfId="58" priority="4">
      <formula>$S13&lt;&gt;""</formula>
    </cfRule>
  </conditionalFormatting>
  <conditionalFormatting sqref="AR53:AR412">
    <cfRule type="expression" dxfId="57" priority="3">
      <formula>$S53&lt;&gt;""</formula>
    </cfRule>
  </conditionalFormatting>
  <conditionalFormatting sqref="AR14:AR52">
    <cfRule type="expression" dxfId="56" priority="2">
      <formula>$S14&lt;&gt;""</formula>
    </cfRule>
  </conditionalFormatting>
  <conditionalFormatting sqref="AA13:AA412">
    <cfRule type="containsText" dxfId="55" priority="1" operator="containsText" text="&gt;">
      <formula>NOT(ISERROR(SEARCH("&gt;",AA13)))</formula>
    </cfRule>
  </conditionalFormatting>
  <dataValidations count="12">
    <dataValidation type="list" allowBlank="1" showInputMessage="1" showErrorMessage="1" promptTitle="Rental Assistance Type" prompt="choose from the list" sqref="J13:J412">
      <formula1>Subsidy</formula1>
    </dataValidation>
    <dataValidation type="whole" operator="greaterThanOrEqual" allowBlank="1" showInputMessage="1" showErrorMessage="1" error="numbers only in this field!" sqref="K13:M412 G13:G412">
      <formula1>0</formula1>
    </dataValidation>
    <dataValidation type="list" allowBlank="1" showInputMessage="1" showErrorMessage="1" sqref="AD13:AD412">
      <formula1>ProposedRentTypes</formula1>
    </dataValidation>
    <dataValidation type="list" operator="greaterThanOrEqual" allowBlank="1" showInputMessage="1" showErrorMessage="1" error="numbers only in this field!" sqref="H13:H412">
      <formula1>HHSize</formula1>
    </dataValidation>
    <dataValidation allowBlank="1" showInputMessage="1" showErrorMessage="1" errorTitle="Date required" error="Enter date &quot;m/d/yyyy&quot; like &quot;1/1/2000&quot;." prompt="Enter date &quot;m/d/yyyy&quot; like &quot;1/1/2000&quot;. _x000a_" sqref="AN5:AO5 C8 V7 AI6 AR5:AS5 F13:F412"/>
    <dataValidation type="list" allowBlank="1" showInputMessage="1" showErrorMessage="1" promptTitle="Unit Size" prompt="choose from the list" sqref="D13:D412">
      <formula1>UnitType</formula1>
    </dataValidation>
    <dataValidation type="list" allowBlank="1" showInputMessage="1" showErrorMessage="1" sqref="W13:W412 C13:C412">
      <formula1>Restriction</formula1>
    </dataValidation>
    <dataValidation type="list" operator="greaterThanOrEqual" allowBlank="1" showInputMessage="1" showErrorMessage="1" error="numbers only in this field!" sqref="T13:T412 Q13:Q412 AR13:AR412 X13:X412">
      <formula1>IncomeLevel</formula1>
    </dataValidation>
    <dataValidation operator="greaterThanOrEqual" allowBlank="1" showInputMessage="1" error="numbers only in this field!" sqref="R13:R412 U13:U412 AS13:AS412"/>
    <dataValidation type="list" operator="greaterThanOrEqual" allowBlank="1" showInputMessage="1" error="numbers only in this field!" sqref="S13:S412">
      <formula1>ExDevtAMI</formula1>
    </dataValidation>
    <dataValidation operator="greaterThanOrEqual" allowBlank="1" showInputMessage="1" showErrorMessage="1" error="numbers only in this field!" sqref="I13:I412"/>
    <dataValidation allowBlank="1" promptTitle="Unit Size" prompt="choose from the list" sqref="E13:E412"/>
  </dataValidations>
  <pageMargins left="0.5" right="0.5" top="0.75" bottom="0.75" header="0.3" footer="0.3"/>
  <pageSetup scale="44" pageOrder="overThenDown" orientation="landscape" r:id="rId3"/>
  <headerFooter>
    <oddHeader>&amp;CMOHCD Proforma - Exisitng Project Rent Roll</oddHeader>
    <oddFooter>&amp;R&amp;P of &amp;N</oddFooter>
  </headerFooter>
  <colBreaks count="1" manualBreakCount="1">
    <brk id="12" min="1" max="411" man="1"/>
  </colBreaks>
  <drawing r:id="rId4"/>
  <legacyDrawing r:id="rId5"/>
  <mc:AlternateContent xmlns:mc="http://schemas.openxmlformats.org/markup-compatibility/2006">
    <mc:Choice Requires="x14">
      <controls>
        <mc:AlternateContent xmlns:mc="http://schemas.openxmlformats.org/markup-compatibility/2006">
          <mc:Choice Requires="x14">
            <control shapeId="98314" r:id="rId6" name="Button 10">
              <controlPr defaultSize="0" print="0" autoFill="0" autoPict="0" macro="[0]!NoChangeRestriction">
                <anchor moveWithCells="1" sizeWithCells="1">
                  <from>
                    <xdr:col>22</xdr:col>
                    <xdr:colOff>66675</xdr:colOff>
                    <xdr:row>11</xdr:row>
                    <xdr:rowOff>866775</xdr:rowOff>
                  </from>
                  <to>
                    <xdr:col>22</xdr:col>
                    <xdr:colOff>885825</xdr:colOff>
                    <xdr:row>11</xdr:row>
                    <xdr:rowOff>1095375</xdr:rowOff>
                  </to>
                </anchor>
              </controlPr>
            </control>
          </mc:Choice>
        </mc:AlternateContent>
        <mc:AlternateContent xmlns:mc="http://schemas.openxmlformats.org/markup-compatibility/2006">
          <mc:Choice Requires="x14">
            <control shapeId="98316" r:id="rId7" name="Button 12">
              <controlPr defaultSize="0" print="0" autoFill="0" autoPict="0" macro="[0]!NoChangeRent">
                <anchor moveWithCells="1" sizeWithCells="1">
                  <from>
                    <xdr:col>23</xdr:col>
                    <xdr:colOff>66675</xdr:colOff>
                    <xdr:row>11</xdr:row>
                    <xdr:rowOff>866775</xdr:rowOff>
                  </from>
                  <to>
                    <xdr:col>23</xdr:col>
                    <xdr:colOff>885825</xdr:colOff>
                    <xdr:row>11</xdr:row>
                    <xdr:rowOff>1095375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59999389629810485"/>
    <pageSetUpPr fitToPage="1"/>
  </sheetPr>
  <dimension ref="A1:K445"/>
  <sheetViews>
    <sheetView showGridLines="0" zoomScaleNormal="100" workbookViewId="0">
      <pane xSplit="3" ySplit="8" topLeftCell="D93" activePane="bottomRight" state="frozen"/>
      <selection activeCell="A9" sqref="A9:B9"/>
      <selection pane="topRight" activeCell="A9" sqref="A9:B9"/>
      <selection pane="bottomLeft" activeCell="A9" sqref="A9:B9"/>
      <selection pane="bottomRight" activeCell="E28" sqref="E28"/>
    </sheetView>
  </sheetViews>
  <sheetFormatPr defaultColWidth="0" defaultRowHeight="15" zeroHeight="1"/>
  <cols>
    <col min="1" max="1" width="2.85546875" style="915" customWidth="1"/>
    <col min="2" max="2" width="2.85546875" style="887" customWidth="1"/>
    <col min="3" max="3" width="36.5703125" style="887" bestFit="1" customWidth="1"/>
    <col min="4" max="4" width="14.7109375" style="889" customWidth="1"/>
    <col min="5" max="7" width="14.7109375" style="887" customWidth="1"/>
    <col min="8" max="8" width="14.7109375" style="900" customWidth="1"/>
    <col min="9" max="9" width="38.85546875" style="887" customWidth="1"/>
    <col min="10" max="10" width="7" style="892" customWidth="1"/>
    <col min="11" max="11" width="0" style="887" hidden="1" customWidth="1"/>
    <col min="12" max="16384" width="9.140625" style="887" hidden="1"/>
  </cols>
  <sheetData>
    <row r="1" spans="1:11">
      <c r="A1" s="770" t="s">
        <v>2</v>
      </c>
      <c r="C1" s="908"/>
      <c r="D1" s="903" t="str">
        <f>IF('1.GeneralProjectInfo'!$D$3&lt;&gt;"",'1.GeneralProjectInfo'!$D$3,"")</f>
        <v/>
      </c>
      <c r="E1" s="891"/>
      <c r="F1" s="891"/>
      <c r="G1" s="770" t="s">
        <v>495</v>
      </c>
      <c r="H1" s="895" t="str">
        <f>IF('1.GeneralProjectInfo'!$A$17&lt;&gt;"",'1.GeneralProjectInfo'!$A$17,"")</f>
        <v/>
      </c>
      <c r="I1" s="981" t="str">
        <f>IF(SmallSites=TRUE,"Small Sites Project","")</f>
        <v/>
      </c>
      <c r="K1" s="893"/>
    </row>
    <row r="2" spans="1:11">
      <c r="A2" s="770" t="s">
        <v>65</v>
      </c>
      <c r="C2" s="908"/>
      <c r="D2" s="891" t="str">
        <f>IF('1.GeneralProjectInfo'!$A$13&lt;&gt;"",'1.GeneralProjectInfo'!$A$13,"")</f>
        <v/>
      </c>
      <c r="E2" s="894"/>
      <c r="F2" s="894"/>
      <c r="G2" s="935" t="s">
        <v>726</v>
      </c>
      <c r="H2" s="932"/>
      <c r="I2" s="981" t="str">
        <f>IF(LOSP=TRUE,"LOSP Project","")</f>
        <v/>
      </c>
      <c r="K2" s="893"/>
    </row>
    <row r="3" spans="1:11" ht="15" customHeight="1">
      <c r="A3" s="770" t="s">
        <v>66</v>
      </c>
      <c r="C3" s="908"/>
      <c r="D3" s="902" t="str">
        <f>IF('1.GeneralProjectInfo'!$E$13&lt;&gt;"",CONCATENATE('1.GeneralProjectInfo'!$E$13," ",'1.GeneralProjectInfo'!$G$13," ",'1.GeneralProjectInfo'!$I$13),"")</f>
        <v/>
      </c>
      <c r="E3" s="902"/>
      <c r="F3" s="902"/>
      <c r="G3" s="770" t="s">
        <v>724</v>
      </c>
      <c r="H3" s="931" t="str">
        <f>IF('1.GeneralProjectInfo'!$K$17&lt;&gt;"",'1.GeneralProjectInfo'!$K$17,"")</f>
        <v/>
      </c>
      <c r="K3" s="893"/>
    </row>
    <row r="4" spans="1:11">
      <c r="A4" s="770" t="s">
        <v>59</v>
      </c>
      <c r="C4" s="908"/>
      <c r="D4" s="1051" t="str">
        <f>IF('1.GeneralProjectInfo'!$D$19&lt;&gt;"",'1.GeneralProjectInfo'!$D$19,"")</f>
        <v/>
      </c>
      <c r="E4" s="894"/>
      <c r="F4" s="894"/>
      <c r="G4" s="908"/>
      <c r="H4" s="895"/>
      <c r="K4" s="893"/>
    </row>
    <row r="5" spans="1:11">
      <c r="A5" s="909"/>
      <c r="D5" s="894"/>
      <c r="E5" s="896"/>
      <c r="F5" s="910"/>
      <c r="G5" s="895"/>
      <c r="H5" s="887"/>
      <c r="K5" s="893"/>
    </row>
    <row r="6" spans="1:11">
      <c r="A6" s="887"/>
      <c r="D6" s="905"/>
      <c r="E6" s="900"/>
      <c r="F6" s="906"/>
      <c r="H6" s="900" t="s">
        <v>723</v>
      </c>
      <c r="I6" s="907" t="s">
        <v>0</v>
      </c>
      <c r="K6" s="893"/>
    </row>
    <row r="7" spans="1:11">
      <c r="A7" s="911" t="s">
        <v>722</v>
      </c>
      <c r="C7" s="911"/>
      <c r="D7" s="912">
        <f>D99</f>
        <v>0</v>
      </c>
      <c r="E7" s="912">
        <f>E99</f>
        <v>0</v>
      </c>
      <c r="F7" s="912">
        <f>F99</f>
        <v>0</v>
      </c>
      <c r="G7" s="912">
        <f>G99</f>
        <v>0</v>
      </c>
      <c r="H7" s="912">
        <f>SUM(D7:G7)</f>
        <v>0</v>
      </c>
      <c r="I7" s="1463"/>
    </row>
    <row r="8" spans="1:11">
      <c r="A8" s="900"/>
      <c r="C8" s="913" t="s">
        <v>1157</v>
      </c>
      <c r="D8" s="890" t="s">
        <v>1096</v>
      </c>
      <c r="E8" s="930"/>
      <c r="F8" s="930"/>
      <c r="G8" s="930"/>
      <c r="H8" s="888"/>
      <c r="I8" s="1452"/>
    </row>
    <row r="9" spans="1:11">
      <c r="A9" s="911" t="s">
        <v>721</v>
      </c>
      <c r="C9" s="911"/>
      <c r="E9" s="889"/>
      <c r="F9" s="889"/>
      <c r="G9" s="889"/>
      <c r="H9" s="888"/>
      <c r="I9" s="1452"/>
    </row>
    <row r="10" spans="1:11">
      <c r="A10" s="911"/>
      <c r="C10" s="911"/>
      <c r="E10" s="889"/>
      <c r="F10" s="889"/>
      <c r="G10" s="889"/>
      <c r="H10" s="888"/>
      <c r="I10" s="1452"/>
    </row>
    <row r="11" spans="1:11">
      <c r="A11" s="900" t="s">
        <v>720</v>
      </c>
      <c r="C11" s="914"/>
      <c r="D11" s="886"/>
      <c r="E11" s="886"/>
      <c r="F11" s="886"/>
      <c r="G11" s="886"/>
      <c r="H11" s="885"/>
      <c r="I11" s="1453"/>
    </row>
    <row r="12" spans="1:11" ht="14.25">
      <c r="A12" s="887"/>
      <c r="B12" s="915"/>
      <c r="C12" s="916" t="s">
        <v>719</v>
      </c>
      <c r="D12" s="926"/>
      <c r="E12" s="926"/>
      <c r="F12" s="926"/>
      <c r="G12" s="926"/>
      <c r="H12" s="881">
        <f>SUM(D12:G12)</f>
        <v>0</v>
      </c>
      <c r="I12" s="1454"/>
    </row>
    <row r="13" spans="1:11" ht="14.25">
      <c r="A13" s="887"/>
      <c r="B13" s="915"/>
      <c r="C13" s="916" t="s">
        <v>718</v>
      </c>
      <c r="D13" s="926"/>
      <c r="E13" s="926"/>
      <c r="F13" s="926"/>
      <c r="G13" s="926"/>
      <c r="H13" s="881">
        <f>SUM(D13:G13)</f>
        <v>0</v>
      </c>
      <c r="I13" s="1454"/>
    </row>
    <row r="14" spans="1:11" ht="14.25">
      <c r="A14" s="887"/>
      <c r="B14" s="915"/>
      <c r="C14" s="916" t="s">
        <v>717</v>
      </c>
      <c r="D14" s="926"/>
      <c r="E14" s="926"/>
      <c r="F14" s="926"/>
      <c r="G14" s="926"/>
      <c r="H14" s="881">
        <f>SUM(D14:G14)</f>
        <v>0</v>
      </c>
      <c r="I14" s="1454"/>
    </row>
    <row r="15" spans="1:11" s="899" customFormat="1" ht="14.25">
      <c r="A15" s="887"/>
      <c r="B15" s="897"/>
      <c r="C15" s="916" t="s">
        <v>716</v>
      </c>
      <c r="D15" s="926"/>
      <c r="E15" s="926"/>
      <c r="F15" s="926"/>
      <c r="G15" s="926"/>
      <c r="H15" s="881">
        <f>SUM(D15:G15)</f>
        <v>0</v>
      </c>
      <c r="I15" s="1455"/>
      <c r="J15" s="898"/>
    </row>
    <row r="16" spans="1:11" s="917" customFormat="1">
      <c r="A16" s="900"/>
      <c r="B16" s="900"/>
      <c r="C16" s="1204" t="s">
        <v>715</v>
      </c>
      <c r="D16" s="872">
        <f>SUM(D12:D15)</f>
        <v>0</v>
      </c>
      <c r="E16" s="872">
        <f>SUM(E12:E15)</f>
        <v>0</v>
      </c>
      <c r="F16" s="872">
        <f>SUM(F12:F15)</f>
        <v>0</v>
      </c>
      <c r="G16" s="872">
        <f>SUM(G12:G15)</f>
        <v>0</v>
      </c>
      <c r="H16" s="872">
        <f>SUM(D16:G16)</f>
        <v>0</v>
      </c>
      <c r="I16" s="1464"/>
      <c r="J16" s="898"/>
    </row>
    <row r="17" spans="1:10" s="917" customFormat="1">
      <c r="A17" s="900"/>
      <c r="B17" s="900"/>
      <c r="C17" s="908"/>
      <c r="D17" s="871"/>
      <c r="E17" s="871"/>
      <c r="F17" s="871"/>
      <c r="G17" s="871"/>
      <c r="H17" s="871"/>
      <c r="I17" s="1456"/>
      <c r="J17" s="898"/>
    </row>
    <row r="18" spans="1:10" s="899" customFormat="1">
      <c r="A18" s="901" t="s">
        <v>714</v>
      </c>
      <c r="D18" s="1192"/>
      <c r="E18" s="1192"/>
      <c r="F18" s="1192"/>
      <c r="G18" s="1192"/>
      <c r="H18" s="1193"/>
      <c r="I18" s="1456"/>
      <c r="J18" s="898"/>
    </row>
    <row r="19" spans="1:10" s="900" customFormat="1">
      <c r="B19" s="900" t="s">
        <v>918</v>
      </c>
      <c r="C19" s="919"/>
      <c r="D19" s="874"/>
      <c r="E19" s="874"/>
      <c r="F19" s="874"/>
      <c r="G19" s="874"/>
      <c r="H19" s="868"/>
      <c r="I19" s="1461"/>
      <c r="J19" s="892"/>
    </row>
    <row r="20" spans="1:10" ht="14.25">
      <c r="A20" s="887"/>
      <c r="B20" s="915"/>
      <c r="C20" s="916" t="s">
        <v>713</v>
      </c>
      <c r="D20" s="926"/>
      <c r="E20" s="926"/>
      <c r="F20" s="926"/>
      <c r="G20" s="926"/>
      <c r="H20" s="881">
        <f t="shared" ref="H20:H30" si="0">SUM(D20:G20)</f>
        <v>0</v>
      </c>
      <c r="I20" s="1454"/>
    </row>
    <row r="21" spans="1:10" ht="14.25">
      <c r="A21" s="887"/>
      <c r="B21" s="915"/>
      <c r="C21" s="916" t="s">
        <v>712</v>
      </c>
      <c r="D21" s="926"/>
      <c r="E21" s="926"/>
      <c r="F21" s="926"/>
      <c r="G21" s="926"/>
      <c r="H21" s="881">
        <f t="shared" si="0"/>
        <v>0</v>
      </c>
      <c r="I21" s="1454"/>
    </row>
    <row r="22" spans="1:10" ht="14.25">
      <c r="A22" s="887"/>
      <c r="B22" s="915"/>
      <c r="C22" s="916" t="s">
        <v>711</v>
      </c>
      <c r="D22" s="926"/>
      <c r="E22" s="926"/>
      <c r="F22" s="926"/>
      <c r="G22" s="926"/>
      <c r="H22" s="881">
        <f t="shared" si="0"/>
        <v>0</v>
      </c>
      <c r="I22" s="1454"/>
    </row>
    <row r="23" spans="1:10" s="900" customFormat="1">
      <c r="C23" s="1203" t="s">
        <v>710</v>
      </c>
      <c r="D23" s="866">
        <f>SUM(D20:D22)</f>
        <v>0</v>
      </c>
      <c r="E23" s="866">
        <f>SUM(E20:E22)</f>
        <v>0</v>
      </c>
      <c r="F23" s="866">
        <f>SUM(F20:F22)</f>
        <v>0</v>
      </c>
      <c r="G23" s="866">
        <f>SUM(G20:G22)</f>
        <v>0</v>
      </c>
      <c r="H23" s="866">
        <f t="shared" si="0"/>
        <v>0</v>
      </c>
      <c r="I23" s="1465"/>
      <c r="J23" s="892"/>
    </row>
    <row r="24" spans="1:10" ht="14.25">
      <c r="A24" s="887"/>
      <c r="B24" s="915"/>
      <c r="C24" s="916" t="s">
        <v>709</v>
      </c>
      <c r="D24" s="926"/>
      <c r="E24" s="926"/>
      <c r="F24" s="926"/>
      <c r="G24" s="926"/>
      <c r="H24" s="881">
        <f t="shared" si="0"/>
        <v>0</v>
      </c>
      <c r="I24" s="1454"/>
    </row>
    <row r="25" spans="1:10" ht="14.25">
      <c r="A25" s="887"/>
      <c r="B25" s="915"/>
      <c r="C25" s="916" t="s">
        <v>708</v>
      </c>
      <c r="D25" s="926"/>
      <c r="E25" s="926"/>
      <c r="F25" s="926"/>
      <c r="G25" s="926"/>
      <c r="H25" s="881">
        <f t="shared" si="0"/>
        <v>0</v>
      </c>
      <c r="I25" s="1454"/>
    </row>
    <row r="26" spans="1:10" ht="14.25">
      <c r="A26" s="887"/>
      <c r="B26" s="915"/>
      <c r="C26" s="916" t="s">
        <v>707</v>
      </c>
      <c r="D26" s="926"/>
      <c r="E26" s="926"/>
      <c r="F26" s="926"/>
      <c r="G26" s="926"/>
      <c r="H26" s="881">
        <f t="shared" si="0"/>
        <v>0</v>
      </c>
      <c r="I26" s="1454"/>
    </row>
    <row r="27" spans="1:10" ht="14.25">
      <c r="A27" s="887"/>
      <c r="B27" s="915"/>
      <c r="C27" s="916" t="s">
        <v>706</v>
      </c>
      <c r="D27" s="926"/>
      <c r="E27" s="926"/>
      <c r="F27" s="926"/>
      <c r="G27" s="926"/>
      <c r="H27" s="881">
        <f t="shared" si="0"/>
        <v>0</v>
      </c>
      <c r="I27" s="1454"/>
    </row>
    <row r="28" spans="1:10" s="917" customFormat="1">
      <c r="B28" s="900"/>
      <c r="C28" s="1204" t="s">
        <v>705</v>
      </c>
      <c r="D28" s="872">
        <f>SUM(D23:D27)</f>
        <v>0</v>
      </c>
      <c r="E28" s="872">
        <f>SUM(E23:E27)</f>
        <v>0</v>
      </c>
      <c r="F28" s="872">
        <f>SUM(F23:F27)</f>
        <v>0</v>
      </c>
      <c r="G28" s="872">
        <f>SUM(G23:G27)</f>
        <v>0</v>
      </c>
      <c r="H28" s="872">
        <f t="shared" si="0"/>
        <v>0</v>
      </c>
      <c r="I28" s="1464"/>
      <c r="J28" s="898"/>
    </row>
    <row r="29" spans="1:10" s="1207" customFormat="1" ht="14.25">
      <c r="C29" s="1211"/>
      <c r="D29" s="1212"/>
      <c r="E29" s="1211"/>
      <c r="F29" s="1211"/>
      <c r="G29" s="1211"/>
      <c r="H29" s="1213"/>
      <c r="I29" s="1466"/>
      <c r="J29" s="1209"/>
    </row>
    <row r="30" spans="1:10" s="900" customFormat="1">
      <c r="B30" s="901"/>
      <c r="C30" s="1203" t="s">
        <v>704</v>
      </c>
      <c r="D30" s="926"/>
      <c r="E30" s="926"/>
      <c r="F30" s="926"/>
      <c r="G30" s="926"/>
      <c r="H30" s="866">
        <f t="shared" si="0"/>
        <v>0</v>
      </c>
      <c r="I30" s="1454"/>
      <c r="J30" s="875" t="e">
        <f>H30/H28</f>
        <v>#DIV/0!</v>
      </c>
    </row>
    <row r="31" spans="1:10" s="900" customFormat="1">
      <c r="C31" s="908"/>
      <c r="D31" s="877"/>
      <c r="E31" s="877"/>
      <c r="F31" s="877"/>
      <c r="G31" s="877"/>
      <c r="H31" s="876"/>
      <c r="I31" s="1467"/>
      <c r="J31" s="875"/>
    </row>
    <row r="32" spans="1:10">
      <c r="A32" s="900" t="s">
        <v>703</v>
      </c>
      <c r="C32" s="906"/>
      <c r="D32" s="884"/>
      <c r="E32" s="884"/>
      <c r="F32" s="884"/>
      <c r="G32" s="884"/>
      <c r="H32" s="871"/>
      <c r="I32" s="1457"/>
    </row>
    <row r="33" spans="1:10" s="900" customFormat="1">
      <c r="B33" s="901" t="s">
        <v>702</v>
      </c>
      <c r="C33" s="919"/>
      <c r="D33" s="874"/>
      <c r="E33" s="874"/>
      <c r="F33" s="874"/>
      <c r="G33" s="874"/>
      <c r="H33" s="868"/>
      <c r="I33" s="1461"/>
      <c r="J33" s="892"/>
    </row>
    <row r="34" spans="1:10" s="900" customFormat="1">
      <c r="B34" s="901"/>
      <c r="C34" s="916" t="s">
        <v>922</v>
      </c>
      <c r="D34" s="926"/>
      <c r="E34" s="926"/>
      <c r="F34" s="926"/>
      <c r="G34" s="926"/>
      <c r="H34" s="881"/>
      <c r="I34" s="1454"/>
      <c r="J34" s="892"/>
    </row>
    <row r="35" spans="1:10" s="900" customFormat="1">
      <c r="B35" s="901"/>
      <c r="C35" s="916" t="s">
        <v>923</v>
      </c>
      <c r="D35" s="926"/>
      <c r="E35" s="926"/>
      <c r="F35" s="926"/>
      <c r="G35" s="926"/>
      <c r="H35" s="881"/>
      <c r="I35" s="1454"/>
      <c r="J35" s="892"/>
    </row>
    <row r="36" spans="1:10" s="900" customFormat="1">
      <c r="B36" s="901"/>
      <c r="C36" s="916" t="s">
        <v>924</v>
      </c>
      <c r="D36" s="926"/>
      <c r="E36" s="926"/>
      <c r="F36" s="926"/>
      <c r="G36" s="926"/>
      <c r="H36" s="881"/>
      <c r="I36" s="1454"/>
      <c r="J36" s="892"/>
    </row>
    <row r="37" spans="1:10" s="900" customFormat="1">
      <c r="C37" s="1204" t="s">
        <v>701</v>
      </c>
      <c r="D37" s="880">
        <f>SUM(D34:D36)</f>
        <v>0</v>
      </c>
      <c r="E37" s="880">
        <f>SUM(E34:E36)</f>
        <v>0</v>
      </c>
      <c r="F37" s="880">
        <f>SUM(F34:F36)</f>
        <v>0</v>
      </c>
      <c r="G37" s="880">
        <f>SUM(G34:G36)</f>
        <v>0</v>
      </c>
      <c r="H37" s="880">
        <f>SUM(D37:G37)</f>
        <v>0</v>
      </c>
      <c r="I37" s="1468"/>
      <c r="J37" s="875" t="e">
        <f>H37/H28</f>
        <v>#DIV/0!</v>
      </c>
    </row>
    <row r="38" spans="1:10">
      <c r="A38" s="887"/>
      <c r="B38" s="901" t="s">
        <v>700</v>
      </c>
      <c r="C38" s="920"/>
      <c r="D38" s="882"/>
      <c r="E38" s="882"/>
      <c r="F38" s="882"/>
      <c r="G38" s="882"/>
      <c r="H38" s="862"/>
      <c r="I38" s="1458"/>
    </row>
    <row r="39" spans="1:10" ht="14.25">
      <c r="A39" s="887"/>
      <c r="B39" s="915"/>
      <c r="C39" s="916" t="s">
        <v>699</v>
      </c>
      <c r="D39" s="926"/>
      <c r="E39" s="926"/>
      <c r="F39" s="926"/>
      <c r="G39" s="926"/>
      <c r="H39" s="881">
        <f>SUM(D39:G39)</f>
        <v>0</v>
      </c>
      <c r="I39" s="1454"/>
    </row>
    <row r="40" spans="1:10" ht="14.25">
      <c r="A40" s="887"/>
      <c r="B40" s="915"/>
      <c r="C40" s="916" t="s">
        <v>698</v>
      </c>
      <c r="D40" s="926"/>
      <c r="E40" s="926"/>
      <c r="F40" s="926"/>
      <c r="G40" s="926"/>
      <c r="H40" s="881">
        <f>SUM(D40:G40)</f>
        <v>0</v>
      </c>
      <c r="I40" s="1454"/>
    </row>
    <row r="41" spans="1:10" ht="14.25">
      <c r="A41" s="887"/>
      <c r="B41" s="915"/>
      <c r="C41" s="916" t="s">
        <v>697</v>
      </c>
      <c r="D41" s="926"/>
      <c r="E41" s="926"/>
      <c r="F41" s="926"/>
      <c r="G41" s="926"/>
      <c r="H41" s="881">
        <f>SUM(D41:G41)</f>
        <v>0</v>
      </c>
      <c r="I41" s="1454"/>
    </row>
    <row r="42" spans="1:10" s="900" customFormat="1">
      <c r="C42" s="1198" t="s">
        <v>696</v>
      </c>
      <c r="D42" s="880">
        <f>SUM(D39:D41)</f>
        <v>0</v>
      </c>
      <c r="E42" s="880">
        <f>SUM(E39:E41)</f>
        <v>0</v>
      </c>
      <c r="F42" s="880">
        <f>SUM(F39:F41)</f>
        <v>0</v>
      </c>
      <c r="G42" s="880">
        <f>SUM(G39:G41)</f>
        <v>0</v>
      </c>
      <c r="H42" s="880">
        <f>SUM(D42:G42)</f>
        <v>0</v>
      </c>
      <c r="I42" s="1469"/>
      <c r="J42" s="892"/>
    </row>
    <row r="43" spans="1:10">
      <c r="A43" s="887"/>
      <c r="B43" s="901" t="s">
        <v>695</v>
      </c>
      <c r="C43" s="1194"/>
      <c r="D43" s="1196"/>
      <c r="E43" s="1196"/>
      <c r="F43" s="1196"/>
      <c r="G43" s="1196"/>
      <c r="H43" s="1197"/>
      <c r="I43" s="1459"/>
    </row>
    <row r="44" spans="1:10">
      <c r="A44" s="887"/>
      <c r="B44" s="900"/>
      <c r="C44" s="883" t="s">
        <v>919</v>
      </c>
      <c r="D44" s="882"/>
      <c r="E44" s="882"/>
      <c r="F44" s="882"/>
      <c r="G44" s="882"/>
      <c r="H44" s="862"/>
      <c r="I44" s="1458"/>
    </row>
    <row r="45" spans="1:10">
      <c r="A45" s="900"/>
      <c r="B45" s="915"/>
      <c r="C45" s="916" t="s">
        <v>694</v>
      </c>
      <c r="D45" s="926"/>
      <c r="E45" s="926"/>
      <c r="F45" s="926"/>
      <c r="G45" s="926"/>
      <c r="H45" s="881">
        <f t="shared" ref="H45:H59" si="1">SUM(D45:G45)</f>
        <v>0</v>
      </c>
      <c r="I45" s="1454"/>
    </row>
    <row r="46" spans="1:10">
      <c r="A46" s="900"/>
      <c r="B46" s="915"/>
      <c r="C46" s="916" t="s">
        <v>693</v>
      </c>
      <c r="D46" s="926"/>
      <c r="E46" s="926"/>
      <c r="F46" s="926"/>
      <c r="G46" s="926"/>
      <c r="H46" s="881">
        <f t="shared" si="1"/>
        <v>0</v>
      </c>
      <c r="I46" s="1454"/>
    </row>
    <row r="47" spans="1:10">
      <c r="A47" s="900"/>
      <c r="B47" s="915"/>
      <c r="C47" s="916" t="s">
        <v>692</v>
      </c>
      <c r="D47" s="926"/>
      <c r="E47" s="926"/>
      <c r="F47" s="926"/>
      <c r="G47" s="926"/>
      <c r="H47" s="881">
        <f t="shared" si="1"/>
        <v>0</v>
      </c>
      <c r="I47" s="1454"/>
    </row>
    <row r="48" spans="1:10" s="900" customFormat="1">
      <c r="C48" s="1199" t="s">
        <v>691</v>
      </c>
      <c r="D48" s="1201">
        <f>SUM(D45:D47)</f>
        <v>0</v>
      </c>
      <c r="E48" s="1201">
        <f>SUM(E45:E47)</f>
        <v>0</v>
      </c>
      <c r="F48" s="1201">
        <f>SUM(F45:F47)</f>
        <v>0</v>
      </c>
      <c r="G48" s="1201">
        <f>SUM(G45:G47)</f>
        <v>0</v>
      </c>
      <c r="H48" s="1201">
        <f t="shared" si="1"/>
        <v>0</v>
      </c>
      <c r="I48" s="1469"/>
      <c r="J48" s="892"/>
    </row>
    <row r="49" spans="1:10" s="900" customFormat="1">
      <c r="C49" s="1195" t="s">
        <v>920</v>
      </c>
      <c r="D49" s="862"/>
      <c r="E49" s="862"/>
      <c r="F49" s="862"/>
      <c r="G49" s="862"/>
      <c r="H49" s="862"/>
      <c r="I49" s="1458"/>
      <c r="J49" s="892"/>
    </row>
    <row r="50" spans="1:10" ht="14.25">
      <c r="A50" s="887"/>
      <c r="B50" s="915"/>
      <c r="C50" s="916" t="s">
        <v>690</v>
      </c>
      <c r="D50" s="926"/>
      <c r="E50" s="926"/>
      <c r="F50" s="926"/>
      <c r="G50" s="926"/>
      <c r="H50" s="881">
        <f t="shared" si="1"/>
        <v>0</v>
      </c>
      <c r="I50" s="1454"/>
    </row>
    <row r="51" spans="1:10" ht="14.25">
      <c r="A51" s="887"/>
      <c r="B51" s="915"/>
      <c r="C51" s="916" t="s">
        <v>689</v>
      </c>
      <c r="D51" s="926"/>
      <c r="E51" s="926"/>
      <c r="F51" s="926"/>
      <c r="G51" s="926"/>
      <c r="H51" s="881">
        <f t="shared" si="1"/>
        <v>0</v>
      </c>
      <c r="I51" s="1454"/>
    </row>
    <row r="52" spans="1:10" ht="14.25">
      <c r="A52" s="887"/>
      <c r="B52" s="915"/>
      <c r="C52" s="916" t="s">
        <v>685</v>
      </c>
      <c r="D52" s="927"/>
      <c r="E52" s="927"/>
      <c r="F52" s="926"/>
      <c r="G52" s="926"/>
      <c r="H52" s="881">
        <f t="shared" si="1"/>
        <v>0</v>
      </c>
      <c r="I52" s="1454"/>
    </row>
    <row r="53" spans="1:10" s="900" customFormat="1">
      <c r="C53" s="1199" t="s">
        <v>688</v>
      </c>
      <c r="D53" s="1201">
        <f>SUM(D50:D52)</f>
        <v>0</v>
      </c>
      <c r="E53" s="1201">
        <f>SUM(E50:E52)</f>
        <v>0</v>
      </c>
      <c r="F53" s="1201">
        <f>SUM(F50:F52)</f>
        <v>0</v>
      </c>
      <c r="G53" s="1201">
        <f>SUM(G50:G52)</f>
        <v>0</v>
      </c>
      <c r="H53" s="1201">
        <f t="shared" si="1"/>
        <v>0</v>
      </c>
      <c r="I53" s="1469"/>
      <c r="J53" s="892"/>
    </row>
    <row r="54" spans="1:10" s="900" customFormat="1">
      <c r="C54" s="1195" t="s">
        <v>921</v>
      </c>
      <c r="D54" s="862"/>
      <c r="E54" s="862"/>
      <c r="F54" s="862"/>
      <c r="G54" s="862"/>
      <c r="H54" s="862"/>
      <c r="I54" s="1458"/>
      <c r="J54" s="892"/>
    </row>
    <row r="55" spans="1:10" ht="14.25">
      <c r="A55" s="887"/>
      <c r="B55" s="915"/>
      <c r="C55" s="916" t="s">
        <v>687</v>
      </c>
      <c r="D55" s="926"/>
      <c r="E55" s="927"/>
      <c r="F55" s="927"/>
      <c r="G55" s="926"/>
      <c r="H55" s="881">
        <f t="shared" si="1"/>
        <v>0</v>
      </c>
      <c r="I55" s="1454"/>
    </row>
    <row r="56" spans="1:10" s="899" customFormat="1" ht="14.25">
      <c r="A56" s="887"/>
      <c r="B56" s="897"/>
      <c r="C56" s="916" t="s">
        <v>686</v>
      </c>
      <c r="D56" s="928"/>
      <c r="E56" s="929"/>
      <c r="F56" s="929"/>
      <c r="G56" s="928"/>
      <c r="H56" s="881">
        <f t="shared" si="1"/>
        <v>0</v>
      </c>
      <c r="I56" s="1455"/>
      <c r="J56" s="898"/>
    </row>
    <row r="57" spans="1:10" ht="14.25">
      <c r="A57" s="887"/>
      <c r="B57" s="915"/>
      <c r="C57" s="916" t="s">
        <v>685</v>
      </c>
      <c r="D57" s="926"/>
      <c r="E57" s="926"/>
      <c r="F57" s="926"/>
      <c r="G57" s="926"/>
      <c r="H57" s="881">
        <f t="shared" si="1"/>
        <v>0</v>
      </c>
      <c r="I57" s="1454"/>
    </row>
    <row r="58" spans="1:10" s="900" customFormat="1">
      <c r="C58" s="1202" t="s">
        <v>684</v>
      </c>
      <c r="D58" s="1200">
        <f>SUM(D55:D57)</f>
        <v>0</v>
      </c>
      <c r="E58" s="1200">
        <f>SUM(E55:E57)</f>
        <v>0</v>
      </c>
      <c r="F58" s="1200">
        <f>SUM(F55:F57)</f>
        <v>0</v>
      </c>
      <c r="G58" s="1200">
        <f>SUM(G55:G57)</f>
        <v>0</v>
      </c>
      <c r="H58" s="1200">
        <f t="shared" si="1"/>
        <v>0</v>
      </c>
      <c r="I58" s="1469"/>
      <c r="J58" s="892"/>
    </row>
    <row r="59" spans="1:10" s="900" customFormat="1">
      <c r="C59" s="925" t="s">
        <v>683</v>
      </c>
      <c r="D59" s="1197">
        <f>D48+D53+D58</f>
        <v>0</v>
      </c>
      <c r="E59" s="1197">
        <f>E48+E53+E58</f>
        <v>0</v>
      </c>
      <c r="F59" s="1197">
        <f>F48+F53+F58</f>
        <v>0</v>
      </c>
      <c r="G59" s="1197">
        <f>G48+G53+G58</f>
        <v>0</v>
      </c>
      <c r="H59" s="1197">
        <f t="shared" si="1"/>
        <v>0</v>
      </c>
      <c r="I59" s="1459"/>
      <c r="J59" s="892"/>
    </row>
    <row r="60" spans="1:10">
      <c r="A60" s="887"/>
      <c r="B60" s="901" t="s">
        <v>682</v>
      </c>
      <c r="C60" s="920"/>
      <c r="D60" s="879"/>
      <c r="E60" s="879"/>
      <c r="F60" s="879"/>
      <c r="G60" s="879"/>
      <c r="H60" s="879"/>
      <c r="I60" s="1460"/>
    </row>
    <row r="61" spans="1:10" ht="14.25">
      <c r="A61" s="887"/>
      <c r="B61" s="915"/>
      <c r="C61" s="916" t="s">
        <v>681</v>
      </c>
      <c r="D61" s="926"/>
      <c r="E61" s="927"/>
      <c r="F61" s="927"/>
      <c r="G61" s="927"/>
      <c r="H61" s="881">
        <f t="shared" ref="H61:H79" si="2">SUM(D61:G61)</f>
        <v>0</v>
      </c>
      <c r="I61" s="1454"/>
    </row>
    <row r="62" spans="1:10" ht="14.25">
      <c r="A62" s="887"/>
      <c r="B62" s="915"/>
      <c r="C62" s="916" t="s">
        <v>680</v>
      </c>
      <c r="D62" s="926"/>
      <c r="E62" s="927"/>
      <c r="F62" s="927"/>
      <c r="G62" s="927"/>
      <c r="H62" s="881">
        <f t="shared" si="2"/>
        <v>0</v>
      </c>
      <c r="I62" s="1454"/>
    </row>
    <row r="63" spans="1:10" ht="14.25">
      <c r="A63" s="887"/>
      <c r="B63" s="915"/>
      <c r="C63" s="916" t="s">
        <v>679</v>
      </c>
      <c r="D63" s="926"/>
      <c r="E63" s="927"/>
      <c r="F63" s="927"/>
      <c r="G63" s="927"/>
      <c r="H63" s="881">
        <f t="shared" si="2"/>
        <v>0</v>
      </c>
      <c r="I63" s="1454"/>
    </row>
    <row r="64" spans="1:10" s="900" customFormat="1">
      <c r="C64" s="1203" t="s">
        <v>678</v>
      </c>
      <c r="D64" s="866">
        <f>SUM(D61:D63)</f>
        <v>0</v>
      </c>
      <c r="E64" s="866">
        <f>SUM(E61:E63)</f>
        <v>0</v>
      </c>
      <c r="F64" s="866">
        <f>SUM(F61:F63)</f>
        <v>0</v>
      </c>
      <c r="G64" s="866">
        <f>SUM(G61:G63)</f>
        <v>0</v>
      </c>
      <c r="H64" s="866">
        <f t="shared" si="2"/>
        <v>0</v>
      </c>
      <c r="I64" s="1470"/>
      <c r="J64" s="892"/>
    </row>
    <row r="65" spans="1:10" ht="14.25">
      <c r="A65" s="887"/>
      <c r="B65" s="915"/>
      <c r="C65" s="916" t="s">
        <v>677</v>
      </c>
      <c r="D65" s="926"/>
      <c r="E65" s="927"/>
      <c r="F65" s="927"/>
      <c r="G65" s="927"/>
      <c r="H65" s="881">
        <f t="shared" si="2"/>
        <v>0</v>
      </c>
      <c r="I65" s="1454"/>
    </row>
    <row r="66" spans="1:10" ht="14.25">
      <c r="A66" s="887"/>
      <c r="B66" s="915"/>
      <c r="C66" s="916" t="s">
        <v>676</v>
      </c>
      <c r="D66" s="926"/>
      <c r="E66" s="927"/>
      <c r="F66" s="927"/>
      <c r="G66" s="927"/>
      <c r="H66" s="881">
        <f t="shared" si="2"/>
        <v>0</v>
      </c>
      <c r="I66" s="1454"/>
    </row>
    <row r="67" spans="1:10" ht="14.25">
      <c r="A67" s="887"/>
      <c r="B67" s="915"/>
      <c r="C67" s="916" t="s">
        <v>1</v>
      </c>
      <c r="D67" s="926"/>
      <c r="E67" s="927"/>
      <c r="F67" s="927"/>
      <c r="G67" s="927"/>
      <c r="H67" s="881">
        <f t="shared" si="2"/>
        <v>0</v>
      </c>
      <c r="I67" s="1454"/>
    </row>
    <row r="68" spans="1:10" ht="14.25">
      <c r="A68" s="887"/>
      <c r="B68" s="915"/>
      <c r="C68" s="916" t="s">
        <v>675</v>
      </c>
      <c r="D68" s="926"/>
      <c r="E68" s="927"/>
      <c r="F68" s="927"/>
      <c r="G68" s="927"/>
      <c r="H68" s="881">
        <f t="shared" si="2"/>
        <v>0</v>
      </c>
      <c r="I68" s="1454"/>
    </row>
    <row r="69" spans="1:10" ht="14.25">
      <c r="A69" s="887"/>
      <c r="B69" s="915"/>
      <c r="C69" s="916" t="s">
        <v>674</v>
      </c>
      <c r="D69" s="926"/>
      <c r="E69" s="927"/>
      <c r="F69" s="927"/>
      <c r="G69" s="927"/>
      <c r="H69" s="881">
        <f t="shared" si="2"/>
        <v>0</v>
      </c>
      <c r="I69" s="1454"/>
    </row>
    <row r="70" spans="1:10" ht="14.25">
      <c r="A70" s="887"/>
      <c r="B70" s="915"/>
      <c r="C70" s="916" t="s">
        <v>673</v>
      </c>
      <c r="D70" s="926"/>
      <c r="E70" s="927"/>
      <c r="F70" s="927"/>
      <c r="G70" s="927"/>
      <c r="H70" s="881">
        <f t="shared" si="2"/>
        <v>0</v>
      </c>
      <c r="I70" s="1454"/>
    </row>
    <row r="71" spans="1:10" ht="14.25">
      <c r="A71" s="887"/>
      <c r="B71" s="915"/>
      <c r="C71" s="916" t="s">
        <v>672</v>
      </c>
      <c r="D71" s="926"/>
      <c r="E71" s="927"/>
      <c r="F71" s="927"/>
      <c r="G71" s="927"/>
      <c r="H71" s="881">
        <f t="shared" si="2"/>
        <v>0</v>
      </c>
      <c r="I71" s="1454"/>
    </row>
    <row r="72" spans="1:10" ht="14.25">
      <c r="A72" s="887"/>
      <c r="B72" s="915"/>
      <c r="C72" s="916" t="s">
        <v>671</v>
      </c>
      <c r="D72" s="926"/>
      <c r="E72" s="927"/>
      <c r="F72" s="927"/>
      <c r="G72" s="927"/>
      <c r="H72" s="881">
        <f t="shared" si="2"/>
        <v>0</v>
      </c>
      <c r="I72" s="1454"/>
    </row>
    <row r="73" spans="1:10" ht="14.25">
      <c r="A73" s="887"/>
      <c r="B73" s="915"/>
      <c r="C73" s="916" t="s">
        <v>670</v>
      </c>
      <c r="D73" s="926"/>
      <c r="E73" s="927"/>
      <c r="F73" s="927"/>
      <c r="G73" s="927"/>
      <c r="H73" s="881">
        <f t="shared" si="2"/>
        <v>0</v>
      </c>
      <c r="I73" s="1454"/>
    </row>
    <row r="74" spans="1:10" ht="14.25">
      <c r="A74" s="887"/>
      <c r="B74" s="915"/>
      <c r="C74" s="916" t="s">
        <v>669</v>
      </c>
      <c r="D74" s="926"/>
      <c r="E74" s="927"/>
      <c r="F74" s="927"/>
      <c r="G74" s="927"/>
      <c r="H74" s="881">
        <f t="shared" si="2"/>
        <v>0</v>
      </c>
      <c r="I74" s="1454"/>
    </row>
    <row r="75" spans="1:10" ht="14.25">
      <c r="A75" s="887"/>
      <c r="B75" s="915"/>
      <c r="C75" s="916" t="s">
        <v>668</v>
      </c>
      <c r="D75" s="926"/>
      <c r="E75" s="927"/>
      <c r="F75" s="927"/>
      <c r="G75" s="927"/>
      <c r="H75" s="881">
        <f t="shared" si="2"/>
        <v>0</v>
      </c>
      <c r="I75" s="1454"/>
    </row>
    <row r="76" spans="1:10" ht="14.25">
      <c r="A76" s="887"/>
      <c r="B76" s="915"/>
      <c r="C76" s="1062" t="s">
        <v>655</v>
      </c>
      <c r="D76" s="927"/>
      <c r="E76" s="927"/>
      <c r="F76" s="927"/>
      <c r="G76" s="927"/>
      <c r="H76" s="881">
        <f t="shared" si="2"/>
        <v>0</v>
      </c>
      <c r="I76" s="1454"/>
    </row>
    <row r="77" spans="1:10" s="900" customFormat="1">
      <c r="C77" s="918" t="s">
        <v>916</v>
      </c>
      <c r="D77" s="1206">
        <f>D37+D42+D59+D64+SUM(D65:D76)</f>
        <v>0</v>
      </c>
      <c r="E77" s="1206">
        <f>E37+E42+E59+E64+SUM(E65:E76)</f>
        <v>0</v>
      </c>
      <c r="F77" s="1206">
        <f>F37+F42+F59+F64+SUM(F65:F76)</f>
        <v>0</v>
      </c>
      <c r="G77" s="1206">
        <f>G37+G42+G59+G64+SUM(G65:G76)</f>
        <v>0</v>
      </c>
      <c r="H77" s="1206">
        <f t="shared" si="2"/>
        <v>0</v>
      </c>
      <c r="I77" s="1471"/>
      <c r="J77" s="892"/>
    </row>
    <row r="78" spans="1:10" s="900" customFormat="1">
      <c r="B78" s="901"/>
      <c r="C78" s="1203" t="s">
        <v>666</v>
      </c>
      <c r="D78" s="926"/>
      <c r="E78" s="927"/>
      <c r="F78" s="927"/>
      <c r="G78" s="927"/>
      <c r="H78" s="866">
        <f t="shared" si="2"/>
        <v>0</v>
      </c>
      <c r="I78" s="1454"/>
      <c r="J78" s="878" t="e">
        <f>D78/D77</f>
        <v>#DIV/0!</v>
      </c>
    </row>
    <row r="79" spans="1:10" s="900" customFormat="1">
      <c r="C79" s="1205" t="s">
        <v>667</v>
      </c>
      <c r="D79" s="876">
        <f>D77+D78</f>
        <v>0</v>
      </c>
      <c r="E79" s="876">
        <f>E77+E78</f>
        <v>0</v>
      </c>
      <c r="F79" s="876">
        <f>F77+F78</f>
        <v>0</v>
      </c>
      <c r="G79" s="876">
        <f>G77+G78</f>
        <v>0</v>
      </c>
      <c r="H79" s="872">
        <f t="shared" si="2"/>
        <v>0</v>
      </c>
      <c r="I79" s="1467"/>
      <c r="J79" s="875"/>
    </row>
    <row r="80" spans="1:10">
      <c r="A80" s="901" t="s">
        <v>665</v>
      </c>
      <c r="C80" s="921"/>
      <c r="D80" s="874"/>
      <c r="E80" s="873"/>
      <c r="F80" s="873"/>
      <c r="G80" s="873"/>
      <c r="H80" s="868"/>
      <c r="I80" s="1461"/>
    </row>
    <row r="81" spans="1:10" ht="14.25">
      <c r="A81" s="887"/>
      <c r="B81" s="915"/>
      <c r="C81" s="916" t="s">
        <v>664</v>
      </c>
      <c r="D81" s="926"/>
      <c r="E81" s="927"/>
      <c r="F81" s="927"/>
      <c r="G81" s="927"/>
      <c r="H81" s="881">
        <f t="shared" ref="H81:H87" si="3">SUM(D81:G81)</f>
        <v>0</v>
      </c>
      <c r="I81" s="1454"/>
    </row>
    <row r="82" spans="1:10" ht="14.25">
      <c r="A82" s="887"/>
      <c r="B82" s="915"/>
      <c r="C82" s="916" t="s">
        <v>663</v>
      </c>
      <c r="D82" s="926"/>
      <c r="E82" s="927"/>
      <c r="F82" s="927"/>
      <c r="G82" s="927"/>
      <c r="H82" s="881">
        <f t="shared" si="3"/>
        <v>0</v>
      </c>
      <c r="I82" s="1454"/>
    </row>
    <row r="83" spans="1:10" ht="14.25">
      <c r="A83" s="887"/>
      <c r="B83" s="915"/>
      <c r="C83" s="1062" t="s">
        <v>655</v>
      </c>
      <c r="D83" s="926"/>
      <c r="E83" s="927"/>
      <c r="F83" s="927"/>
      <c r="G83" s="927"/>
      <c r="H83" s="881">
        <f t="shared" si="3"/>
        <v>0</v>
      </c>
      <c r="I83" s="1454"/>
    </row>
    <row r="84" spans="1:10" ht="14.25">
      <c r="A84" s="887"/>
      <c r="B84" s="915"/>
      <c r="C84" s="1062" t="s">
        <v>655</v>
      </c>
      <c r="D84" s="926"/>
      <c r="E84" s="927"/>
      <c r="F84" s="927"/>
      <c r="G84" s="927"/>
      <c r="H84" s="881">
        <f t="shared" si="3"/>
        <v>0</v>
      </c>
      <c r="I84" s="1454"/>
    </row>
    <row r="85" spans="1:10" ht="14.25">
      <c r="A85" s="887"/>
      <c r="B85" s="915"/>
      <c r="C85" s="1062" t="s">
        <v>655</v>
      </c>
      <c r="D85" s="926"/>
      <c r="E85" s="927"/>
      <c r="F85" s="927"/>
      <c r="G85" s="927"/>
      <c r="H85" s="881">
        <f t="shared" si="3"/>
        <v>0</v>
      </c>
      <c r="I85" s="1454"/>
    </row>
    <row r="86" spans="1:10" ht="14.25">
      <c r="A86" s="887"/>
      <c r="B86" s="915"/>
      <c r="C86" s="1062" t="s">
        <v>655</v>
      </c>
      <c r="D86" s="926"/>
      <c r="E86" s="927"/>
      <c r="F86" s="927"/>
      <c r="G86" s="927"/>
      <c r="H86" s="881">
        <f t="shared" si="3"/>
        <v>0</v>
      </c>
      <c r="I86" s="1454"/>
    </row>
    <row r="87" spans="1:10" s="900" customFormat="1">
      <c r="C87" s="1204" t="s">
        <v>662</v>
      </c>
      <c r="D87" s="872">
        <f>SUM(D81:D86)</f>
        <v>0</v>
      </c>
      <c r="E87" s="872">
        <f>SUM(E81:E86)</f>
        <v>0</v>
      </c>
      <c r="F87" s="872">
        <f>SUM(F81:F86)</f>
        <v>0</v>
      </c>
      <c r="G87" s="872">
        <f>SUM(G81:G86)</f>
        <v>0</v>
      </c>
      <c r="H87" s="872">
        <f t="shared" si="3"/>
        <v>0</v>
      </c>
      <c r="I87" s="1468"/>
      <c r="J87" s="892"/>
    </row>
    <row r="88" spans="1:10" s="900" customFormat="1">
      <c r="C88" s="908"/>
      <c r="D88" s="871"/>
      <c r="E88" s="871"/>
      <c r="F88" s="871"/>
      <c r="G88" s="871"/>
      <c r="H88" s="871"/>
      <c r="I88" s="1472"/>
      <c r="J88" s="892"/>
    </row>
    <row r="89" spans="1:10">
      <c r="A89" s="901" t="s">
        <v>661</v>
      </c>
      <c r="C89" s="921"/>
      <c r="D89" s="870"/>
      <c r="E89" s="869"/>
      <c r="F89" s="869"/>
      <c r="G89" s="869"/>
      <c r="H89" s="868"/>
      <c r="I89" s="1461"/>
    </row>
    <row r="90" spans="1:10" ht="14.25">
      <c r="A90" s="887"/>
      <c r="B90" s="915"/>
      <c r="C90" s="916" t="s">
        <v>660</v>
      </c>
      <c r="D90" s="926"/>
      <c r="E90" s="927"/>
      <c r="F90" s="927"/>
      <c r="G90" s="927"/>
      <c r="H90" s="881">
        <f t="shared" ref="H90:H97" si="4">SUM(D90:G90)</f>
        <v>0</v>
      </c>
      <c r="I90" s="1454"/>
    </row>
    <row r="91" spans="1:10" ht="14.25">
      <c r="A91" s="887"/>
      <c r="B91" s="915"/>
      <c r="C91" s="916" t="s">
        <v>659</v>
      </c>
      <c r="D91" s="926"/>
      <c r="E91" s="927"/>
      <c r="F91" s="927"/>
      <c r="G91" s="927"/>
      <c r="H91" s="881">
        <f t="shared" si="4"/>
        <v>0</v>
      </c>
      <c r="I91" s="1454"/>
    </row>
    <row r="92" spans="1:10" ht="14.25">
      <c r="A92" s="887"/>
      <c r="B92" s="915"/>
      <c r="C92" s="916" t="s">
        <v>658</v>
      </c>
      <c r="D92" s="926"/>
      <c r="E92" s="927"/>
      <c r="F92" s="927"/>
      <c r="G92" s="927"/>
      <c r="H92" s="881">
        <f t="shared" si="4"/>
        <v>0</v>
      </c>
      <c r="I92" s="1454"/>
    </row>
    <row r="93" spans="1:10" ht="14.25">
      <c r="A93" s="887"/>
      <c r="B93" s="915"/>
      <c r="C93" s="916" t="s">
        <v>657</v>
      </c>
      <c r="D93" s="926"/>
      <c r="E93" s="927"/>
      <c r="F93" s="927"/>
      <c r="G93" s="927"/>
      <c r="H93" s="881">
        <f t="shared" si="4"/>
        <v>0</v>
      </c>
      <c r="I93" s="1454"/>
    </row>
    <row r="94" spans="1:10" ht="14.25">
      <c r="A94" s="887"/>
      <c r="B94" s="915"/>
      <c r="C94" s="916" t="s">
        <v>656</v>
      </c>
      <c r="D94" s="926"/>
      <c r="E94" s="927"/>
      <c r="F94" s="927"/>
      <c r="G94" s="927"/>
      <c r="H94" s="881">
        <f t="shared" si="4"/>
        <v>0</v>
      </c>
      <c r="I94" s="1454"/>
    </row>
    <row r="95" spans="1:10" ht="14.25">
      <c r="A95" s="887"/>
      <c r="B95" s="915"/>
      <c r="C95" s="1062" t="s">
        <v>655</v>
      </c>
      <c r="D95" s="926"/>
      <c r="E95" s="927"/>
      <c r="F95" s="927"/>
      <c r="G95" s="927"/>
      <c r="H95" s="881">
        <f t="shared" si="4"/>
        <v>0</v>
      </c>
      <c r="I95" s="1454"/>
    </row>
    <row r="96" spans="1:10" s="900" customFormat="1">
      <c r="C96" s="1204" t="s">
        <v>654</v>
      </c>
      <c r="D96" s="867">
        <f>SUM(D90:D95)</f>
        <v>0</v>
      </c>
      <c r="E96" s="867">
        <f>SUM(E90:E95)</f>
        <v>0</v>
      </c>
      <c r="F96" s="867">
        <f>SUM(F90:F95)</f>
        <v>0</v>
      </c>
      <c r="G96" s="867">
        <f>SUM(G90:G95)</f>
        <v>0</v>
      </c>
      <c r="H96" s="867">
        <f t="shared" si="4"/>
        <v>0</v>
      </c>
      <c r="I96" s="1471"/>
      <c r="J96" s="892"/>
    </row>
    <row r="97" spans="1:10" s="900" customFormat="1">
      <c r="B97" s="901"/>
      <c r="C97" s="922" t="s">
        <v>653</v>
      </c>
      <c r="D97" s="926"/>
      <c r="E97" s="927"/>
      <c r="F97" s="927"/>
      <c r="G97" s="927"/>
      <c r="H97" s="866">
        <f t="shared" si="4"/>
        <v>0</v>
      </c>
      <c r="I97" s="1454"/>
      <c r="J97" s="892"/>
    </row>
    <row r="98" spans="1:10" s="900" customFormat="1">
      <c r="C98" s="923"/>
      <c r="D98" s="865"/>
      <c r="E98" s="864"/>
      <c r="F98" s="864"/>
      <c r="G98" s="864"/>
      <c r="H98" s="863"/>
      <c r="I98" s="1462"/>
      <c r="J98" s="892"/>
    </row>
    <row r="99" spans="1:10" s="900" customFormat="1">
      <c r="A99" s="924" t="s">
        <v>652</v>
      </c>
      <c r="C99" s="925"/>
      <c r="D99" s="862">
        <f>D16+D28+D30+D79+D87+D96+D97</f>
        <v>0</v>
      </c>
      <c r="E99" s="862">
        <f>E16+E28+E30+E79+E87+E96+E97</f>
        <v>0</v>
      </c>
      <c r="F99" s="862">
        <f>F16+F28+F30+F79+F87+F96+F97</f>
        <v>0</v>
      </c>
      <c r="G99" s="862">
        <f>G16+G28+G30+G79+G87+G96+G97</f>
        <v>0</v>
      </c>
      <c r="H99" s="862">
        <f>SUM(D99:G99)</f>
        <v>0</v>
      </c>
      <c r="I99" s="1473"/>
      <c r="J99" s="892"/>
    </row>
    <row r="100" spans="1:10" ht="14.25">
      <c r="A100" s="887"/>
      <c r="C100" s="887" t="s">
        <v>925</v>
      </c>
      <c r="D100" s="882" t="str">
        <f>IF('1.GeneralProjectInfo'!$A$17="","",D99/'1.GeneralProjectInfo'!$A$17)</f>
        <v/>
      </c>
      <c r="E100" s="882" t="str">
        <f>IF('1.GeneralProjectInfo'!$A$17="","",E99/'1.GeneralProjectInfo'!$A$17)</f>
        <v/>
      </c>
      <c r="F100" s="882" t="str">
        <f>IF('1.GeneralProjectInfo'!$A$17="","",F99/'1.GeneralProjectInfo'!$A$17)</f>
        <v/>
      </c>
      <c r="G100" s="882" t="str">
        <f>IF('1.GeneralProjectInfo'!$A$17="","",G99/'1.GeneralProjectInfo'!$A$17)</f>
        <v/>
      </c>
      <c r="H100" s="881">
        <f>SUM(D100:G100)</f>
        <v>0</v>
      </c>
      <c r="I100" s="1473"/>
    </row>
    <row r="101" spans="1:10" ht="14.25">
      <c r="A101" s="887"/>
      <c r="D101" s="884"/>
      <c r="E101" s="884"/>
      <c r="F101" s="884"/>
      <c r="G101" s="884"/>
      <c r="H101" s="1214"/>
      <c r="I101" s="1466"/>
    </row>
    <row r="102" spans="1:10">
      <c r="A102" s="887"/>
      <c r="C102" s="887" t="s">
        <v>926</v>
      </c>
      <c r="D102" s="1208"/>
      <c r="E102" s="1207"/>
      <c r="F102" s="1207"/>
      <c r="G102" s="1221"/>
      <c r="H102" s="1191" t="str">
        <f>IF('1.GeneralProjectInfo'!$J$15="","",($H$28+$H$30)/'1.GeneralProjectInfo'!$J$15)</f>
        <v/>
      </c>
      <c r="I102" s="1473"/>
    </row>
    <row r="103" spans="1:10">
      <c r="A103" s="887"/>
      <c r="I103" s="1452"/>
    </row>
    <row r="104" spans="1:10" ht="14.25">
      <c r="A104" s="887" t="s">
        <v>917</v>
      </c>
      <c r="D104" s="887"/>
      <c r="E104" s="1277"/>
      <c r="F104" s="1277"/>
      <c r="G104" s="1277"/>
      <c r="H104" s="1210"/>
      <c r="I104" s="1454"/>
    </row>
    <row r="105" spans="1:10" hidden="1">
      <c r="A105" s="887"/>
    </row>
    <row r="106" spans="1:10" hidden="1">
      <c r="A106" s="887"/>
    </row>
    <row r="107" spans="1:10" hidden="1">
      <c r="A107" s="887"/>
    </row>
    <row r="108" spans="1:10" hidden="1">
      <c r="A108" s="887"/>
    </row>
    <row r="109" spans="1:10" hidden="1">
      <c r="A109" s="887"/>
    </row>
    <row r="110" spans="1:10" hidden="1">
      <c r="A110" s="887"/>
    </row>
    <row r="111" spans="1:10" hidden="1">
      <c r="A111" s="887"/>
    </row>
    <row r="112" spans="1:10" hidden="1">
      <c r="A112" s="887"/>
    </row>
    <row r="113" spans="1:1" hidden="1">
      <c r="A113" s="887"/>
    </row>
    <row r="114" spans="1:1" hidden="1">
      <c r="A114" s="887"/>
    </row>
    <row r="115" spans="1:1" hidden="1">
      <c r="A115" s="887"/>
    </row>
    <row r="116" spans="1:1" hidden="1">
      <c r="A116" s="887"/>
    </row>
    <row r="117" spans="1:1" hidden="1">
      <c r="A117" s="887"/>
    </row>
    <row r="118" spans="1:1" hidden="1">
      <c r="A118" s="887"/>
    </row>
    <row r="119" spans="1:1" hidden="1">
      <c r="A119" s="887"/>
    </row>
    <row r="120" spans="1:1" hidden="1">
      <c r="A120" s="887"/>
    </row>
    <row r="121" spans="1:1" hidden="1">
      <c r="A121" s="887"/>
    </row>
    <row r="122" spans="1:1" hidden="1">
      <c r="A122" s="887"/>
    </row>
    <row r="123" spans="1:1" hidden="1">
      <c r="A123" s="887"/>
    </row>
    <row r="124" spans="1:1" hidden="1">
      <c r="A124" s="887"/>
    </row>
    <row r="125" spans="1:1" hidden="1">
      <c r="A125" s="887"/>
    </row>
    <row r="126" spans="1:1" hidden="1">
      <c r="A126" s="887"/>
    </row>
    <row r="127" spans="1:1" hidden="1">
      <c r="A127" s="887"/>
    </row>
    <row r="128" spans="1:1" hidden="1">
      <c r="A128" s="887"/>
    </row>
    <row r="129" spans="1:1" hidden="1">
      <c r="A129" s="887"/>
    </row>
    <row r="130" spans="1:1" hidden="1">
      <c r="A130" s="887"/>
    </row>
    <row r="131" spans="1:1" hidden="1">
      <c r="A131" s="887"/>
    </row>
    <row r="132" spans="1:1" hidden="1">
      <c r="A132" s="887"/>
    </row>
    <row r="133" spans="1:1" hidden="1">
      <c r="A133" s="887"/>
    </row>
    <row r="134" spans="1:1" hidden="1">
      <c r="A134" s="887"/>
    </row>
    <row r="135" spans="1:1" hidden="1">
      <c r="A135" s="887"/>
    </row>
    <row r="136" spans="1:1" hidden="1">
      <c r="A136" s="887"/>
    </row>
    <row r="137" spans="1:1" hidden="1">
      <c r="A137" s="887"/>
    </row>
    <row r="138" spans="1:1" hidden="1">
      <c r="A138" s="887"/>
    </row>
    <row r="139" spans="1:1" hidden="1">
      <c r="A139" s="887"/>
    </row>
    <row r="140" spans="1:1" hidden="1">
      <c r="A140" s="887"/>
    </row>
    <row r="141" spans="1:1" hidden="1">
      <c r="A141" s="887"/>
    </row>
    <row r="142" spans="1:1" hidden="1">
      <c r="A142" s="887"/>
    </row>
    <row r="143" spans="1:1" hidden="1">
      <c r="A143" s="887"/>
    </row>
    <row r="144" spans="1:1" hidden="1">
      <c r="A144" s="887"/>
    </row>
    <row r="145" spans="1:1" hidden="1">
      <c r="A145" s="887"/>
    </row>
    <row r="146" spans="1:1" hidden="1">
      <c r="A146" s="887"/>
    </row>
    <row r="147" spans="1:1" hidden="1">
      <c r="A147" s="887"/>
    </row>
    <row r="148" spans="1:1" hidden="1">
      <c r="A148" s="887"/>
    </row>
    <row r="149" spans="1:1" hidden="1">
      <c r="A149" s="887"/>
    </row>
    <row r="150" spans="1:1" hidden="1">
      <c r="A150" s="887"/>
    </row>
    <row r="151" spans="1:1" hidden="1">
      <c r="A151" s="887"/>
    </row>
    <row r="152" spans="1:1" hidden="1">
      <c r="A152" s="887"/>
    </row>
    <row r="153" spans="1:1" hidden="1">
      <c r="A153" s="887"/>
    </row>
    <row r="154" spans="1:1" hidden="1">
      <c r="A154" s="887"/>
    </row>
    <row r="155" spans="1:1" hidden="1">
      <c r="A155" s="887"/>
    </row>
    <row r="156" spans="1:1" hidden="1">
      <c r="A156" s="887"/>
    </row>
    <row r="157" spans="1:1" hidden="1">
      <c r="A157" s="887"/>
    </row>
    <row r="158" spans="1:1" hidden="1">
      <c r="A158" s="887"/>
    </row>
    <row r="159" spans="1:1" hidden="1">
      <c r="A159" s="887"/>
    </row>
    <row r="160" spans="1:1" hidden="1">
      <c r="A160" s="887"/>
    </row>
    <row r="161" spans="1:1" hidden="1">
      <c r="A161" s="887"/>
    </row>
    <row r="162" spans="1:1" hidden="1">
      <c r="A162" s="887"/>
    </row>
    <row r="163" spans="1:1" hidden="1">
      <c r="A163" s="887"/>
    </row>
    <row r="164" spans="1:1" hidden="1">
      <c r="A164" s="887"/>
    </row>
    <row r="165" spans="1:1" hidden="1">
      <c r="A165" s="887"/>
    </row>
    <row r="166" spans="1:1" hidden="1">
      <c r="A166" s="887"/>
    </row>
    <row r="167" spans="1:1" hidden="1">
      <c r="A167" s="887"/>
    </row>
    <row r="168" spans="1:1" hidden="1">
      <c r="A168" s="887"/>
    </row>
    <row r="169" spans="1:1" hidden="1">
      <c r="A169" s="887"/>
    </row>
    <row r="170" spans="1:1" hidden="1">
      <c r="A170" s="887"/>
    </row>
    <row r="171" spans="1:1" hidden="1">
      <c r="A171" s="887"/>
    </row>
    <row r="172" spans="1:1" hidden="1">
      <c r="A172" s="887"/>
    </row>
    <row r="173" spans="1:1" hidden="1">
      <c r="A173" s="887"/>
    </row>
    <row r="174" spans="1:1" hidden="1">
      <c r="A174" s="887"/>
    </row>
    <row r="175" spans="1:1" hidden="1">
      <c r="A175" s="887"/>
    </row>
    <row r="176" spans="1:1" hidden="1">
      <c r="A176" s="887"/>
    </row>
    <row r="177" spans="1:1" hidden="1">
      <c r="A177" s="887"/>
    </row>
    <row r="178" spans="1:1" hidden="1">
      <c r="A178" s="887"/>
    </row>
    <row r="179" spans="1:1" hidden="1">
      <c r="A179" s="887"/>
    </row>
    <row r="180" spans="1:1" hidden="1">
      <c r="A180" s="887"/>
    </row>
    <row r="181" spans="1:1" hidden="1">
      <c r="A181" s="887"/>
    </row>
    <row r="182" spans="1:1" hidden="1">
      <c r="A182" s="887"/>
    </row>
    <row r="183" spans="1:1" hidden="1">
      <c r="A183" s="887"/>
    </row>
    <row r="184" spans="1:1" hidden="1">
      <c r="A184" s="887"/>
    </row>
    <row r="185" spans="1:1" hidden="1">
      <c r="A185" s="887"/>
    </row>
    <row r="186" spans="1:1" hidden="1">
      <c r="A186" s="887"/>
    </row>
    <row r="187" spans="1:1" hidden="1">
      <c r="A187" s="887"/>
    </row>
    <row r="188" spans="1:1" hidden="1">
      <c r="A188" s="887"/>
    </row>
    <row r="189" spans="1:1" hidden="1">
      <c r="A189" s="887"/>
    </row>
    <row r="190" spans="1:1" hidden="1">
      <c r="A190" s="887"/>
    </row>
    <row r="191" spans="1:1" hidden="1">
      <c r="A191" s="887"/>
    </row>
    <row r="192" spans="1:1" hidden="1">
      <c r="A192" s="887"/>
    </row>
    <row r="193" spans="1:1" hidden="1">
      <c r="A193" s="887"/>
    </row>
    <row r="194" spans="1:1" hidden="1">
      <c r="A194" s="887"/>
    </row>
    <row r="195" spans="1:1" hidden="1">
      <c r="A195" s="887"/>
    </row>
    <row r="196" spans="1:1" hidden="1">
      <c r="A196" s="887"/>
    </row>
    <row r="197" spans="1:1" hidden="1">
      <c r="A197" s="887"/>
    </row>
    <row r="198" spans="1:1" hidden="1">
      <c r="A198" s="887"/>
    </row>
    <row r="199" spans="1:1" hidden="1">
      <c r="A199" s="887"/>
    </row>
    <row r="200" spans="1:1" hidden="1">
      <c r="A200" s="887"/>
    </row>
    <row r="201" spans="1:1" hidden="1">
      <c r="A201" s="887"/>
    </row>
    <row r="202" spans="1:1" hidden="1">
      <c r="A202" s="887"/>
    </row>
    <row r="203" spans="1:1" hidden="1">
      <c r="A203" s="887"/>
    </row>
    <row r="204" spans="1:1" hidden="1">
      <c r="A204" s="887"/>
    </row>
    <row r="205" spans="1:1" hidden="1">
      <c r="A205" s="887"/>
    </row>
    <row r="206" spans="1:1" hidden="1">
      <c r="A206" s="887"/>
    </row>
    <row r="207" spans="1:1" hidden="1">
      <c r="A207" s="887"/>
    </row>
    <row r="208" spans="1:1" hidden="1">
      <c r="A208" s="887"/>
    </row>
    <row r="209" spans="1:1" hidden="1">
      <c r="A209" s="887"/>
    </row>
    <row r="210" spans="1:1" hidden="1">
      <c r="A210" s="887"/>
    </row>
    <row r="211" spans="1:1" hidden="1">
      <c r="A211" s="887"/>
    </row>
    <row r="212" spans="1:1" hidden="1">
      <c r="A212" s="887"/>
    </row>
    <row r="213" spans="1:1" hidden="1">
      <c r="A213" s="887"/>
    </row>
    <row r="214" spans="1:1" hidden="1">
      <c r="A214" s="887"/>
    </row>
    <row r="215" spans="1:1" hidden="1">
      <c r="A215" s="887"/>
    </row>
    <row r="216" spans="1:1" hidden="1">
      <c r="A216" s="887"/>
    </row>
    <row r="217" spans="1:1" hidden="1">
      <c r="A217" s="887"/>
    </row>
    <row r="218" spans="1:1" hidden="1">
      <c r="A218" s="887"/>
    </row>
    <row r="219" spans="1:1" hidden="1">
      <c r="A219" s="887"/>
    </row>
    <row r="220" spans="1:1" hidden="1">
      <c r="A220" s="887"/>
    </row>
    <row r="221" spans="1:1" hidden="1">
      <c r="A221" s="887"/>
    </row>
    <row r="222" spans="1:1" hidden="1">
      <c r="A222" s="887"/>
    </row>
    <row r="223" spans="1:1" hidden="1">
      <c r="A223" s="887"/>
    </row>
    <row r="224" spans="1:1" hidden="1">
      <c r="A224" s="887"/>
    </row>
    <row r="225" spans="1:1" hidden="1">
      <c r="A225" s="887"/>
    </row>
    <row r="226" spans="1:1" hidden="1">
      <c r="A226" s="887"/>
    </row>
    <row r="227" spans="1:1" hidden="1">
      <c r="A227" s="887"/>
    </row>
    <row r="228" spans="1:1" hidden="1">
      <c r="A228" s="887"/>
    </row>
    <row r="229" spans="1:1" hidden="1">
      <c r="A229" s="887"/>
    </row>
    <row r="230" spans="1:1" hidden="1">
      <c r="A230" s="887"/>
    </row>
    <row r="231" spans="1:1" hidden="1">
      <c r="A231" s="887"/>
    </row>
    <row r="232" spans="1:1" hidden="1">
      <c r="A232" s="887"/>
    </row>
    <row r="233" spans="1:1" hidden="1">
      <c r="A233" s="887"/>
    </row>
    <row r="234" spans="1:1" hidden="1">
      <c r="A234" s="887"/>
    </row>
    <row r="235" spans="1:1" hidden="1">
      <c r="A235" s="887"/>
    </row>
    <row r="236" spans="1:1" hidden="1">
      <c r="A236" s="887"/>
    </row>
    <row r="237" spans="1:1" hidden="1">
      <c r="A237" s="887"/>
    </row>
    <row r="238" spans="1:1" hidden="1">
      <c r="A238" s="887"/>
    </row>
    <row r="239" spans="1:1" hidden="1">
      <c r="A239" s="887"/>
    </row>
    <row r="240" spans="1:1" hidden="1">
      <c r="A240" s="887"/>
    </row>
    <row r="241" spans="1:1" hidden="1">
      <c r="A241" s="887"/>
    </row>
    <row r="242" spans="1:1" hidden="1">
      <c r="A242" s="887"/>
    </row>
    <row r="243" spans="1:1" hidden="1">
      <c r="A243" s="887"/>
    </row>
    <row r="244" spans="1:1" hidden="1">
      <c r="A244" s="887"/>
    </row>
    <row r="245" spans="1:1" hidden="1">
      <c r="A245" s="887"/>
    </row>
    <row r="246" spans="1:1" hidden="1">
      <c r="A246" s="887"/>
    </row>
    <row r="247" spans="1:1" hidden="1">
      <c r="A247" s="887"/>
    </row>
    <row r="248" spans="1:1" hidden="1">
      <c r="A248" s="887"/>
    </row>
    <row r="249" spans="1:1" hidden="1">
      <c r="A249" s="887"/>
    </row>
    <row r="250" spans="1:1" hidden="1">
      <c r="A250" s="887"/>
    </row>
    <row r="251" spans="1:1" hidden="1">
      <c r="A251" s="887"/>
    </row>
    <row r="252" spans="1:1" hidden="1">
      <c r="A252" s="887"/>
    </row>
    <row r="253" spans="1:1" hidden="1">
      <c r="A253" s="887"/>
    </row>
    <row r="254" spans="1:1" hidden="1">
      <c r="A254" s="887"/>
    </row>
    <row r="255" spans="1:1" hidden="1">
      <c r="A255" s="887"/>
    </row>
    <row r="256" spans="1:1" hidden="1">
      <c r="A256" s="887"/>
    </row>
    <row r="257" spans="1:1" hidden="1">
      <c r="A257" s="887"/>
    </row>
    <row r="258" spans="1:1" hidden="1">
      <c r="A258" s="887"/>
    </row>
    <row r="259" spans="1:1" hidden="1">
      <c r="A259" s="887"/>
    </row>
    <row r="260" spans="1:1" hidden="1">
      <c r="A260" s="887"/>
    </row>
    <row r="261" spans="1:1" hidden="1">
      <c r="A261" s="887"/>
    </row>
    <row r="262" spans="1:1" hidden="1">
      <c r="A262" s="887"/>
    </row>
    <row r="263" spans="1:1" hidden="1">
      <c r="A263" s="887"/>
    </row>
    <row r="264" spans="1:1" hidden="1">
      <c r="A264" s="887"/>
    </row>
    <row r="265" spans="1:1" hidden="1">
      <c r="A265" s="887"/>
    </row>
    <row r="266" spans="1:1" hidden="1">
      <c r="A266" s="887"/>
    </row>
    <row r="267" spans="1:1" hidden="1">
      <c r="A267" s="887"/>
    </row>
    <row r="268" spans="1:1" hidden="1">
      <c r="A268" s="887"/>
    </row>
    <row r="269" spans="1:1" hidden="1">
      <c r="A269" s="887"/>
    </row>
    <row r="270" spans="1:1" hidden="1">
      <c r="A270" s="887"/>
    </row>
    <row r="271" spans="1:1" hidden="1">
      <c r="A271" s="887"/>
    </row>
    <row r="272" spans="1:1" hidden="1">
      <c r="A272" s="887"/>
    </row>
    <row r="273" spans="1:1" hidden="1">
      <c r="A273" s="887"/>
    </row>
    <row r="274" spans="1:1" hidden="1">
      <c r="A274" s="887"/>
    </row>
    <row r="275" spans="1:1" hidden="1">
      <c r="A275" s="887"/>
    </row>
    <row r="276" spans="1:1" hidden="1">
      <c r="A276" s="887"/>
    </row>
    <row r="277" spans="1:1" hidden="1">
      <c r="A277" s="887"/>
    </row>
    <row r="278" spans="1:1" hidden="1">
      <c r="A278" s="887"/>
    </row>
    <row r="279" spans="1:1" hidden="1">
      <c r="A279" s="887"/>
    </row>
    <row r="280" spans="1:1" hidden="1">
      <c r="A280" s="887"/>
    </row>
    <row r="281" spans="1:1" hidden="1">
      <c r="A281" s="887"/>
    </row>
    <row r="282" spans="1:1" hidden="1">
      <c r="A282" s="887"/>
    </row>
    <row r="283" spans="1:1" hidden="1">
      <c r="A283" s="887"/>
    </row>
    <row r="284" spans="1:1" hidden="1">
      <c r="A284" s="887"/>
    </row>
    <row r="285" spans="1:1" hidden="1">
      <c r="A285" s="887"/>
    </row>
    <row r="286" spans="1:1" hidden="1">
      <c r="A286" s="887"/>
    </row>
    <row r="287" spans="1:1" hidden="1">
      <c r="A287" s="887"/>
    </row>
    <row r="288" spans="1:1" hidden="1">
      <c r="A288" s="887"/>
    </row>
    <row r="289" spans="1:1" hidden="1">
      <c r="A289" s="887"/>
    </row>
    <row r="290" spans="1:1" hidden="1">
      <c r="A290" s="887"/>
    </row>
    <row r="291" spans="1:1" hidden="1">
      <c r="A291" s="887"/>
    </row>
    <row r="292" spans="1:1" hidden="1">
      <c r="A292" s="887"/>
    </row>
    <row r="293" spans="1:1" hidden="1">
      <c r="A293" s="887"/>
    </row>
    <row r="294" spans="1:1" hidden="1">
      <c r="A294" s="887"/>
    </row>
    <row r="295" spans="1:1" hidden="1">
      <c r="A295" s="887"/>
    </row>
    <row r="296" spans="1:1" hidden="1">
      <c r="A296" s="887"/>
    </row>
    <row r="297" spans="1:1" hidden="1">
      <c r="A297" s="887"/>
    </row>
    <row r="298" spans="1:1" hidden="1">
      <c r="A298" s="887"/>
    </row>
    <row r="299" spans="1:1" hidden="1">
      <c r="A299" s="887"/>
    </row>
    <row r="300" spans="1:1" hidden="1">
      <c r="A300" s="887"/>
    </row>
    <row r="301" spans="1:1" hidden="1">
      <c r="A301" s="887"/>
    </row>
    <row r="302" spans="1:1" hidden="1">
      <c r="A302" s="887"/>
    </row>
    <row r="303" spans="1:1" hidden="1">
      <c r="A303" s="887"/>
    </row>
    <row r="304" spans="1:1" hidden="1">
      <c r="A304" s="887"/>
    </row>
    <row r="305" spans="1:1" hidden="1">
      <c r="A305" s="887"/>
    </row>
    <row r="306" spans="1:1" hidden="1">
      <c r="A306" s="887"/>
    </row>
    <row r="307" spans="1:1" hidden="1">
      <c r="A307" s="887"/>
    </row>
    <row r="308" spans="1:1" hidden="1">
      <c r="A308" s="887"/>
    </row>
    <row r="309" spans="1:1" hidden="1">
      <c r="A309" s="887"/>
    </row>
    <row r="310" spans="1:1" hidden="1">
      <c r="A310" s="887"/>
    </row>
    <row r="311" spans="1:1" hidden="1">
      <c r="A311" s="887"/>
    </row>
    <row r="312" spans="1:1" hidden="1">
      <c r="A312" s="887"/>
    </row>
    <row r="313" spans="1:1" hidden="1">
      <c r="A313" s="887"/>
    </row>
    <row r="314" spans="1:1" hidden="1">
      <c r="A314" s="887"/>
    </row>
    <row r="315" spans="1:1" hidden="1">
      <c r="A315" s="887"/>
    </row>
    <row r="316" spans="1:1" hidden="1">
      <c r="A316" s="887"/>
    </row>
    <row r="317" spans="1:1" hidden="1">
      <c r="A317" s="887"/>
    </row>
    <row r="318" spans="1:1" hidden="1">
      <c r="A318" s="887"/>
    </row>
    <row r="319" spans="1:1" hidden="1">
      <c r="A319" s="887"/>
    </row>
    <row r="320" spans="1:1" hidden="1">
      <c r="A320" s="887"/>
    </row>
    <row r="321" spans="1:1" hidden="1">
      <c r="A321" s="887"/>
    </row>
    <row r="322" spans="1:1" hidden="1">
      <c r="A322" s="887"/>
    </row>
    <row r="323" spans="1:1" hidden="1">
      <c r="A323" s="887"/>
    </row>
    <row r="324" spans="1:1" hidden="1">
      <c r="A324" s="887"/>
    </row>
    <row r="325" spans="1:1" hidden="1">
      <c r="A325" s="887"/>
    </row>
    <row r="326" spans="1:1" hidden="1">
      <c r="A326" s="887"/>
    </row>
    <row r="327" spans="1:1" hidden="1">
      <c r="A327" s="887"/>
    </row>
    <row r="328" spans="1:1" hidden="1">
      <c r="A328" s="887"/>
    </row>
    <row r="329" spans="1:1" hidden="1">
      <c r="A329" s="887"/>
    </row>
    <row r="330" spans="1:1" hidden="1">
      <c r="A330" s="887"/>
    </row>
    <row r="331" spans="1:1" hidden="1">
      <c r="A331" s="887"/>
    </row>
    <row r="332" spans="1:1" hidden="1">
      <c r="A332" s="887"/>
    </row>
    <row r="333" spans="1:1" hidden="1">
      <c r="A333" s="887"/>
    </row>
    <row r="334" spans="1:1" hidden="1">
      <c r="A334" s="887"/>
    </row>
    <row r="335" spans="1:1" hidden="1">
      <c r="A335" s="887"/>
    </row>
    <row r="336" spans="1:1" hidden="1">
      <c r="A336" s="887"/>
    </row>
    <row r="337" spans="1:1" hidden="1">
      <c r="A337" s="887"/>
    </row>
    <row r="338" spans="1:1" hidden="1">
      <c r="A338" s="887"/>
    </row>
    <row r="339" spans="1:1" hidden="1">
      <c r="A339" s="887"/>
    </row>
    <row r="340" spans="1:1" hidden="1">
      <c r="A340" s="887"/>
    </row>
    <row r="341" spans="1:1" hidden="1">
      <c r="A341" s="887"/>
    </row>
    <row r="342" spans="1:1" hidden="1">
      <c r="A342" s="887"/>
    </row>
    <row r="343" spans="1:1" hidden="1">
      <c r="A343" s="887"/>
    </row>
    <row r="344" spans="1:1" hidden="1">
      <c r="A344" s="887"/>
    </row>
    <row r="345" spans="1:1" hidden="1">
      <c r="A345" s="887"/>
    </row>
    <row r="346" spans="1:1" hidden="1">
      <c r="A346" s="887"/>
    </row>
    <row r="347" spans="1:1" hidden="1">
      <c r="A347" s="887"/>
    </row>
    <row r="348" spans="1:1" hidden="1">
      <c r="A348" s="887"/>
    </row>
    <row r="349" spans="1:1" hidden="1">
      <c r="A349" s="887"/>
    </row>
    <row r="350" spans="1:1" hidden="1">
      <c r="A350" s="887"/>
    </row>
    <row r="351" spans="1:1" hidden="1">
      <c r="A351" s="887"/>
    </row>
    <row r="352" spans="1:1" hidden="1">
      <c r="A352" s="887"/>
    </row>
    <row r="353" spans="1:1" hidden="1">
      <c r="A353" s="887"/>
    </row>
    <row r="354" spans="1:1" hidden="1">
      <c r="A354" s="887"/>
    </row>
    <row r="355" spans="1:1" hidden="1">
      <c r="A355" s="887"/>
    </row>
    <row r="356" spans="1:1" hidden="1">
      <c r="A356" s="887"/>
    </row>
    <row r="357" spans="1:1" hidden="1">
      <c r="A357" s="887"/>
    </row>
    <row r="358" spans="1:1" hidden="1">
      <c r="A358" s="887"/>
    </row>
    <row r="359" spans="1:1" hidden="1">
      <c r="A359" s="887"/>
    </row>
    <row r="360" spans="1:1" hidden="1">
      <c r="A360" s="887"/>
    </row>
    <row r="361" spans="1:1" hidden="1">
      <c r="A361" s="887"/>
    </row>
    <row r="362" spans="1:1" hidden="1">
      <c r="A362" s="887"/>
    </row>
    <row r="363" spans="1:1" hidden="1">
      <c r="A363" s="887"/>
    </row>
    <row r="364" spans="1:1" hidden="1">
      <c r="A364" s="887"/>
    </row>
    <row r="365" spans="1:1" hidden="1">
      <c r="A365" s="887"/>
    </row>
    <row r="366" spans="1:1" hidden="1">
      <c r="A366" s="887"/>
    </row>
    <row r="367" spans="1:1" hidden="1">
      <c r="A367" s="887"/>
    </row>
    <row r="368" spans="1:1" hidden="1">
      <c r="A368" s="887"/>
    </row>
    <row r="369" spans="1:1" hidden="1">
      <c r="A369" s="887"/>
    </row>
    <row r="370" spans="1:1" hidden="1">
      <c r="A370" s="887"/>
    </row>
    <row r="371" spans="1:1" hidden="1">
      <c r="A371" s="887"/>
    </row>
    <row r="372" spans="1:1" hidden="1">
      <c r="A372" s="887"/>
    </row>
    <row r="373" spans="1:1" hidden="1">
      <c r="A373" s="887"/>
    </row>
    <row r="374" spans="1:1" hidden="1">
      <c r="A374" s="887"/>
    </row>
    <row r="375" spans="1:1" hidden="1">
      <c r="A375" s="887"/>
    </row>
    <row r="376" spans="1:1" hidden="1">
      <c r="A376" s="887"/>
    </row>
    <row r="377" spans="1:1" hidden="1">
      <c r="A377" s="887"/>
    </row>
    <row r="378" spans="1:1" hidden="1">
      <c r="A378" s="887"/>
    </row>
    <row r="379" spans="1:1" hidden="1">
      <c r="A379" s="887"/>
    </row>
    <row r="380" spans="1:1" hidden="1">
      <c r="A380" s="887"/>
    </row>
    <row r="381" spans="1:1" hidden="1">
      <c r="A381" s="887"/>
    </row>
    <row r="382" spans="1:1" hidden="1">
      <c r="A382" s="887"/>
    </row>
    <row r="383" spans="1:1" hidden="1">
      <c r="A383" s="887"/>
    </row>
    <row r="384" spans="1:1" hidden="1">
      <c r="A384" s="887"/>
    </row>
    <row r="385" spans="1:1" hidden="1">
      <c r="A385" s="887"/>
    </row>
    <row r="386" spans="1:1" hidden="1">
      <c r="A386" s="887"/>
    </row>
    <row r="387" spans="1:1" hidden="1">
      <c r="A387" s="887"/>
    </row>
    <row r="388" spans="1:1" hidden="1">
      <c r="A388" s="887"/>
    </row>
    <row r="389" spans="1:1" hidden="1">
      <c r="A389" s="887"/>
    </row>
    <row r="390" spans="1:1" hidden="1">
      <c r="A390" s="887"/>
    </row>
    <row r="391" spans="1:1" hidden="1">
      <c r="A391" s="887"/>
    </row>
    <row r="392" spans="1:1" hidden="1">
      <c r="A392" s="887"/>
    </row>
    <row r="393" spans="1:1" hidden="1">
      <c r="A393" s="887"/>
    </row>
    <row r="394" spans="1:1" hidden="1">
      <c r="A394" s="887"/>
    </row>
    <row r="395" spans="1:1" hidden="1">
      <c r="A395" s="887"/>
    </row>
    <row r="396" spans="1:1" hidden="1">
      <c r="A396" s="887"/>
    </row>
    <row r="397" spans="1:1" hidden="1">
      <c r="A397" s="887"/>
    </row>
    <row r="398" spans="1:1" hidden="1">
      <c r="A398" s="887"/>
    </row>
    <row r="399" spans="1:1" hidden="1">
      <c r="A399" s="887"/>
    </row>
    <row r="400" spans="1:1" hidden="1">
      <c r="A400" s="887"/>
    </row>
    <row r="401" spans="1:1" hidden="1">
      <c r="A401" s="887"/>
    </row>
    <row r="402" spans="1:1" hidden="1">
      <c r="A402" s="887"/>
    </row>
    <row r="403" spans="1:1" hidden="1">
      <c r="A403" s="887"/>
    </row>
    <row r="404" spans="1:1" hidden="1">
      <c r="A404" s="887"/>
    </row>
    <row r="405" spans="1:1" hidden="1">
      <c r="A405" s="887"/>
    </row>
    <row r="406" spans="1:1" hidden="1">
      <c r="A406" s="887"/>
    </row>
    <row r="407" spans="1:1" hidden="1">
      <c r="A407" s="887"/>
    </row>
    <row r="408" spans="1:1" hidden="1">
      <c r="A408" s="887"/>
    </row>
    <row r="409" spans="1:1" hidden="1">
      <c r="A409" s="887"/>
    </row>
    <row r="410" spans="1:1" hidden="1">
      <c r="A410" s="887"/>
    </row>
    <row r="411" spans="1:1" hidden="1">
      <c r="A411" s="887"/>
    </row>
    <row r="412" spans="1:1" hidden="1">
      <c r="A412" s="887"/>
    </row>
    <row r="413" spans="1:1" hidden="1">
      <c r="A413" s="887"/>
    </row>
    <row r="414" spans="1:1" hidden="1">
      <c r="A414" s="887"/>
    </row>
    <row r="415" spans="1:1" hidden="1">
      <c r="A415" s="887"/>
    </row>
    <row r="416" spans="1:1" hidden="1">
      <c r="A416" s="887"/>
    </row>
    <row r="417" spans="1:1" hidden="1">
      <c r="A417" s="887"/>
    </row>
    <row r="418" spans="1:1" hidden="1">
      <c r="A418" s="887"/>
    </row>
    <row r="419" spans="1:1" hidden="1">
      <c r="A419" s="887"/>
    </row>
    <row r="420" spans="1:1" hidden="1">
      <c r="A420" s="887"/>
    </row>
    <row r="421" spans="1:1" hidden="1">
      <c r="A421" s="887"/>
    </row>
    <row r="422" spans="1:1" hidden="1">
      <c r="A422" s="887"/>
    </row>
    <row r="423" spans="1:1" hidden="1">
      <c r="A423" s="887"/>
    </row>
    <row r="424" spans="1:1" hidden="1">
      <c r="A424" s="887"/>
    </row>
    <row r="425" spans="1:1" hidden="1">
      <c r="A425" s="887"/>
    </row>
    <row r="426" spans="1:1" hidden="1">
      <c r="A426" s="887"/>
    </row>
    <row r="427" spans="1:1" hidden="1">
      <c r="A427" s="887"/>
    </row>
    <row r="428" spans="1:1" hidden="1">
      <c r="A428" s="887"/>
    </row>
    <row r="429" spans="1:1" hidden="1">
      <c r="A429" s="887"/>
    </row>
    <row r="430" spans="1:1" hidden="1">
      <c r="A430" s="887"/>
    </row>
    <row r="431" spans="1:1" hidden="1">
      <c r="A431" s="887"/>
    </row>
    <row r="432" spans="1:1" hidden="1">
      <c r="A432" s="887"/>
    </row>
    <row r="433" spans="1:1" hidden="1">
      <c r="A433" s="887"/>
    </row>
    <row r="434" spans="1:1" hidden="1">
      <c r="A434" s="887"/>
    </row>
    <row r="435" spans="1:1" hidden="1">
      <c r="A435" s="887"/>
    </row>
    <row r="436" spans="1:1" hidden="1">
      <c r="A436" s="887"/>
    </row>
    <row r="437" spans="1:1" hidden="1">
      <c r="A437" s="887"/>
    </row>
    <row r="438" spans="1:1" hidden="1">
      <c r="A438" s="887"/>
    </row>
    <row r="439" spans="1:1" hidden="1">
      <c r="A439" s="887"/>
    </row>
    <row r="440" spans="1:1" hidden="1">
      <c r="A440" s="887"/>
    </row>
    <row r="441" spans="1:1" hidden="1">
      <c r="A441" s="887"/>
    </row>
    <row r="442" spans="1:1" hidden="1">
      <c r="A442" s="887"/>
    </row>
    <row r="443" spans="1:1" hidden="1">
      <c r="A443" s="887"/>
    </row>
    <row r="444" spans="1:1" hidden="1"/>
    <row r="445" spans="1:1"/>
  </sheetData>
  <sheetProtection algorithmName="SHA-512" hashValue="/lnJ1iJDlhx1vZ8tDa0WCYVF58uG01fXCYn75LYSmS4bDQRLInB+nAeeyZ82ya4+ASIk20cUR5h8I2rpNBXTZQ==" saltValue="64S/QdnixO/+BdJBq3vJ8A==" spinCount="100000" sheet="1" objects="1" scenarios="1"/>
  <customSheetViews>
    <customSheetView guid="{B92ED4D4-4566-4043-8B76-FD708F820076}" showGridLines="0" fitToPage="1" hiddenRows="1" hiddenColumns="1">
      <selection activeCell="H2" sqref="H2"/>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pageMargins left="0.75" right="0.75" top="1" bottom="1" header="0.5" footer="0.5"/>
  <pageSetup paperSize="5" scale="56" orientation="portrait" r:id="rId2"/>
  <headerFooter alignWithMargins="0">
    <oddHeader>&amp;CMOHCD Proforma - Predevelopment Sources and Uses of Funds</oddHead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tint="0.59999389629810485"/>
    <pageSetUpPr fitToPage="1"/>
  </sheetPr>
  <dimension ref="A1:O474"/>
  <sheetViews>
    <sheetView showGridLines="0" zoomScale="90" zoomScaleNormal="90" zoomScaleSheetLayoutView="80" workbookViewId="0">
      <pane xSplit="3" ySplit="8" topLeftCell="D94" activePane="bottomRight" state="frozen"/>
      <selection activeCell="K7" sqref="K7"/>
      <selection pane="topRight" activeCell="K7" sqref="K7"/>
      <selection pane="bottomLeft" activeCell="K7" sqref="K7"/>
      <selection pane="bottomRight" activeCell="K7" sqref="K7"/>
    </sheetView>
  </sheetViews>
  <sheetFormatPr defaultColWidth="0" defaultRowHeight="15"/>
  <cols>
    <col min="1" max="1" width="2.85546875" style="915" customWidth="1"/>
    <col min="2" max="2" width="2.85546875" style="887" customWidth="1"/>
    <col min="3" max="3" width="51.5703125" style="887" customWidth="1"/>
    <col min="4" max="4" width="14.7109375" style="889" customWidth="1"/>
    <col min="5" max="8" width="14.7109375" style="887" customWidth="1"/>
    <col min="9" max="9" width="14.7109375" style="152" customWidth="1"/>
    <col min="10" max="10" width="14.7109375" style="900" customWidth="1"/>
    <col min="11" max="11" width="48" style="887" customWidth="1"/>
    <col min="12" max="12" width="11.42578125" style="892" customWidth="1"/>
    <col min="13" max="13" width="2.7109375" style="887" customWidth="1"/>
    <col min="14" max="16384" width="9.140625" style="887" hidden="1"/>
  </cols>
  <sheetData>
    <row r="1" spans="1:13">
      <c r="A1" s="770" t="s">
        <v>2</v>
      </c>
      <c r="C1" s="908"/>
      <c r="D1" s="903" t="str">
        <f>IF('1.GeneralProjectInfo'!$D$3&lt;&gt;"",'1.GeneralProjectInfo'!$D$3,"")</f>
        <v/>
      </c>
      <c r="E1" s="891"/>
      <c r="F1" s="891"/>
      <c r="G1" s="933" t="s">
        <v>495</v>
      </c>
      <c r="H1" s="895" t="str">
        <f>IF('1.GeneralProjectInfo'!$A$17&lt;&gt;"",'1.GeneralProjectInfo'!$A$17,"")</f>
        <v/>
      </c>
      <c r="I1" s="933"/>
      <c r="K1" s="981" t="str">
        <f>IF(SmallSites=TRUE,"Small Sites Project","")</f>
        <v/>
      </c>
      <c r="M1" s="893"/>
    </row>
    <row r="2" spans="1:13" ht="15" customHeight="1">
      <c r="A2" s="770" t="s">
        <v>65</v>
      </c>
      <c r="C2" s="908"/>
      <c r="D2" s="891" t="str">
        <f>IF('1.GeneralProjectInfo'!$A$13&lt;&gt;"",'1.GeneralProjectInfo'!$A$13,"")</f>
        <v/>
      </c>
      <c r="E2" s="894"/>
      <c r="F2" s="894"/>
      <c r="G2" s="934" t="s">
        <v>726</v>
      </c>
      <c r="H2" s="932"/>
      <c r="I2" s="2324"/>
      <c r="K2" s="981" t="str">
        <f>IF(LOSP=TRUE,"LOSP Project","")</f>
        <v/>
      </c>
      <c r="M2" s="893"/>
    </row>
    <row r="3" spans="1:13" ht="15" customHeight="1">
      <c r="A3" s="770" t="s">
        <v>66</v>
      </c>
      <c r="C3" s="908"/>
      <c r="D3" s="902" t="str">
        <f>IF('1.GeneralProjectInfo'!$E$13&lt;&gt;"",CONCATENATE('1.GeneralProjectInfo'!$E$13," ",'1.GeneralProjectInfo'!$G$13," ",'1.GeneralProjectInfo'!$I$13),"")</f>
        <v/>
      </c>
      <c r="E3" s="902"/>
      <c r="F3" s="902"/>
      <c r="G3" s="933" t="s">
        <v>724</v>
      </c>
      <c r="H3" s="933"/>
      <c r="I3" s="2324"/>
      <c r="J3" s="904" t="str">
        <f>IF('1.GeneralProjectInfo'!$K$17&lt;&gt;"",'1.GeneralProjectInfo'!$K$17,"")</f>
        <v/>
      </c>
      <c r="M3" s="893"/>
    </row>
    <row r="4" spans="1:13" ht="15" customHeight="1">
      <c r="A4" s="770" t="s">
        <v>59</v>
      </c>
      <c r="C4" s="908"/>
      <c r="D4" s="1051" t="str">
        <f>IF('1.GeneralProjectInfo'!$D$19&lt;&gt;"",'1.GeneralProjectInfo'!$D$19,"")</f>
        <v/>
      </c>
      <c r="E4" s="894"/>
      <c r="F4" s="894"/>
      <c r="G4" s="908"/>
      <c r="H4" s="908"/>
      <c r="I4" s="2324"/>
      <c r="J4" s="895"/>
      <c r="M4" s="893"/>
    </row>
    <row r="5" spans="1:13">
      <c r="A5" s="909"/>
      <c r="D5" s="894"/>
      <c r="E5" s="1666" t="str">
        <f>IF(OR(D138="",D139="",D140="",D141=""),"Don't forget to fill in D135:D138!","")</f>
        <v>Don't forget to fill in D135:D138!</v>
      </c>
      <c r="F5" s="910"/>
      <c r="G5" s="895"/>
      <c r="H5" s="895"/>
      <c r="I5" s="2324"/>
      <c r="J5" s="887"/>
      <c r="M5" s="893"/>
    </row>
    <row r="6" spans="1:13">
      <c r="A6" s="887"/>
      <c r="D6" s="905"/>
      <c r="E6" s="900"/>
      <c r="F6" s="906"/>
      <c r="I6" s="2325"/>
      <c r="J6" s="900" t="s">
        <v>723</v>
      </c>
      <c r="K6" s="907" t="s">
        <v>0</v>
      </c>
      <c r="M6" s="893"/>
    </row>
    <row r="7" spans="1:13">
      <c r="A7" s="911" t="s">
        <v>722</v>
      </c>
      <c r="C7" s="911"/>
      <c r="D7" s="912">
        <f t="shared" ref="D7:I7" si="0">D126</f>
        <v>0</v>
      </c>
      <c r="E7" s="912">
        <f t="shared" si="0"/>
        <v>0</v>
      </c>
      <c r="F7" s="912">
        <f t="shared" si="0"/>
        <v>0</v>
      </c>
      <c r="G7" s="912">
        <f t="shared" si="0"/>
        <v>0</v>
      </c>
      <c r="H7" s="912">
        <f t="shared" si="0"/>
        <v>0</v>
      </c>
      <c r="I7" s="1222">
        <f t="shared" si="0"/>
        <v>0</v>
      </c>
      <c r="J7" s="1222">
        <f>SUM(D7:I7)</f>
        <v>0</v>
      </c>
      <c r="K7" s="1463"/>
    </row>
    <row r="8" spans="1:13">
      <c r="A8" s="900"/>
      <c r="C8" s="913" t="s">
        <v>1157</v>
      </c>
      <c r="D8" s="890" t="s">
        <v>1096</v>
      </c>
      <c r="E8" s="930"/>
      <c r="F8" s="930"/>
      <c r="G8" s="930"/>
      <c r="H8" s="930"/>
      <c r="I8" s="930"/>
      <c r="J8" s="888"/>
      <c r="K8" s="1452"/>
    </row>
    <row r="9" spans="1:13">
      <c r="A9" s="911" t="s">
        <v>721</v>
      </c>
      <c r="C9" s="1779" t="str">
        <f>IF(SmallSites=TRUE,"Is source a bridge loan? (select Yes/No)","")</f>
        <v/>
      </c>
      <c r="D9" s="1778"/>
      <c r="E9" s="1778"/>
      <c r="F9" s="1778"/>
      <c r="G9" s="1778"/>
      <c r="H9" s="1778"/>
      <c r="I9" s="1778"/>
      <c r="J9" s="888"/>
      <c r="K9" s="1452"/>
    </row>
    <row r="10" spans="1:13">
      <c r="A10" s="911"/>
      <c r="C10" s="1779" t="str">
        <f>IF(SmallSites=TRUE,"Bridge loans total:","")</f>
        <v/>
      </c>
      <c r="D10" s="889" t="str">
        <f>IF(SmallSites=FALSE,"",SUMIF(D9:I9,"Yes",D7:I7))</f>
        <v/>
      </c>
      <c r="E10" s="889"/>
      <c r="F10" s="889"/>
      <c r="G10" s="889"/>
      <c r="H10" s="889"/>
      <c r="I10" s="1223"/>
      <c r="J10" s="888"/>
      <c r="K10" s="1452"/>
    </row>
    <row r="11" spans="1:13">
      <c r="A11" s="900" t="s">
        <v>720</v>
      </c>
      <c r="C11" s="914"/>
      <c r="D11" s="886"/>
      <c r="E11" s="886"/>
      <c r="F11" s="886"/>
      <c r="G11" s="886"/>
      <c r="H11" s="886"/>
      <c r="I11" s="1224"/>
      <c r="J11" s="885"/>
      <c r="K11" s="1453"/>
    </row>
    <row r="12" spans="1:13" ht="14.25">
      <c r="A12" s="887"/>
      <c r="B12" s="915"/>
      <c r="C12" s="916" t="s">
        <v>719</v>
      </c>
      <c r="D12" s="926"/>
      <c r="E12" s="926"/>
      <c r="F12" s="926"/>
      <c r="G12" s="926"/>
      <c r="H12" s="926"/>
      <c r="I12" s="926"/>
      <c r="J12" s="1220">
        <f>SUM(D12:I12)</f>
        <v>0</v>
      </c>
      <c r="K12" s="1454"/>
    </row>
    <row r="13" spans="1:13" ht="14.25">
      <c r="A13" s="887"/>
      <c r="B13" s="915"/>
      <c r="C13" s="916" t="s">
        <v>1209</v>
      </c>
      <c r="D13" s="926"/>
      <c r="E13" s="926"/>
      <c r="F13" s="926"/>
      <c r="G13" s="926"/>
      <c r="H13" s="926"/>
      <c r="I13" s="926"/>
      <c r="J13" s="1220">
        <f>SUM(D13:I13)</f>
        <v>0</v>
      </c>
      <c r="K13" s="1454"/>
    </row>
    <row r="14" spans="1:13" ht="14.25">
      <c r="A14" s="887"/>
      <c r="B14" s="915"/>
      <c r="C14" s="916" t="s">
        <v>1168</v>
      </c>
      <c r="D14" s="926"/>
      <c r="E14" s="926"/>
      <c r="F14" s="926"/>
      <c r="G14" s="926"/>
      <c r="H14" s="926"/>
      <c r="I14" s="926"/>
      <c r="J14" s="1220">
        <f>SUM(D14:I14)</f>
        <v>0</v>
      </c>
      <c r="K14" s="1454"/>
    </row>
    <row r="15" spans="1:13" s="899" customFormat="1" ht="14.25">
      <c r="A15" s="887"/>
      <c r="B15" s="897"/>
      <c r="C15" s="916" t="s">
        <v>1169</v>
      </c>
      <c r="D15" s="926"/>
      <c r="E15" s="926"/>
      <c r="F15" s="926"/>
      <c r="G15" s="926"/>
      <c r="H15" s="926"/>
      <c r="I15" s="926"/>
      <c r="J15" s="1220">
        <f>SUM(D15:I15)</f>
        <v>0</v>
      </c>
      <c r="K15" s="1455"/>
      <c r="L15" s="898"/>
    </row>
    <row r="16" spans="1:13" s="917" customFormat="1">
      <c r="A16" s="900"/>
      <c r="B16" s="900"/>
      <c r="C16" s="1656" t="s">
        <v>715</v>
      </c>
      <c r="D16" s="1657">
        <f t="shared" ref="D16:I16" si="1">SUM(D12:D15)</f>
        <v>0</v>
      </c>
      <c r="E16" s="1657">
        <f t="shared" si="1"/>
        <v>0</v>
      </c>
      <c r="F16" s="1657">
        <f t="shared" si="1"/>
        <v>0</v>
      </c>
      <c r="G16" s="1657">
        <f t="shared" si="1"/>
        <v>0</v>
      </c>
      <c r="H16" s="1657">
        <f t="shared" si="1"/>
        <v>0</v>
      </c>
      <c r="I16" s="1658">
        <f t="shared" si="1"/>
        <v>0</v>
      </c>
      <c r="J16" s="1658">
        <f>SUM(D16:I16)</f>
        <v>0</v>
      </c>
      <c r="K16" s="1659"/>
      <c r="L16" s="898"/>
    </row>
    <row r="17" spans="1:14" s="917" customFormat="1">
      <c r="A17" s="900"/>
      <c r="B17" s="900"/>
      <c r="C17" s="908"/>
      <c r="D17" s="871"/>
      <c r="E17" s="871"/>
      <c r="F17" s="871"/>
      <c r="G17" s="871"/>
      <c r="H17" s="871"/>
      <c r="I17" s="1226"/>
      <c r="J17" s="1226"/>
      <c r="K17" s="1476"/>
      <c r="L17" s="871"/>
      <c r="M17" s="909"/>
      <c r="N17" s="898"/>
    </row>
    <row r="18" spans="1:14" s="899" customFormat="1">
      <c r="A18" s="901" t="s">
        <v>714</v>
      </c>
      <c r="D18" s="1192"/>
      <c r="E18" s="1192"/>
      <c r="F18" s="1192"/>
      <c r="G18" s="1192"/>
      <c r="H18" s="1192"/>
      <c r="I18" s="1227"/>
      <c r="J18" s="1820"/>
      <c r="K18" s="1456"/>
      <c r="L18" s="898"/>
    </row>
    <row r="19" spans="1:14">
      <c r="A19" s="900"/>
      <c r="B19" s="900"/>
      <c r="C19" s="919"/>
      <c r="D19" s="874"/>
      <c r="E19" s="874"/>
      <c r="F19" s="874"/>
      <c r="G19" s="874"/>
      <c r="H19" s="886"/>
      <c r="I19" s="1224"/>
      <c r="J19" s="1821"/>
      <c r="K19" s="1453"/>
    </row>
    <row r="20" spans="1:14" ht="14.25">
      <c r="A20" s="887"/>
      <c r="B20" s="915"/>
      <c r="C20" s="916" t="s">
        <v>709</v>
      </c>
      <c r="D20" s="926"/>
      <c r="E20" s="926"/>
      <c r="F20" s="926"/>
      <c r="G20" s="926"/>
      <c r="H20" s="926"/>
      <c r="I20" s="926"/>
      <c r="J20" s="1220">
        <f>SUM(D20:I20)</f>
        <v>0</v>
      </c>
      <c r="K20" s="1454" t="s">
        <v>1261</v>
      </c>
    </row>
    <row r="21" spans="1:14" ht="14.25">
      <c r="A21" s="887"/>
      <c r="B21" s="915"/>
      <c r="C21" s="916" t="s">
        <v>1170</v>
      </c>
      <c r="D21" s="926"/>
      <c r="E21" s="926"/>
      <c r="F21" s="926"/>
      <c r="G21" s="926"/>
      <c r="H21" s="926"/>
      <c r="I21" s="926"/>
      <c r="J21" s="1220">
        <f t="shared" ref="J21:J35" si="2">SUM(D21:I21)</f>
        <v>0</v>
      </c>
      <c r="K21" s="1454"/>
    </row>
    <row r="22" spans="1:14" ht="14.25">
      <c r="A22" s="887"/>
      <c r="B22" s="915"/>
      <c r="C22" s="916" t="s">
        <v>718</v>
      </c>
      <c r="D22" s="926"/>
      <c r="E22" s="926"/>
      <c r="F22" s="926"/>
      <c r="G22" s="926"/>
      <c r="H22" s="926"/>
      <c r="I22" s="926"/>
      <c r="J22" s="1220">
        <f t="shared" si="2"/>
        <v>0</v>
      </c>
      <c r="K22" s="1454"/>
    </row>
    <row r="23" spans="1:14" ht="14.25">
      <c r="A23" s="887"/>
      <c r="B23" s="915"/>
      <c r="C23" s="916" t="s">
        <v>713</v>
      </c>
      <c r="D23" s="926"/>
      <c r="E23" s="926"/>
      <c r="F23" s="926"/>
      <c r="G23" s="926"/>
      <c r="H23" s="926"/>
      <c r="I23" s="926"/>
      <c r="J23" s="1220">
        <f t="shared" si="2"/>
        <v>0</v>
      </c>
      <c r="K23" s="1454"/>
    </row>
    <row r="24" spans="1:14" ht="14.25">
      <c r="A24" s="887"/>
      <c r="B24" s="915"/>
      <c r="C24" s="916" t="s">
        <v>1171</v>
      </c>
      <c r="D24" s="926"/>
      <c r="E24" s="926"/>
      <c r="F24" s="926"/>
      <c r="G24" s="926"/>
      <c r="H24" s="926"/>
      <c r="I24" s="926"/>
      <c r="J24" s="1220">
        <f t="shared" si="2"/>
        <v>0</v>
      </c>
      <c r="K24" s="1454"/>
      <c r="L24" s="2326" t="s">
        <v>1237</v>
      </c>
    </row>
    <row r="25" spans="1:14" ht="14.25">
      <c r="A25" s="887"/>
      <c r="B25" s="915"/>
      <c r="C25" s="916" t="s">
        <v>1258</v>
      </c>
      <c r="D25" s="926"/>
      <c r="E25" s="926"/>
      <c r="F25" s="926"/>
      <c r="G25" s="926"/>
      <c r="H25" s="926"/>
      <c r="I25" s="926"/>
      <c r="J25" s="1220">
        <f t="shared" si="2"/>
        <v>0</v>
      </c>
      <c r="K25" s="1454"/>
      <c r="L25" s="2327"/>
    </row>
    <row r="26" spans="1:14" ht="14.25">
      <c r="A26" s="887"/>
      <c r="B26" s="915"/>
      <c r="C26" s="916" t="s">
        <v>1172</v>
      </c>
      <c r="D26" s="926"/>
      <c r="E26" s="926"/>
      <c r="F26" s="926"/>
      <c r="G26" s="926"/>
      <c r="H26" s="926"/>
      <c r="I26" s="926"/>
      <c r="J26" s="1220">
        <f t="shared" si="2"/>
        <v>0</v>
      </c>
      <c r="K26" s="1454" t="s">
        <v>1180</v>
      </c>
      <c r="L26" s="2327"/>
    </row>
    <row r="27" spans="1:14" ht="14.25">
      <c r="A27" s="887"/>
      <c r="B27" s="915"/>
      <c r="C27" s="916" t="s">
        <v>708</v>
      </c>
      <c r="D27" s="926"/>
      <c r="E27" s="926"/>
      <c r="F27" s="926"/>
      <c r="G27" s="926"/>
      <c r="H27" s="926"/>
      <c r="I27" s="926"/>
      <c r="J27" s="1220">
        <f t="shared" si="2"/>
        <v>0</v>
      </c>
      <c r="K27" s="1454"/>
      <c r="L27" s="2327"/>
    </row>
    <row r="28" spans="1:14">
      <c r="A28" s="887"/>
      <c r="B28" s="915"/>
      <c r="C28" s="916" t="s">
        <v>1259</v>
      </c>
      <c r="D28" s="926"/>
      <c r="E28" s="926"/>
      <c r="F28" s="926"/>
      <c r="G28" s="926"/>
      <c r="H28" s="926"/>
      <c r="I28" s="926"/>
      <c r="J28" s="1220">
        <f t="shared" si="2"/>
        <v>0</v>
      </c>
      <c r="K28" s="1454"/>
      <c r="L28" s="1670" t="str">
        <f>IFERROR(J28/SUM($J$20:$J$27),"")</f>
        <v/>
      </c>
    </row>
    <row r="29" spans="1:14">
      <c r="A29" s="887"/>
      <c r="B29" s="915"/>
      <c r="C29" s="916" t="s">
        <v>1173</v>
      </c>
      <c r="D29" s="926"/>
      <c r="E29" s="926"/>
      <c r="F29" s="926"/>
      <c r="G29" s="926"/>
      <c r="H29" s="926"/>
      <c r="I29" s="926"/>
      <c r="J29" s="1220">
        <f t="shared" si="2"/>
        <v>0</v>
      </c>
      <c r="K29" s="1454"/>
      <c r="L29" s="1670" t="str">
        <f>IFERROR(J29/SUM($J$20:$J$27),"")</f>
        <v/>
      </c>
    </row>
    <row r="30" spans="1:14" s="900" customFormat="1">
      <c r="A30" s="887"/>
      <c r="B30" s="915"/>
      <c r="C30" s="916" t="s">
        <v>1174</v>
      </c>
      <c r="D30" s="926"/>
      <c r="E30" s="926"/>
      <c r="F30" s="926"/>
      <c r="G30" s="926"/>
      <c r="H30" s="926"/>
      <c r="I30" s="926"/>
      <c r="J30" s="1220">
        <f t="shared" si="2"/>
        <v>0</v>
      </c>
      <c r="K30" s="1454"/>
      <c r="L30" s="1670" t="str">
        <f>IFERROR(J30/SUM($J$20:$J$27),"")</f>
        <v/>
      </c>
    </row>
    <row r="31" spans="1:14">
      <c r="A31" s="900"/>
      <c r="B31" s="900"/>
      <c r="C31" s="1645" t="s">
        <v>1175</v>
      </c>
      <c r="D31" s="1646">
        <f t="shared" ref="D31:I31" si="3">SUM(D20:D30)</f>
        <v>0</v>
      </c>
      <c r="E31" s="1646">
        <f t="shared" si="3"/>
        <v>0</v>
      </c>
      <c r="F31" s="1646">
        <f t="shared" si="3"/>
        <v>0</v>
      </c>
      <c r="G31" s="1646">
        <f t="shared" si="3"/>
        <v>0</v>
      </c>
      <c r="H31" s="1646">
        <f t="shared" si="3"/>
        <v>0</v>
      </c>
      <c r="I31" s="1647">
        <f t="shared" si="3"/>
        <v>0</v>
      </c>
      <c r="J31" s="1647">
        <f t="shared" si="2"/>
        <v>0</v>
      </c>
      <c r="K31" s="530"/>
      <c r="L31" s="1671"/>
    </row>
    <row r="32" spans="1:14" ht="15" customHeight="1">
      <c r="A32" s="887"/>
      <c r="B32" s="915"/>
      <c r="C32" s="916" t="s">
        <v>1176</v>
      </c>
      <c r="D32" s="926"/>
      <c r="E32" s="926"/>
      <c r="F32" s="926"/>
      <c r="G32" s="926"/>
      <c r="H32" s="926"/>
      <c r="I32" s="926"/>
      <c r="J32" s="1220">
        <f t="shared" si="2"/>
        <v>0</v>
      </c>
      <c r="K32" s="1454" t="s">
        <v>1181</v>
      </c>
      <c r="L32" s="1670" t="str">
        <f>IFERROR(J32/SUM($J$20:$J$27),"")</f>
        <v/>
      </c>
    </row>
    <row r="33" spans="1:12" ht="15" customHeight="1">
      <c r="A33" s="887"/>
      <c r="B33" s="915"/>
      <c r="C33" s="916" t="s">
        <v>1177</v>
      </c>
      <c r="D33" s="926"/>
      <c r="E33" s="926"/>
      <c r="F33" s="926"/>
      <c r="G33" s="926"/>
      <c r="H33" s="926"/>
      <c r="I33" s="926"/>
      <c r="J33" s="1220">
        <f t="shared" si="2"/>
        <v>0</v>
      </c>
      <c r="K33" s="1454" t="s">
        <v>1181</v>
      </c>
      <c r="L33" s="1670" t="str">
        <f>IFERROR(J33/SUM($J$20:$J$27),"")</f>
        <v/>
      </c>
    </row>
    <row r="34" spans="1:12" ht="15" customHeight="1">
      <c r="A34" s="887"/>
      <c r="B34" s="915"/>
      <c r="C34" s="1648" t="s">
        <v>1178</v>
      </c>
      <c r="D34" s="926"/>
      <c r="E34" s="926"/>
      <c r="F34" s="926"/>
      <c r="G34" s="926"/>
      <c r="H34" s="926"/>
      <c r="I34" s="926"/>
      <c r="J34" s="1220">
        <f t="shared" si="2"/>
        <v>0</v>
      </c>
      <c r="K34" s="1454" t="s">
        <v>1182</v>
      </c>
      <c r="L34" s="1670" t="str">
        <f>IFERROR(J34/SUM($J$20:$J$27),"")</f>
        <v/>
      </c>
    </row>
    <row r="35" spans="1:12" s="917" customFormat="1">
      <c r="A35" s="887"/>
      <c r="B35" s="915"/>
      <c r="C35" s="916" t="s">
        <v>1179</v>
      </c>
      <c r="D35" s="926"/>
      <c r="E35" s="926"/>
      <c r="F35" s="926"/>
      <c r="G35" s="926"/>
      <c r="H35" s="926"/>
      <c r="I35" s="926"/>
      <c r="J35" s="1220">
        <f t="shared" si="2"/>
        <v>0</v>
      </c>
      <c r="K35" s="1454" t="s">
        <v>1183</v>
      </c>
      <c r="L35" s="1672" t="str">
        <f>IFERROR(J35/SUM($J$20:$J$27),"")</f>
        <v/>
      </c>
    </row>
    <row r="36" spans="1:12" s="917" customFormat="1" ht="14.25">
      <c r="A36" s="887"/>
      <c r="B36" s="887"/>
      <c r="C36" s="1645" t="s">
        <v>1255</v>
      </c>
      <c r="D36" s="1646">
        <f>SUM(D32:D35)</f>
        <v>0</v>
      </c>
      <c r="E36" s="1646">
        <f t="shared" ref="E36:J36" si="4">SUM(E32:E35)</f>
        <v>0</v>
      </c>
      <c r="F36" s="1646">
        <f t="shared" si="4"/>
        <v>0</v>
      </c>
      <c r="G36" s="1646">
        <f t="shared" si="4"/>
        <v>0</v>
      </c>
      <c r="H36" s="1646">
        <f t="shared" si="4"/>
        <v>0</v>
      </c>
      <c r="I36" s="1646">
        <f t="shared" si="4"/>
        <v>0</v>
      </c>
      <c r="J36" s="1647">
        <f t="shared" si="4"/>
        <v>0</v>
      </c>
      <c r="K36" s="1477"/>
      <c r="L36" s="898"/>
    </row>
    <row r="37" spans="1:12" s="900" customFormat="1">
      <c r="A37" s="917"/>
      <c r="C37" s="1656" t="s">
        <v>705</v>
      </c>
      <c r="D37" s="1657">
        <f>D31+D36</f>
        <v>0</v>
      </c>
      <c r="E37" s="1657">
        <f t="shared" ref="E37:J37" si="5">E31+E36</f>
        <v>0</v>
      </c>
      <c r="F37" s="1657">
        <f t="shared" si="5"/>
        <v>0</v>
      </c>
      <c r="G37" s="1657">
        <f t="shared" si="5"/>
        <v>0</v>
      </c>
      <c r="H37" s="1657">
        <f t="shared" si="5"/>
        <v>0</v>
      </c>
      <c r="I37" s="1657">
        <f t="shared" si="5"/>
        <v>0</v>
      </c>
      <c r="J37" s="1658">
        <f t="shared" si="5"/>
        <v>0</v>
      </c>
      <c r="K37" s="1660"/>
    </row>
    <row r="38" spans="1:12" s="900" customFormat="1">
      <c r="A38" s="1207"/>
      <c r="B38" s="1207"/>
      <c r="C38" s="1207"/>
      <c r="D38" s="1208"/>
      <c r="E38" s="1207"/>
      <c r="F38" s="1207"/>
      <c r="G38" s="1207"/>
      <c r="H38" s="1215"/>
      <c r="I38" s="1228"/>
      <c r="J38" s="1822"/>
      <c r="K38" s="1477"/>
      <c r="L38" s="875"/>
    </row>
    <row r="39" spans="1:12" s="900" customFormat="1">
      <c r="A39" s="900" t="s">
        <v>703</v>
      </c>
      <c r="B39" s="887"/>
      <c r="C39" s="906"/>
      <c r="D39" s="884"/>
      <c r="E39" s="884"/>
      <c r="F39" s="884"/>
      <c r="G39" s="884"/>
      <c r="H39" s="884"/>
      <c r="I39" s="1229"/>
      <c r="J39" s="1226"/>
      <c r="K39" s="1472"/>
      <c r="L39" s="892"/>
    </row>
    <row r="40" spans="1:12" s="900" customFormat="1">
      <c r="B40" s="901" t="s">
        <v>1222</v>
      </c>
      <c r="C40" s="919"/>
      <c r="D40" s="874"/>
      <c r="E40" s="874"/>
      <c r="F40" s="874"/>
      <c r="G40" s="874"/>
      <c r="H40" s="874"/>
      <c r="I40" s="1230"/>
      <c r="J40" s="1653"/>
      <c r="K40" s="1461"/>
      <c r="L40" s="892"/>
    </row>
    <row r="41" spans="1:12" s="900" customFormat="1" ht="29.25">
      <c r="B41" s="901"/>
      <c r="C41" s="916" t="s">
        <v>1184</v>
      </c>
      <c r="D41" s="926"/>
      <c r="E41" s="926"/>
      <c r="F41" s="926"/>
      <c r="G41" s="926"/>
      <c r="H41" s="926"/>
      <c r="I41" s="926"/>
      <c r="J41" s="1220">
        <f t="shared" ref="J41:J47" si="6">SUM(D41:I41)</f>
        <v>0</v>
      </c>
      <c r="K41" s="1454" t="s">
        <v>1229</v>
      </c>
      <c r="L41" s="892"/>
    </row>
    <row r="42" spans="1:12" s="900" customFormat="1">
      <c r="B42" s="901"/>
      <c r="C42" s="916" t="s">
        <v>1185</v>
      </c>
      <c r="D42" s="926"/>
      <c r="E42" s="926"/>
      <c r="F42" s="926"/>
      <c r="G42" s="926"/>
      <c r="H42" s="926"/>
      <c r="I42" s="926"/>
      <c r="J42" s="1220">
        <f t="shared" si="6"/>
        <v>0</v>
      </c>
      <c r="K42" s="1454"/>
      <c r="L42" s="892"/>
    </row>
    <row r="43" spans="1:12" s="900" customFormat="1">
      <c r="B43" s="901"/>
      <c r="C43" s="916" t="s">
        <v>1186</v>
      </c>
      <c r="D43" s="926"/>
      <c r="E43" s="926"/>
      <c r="F43" s="926"/>
      <c r="G43" s="926"/>
      <c r="H43" s="926"/>
      <c r="I43" s="926"/>
      <c r="J43" s="1220">
        <f t="shared" si="6"/>
        <v>0</v>
      </c>
      <c r="K43" s="1454"/>
      <c r="L43" s="892"/>
    </row>
    <row r="44" spans="1:12" s="900" customFormat="1">
      <c r="B44" s="901"/>
      <c r="C44" s="916" t="s">
        <v>1187</v>
      </c>
      <c r="D44" s="926"/>
      <c r="E44" s="926"/>
      <c r="F44" s="926"/>
      <c r="G44" s="926"/>
      <c r="H44" s="926"/>
      <c r="I44" s="926"/>
      <c r="J44" s="1220">
        <f t="shared" si="6"/>
        <v>0</v>
      </c>
      <c r="K44" s="1454"/>
    </row>
    <row r="45" spans="1:12">
      <c r="A45" s="900"/>
      <c r="B45" s="901"/>
      <c r="C45" s="1190" t="s">
        <v>1188</v>
      </c>
      <c r="D45" s="926"/>
      <c r="E45" s="926"/>
      <c r="F45" s="926"/>
      <c r="G45" s="926"/>
      <c r="H45" s="926"/>
      <c r="I45" s="926"/>
      <c r="J45" s="1220">
        <f t="shared" si="6"/>
        <v>0</v>
      </c>
      <c r="K45" s="1454"/>
    </row>
    <row r="46" spans="1:12">
      <c r="A46" s="900"/>
      <c r="B46" s="900"/>
      <c r="C46" s="906" t="s">
        <v>1189</v>
      </c>
      <c r="D46" s="1819">
        <f t="shared" ref="D46:I46" si="7">SUM(D41:D45)</f>
        <v>0</v>
      </c>
      <c r="E46" s="1819">
        <f t="shared" si="7"/>
        <v>0</v>
      </c>
      <c r="F46" s="1819">
        <f t="shared" si="7"/>
        <v>0</v>
      </c>
      <c r="G46" s="1819">
        <f t="shared" si="7"/>
        <v>0</v>
      </c>
      <c r="H46" s="1819">
        <f t="shared" si="7"/>
        <v>0</v>
      </c>
      <c r="I46" s="1819">
        <f t="shared" si="7"/>
        <v>0</v>
      </c>
      <c r="J46" s="1647">
        <f t="shared" si="6"/>
        <v>0</v>
      </c>
      <c r="K46" s="1454"/>
    </row>
    <row r="47" spans="1:12" ht="29.25">
      <c r="A47" s="900"/>
      <c r="B47" s="900"/>
      <c r="C47" s="1661" t="s">
        <v>1190</v>
      </c>
      <c r="D47" s="1649"/>
      <c r="E47" s="1649"/>
      <c r="F47" s="1649"/>
      <c r="G47" s="1649"/>
      <c r="H47" s="1649"/>
      <c r="I47" s="1649"/>
      <c r="J47" s="1823">
        <f t="shared" si="6"/>
        <v>0</v>
      </c>
      <c r="K47" s="1650" t="s">
        <v>1191</v>
      </c>
    </row>
    <row r="48" spans="1:12">
      <c r="A48" s="900"/>
      <c r="B48" s="900"/>
      <c r="C48" s="1204" t="s">
        <v>1224</v>
      </c>
      <c r="D48" s="880">
        <f>D46+D47</f>
        <v>0</v>
      </c>
      <c r="E48" s="880">
        <f t="shared" ref="E48:J48" si="8">E46+E47</f>
        <v>0</v>
      </c>
      <c r="F48" s="880">
        <f t="shared" si="8"/>
        <v>0</v>
      </c>
      <c r="G48" s="880">
        <f t="shared" si="8"/>
        <v>0</v>
      </c>
      <c r="H48" s="880">
        <f t="shared" si="8"/>
        <v>0</v>
      </c>
      <c r="I48" s="880">
        <f t="shared" si="8"/>
        <v>0</v>
      </c>
      <c r="J48" s="1231">
        <f t="shared" si="8"/>
        <v>0</v>
      </c>
      <c r="K48" s="1468"/>
      <c r="L48" s="875"/>
    </row>
    <row r="49" spans="1:12">
      <c r="A49" s="887"/>
      <c r="B49" s="901" t="s">
        <v>1223</v>
      </c>
      <c r="C49" s="920"/>
      <c r="D49" s="882"/>
      <c r="E49" s="882"/>
      <c r="F49" s="882"/>
      <c r="G49" s="882"/>
      <c r="H49" s="882"/>
      <c r="I49" s="1219"/>
      <c r="J49" s="1219"/>
      <c r="K49" s="1461"/>
    </row>
    <row r="50" spans="1:12" ht="14.25">
      <c r="A50" s="887"/>
      <c r="B50" s="915"/>
      <c r="C50" s="916" t="s">
        <v>699</v>
      </c>
      <c r="D50" s="926"/>
      <c r="E50" s="926"/>
      <c r="F50" s="926"/>
      <c r="G50" s="926"/>
      <c r="H50" s="926"/>
      <c r="I50" s="926"/>
      <c r="J50" s="1220">
        <f t="shared" ref="J50:J57" si="9">SUM(D50:I50)</f>
        <v>0</v>
      </c>
      <c r="K50" s="1454"/>
    </row>
    <row r="51" spans="1:12" s="900" customFormat="1">
      <c r="A51" s="887"/>
      <c r="B51" s="915"/>
      <c r="C51" s="916" t="s">
        <v>698</v>
      </c>
      <c r="D51" s="926"/>
      <c r="E51" s="926"/>
      <c r="F51" s="926"/>
      <c r="G51" s="926"/>
      <c r="H51" s="926"/>
      <c r="I51" s="926"/>
      <c r="J51" s="1220">
        <f t="shared" si="9"/>
        <v>0</v>
      </c>
      <c r="K51" s="1454"/>
      <c r="L51" s="892"/>
    </row>
    <row r="52" spans="1:12" s="900" customFormat="1">
      <c r="A52" s="887"/>
      <c r="B52" s="915"/>
      <c r="C52" s="916" t="s">
        <v>697</v>
      </c>
      <c r="D52" s="926"/>
      <c r="E52" s="926"/>
      <c r="F52" s="926"/>
      <c r="G52" s="926"/>
      <c r="H52" s="926"/>
      <c r="I52" s="926"/>
      <c r="J52" s="1220">
        <f t="shared" si="9"/>
        <v>0</v>
      </c>
      <c r="K52" s="1454"/>
      <c r="L52" s="892"/>
    </row>
    <row r="53" spans="1:12" s="900" customFormat="1">
      <c r="A53" s="887"/>
      <c r="B53" s="915"/>
      <c r="C53" s="916" t="s">
        <v>1207</v>
      </c>
      <c r="D53" s="926"/>
      <c r="E53" s="926"/>
      <c r="F53" s="926"/>
      <c r="G53" s="926"/>
      <c r="H53" s="926"/>
      <c r="I53" s="926"/>
      <c r="J53" s="1220">
        <f t="shared" si="9"/>
        <v>0</v>
      </c>
      <c r="K53" s="1454"/>
      <c r="L53" s="892"/>
    </row>
    <row r="54" spans="1:12" s="900" customFormat="1">
      <c r="A54" s="887"/>
      <c r="B54" s="915"/>
      <c r="C54" s="916" t="s">
        <v>1208</v>
      </c>
      <c r="D54" s="926"/>
      <c r="E54" s="926"/>
      <c r="F54" s="926"/>
      <c r="G54" s="926"/>
      <c r="H54" s="926"/>
      <c r="I54" s="926"/>
      <c r="J54" s="1220">
        <f t="shared" si="9"/>
        <v>0</v>
      </c>
      <c r="K54" s="1454"/>
      <c r="L54" s="892"/>
    </row>
    <row r="55" spans="1:12" s="900" customFormat="1">
      <c r="A55" s="887"/>
      <c r="B55" s="915"/>
      <c r="C55" s="916" t="s">
        <v>1192</v>
      </c>
      <c r="D55" s="926"/>
      <c r="E55" s="926"/>
      <c r="F55" s="926"/>
      <c r="G55" s="926"/>
      <c r="H55" s="926"/>
      <c r="I55" s="926"/>
      <c r="J55" s="1220">
        <f t="shared" si="9"/>
        <v>0</v>
      </c>
      <c r="K55" s="1454"/>
      <c r="L55" s="892"/>
    </row>
    <row r="56" spans="1:12" ht="14.25">
      <c r="A56" s="887"/>
      <c r="B56" s="915"/>
      <c r="C56" s="916" t="s">
        <v>1193</v>
      </c>
      <c r="D56" s="926"/>
      <c r="E56" s="926"/>
      <c r="F56" s="926"/>
      <c r="G56" s="926"/>
      <c r="H56" s="926"/>
      <c r="I56" s="926"/>
      <c r="J56" s="1220">
        <f t="shared" si="9"/>
        <v>0</v>
      </c>
      <c r="K56" s="1650" t="s">
        <v>1260</v>
      </c>
    </row>
    <row r="57" spans="1:12">
      <c r="A57" s="900"/>
      <c r="B57" s="900"/>
      <c r="C57" s="925" t="s">
        <v>1225</v>
      </c>
      <c r="D57" s="880">
        <f t="shared" ref="D57:I57" si="10">SUM(D50:D56)</f>
        <v>0</v>
      </c>
      <c r="E57" s="880">
        <f t="shared" si="10"/>
        <v>0</v>
      </c>
      <c r="F57" s="880">
        <f t="shared" si="10"/>
        <v>0</v>
      </c>
      <c r="G57" s="880">
        <f t="shared" si="10"/>
        <v>0</v>
      </c>
      <c r="H57" s="880">
        <f t="shared" si="10"/>
        <v>0</v>
      </c>
      <c r="I57" s="1231">
        <f t="shared" si="10"/>
        <v>0</v>
      </c>
      <c r="J57" s="1231">
        <f t="shared" si="9"/>
        <v>0</v>
      </c>
      <c r="K57" s="1468"/>
    </row>
    <row r="58" spans="1:12">
      <c r="A58" s="887"/>
      <c r="B58" s="901" t="s">
        <v>695</v>
      </c>
      <c r="C58" s="1194"/>
      <c r="D58" s="1196"/>
      <c r="E58" s="1196"/>
      <c r="F58" s="1196"/>
      <c r="G58" s="1196"/>
      <c r="H58" s="1196"/>
      <c r="I58" s="1232"/>
      <c r="J58" s="1232"/>
      <c r="K58" s="1472"/>
    </row>
    <row r="59" spans="1:12" s="900" customFormat="1">
      <c r="C59" s="1195" t="s">
        <v>920</v>
      </c>
      <c r="D59" s="862"/>
      <c r="E59" s="862"/>
      <c r="F59" s="862"/>
      <c r="G59" s="862"/>
      <c r="H59" s="862"/>
      <c r="I59" s="1217"/>
      <c r="J59" s="1219"/>
      <c r="K59" s="1461"/>
      <c r="L59" s="892"/>
    </row>
    <row r="60" spans="1:12" ht="14.25">
      <c r="A60" s="887"/>
      <c r="B60" s="915"/>
      <c r="C60" s="916" t="s">
        <v>690</v>
      </c>
      <c r="D60" s="926"/>
      <c r="E60" s="926"/>
      <c r="F60" s="926"/>
      <c r="G60" s="926"/>
      <c r="H60" s="926"/>
      <c r="I60" s="926"/>
      <c r="J60" s="1220">
        <f t="shared" ref="J60:J67" si="11">SUM(D60:I60)</f>
        <v>0</v>
      </c>
      <c r="K60" s="1454"/>
    </row>
    <row r="61" spans="1:12" ht="14.25">
      <c r="A61" s="887"/>
      <c r="B61" s="915"/>
      <c r="C61" s="916" t="s">
        <v>689</v>
      </c>
      <c r="D61" s="926"/>
      <c r="E61" s="926"/>
      <c r="F61" s="926"/>
      <c r="G61" s="926"/>
      <c r="H61" s="926"/>
      <c r="I61" s="926"/>
      <c r="J61" s="1220">
        <f t="shared" si="11"/>
        <v>0</v>
      </c>
      <c r="K61" s="1454"/>
    </row>
    <row r="62" spans="1:12" ht="14.25">
      <c r="A62" s="887"/>
      <c r="B62" s="915"/>
      <c r="C62" s="916" t="s">
        <v>685</v>
      </c>
      <c r="D62" s="926"/>
      <c r="E62" s="926"/>
      <c r="F62" s="926"/>
      <c r="G62" s="926"/>
      <c r="H62" s="926"/>
      <c r="I62" s="926"/>
      <c r="J62" s="1220">
        <f t="shared" si="11"/>
        <v>0</v>
      </c>
      <c r="K62" s="1454"/>
    </row>
    <row r="63" spans="1:12" ht="14.25">
      <c r="A63" s="887"/>
      <c r="B63" s="915"/>
      <c r="C63" s="916" t="s">
        <v>1194</v>
      </c>
      <c r="D63" s="926"/>
      <c r="E63" s="926"/>
      <c r="F63" s="926"/>
      <c r="G63" s="926"/>
      <c r="H63" s="926"/>
      <c r="I63" s="926"/>
      <c r="J63" s="1220">
        <f t="shared" si="11"/>
        <v>0</v>
      </c>
      <c r="K63" s="1454"/>
    </row>
    <row r="64" spans="1:12" ht="14.25">
      <c r="A64" s="887"/>
      <c r="B64" s="915"/>
      <c r="C64" s="916" t="s">
        <v>1195</v>
      </c>
      <c r="D64" s="926"/>
      <c r="E64" s="926"/>
      <c r="F64" s="926"/>
      <c r="G64" s="926"/>
      <c r="H64" s="926"/>
      <c r="I64" s="926"/>
      <c r="J64" s="1220">
        <f t="shared" si="11"/>
        <v>0</v>
      </c>
      <c r="K64" s="1454"/>
    </row>
    <row r="65" spans="1:12" s="899" customFormat="1" ht="14.25">
      <c r="A65" s="887"/>
      <c r="B65" s="915"/>
      <c r="C65" s="916" t="s">
        <v>1196</v>
      </c>
      <c r="D65" s="926"/>
      <c r="E65" s="926"/>
      <c r="F65" s="926"/>
      <c r="G65" s="926"/>
      <c r="H65" s="926"/>
      <c r="I65" s="926"/>
      <c r="J65" s="1220">
        <f t="shared" si="11"/>
        <v>0</v>
      </c>
      <c r="K65" s="1455"/>
      <c r="L65" s="898"/>
    </row>
    <row r="66" spans="1:12" ht="14.25">
      <c r="A66" s="887"/>
      <c r="B66" s="915"/>
      <c r="C66" s="1651" t="s">
        <v>1197</v>
      </c>
      <c r="D66" s="927"/>
      <c r="E66" s="927"/>
      <c r="F66" s="926"/>
      <c r="G66" s="926"/>
      <c r="H66" s="926"/>
      <c r="I66" s="926"/>
      <c r="J66" s="1220">
        <f t="shared" si="11"/>
        <v>0</v>
      </c>
      <c r="K66" s="1454"/>
    </row>
    <row r="67" spans="1:12" s="900" customFormat="1">
      <c r="C67" s="1199" t="s">
        <v>688</v>
      </c>
      <c r="D67" s="1201">
        <f t="shared" ref="D67:I67" si="12">SUM(D60:D66)</f>
        <v>0</v>
      </c>
      <c r="E67" s="1201">
        <f t="shared" si="12"/>
        <v>0</v>
      </c>
      <c r="F67" s="1201">
        <f t="shared" si="12"/>
        <v>0</v>
      </c>
      <c r="G67" s="1201">
        <f t="shared" si="12"/>
        <v>0</v>
      </c>
      <c r="H67" s="1201">
        <f t="shared" si="12"/>
        <v>0</v>
      </c>
      <c r="I67" s="1233">
        <f t="shared" si="12"/>
        <v>0</v>
      </c>
      <c r="J67" s="1233">
        <f t="shared" si="11"/>
        <v>0</v>
      </c>
      <c r="K67" s="1468"/>
      <c r="L67" s="892"/>
    </row>
    <row r="68" spans="1:12" s="900" customFormat="1">
      <c r="C68" s="1195" t="s">
        <v>1256</v>
      </c>
      <c r="D68" s="862"/>
      <c r="E68" s="862"/>
      <c r="F68" s="862"/>
      <c r="G68" s="862"/>
      <c r="H68" s="862"/>
      <c r="I68" s="1217"/>
      <c r="J68" s="1219"/>
      <c r="K68" s="1461"/>
      <c r="L68" s="892"/>
    </row>
    <row r="69" spans="1:12" ht="14.25">
      <c r="A69" s="887"/>
      <c r="B69" s="915"/>
      <c r="C69" s="916" t="s">
        <v>687</v>
      </c>
      <c r="D69" s="926"/>
      <c r="E69" s="927"/>
      <c r="F69" s="927"/>
      <c r="G69" s="926"/>
      <c r="H69" s="926"/>
      <c r="I69" s="926"/>
      <c r="J69" s="1220">
        <f>SUM(D69:I69)</f>
        <v>0</v>
      </c>
      <c r="K69" s="1454"/>
    </row>
    <row r="70" spans="1:12" ht="14.25">
      <c r="A70" s="887"/>
      <c r="B70" s="897"/>
      <c r="C70" s="916" t="s">
        <v>686</v>
      </c>
      <c r="D70" s="928"/>
      <c r="E70" s="929"/>
      <c r="F70" s="929"/>
      <c r="G70" s="928"/>
      <c r="H70" s="928"/>
      <c r="I70" s="928"/>
      <c r="J70" s="1220">
        <f>SUM(D70:I70)</f>
        <v>0</v>
      </c>
      <c r="K70" s="1454"/>
    </row>
    <row r="71" spans="1:12" ht="14.25">
      <c r="A71" s="887"/>
      <c r="B71" s="915"/>
      <c r="C71" s="916" t="s">
        <v>685</v>
      </c>
      <c r="D71" s="926"/>
      <c r="E71" s="926"/>
      <c r="F71" s="926"/>
      <c r="G71" s="926"/>
      <c r="H71" s="926"/>
      <c r="I71" s="926"/>
      <c r="J71" s="1220">
        <f>SUM(D71:I71)</f>
        <v>0</v>
      </c>
      <c r="K71" s="1454"/>
    </row>
    <row r="72" spans="1:12">
      <c r="A72" s="900"/>
      <c r="B72" s="900"/>
      <c r="C72" s="1199" t="s">
        <v>684</v>
      </c>
      <c r="D72" s="1201">
        <f t="shared" ref="D72:I72" si="13">SUM(D69:D71)</f>
        <v>0</v>
      </c>
      <c r="E72" s="1201">
        <f t="shared" si="13"/>
        <v>0</v>
      </c>
      <c r="F72" s="1201">
        <f t="shared" si="13"/>
        <v>0</v>
      </c>
      <c r="G72" s="1201">
        <f t="shared" si="13"/>
        <v>0</v>
      </c>
      <c r="H72" s="1201">
        <f t="shared" si="13"/>
        <v>0</v>
      </c>
      <c r="I72" s="1233">
        <f t="shared" si="13"/>
        <v>0</v>
      </c>
      <c r="J72" s="1233">
        <f>SUM(D72:I72)</f>
        <v>0</v>
      </c>
      <c r="K72" s="1474"/>
    </row>
    <row r="73" spans="1:12" s="900" customFormat="1">
      <c r="C73" s="925" t="s">
        <v>683</v>
      </c>
      <c r="D73" s="1197">
        <f>D67+D72</f>
        <v>0</v>
      </c>
      <c r="E73" s="1197">
        <f t="shared" ref="E73:J73" si="14">E67+E72</f>
        <v>0</v>
      </c>
      <c r="F73" s="1197">
        <f t="shared" si="14"/>
        <v>0</v>
      </c>
      <c r="G73" s="1197">
        <f t="shared" si="14"/>
        <v>0</v>
      </c>
      <c r="H73" s="1197">
        <f t="shared" si="14"/>
        <v>0</v>
      </c>
      <c r="I73" s="1197">
        <f t="shared" si="14"/>
        <v>0</v>
      </c>
      <c r="J73" s="1824">
        <f t="shared" si="14"/>
        <v>0</v>
      </c>
      <c r="K73" s="1459"/>
      <c r="L73" s="892"/>
    </row>
    <row r="74" spans="1:12">
      <c r="A74" s="887"/>
      <c r="B74" s="901" t="s">
        <v>682</v>
      </c>
      <c r="C74" s="920"/>
      <c r="D74" s="879"/>
      <c r="E74" s="879"/>
      <c r="F74" s="879"/>
      <c r="G74" s="879"/>
      <c r="H74" s="879"/>
      <c r="I74" s="1234"/>
      <c r="J74" s="1219"/>
      <c r="K74" s="1458"/>
    </row>
    <row r="75" spans="1:12" ht="14.25">
      <c r="A75" s="887"/>
      <c r="B75" s="915"/>
      <c r="C75" s="916" t="s">
        <v>1198</v>
      </c>
      <c r="D75" s="926"/>
      <c r="E75" s="927"/>
      <c r="F75" s="927"/>
      <c r="G75" s="927"/>
      <c r="H75" s="927"/>
      <c r="I75" s="927"/>
      <c r="J75" s="1220">
        <f t="shared" ref="J75:J104" si="15">SUM(D75:I75)</f>
        <v>0</v>
      </c>
      <c r="K75" s="1454"/>
    </row>
    <row r="76" spans="1:12" ht="14.25">
      <c r="A76" s="887"/>
      <c r="B76" s="915"/>
      <c r="C76" s="916" t="s">
        <v>1199</v>
      </c>
      <c r="D76" s="926"/>
      <c r="E76" s="927"/>
      <c r="F76" s="927"/>
      <c r="G76" s="927"/>
      <c r="H76" s="927"/>
      <c r="I76" s="927"/>
      <c r="J76" s="1220">
        <f t="shared" si="15"/>
        <v>0</v>
      </c>
      <c r="K76" s="1454"/>
    </row>
    <row r="77" spans="1:12" ht="14.25">
      <c r="A77" s="887"/>
      <c r="B77" s="915"/>
      <c r="C77" s="916" t="s">
        <v>1200</v>
      </c>
      <c r="D77" s="926"/>
      <c r="E77" s="927"/>
      <c r="F77" s="927"/>
      <c r="G77" s="927"/>
      <c r="H77" s="927"/>
      <c r="I77" s="927"/>
      <c r="J77" s="1220">
        <f t="shared" si="15"/>
        <v>0</v>
      </c>
      <c r="K77" s="1454"/>
    </row>
    <row r="78" spans="1:12" ht="14.25">
      <c r="A78" s="887"/>
      <c r="B78" s="915"/>
      <c r="C78" s="916" t="s">
        <v>1201</v>
      </c>
      <c r="D78" s="926"/>
      <c r="E78" s="927"/>
      <c r="F78" s="927"/>
      <c r="G78" s="927"/>
      <c r="H78" s="927"/>
      <c r="I78" s="927"/>
      <c r="J78" s="1220">
        <f t="shared" si="15"/>
        <v>0</v>
      </c>
      <c r="K78" s="1454"/>
    </row>
    <row r="79" spans="1:12" ht="14.25">
      <c r="A79" s="887"/>
      <c r="B79" s="915"/>
      <c r="C79" s="916" t="s">
        <v>1202</v>
      </c>
      <c r="D79" s="926"/>
      <c r="E79" s="927"/>
      <c r="F79" s="927"/>
      <c r="G79" s="927"/>
      <c r="H79" s="927"/>
      <c r="I79" s="927"/>
      <c r="J79" s="1220">
        <f t="shared" si="15"/>
        <v>0</v>
      </c>
      <c r="K79" s="1454"/>
    </row>
    <row r="80" spans="1:12" ht="14.25">
      <c r="A80" s="887"/>
      <c r="B80" s="915"/>
      <c r="C80" s="916" t="s">
        <v>1203</v>
      </c>
      <c r="D80" s="926"/>
      <c r="E80" s="927"/>
      <c r="F80" s="927"/>
      <c r="G80" s="927"/>
      <c r="H80" s="927"/>
      <c r="I80" s="927"/>
      <c r="J80" s="1220">
        <f t="shared" si="15"/>
        <v>0</v>
      </c>
      <c r="K80" s="1454"/>
    </row>
    <row r="81" spans="1:12" ht="14.25">
      <c r="A81" s="887"/>
      <c r="B81" s="915"/>
      <c r="C81" s="1651" t="s">
        <v>1204</v>
      </c>
      <c r="D81" s="926"/>
      <c r="E81" s="927"/>
      <c r="F81" s="927"/>
      <c r="G81" s="927"/>
      <c r="H81" s="927"/>
      <c r="I81" s="927"/>
      <c r="J81" s="1220">
        <f t="shared" si="15"/>
        <v>0</v>
      </c>
      <c r="K81" s="1454"/>
    </row>
    <row r="82" spans="1:12">
      <c r="A82" s="900"/>
      <c r="B82" s="900"/>
      <c r="C82" s="1204" t="s">
        <v>678</v>
      </c>
      <c r="D82" s="872">
        <f t="shared" ref="D82:I82" si="16">SUM(D75:D81)</f>
        <v>0</v>
      </c>
      <c r="E82" s="872">
        <f t="shared" si="16"/>
        <v>0</v>
      </c>
      <c r="F82" s="872">
        <f t="shared" si="16"/>
        <v>0</v>
      </c>
      <c r="G82" s="872">
        <f t="shared" si="16"/>
        <v>0</v>
      </c>
      <c r="H82" s="872">
        <f t="shared" si="16"/>
        <v>0</v>
      </c>
      <c r="I82" s="1225">
        <f t="shared" si="16"/>
        <v>0</v>
      </c>
      <c r="J82" s="1225">
        <f t="shared" si="15"/>
        <v>0</v>
      </c>
      <c r="K82" s="1468"/>
    </row>
    <row r="83" spans="1:12">
      <c r="A83" s="900"/>
      <c r="B83" s="900" t="s">
        <v>1205</v>
      </c>
      <c r="C83" s="1652"/>
      <c r="D83" s="868"/>
      <c r="E83" s="868"/>
      <c r="F83" s="868"/>
      <c r="G83" s="868"/>
      <c r="H83" s="868"/>
      <c r="I83" s="1653"/>
      <c r="J83" s="1653"/>
      <c r="K83" s="1461"/>
    </row>
    <row r="84" spans="1:12" ht="14.25">
      <c r="A84" s="887"/>
      <c r="B84" s="915"/>
      <c r="C84" s="1190" t="s">
        <v>677</v>
      </c>
      <c r="D84" s="926"/>
      <c r="E84" s="927"/>
      <c r="F84" s="927"/>
      <c r="G84" s="927"/>
      <c r="H84" s="927"/>
      <c r="I84" s="927"/>
      <c r="J84" s="1220">
        <f t="shared" si="15"/>
        <v>0</v>
      </c>
      <c r="K84" s="1454"/>
    </row>
    <row r="85" spans="1:12" ht="14.25">
      <c r="A85" s="887"/>
      <c r="B85" s="915"/>
      <c r="C85" s="916" t="s">
        <v>669</v>
      </c>
      <c r="D85" s="926"/>
      <c r="E85" s="927"/>
      <c r="F85" s="927"/>
      <c r="G85" s="927"/>
      <c r="H85" s="927"/>
      <c r="I85" s="927"/>
      <c r="J85" s="1220">
        <f t="shared" si="15"/>
        <v>0</v>
      </c>
      <c r="K85" s="1454"/>
    </row>
    <row r="86" spans="1:12" ht="14.25">
      <c r="A86" s="887"/>
      <c r="B86" s="1818" t="s">
        <v>1311</v>
      </c>
      <c r="C86" s="916" t="s">
        <v>1</v>
      </c>
      <c r="D86" s="926"/>
      <c r="E86" s="927"/>
      <c r="F86" s="927"/>
      <c r="G86" s="927"/>
      <c r="H86" s="927"/>
      <c r="I86" s="927"/>
      <c r="J86" s="1220">
        <f t="shared" si="15"/>
        <v>0</v>
      </c>
      <c r="K86" s="1454"/>
    </row>
    <row r="87" spans="1:12" ht="14.25">
      <c r="A87" s="887"/>
      <c r="B87" s="1818" t="s">
        <v>1311</v>
      </c>
      <c r="C87" s="916" t="s">
        <v>676</v>
      </c>
      <c r="D87" s="926"/>
      <c r="E87" s="927"/>
      <c r="F87" s="927"/>
      <c r="G87" s="927"/>
      <c r="H87" s="927"/>
      <c r="I87" s="927"/>
      <c r="J87" s="1220">
        <f t="shared" si="15"/>
        <v>0</v>
      </c>
      <c r="K87" s="1454"/>
    </row>
    <row r="88" spans="1:12" ht="14.25">
      <c r="A88" s="887"/>
      <c r="B88" s="915"/>
      <c r="C88" s="916" t="s">
        <v>1206</v>
      </c>
      <c r="D88" s="926"/>
      <c r="E88" s="927"/>
      <c r="F88" s="927"/>
      <c r="G88" s="927"/>
      <c r="H88" s="927"/>
      <c r="I88" s="927"/>
      <c r="J88" s="1220">
        <f t="shared" si="15"/>
        <v>0</v>
      </c>
      <c r="K88" s="1454"/>
    </row>
    <row r="89" spans="1:12" ht="14.25">
      <c r="A89" s="887"/>
      <c r="B89" s="1818" t="s">
        <v>1311</v>
      </c>
      <c r="C89" s="916" t="s">
        <v>1210</v>
      </c>
      <c r="D89" s="926"/>
      <c r="E89" s="927"/>
      <c r="F89" s="927"/>
      <c r="G89" s="927"/>
      <c r="H89" s="927"/>
      <c r="I89" s="927"/>
      <c r="J89" s="1220">
        <f t="shared" si="15"/>
        <v>0</v>
      </c>
      <c r="K89" s="1454"/>
    </row>
    <row r="90" spans="1:12" ht="14.25">
      <c r="A90" s="887"/>
      <c r="B90" s="915"/>
      <c r="C90" s="916" t="s">
        <v>1211</v>
      </c>
      <c r="D90" s="926"/>
      <c r="E90" s="927"/>
      <c r="F90" s="927"/>
      <c r="G90" s="927"/>
      <c r="H90" s="927"/>
      <c r="I90" s="927"/>
      <c r="J90" s="1220">
        <f t="shared" si="15"/>
        <v>0</v>
      </c>
      <c r="K90" s="1454"/>
    </row>
    <row r="91" spans="1:12" ht="14.25">
      <c r="A91" s="887"/>
      <c r="B91" s="1818" t="s">
        <v>1311</v>
      </c>
      <c r="C91" s="916" t="s">
        <v>1212</v>
      </c>
      <c r="D91" s="926"/>
      <c r="E91" s="927"/>
      <c r="F91" s="927"/>
      <c r="G91" s="927"/>
      <c r="H91" s="927"/>
      <c r="I91" s="927"/>
      <c r="J91" s="1220">
        <f t="shared" si="15"/>
        <v>0</v>
      </c>
      <c r="K91" s="1454"/>
    </row>
    <row r="92" spans="1:12" ht="25.5">
      <c r="A92" s="887"/>
      <c r="B92" s="1818" t="s">
        <v>1311</v>
      </c>
      <c r="C92" s="916" t="s">
        <v>670</v>
      </c>
      <c r="D92" s="926"/>
      <c r="E92" s="927"/>
      <c r="F92" s="927"/>
      <c r="G92" s="927"/>
      <c r="H92" s="927"/>
      <c r="I92" s="927"/>
      <c r="J92" s="1220">
        <f t="shared" si="15"/>
        <v>0</v>
      </c>
      <c r="K92" s="1668" t="s">
        <v>1238</v>
      </c>
    </row>
    <row r="93" spans="1:12" s="900" customFormat="1">
      <c r="A93" s="887"/>
      <c r="B93" s="915"/>
      <c r="C93" s="916" t="s">
        <v>1213</v>
      </c>
      <c r="D93" s="926"/>
      <c r="E93" s="927"/>
      <c r="F93" s="927"/>
      <c r="G93" s="927"/>
      <c r="H93" s="927"/>
      <c r="I93" s="927"/>
      <c r="J93" s="1220">
        <f t="shared" si="15"/>
        <v>0</v>
      </c>
      <c r="K93" s="1454"/>
      <c r="L93" s="892"/>
    </row>
    <row r="94" spans="1:12" s="900" customFormat="1">
      <c r="A94" s="887"/>
      <c r="B94" s="915"/>
      <c r="C94" s="916" t="s">
        <v>1214</v>
      </c>
      <c r="D94" s="926"/>
      <c r="E94" s="927"/>
      <c r="F94" s="927"/>
      <c r="G94" s="927"/>
      <c r="H94" s="927"/>
      <c r="I94" s="927"/>
      <c r="J94" s="1220">
        <f t="shared" si="15"/>
        <v>0</v>
      </c>
      <c r="K94" s="1454"/>
      <c r="L94" s="878"/>
    </row>
    <row r="95" spans="1:12" s="900" customFormat="1">
      <c r="A95" s="887"/>
      <c r="B95" s="1818" t="s">
        <v>1311</v>
      </c>
      <c r="C95" s="916" t="s">
        <v>1215</v>
      </c>
      <c r="D95" s="926"/>
      <c r="E95" s="927"/>
      <c r="F95" s="927"/>
      <c r="G95" s="927"/>
      <c r="H95" s="927"/>
      <c r="I95" s="927"/>
      <c r="J95" s="1220">
        <f t="shared" si="15"/>
        <v>0</v>
      </c>
      <c r="K95" s="1454"/>
      <c r="L95" s="875"/>
    </row>
    <row r="96" spans="1:12" s="900" customFormat="1">
      <c r="A96" s="887"/>
      <c r="B96" s="915"/>
      <c r="C96" s="916" t="s">
        <v>1216</v>
      </c>
      <c r="D96" s="926"/>
      <c r="E96" s="927"/>
      <c r="F96" s="927"/>
      <c r="G96" s="927"/>
      <c r="H96" s="927"/>
      <c r="I96" s="927"/>
      <c r="J96" s="1220">
        <f t="shared" si="15"/>
        <v>0</v>
      </c>
      <c r="K96" s="1454"/>
      <c r="L96" s="875"/>
    </row>
    <row r="97" spans="1:12" s="900" customFormat="1">
      <c r="A97" s="887"/>
      <c r="B97" s="915"/>
      <c r="C97" s="916" t="s">
        <v>1217</v>
      </c>
      <c r="D97" s="926"/>
      <c r="E97" s="927"/>
      <c r="F97" s="927"/>
      <c r="G97" s="927"/>
      <c r="H97" s="927"/>
      <c r="I97" s="927"/>
      <c r="J97" s="1220">
        <f t="shared" si="15"/>
        <v>0</v>
      </c>
      <c r="K97" s="1454"/>
      <c r="L97" s="875"/>
    </row>
    <row r="98" spans="1:12" s="900" customFormat="1">
      <c r="A98" s="887"/>
      <c r="B98" s="1818" t="s">
        <v>1311</v>
      </c>
      <c r="C98" s="916" t="s">
        <v>675</v>
      </c>
      <c r="D98" s="926"/>
      <c r="E98" s="927"/>
      <c r="F98" s="927"/>
      <c r="G98" s="927"/>
      <c r="H98" s="927"/>
      <c r="I98" s="927"/>
      <c r="J98" s="1220">
        <f t="shared" si="15"/>
        <v>0</v>
      </c>
      <c r="K98" s="1454"/>
      <c r="L98" s="875"/>
    </row>
    <row r="99" spans="1:12" ht="14.25">
      <c r="A99" s="887"/>
      <c r="B99" s="915"/>
      <c r="C99" s="1062" t="s">
        <v>655</v>
      </c>
      <c r="D99" s="926"/>
      <c r="E99" s="927"/>
      <c r="F99" s="927"/>
      <c r="G99" s="927"/>
      <c r="H99" s="927"/>
      <c r="I99" s="927"/>
      <c r="J99" s="1220">
        <f t="shared" si="15"/>
        <v>0</v>
      </c>
      <c r="K99" s="1454"/>
    </row>
    <row r="100" spans="1:12" ht="14.25">
      <c r="A100" s="887"/>
      <c r="B100" s="915"/>
      <c r="C100" s="1651" t="s">
        <v>655</v>
      </c>
      <c r="D100" s="927"/>
      <c r="E100" s="927"/>
      <c r="F100" s="927"/>
      <c r="G100" s="927"/>
      <c r="H100" s="927"/>
      <c r="I100" s="927"/>
      <c r="J100" s="1220">
        <f t="shared" si="15"/>
        <v>0</v>
      </c>
      <c r="K100" s="1655"/>
      <c r="L100" s="2326" t="s">
        <v>1227</v>
      </c>
    </row>
    <row r="101" spans="1:12" ht="14.25">
      <c r="A101" s="887"/>
      <c r="B101" s="915"/>
      <c r="C101" s="1651" t="s">
        <v>655</v>
      </c>
      <c r="D101" s="927"/>
      <c r="E101" s="927"/>
      <c r="F101" s="927"/>
      <c r="G101" s="927"/>
      <c r="H101" s="927"/>
      <c r="I101" s="927"/>
      <c r="J101" s="1220">
        <f t="shared" si="15"/>
        <v>0</v>
      </c>
      <c r="K101" s="1655"/>
      <c r="L101" s="2327"/>
    </row>
    <row r="102" spans="1:12">
      <c r="A102" s="900"/>
      <c r="B102" s="900"/>
      <c r="C102" s="1204" t="s">
        <v>1218</v>
      </c>
      <c r="D102" s="872">
        <f>SUM(D84:D101)</f>
        <v>0</v>
      </c>
      <c r="E102" s="872">
        <f t="shared" ref="E102:J102" si="17">SUM(E84:E101)</f>
        <v>0</v>
      </c>
      <c r="F102" s="872">
        <f t="shared" si="17"/>
        <v>0</v>
      </c>
      <c r="G102" s="872">
        <f t="shared" si="17"/>
        <v>0</v>
      </c>
      <c r="H102" s="872">
        <f t="shared" si="17"/>
        <v>0</v>
      </c>
      <c r="I102" s="872">
        <f t="shared" si="17"/>
        <v>0</v>
      </c>
      <c r="J102" s="1225">
        <f t="shared" si="17"/>
        <v>0</v>
      </c>
      <c r="K102" s="1468"/>
      <c r="L102" s="2327"/>
    </row>
    <row r="103" spans="1:12">
      <c r="A103" s="900"/>
      <c r="B103" s="900" t="s">
        <v>666</v>
      </c>
      <c r="C103" s="1654"/>
      <c r="D103" s="871"/>
      <c r="E103" s="871"/>
      <c r="F103" s="871"/>
      <c r="G103" s="871"/>
      <c r="H103" s="871"/>
      <c r="I103" s="871"/>
      <c r="J103" s="1226"/>
      <c r="K103" s="1472"/>
      <c r="L103" s="2327"/>
    </row>
    <row r="104" spans="1:12">
      <c r="A104" s="900"/>
      <c r="B104" s="901"/>
      <c r="C104" s="1465" t="s">
        <v>1252</v>
      </c>
      <c r="D104" s="926">
        <f t="shared" ref="D104:I104" si="18">10%*(D48+D57+D73+D82+D102)</f>
        <v>0</v>
      </c>
      <c r="E104" s="926">
        <f t="shared" si="18"/>
        <v>0</v>
      </c>
      <c r="F104" s="926">
        <f t="shared" si="18"/>
        <v>0</v>
      </c>
      <c r="G104" s="926">
        <f t="shared" si="18"/>
        <v>0</v>
      </c>
      <c r="H104" s="926">
        <f t="shared" si="18"/>
        <v>0</v>
      </c>
      <c r="I104" s="926">
        <f t="shared" si="18"/>
        <v>0</v>
      </c>
      <c r="J104" s="1220">
        <f t="shared" si="15"/>
        <v>0</v>
      </c>
      <c r="K104" s="1655" t="s">
        <v>1253</v>
      </c>
      <c r="L104" s="1673" t="str">
        <f>IFERROR(J104/(J48+J57+J73+J82+J102),"")</f>
        <v/>
      </c>
    </row>
    <row r="105" spans="1:12">
      <c r="A105" s="900"/>
      <c r="B105" s="900"/>
      <c r="C105" s="1656" t="s">
        <v>667</v>
      </c>
      <c r="D105" s="1657">
        <f t="shared" ref="D105:J105" si="19">D48+D57+D73+D82+D102+D104</f>
        <v>0</v>
      </c>
      <c r="E105" s="1657">
        <f t="shared" si="19"/>
        <v>0</v>
      </c>
      <c r="F105" s="1657">
        <f t="shared" si="19"/>
        <v>0</v>
      </c>
      <c r="G105" s="1657">
        <f t="shared" si="19"/>
        <v>0</v>
      </c>
      <c r="H105" s="1657">
        <f t="shared" si="19"/>
        <v>0</v>
      </c>
      <c r="I105" s="1657">
        <f t="shared" si="19"/>
        <v>0</v>
      </c>
      <c r="J105" s="1658">
        <f t="shared" si="19"/>
        <v>0</v>
      </c>
      <c r="K105" s="1660"/>
    </row>
    <row r="106" spans="1:12">
      <c r="A106" s="900"/>
      <c r="B106" s="900"/>
      <c r="C106" s="1662"/>
      <c r="D106" s="1216"/>
      <c r="E106" s="1216"/>
      <c r="F106" s="1216"/>
      <c r="G106" s="1216"/>
      <c r="H106" s="1216"/>
      <c r="I106" s="1216"/>
      <c r="J106" s="1822"/>
      <c r="K106" s="1472"/>
    </row>
    <row r="107" spans="1:12">
      <c r="A107" s="901" t="s">
        <v>665</v>
      </c>
      <c r="C107" s="921"/>
      <c r="D107" s="874"/>
      <c r="E107" s="873"/>
      <c r="F107" s="873"/>
      <c r="G107" s="873"/>
      <c r="H107" s="873"/>
      <c r="I107" s="1235"/>
      <c r="J107" s="1230"/>
      <c r="K107" s="1461"/>
    </row>
    <row r="108" spans="1:12" ht="14.25">
      <c r="A108" s="887"/>
      <c r="B108" s="1818" t="s">
        <v>1311</v>
      </c>
      <c r="C108" s="916" t="s">
        <v>664</v>
      </c>
      <c r="D108" s="926"/>
      <c r="E108" s="927"/>
      <c r="F108" s="927"/>
      <c r="G108" s="927"/>
      <c r="H108" s="927"/>
      <c r="I108" s="927"/>
      <c r="J108" s="1220">
        <f t="shared" ref="J108:J114" si="20">SUM(D108:I108)</f>
        <v>0</v>
      </c>
      <c r="K108" s="1454"/>
    </row>
    <row r="109" spans="1:12" s="900" customFormat="1">
      <c r="A109" s="887"/>
      <c r="B109" s="915"/>
      <c r="C109" s="916" t="s">
        <v>663</v>
      </c>
      <c r="D109" s="926"/>
      <c r="E109" s="927"/>
      <c r="F109" s="927"/>
      <c r="G109" s="927"/>
      <c r="H109" s="927"/>
      <c r="I109" s="927"/>
      <c r="J109" s="1220">
        <f t="shared" si="20"/>
        <v>0</v>
      </c>
      <c r="K109" s="1454"/>
      <c r="L109" s="892"/>
    </row>
    <row r="110" spans="1:12" s="900" customFormat="1">
      <c r="A110" s="887"/>
      <c r="B110" s="1818" t="s">
        <v>1311</v>
      </c>
      <c r="C110" s="916" t="s">
        <v>1219</v>
      </c>
      <c r="D110" s="926"/>
      <c r="E110" s="927"/>
      <c r="F110" s="927"/>
      <c r="G110" s="927"/>
      <c r="H110" s="927"/>
      <c r="I110" s="927"/>
      <c r="J110" s="1220">
        <f t="shared" si="20"/>
        <v>0</v>
      </c>
      <c r="K110" s="1454"/>
      <c r="L110" s="892"/>
    </row>
    <row r="111" spans="1:12" ht="14.25">
      <c r="A111" s="887"/>
      <c r="B111" s="915"/>
      <c r="C111" s="1062" t="s">
        <v>655</v>
      </c>
      <c r="D111" s="926"/>
      <c r="E111" s="927"/>
      <c r="F111" s="927"/>
      <c r="G111" s="927"/>
      <c r="H111" s="927"/>
      <c r="I111" s="927"/>
      <c r="J111" s="1220">
        <f t="shared" si="20"/>
        <v>0</v>
      </c>
      <c r="K111" s="1454"/>
    </row>
    <row r="112" spans="1:12" ht="14.25">
      <c r="A112" s="887"/>
      <c r="B112" s="915"/>
      <c r="C112" s="1062" t="s">
        <v>655</v>
      </c>
      <c r="D112" s="926"/>
      <c r="E112" s="927"/>
      <c r="F112" s="927"/>
      <c r="G112" s="927"/>
      <c r="H112" s="927"/>
      <c r="I112" s="927"/>
      <c r="J112" s="1220">
        <f t="shared" si="20"/>
        <v>0</v>
      </c>
      <c r="K112" s="1454"/>
    </row>
    <row r="113" spans="1:12" ht="14.25">
      <c r="A113" s="887"/>
      <c r="B113" s="915"/>
      <c r="C113" s="1062" t="s">
        <v>655</v>
      </c>
      <c r="D113" s="926"/>
      <c r="E113" s="927"/>
      <c r="F113" s="927"/>
      <c r="G113" s="927"/>
      <c r="H113" s="927"/>
      <c r="I113" s="927"/>
      <c r="J113" s="1220">
        <f t="shared" si="20"/>
        <v>0</v>
      </c>
      <c r="K113" s="1454"/>
    </row>
    <row r="114" spans="1:12">
      <c r="A114" s="900"/>
      <c r="B114" s="900"/>
      <c r="C114" s="1656" t="s">
        <v>662</v>
      </c>
      <c r="D114" s="1657">
        <f t="shared" ref="D114:I114" si="21">SUM(D108:D113)</f>
        <v>0</v>
      </c>
      <c r="E114" s="1657">
        <f t="shared" si="21"/>
        <v>0</v>
      </c>
      <c r="F114" s="1657">
        <f t="shared" si="21"/>
        <v>0</v>
      </c>
      <c r="G114" s="1657">
        <f t="shared" si="21"/>
        <v>0</v>
      </c>
      <c r="H114" s="1657">
        <f t="shared" si="21"/>
        <v>0</v>
      </c>
      <c r="I114" s="1658">
        <f t="shared" si="21"/>
        <v>0</v>
      </c>
      <c r="J114" s="1658">
        <f t="shared" si="20"/>
        <v>0</v>
      </c>
      <c r="K114" s="1660"/>
    </row>
    <row r="115" spans="1:12">
      <c r="A115" s="900"/>
      <c r="B115" s="900"/>
      <c r="C115" s="908"/>
      <c r="D115" s="871"/>
      <c r="E115" s="871"/>
      <c r="F115" s="871"/>
      <c r="G115" s="871"/>
      <c r="H115" s="871"/>
      <c r="I115" s="1226"/>
      <c r="J115" s="1229"/>
      <c r="K115" s="1472"/>
    </row>
    <row r="116" spans="1:12">
      <c r="A116" s="901" t="s">
        <v>661</v>
      </c>
      <c r="C116" s="921"/>
      <c r="D116" s="870"/>
      <c r="E116" s="869"/>
      <c r="F116" s="869"/>
      <c r="G116" s="869"/>
      <c r="H116" s="869"/>
      <c r="I116" s="1236"/>
      <c r="J116" s="1230"/>
      <c r="K116" s="1461"/>
    </row>
    <row r="117" spans="1:12" ht="14.25">
      <c r="A117" s="887"/>
      <c r="B117" s="915"/>
      <c r="C117" s="916" t="s">
        <v>1285</v>
      </c>
      <c r="D117" s="926"/>
      <c r="E117" s="927"/>
      <c r="F117" s="927"/>
      <c r="G117" s="927"/>
      <c r="H117" s="927"/>
      <c r="I117" s="927"/>
      <c r="J117" s="1220">
        <f t="shared" ref="J117:J124" si="22">SUM(D117:I117)</f>
        <v>0</v>
      </c>
      <c r="K117" s="1454"/>
    </row>
    <row r="118" spans="1:12" s="900" customFormat="1">
      <c r="A118" s="887"/>
      <c r="B118" s="915"/>
      <c r="C118" s="916" t="s">
        <v>1286</v>
      </c>
      <c r="D118" s="926"/>
      <c r="E118" s="927"/>
      <c r="F118" s="927"/>
      <c r="G118" s="927"/>
      <c r="H118" s="927"/>
      <c r="I118" s="927"/>
      <c r="J118" s="1220">
        <f t="shared" si="22"/>
        <v>0</v>
      </c>
      <c r="K118" s="1454"/>
      <c r="L118" s="892"/>
    </row>
    <row r="119" spans="1:12" s="900" customFormat="1">
      <c r="A119" s="887"/>
      <c r="B119" s="915"/>
      <c r="C119" s="916" t="s">
        <v>1309</v>
      </c>
      <c r="D119" s="926"/>
      <c r="E119" s="927"/>
      <c r="F119" s="927"/>
      <c r="G119" s="927"/>
      <c r="H119" s="927"/>
      <c r="I119" s="927"/>
      <c r="J119" s="1220"/>
      <c r="K119" s="1454"/>
      <c r="L119" s="892"/>
    </row>
    <row r="120" spans="1:12" s="900" customFormat="1">
      <c r="A120" s="887"/>
      <c r="B120" s="915"/>
      <c r="C120" s="916" t="s">
        <v>1287</v>
      </c>
      <c r="D120" s="926"/>
      <c r="E120" s="927"/>
      <c r="F120" s="927"/>
      <c r="G120" s="927"/>
      <c r="H120" s="927"/>
      <c r="I120" s="927"/>
      <c r="J120" s="1220"/>
      <c r="K120" s="1454"/>
      <c r="L120" s="892"/>
    </row>
    <row r="121" spans="1:12" s="900" customFormat="1">
      <c r="A121" s="887"/>
      <c r="B121" s="915"/>
      <c r="C121" s="916" t="s">
        <v>1288</v>
      </c>
      <c r="D121" s="926"/>
      <c r="E121" s="927"/>
      <c r="F121" s="927"/>
      <c r="G121" s="927"/>
      <c r="H121" s="927"/>
      <c r="I121" s="927"/>
      <c r="J121" s="1220">
        <f t="shared" si="22"/>
        <v>0</v>
      </c>
      <c r="K121" s="1454"/>
      <c r="L121" s="892"/>
    </row>
    <row r="122" spans="1:12" s="900" customFormat="1" ht="29.25">
      <c r="A122" s="887"/>
      <c r="B122" s="915"/>
      <c r="C122" s="916" t="s">
        <v>659</v>
      </c>
      <c r="D122" s="926"/>
      <c r="E122" s="927"/>
      <c r="F122" s="927"/>
      <c r="G122" s="927"/>
      <c r="H122" s="927"/>
      <c r="I122" s="927"/>
      <c r="J122" s="1220">
        <f t="shared" si="22"/>
        <v>0</v>
      </c>
      <c r="K122" s="1454" t="s">
        <v>1220</v>
      </c>
      <c r="L122" s="892"/>
    </row>
    <row r="123" spans="1:12" s="900" customFormat="1">
      <c r="A123" s="887"/>
      <c r="B123" s="915"/>
      <c r="C123" s="1062" t="s">
        <v>655</v>
      </c>
      <c r="D123" s="926"/>
      <c r="E123" s="927"/>
      <c r="F123" s="927"/>
      <c r="G123" s="927"/>
      <c r="H123" s="927"/>
      <c r="I123" s="927"/>
      <c r="J123" s="1220">
        <f t="shared" si="22"/>
        <v>0</v>
      </c>
      <c r="K123" s="1454"/>
      <c r="L123" s="892"/>
    </row>
    <row r="124" spans="1:12" ht="15" customHeight="1">
      <c r="A124" s="900"/>
      <c r="B124" s="900"/>
      <c r="C124" s="1656" t="s">
        <v>654</v>
      </c>
      <c r="D124" s="1657">
        <f t="shared" ref="D124:I124" si="23">SUM(D117:D123)</f>
        <v>0</v>
      </c>
      <c r="E124" s="1657">
        <f t="shared" si="23"/>
        <v>0</v>
      </c>
      <c r="F124" s="1657">
        <f t="shared" si="23"/>
        <v>0</v>
      </c>
      <c r="G124" s="1657">
        <f t="shared" si="23"/>
        <v>0</v>
      </c>
      <c r="H124" s="1657">
        <f t="shared" si="23"/>
        <v>0</v>
      </c>
      <c r="I124" s="1658">
        <f t="shared" si="23"/>
        <v>0</v>
      </c>
      <c r="J124" s="1658">
        <f t="shared" si="22"/>
        <v>0</v>
      </c>
      <c r="K124" s="1660"/>
    </row>
    <row r="125" spans="1:12" ht="15" customHeight="1">
      <c r="A125" s="900"/>
      <c r="B125" s="900"/>
      <c r="C125" s="902"/>
      <c r="D125" s="870"/>
      <c r="E125" s="869"/>
      <c r="F125" s="869"/>
      <c r="G125" s="869"/>
      <c r="H125" s="869"/>
      <c r="I125" s="1236"/>
      <c r="K125" s="1452"/>
    </row>
    <row r="126" spans="1:12" ht="15" customHeight="1">
      <c r="A126" s="924" t="s">
        <v>652</v>
      </c>
      <c r="B126" s="900"/>
      <c r="C126" s="925"/>
      <c r="D126" s="1217">
        <f>D16+D37+D105+D114+D124</f>
        <v>0</v>
      </c>
      <c r="E126" s="1217">
        <f t="shared" ref="E126:J126" si="24">E16+E37+E105+E114+E124</f>
        <v>0</v>
      </c>
      <c r="F126" s="1217">
        <f t="shared" si="24"/>
        <v>0</v>
      </c>
      <c r="G126" s="1217">
        <f t="shared" si="24"/>
        <v>0</v>
      </c>
      <c r="H126" s="1217">
        <f t="shared" si="24"/>
        <v>0</v>
      </c>
      <c r="I126" s="1217">
        <f t="shared" si="24"/>
        <v>0</v>
      </c>
      <c r="J126" s="1218">
        <f t="shared" si="24"/>
        <v>0</v>
      </c>
      <c r="K126" s="1454"/>
    </row>
    <row r="127" spans="1:12" ht="15" customHeight="1">
      <c r="A127" s="887"/>
      <c r="C127" s="887" t="s">
        <v>1071</v>
      </c>
      <c r="D127" s="1219" t="str">
        <f>IFERROR(D126/$H$1,"")</f>
        <v/>
      </c>
      <c r="E127" s="1219" t="str">
        <f t="shared" ref="E127:J127" si="25">IFERROR(E126/$H$1,"")</f>
        <v/>
      </c>
      <c r="F127" s="1219" t="str">
        <f t="shared" si="25"/>
        <v/>
      </c>
      <c r="G127" s="1219" t="str">
        <f t="shared" si="25"/>
        <v/>
      </c>
      <c r="H127" s="1219" t="str">
        <f t="shared" si="25"/>
        <v/>
      </c>
      <c r="I127" s="1219" t="str">
        <f t="shared" si="25"/>
        <v/>
      </c>
      <c r="J127" s="1219" t="str">
        <f t="shared" si="25"/>
        <v/>
      </c>
      <c r="K127" s="1454"/>
    </row>
    <row r="128" spans="1:12" ht="15" customHeight="1">
      <c r="A128" s="887"/>
      <c r="C128" s="887" t="s">
        <v>1072</v>
      </c>
      <c r="D128" s="1337" t="str">
        <f>IFERROR(D127/$J$127,"")</f>
        <v/>
      </c>
      <c r="E128" s="1337" t="str">
        <f t="shared" ref="E128:J128" si="26">IFERROR(E127/$J$127,"")</f>
        <v/>
      </c>
      <c r="F128" s="1337" t="str">
        <f t="shared" si="26"/>
        <v/>
      </c>
      <c r="G128" s="1337" t="str">
        <f t="shared" si="26"/>
        <v/>
      </c>
      <c r="H128" s="1337" t="str">
        <f t="shared" si="26"/>
        <v/>
      </c>
      <c r="I128" s="1337" t="str">
        <f t="shared" si="26"/>
        <v/>
      </c>
      <c r="J128" s="1337" t="str">
        <f t="shared" si="26"/>
        <v/>
      </c>
      <c r="K128" s="1454"/>
    </row>
    <row r="129" spans="1:15" ht="15" customHeight="1">
      <c r="A129" s="887"/>
      <c r="D129" s="1336"/>
      <c r="E129" s="1336"/>
      <c r="F129" s="1336"/>
      <c r="G129" s="1336"/>
      <c r="H129" s="1336"/>
      <c r="I129" s="1336"/>
      <c r="J129" s="1336"/>
      <c r="K129" s="1475"/>
    </row>
    <row r="130" spans="1:15" ht="15" customHeight="1">
      <c r="A130" s="887" t="s">
        <v>1075</v>
      </c>
      <c r="D130" s="1220" t="str">
        <f>IFERROR(D$12/$H$1,"")</f>
        <v/>
      </c>
      <c r="E130" s="1220" t="str">
        <f t="shared" ref="E130:J130" si="27">IFERROR(E$12/$H$1,"")</f>
        <v/>
      </c>
      <c r="F130" s="1220" t="str">
        <f t="shared" si="27"/>
        <v/>
      </c>
      <c r="G130" s="1220" t="str">
        <f t="shared" si="27"/>
        <v/>
      </c>
      <c r="H130" s="1220" t="str">
        <f t="shared" si="27"/>
        <v/>
      </c>
      <c r="I130" s="1220" t="str">
        <f t="shared" si="27"/>
        <v/>
      </c>
      <c r="J130" s="1220" t="str">
        <f t="shared" si="27"/>
        <v/>
      </c>
      <c r="K130" s="1454"/>
    </row>
    <row r="131" spans="1:15" s="892" customFormat="1" ht="15" customHeight="1">
      <c r="A131" s="887"/>
      <c r="B131" s="887"/>
      <c r="C131" s="887"/>
      <c r="D131" s="884"/>
      <c r="E131" s="884"/>
      <c r="F131" s="884"/>
      <c r="G131" s="884"/>
      <c r="H131" s="884"/>
      <c r="I131" s="1229"/>
      <c r="J131" s="900"/>
      <c r="K131" s="1452"/>
      <c r="M131" s="887"/>
      <c r="N131" s="887"/>
      <c r="O131" s="887"/>
    </row>
    <row r="132" spans="1:15" s="892" customFormat="1" ht="15" customHeight="1">
      <c r="A132" s="887" t="s">
        <v>1073</v>
      </c>
      <c r="B132" s="887"/>
      <c r="C132" s="887"/>
      <c r="D132" s="1220" t="str">
        <f>IFERROR((D$37)/$H$1,"")</f>
        <v/>
      </c>
      <c r="E132" s="1220" t="str">
        <f t="shared" ref="E132:J132" si="28">IFERROR((E$37)/$H$1,"")</f>
        <v/>
      </c>
      <c r="F132" s="1220" t="str">
        <f t="shared" si="28"/>
        <v/>
      </c>
      <c r="G132" s="1220" t="str">
        <f t="shared" si="28"/>
        <v/>
      </c>
      <c r="H132" s="1220" t="str">
        <f t="shared" si="28"/>
        <v/>
      </c>
      <c r="I132" s="1220" t="str">
        <f t="shared" si="28"/>
        <v/>
      </c>
      <c r="J132" s="1220" t="str">
        <f t="shared" si="28"/>
        <v/>
      </c>
      <c r="K132" s="1454"/>
      <c r="M132" s="887"/>
      <c r="N132" s="887"/>
      <c r="O132" s="887"/>
    </row>
    <row r="133" spans="1:15" s="892" customFormat="1" ht="15" customHeight="1">
      <c r="A133" s="887" t="s">
        <v>1074</v>
      </c>
      <c r="B133" s="887"/>
      <c r="C133" s="887"/>
      <c r="D133" s="1365" t="str">
        <f>IFERROR((D$37)/'1.GeneralProjectInfo'!$J$15,"")</f>
        <v/>
      </c>
      <c r="E133" s="1365" t="str">
        <f>IFERROR((E$37)/'1.GeneralProjectInfo'!$J$15,"")</f>
        <v/>
      </c>
      <c r="F133" s="1365" t="str">
        <f>IFERROR((F$37)/'1.GeneralProjectInfo'!$J$15,"")</f>
        <v/>
      </c>
      <c r="G133" s="1365" t="str">
        <f>IFERROR((G$37)/'1.GeneralProjectInfo'!$J$15,"")</f>
        <v/>
      </c>
      <c r="H133" s="1365" t="str">
        <f>IFERROR((H$37)/'1.GeneralProjectInfo'!$J$15,"")</f>
        <v/>
      </c>
      <c r="I133" s="1365" t="str">
        <f>IFERROR((I$37)/'1.GeneralProjectInfo'!$J$15,"")</f>
        <v/>
      </c>
      <c r="J133" s="1365" t="str">
        <f>IFERROR((J$37)/'1.GeneralProjectInfo'!$J$15,"")</f>
        <v/>
      </c>
      <c r="K133" s="1454"/>
      <c r="M133" s="887"/>
      <c r="N133" s="887"/>
      <c r="O133" s="887"/>
    </row>
    <row r="134" spans="1:15" s="892" customFormat="1" ht="15" customHeight="1">
      <c r="A134" s="887"/>
      <c r="B134" s="887"/>
      <c r="C134" s="887"/>
      <c r="D134" s="889"/>
      <c r="E134" s="887"/>
      <c r="F134" s="887"/>
      <c r="G134" s="887"/>
      <c r="H134" s="887"/>
      <c r="I134" s="152"/>
      <c r="J134" s="900"/>
      <c r="K134" s="1452"/>
      <c r="M134" s="887"/>
      <c r="N134" s="887"/>
      <c r="O134" s="887"/>
    </row>
    <row r="135" spans="1:15" s="892" customFormat="1" ht="15" customHeight="1">
      <c r="A135" s="899" t="s">
        <v>1310</v>
      </c>
      <c r="B135" s="887"/>
      <c r="C135" s="887"/>
      <c r="D135" s="1647">
        <f>D20+D21+D22+D24+D86+D87+D89+D91+D92+D95+D98+D108+D110</f>
        <v>0</v>
      </c>
      <c r="E135" s="887"/>
      <c r="F135" s="887"/>
      <c r="G135" s="887"/>
      <c r="H135" s="887"/>
      <c r="I135" s="152"/>
      <c r="J135" s="900"/>
      <c r="K135" s="1452"/>
      <c r="M135" s="887"/>
      <c r="N135" s="887"/>
      <c r="O135" s="887"/>
    </row>
    <row r="136" spans="1:15" s="892" customFormat="1" ht="15" customHeight="1">
      <c r="A136" s="887" t="s">
        <v>1145</v>
      </c>
      <c r="B136" s="887"/>
      <c r="C136" s="887"/>
      <c r="D136" s="889" t="str">
        <f>IFERROR(D126/H1,"")</f>
        <v/>
      </c>
      <c r="E136" s="887"/>
      <c r="F136" s="887"/>
      <c r="G136" s="887"/>
      <c r="H136" s="887"/>
      <c r="I136" s="152"/>
      <c r="J136" s="900"/>
      <c r="K136" s="1452"/>
      <c r="M136" s="887"/>
      <c r="N136" s="887"/>
      <c r="O136" s="887"/>
    </row>
    <row r="137" spans="1:15" s="892" customFormat="1" ht="15" customHeight="1">
      <c r="A137" s="887"/>
      <c r="B137" s="887"/>
      <c r="C137" s="887"/>
      <c r="D137" s="889"/>
      <c r="E137" s="887"/>
      <c r="F137" s="887"/>
      <c r="G137" s="887"/>
      <c r="H137" s="887"/>
      <c r="I137" s="152"/>
      <c r="J137" s="900"/>
      <c r="K137" s="1452"/>
      <c r="M137" s="887"/>
      <c r="N137" s="887"/>
      <c r="O137" s="887"/>
    </row>
    <row r="138" spans="1:15" s="892" customFormat="1" ht="15" customHeight="1">
      <c r="A138" s="887" t="s">
        <v>917</v>
      </c>
      <c r="B138" s="887"/>
      <c r="C138" s="887"/>
      <c r="D138" s="1663"/>
      <c r="E138" s="1667" t="str">
        <f>IF(D138="","Fill in with value or 'N/A' if not applicable.","")</f>
        <v>Fill in with value or 'N/A' if not applicable.</v>
      </c>
      <c r="F138" s="887"/>
      <c r="G138" s="887"/>
      <c r="H138" s="887"/>
      <c r="I138" s="152"/>
      <c r="J138" s="900"/>
      <c r="K138" s="1452"/>
      <c r="M138" s="887"/>
      <c r="N138" s="887"/>
      <c r="O138" s="887"/>
    </row>
    <row r="139" spans="1:15" s="892" customFormat="1" ht="15" customHeight="1">
      <c r="A139" s="887" t="s">
        <v>1221</v>
      </c>
      <c r="B139" s="887"/>
      <c r="C139" s="887"/>
      <c r="D139" s="1664"/>
      <c r="E139" s="1667" t="str">
        <f>IF(D139="","Fill in with value or 'N/A' if not applicable.","")</f>
        <v>Fill in with value or 'N/A' if not applicable.</v>
      </c>
      <c r="F139" s="887"/>
      <c r="G139" s="887"/>
      <c r="H139" s="887"/>
      <c r="I139" s="152"/>
      <c r="J139" s="900"/>
      <c r="K139" s="1452"/>
      <c r="M139" s="887"/>
      <c r="N139" s="887"/>
      <c r="O139" s="887"/>
    </row>
    <row r="140" spans="1:15" s="892" customFormat="1" ht="15" customHeight="1">
      <c r="A140" s="887" t="s">
        <v>1257</v>
      </c>
      <c r="B140" s="887"/>
      <c r="C140" s="887"/>
      <c r="D140" s="1724"/>
      <c r="E140" s="1667" t="str">
        <f>IF(D140="","Fill in with value or 'N/A' if not applicable.","")</f>
        <v>Fill in with value or 'N/A' if not applicable.</v>
      </c>
      <c r="F140" s="887"/>
      <c r="G140" s="887"/>
      <c r="H140" s="887"/>
      <c r="I140" s="152"/>
      <c r="J140" s="900"/>
      <c r="K140" s="1452"/>
      <c r="M140" s="887"/>
      <c r="N140" s="887"/>
      <c r="O140" s="887"/>
    </row>
    <row r="141" spans="1:15" s="892" customFormat="1" ht="15" customHeight="1">
      <c r="A141" s="887" t="s">
        <v>1226</v>
      </c>
      <c r="B141" s="887"/>
      <c r="C141" s="887"/>
      <c r="D141" s="1665"/>
      <c r="E141" s="1667" t="str">
        <f>IF(D141="","Fill in with value or 'N/A' if not applicable.","")</f>
        <v>Fill in with value or 'N/A' if not applicable.</v>
      </c>
      <c r="F141" s="887"/>
      <c r="G141" s="887"/>
      <c r="H141" s="887"/>
      <c r="I141" s="152"/>
      <c r="J141" s="900"/>
      <c r="K141" s="1452"/>
      <c r="M141" s="887"/>
      <c r="N141" s="887"/>
      <c r="O141" s="887"/>
    </row>
    <row r="142" spans="1:15" s="892" customFormat="1" ht="15" customHeight="1">
      <c r="A142" s="887"/>
      <c r="B142" s="887"/>
      <c r="C142" s="887"/>
      <c r="D142" s="889"/>
      <c r="E142" s="887"/>
      <c r="F142" s="887"/>
      <c r="G142" s="887"/>
      <c r="H142" s="887"/>
      <c r="I142" s="152"/>
      <c r="J142" s="900"/>
      <c r="K142" s="887"/>
      <c r="M142" s="887"/>
      <c r="N142" s="887"/>
      <c r="O142" s="887"/>
    </row>
    <row r="143" spans="1:15" s="892" customFormat="1" ht="15" customHeight="1">
      <c r="A143" s="900" t="str">
        <f>IF(SmallSites=TRUE,"Small Sites","")</f>
        <v/>
      </c>
      <c r="B143" s="887"/>
      <c r="C143" s="887"/>
      <c r="D143" s="889"/>
      <c r="E143" s="887"/>
      <c r="F143" s="887"/>
      <c r="G143" s="887"/>
      <c r="H143" s="887"/>
      <c r="I143" s="152"/>
      <c r="J143" s="900"/>
      <c r="K143" s="887"/>
      <c r="M143" s="887"/>
      <c r="N143" s="887"/>
      <c r="O143" s="887"/>
    </row>
    <row r="144" spans="1:15" s="892" customFormat="1" ht="15" customHeight="1">
      <c r="A144" s="887" t="str">
        <f>IF($A$143&lt;&gt;"","Combined Loan to Value Ratio:","")</f>
        <v/>
      </c>
      <c r="B144" s="887"/>
      <c r="C144" s="887"/>
      <c r="D144" s="887"/>
      <c r="E144" s="887"/>
      <c r="F144" s="887"/>
      <c r="G144" s="887"/>
      <c r="H144" s="887"/>
      <c r="I144" s="152"/>
      <c r="J144" s="1591" t="str">
        <f>IF($A$143&lt;&gt;"",IFERROR(J7/$J$12,""),"")</f>
        <v/>
      </c>
      <c r="K144" s="887"/>
      <c r="M144" s="887"/>
      <c r="N144" s="887"/>
      <c r="O144" s="887"/>
    </row>
    <row r="145" spans="1:15" s="892" customFormat="1" ht="15" customHeight="1">
      <c r="A145" s="887" t="str">
        <f>IF($A$143&lt;&gt;"","% of Acquisition Cost by Source","")</f>
        <v/>
      </c>
      <c r="B145" s="887"/>
      <c r="C145" s="887"/>
      <c r="D145" s="1338" t="str">
        <f t="shared" ref="D145:J145" si="29">IF($A$143&lt;&gt;"",IFERROR(D$12/$J$12,""),"")</f>
        <v/>
      </c>
      <c r="E145" s="1338" t="str">
        <f t="shared" si="29"/>
        <v/>
      </c>
      <c r="F145" s="1338" t="str">
        <f t="shared" si="29"/>
        <v/>
      </c>
      <c r="G145" s="1338" t="str">
        <f t="shared" si="29"/>
        <v/>
      </c>
      <c r="H145" s="1338" t="str">
        <f t="shared" si="29"/>
        <v/>
      </c>
      <c r="I145" s="1338" t="str">
        <f t="shared" si="29"/>
        <v/>
      </c>
      <c r="J145" s="1338" t="str">
        <f t="shared" si="29"/>
        <v/>
      </c>
      <c r="K145" s="887"/>
      <c r="M145" s="887"/>
      <c r="N145" s="887"/>
      <c r="O145" s="887"/>
    </row>
    <row r="146" spans="1:15" s="892" customFormat="1" ht="15" customHeight="1">
      <c r="A146" s="887"/>
      <c r="B146" s="887"/>
      <c r="C146" s="887"/>
      <c r="D146" s="889"/>
      <c r="E146" s="887"/>
      <c r="F146" s="887"/>
      <c r="G146" s="887"/>
      <c r="H146" s="887"/>
      <c r="I146" s="152"/>
      <c r="J146" s="900"/>
      <c r="K146" s="887"/>
      <c r="M146" s="887"/>
      <c r="N146" s="887"/>
      <c r="O146" s="887"/>
    </row>
    <row r="147" spans="1:15" s="892" customFormat="1" ht="15" customHeight="1">
      <c r="A147" s="887" t="str">
        <f>IF($A$143&lt;&gt;"","Small Sites Maximum Developer Fee","")</f>
        <v/>
      </c>
      <c r="B147" s="887"/>
      <c r="C147" s="887"/>
      <c r="D147" s="889" t="str">
        <f>IF(SmallSites=FALSE,"",IFERROR(MIN(80000+10000*$H$1,0.05*SUM(J16,J37,J105,J114,J122:J123)),""))</f>
        <v/>
      </c>
      <c r="E147" s="1342" t="str">
        <f>IF($D$147="","",IF(ROUND($J$117,0)&gt;ROUND(D147,0),"Deverlop Fee exceeds the Maximum Developer Fee",""))</f>
        <v/>
      </c>
      <c r="F147" s="887"/>
      <c r="G147" s="887"/>
      <c r="H147" s="887"/>
      <c r="I147" s="152"/>
      <c r="J147" s="887"/>
      <c r="K147" s="887"/>
      <c r="M147" s="887"/>
      <c r="N147" s="887"/>
      <c r="O147" s="887"/>
    </row>
    <row r="148" spans="1:15" ht="15" customHeight="1">
      <c r="A148" s="887"/>
    </row>
    <row r="149" spans="1:15" ht="15" customHeight="1">
      <c r="A149" s="887"/>
    </row>
    <row r="150" spans="1:15" ht="15" customHeight="1">
      <c r="A150" s="887"/>
    </row>
    <row r="151" spans="1:15" ht="15" customHeight="1">
      <c r="A151" s="887"/>
    </row>
    <row r="152" spans="1:15" ht="15" customHeight="1">
      <c r="A152" s="887"/>
    </row>
    <row r="153" spans="1:15" ht="15" customHeight="1">
      <c r="A153" s="887"/>
    </row>
    <row r="154" spans="1:15" ht="15" customHeight="1">
      <c r="A154" s="887"/>
    </row>
    <row r="155" spans="1:15" ht="15" customHeight="1">
      <c r="A155" s="887"/>
    </row>
    <row r="156" spans="1:15" ht="15" customHeight="1">
      <c r="A156" s="887"/>
    </row>
    <row r="157" spans="1:15" ht="15" customHeight="1">
      <c r="A157" s="887"/>
    </row>
    <row r="158" spans="1:15" ht="15" customHeight="1">
      <c r="A158" s="887"/>
    </row>
    <row r="159" spans="1:15" ht="15" customHeight="1">
      <c r="A159" s="887"/>
    </row>
    <row r="160" spans="1:15" ht="15" customHeight="1">
      <c r="A160" s="887"/>
    </row>
    <row r="161" spans="1:1" ht="15" customHeight="1">
      <c r="A161" s="887"/>
    </row>
    <row r="162" spans="1:1" ht="15" customHeight="1">
      <c r="A162" s="887"/>
    </row>
    <row r="163" spans="1:1" ht="15" customHeight="1">
      <c r="A163" s="887"/>
    </row>
    <row r="164" spans="1:1" ht="15" customHeight="1">
      <c r="A164" s="887"/>
    </row>
    <row r="165" spans="1:1" ht="15" customHeight="1">
      <c r="A165" s="887"/>
    </row>
    <row r="166" spans="1:1" ht="15" customHeight="1">
      <c r="A166" s="887"/>
    </row>
    <row r="167" spans="1:1" ht="15" customHeight="1">
      <c r="A167" s="887"/>
    </row>
    <row r="168" spans="1:1" ht="15" customHeight="1">
      <c r="A168" s="887"/>
    </row>
    <row r="169" spans="1:1" ht="15" customHeight="1">
      <c r="A169" s="887"/>
    </row>
    <row r="170" spans="1:1" ht="15" customHeight="1">
      <c r="A170" s="887"/>
    </row>
    <row r="171" spans="1:1" ht="15" customHeight="1">
      <c r="A171" s="887"/>
    </row>
    <row r="172" spans="1:1" ht="15" customHeight="1">
      <c r="A172" s="887"/>
    </row>
    <row r="173" spans="1:1" ht="15" customHeight="1">
      <c r="A173" s="887"/>
    </row>
    <row r="174" spans="1:1" ht="15" customHeight="1">
      <c r="A174" s="887"/>
    </row>
    <row r="175" spans="1:1" ht="15" customHeight="1">
      <c r="A175" s="887"/>
    </row>
    <row r="176" spans="1:1" ht="15" customHeight="1">
      <c r="A176" s="887"/>
    </row>
    <row r="177" spans="1:1" ht="15" customHeight="1">
      <c r="A177" s="887"/>
    </row>
    <row r="178" spans="1:1" ht="15" customHeight="1">
      <c r="A178" s="887"/>
    </row>
    <row r="179" spans="1:1" ht="15" customHeight="1">
      <c r="A179" s="887"/>
    </row>
    <row r="180" spans="1:1" ht="15" customHeight="1">
      <c r="A180" s="887"/>
    </row>
    <row r="181" spans="1:1" ht="15" customHeight="1">
      <c r="A181" s="887"/>
    </row>
    <row r="182" spans="1:1" ht="15" customHeight="1">
      <c r="A182" s="887"/>
    </row>
    <row r="183" spans="1:1" ht="15" customHeight="1">
      <c r="A183" s="887"/>
    </row>
    <row r="184" spans="1:1" ht="15" customHeight="1">
      <c r="A184" s="887"/>
    </row>
    <row r="185" spans="1:1" ht="15" customHeight="1">
      <c r="A185" s="887"/>
    </row>
    <row r="186" spans="1:1" ht="15" customHeight="1">
      <c r="A186" s="887"/>
    </row>
    <row r="187" spans="1:1" ht="15" customHeight="1">
      <c r="A187" s="887"/>
    </row>
    <row r="188" spans="1:1" ht="15" customHeight="1">
      <c r="A188" s="887"/>
    </row>
    <row r="189" spans="1:1" ht="15" customHeight="1">
      <c r="A189" s="887"/>
    </row>
    <row r="190" spans="1:1" ht="15" customHeight="1">
      <c r="A190" s="887"/>
    </row>
    <row r="191" spans="1:1" ht="15" customHeight="1">
      <c r="A191" s="887"/>
    </row>
    <row r="192" spans="1:1" ht="15" customHeight="1">
      <c r="A192" s="887"/>
    </row>
    <row r="193" spans="1:1" ht="15" customHeight="1">
      <c r="A193" s="887"/>
    </row>
    <row r="194" spans="1:1" ht="15" customHeight="1">
      <c r="A194" s="887"/>
    </row>
    <row r="195" spans="1:1" ht="15" customHeight="1">
      <c r="A195" s="887"/>
    </row>
    <row r="196" spans="1:1" ht="15" customHeight="1">
      <c r="A196" s="887"/>
    </row>
    <row r="197" spans="1:1" ht="15" customHeight="1">
      <c r="A197" s="887"/>
    </row>
    <row r="198" spans="1:1" ht="15" customHeight="1">
      <c r="A198" s="887"/>
    </row>
    <row r="199" spans="1:1" ht="15" customHeight="1">
      <c r="A199" s="887"/>
    </row>
    <row r="200" spans="1:1" ht="15" customHeight="1">
      <c r="A200" s="887"/>
    </row>
    <row r="201" spans="1:1" ht="15" customHeight="1">
      <c r="A201" s="887"/>
    </row>
    <row r="202" spans="1:1" ht="15" customHeight="1">
      <c r="A202" s="887"/>
    </row>
    <row r="203" spans="1:1" ht="15" customHeight="1">
      <c r="A203" s="887"/>
    </row>
    <row r="204" spans="1:1" ht="15" customHeight="1">
      <c r="A204" s="887"/>
    </row>
    <row r="205" spans="1:1" ht="15" customHeight="1">
      <c r="A205" s="887"/>
    </row>
    <row r="206" spans="1:1" ht="15" customHeight="1">
      <c r="A206" s="887"/>
    </row>
    <row r="207" spans="1:1" ht="15" customHeight="1">
      <c r="A207" s="887"/>
    </row>
    <row r="208" spans="1:1" ht="15" customHeight="1">
      <c r="A208" s="887"/>
    </row>
    <row r="209" spans="1:1" ht="15" customHeight="1">
      <c r="A209" s="887"/>
    </row>
    <row r="210" spans="1:1" ht="15" customHeight="1">
      <c r="A210" s="887"/>
    </row>
    <row r="211" spans="1:1" ht="15" customHeight="1">
      <c r="A211" s="887"/>
    </row>
    <row r="212" spans="1:1" ht="15" customHeight="1">
      <c r="A212" s="887"/>
    </row>
    <row r="213" spans="1:1" ht="15" customHeight="1">
      <c r="A213" s="887"/>
    </row>
    <row r="214" spans="1:1" ht="15" customHeight="1">
      <c r="A214" s="887"/>
    </row>
    <row r="215" spans="1:1" ht="15" customHeight="1">
      <c r="A215" s="887"/>
    </row>
    <row r="216" spans="1:1" ht="15" customHeight="1">
      <c r="A216" s="887"/>
    </row>
    <row r="217" spans="1:1" ht="15" customHeight="1">
      <c r="A217" s="887"/>
    </row>
    <row r="218" spans="1:1" ht="15" customHeight="1">
      <c r="A218" s="887"/>
    </row>
    <row r="219" spans="1:1" ht="15" customHeight="1">
      <c r="A219" s="887"/>
    </row>
    <row r="220" spans="1:1" ht="15" customHeight="1">
      <c r="A220" s="887"/>
    </row>
    <row r="221" spans="1:1" ht="15" customHeight="1">
      <c r="A221" s="887"/>
    </row>
    <row r="222" spans="1:1" ht="15" customHeight="1">
      <c r="A222" s="887"/>
    </row>
    <row r="223" spans="1:1" ht="15" customHeight="1">
      <c r="A223" s="887"/>
    </row>
    <row r="224" spans="1:1" ht="15" customHeight="1">
      <c r="A224" s="887"/>
    </row>
    <row r="225" spans="1:1" ht="15" customHeight="1">
      <c r="A225" s="887"/>
    </row>
    <row r="226" spans="1:1" ht="15" customHeight="1">
      <c r="A226" s="887"/>
    </row>
    <row r="227" spans="1:1" ht="15" customHeight="1">
      <c r="A227" s="887"/>
    </row>
    <row r="228" spans="1:1" ht="15" customHeight="1">
      <c r="A228" s="887"/>
    </row>
    <row r="229" spans="1:1" ht="15" customHeight="1">
      <c r="A229" s="887"/>
    </row>
    <row r="230" spans="1:1" ht="15" customHeight="1">
      <c r="A230" s="887"/>
    </row>
    <row r="231" spans="1:1" ht="15" customHeight="1">
      <c r="A231" s="887"/>
    </row>
    <row r="232" spans="1:1" ht="15" customHeight="1">
      <c r="A232" s="887"/>
    </row>
    <row r="233" spans="1:1" ht="15" customHeight="1">
      <c r="A233" s="887"/>
    </row>
    <row r="234" spans="1:1" ht="15" customHeight="1">
      <c r="A234" s="887"/>
    </row>
    <row r="235" spans="1:1" ht="15" customHeight="1">
      <c r="A235" s="887"/>
    </row>
    <row r="236" spans="1:1" ht="15" customHeight="1">
      <c r="A236" s="887"/>
    </row>
    <row r="237" spans="1:1" ht="15" customHeight="1">
      <c r="A237" s="887"/>
    </row>
    <row r="238" spans="1:1" ht="15" customHeight="1">
      <c r="A238" s="887"/>
    </row>
    <row r="239" spans="1:1" ht="15" customHeight="1">
      <c r="A239" s="887"/>
    </row>
    <row r="240" spans="1:1" ht="15" customHeight="1">
      <c r="A240" s="887"/>
    </row>
    <row r="241" spans="1:1" ht="15" customHeight="1">
      <c r="A241" s="887"/>
    </row>
    <row r="242" spans="1:1" ht="15" customHeight="1">
      <c r="A242" s="887"/>
    </row>
    <row r="243" spans="1:1" ht="15" customHeight="1">
      <c r="A243" s="887"/>
    </row>
    <row r="244" spans="1:1" ht="15" customHeight="1">
      <c r="A244" s="887"/>
    </row>
    <row r="245" spans="1:1" ht="15" customHeight="1">
      <c r="A245" s="887"/>
    </row>
    <row r="246" spans="1:1" ht="15" customHeight="1">
      <c r="A246" s="887"/>
    </row>
    <row r="247" spans="1:1" ht="15" customHeight="1">
      <c r="A247" s="887"/>
    </row>
    <row r="248" spans="1:1" ht="15" customHeight="1">
      <c r="A248" s="887"/>
    </row>
    <row r="249" spans="1:1" ht="15" customHeight="1">
      <c r="A249" s="887"/>
    </row>
    <row r="250" spans="1:1" ht="15" customHeight="1">
      <c r="A250" s="887"/>
    </row>
    <row r="251" spans="1:1" ht="15" customHeight="1">
      <c r="A251" s="887"/>
    </row>
    <row r="252" spans="1:1" ht="15" customHeight="1">
      <c r="A252" s="887"/>
    </row>
    <row r="253" spans="1:1" ht="15" customHeight="1">
      <c r="A253" s="887"/>
    </row>
    <row r="254" spans="1:1" ht="15" customHeight="1">
      <c r="A254" s="887"/>
    </row>
    <row r="255" spans="1:1" ht="15" customHeight="1">
      <c r="A255" s="887"/>
    </row>
    <row r="256" spans="1:1" ht="15" customHeight="1">
      <c r="A256" s="887"/>
    </row>
    <row r="257" spans="1:1" ht="15" customHeight="1">
      <c r="A257" s="887"/>
    </row>
    <row r="258" spans="1:1" ht="15" customHeight="1">
      <c r="A258" s="887"/>
    </row>
    <row r="259" spans="1:1" ht="15" customHeight="1">
      <c r="A259" s="887"/>
    </row>
    <row r="260" spans="1:1" ht="15" customHeight="1">
      <c r="A260" s="887"/>
    </row>
    <row r="261" spans="1:1" ht="15" customHeight="1">
      <c r="A261" s="887"/>
    </row>
    <row r="262" spans="1:1" ht="15" customHeight="1">
      <c r="A262" s="887"/>
    </row>
    <row r="263" spans="1:1" ht="15" customHeight="1">
      <c r="A263" s="887"/>
    </row>
    <row r="264" spans="1:1" ht="15" customHeight="1">
      <c r="A264" s="887"/>
    </row>
    <row r="265" spans="1:1" ht="15" customHeight="1">
      <c r="A265" s="887"/>
    </row>
    <row r="266" spans="1:1" ht="15" customHeight="1">
      <c r="A266" s="887"/>
    </row>
    <row r="267" spans="1:1" ht="15" customHeight="1">
      <c r="A267" s="887"/>
    </row>
    <row r="268" spans="1:1" ht="15" customHeight="1">
      <c r="A268" s="887"/>
    </row>
    <row r="269" spans="1:1" ht="15" customHeight="1">
      <c r="A269" s="887"/>
    </row>
    <row r="270" spans="1:1" ht="15" customHeight="1">
      <c r="A270" s="887"/>
    </row>
    <row r="271" spans="1:1" ht="15" customHeight="1">
      <c r="A271" s="887"/>
    </row>
    <row r="272" spans="1:1" ht="15" customHeight="1">
      <c r="A272" s="887"/>
    </row>
    <row r="273" spans="1:1" ht="15" customHeight="1">
      <c r="A273" s="887"/>
    </row>
    <row r="274" spans="1:1" ht="15" customHeight="1">
      <c r="A274" s="887"/>
    </row>
    <row r="275" spans="1:1" ht="15" customHeight="1">
      <c r="A275" s="887"/>
    </row>
    <row r="276" spans="1:1" ht="15" customHeight="1">
      <c r="A276" s="887"/>
    </row>
    <row r="277" spans="1:1" ht="15" customHeight="1">
      <c r="A277" s="887"/>
    </row>
    <row r="278" spans="1:1" ht="15" customHeight="1">
      <c r="A278" s="887"/>
    </row>
    <row r="279" spans="1:1" ht="15" customHeight="1">
      <c r="A279" s="887"/>
    </row>
    <row r="280" spans="1:1" ht="15" customHeight="1">
      <c r="A280" s="887"/>
    </row>
    <row r="281" spans="1:1" ht="15" customHeight="1">
      <c r="A281" s="887"/>
    </row>
    <row r="282" spans="1:1" ht="15" customHeight="1">
      <c r="A282" s="887"/>
    </row>
    <row r="283" spans="1:1" ht="15" customHeight="1">
      <c r="A283" s="887"/>
    </row>
    <row r="284" spans="1:1" ht="15" customHeight="1">
      <c r="A284" s="887"/>
    </row>
    <row r="285" spans="1:1" ht="15" customHeight="1">
      <c r="A285" s="887"/>
    </row>
    <row r="286" spans="1:1" ht="15" customHeight="1">
      <c r="A286" s="887"/>
    </row>
    <row r="287" spans="1:1" ht="15" customHeight="1">
      <c r="A287" s="887"/>
    </row>
    <row r="288" spans="1:1" ht="15" customHeight="1">
      <c r="A288" s="887"/>
    </row>
    <row r="289" spans="1:1" ht="15" customHeight="1">
      <c r="A289" s="887"/>
    </row>
    <row r="290" spans="1:1" ht="15" customHeight="1">
      <c r="A290" s="887"/>
    </row>
    <row r="291" spans="1:1" ht="15" customHeight="1">
      <c r="A291" s="887"/>
    </row>
    <row r="292" spans="1:1" ht="15" customHeight="1">
      <c r="A292" s="887"/>
    </row>
    <row r="293" spans="1:1" ht="15" customHeight="1">
      <c r="A293" s="887"/>
    </row>
    <row r="294" spans="1:1" ht="15" customHeight="1">
      <c r="A294" s="887"/>
    </row>
    <row r="295" spans="1:1" ht="15" customHeight="1">
      <c r="A295" s="887"/>
    </row>
    <row r="296" spans="1:1" ht="15" customHeight="1">
      <c r="A296" s="887"/>
    </row>
    <row r="297" spans="1:1" ht="15" customHeight="1">
      <c r="A297" s="887"/>
    </row>
    <row r="298" spans="1:1" ht="15" customHeight="1">
      <c r="A298" s="887"/>
    </row>
    <row r="299" spans="1:1" ht="15" customHeight="1">
      <c r="A299" s="887"/>
    </row>
    <row r="300" spans="1:1" ht="15" customHeight="1">
      <c r="A300" s="887"/>
    </row>
    <row r="301" spans="1:1" ht="15" customHeight="1">
      <c r="A301" s="887"/>
    </row>
    <row r="302" spans="1:1" ht="15" customHeight="1">
      <c r="A302" s="887"/>
    </row>
    <row r="303" spans="1:1" ht="15" customHeight="1">
      <c r="A303" s="887"/>
    </row>
    <row r="304" spans="1:1" ht="15" customHeight="1">
      <c r="A304" s="887"/>
    </row>
    <row r="305" spans="1:1" ht="15" customHeight="1">
      <c r="A305" s="887"/>
    </row>
    <row r="306" spans="1:1" ht="15" customHeight="1">
      <c r="A306" s="887"/>
    </row>
    <row r="307" spans="1:1" ht="15" customHeight="1">
      <c r="A307" s="887"/>
    </row>
    <row r="308" spans="1:1" ht="15" customHeight="1">
      <c r="A308" s="887"/>
    </row>
    <row r="309" spans="1:1" ht="15" customHeight="1">
      <c r="A309" s="887"/>
    </row>
    <row r="310" spans="1:1" ht="15" customHeight="1">
      <c r="A310" s="887"/>
    </row>
    <row r="311" spans="1:1" ht="15" customHeight="1">
      <c r="A311" s="887"/>
    </row>
    <row r="312" spans="1:1" ht="15" customHeight="1">
      <c r="A312" s="887"/>
    </row>
    <row r="313" spans="1:1" ht="15" customHeight="1">
      <c r="A313" s="887"/>
    </row>
    <row r="314" spans="1:1" ht="15" customHeight="1">
      <c r="A314" s="887"/>
    </row>
    <row r="315" spans="1:1" ht="15" customHeight="1">
      <c r="A315" s="887"/>
    </row>
    <row r="316" spans="1:1" ht="15" customHeight="1">
      <c r="A316" s="887"/>
    </row>
    <row r="317" spans="1:1" ht="15" customHeight="1">
      <c r="A317" s="887"/>
    </row>
    <row r="318" spans="1:1" ht="15" customHeight="1">
      <c r="A318" s="887"/>
    </row>
    <row r="319" spans="1:1" ht="15" customHeight="1">
      <c r="A319" s="887"/>
    </row>
    <row r="320" spans="1:1" ht="15" customHeight="1">
      <c r="A320" s="887"/>
    </row>
    <row r="321" spans="1:1" ht="15" customHeight="1">
      <c r="A321" s="887"/>
    </row>
    <row r="322" spans="1:1" ht="15" customHeight="1">
      <c r="A322" s="887"/>
    </row>
    <row r="323" spans="1:1" ht="15" customHeight="1">
      <c r="A323" s="887"/>
    </row>
    <row r="324" spans="1:1" ht="15" customHeight="1">
      <c r="A324" s="887"/>
    </row>
    <row r="325" spans="1:1" ht="15" customHeight="1">
      <c r="A325" s="887"/>
    </row>
    <row r="326" spans="1:1" ht="15" customHeight="1">
      <c r="A326" s="887"/>
    </row>
    <row r="327" spans="1:1" ht="15" customHeight="1">
      <c r="A327" s="887"/>
    </row>
    <row r="328" spans="1:1" ht="15" customHeight="1">
      <c r="A328" s="887"/>
    </row>
    <row r="329" spans="1:1" ht="15" customHeight="1">
      <c r="A329" s="887"/>
    </row>
    <row r="330" spans="1:1" ht="15" customHeight="1">
      <c r="A330" s="887"/>
    </row>
    <row r="331" spans="1:1" ht="15" customHeight="1">
      <c r="A331" s="887"/>
    </row>
    <row r="332" spans="1:1" ht="15" customHeight="1">
      <c r="A332" s="887"/>
    </row>
    <row r="333" spans="1:1" ht="15" customHeight="1">
      <c r="A333" s="887"/>
    </row>
    <row r="334" spans="1:1" ht="15" customHeight="1">
      <c r="A334" s="887"/>
    </row>
    <row r="335" spans="1:1" ht="15" customHeight="1">
      <c r="A335" s="887"/>
    </row>
    <row r="336" spans="1:1" ht="15" customHeight="1">
      <c r="A336" s="887"/>
    </row>
    <row r="337" spans="1:1" ht="15" customHeight="1">
      <c r="A337" s="887"/>
    </row>
    <row r="338" spans="1:1" ht="15" customHeight="1">
      <c r="A338" s="887"/>
    </row>
    <row r="339" spans="1:1" ht="15" customHeight="1">
      <c r="A339" s="887"/>
    </row>
    <row r="340" spans="1:1" ht="15" customHeight="1">
      <c r="A340" s="887"/>
    </row>
    <row r="341" spans="1:1" ht="15" customHeight="1">
      <c r="A341" s="887"/>
    </row>
    <row r="342" spans="1:1" ht="15" customHeight="1">
      <c r="A342" s="887"/>
    </row>
    <row r="343" spans="1:1" ht="15" customHeight="1">
      <c r="A343" s="887"/>
    </row>
    <row r="344" spans="1:1" ht="15" customHeight="1">
      <c r="A344" s="887"/>
    </row>
    <row r="345" spans="1:1" ht="15" customHeight="1">
      <c r="A345" s="887"/>
    </row>
    <row r="346" spans="1:1" ht="15" customHeight="1">
      <c r="A346" s="887"/>
    </row>
    <row r="347" spans="1:1" ht="15" customHeight="1">
      <c r="A347" s="887"/>
    </row>
    <row r="348" spans="1:1" ht="15" customHeight="1">
      <c r="A348" s="887"/>
    </row>
    <row r="349" spans="1:1" ht="15" customHeight="1">
      <c r="A349" s="887"/>
    </row>
    <row r="350" spans="1:1" ht="15" customHeight="1">
      <c r="A350" s="887"/>
    </row>
    <row r="351" spans="1:1" ht="15" customHeight="1">
      <c r="A351" s="887"/>
    </row>
    <row r="352" spans="1:1" ht="15" customHeight="1">
      <c r="A352" s="887"/>
    </row>
    <row r="353" spans="1:1" ht="15" customHeight="1">
      <c r="A353" s="887"/>
    </row>
    <row r="354" spans="1:1" ht="15" customHeight="1">
      <c r="A354" s="887"/>
    </row>
    <row r="355" spans="1:1" ht="15" customHeight="1">
      <c r="A355" s="887"/>
    </row>
    <row r="356" spans="1:1" ht="15" customHeight="1">
      <c r="A356" s="887"/>
    </row>
    <row r="357" spans="1:1" ht="15" customHeight="1">
      <c r="A357" s="887"/>
    </row>
    <row r="358" spans="1:1" ht="15" customHeight="1">
      <c r="A358" s="887"/>
    </row>
    <row r="359" spans="1:1" ht="15" customHeight="1">
      <c r="A359" s="887"/>
    </row>
    <row r="360" spans="1:1" ht="15" customHeight="1">
      <c r="A360" s="887"/>
    </row>
    <row r="361" spans="1:1" ht="15" customHeight="1">
      <c r="A361" s="887"/>
    </row>
    <row r="362" spans="1:1" ht="15" customHeight="1">
      <c r="A362" s="887"/>
    </row>
    <row r="363" spans="1:1" ht="15" customHeight="1">
      <c r="A363" s="887"/>
    </row>
    <row r="364" spans="1:1" ht="15" customHeight="1">
      <c r="A364" s="887"/>
    </row>
    <row r="365" spans="1:1" ht="15" customHeight="1">
      <c r="A365" s="887"/>
    </row>
    <row r="366" spans="1:1" ht="15" customHeight="1">
      <c r="A366" s="887"/>
    </row>
    <row r="367" spans="1:1" ht="15" customHeight="1">
      <c r="A367" s="887"/>
    </row>
    <row r="368" spans="1:1" ht="15" customHeight="1">
      <c r="A368" s="887"/>
    </row>
    <row r="369" spans="1:1" ht="15" customHeight="1">
      <c r="A369" s="887"/>
    </row>
    <row r="370" spans="1:1" ht="15" customHeight="1">
      <c r="A370" s="887"/>
    </row>
    <row r="371" spans="1:1" ht="15" customHeight="1">
      <c r="A371" s="887"/>
    </row>
    <row r="372" spans="1:1" ht="15" customHeight="1">
      <c r="A372" s="887"/>
    </row>
    <row r="373" spans="1:1" ht="15" customHeight="1">
      <c r="A373" s="887"/>
    </row>
    <row r="374" spans="1:1" ht="15" customHeight="1">
      <c r="A374" s="887"/>
    </row>
    <row r="375" spans="1:1" ht="15" customHeight="1">
      <c r="A375" s="887"/>
    </row>
    <row r="376" spans="1:1" ht="15" customHeight="1">
      <c r="A376" s="887"/>
    </row>
    <row r="377" spans="1:1" ht="15" customHeight="1">
      <c r="A377" s="887"/>
    </row>
    <row r="378" spans="1:1" ht="15" customHeight="1">
      <c r="A378" s="887"/>
    </row>
    <row r="379" spans="1:1" ht="15" customHeight="1">
      <c r="A379" s="887"/>
    </row>
    <row r="380" spans="1:1" ht="15" customHeight="1">
      <c r="A380" s="887"/>
    </row>
    <row r="381" spans="1:1" ht="15" customHeight="1">
      <c r="A381" s="887"/>
    </row>
    <row r="382" spans="1:1" ht="15" customHeight="1">
      <c r="A382" s="887"/>
    </row>
    <row r="383" spans="1:1" ht="15" customHeight="1">
      <c r="A383" s="887"/>
    </row>
    <row r="384" spans="1:1" ht="15" customHeight="1">
      <c r="A384" s="887"/>
    </row>
    <row r="385" spans="1:1" ht="15" customHeight="1">
      <c r="A385" s="887"/>
    </row>
    <row r="386" spans="1:1" ht="15" customHeight="1">
      <c r="A386" s="887"/>
    </row>
    <row r="387" spans="1:1" ht="15" customHeight="1">
      <c r="A387" s="887"/>
    </row>
    <row r="388" spans="1:1" ht="15" customHeight="1">
      <c r="A388" s="887"/>
    </row>
    <row r="389" spans="1:1" ht="15" customHeight="1">
      <c r="A389" s="887"/>
    </row>
    <row r="390" spans="1:1" ht="15" customHeight="1">
      <c r="A390" s="887"/>
    </row>
    <row r="391" spans="1:1" ht="15" customHeight="1">
      <c r="A391" s="887"/>
    </row>
    <row r="392" spans="1:1" ht="15" customHeight="1">
      <c r="A392" s="887"/>
    </row>
    <row r="393" spans="1:1" ht="15" customHeight="1">
      <c r="A393" s="887"/>
    </row>
    <row r="394" spans="1:1" ht="15" customHeight="1">
      <c r="A394" s="887"/>
    </row>
    <row r="395" spans="1:1" ht="15" customHeight="1">
      <c r="A395" s="887"/>
    </row>
    <row r="396" spans="1:1" ht="15" customHeight="1">
      <c r="A396" s="887"/>
    </row>
    <row r="397" spans="1:1" ht="15" customHeight="1">
      <c r="A397" s="887"/>
    </row>
    <row r="398" spans="1:1" ht="15" customHeight="1">
      <c r="A398" s="887"/>
    </row>
    <row r="399" spans="1:1" ht="15" customHeight="1">
      <c r="A399" s="887"/>
    </row>
    <row r="400" spans="1:1" ht="15" customHeight="1">
      <c r="A400" s="887"/>
    </row>
    <row r="401" spans="1:1" ht="15" customHeight="1">
      <c r="A401" s="887"/>
    </row>
    <row r="402" spans="1:1" ht="15" customHeight="1">
      <c r="A402" s="887"/>
    </row>
    <row r="403" spans="1:1" ht="15" customHeight="1">
      <c r="A403" s="887"/>
    </row>
    <row r="404" spans="1:1" ht="15" customHeight="1">
      <c r="A404" s="887"/>
    </row>
    <row r="405" spans="1:1" ht="15" customHeight="1">
      <c r="A405" s="887"/>
    </row>
    <row r="406" spans="1:1" ht="15" customHeight="1">
      <c r="A406" s="887"/>
    </row>
    <row r="407" spans="1:1" ht="15" customHeight="1">
      <c r="A407" s="887"/>
    </row>
    <row r="408" spans="1:1" ht="15" customHeight="1">
      <c r="A408" s="887"/>
    </row>
    <row r="409" spans="1:1" ht="15" customHeight="1">
      <c r="A409" s="887"/>
    </row>
    <row r="410" spans="1:1" ht="15" customHeight="1">
      <c r="A410" s="887"/>
    </row>
    <row r="411" spans="1:1" ht="15" customHeight="1">
      <c r="A411" s="887"/>
    </row>
    <row r="412" spans="1:1" ht="15" customHeight="1">
      <c r="A412" s="887"/>
    </row>
    <row r="413" spans="1:1" ht="15" customHeight="1">
      <c r="A413" s="887"/>
    </row>
    <row r="414" spans="1:1" ht="15" customHeight="1">
      <c r="A414" s="887"/>
    </row>
    <row r="415" spans="1:1" ht="15" customHeight="1">
      <c r="A415" s="887"/>
    </row>
    <row r="416" spans="1:1" ht="15" customHeight="1">
      <c r="A416" s="887"/>
    </row>
    <row r="417" spans="1:1" ht="15" customHeight="1">
      <c r="A417" s="887"/>
    </row>
    <row r="418" spans="1:1" ht="15" customHeight="1">
      <c r="A418" s="887"/>
    </row>
    <row r="419" spans="1:1" ht="15" customHeight="1">
      <c r="A419" s="887"/>
    </row>
    <row r="420" spans="1:1" ht="15" customHeight="1">
      <c r="A420" s="887"/>
    </row>
    <row r="421" spans="1:1" ht="15" customHeight="1">
      <c r="A421" s="887"/>
    </row>
    <row r="422" spans="1:1" ht="15" customHeight="1">
      <c r="A422" s="887"/>
    </row>
    <row r="423" spans="1:1" ht="15" customHeight="1">
      <c r="A423" s="887"/>
    </row>
    <row r="424" spans="1:1" ht="15" customHeight="1">
      <c r="A424" s="887"/>
    </row>
    <row r="425" spans="1:1" ht="15" customHeight="1">
      <c r="A425" s="887"/>
    </row>
    <row r="426" spans="1:1" ht="15" customHeight="1">
      <c r="A426" s="887"/>
    </row>
    <row r="427" spans="1:1" ht="15" customHeight="1">
      <c r="A427" s="887"/>
    </row>
    <row r="428" spans="1:1" ht="15" customHeight="1">
      <c r="A428" s="887"/>
    </row>
    <row r="429" spans="1:1" ht="15" customHeight="1">
      <c r="A429" s="887"/>
    </row>
    <row r="430" spans="1:1" ht="15" customHeight="1">
      <c r="A430" s="887"/>
    </row>
    <row r="431" spans="1:1" ht="15" customHeight="1">
      <c r="A431" s="887"/>
    </row>
    <row r="432" spans="1:1" ht="15" customHeight="1">
      <c r="A432" s="887"/>
    </row>
    <row r="433" spans="1:1" ht="15" customHeight="1">
      <c r="A433" s="887"/>
    </row>
    <row r="434" spans="1:1" ht="15" customHeight="1">
      <c r="A434" s="887"/>
    </row>
    <row r="435" spans="1:1" ht="15" customHeight="1">
      <c r="A435" s="887"/>
    </row>
    <row r="436" spans="1:1" ht="15" customHeight="1">
      <c r="A436" s="887"/>
    </row>
    <row r="437" spans="1:1" ht="15" customHeight="1">
      <c r="A437" s="887"/>
    </row>
    <row r="438" spans="1:1" ht="15" customHeight="1">
      <c r="A438" s="887"/>
    </row>
    <row r="439" spans="1:1" ht="15" customHeight="1">
      <c r="A439" s="887"/>
    </row>
    <row r="440" spans="1:1" ht="15" customHeight="1">
      <c r="A440" s="887"/>
    </row>
    <row r="441" spans="1:1" ht="15" customHeight="1">
      <c r="A441" s="887"/>
    </row>
    <row r="442" spans="1:1" ht="15" customHeight="1">
      <c r="A442" s="887"/>
    </row>
    <row r="443" spans="1:1" ht="15" customHeight="1">
      <c r="A443" s="887"/>
    </row>
    <row r="444" spans="1:1" ht="15" customHeight="1">
      <c r="A444" s="887"/>
    </row>
    <row r="445" spans="1:1" ht="15" customHeight="1">
      <c r="A445" s="887"/>
    </row>
    <row r="446" spans="1:1" ht="15" customHeight="1">
      <c r="A446" s="887"/>
    </row>
    <row r="447" spans="1:1" ht="15" customHeight="1">
      <c r="A447" s="887"/>
    </row>
    <row r="448" spans="1:1" ht="15" customHeight="1">
      <c r="A448" s="887"/>
    </row>
    <row r="449" spans="1:1" ht="15" customHeight="1">
      <c r="A449" s="887"/>
    </row>
    <row r="450" spans="1:1" ht="15" customHeight="1">
      <c r="A450" s="887"/>
    </row>
    <row r="451" spans="1:1" ht="15" customHeight="1">
      <c r="A451" s="887"/>
    </row>
    <row r="452" spans="1:1" ht="15" customHeight="1">
      <c r="A452" s="887"/>
    </row>
    <row r="453" spans="1:1" ht="15" customHeight="1">
      <c r="A453" s="887"/>
    </row>
    <row r="454" spans="1:1" ht="15" customHeight="1">
      <c r="A454" s="887"/>
    </row>
    <row r="455" spans="1:1" ht="15" customHeight="1">
      <c r="A455" s="887"/>
    </row>
    <row r="456" spans="1:1" ht="15" customHeight="1">
      <c r="A456" s="887"/>
    </row>
    <row r="457" spans="1:1" ht="15" customHeight="1">
      <c r="A457" s="887"/>
    </row>
    <row r="458" spans="1:1" ht="15" customHeight="1">
      <c r="A458" s="887"/>
    </row>
    <row r="459" spans="1:1" ht="15" customHeight="1">
      <c r="A459" s="887"/>
    </row>
    <row r="460" spans="1:1" ht="15" customHeight="1">
      <c r="A460" s="887"/>
    </row>
    <row r="461" spans="1:1" ht="15" customHeight="1">
      <c r="A461" s="887"/>
    </row>
    <row r="462" spans="1:1" ht="15" customHeight="1">
      <c r="A462" s="887"/>
    </row>
    <row r="463" spans="1:1" ht="15" customHeight="1">
      <c r="A463" s="887"/>
    </row>
    <row r="464" spans="1:1" ht="15" customHeight="1">
      <c r="A464" s="887"/>
    </row>
    <row r="465" spans="1:1" ht="15" customHeight="1">
      <c r="A465" s="887"/>
    </row>
    <row r="466" spans="1:1" ht="15" customHeight="1">
      <c r="A466" s="887"/>
    </row>
    <row r="467" spans="1:1" ht="15" customHeight="1">
      <c r="A467" s="887"/>
    </row>
    <row r="468" spans="1:1" ht="15" customHeight="1">
      <c r="A468" s="887"/>
    </row>
    <row r="469" spans="1:1" ht="15" customHeight="1">
      <c r="A469" s="887"/>
    </row>
    <row r="470" spans="1:1" ht="15" customHeight="1">
      <c r="A470" s="887"/>
    </row>
    <row r="471" spans="1:1" ht="15" customHeight="1">
      <c r="A471" s="887"/>
    </row>
    <row r="472" spans="1:1" ht="15" customHeight="1">
      <c r="A472" s="887"/>
    </row>
    <row r="473" spans="1:1" ht="15" customHeight="1">
      <c r="A473" s="887"/>
    </row>
    <row r="474" spans="1:1" ht="15" customHeight="1">
      <c r="A474" s="887"/>
    </row>
  </sheetData>
  <sheetProtection algorithmName="SHA-512" hashValue="70XfC/kBH0yOkTR0tInBSuo1IiE+/7JfZeZqD7jLhEBoCWYqM3BaJFQyx+4deF4LAeBuEq0qwCdo92Cgql8+/w==" saltValue="L+QVZJdA7sKxXkepOVgYIA==" spinCount="100000" sheet="1" objects="1" scenarios="1" selectLockedCells="1"/>
  <mergeCells count="3">
    <mergeCell ref="I2:I6"/>
    <mergeCell ref="L24:L27"/>
    <mergeCell ref="L100:L103"/>
  </mergeCells>
  <dataValidations count="1">
    <dataValidation type="list" allowBlank="1" showInputMessage="1" showErrorMessage="1" sqref="D9:I9">
      <formula1>YesNo</formula1>
    </dataValidation>
  </dataValidations>
  <pageMargins left="0.75" right="0.75" top="1" bottom="1" header="0.5" footer="0.5"/>
  <pageSetup paperSize="5" scale="38" orientation="portrait" r:id="rId1"/>
  <headerFooter alignWithMargins="0">
    <oddHeader>&amp;CMOHCD Proforma - Predevelopment Financing Sources &amp; Uses of Funds</oddHead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Button 1">
              <controlPr defaultSize="0" print="0" autoFill="0" autoPict="0" macro="[0]!AddColumn">
                <anchor moveWithCells="1" sizeWithCells="1">
                  <from>
                    <xdr:col>9</xdr:col>
                    <xdr:colOff>228600</xdr:colOff>
                    <xdr:row>1</xdr:row>
                    <xdr:rowOff>66675</xdr:rowOff>
                  </from>
                  <to>
                    <xdr:col>10</xdr:col>
                    <xdr:colOff>323850</xdr:colOff>
                    <xdr:row>3</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5" tint="0.59999389629810485"/>
    <pageSetUpPr fitToPage="1"/>
  </sheetPr>
  <dimension ref="A1:N474"/>
  <sheetViews>
    <sheetView showGridLines="0" zoomScaleNormal="100" workbookViewId="0">
      <pane xSplit="3" ySplit="8" topLeftCell="D9" activePane="bottomRight" state="frozen"/>
      <selection activeCell="K7" sqref="K7"/>
      <selection pane="topRight" activeCell="K7" sqref="K7"/>
      <selection pane="bottomLeft" activeCell="K7" sqref="K7"/>
      <selection pane="bottomRight" activeCell="E8" sqref="E8"/>
    </sheetView>
  </sheetViews>
  <sheetFormatPr defaultColWidth="0" defaultRowHeight="15"/>
  <cols>
    <col min="1" max="1" width="2.85546875" style="915" customWidth="1"/>
    <col min="2" max="2" width="2.85546875" style="887" customWidth="1"/>
    <col min="3" max="3" width="51.5703125" style="887" customWidth="1"/>
    <col min="4" max="4" width="14.7109375" style="889" customWidth="1"/>
    <col min="5" max="8" width="14.7109375" style="887" customWidth="1"/>
    <col min="9" max="9" width="14.7109375" style="152" customWidth="1"/>
    <col min="10" max="10" width="14.7109375" style="900" customWidth="1"/>
    <col min="11" max="11" width="48" style="887" customWidth="1"/>
    <col min="12" max="12" width="11.42578125" style="892" customWidth="1"/>
    <col min="13" max="13" width="2.7109375" style="887" customWidth="1"/>
    <col min="14" max="16384" width="9.140625" style="887" hidden="1"/>
  </cols>
  <sheetData>
    <row r="1" spans="1:13">
      <c r="A1" s="770" t="s">
        <v>2</v>
      </c>
      <c r="C1" s="908"/>
      <c r="D1" s="903" t="str">
        <f>IF('1.GeneralProjectInfo'!$D$3&lt;&gt;"",'1.GeneralProjectInfo'!$D$3,"")</f>
        <v/>
      </c>
      <c r="E1" s="891"/>
      <c r="F1" s="891"/>
      <c r="G1" s="933" t="s">
        <v>495</v>
      </c>
      <c r="H1" s="895" t="str">
        <f>IF('1.GeneralProjectInfo'!$A$17&lt;&gt;"",'1.GeneralProjectInfo'!$A$17,"")</f>
        <v/>
      </c>
      <c r="I1" s="933"/>
      <c r="K1" s="981" t="str">
        <f>IF(SmallSites=TRUE,"Small Sites Project","")</f>
        <v/>
      </c>
      <c r="M1" s="893"/>
    </row>
    <row r="2" spans="1:13" ht="15" customHeight="1">
      <c r="A2" s="770" t="s">
        <v>65</v>
      </c>
      <c r="C2" s="908"/>
      <c r="D2" s="891" t="str">
        <f>IF('1.GeneralProjectInfo'!$A$13&lt;&gt;"",'1.GeneralProjectInfo'!$A$13,"")</f>
        <v/>
      </c>
      <c r="E2" s="894"/>
      <c r="F2" s="894"/>
      <c r="G2" s="934" t="s">
        <v>726</v>
      </c>
      <c r="H2" s="932"/>
      <c r="I2" s="2324"/>
      <c r="K2" s="981" t="str">
        <f>IF(LOSP=TRUE,"LOSP Project","")</f>
        <v/>
      </c>
      <c r="M2" s="893"/>
    </row>
    <row r="3" spans="1:13" ht="15" customHeight="1">
      <c r="A3" s="770" t="s">
        <v>66</v>
      </c>
      <c r="C3" s="908"/>
      <c r="D3" s="902" t="str">
        <f>IF('1.GeneralProjectInfo'!$E$13&lt;&gt;"",CONCATENATE('1.GeneralProjectInfo'!$E$13," ",'1.GeneralProjectInfo'!$G$13," ",'1.GeneralProjectInfo'!$I$13),"")</f>
        <v/>
      </c>
      <c r="E3" s="902"/>
      <c r="F3" s="902"/>
      <c r="G3" s="933" t="s">
        <v>724</v>
      </c>
      <c r="H3" s="933"/>
      <c r="I3" s="2324"/>
      <c r="J3" s="904" t="str">
        <f>IF('1.GeneralProjectInfo'!$K$17&lt;&gt;"",'1.GeneralProjectInfo'!$K$17,"")</f>
        <v/>
      </c>
      <c r="M3" s="893"/>
    </row>
    <row r="4" spans="1:13" ht="15" customHeight="1">
      <c r="A4" s="770" t="s">
        <v>59</v>
      </c>
      <c r="C4" s="908"/>
      <c r="D4" s="1051" t="str">
        <f>IF('1.GeneralProjectInfo'!$D$19&lt;&gt;"",'1.GeneralProjectInfo'!$D$19,"")</f>
        <v/>
      </c>
      <c r="E4" s="894"/>
      <c r="F4" s="894"/>
      <c r="G4" s="908"/>
      <c r="H4" s="908"/>
      <c r="I4" s="2324"/>
      <c r="J4" s="895"/>
      <c r="M4" s="893"/>
    </row>
    <row r="5" spans="1:13">
      <c r="A5" s="909"/>
      <c r="D5" s="894"/>
      <c r="E5" s="1666" t="str">
        <f>IF(OR(D138="",D139="",D140="",D141=""),"Don't forget to fill in D135:D138!","")</f>
        <v>Don't forget to fill in D135:D138!</v>
      </c>
      <c r="F5" s="910"/>
      <c r="G5" s="895"/>
      <c r="H5" s="895"/>
      <c r="I5" s="2324"/>
      <c r="J5" s="887"/>
      <c r="M5" s="893"/>
    </row>
    <row r="6" spans="1:13">
      <c r="A6" s="887"/>
      <c r="D6" s="905"/>
      <c r="E6" s="900"/>
      <c r="F6" s="906"/>
      <c r="I6" s="2325"/>
      <c r="J6" s="900" t="s">
        <v>723</v>
      </c>
      <c r="K6" s="907" t="s">
        <v>0</v>
      </c>
      <c r="M6" s="893"/>
    </row>
    <row r="7" spans="1:13">
      <c r="A7" s="911" t="s">
        <v>722</v>
      </c>
      <c r="C7" s="911"/>
      <c r="D7" s="912">
        <f t="shared" ref="D7:I7" si="0">D126</f>
        <v>0</v>
      </c>
      <c r="E7" s="912">
        <f t="shared" si="0"/>
        <v>0</v>
      </c>
      <c r="F7" s="912">
        <f t="shared" si="0"/>
        <v>0</v>
      </c>
      <c r="G7" s="912">
        <f t="shared" si="0"/>
        <v>0</v>
      </c>
      <c r="H7" s="912">
        <f t="shared" si="0"/>
        <v>0</v>
      </c>
      <c r="I7" s="1222">
        <f t="shared" si="0"/>
        <v>0</v>
      </c>
      <c r="J7" s="1222">
        <f>SUM(D7:I7)</f>
        <v>0</v>
      </c>
      <c r="K7" s="1463"/>
    </row>
    <row r="8" spans="1:13">
      <c r="A8" s="900"/>
      <c r="C8" s="913" t="s">
        <v>1157</v>
      </c>
      <c r="D8" s="890" t="s">
        <v>1096</v>
      </c>
      <c r="E8" s="930"/>
      <c r="F8" s="930"/>
      <c r="G8" s="930"/>
      <c r="H8" s="930"/>
      <c r="I8" s="930"/>
      <c r="J8" s="888"/>
      <c r="K8" s="1452"/>
    </row>
    <row r="9" spans="1:13">
      <c r="A9" s="911" t="s">
        <v>721</v>
      </c>
      <c r="C9" s="1779" t="str">
        <f>IF(SmallSites=TRUE,"Perm loans total:","")</f>
        <v/>
      </c>
      <c r="D9" s="889" t="str">
        <f>IF(SmallSites=TRUE,D7+E12,"")</f>
        <v/>
      </c>
      <c r="E9" s="889"/>
      <c r="F9" s="889"/>
      <c r="G9" s="889"/>
      <c r="H9" s="889"/>
      <c r="I9" s="1223"/>
      <c r="J9" s="888"/>
      <c r="K9" s="1452"/>
    </row>
    <row r="10" spans="1:13">
      <c r="A10" s="911"/>
      <c r="C10" s="911"/>
      <c r="E10" s="889"/>
      <c r="F10" s="889"/>
      <c r="G10" s="889"/>
      <c r="H10" s="889"/>
      <c r="I10" s="1223"/>
      <c r="J10" s="888"/>
      <c r="K10" s="1452" t="str">
        <f>IF(SmallSites=FALSE,"",IF('4a.PredevS&amp;U'!D10-D9=0,"",IF('4a.PredevS&amp;U'!D10-D9&gt;0,"Perm loan amount is less than bridge loan(s) by:","Perm loan amount is more than bridge loan(s) by:")))</f>
        <v/>
      </c>
    </row>
    <row r="11" spans="1:13">
      <c r="A11" s="900" t="s">
        <v>720</v>
      </c>
      <c r="C11" s="914"/>
      <c r="D11" s="886"/>
      <c r="E11" s="886"/>
      <c r="F11" s="886"/>
      <c r="G11" s="886"/>
      <c r="H11" s="886"/>
      <c r="I11" s="1224"/>
      <c r="J11" s="885"/>
      <c r="K11" s="1453" t="str">
        <f>IF(SmallSites=FALSE,"",ABS('4a.PredevS&amp;U'!D10-D7-E12))</f>
        <v/>
      </c>
    </row>
    <row r="12" spans="1:13" ht="14.25">
      <c r="A12" s="887"/>
      <c r="B12" s="915"/>
      <c r="C12" s="916" t="s">
        <v>719</v>
      </c>
      <c r="D12" s="926"/>
      <c r="E12" s="926"/>
      <c r="F12" s="926"/>
      <c r="G12" s="926"/>
      <c r="H12" s="926"/>
      <c r="I12" s="926"/>
      <c r="J12" s="1220">
        <f>SUM(D12:I12)</f>
        <v>0</v>
      </c>
      <c r="K12" s="1454"/>
    </row>
    <row r="13" spans="1:13" ht="14.25">
      <c r="A13" s="887"/>
      <c r="B13" s="915"/>
      <c r="C13" s="916" t="s">
        <v>1209</v>
      </c>
      <c r="D13" s="926"/>
      <c r="E13" s="926"/>
      <c r="F13" s="926"/>
      <c r="G13" s="926"/>
      <c r="H13" s="926"/>
      <c r="I13" s="926"/>
      <c r="J13" s="1220">
        <f>SUM(D13:I13)</f>
        <v>0</v>
      </c>
      <c r="K13" s="1454"/>
    </row>
    <row r="14" spans="1:13" ht="14.25">
      <c r="A14" s="887"/>
      <c r="B14" s="915"/>
      <c r="C14" s="916" t="s">
        <v>1168</v>
      </c>
      <c r="D14" s="926"/>
      <c r="E14" s="926"/>
      <c r="F14" s="926"/>
      <c r="G14" s="926"/>
      <c r="H14" s="926"/>
      <c r="I14" s="926"/>
      <c r="J14" s="1220">
        <f>SUM(D14:I14)</f>
        <v>0</v>
      </c>
      <c r="K14" s="1454"/>
    </row>
    <row r="15" spans="1:13" s="899" customFormat="1" ht="14.25">
      <c r="A15" s="887"/>
      <c r="B15" s="897"/>
      <c r="C15" s="916" t="s">
        <v>1169</v>
      </c>
      <c r="D15" s="926"/>
      <c r="E15" s="926"/>
      <c r="F15" s="926"/>
      <c r="G15" s="926"/>
      <c r="H15" s="926"/>
      <c r="I15" s="926"/>
      <c r="J15" s="1220">
        <f>SUM(D15:I15)</f>
        <v>0</v>
      </c>
      <c r="K15" s="1455"/>
      <c r="L15" s="898"/>
    </row>
    <row r="16" spans="1:13" s="917" customFormat="1">
      <c r="A16" s="900"/>
      <c r="B16" s="900"/>
      <c r="C16" s="1656" t="s">
        <v>715</v>
      </c>
      <c r="D16" s="1657">
        <f t="shared" ref="D16:I16" si="1">SUM(D12:D15)</f>
        <v>0</v>
      </c>
      <c r="E16" s="1657">
        <f t="shared" si="1"/>
        <v>0</v>
      </c>
      <c r="F16" s="1657">
        <f t="shared" si="1"/>
        <v>0</v>
      </c>
      <c r="G16" s="1657">
        <f t="shared" si="1"/>
        <v>0</v>
      </c>
      <c r="H16" s="1657">
        <f t="shared" si="1"/>
        <v>0</v>
      </c>
      <c r="I16" s="1658">
        <f t="shared" si="1"/>
        <v>0</v>
      </c>
      <c r="J16" s="1658">
        <f>SUM(D16:I16)</f>
        <v>0</v>
      </c>
      <c r="K16" s="1659"/>
      <c r="L16" s="898"/>
    </row>
    <row r="17" spans="1:14" s="917" customFormat="1">
      <c r="A17" s="900"/>
      <c r="B17" s="900"/>
      <c r="C17" s="908"/>
      <c r="D17" s="871"/>
      <c r="E17" s="871"/>
      <c r="F17" s="871"/>
      <c r="G17" s="871"/>
      <c r="H17" s="871"/>
      <c r="I17" s="1226"/>
      <c r="J17" s="1226"/>
      <c r="K17" s="1476"/>
      <c r="L17" s="871"/>
      <c r="M17" s="909"/>
      <c r="N17" s="898"/>
    </row>
    <row r="18" spans="1:14" s="899" customFormat="1">
      <c r="A18" s="901" t="s">
        <v>714</v>
      </c>
      <c r="D18" s="1192"/>
      <c r="E18" s="1192"/>
      <c r="F18" s="1192"/>
      <c r="G18" s="1192"/>
      <c r="H18" s="1192"/>
      <c r="I18" s="1227"/>
      <c r="J18" s="1820"/>
      <c r="K18" s="1456"/>
      <c r="L18" s="898"/>
    </row>
    <row r="19" spans="1:14">
      <c r="A19" s="900"/>
      <c r="B19" s="900"/>
      <c r="C19" s="919"/>
      <c r="D19" s="874"/>
      <c r="E19" s="874"/>
      <c r="F19" s="874"/>
      <c r="G19" s="874"/>
      <c r="H19" s="886"/>
      <c r="I19" s="1224"/>
      <c r="J19" s="1821"/>
      <c r="K19" s="1453"/>
    </row>
    <row r="20" spans="1:14" ht="14.25">
      <c r="A20" s="887"/>
      <c r="B20" s="915"/>
      <c r="C20" s="916" t="s">
        <v>709</v>
      </c>
      <c r="D20" s="926"/>
      <c r="E20" s="926"/>
      <c r="F20" s="926"/>
      <c r="G20" s="926"/>
      <c r="H20" s="926"/>
      <c r="I20" s="926"/>
      <c r="J20" s="1220">
        <f>SUM(D20:I20)</f>
        <v>0</v>
      </c>
      <c r="K20" s="1454" t="s">
        <v>1261</v>
      </c>
    </row>
    <row r="21" spans="1:14" ht="14.25">
      <c r="A21" s="887"/>
      <c r="B21" s="915"/>
      <c r="C21" s="916" t="s">
        <v>1170</v>
      </c>
      <c r="D21" s="926"/>
      <c r="E21" s="926"/>
      <c r="F21" s="926"/>
      <c r="G21" s="926"/>
      <c r="H21" s="926"/>
      <c r="I21" s="926"/>
      <c r="J21" s="1220">
        <f>SUM(D21:I21)</f>
        <v>0</v>
      </c>
      <c r="K21" s="1454"/>
    </row>
    <row r="22" spans="1:14" ht="14.25">
      <c r="A22" s="887"/>
      <c r="B22" s="915"/>
      <c r="C22" s="916" t="s">
        <v>718</v>
      </c>
      <c r="D22" s="926"/>
      <c r="E22" s="926"/>
      <c r="F22" s="926"/>
      <c r="G22" s="926"/>
      <c r="H22" s="926"/>
      <c r="I22" s="926"/>
      <c r="J22" s="1220">
        <f>SUM(D22:I22)</f>
        <v>0</v>
      </c>
      <c r="K22" s="1454"/>
    </row>
    <row r="23" spans="1:14" ht="14.25">
      <c r="A23" s="887"/>
      <c r="B23" s="915"/>
      <c r="C23" s="916" t="s">
        <v>713</v>
      </c>
      <c r="D23" s="926"/>
      <c r="E23" s="926"/>
      <c r="F23" s="926"/>
      <c r="G23" s="926"/>
      <c r="H23" s="926"/>
      <c r="I23" s="926"/>
      <c r="J23" s="1220">
        <f>SUM(D23:I23)</f>
        <v>0</v>
      </c>
      <c r="K23" s="1454"/>
    </row>
    <row r="24" spans="1:14" ht="14.25">
      <c r="A24" s="887"/>
      <c r="B24" s="915"/>
      <c r="C24" s="916" t="s">
        <v>1171</v>
      </c>
      <c r="D24" s="926"/>
      <c r="E24" s="926"/>
      <c r="F24" s="926"/>
      <c r="G24" s="926"/>
      <c r="H24" s="926"/>
      <c r="I24" s="926"/>
      <c r="J24" s="1220">
        <f t="shared" ref="J24:J35" si="2">SUM(D24:I24)</f>
        <v>0</v>
      </c>
      <c r="K24" s="1454"/>
      <c r="L24" s="2326" t="s">
        <v>1237</v>
      </c>
    </row>
    <row r="25" spans="1:14" ht="14.25">
      <c r="A25" s="887"/>
      <c r="B25" s="915"/>
      <c r="C25" s="916" t="s">
        <v>1258</v>
      </c>
      <c r="D25" s="926"/>
      <c r="E25" s="926"/>
      <c r="F25" s="926"/>
      <c r="G25" s="926"/>
      <c r="H25" s="926"/>
      <c r="I25" s="926"/>
      <c r="J25" s="1220">
        <f t="shared" si="2"/>
        <v>0</v>
      </c>
      <c r="K25" s="1454"/>
      <c r="L25" s="2327"/>
    </row>
    <row r="26" spans="1:14" ht="14.25">
      <c r="A26" s="887"/>
      <c r="B26" s="915"/>
      <c r="C26" s="916" t="s">
        <v>1172</v>
      </c>
      <c r="D26" s="926"/>
      <c r="E26" s="926"/>
      <c r="F26" s="926"/>
      <c r="G26" s="926"/>
      <c r="H26" s="926"/>
      <c r="I26" s="926"/>
      <c r="J26" s="1220">
        <f t="shared" si="2"/>
        <v>0</v>
      </c>
      <c r="K26" s="1454" t="s">
        <v>1180</v>
      </c>
      <c r="L26" s="2327"/>
    </row>
    <row r="27" spans="1:14" ht="14.25">
      <c r="A27" s="887"/>
      <c r="B27" s="915"/>
      <c r="C27" s="916" t="s">
        <v>708</v>
      </c>
      <c r="D27" s="926"/>
      <c r="E27" s="926"/>
      <c r="F27" s="926"/>
      <c r="G27" s="926"/>
      <c r="H27" s="926"/>
      <c r="I27" s="926"/>
      <c r="J27" s="1220">
        <f t="shared" si="2"/>
        <v>0</v>
      </c>
      <c r="K27" s="1454"/>
      <c r="L27" s="2327"/>
    </row>
    <row r="28" spans="1:14">
      <c r="A28" s="887"/>
      <c r="B28" s="915"/>
      <c r="C28" s="916" t="s">
        <v>1259</v>
      </c>
      <c r="D28" s="926"/>
      <c r="E28" s="926"/>
      <c r="F28" s="926"/>
      <c r="G28" s="926"/>
      <c r="H28" s="926"/>
      <c r="I28" s="926"/>
      <c r="J28" s="1220">
        <f t="shared" si="2"/>
        <v>0</v>
      </c>
      <c r="K28" s="1454"/>
      <c r="L28" s="1670" t="str">
        <f>IFERROR(J28/SUM($J$20:$J$27),"")</f>
        <v/>
      </c>
    </row>
    <row r="29" spans="1:14">
      <c r="A29" s="887"/>
      <c r="B29" s="915"/>
      <c r="C29" s="916" t="s">
        <v>1173</v>
      </c>
      <c r="D29" s="926"/>
      <c r="E29" s="926"/>
      <c r="F29" s="926"/>
      <c r="G29" s="926"/>
      <c r="H29" s="926"/>
      <c r="I29" s="926"/>
      <c r="J29" s="1220">
        <f t="shared" si="2"/>
        <v>0</v>
      </c>
      <c r="K29" s="1454"/>
      <c r="L29" s="1670" t="str">
        <f>IFERROR(J29/SUM($J$20:$J$27),"")</f>
        <v/>
      </c>
    </row>
    <row r="30" spans="1:14" s="900" customFormat="1">
      <c r="A30" s="887"/>
      <c r="B30" s="915"/>
      <c r="C30" s="916" t="s">
        <v>1174</v>
      </c>
      <c r="D30" s="926"/>
      <c r="E30" s="926"/>
      <c r="F30" s="926"/>
      <c r="G30" s="926"/>
      <c r="H30" s="926"/>
      <c r="I30" s="926"/>
      <c r="J30" s="1220">
        <f t="shared" si="2"/>
        <v>0</v>
      </c>
      <c r="K30" s="1454"/>
      <c r="L30" s="1670" t="str">
        <f>IFERROR(J30/SUM($J$20:$J$27),"")</f>
        <v/>
      </c>
    </row>
    <row r="31" spans="1:14">
      <c r="A31" s="900"/>
      <c r="B31" s="900"/>
      <c r="C31" s="1645" t="s">
        <v>1175</v>
      </c>
      <c r="D31" s="1646">
        <f t="shared" ref="D31:I31" si="3">SUM(D20:D30)</f>
        <v>0</v>
      </c>
      <c r="E31" s="1646">
        <f t="shared" si="3"/>
        <v>0</v>
      </c>
      <c r="F31" s="1646">
        <f t="shared" si="3"/>
        <v>0</v>
      </c>
      <c r="G31" s="1646">
        <f t="shared" si="3"/>
        <v>0</v>
      </c>
      <c r="H31" s="1646">
        <f t="shared" si="3"/>
        <v>0</v>
      </c>
      <c r="I31" s="1647">
        <f t="shared" si="3"/>
        <v>0</v>
      </c>
      <c r="J31" s="1647">
        <f t="shared" si="2"/>
        <v>0</v>
      </c>
      <c r="K31" s="530"/>
      <c r="L31" s="1671"/>
    </row>
    <row r="32" spans="1:14" ht="15" customHeight="1">
      <c r="A32" s="887"/>
      <c r="B32" s="915"/>
      <c r="C32" s="916" t="s">
        <v>1176</v>
      </c>
      <c r="D32" s="926"/>
      <c r="E32" s="926"/>
      <c r="F32" s="926"/>
      <c r="G32" s="926"/>
      <c r="H32" s="926"/>
      <c r="I32" s="926"/>
      <c r="J32" s="1220">
        <f t="shared" si="2"/>
        <v>0</v>
      </c>
      <c r="K32" s="1454" t="s">
        <v>1181</v>
      </c>
      <c r="L32" s="1670" t="str">
        <f>IFERROR(J32/SUM($J$20:$J$27),"")</f>
        <v/>
      </c>
    </row>
    <row r="33" spans="1:12" ht="15" customHeight="1">
      <c r="A33" s="887"/>
      <c r="B33" s="915"/>
      <c r="C33" s="916" t="s">
        <v>1177</v>
      </c>
      <c r="D33" s="926"/>
      <c r="E33" s="926"/>
      <c r="F33" s="926"/>
      <c r="G33" s="926"/>
      <c r="H33" s="926"/>
      <c r="I33" s="926"/>
      <c r="J33" s="1220">
        <f t="shared" si="2"/>
        <v>0</v>
      </c>
      <c r="K33" s="1454" t="s">
        <v>1181</v>
      </c>
      <c r="L33" s="1670" t="str">
        <f>IFERROR(J33/SUM($J$20:$J$27),"")</f>
        <v/>
      </c>
    </row>
    <row r="34" spans="1:12" ht="15" customHeight="1">
      <c r="A34" s="887"/>
      <c r="B34" s="915"/>
      <c r="C34" s="1648" t="s">
        <v>1178</v>
      </c>
      <c r="D34" s="926"/>
      <c r="E34" s="926"/>
      <c r="F34" s="926"/>
      <c r="G34" s="926"/>
      <c r="H34" s="926"/>
      <c r="I34" s="926"/>
      <c r="J34" s="1220">
        <f t="shared" si="2"/>
        <v>0</v>
      </c>
      <c r="K34" s="1454" t="s">
        <v>1182</v>
      </c>
      <c r="L34" s="1670" t="str">
        <f>IFERROR(J34/SUM($J$20:$J$27),"")</f>
        <v/>
      </c>
    </row>
    <row r="35" spans="1:12" s="917" customFormat="1">
      <c r="A35" s="887"/>
      <c r="B35" s="915"/>
      <c r="C35" s="916" t="s">
        <v>1179</v>
      </c>
      <c r="D35" s="926"/>
      <c r="E35" s="926"/>
      <c r="F35" s="926"/>
      <c r="G35" s="926"/>
      <c r="H35" s="926"/>
      <c r="I35" s="926"/>
      <c r="J35" s="1220">
        <f t="shared" si="2"/>
        <v>0</v>
      </c>
      <c r="K35" s="1454" t="s">
        <v>1183</v>
      </c>
      <c r="L35" s="1672" t="str">
        <f>IFERROR(J35/SUM($J$20:$J$27),"")</f>
        <v/>
      </c>
    </row>
    <row r="36" spans="1:12" s="917" customFormat="1" ht="14.25">
      <c r="A36" s="887"/>
      <c r="B36" s="887"/>
      <c r="C36" s="1645" t="s">
        <v>1255</v>
      </c>
      <c r="D36" s="1646">
        <f>SUM(D32:D35)</f>
        <v>0</v>
      </c>
      <c r="E36" s="1646">
        <f t="shared" ref="E36:J36" si="4">SUM(E32:E35)</f>
        <v>0</v>
      </c>
      <c r="F36" s="1646">
        <f t="shared" si="4"/>
        <v>0</v>
      </c>
      <c r="G36" s="1646">
        <f t="shared" si="4"/>
        <v>0</v>
      </c>
      <c r="H36" s="1646">
        <f t="shared" si="4"/>
        <v>0</v>
      </c>
      <c r="I36" s="1646">
        <f t="shared" si="4"/>
        <v>0</v>
      </c>
      <c r="J36" s="1647">
        <f t="shared" si="4"/>
        <v>0</v>
      </c>
      <c r="K36" s="1477"/>
      <c r="L36" s="898"/>
    </row>
    <row r="37" spans="1:12" s="900" customFormat="1">
      <c r="A37" s="917"/>
      <c r="C37" s="1656" t="s">
        <v>705</v>
      </c>
      <c r="D37" s="1657">
        <f>D31+D36</f>
        <v>0</v>
      </c>
      <c r="E37" s="1657">
        <f t="shared" ref="E37:J37" si="5">E31+E36</f>
        <v>0</v>
      </c>
      <c r="F37" s="1657">
        <f t="shared" si="5"/>
        <v>0</v>
      </c>
      <c r="G37" s="1657">
        <f t="shared" si="5"/>
        <v>0</v>
      </c>
      <c r="H37" s="1657">
        <f t="shared" si="5"/>
        <v>0</v>
      </c>
      <c r="I37" s="1657">
        <f t="shared" si="5"/>
        <v>0</v>
      </c>
      <c r="J37" s="1658">
        <f t="shared" si="5"/>
        <v>0</v>
      </c>
      <c r="K37" s="1660"/>
    </row>
    <row r="38" spans="1:12" s="900" customFormat="1">
      <c r="A38" s="1207"/>
      <c r="B38" s="1207"/>
      <c r="C38" s="1207"/>
      <c r="D38" s="1208"/>
      <c r="E38" s="1207"/>
      <c r="F38" s="1207"/>
      <c r="G38" s="1207"/>
      <c r="H38" s="1215"/>
      <c r="I38" s="1228"/>
      <c r="J38" s="1822"/>
      <c r="K38" s="1477"/>
      <c r="L38" s="875"/>
    </row>
    <row r="39" spans="1:12" s="900" customFormat="1">
      <c r="A39" s="900" t="s">
        <v>703</v>
      </c>
      <c r="B39" s="887"/>
      <c r="C39" s="906"/>
      <c r="D39" s="884"/>
      <c r="E39" s="884"/>
      <c r="F39" s="884"/>
      <c r="G39" s="884"/>
      <c r="H39" s="884"/>
      <c r="I39" s="1229"/>
      <c r="J39" s="1226"/>
      <c r="K39" s="1472"/>
      <c r="L39" s="892"/>
    </row>
    <row r="40" spans="1:12" s="900" customFormat="1">
      <c r="B40" s="901" t="s">
        <v>1222</v>
      </c>
      <c r="C40" s="919"/>
      <c r="D40" s="874"/>
      <c r="E40" s="874"/>
      <c r="F40" s="874"/>
      <c r="G40" s="874"/>
      <c r="H40" s="874"/>
      <c r="I40" s="1230"/>
      <c r="J40" s="1653"/>
      <c r="K40" s="1461"/>
      <c r="L40" s="892"/>
    </row>
    <row r="41" spans="1:12" s="900" customFormat="1" ht="29.25">
      <c r="B41" s="901"/>
      <c r="C41" s="916" t="s">
        <v>1184</v>
      </c>
      <c r="D41" s="926"/>
      <c r="E41" s="926"/>
      <c r="F41" s="926"/>
      <c r="G41" s="926"/>
      <c r="H41" s="926"/>
      <c r="I41" s="926"/>
      <c r="J41" s="1220">
        <f t="shared" ref="J41:J47" si="6">SUM(D41:I41)</f>
        <v>0</v>
      </c>
      <c r="K41" s="1454" t="s">
        <v>1229</v>
      </c>
      <c r="L41" s="892"/>
    </row>
    <row r="42" spans="1:12" s="900" customFormat="1">
      <c r="B42" s="901"/>
      <c r="C42" s="916" t="s">
        <v>1185</v>
      </c>
      <c r="D42" s="926"/>
      <c r="E42" s="926"/>
      <c r="F42" s="926"/>
      <c r="G42" s="926"/>
      <c r="H42" s="926"/>
      <c r="I42" s="926"/>
      <c r="J42" s="1220">
        <f t="shared" si="6"/>
        <v>0</v>
      </c>
      <c r="K42" s="1454"/>
      <c r="L42" s="892"/>
    </row>
    <row r="43" spans="1:12" s="900" customFormat="1">
      <c r="B43" s="901"/>
      <c r="C43" s="916" t="s">
        <v>1186</v>
      </c>
      <c r="D43" s="926"/>
      <c r="E43" s="926"/>
      <c r="F43" s="926"/>
      <c r="G43" s="926"/>
      <c r="H43" s="926"/>
      <c r="I43" s="926"/>
      <c r="J43" s="1220">
        <f t="shared" si="6"/>
        <v>0</v>
      </c>
      <c r="K43" s="1454"/>
      <c r="L43" s="892"/>
    </row>
    <row r="44" spans="1:12" s="900" customFormat="1">
      <c r="B44" s="901"/>
      <c r="C44" s="916" t="s">
        <v>1187</v>
      </c>
      <c r="D44" s="926"/>
      <c r="E44" s="926"/>
      <c r="F44" s="926"/>
      <c r="G44" s="926"/>
      <c r="H44" s="926"/>
      <c r="I44" s="926"/>
      <c r="J44" s="1220">
        <f t="shared" si="6"/>
        <v>0</v>
      </c>
      <c r="K44" s="1454"/>
    </row>
    <row r="45" spans="1:12">
      <c r="A45" s="900"/>
      <c r="B45" s="901"/>
      <c r="C45" s="1190" t="s">
        <v>1188</v>
      </c>
      <c r="D45" s="926"/>
      <c r="E45" s="926"/>
      <c r="F45" s="926"/>
      <c r="G45" s="926"/>
      <c r="H45" s="926"/>
      <c r="I45" s="926"/>
      <c r="J45" s="1220">
        <f t="shared" si="6"/>
        <v>0</v>
      </c>
      <c r="K45" s="1454"/>
    </row>
    <row r="46" spans="1:12">
      <c r="A46" s="900"/>
      <c r="B46" s="900"/>
      <c r="C46" s="906" t="s">
        <v>1189</v>
      </c>
      <c r="D46" s="1819">
        <f t="shared" ref="D46:I46" si="7">SUM(D41:D45)</f>
        <v>0</v>
      </c>
      <c r="E46" s="1819">
        <f t="shared" si="7"/>
        <v>0</v>
      </c>
      <c r="F46" s="1819">
        <f t="shared" si="7"/>
        <v>0</v>
      </c>
      <c r="G46" s="1819">
        <f t="shared" si="7"/>
        <v>0</v>
      </c>
      <c r="H46" s="1819">
        <f t="shared" si="7"/>
        <v>0</v>
      </c>
      <c r="I46" s="1819">
        <f t="shared" si="7"/>
        <v>0</v>
      </c>
      <c r="J46" s="1647">
        <f t="shared" si="6"/>
        <v>0</v>
      </c>
      <c r="K46" s="1454"/>
    </row>
    <row r="47" spans="1:12" ht="29.25">
      <c r="A47" s="900"/>
      <c r="B47" s="900"/>
      <c r="C47" s="1661" t="s">
        <v>1190</v>
      </c>
      <c r="D47" s="1649"/>
      <c r="E47" s="1649"/>
      <c r="F47" s="1649"/>
      <c r="G47" s="1649"/>
      <c r="H47" s="1649"/>
      <c r="I47" s="1649"/>
      <c r="J47" s="1823">
        <f t="shared" si="6"/>
        <v>0</v>
      </c>
      <c r="K47" s="1650" t="s">
        <v>1191</v>
      </c>
    </row>
    <row r="48" spans="1:12">
      <c r="A48" s="900"/>
      <c r="B48" s="900"/>
      <c r="C48" s="1204" t="s">
        <v>1224</v>
      </c>
      <c r="D48" s="880">
        <f>D46+D47</f>
        <v>0</v>
      </c>
      <c r="E48" s="880">
        <f t="shared" ref="E48:J48" si="8">E46+E47</f>
        <v>0</v>
      </c>
      <c r="F48" s="880">
        <f t="shared" si="8"/>
        <v>0</v>
      </c>
      <c r="G48" s="880">
        <f t="shared" si="8"/>
        <v>0</v>
      </c>
      <c r="H48" s="880">
        <f t="shared" si="8"/>
        <v>0</v>
      </c>
      <c r="I48" s="880">
        <f t="shared" si="8"/>
        <v>0</v>
      </c>
      <c r="J48" s="1231">
        <f t="shared" si="8"/>
        <v>0</v>
      </c>
      <c r="K48" s="1468"/>
      <c r="L48" s="875"/>
    </row>
    <row r="49" spans="1:12">
      <c r="A49" s="887"/>
      <c r="B49" s="901" t="s">
        <v>1223</v>
      </c>
      <c r="C49" s="920"/>
      <c r="D49" s="882"/>
      <c r="E49" s="882"/>
      <c r="F49" s="882"/>
      <c r="G49" s="882"/>
      <c r="H49" s="882"/>
      <c r="I49" s="1219"/>
      <c r="J49" s="1219"/>
      <c r="K49" s="1461"/>
    </row>
    <row r="50" spans="1:12" ht="14.25">
      <c r="A50" s="887"/>
      <c r="B50" s="915"/>
      <c r="C50" s="916" t="s">
        <v>699</v>
      </c>
      <c r="D50" s="926"/>
      <c r="E50" s="926"/>
      <c r="F50" s="926"/>
      <c r="G50" s="926"/>
      <c r="H50" s="926"/>
      <c r="I50" s="926"/>
      <c r="J50" s="1220">
        <f t="shared" ref="J50:J57" si="9">SUM(D50:I50)</f>
        <v>0</v>
      </c>
      <c r="K50" s="1454"/>
    </row>
    <row r="51" spans="1:12" s="900" customFormat="1">
      <c r="A51" s="887"/>
      <c r="B51" s="915"/>
      <c r="C51" s="916" t="s">
        <v>698</v>
      </c>
      <c r="D51" s="926"/>
      <c r="E51" s="926"/>
      <c r="F51" s="926"/>
      <c r="G51" s="926"/>
      <c r="H51" s="926"/>
      <c r="I51" s="926"/>
      <c r="J51" s="1220">
        <f t="shared" si="9"/>
        <v>0</v>
      </c>
      <c r="K51" s="1454"/>
      <c r="L51" s="892"/>
    </row>
    <row r="52" spans="1:12" s="900" customFormat="1">
      <c r="A52" s="887"/>
      <c r="B52" s="915"/>
      <c r="C52" s="916" t="s">
        <v>697</v>
      </c>
      <c r="D52" s="926"/>
      <c r="E52" s="926"/>
      <c r="F52" s="926"/>
      <c r="G52" s="926"/>
      <c r="H52" s="926"/>
      <c r="I52" s="926"/>
      <c r="J52" s="1220">
        <f t="shared" si="9"/>
        <v>0</v>
      </c>
      <c r="K52" s="1454"/>
      <c r="L52" s="892"/>
    </row>
    <row r="53" spans="1:12" s="900" customFormat="1">
      <c r="A53" s="887"/>
      <c r="B53" s="915"/>
      <c r="C53" s="916" t="s">
        <v>1207</v>
      </c>
      <c r="D53" s="926"/>
      <c r="E53" s="926"/>
      <c r="F53" s="926"/>
      <c r="G53" s="926"/>
      <c r="H53" s="926"/>
      <c r="I53" s="926"/>
      <c r="J53" s="1220">
        <f t="shared" si="9"/>
        <v>0</v>
      </c>
      <c r="K53" s="1454"/>
      <c r="L53" s="892"/>
    </row>
    <row r="54" spans="1:12" s="900" customFormat="1">
      <c r="A54" s="887"/>
      <c r="B54" s="915"/>
      <c r="C54" s="916" t="s">
        <v>1208</v>
      </c>
      <c r="D54" s="926"/>
      <c r="E54" s="926"/>
      <c r="F54" s="926"/>
      <c r="G54" s="926"/>
      <c r="H54" s="926"/>
      <c r="I54" s="926"/>
      <c r="J54" s="1220">
        <f t="shared" si="9"/>
        <v>0</v>
      </c>
      <c r="K54" s="1454"/>
      <c r="L54" s="892"/>
    </row>
    <row r="55" spans="1:12" s="900" customFormat="1">
      <c r="A55" s="887"/>
      <c r="B55" s="915"/>
      <c r="C55" s="916" t="s">
        <v>1192</v>
      </c>
      <c r="D55" s="926"/>
      <c r="E55" s="926"/>
      <c r="F55" s="926"/>
      <c r="G55" s="926"/>
      <c r="H55" s="926"/>
      <c r="I55" s="926"/>
      <c r="J55" s="1220">
        <f t="shared" si="9"/>
        <v>0</v>
      </c>
      <c r="K55" s="1454"/>
      <c r="L55" s="892"/>
    </row>
    <row r="56" spans="1:12" ht="14.25">
      <c r="A56" s="887"/>
      <c r="B56" s="915"/>
      <c r="C56" s="916" t="s">
        <v>1193</v>
      </c>
      <c r="D56" s="926"/>
      <c r="E56" s="926"/>
      <c r="F56" s="926"/>
      <c r="G56" s="926"/>
      <c r="H56" s="926"/>
      <c r="I56" s="926"/>
      <c r="J56" s="1220">
        <f t="shared" si="9"/>
        <v>0</v>
      </c>
      <c r="K56" s="1650" t="s">
        <v>1260</v>
      </c>
    </row>
    <row r="57" spans="1:12">
      <c r="A57" s="900"/>
      <c r="B57" s="900"/>
      <c r="C57" s="925" t="s">
        <v>1225</v>
      </c>
      <c r="D57" s="880">
        <f t="shared" ref="D57:I57" si="10">SUM(D50:D56)</f>
        <v>0</v>
      </c>
      <c r="E57" s="880">
        <f t="shared" si="10"/>
        <v>0</v>
      </c>
      <c r="F57" s="880">
        <f t="shared" si="10"/>
        <v>0</v>
      </c>
      <c r="G57" s="880">
        <f t="shared" si="10"/>
        <v>0</v>
      </c>
      <c r="H57" s="880">
        <f t="shared" si="10"/>
        <v>0</v>
      </c>
      <c r="I57" s="1231">
        <f t="shared" si="10"/>
        <v>0</v>
      </c>
      <c r="J57" s="1231">
        <f t="shared" si="9"/>
        <v>0</v>
      </c>
      <c r="K57" s="1468"/>
    </row>
    <row r="58" spans="1:12">
      <c r="A58" s="887"/>
      <c r="B58" s="901" t="s">
        <v>695</v>
      </c>
      <c r="C58" s="1194"/>
      <c r="D58" s="1196"/>
      <c r="E58" s="1196"/>
      <c r="F58" s="1196"/>
      <c r="G58" s="1196"/>
      <c r="H58" s="1196"/>
      <c r="I58" s="1232"/>
      <c r="J58" s="1232"/>
      <c r="K58" s="1472"/>
    </row>
    <row r="59" spans="1:12" s="900" customFormat="1">
      <c r="C59" s="1195" t="s">
        <v>920</v>
      </c>
      <c r="D59" s="862"/>
      <c r="E59" s="862"/>
      <c r="F59" s="862"/>
      <c r="G59" s="862"/>
      <c r="H59" s="862"/>
      <c r="I59" s="1217"/>
      <c r="J59" s="1219"/>
      <c r="K59" s="1461"/>
      <c r="L59" s="892"/>
    </row>
    <row r="60" spans="1:12" ht="14.25">
      <c r="A60" s="887"/>
      <c r="B60" s="915"/>
      <c r="C60" s="916" t="s">
        <v>690</v>
      </c>
      <c r="D60" s="926"/>
      <c r="E60" s="926"/>
      <c r="F60" s="926"/>
      <c r="G60" s="926"/>
      <c r="H60" s="926"/>
      <c r="I60" s="926"/>
      <c r="J60" s="1220">
        <f t="shared" ref="J60:J67" si="11">SUM(D60:I60)</f>
        <v>0</v>
      </c>
      <c r="K60" s="1454"/>
    </row>
    <row r="61" spans="1:12" ht="14.25">
      <c r="A61" s="887"/>
      <c r="B61" s="915"/>
      <c r="C61" s="916" t="s">
        <v>689</v>
      </c>
      <c r="D61" s="926"/>
      <c r="E61" s="926"/>
      <c r="F61" s="926"/>
      <c r="G61" s="926"/>
      <c r="H61" s="926"/>
      <c r="I61" s="926"/>
      <c r="J61" s="1220">
        <f t="shared" si="11"/>
        <v>0</v>
      </c>
      <c r="K61" s="1454"/>
    </row>
    <row r="62" spans="1:12" ht="14.25">
      <c r="A62" s="887"/>
      <c r="B62" s="915"/>
      <c r="C62" s="916" t="s">
        <v>685</v>
      </c>
      <c r="D62" s="926"/>
      <c r="E62" s="926"/>
      <c r="F62" s="926"/>
      <c r="G62" s="926"/>
      <c r="H62" s="926"/>
      <c r="I62" s="926"/>
      <c r="J62" s="1220">
        <f t="shared" si="11"/>
        <v>0</v>
      </c>
      <c r="K62" s="1454"/>
    </row>
    <row r="63" spans="1:12" ht="14.25">
      <c r="A63" s="887"/>
      <c r="B63" s="915"/>
      <c r="C63" s="916" t="s">
        <v>1194</v>
      </c>
      <c r="D63" s="926"/>
      <c r="E63" s="926"/>
      <c r="F63" s="926"/>
      <c r="G63" s="926"/>
      <c r="H63" s="926"/>
      <c r="I63" s="926"/>
      <c r="J63" s="1220">
        <f t="shared" si="11"/>
        <v>0</v>
      </c>
      <c r="K63" s="1454"/>
    </row>
    <row r="64" spans="1:12" ht="14.25">
      <c r="A64" s="887"/>
      <c r="B64" s="915"/>
      <c r="C64" s="916" t="s">
        <v>1195</v>
      </c>
      <c r="D64" s="926"/>
      <c r="E64" s="926"/>
      <c r="F64" s="926"/>
      <c r="G64" s="926"/>
      <c r="H64" s="926"/>
      <c r="I64" s="926"/>
      <c r="J64" s="1220">
        <f t="shared" si="11"/>
        <v>0</v>
      </c>
      <c r="K64" s="1454"/>
    </row>
    <row r="65" spans="1:12" s="899" customFormat="1" ht="14.25">
      <c r="A65" s="887"/>
      <c r="B65" s="915"/>
      <c r="C65" s="916" t="s">
        <v>1196</v>
      </c>
      <c r="D65" s="926"/>
      <c r="E65" s="926"/>
      <c r="F65" s="926"/>
      <c r="G65" s="926"/>
      <c r="H65" s="926"/>
      <c r="I65" s="926"/>
      <c r="J65" s="1220">
        <f t="shared" si="11"/>
        <v>0</v>
      </c>
      <c r="K65" s="1455"/>
      <c r="L65" s="898"/>
    </row>
    <row r="66" spans="1:12" ht="14.25">
      <c r="A66" s="887"/>
      <c r="B66" s="915"/>
      <c r="C66" s="1651" t="s">
        <v>1197</v>
      </c>
      <c r="D66" s="927"/>
      <c r="E66" s="927"/>
      <c r="F66" s="926"/>
      <c r="G66" s="926"/>
      <c r="H66" s="926"/>
      <c r="I66" s="926"/>
      <c r="J66" s="1220">
        <f t="shared" si="11"/>
        <v>0</v>
      </c>
      <c r="K66" s="1454"/>
    </row>
    <row r="67" spans="1:12" s="900" customFormat="1">
      <c r="C67" s="1199" t="s">
        <v>688</v>
      </c>
      <c r="D67" s="1201">
        <f t="shared" ref="D67:I67" si="12">SUM(D60:D66)</f>
        <v>0</v>
      </c>
      <c r="E67" s="1201">
        <f t="shared" si="12"/>
        <v>0</v>
      </c>
      <c r="F67" s="1201">
        <f t="shared" si="12"/>
        <v>0</v>
      </c>
      <c r="G67" s="1201">
        <f t="shared" si="12"/>
        <v>0</v>
      </c>
      <c r="H67" s="1201">
        <f t="shared" si="12"/>
        <v>0</v>
      </c>
      <c r="I67" s="1233">
        <f t="shared" si="12"/>
        <v>0</v>
      </c>
      <c r="J67" s="1233">
        <f t="shared" si="11"/>
        <v>0</v>
      </c>
      <c r="K67" s="1468"/>
      <c r="L67" s="892"/>
    </row>
    <row r="68" spans="1:12" s="900" customFormat="1">
      <c r="C68" s="1195" t="s">
        <v>1256</v>
      </c>
      <c r="D68" s="862"/>
      <c r="E68" s="862"/>
      <c r="F68" s="862"/>
      <c r="G68" s="862"/>
      <c r="H68" s="862"/>
      <c r="I68" s="1217"/>
      <c r="J68" s="1219"/>
      <c r="K68" s="1461"/>
      <c r="L68" s="892"/>
    </row>
    <row r="69" spans="1:12" ht="14.25">
      <c r="A69" s="887"/>
      <c r="B69" s="915"/>
      <c r="C69" s="916" t="s">
        <v>687</v>
      </c>
      <c r="D69" s="926"/>
      <c r="E69" s="927"/>
      <c r="F69" s="927"/>
      <c r="G69" s="926"/>
      <c r="H69" s="926"/>
      <c r="I69" s="926"/>
      <c r="J69" s="1220">
        <f>SUM(D69:I69)</f>
        <v>0</v>
      </c>
      <c r="K69" s="1454"/>
    </row>
    <row r="70" spans="1:12" ht="14.25">
      <c r="A70" s="887"/>
      <c r="B70" s="897"/>
      <c r="C70" s="916" t="s">
        <v>686</v>
      </c>
      <c r="D70" s="928"/>
      <c r="E70" s="929"/>
      <c r="F70" s="929"/>
      <c r="G70" s="928"/>
      <c r="H70" s="928"/>
      <c r="I70" s="928"/>
      <c r="J70" s="1220">
        <f>SUM(D70:I70)</f>
        <v>0</v>
      </c>
      <c r="K70" s="1454"/>
    </row>
    <row r="71" spans="1:12" ht="14.25">
      <c r="A71" s="887"/>
      <c r="B71" s="915"/>
      <c r="C71" s="916" t="s">
        <v>685</v>
      </c>
      <c r="D71" s="926"/>
      <c r="E71" s="926"/>
      <c r="F71" s="926"/>
      <c r="G71" s="926"/>
      <c r="H71" s="926"/>
      <c r="I71" s="926"/>
      <c r="J71" s="1220">
        <f>SUM(D71:I71)</f>
        <v>0</v>
      </c>
      <c r="K71" s="1454"/>
    </row>
    <row r="72" spans="1:12">
      <c r="A72" s="900"/>
      <c r="B72" s="900"/>
      <c r="C72" s="1199" t="s">
        <v>684</v>
      </c>
      <c r="D72" s="1201">
        <f t="shared" ref="D72:I72" si="13">SUM(D69:D71)</f>
        <v>0</v>
      </c>
      <c r="E72" s="1201">
        <f t="shared" si="13"/>
        <v>0</v>
      </c>
      <c r="F72" s="1201">
        <f t="shared" si="13"/>
        <v>0</v>
      </c>
      <c r="G72" s="1201">
        <f t="shared" si="13"/>
        <v>0</v>
      </c>
      <c r="H72" s="1201">
        <f t="shared" si="13"/>
        <v>0</v>
      </c>
      <c r="I72" s="1233">
        <f t="shared" si="13"/>
        <v>0</v>
      </c>
      <c r="J72" s="1233">
        <f>SUM(D72:I72)</f>
        <v>0</v>
      </c>
      <c r="K72" s="1474"/>
    </row>
    <row r="73" spans="1:12" s="900" customFormat="1">
      <c r="C73" s="925" t="s">
        <v>683</v>
      </c>
      <c r="D73" s="1197">
        <f>D67+D72</f>
        <v>0</v>
      </c>
      <c r="E73" s="1197">
        <f t="shared" ref="E73:J73" si="14">E67+E72</f>
        <v>0</v>
      </c>
      <c r="F73" s="1197">
        <f t="shared" si="14"/>
        <v>0</v>
      </c>
      <c r="G73" s="1197">
        <f t="shared" si="14"/>
        <v>0</v>
      </c>
      <c r="H73" s="1197">
        <f t="shared" si="14"/>
        <v>0</v>
      </c>
      <c r="I73" s="1197">
        <f t="shared" si="14"/>
        <v>0</v>
      </c>
      <c r="J73" s="1824">
        <f t="shared" si="14"/>
        <v>0</v>
      </c>
      <c r="K73" s="1459"/>
      <c r="L73" s="892"/>
    </row>
    <row r="74" spans="1:12">
      <c r="A74" s="887"/>
      <c r="B74" s="901" t="s">
        <v>682</v>
      </c>
      <c r="C74" s="920"/>
      <c r="D74" s="879"/>
      <c r="E74" s="879"/>
      <c r="F74" s="879"/>
      <c r="G74" s="879"/>
      <c r="H74" s="879"/>
      <c r="I74" s="1234"/>
      <c r="J74" s="1219"/>
      <c r="K74" s="1458"/>
    </row>
    <row r="75" spans="1:12" ht="14.25">
      <c r="A75" s="887"/>
      <c r="B75" s="915"/>
      <c r="C75" s="916" t="s">
        <v>1198</v>
      </c>
      <c r="D75" s="926"/>
      <c r="E75" s="927"/>
      <c r="F75" s="927"/>
      <c r="G75" s="927"/>
      <c r="H75" s="927"/>
      <c r="I75" s="927"/>
      <c r="J75" s="1220">
        <f t="shared" ref="J75:J104" si="15">SUM(D75:I75)</f>
        <v>0</v>
      </c>
      <c r="K75" s="1454"/>
    </row>
    <row r="76" spans="1:12" ht="14.25">
      <c r="A76" s="887"/>
      <c r="B76" s="915"/>
      <c r="C76" s="916" t="s">
        <v>1199</v>
      </c>
      <c r="D76" s="926"/>
      <c r="E76" s="927"/>
      <c r="F76" s="927"/>
      <c r="G76" s="927"/>
      <c r="H76" s="927"/>
      <c r="I76" s="927"/>
      <c r="J76" s="1220">
        <f t="shared" si="15"/>
        <v>0</v>
      </c>
      <c r="K76" s="1454"/>
    </row>
    <row r="77" spans="1:12" ht="14.25">
      <c r="A77" s="887"/>
      <c r="B77" s="915"/>
      <c r="C77" s="916" t="s">
        <v>1200</v>
      </c>
      <c r="D77" s="926"/>
      <c r="E77" s="927"/>
      <c r="F77" s="927"/>
      <c r="G77" s="927"/>
      <c r="H77" s="927"/>
      <c r="I77" s="927"/>
      <c r="J77" s="1220">
        <f t="shared" si="15"/>
        <v>0</v>
      </c>
      <c r="K77" s="1454"/>
    </row>
    <row r="78" spans="1:12" ht="14.25">
      <c r="A78" s="887"/>
      <c r="B78" s="915"/>
      <c r="C78" s="916" t="s">
        <v>1201</v>
      </c>
      <c r="D78" s="926"/>
      <c r="E78" s="927"/>
      <c r="F78" s="927"/>
      <c r="G78" s="927"/>
      <c r="H78" s="927"/>
      <c r="I78" s="927"/>
      <c r="J78" s="1220">
        <f t="shared" si="15"/>
        <v>0</v>
      </c>
      <c r="K78" s="1454"/>
    </row>
    <row r="79" spans="1:12" ht="14.25">
      <c r="A79" s="887"/>
      <c r="B79" s="915"/>
      <c r="C79" s="916" t="s">
        <v>1202</v>
      </c>
      <c r="D79" s="926"/>
      <c r="E79" s="927"/>
      <c r="F79" s="927"/>
      <c r="G79" s="927"/>
      <c r="H79" s="927"/>
      <c r="I79" s="927"/>
      <c r="J79" s="1220">
        <f t="shared" si="15"/>
        <v>0</v>
      </c>
      <c r="K79" s="1454"/>
    </row>
    <row r="80" spans="1:12" ht="14.25">
      <c r="A80" s="887"/>
      <c r="B80" s="915"/>
      <c r="C80" s="916" t="s">
        <v>1203</v>
      </c>
      <c r="D80" s="926"/>
      <c r="E80" s="927"/>
      <c r="F80" s="927"/>
      <c r="G80" s="927"/>
      <c r="H80" s="927"/>
      <c r="I80" s="927"/>
      <c r="J80" s="1220">
        <f t="shared" si="15"/>
        <v>0</v>
      </c>
      <c r="K80" s="1454"/>
    </row>
    <row r="81" spans="1:12" ht="14.25">
      <c r="A81" s="887"/>
      <c r="B81" s="915"/>
      <c r="C81" s="1651" t="s">
        <v>1204</v>
      </c>
      <c r="D81" s="926"/>
      <c r="E81" s="927"/>
      <c r="F81" s="927"/>
      <c r="G81" s="927"/>
      <c r="H81" s="927"/>
      <c r="I81" s="927"/>
      <c r="J81" s="1220">
        <f t="shared" si="15"/>
        <v>0</v>
      </c>
      <c r="K81" s="1454"/>
    </row>
    <row r="82" spans="1:12">
      <c r="A82" s="900"/>
      <c r="B82" s="900"/>
      <c r="C82" s="1204" t="s">
        <v>678</v>
      </c>
      <c r="D82" s="872">
        <f t="shared" ref="D82:I82" si="16">SUM(D75:D81)</f>
        <v>0</v>
      </c>
      <c r="E82" s="872">
        <f t="shared" si="16"/>
        <v>0</v>
      </c>
      <c r="F82" s="872">
        <f t="shared" si="16"/>
        <v>0</v>
      </c>
      <c r="G82" s="872">
        <f t="shared" si="16"/>
        <v>0</v>
      </c>
      <c r="H82" s="872">
        <f t="shared" si="16"/>
        <v>0</v>
      </c>
      <c r="I82" s="1225">
        <f t="shared" si="16"/>
        <v>0</v>
      </c>
      <c r="J82" s="1225">
        <f t="shared" si="15"/>
        <v>0</v>
      </c>
      <c r="K82" s="1468"/>
    </row>
    <row r="83" spans="1:12">
      <c r="A83" s="900"/>
      <c r="B83" s="900" t="s">
        <v>1205</v>
      </c>
      <c r="C83" s="1652"/>
      <c r="D83" s="868"/>
      <c r="E83" s="868"/>
      <c r="F83" s="868"/>
      <c r="G83" s="868"/>
      <c r="H83" s="868"/>
      <c r="I83" s="1653"/>
      <c r="J83" s="1653"/>
      <c r="K83" s="1461"/>
    </row>
    <row r="84" spans="1:12" ht="14.25">
      <c r="A84" s="887"/>
      <c r="B84" s="915"/>
      <c r="C84" s="1190" t="s">
        <v>677</v>
      </c>
      <c r="D84" s="926"/>
      <c r="E84" s="927"/>
      <c r="F84" s="927"/>
      <c r="G84" s="927"/>
      <c r="H84" s="927"/>
      <c r="I84" s="927"/>
      <c r="J84" s="1220">
        <f t="shared" si="15"/>
        <v>0</v>
      </c>
      <c r="K84" s="1454"/>
    </row>
    <row r="85" spans="1:12" ht="14.25">
      <c r="A85" s="887"/>
      <c r="B85" s="915"/>
      <c r="C85" s="916" t="s">
        <v>669</v>
      </c>
      <c r="D85" s="926"/>
      <c r="E85" s="927"/>
      <c r="F85" s="927"/>
      <c r="G85" s="927"/>
      <c r="H85" s="927"/>
      <c r="I85" s="927"/>
      <c r="J85" s="1220">
        <f t="shared" si="15"/>
        <v>0</v>
      </c>
      <c r="K85" s="1454"/>
    </row>
    <row r="86" spans="1:12" ht="14.25">
      <c r="A86" s="887"/>
      <c r="B86" s="1818" t="s">
        <v>1311</v>
      </c>
      <c r="C86" s="916" t="s">
        <v>1</v>
      </c>
      <c r="D86" s="926"/>
      <c r="E86" s="927"/>
      <c r="F86" s="927"/>
      <c r="G86" s="927"/>
      <c r="H86" s="927"/>
      <c r="I86" s="927"/>
      <c r="J86" s="1220">
        <f t="shared" si="15"/>
        <v>0</v>
      </c>
      <c r="K86" s="1454"/>
    </row>
    <row r="87" spans="1:12" ht="14.25">
      <c r="A87" s="887"/>
      <c r="B87" s="1818" t="s">
        <v>1311</v>
      </c>
      <c r="C87" s="916" t="s">
        <v>676</v>
      </c>
      <c r="D87" s="926"/>
      <c r="E87" s="927"/>
      <c r="F87" s="927"/>
      <c r="G87" s="927"/>
      <c r="H87" s="927"/>
      <c r="I87" s="927"/>
      <c r="J87" s="1220">
        <f t="shared" si="15"/>
        <v>0</v>
      </c>
      <c r="K87" s="1454"/>
    </row>
    <row r="88" spans="1:12" ht="14.25">
      <c r="A88" s="887"/>
      <c r="B88" s="915"/>
      <c r="C88" s="916" t="s">
        <v>1206</v>
      </c>
      <c r="D88" s="926"/>
      <c r="E88" s="927"/>
      <c r="F88" s="927"/>
      <c r="G88" s="927"/>
      <c r="H88" s="927"/>
      <c r="I88" s="927"/>
      <c r="J88" s="1220">
        <f t="shared" si="15"/>
        <v>0</v>
      </c>
      <c r="K88" s="1454"/>
    </row>
    <row r="89" spans="1:12" ht="14.25">
      <c r="A89" s="887"/>
      <c r="B89" s="1818" t="s">
        <v>1311</v>
      </c>
      <c r="C89" s="916" t="s">
        <v>1210</v>
      </c>
      <c r="D89" s="926"/>
      <c r="E89" s="927"/>
      <c r="F89" s="927"/>
      <c r="G89" s="927"/>
      <c r="H89" s="927"/>
      <c r="I89" s="927"/>
      <c r="J89" s="1220">
        <f t="shared" si="15"/>
        <v>0</v>
      </c>
      <c r="K89" s="1454"/>
    </row>
    <row r="90" spans="1:12" ht="14.25">
      <c r="A90" s="887"/>
      <c r="B90" s="915"/>
      <c r="C90" s="916" t="s">
        <v>1211</v>
      </c>
      <c r="D90" s="926"/>
      <c r="E90" s="927"/>
      <c r="F90" s="927"/>
      <c r="G90" s="927"/>
      <c r="H90" s="927"/>
      <c r="I90" s="927"/>
      <c r="J90" s="1220">
        <f t="shared" si="15"/>
        <v>0</v>
      </c>
      <c r="K90" s="1454"/>
    </row>
    <row r="91" spans="1:12" ht="14.25">
      <c r="A91" s="887"/>
      <c r="B91" s="1818" t="s">
        <v>1311</v>
      </c>
      <c r="C91" s="916" t="s">
        <v>1212</v>
      </c>
      <c r="D91" s="926"/>
      <c r="E91" s="927"/>
      <c r="F91" s="927"/>
      <c r="G91" s="927"/>
      <c r="H91" s="927"/>
      <c r="I91" s="927"/>
      <c r="J91" s="1220">
        <f t="shared" si="15"/>
        <v>0</v>
      </c>
      <c r="K91" s="1454"/>
    </row>
    <row r="92" spans="1:12" ht="25.5">
      <c r="A92" s="887"/>
      <c r="B92" s="1818" t="s">
        <v>1311</v>
      </c>
      <c r="C92" s="916" t="s">
        <v>670</v>
      </c>
      <c r="D92" s="926"/>
      <c r="E92" s="927"/>
      <c r="F92" s="927"/>
      <c r="G92" s="927"/>
      <c r="H92" s="927"/>
      <c r="I92" s="927"/>
      <c r="J92" s="1220">
        <f t="shared" si="15"/>
        <v>0</v>
      </c>
      <c r="K92" s="1668" t="s">
        <v>1228</v>
      </c>
    </row>
    <row r="93" spans="1:12" s="900" customFormat="1">
      <c r="A93" s="887"/>
      <c r="B93" s="915"/>
      <c r="C93" s="916" t="s">
        <v>1213</v>
      </c>
      <c r="D93" s="926"/>
      <c r="E93" s="927"/>
      <c r="F93" s="927"/>
      <c r="G93" s="927"/>
      <c r="H93" s="927"/>
      <c r="I93" s="927"/>
      <c r="J93" s="1220">
        <f t="shared" si="15"/>
        <v>0</v>
      </c>
      <c r="K93" s="1454"/>
      <c r="L93" s="892"/>
    </row>
    <row r="94" spans="1:12" s="900" customFormat="1">
      <c r="A94" s="887"/>
      <c r="B94" s="915"/>
      <c r="C94" s="916" t="s">
        <v>1214</v>
      </c>
      <c r="D94" s="926"/>
      <c r="E94" s="927"/>
      <c r="F94" s="927"/>
      <c r="G94" s="927"/>
      <c r="H94" s="927"/>
      <c r="I94" s="927"/>
      <c r="J94" s="1220">
        <f t="shared" si="15"/>
        <v>0</v>
      </c>
      <c r="K94" s="1454"/>
      <c r="L94" s="878"/>
    </row>
    <row r="95" spans="1:12" s="900" customFormat="1">
      <c r="A95" s="887"/>
      <c r="B95" s="1818" t="s">
        <v>1311</v>
      </c>
      <c r="C95" s="916" t="s">
        <v>1215</v>
      </c>
      <c r="D95" s="926"/>
      <c r="E95" s="927"/>
      <c r="F95" s="927"/>
      <c r="G95" s="927"/>
      <c r="H95" s="927"/>
      <c r="I95" s="927"/>
      <c r="J95" s="1220">
        <f t="shared" si="15"/>
        <v>0</v>
      </c>
      <c r="K95" s="1454"/>
      <c r="L95" s="875"/>
    </row>
    <row r="96" spans="1:12" s="900" customFormat="1">
      <c r="A96" s="887"/>
      <c r="B96" s="915"/>
      <c r="C96" s="916" t="s">
        <v>1216</v>
      </c>
      <c r="D96" s="926"/>
      <c r="E96" s="927"/>
      <c r="F96" s="927"/>
      <c r="G96" s="927"/>
      <c r="H96" s="927"/>
      <c r="I96" s="927"/>
      <c r="J96" s="1220">
        <f t="shared" si="15"/>
        <v>0</v>
      </c>
      <c r="K96" s="1454"/>
      <c r="L96" s="875"/>
    </row>
    <row r="97" spans="1:12" s="900" customFormat="1">
      <c r="A97" s="887"/>
      <c r="B97" s="915"/>
      <c r="C97" s="916" t="s">
        <v>1217</v>
      </c>
      <c r="D97" s="926"/>
      <c r="E97" s="927"/>
      <c r="F97" s="927"/>
      <c r="G97" s="927"/>
      <c r="H97" s="927"/>
      <c r="I97" s="927"/>
      <c r="J97" s="1220">
        <f t="shared" si="15"/>
        <v>0</v>
      </c>
      <c r="K97" s="1454"/>
      <c r="L97" s="875"/>
    </row>
    <row r="98" spans="1:12" s="900" customFormat="1">
      <c r="A98" s="887"/>
      <c r="B98" s="1818" t="s">
        <v>1311</v>
      </c>
      <c r="C98" s="916" t="s">
        <v>675</v>
      </c>
      <c r="D98" s="926"/>
      <c r="E98" s="927"/>
      <c r="F98" s="927"/>
      <c r="G98" s="927"/>
      <c r="H98" s="927"/>
      <c r="I98" s="927"/>
      <c r="J98" s="1220">
        <f t="shared" si="15"/>
        <v>0</v>
      </c>
      <c r="K98" s="1454"/>
      <c r="L98" s="875"/>
    </row>
    <row r="99" spans="1:12" ht="14.25">
      <c r="A99" s="887"/>
      <c r="B99" s="915"/>
      <c r="C99" s="1062" t="s">
        <v>655</v>
      </c>
      <c r="D99" s="926"/>
      <c r="E99" s="927"/>
      <c r="F99" s="927"/>
      <c r="G99" s="927"/>
      <c r="H99" s="927"/>
      <c r="I99" s="927"/>
      <c r="J99" s="1220">
        <f t="shared" si="15"/>
        <v>0</v>
      </c>
      <c r="K99" s="1454"/>
    </row>
    <row r="100" spans="1:12" ht="14.25">
      <c r="A100" s="887"/>
      <c r="B100" s="915"/>
      <c r="C100" s="1651" t="s">
        <v>655</v>
      </c>
      <c r="D100" s="927"/>
      <c r="E100" s="927"/>
      <c r="F100" s="927"/>
      <c r="G100" s="927"/>
      <c r="H100" s="927"/>
      <c r="I100" s="927"/>
      <c r="J100" s="1220">
        <f>SUM(D100:I100)</f>
        <v>0</v>
      </c>
      <c r="K100" s="1655"/>
      <c r="L100" s="2326" t="s">
        <v>1227</v>
      </c>
    </row>
    <row r="101" spans="1:12" ht="14.25">
      <c r="A101" s="887"/>
      <c r="B101" s="915"/>
      <c r="C101" s="1651" t="s">
        <v>655</v>
      </c>
      <c r="D101" s="927"/>
      <c r="E101" s="927"/>
      <c r="F101" s="927"/>
      <c r="G101" s="927"/>
      <c r="H101" s="927"/>
      <c r="I101" s="927"/>
      <c r="J101" s="1220">
        <f t="shared" si="15"/>
        <v>0</v>
      </c>
      <c r="K101" s="1655"/>
      <c r="L101" s="2327"/>
    </row>
    <row r="102" spans="1:12">
      <c r="A102" s="900"/>
      <c r="B102" s="900"/>
      <c r="C102" s="1204" t="s">
        <v>1218</v>
      </c>
      <c r="D102" s="872">
        <f>SUM(D84:D101)</f>
        <v>0</v>
      </c>
      <c r="E102" s="872">
        <f t="shared" ref="E102:J102" si="17">SUM(E84:E101)</f>
        <v>0</v>
      </c>
      <c r="F102" s="872">
        <f t="shared" si="17"/>
        <v>0</v>
      </c>
      <c r="G102" s="872">
        <f t="shared" si="17"/>
        <v>0</v>
      </c>
      <c r="H102" s="872">
        <f t="shared" si="17"/>
        <v>0</v>
      </c>
      <c r="I102" s="872">
        <f t="shared" si="17"/>
        <v>0</v>
      </c>
      <c r="J102" s="1225">
        <f t="shared" si="17"/>
        <v>0</v>
      </c>
      <c r="K102" s="1468"/>
      <c r="L102" s="2327"/>
    </row>
    <row r="103" spans="1:12">
      <c r="A103" s="900"/>
      <c r="B103" s="900" t="s">
        <v>666</v>
      </c>
      <c r="C103" s="1654"/>
      <c r="D103" s="871"/>
      <c r="E103" s="871"/>
      <c r="F103" s="871"/>
      <c r="G103" s="871"/>
      <c r="H103" s="871"/>
      <c r="I103" s="871"/>
      <c r="J103" s="1226"/>
      <c r="K103" s="1472"/>
      <c r="L103" s="2327"/>
    </row>
    <row r="104" spans="1:12">
      <c r="A104" s="900"/>
      <c r="B104" s="901"/>
      <c r="C104" s="1465" t="s">
        <v>1252</v>
      </c>
      <c r="D104" s="926">
        <f t="shared" ref="D104:I104" si="18">10%*(D48+D57+D73+D82+D102)</f>
        <v>0</v>
      </c>
      <c r="E104" s="926">
        <f t="shared" si="18"/>
        <v>0</v>
      </c>
      <c r="F104" s="926">
        <f t="shared" si="18"/>
        <v>0</v>
      </c>
      <c r="G104" s="926">
        <f t="shared" si="18"/>
        <v>0</v>
      </c>
      <c r="H104" s="926">
        <f t="shared" si="18"/>
        <v>0</v>
      </c>
      <c r="I104" s="926">
        <f t="shared" si="18"/>
        <v>0</v>
      </c>
      <c r="J104" s="1220">
        <f t="shared" si="15"/>
        <v>0</v>
      </c>
      <c r="K104" s="1682" t="s">
        <v>1253</v>
      </c>
      <c r="L104" s="1673" t="str">
        <f>IFERROR(J104/(J48+J57+J73+J82+J102),"")</f>
        <v/>
      </c>
    </row>
    <row r="105" spans="1:12">
      <c r="A105" s="900"/>
      <c r="B105" s="900"/>
      <c r="C105" s="1656" t="s">
        <v>667</v>
      </c>
      <c r="D105" s="1657">
        <f t="shared" ref="D105:J105" si="19">D48+D57+D73+D82+D102+D104</f>
        <v>0</v>
      </c>
      <c r="E105" s="1657">
        <f t="shared" si="19"/>
        <v>0</v>
      </c>
      <c r="F105" s="1657">
        <f t="shared" si="19"/>
        <v>0</v>
      </c>
      <c r="G105" s="1657">
        <f t="shared" si="19"/>
        <v>0</v>
      </c>
      <c r="H105" s="1657">
        <f t="shared" si="19"/>
        <v>0</v>
      </c>
      <c r="I105" s="1657">
        <f t="shared" si="19"/>
        <v>0</v>
      </c>
      <c r="J105" s="1658">
        <f t="shared" si="19"/>
        <v>0</v>
      </c>
      <c r="K105" s="1660"/>
    </row>
    <row r="106" spans="1:12">
      <c r="A106" s="900"/>
      <c r="B106" s="900"/>
      <c r="C106" s="1662"/>
      <c r="D106" s="1216"/>
      <c r="E106" s="1216"/>
      <c r="F106" s="1216"/>
      <c r="G106" s="1216"/>
      <c r="H106" s="1216"/>
      <c r="I106" s="1216"/>
      <c r="J106" s="1822"/>
      <c r="K106" s="1472"/>
    </row>
    <row r="107" spans="1:12">
      <c r="A107" s="901" t="s">
        <v>665</v>
      </c>
      <c r="C107" s="921"/>
      <c r="D107" s="874"/>
      <c r="E107" s="873"/>
      <c r="F107" s="873"/>
      <c r="G107" s="873"/>
      <c r="H107" s="873"/>
      <c r="I107" s="1235"/>
      <c r="J107" s="1230"/>
      <c r="K107" s="1461"/>
    </row>
    <row r="108" spans="1:12" ht="14.25">
      <c r="A108" s="887"/>
      <c r="B108" s="1818" t="s">
        <v>1311</v>
      </c>
      <c r="C108" s="916" t="s">
        <v>664</v>
      </c>
      <c r="D108" s="926"/>
      <c r="E108" s="927"/>
      <c r="F108" s="927"/>
      <c r="G108" s="927"/>
      <c r="H108" s="927"/>
      <c r="I108" s="927"/>
      <c r="J108" s="1220">
        <f t="shared" ref="J108:J114" si="20">SUM(D108:I108)</f>
        <v>0</v>
      </c>
      <c r="K108" s="1454"/>
    </row>
    <row r="109" spans="1:12" s="900" customFormat="1">
      <c r="A109" s="887"/>
      <c r="B109" s="915"/>
      <c r="C109" s="916" t="s">
        <v>663</v>
      </c>
      <c r="D109" s="926"/>
      <c r="E109" s="927"/>
      <c r="F109" s="927"/>
      <c r="G109" s="927"/>
      <c r="H109" s="927"/>
      <c r="I109" s="927"/>
      <c r="J109" s="1220">
        <f t="shared" si="20"/>
        <v>0</v>
      </c>
      <c r="K109" s="1454"/>
      <c r="L109" s="892"/>
    </row>
    <row r="110" spans="1:12" s="900" customFormat="1">
      <c r="A110" s="887"/>
      <c r="B110" s="1818" t="s">
        <v>1311</v>
      </c>
      <c r="C110" s="916" t="s">
        <v>1219</v>
      </c>
      <c r="D110" s="926"/>
      <c r="E110" s="927"/>
      <c r="F110" s="927"/>
      <c r="G110" s="927"/>
      <c r="H110" s="927"/>
      <c r="I110" s="927"/>
      <c r="J110" s="1220">
        <f t="shared" si="20"/>
        <v>0</v>
      </c>
      <c r="K110" s="1454"/>
      <c r="L110" s="892"/>
    </row>
    <row r="111" spans="1:12" ht="14.25">
      <c r="A111" s="887"/>
      <c r="B111" s="915"/>
      <c r="C111" s="1062" t="s">
        <v>655</v>
      </c>
      <c r="D111" s="926"/>
      <c r="E111" s="927"/>
      <c r="F111" s="927"/>
      <c r="G111" s="927"/>
      <c r="H111" s="927"/>
      <c r="I111" s="927"/>
      <c r="J111" s="1220">
        <f t="shared" si="20"/>
        <v>0</v>
      </c>
      <c r="K111" s="1454"/>
    </row>
    <row r="112" spans="1:12" ht="14.25">
      <c r="A112" s="887"/>
      <c r="B112" s="915"/>
      <c r="C112" s="1062" t="s">
        <v>655</v>
      </c>
      <c r="D112" s="926"/>
      <c r="E112" s="927"/>
      <c r="F112" s="927"/>
      <c r="G112" s="927"/>
      <c r="H112" s="927"/>
      <c r="I112" s="927"/>
      <c r="J112" s="1220">
        <f t="shared" si="20"/>
        <v>0</v>
      </c>
      <c r="K112" s="1454"/>
    </row>
    <row r="113" spans="1:12" ht="14.25">
      <c r="A113" s="887"/>
      <c r="B113" s="915"/>
      <c r="C113" s="1062" t="s">
        <v>655</v>
      </c>
      <c r="D113" s="926"/>
      <c r="E113" s="927"/>
      <c r="F113" s="927"/>
      <c r="G113" s="927"/>
      <c r="H113" s="927"/>
      <c r="I113" s="927"/>
      <c r="J113" s="1220">
        <f t="shared" si="20"/>
        <v>0</v>
      </c>
      <c r="K113" s="1454"/>
    </row>
    <row r="114" spans="1:12">
      <c r="A114" s="900"/>
      <c r="B114" s="900"/>
      <c r="C114" s="1656" t="s">
        <v>662</v>
      </c>
      <c r="D114" s="1657">
        <f t="shared" ref="D114:I114" si="21">SUM(D108:D113)</f>
        <v>0</v>
      </c>
      <c r="E114" s="1657">
        <f t="shared" si="21"/>
        <v>0</v>
      </c>
      <c r="F114" s="1657">
        <f t="shared" si="21"/>
        <v>0</v>
      </c>
      <c r="G114" s="1657">
        <f t="shared" si="21"/>
        <v>0</v>
      </c>
      <c r="H114" s="1657">
        <f t="shared" si="21"/>
        <v>0</v>
      </c>
      <c r="I114" s="1658">
        <f t="shared" si="21"/>
        <v>0</v>
      </c>
      <c r="J114" s="1658">
        <f t="shared" si="20"/>
        <v>0</v>
      </c>
      <c r="K114" s="1660"/>
    </row>
    <row r="115" spans="1:12">
      <c r="A115" s="900"/>
      <c r="B115" s="900"/>
      <c r="C115" s="908"/>
      <c r="D115" s="871"/>
      <c r="E115" s="871"/>
      <c r="F115" s="871"/>
      <c r="G115" s="871"/>
      <c r="H115" s="871"/>
      <c r="I115" s="1226"/>
      <c r="J115" s="1229"/>
      <c r="K115" s="1472"/>
    </row>
    <row r="116" spans="1:12">
      <c r="A116" s="901" t="s">
        <v>661</v>
      </c>
      <c r="C116" s="921"/>
      <c r="D116" s="870"/>
      <c r="E116" s="869"/>
      <c r="F116" s="869"/>
      <c r="G116" s="869"/>
      <c r="H116" s="869"/>
      <c r="I116" s="1236"/>
      <c r="J116" s="1230"/>
      <c r="K116" s="1461"/>
    </row>
    <row r="117" spans="1:12" ht="14.25">
      <c r="A117" s="887"/>
      <c r="B117" s="915"/>
      <c r="C117" s="916" t="s">
        <v>1285</v>
      </c>
      <c r="D117" s="926"/>
      <c r="E117" s="927"/>
      <c r="F117" s="927"/>
      <c r="G117" s="927"/>
      <c r="H117" s="927"/>
      <c r="I117" s="927"/>
      <c r="J117" s="1220">
        <f t="shared" ref="J117:J124" si="22">SUM(D117:I117)</f>
        <v>0</v>
      </c>
      <c r="K117" s="1454"/>
    </row>
    <row r="118" spans="1:12" s="900" customFormat="1">
      <c r="A118" s="887"/>
      <c r="B118" s="915"/>
      <c r="C118" s="916" t="s">
        <v>1286</v>
      </c>
      <c r="D118" s="926"/>
      <c r="E118" s="927"/>
      <c r="F118" s="927"/>
      <c r="G118" s="927"/>
      <c r="H118" s="927"/>
      <c r="I118" s="927"/>
      <c r="J118" s="1220">
        <f t="shared" si="22"/>
        <v>0</v>
      </c>
      <c r="K118" s="1454"/>
      <c r="L118" s="892"/>
    </row>
    <row r="119" spans="1:12" s="900" customFormat="1">
      <c r="A119" s="887"/>
      <c r="B119" s="915"/>
      <c r="C119" s="916" t="s">
        <v>1309</v>
      </c>
      <c r="D119" s="926"/>
      <c r="E119" s="927"/>
      <c r="F119" s="927"/>
      <c r="G119" s="927"/>
      <c r="H119" s="927"/>
      <c r="I119" s="927"/>
      <c r="J119" s="1220">
        <f t="shared" si="22"/>
        <v>0</v>
      </c>
      <c r="K119" s="1454"/>
      <c r="L119" s="892"/>
    </row>
    <row r="120" spans="1:12" s="900" customFormat="1">
      <c r="A120" s="887"/>
      <c r="B120" s="915"/>
      <c r="C120" s="916" t="s">
        <v>1287</v>
      </c>
      <c r="D120" s="926"/>
      <c r="E120" s="927"/>
      <c r="F120" s="927"/>
      <c r="G120" s="927"/>
      <c r="H120" s="927"/>
      <c r="I120" s="927"/>
      <c r="J120" s="1220">
        <f>SUM(D120:I120)</f>
        <v>0</v>
      </c>
      <c r="K120" s="1454"/>
      <c r="L120" s="892"/>
    </row>
    <row r="121" spans="1:12" s="900" customFormat="1">
      <c r="A121" s="887"/>
      <c r="B121" s="915"/>
      <c r="C121" s="916" t="s">
        <v>1288</v>
      </c>
      <c r="D121" s="926"/>
      <c r="E121" s="927"/>
      <c r="F121" s="927"/>
      <c r="G121" s="927"/>
      <c r="H121" s="927"/>
      <c r="I121" s="927"/>
      <c r="J121" s="1220">
        <f>SUM(D121:I121)</f>
        <v>0</v>
      </c>
      <c r="K121" s="1454"/>
      <c r="L121" s="892"/>
    </row>
    <row r="122" spans="1:12" s="900" customFormat="1" ht="29.25">
      <c r="A122" s="887"/>
      <c r="B122" s="915"/>
      <c r="C122" s="916" t="s">
        <v>659</v>
      </c>
      <c r="D122" s="926"/>
      <c r="E122" s="927"/>
      <c r="F122" s="927"/>
      <c r="G122" s="927"/>
      <c r="H122" s="927"/>
      <c r="I122" s="927"/>
      <c r="J122" s="1220">
        <f t="shared" si="22"/>
        <v>0</v>
      </c>
      <c r="K122" s="1454" t="s">
        <v>1220</v>
      </c>
      <c r="L122" s="892"/>
    </row>
    <row r="123" spans="1:12" s="900" customFormat="1">
      <c r="A123" s="887"/>
      <c r="B123" s="915"/>
      <c r="C123" s="1062" t="s">
        <v>655</v>
      </c>
      <c r="D123" s="926"/>
      <c r="E123" s="927"/>
      <c r="F123" s="927"/>
      <c r="G123" s="927"/>
      <c r="H123" s="927"/>
      <c r="I123" s="927"/>
      <c r="J123" s="1220">
        <f t="shared" si="22"/>
        <v>0</v>
      </c>
      <c r="K123" s="1454"/>
      <c r="L123" s="892"/>
    </row>
    <row r="124" spans="1:12" ht="15" customHeight="1">
      <c r="A124" s="900"/>
      <c r="B124" s="900"/>
      <c r="C124" s="1656" t="s">
        <v>654</v>
      </c>
      <c r="D124" s="1657">
        <f t="shared" ref="D124:I124" si="23">SUM(D117:D123)</f>
        <v>0</v>
      </c>
      <c r="E124" s="1657">
        <f t="shared" si="23"/>
        <v>0</v>
      </c>
      <c r="F124" s="1657">
        <f t="shared" si="23"/>
        <v>0</v>
      </c>
      <c r="G124" s="1657">
        <f t="shared" si="23"/>
        <v>0</v>
      </c>
      <c r="H124" s="1657">
        <f t="shared" si="23"/>
        <v>0</v>
      </c>
      <c r="I124" s="1658">
        <f t="shared" si="23"/>
        <v>0</v>
      </c>
      <c r="J124" s="1658">
        <f t="shared" si="22"/>
        <v>0</v>
      </c>
      <c r="K124" s="1660"/>
    </row>
    <row r="125" spans="1:12" ht="15" customHeight="1">
      <c r="A125" s="900"/>
      <c r="B125" s="900"/>
      <c r="C125" s="902"/>
      <c r="D125" s="870"/>
      <c r="E125" s="869"/>
      <c r="F125" s="869"/>
      <c r="G125" s="869"/>
      <c r="H125" s="869"/>
      <c r="I125" s="1236"/>
      <c r="K125" s="1452"/>
    </row>
    <row r="126" spans="1:12" ht="15" customHeight="1">
      <c r="A126" s="924" t="s">
        <v>652</v>
      </c>
      <c r="B126" s="900"/>
      <c r="C126" s="925"/>
      <c r="D126" s="1217">
        <f t="shared" ref="D126:J126" si="24">D16+D37+D105+D114+D124</f>
        <v>0</v>
      </c>
      <c r="E126" s="1217">
        <f t="shared" si="24"/>
        <v>0</v>
      </c>
      <c r="F126" s="1217">
        <f t="shared" si="24"/>
        <v>0</v>
      </c>
      <c r="G126" s="1217">
        <f t="shared" si="24"/>
        <v>0</v>
      </c>
      <c r="H126" s="1217">
        <f t="shared" si="24"/>
        <v>0</v>
      </c>
      <c r="I126" s="1217">
        <f t="shared" si="24"/>
        <v>0</v>
      </c>
      <c r="J126" s="1218">
        <f t="shared" si="24"/>
        <v>0</v>
      </c>
      <c r="K126" s="1454"/>
    </row>
    <row r="127" spans="1:12" ht="15" customHeight="1">
      <c r="A127" s="887"/>
      <c r="C127" s="887" t="s">
        <v>1071</v>
      </c>
      <c r="D127" s="1219" t="str">
        <f>IFERROR(D126/$H$1,"")</f>
        <v/>
      </c>
      <c r="E127" s="1219" t="str">
        <f t="shared" ref="E127:J127" si="25">IFERROR(E126/$H$1,"")</f>
        <v/>
      </c>
      <c r="F127" s="1219" t="str">
        <f t="shared" si="25"/>
        <v/>
      </c>
      <c r="G127" s="1219" t="str">
        <f t="shared" si="25"/>
        <v/>
      </c>
      <c r="H127" s="1219" t="str">
        <f t="shared" si="25"/>
        <v/>
      </c>
      <c r="I127" s="1219" t="str">
        <f t="shared" si="25"/>
        <v/>
      </c>
      <c r="J127" s="1219" t="str">
        <f t="shared" si="25"/>
        <v/>
      </c>
      <c r="K127" s="1454"/>
    </row>
    <row r="128" spans="1:12" ht="15" customHeight="1">
      <c r="A128" s="887"/>
      <c r="C128" s="887" t="s">
        <v>1072</v>
      </c>
      <c r="D128" s="1337" t="str">
        <f>IFERROR(D127/$J$127,"")</f>
        <v/>
      </c>
      <c r="E128" s="1337" t="str">
        <f t="shared" ref="E128:J128" si="26">IFERROR(E127/$J$127,"")</f>
        <v/>
      </c>
      <c r="F128" s="1337" t="str">
        <f t="shared" si="26"/>
        <v/>
      </c>
      <c r="G128" s="1337" t="str">
        <f t="shared" si="26"/>
        <v/>
      </c>
      <c r="H128" s="1337" t="str">
        <f t="shared" si="26"/>
        <v/>
      </c>
      <c r="I128" s="1337" t="str">
        <f t="shared" si="26"/>
        <v/>
      </c>
      <c r="J128" s="1337" t="str">
        <f t="shared" si="26"/>
        <v/>
      </c>
      <c r="K128" s="1454"/>
    </row>
    <row r="129" spans="1:11" ht="15" customHeight="1">
      <c r="A129" s="887"/>
      <c r="D129" s="1336"/>
      <c r="E129" s="1336"/>
      <c r="F129" s="1336"/>
      <c r="G129" s="1336"/>
      <c r="H129" s="1336"/>
      <c r="I129" s="1336"/>
      <c r="J129" s="1336"/>
      <c r="K129" s="1475"/>
    </row>
    <row r="130" spans="1:11" ht="15" customHeight="1">
      <c r="A130" s="887" t="s">
        <v>1075</v>
      </c>
      <c r="D130" s="1220" t="str">
        <f>IFERROR(D$12/$H$1,"")</f>
        <v/>
      </c>
      <c r="E130" s="1220" t="str">
        <f t="shared" ref="E130:J130" si="27">IFERROR(E$12/$H$1,"")</f>
        <v/>
      </c>
      <c r="F130" s="1220" t="str">
        <f t="shared" si="27"/>
        <v/>
      </c>
      <c r="G130" s="1220" t="str">
        <f t="shared" si="27"/>
        <v/>
      </c>
      <c r="H130" s="1220" t="str">
        <f t="shared" si="27"/>
        <v/>
      </c>
      <c r="I130" s="1220" t="str">
        <f t="shared" si="27"/>
        <v/>
      </c>
      <c r="J130" s="1220" t="str">
        <f t="shared" si="27"/>
        <v/>
      </c>
      <c r="K130" s="1454"/>
    </row>
    <row r="131" spans="1:11" ht="15" customHeight="1">
      <c r="A131" s="887"/>
      <c r="D131" s="884"/>
      <c r="E131" s="884"/>
      <c r="F131" s="884"/>
      <c r="G131" s="884"/>
      <c r="H131" s="884"/>
      <c r="I131" s="1229"/>
      <c r="K131" s="1452"/>
    </row>
    <row r="132" spans="1:11" ht="15" customHeight="1">
      <c r="A132" s="887" t="s">
        <v>1073</v>
      </c>
      <c r="D132" s="1220" t="str">
        <f>IFERROR((D$37)/$H$1,"")</f>
        <v/>
      </c>
      <c r="E132" s="1220" t="str">
        <f t="shared" ref="E132:J132" si="28">IFERROR((E$37)/$H$1,"")</f>
        <v/>
      </c>
      <c r="F132" s="1220" t="str">
        <f t="shared" si="28"/>
        <v/>
      </c>
      <c r="G132" s="1220" t="str">
        <f t="shared" si="28"/>
        <v/>
      </c>
      <c r="H132" s="1220" t="str">
        <f t="shared" si="28"/>
        <v/>
      </c>
      <c r="I132" s="1220" t="str">
        <f t="shared" si="28"/>
        <v/>
      </c>
      <c r="J132" s="1220" t="str">
        <f t="shared" si="28"/>
        <v/>
      </c>
      <c r="K132" s="1454"/>
    </row>
    <row r="133" spans="1:11" ht="15" customHeight="1">
      <c r="A133" s="887" t="s">
        <v>1074</v>
      </c>
      <c r="D133" s="1365" t="str">
        <f>IFERROR((D$37)/'1.GeneralProjectInfo'!$J$15,"")</f>
        <v/>
      </c>
      <c r="E133" s="1365" t="str">
        <f>IFERROR((E$37)/'1.GeneralProjectInfo'!$J$15,"")</f>
        <v/>
      </c>
      <c r="F133" s="1365" t="str">
        <f>IFERROR((F$37)/'1.GeneralProjectInfo'!$J$15,"")</f>
        <v/>
      </c>
      <c r="G133" s="1365" t="str">
        <f>IFERROR((G$37)/'1.GeneralProjectInfo'!$J$15,"")</f>
        <v/>
      </c>
      <c r="H133" s="1365" t="str">
        <f>IFERROR((H$37)/'1.GeneralProjectInfo'!$J$15,"")</f>
        <v/>
      </c>
      <c r="I133" s="1365" t="str">
        <f>IFERROR((I$37)/'1.GeneralProjectInfo'!$J$15,"")</f>
        <v/>
      </c>
      <c r="J133" s="1365" t="str">
        <f>IFERROR((J$37)/'1.GeneralProjectInfo'!$J$15,"")</f>
        <v/>
      </c>
      <c r="K133" s="1454"/>
    </row>
    <row r="134" spans="1:11" ht="15" customHeight="1">
      <c r="A134" s="887"/>
      <c r="K134" s="1452"/>
    </row>
    <row r="135" spans="1:11" ht="15" customHeight="1">
      <c r="A135" s="899" t="s">
        <v>1310</v>
      </c>
      <c r="D135" s="1647">
        <f>D20+D21+D22+D24+D86+D87+D89+D91+D92+D95+D98+D108+D110</f>
        <v>0</v>
      </c>
      <c r="K135" s="1452"/>
    </row>
    <row r="136" spans="1:11" ht="15" customHeight="1">
      <c r="A136" s="887" t="s">
        <v>1145</v>
      </c>
      <c r="D136" s="889" t="str">
        <f>IFERROR(D126/H1,"")</f>
        <v/>
      </c>
      <c r="K136" s="1452"/>
    </row>
    <row r="137" spans="1:11" ht="15" customHeight="1">
      <c r="A137" s="887"/>
      <c r="K137" s="1452"/>
    </row>
    <row r="138" spans="1:11" ht="15" customHeight="1">
      <c r="A138" s="887" t="s">
        <v>917</v>
      </c>
      <c r="D138" s="2117"/>
      <c r="E138" s="1667" t="str">
        <f>IF(D138="","Fill in with value or 'N/A' if not applicable.","")</f>
        <v>Fill in with value or 'N/A' if not applicable.</v>
      </c>
      <c r="K138" s="1452"/>
    </row>
    <row r="139" spans="1:11" ht="15" customHeight="1">
      <c r="A139" s="887" t="s">
        <v>1221</v>
      </c>
      <c r="D139" s="1664"/>
      <c r="E139" s="1667" t="str">
        <f>IF(D139="","Fill in with value or 'N/A' if not applicable.","")</f>
        <v>Fill in with value or 'N/A' if not applicable.</v>
      </c>
      <c r="K139" s="1452"/>
    </row>
    <row r="140" spans="1:11" ht="15" customHeight="1">
      <c r="A140" s="887" t="s">
        <v>1257</v>
      </c>
      <c r="D140" s="1724"/>
      <c r="E140" s="1667" t="str">
        <f>IF(D140="","Fill in with value or 'N/A' if not applicable.","")</f>
        <v>Fill in with value or 'N/A' if not applicable.</v>
      </c>
      <c r="K140" s="1452"/>
    </row>
    <row r="141" spans="1:11" ht="15" customHeight="1">
      <c r="A141" s="887" t="s">
        <v>1226</v>
      </c>
      <c r="D141" s="1665"/>
      <c r="E141" s="1667" t="str">
        <f>IF(D141="","Fill in with value or 'N/A' if not applicable.","")</f>
        <v>Fill in with value or 'N/A' if not applicable.</v>
      </c>
      <c r="K141" s="1452"/>
    </row>
    <row r="142" spans="1:11" ht="15" customHeight="1">
      <c r="A142" s="887"/>
    </row>
    <row r="143" spans="1:11" ht="15" customHeight="1">
      <c r="A143" s="900" t="str">
        <f>IF(SmallSites=TRUE,"Small Sites","")</f>
        <v/>
      </c>
    </row>
    <row r="144" spans="1:11" ht="15" customHeight="1">
      <c r="A144" s="887" t="str">
        <f>IF($A$143&lt;&gt;"","Combined Loan to Value Ratio:","")</f>
        <v/>
      </c>
      <c r="D144" s="887"/>
      <c r="J144" s="1591" t="str">
        <f>IF($A$143&lt;&gt;"",IFERROR(J7/$J$12,""),"")</f>
        <v/>
      </c>
    </row>
    <row r="145" spans="1:10" ht="15" customHeight="1">
      <c r="A145" s="887" t="str">
        <f>IF($A$143&lt;&gt;"","% of Acquisition Cost by Source","")</f>
        <v/>
      </c>
      <c r="D145" s="1338" t="str">
        <f t="shared" ref="D145:J145" si="29">IF($A$143&lt;&gt;"",IFERROR(D$12/$J$12,""),"")</f>
        <v/>
      </c>
      <c r="E145" s="1338" t="str">
        <f t="shared" si="29"/>
        <v/>
      </c>
      <c r="F145" s="1338" t="str">
        <f t="shared" si="29"/>
        <v/>
      </c>
      <c r="G145" s="1338" t="str">
        <f t="shared" si="29"/>
        <v/>
      </c>
      <c r="H145" s="1338" t="str">
        <f t="shared" si="29"/>
        <v/>
      </c>
      <c r="I145" s="1338" t="str">
        <f t="shared" si="29"/>
        <v/>
      </c>
      <c r="J145" s="1338" t="str">
        <f t="shared" si="29"/>
        <v/>
      </c>
    </row>
    <row r="146" spans="1:10" ht="15" customHeight="1">
      <c r="A146" s="887"/>
    </row>
    <row r="147" spans="1:10" ht="15" customHeight="1">
      <c r="A147" s="887" t="str">
        <f>IF($A$143&lt;&gt;"","Small Sites Maximum Developer Fee","")</f>
        <v/>
      </c>
      <c r="D147" s="889" t="str">
        <f>IF(SmallSites=FALSE,"",IFERROR(MIN(80000+10000*$H$1,0.05*SUM(J16,J37,J105,J114,J122:J123)),""))</f>
        <v/>
      </c>
      <c r="E147" s="1342" t="str">
        <f>IF($D$147="","",IF(ROUND($J$117,0)&gt;ROUND(D147,0),"Deverlop Fee exceeds the Maximum Developer Fee",""))</f>
        <v/>
      </c>
      <c r="J147" s="887"/>
    </row>
    <row r="148" spans="1:10" ht="15" customHeight="1">
      <c r="A148" s="887"/>
    </row>
    <row r="149" spans="1:10" ht="15" customHeight="1">
      <c r="A149" s="887"/>
    </row>
    <row r="150" spans="1:10" ht="15" customHeight="1">
      <c r="A150" s="887"/>
    </row>
    <row r="151" spans="1:10" ht="15" customHeight="1">
      <c r="A151" s="887"/>
    </row>
    <row r="152" spans="1:10" ht="15" customHeight="1">
      <c r="A152" s="887"/>
    </row>
    <row r="153" spans="1:10" ht="15" customHeight="1">
      <c r="A153" s="887"/>
    </row>
    <row r="154" spans="1:10" ht="15" customHeight="1">
      <c r="A154" s="887"/>
    </row>
    <row r="155" spans="1:10" ht="15" customHeight="1">
      <c r="A155" s="887"/>
    </row>
    <row r="156" spans="1:10" ht="15" customHeight="1">
      <c r="A156" s="887"/>
    </row>
    <row r="157" spans="1:10" ht="15" customHeight="1">
      <c r="A157" s="887"/>
    </row>
    <row r="158" spans="1:10" ht="15" customHeight="1">
      <c r="A158" s="887"/>
    </row>
    <row r="159" spans="1:10" ht="15" customHeight="1">
      <c r="A159" s="887"/>
    </row>
    <row r="160" spans="1:10" ht="15" customHeight="1">
      <c r="A160" s="887"/>
    </row>
    <row r="161" spans="1:1" ht="15" customHeight="1">
      <c r="A161" s="887"/>
    </row>
    <row r="162" spans="1:1" ht="15" customHeight="1">
      <c r="A162" s="887"/>
    </row>
    <row r="163" spans="1:1" ht="15" customHeight="1">
      <c r="A163" s="887"/>
    </row>
    <row r="164" spans="1:1" ht="15" customHeight="1">
      <c r="A164" s="887"/>
    </row>
    <row r="165" spans="1:1" ht="15" customHeight="1">
      <c r="A165" s="887"/>
    </row>
    <row r="166" spans="1:1" ht="15" customHeight="1">
      <c r="A166" s="887"/>
    </row>
    <row r="167" spans="1:1" ht="15" customHeight="1">
      <c r="A167" s="887"/>
    </row>
    <row r="168" spans="1:1" ht="15" customHeight="1">
      <c r="A168" s="887"/>
    </row>
    <row r="169" spans="1:1" ht="15" customHeight="1">
      <c r="A169" s="887"/>
    </row>
    <row r="170" spans="1:1" ht="15" customHeight="1">
      <c r="A170" s="887"/>
    </row>
    <row r="171" spans="1:1" ht="15" customHeight="1">
      <c r="A171" s="887"/>
    </row>
    <row r="172" spans="1:1" ht="15" customHeight="1">
      <c r="A172" s="887"/>
    </row>
    <row r="173" spans="1:1" ht="15" customHeight="1">
      <c r="A173" s="887"/>
    </row>
    <row r="174" spans="1:1" ht="15" customHeight="1">
      <c r="A174" s="887"/>
    </row>
    <row r="175" spans="1:1" ht="15" customHeight="1">
      <c r="A175" s="887"/>
    </row>
    <row r="176" spans="1:1" ht="15" customHeight="1">
      <c r="A176" s="887"/>
    </row>
    <row r="177" spans="1:1" ht="15" customHeight="1">
      <c r="A177" s="887"/>
    </row>
    <row r="178" spans="1:1" ht="15" customHeight="1">
      <c r="A178" s="887"/>
    </row>
    <row r="179" spans="1:1" ht="15" customHeight="1">
      <c r="A179" s="887"/>
    </row>
    <row r="180" spans="1:1" ht="15" customHeight="1">
      <c r="A180" s="887"/>
    </row>
    <row r="181" spans="1:1" ht="15" customHeight="1">
      <c r="A181" s="887"/>
    </row>
    <row r="182" spans="1:1" ht="15" customHeight="1">
      <c r="A182" s="887"/>
    </row>
    <row r="183" spans="1:1" ht="15" customHeight="1">
      <c r="A183" s="887"/>
    </row>
    <row r="184" spans="1:1" ht="15" customHeight="1">
      <c r="A184" s="887"/>
    </row>
    <row r="185" spans="1:1" ht="15" customHeight="1">
      <c r="A185" s="887"/>
    </row>
    <row r="186" spans="1:1" ht="15" customHeight="1">
      <c r="A186" s="887"/>
    </row>
    <row r="187" spans="1:1" ht="15" customHeight="1">
      <c r="A187" s="887"/>
    </row>
    <row r="188" spans="1:1" ht="15" customHeight="1">
      <c r="A188" s="887"/>
    </row>
    <row r="189" spans="1:1" ht="15" customHeight="1">
      <c r="A189" s="887"/>
    </row>
    <row r="190" spans="1:1" ht="15" customHeight="1">
      <c r="A190" s="887"/>
    </row>
    <row r="191" spans="1:1" ht="15" customHeight="1">
      <c r="A191" s="887"/>
    </row>
    <row r="192" spans="1:1" ht="15" customHeight="1">
      <c r="A192" s="887"/>
    </row>
    <row r="193" spans="1:1" ht="15" customHeight="1">
      <c r="A193" s="887"/>
    </row>
    <row r="194" spans="1:1" ht="15" customHeight="1">
      <c r="A194" s="887"/>
    </row>
    <row r="195" spans="1:1" ht="15" customHeight="1">
      <c r="A195" s="887"/>
    </row>
    <row r="196" spans="1:1" ht="15" customHeight="1">
      <c r="A196" s="887"/>
    </row>
    <row r="197" spans="1:1" ht="15" customHeight="1">
      <c r="A197" s="887"/>
    </row>
    <row r="198" spans="1:1" ht="15" customHeight="1">
      <c r="A198" s="887"/>
    </row>
    <row r="199" spans="1:1" ht="15" customHeight="1">
      <c r="A199" s="887"/>
    </row>
    <row r="200" spans="1:1" ht="15" customHeight="1">
      <c r="A200" s="887"/>
    </row>
    <row r="201" spans="1:1" ht="15" customHeight="1">
      <c r="A201" s="887"/>
    </row>
    <row r="202" spans="1:1" ht="15" customHeight="1">
      <c r="A202" s="887"/>
    </row>
    <row r="203" spans="1:1" ht="15" customHeight="1">
      <c r="A203" s="887"/>
    </row>
    <row r="204" spans="1:1" ht="15" customHeight="1">
      <c r="A204" s="887"/>
    </row>
    <row r="205" spans="1:1" ht="15" customHeight="1">
      <c r="A205" s="887"/>
    </row>
    <row r="206" spans="1:1" ht="15" customHeight="1">
      <c r="A206" s="887"/>
    </row>
    <row r="207" spans="1:1" ht="15" customHeight="1">
      <c r="A207" s="887"/>
    </row>
    <row r="208" spans="1:1" ht="15" customHeight="1">
      <c r="A208" s="887"/>
    </row>
    <row r="209" spans="1:1" ht="15" customHeight="1">
      <c r="A209" s="887"/>
    </row>
    <row r="210" spans="1:1" ht="15" customHeight="1">
      <c r="A210" s="887"/>
    </row>
    <row r="211" spans="1:1" ht="15" customHeight="1">
      <c r="A211" s="887"/>
    </row>
    <row r="212" spans="1:1" ht="15" customHeight="1">
      <c r="A212" s="887"/>
    </row>
    <row r="213" spans="1:1" ht="15" customHeight="1">
      <c r="A213" s="887"/>
    </row>
    <row r="214" spans="1:1" ht="15" customHeight="1">
      <c r="A214" s="887"/>
    </row>
    <row r="215" spans="1:1" ht="15" customHeight="1">
      <c r="A215" s="887"/>
    </row>
    <row r="216" spans="1:1" ht="15" customHeight="1">
      <c r="A216" s="887"/>
    </row>
    <row r="217" spans="1:1" ht="15" customHeight="1">
      <c r="A217" s="887"/>
    </row>
    <row r="218" spans="1:1" ht="15" customHeight="1">
      <c r="A218" s="887"/>
    </row>
    <row r="219" spans="1:1" ht="15" customHeight="1">
      <c r="A219" s="887"/>
    </row>
    <row r="220" spans="1:1" ht="15" customHeight="1">
      <c r="A220" s="887"/>
    </row>
    <row r="221" spans="1:1" ht="15" customHeight="1">
      <c r="A221" s="887"/>
    </row>
    <row r="222" spans="1:1" ht="15" customHeight="1">
      <c r="A222" s="887"/>
    </row>
    <row r="223" spans="1:1" ht="15" customHeight="1">
      <c r="A223" s="887"/>
    </row>
    <row r="224" spans="1:1" ht="15" customHeight="1">
      <c r="A224" s="887"/>
    </row>
    <row r="225" spans="1:1" ht="15" customHeight="1">
      <c r="A225" s="887"/>
    </row>
    <row r="226" spans="1:1" ht="15" customHeight="1">
      <c r="A226" s="887"/>
    </row>
    <row r="227" spans="1:1" ht="15" customHeight="1">
      <c r="A227" s="887"/>
    </row>
    <row r="228" spans="1:1" ht="15" customHeight="1">
      <c r="A228" s="887"/>
    </row>
    <row r="229" spans="1:1" ht="15" customHeight="1">
      <c r="A229" s="887"/>
    </row>
    <row r="230" spans="1:1" ht="15" customHeight="1">
      <c r="A230" s="887"/>
    </row>
    <row r="231" spans="1:1" ht="15" customHeight="1">
      <c r="A231" s="887"/>
    </row>
    <row r="232" spans="1:1" ht="15" customHeight="1">
      <c r="A232" s="887"/>
    </row>
    <row r="233" spans="1:1" ht="15" customHeight="1">
      <c r="A233" s="887"/>
    </row>
    <row r="234" spans="1:1" ht="15" customHeight="1">
      <c r="A234" s="887"/>
    </row>
    <row r="235" spans="1:1" ht="15" customHeight="1">
      <c r="A235" s="887"/>
    </row>
    <row r="236" spans="1:1" ht="15" customHeight="1">
      <c r="A236" s="887"/>
    </row>
    <row r="237" spans="1:1" ht="15" customHeight="1">
      <c r="A237" s="887"/>
    </row>
    <row r="238" spans="1:1" ht="15" customHeight="1">
      <c r="A238" s="887"/>
    </row>
    <row r="239" spans="1:1" ht="15" customHeight="1">
      <c r="A239" s="887"/>
    </row>
    <row r="240" spans="1:1" ht="15" customHeight="1">
      <c r="A240" s="887"/>
    </row>
    <row r="241" spans="1:1" ht="15" customHeight="1">
      <c r="A241" s="887"/>
    </row>
    <row r="242" spans="1:1" ht="15" customHeight="1">
      <c r="A242" s="887"/>
    </row>
    <row r="243" spans="1:1" ht="15" customHeight="1">
      <c r="A243" s="887"/>
    </row>
    <row r="244" spans="1:1" ht="15" customHeight="1">
      <c r="A244" s="887"/>
    </row>
    <row r="245" spans="1:1" ht="15" customHeight="1">
      <c r="A245" s="887"/>
    </row>
    <row r="246" spans="1:1" ht="15" customHeight="1">
      <c r="A246" s="887"/>
    </row>
    <row r="247" spans="1:1" ht="15" customHeight="1">
      <c r="A247" s="887"/>
    </row>
    <row r="248" spans="1:1" ht="15" customHeight="1">
      <c r="A248" s="887"/>
    </row>
    <row r="249" spans="1:1" ht="15" customHeight="1">
      <c r="A249" s="887"/>
    </row>
    <row r="250" spans="1:1" ht="15" customHeight="1">
      <c r="A250" s="887"/>
    </row>
    <row r="251" spans="1:1" ht="15" customHeight="1">
      <c r="A251" s="887"/>
    </row>
    <row r="252" spans="1:1" ht="15" customHeight="1">
      <c r="A252" s="887"/>
    </row>
    <row r="253" spans="1:1" ht="15" customHeight="1">
      <c r="A253" s="887"/>
    </row>
    <row r="254" spans="1:1" ht="15" customHeight="1">
      <c r="A254" s="887"/>
    </row>
    <row r="255" spans="1:1" ht="15" customHeight="1">
      <c r="A255" s="887"/>
    </row>
    <row r="256" spans="1:1" ht="15" customHeight="1">
      <c r="A256" s="887"/>
    </row>
    <row r="257" spans="1:1" ht="15" customHeight="1">
      <c r="A257" s="887"/>
    </row>
    <row r="258" spans="1:1" ht="15" customHeight="1">
      <c r="A258" s="887"/>
    </row>
    <row r="259" spans="1:1" ht="15" customHeight="1">
      <c r="A259" s="887"/>
    </row>
    <row r="260" spans="1:1" ht="15" customHeight="1">
      <c r="A260" s="887"/>
    </row>
    <row r="261" spans="1:1" ht="15" customHeight="1">
      <c r="A261" s="887"/>
    </row>
    <row r="262" spans="1:1" ht="15" customHeight="1">
      <c r="A262" s="887"/>
    </row>
    <row r="263" spans="1:1" ht="15" customHeight="1">
      <c r="A263" s="887"/>
    </row>
    <row r="264" spans="1:1" ht="15" customHeight="1">
      <c r="A264" s="887"/>
    </row>
    <row r="265" spans="1:1" ht="15" customHeight="1">
      <c r="A265" s="887"/>
    </row>
    <row r="266" spans="1:1" ht="15" customHeight="1">
      <c r="A266" s="887"/>
    </row>
    <row r="267" spans="1:1" ht="15" customHeight="1">
      <c r="A267" s="887"/>
    </row>
    <row r="268" spans="1:1" ht="15" customHeight="1">
      <c r="A268" s="887"/>
    </row>
    <row r="269" spans="1:1" ht="15" customHeight="1">
      <c r="A269" s="887"/>
    </row>
    <row r="270" spans="1:1" ht="15" customHeight="1">
      <c r="A270" s="887"/>
    </row>
    <row r="271" spans="1:1" ht="15" customHeight="1">
      <c r="A271" s="887"/>
    </row>
    <row r="272" spans="1:1" ht="15" customHeight="1">
      <c r="A272" s="887"/>
    </row>
    <row r="273" spans="1:1" ht="15" customHeight="1">
      <c r="A273" s="887"/>
    </row>
    <row r="274" spans="1:1" ht="15" customHeight="1">
      <c r="A274" s="887"/>
    </row>
    <row r="275" spans="1:1" ht="15" customHeight="1">
      <c r="A275" s="887"/>
    </row>
    <row r="276" spans="1:1" ht="15" customHeight="1">
      <c r="A276" s="887"/>
    </row>
    <row r="277" spans="1:1" ht="15" customHeight="1">
      <c r="A277" s="887"/>
    </row>
    <row r="278" spans="1:1" ht="15" customHeight="1">
      <c r="A278" s="887"/>
    </row>
    <row r="279" spans="1:1" ht="15" customHeight="1">
      <c r="A279" s="887"/>
    </row>
    <row r="280" spans="1:1" ht="15" customHeight="1">
      <c r="A280" s="887"/>
    </row>
    <row r="281" spans="1:1" ht="15" customHeight="1">
      <c r="A281" s="887"/>
    </row>
    <row r="282" spans="1:1" ht="15" customHeight="1">
      <c r="A282" s="887"/>
    </row>
    <row r="283" spans="1:1" ht="15" customHeight="1">
      <c r="A283" s="887"/>
    </row>
    <row r="284" spans="1:1" ht="15" customHeight="1">
      <c r="A284" s="887"/>
    </row>
    <row r="285" spans="1:1" ht="15" customHeight="1">
      <c r="A285" s="887"/>
    </row>
    <row r="286" spans="1:1" ht="15" customHeight="1">
      <c r="A286" s="887"/>
    </row>
    <row r="287" spans="1:1" ht="15" customHeight="1">
      <c r="A287" s="887"/>
    </row>
    <row r="288" spans="1:1" ht="15" customHeight="1">
      <c r="A288" s="887"/>
    </row>
    <row r="289" spans="1:1" ht="15" customHeight="1">
      <c r="A289" s="887"/>
    </row>
    <row r="290" spans="1:1" ht="15" customHeight="1">
      <c r="A290" s="887"/>
    </row>
    <row r="291" spans="1:1" ht="15" customHeight="1">
      <c r="A291" s="887"/>
    </row>
    <row r="292" spans="1:1" ht="15" customHeight="1">
      <c r="A292" s="887"/>
    </row>
    <row r="293" spans="1:1" ht="15" customHeight="1">
      <c r="A293" s="887"/>
    </row>
    <row r="294" spans="1:1" ht="15" customHeight="1">
      <c r="A294" s="887"/>
    </row>
    <row r="295" spans="1:1" ht="15" customHeight="1">
      <c r="A295" s="887"/>
    </row>
    <row r="296" spans="1:1" ht="15" customHeight="1">
      <c r="A296" s="887"/>
    </row>
    <row r="297" spans="1:1" ht="15" customHeight="1">
      <c r="A297" s="887"/>
    </row>
    <row r="298" spans="1:1" ht="15" customHeight="1">
      <c r="A298" s="887"/>
    </row>
    <row r="299" spans="1:1" ht="15" customHeight="1">
      <c r="A299" s="887"/>
    </row>
    <row r="300" spans="1:1" ht="15" customHeight="1">
      <c r="A300" s="887"/>
    </row>
    <row r="301" spans="1:1" ht="15" customHeight="1">
      <c r="A301" s="887"/>
    </row>
    <row r="302" spans="1:1" ht="15" customHeight="1">
      <c r="A302" s="887"/>
    </row>
    <row r="303" spans="1:1" ht="15" customHeight="1">
      <c r="A303" s="887"/>
    </row>
    <row r="304" spans="1:1" ht="15" customHeight="1">
      <c r="A304" s="887"/>
    </row>
    <row r="305" spans="1:1" ht="15" customHeight="1">
      <c r="A305" s="887"/>
    </row>
    <row r="306" spans="1:1" ht="15" customHeight="1">
      <c r="A306" s="887"/>
    </row>
    <row r="307" spans="1:1" ht="15" customHeight="1">
      <c r="A307" s="887"/>
    </row>
    <row r="308" spans="1:1" ht="15" customHeight="1">
      <c r="A308" s="887"/>
    </row>
    <row r="309" spans="1:1" ht="15" customHeight="1">
      <c r="A309" s="887"/>
    </row>
    <row r="310" spans="1:1" ht="15" customHeight="1">
      <c r="A310" s="887"/>
    </row>
    <row r="311" spans="1:1" ht="15" customHeight="1">
      <c r="A311" s="887"/>
    </row>
    <row r="312" spans="1:1" ht="15" customHeight="1">
      <c r="A312" s="887"/>
    </row>
    <row r="313" spans="1:1" ht="15" customHeight="1">
      <c r="A313" s="887"/>
    </row>
    <row r="314" spans="1:1" ht="15" customHeight="1">
      <c r="A314" s="887"/>
    </row>
    <row r="315" spans="1:1" ht="15" customHeight="1">
      <c r="A315" s="887"/>
    </row>
    <row r="316" spans="1:1" ht="15" customHeight="1">
      <c r="A316" s="887"/>
    </row>
    <row r="317" spans="1:1" ht="15" customHeight="1">
      <c r="A317" s="887"/>
    </row>
    <row r="318" spans="1:1" ht="15" customHeight="1">
      <c r="A318" s="887"/>
    </row>
    <row r="319" spans="1:1" ht="15" customHeight="1">
      <c r="A319" s="887"/>
    </row>
    <row r="320" spans="1:1" ht="15" customHeight="1">
      <c r="A320" s="887"/>
    </row>
    <row r="321" spans="1:1" ht="15" customHeight="1">
      <c r="A321" s="887"/>
    </row>
    <row r="322" spans="1:1" ht="15" customHeight="1">
      <c r="A322" s="887"/>
    </row>
    <row r="323" spans="1:1" ht="15" customHeight="1">
      <c r="A323" s="887"/>
    </row>
    <row r="324" spans="1:1" ht="15" customHeight="1">
      <c r="A324" s="887"/>
    </row>
    <row r="325" spans="1:1" ht="15" customHeight="1">
      <c r="A325" s="887"/>
    </row>
    <row r="326" spans="1:1" ht="15" customHeight="1">
      <c r="A326" s="887"/>
    </row>
    <row r="327" spans="1:1" ht="15" customHeight="1">
      <c r="A327" s="887"/>
    </row>
    <row r="328" spans="1:1" ht="15" customHeight="1">
      <c r="A328" s="887"/>
    </row>
    <row r="329" spans="1:1" ht="15" customHeight="1">
      <c r="A329" s="887"/>
    </row>
    <row r="330" spans="1:1" ht="15" customHeight="1">
      <c r="A330" s="887"/>
    </row>
    <row r="331" spans="1:1" ht="15" customHeight="1">
      <c r="A331" s="887"/>
    </row>
    <row r="332" spans="1:1" ht="15" customHeight="1">
      <c r="A332" s="887"/>
    </row>
    <row r="333" spans="1:1" ht="15" customHeight="1">
      <c r="A333" s="887"/>
    </row>
    <row r="334" spans="1:1" ht="15" customHeight="1">
      <c r="A334" s="887"/>
    </row>
    <row r="335" spans="1:1" ht="15" customHeight="1">
      <c r="A335" s="887"/>
    </row>
    <row r="336" spans="1:1" ht="15" customHeight="1">
      <c r="A336" s="887"/>
    </row>
    <row r="337" spans="1:1" ht="15" customHeight="1">
      <c r="A337" s="887"/>
    </row>
    <row r="338" spans="1:1" ht="15" customHeight="1">
      <c r="A338" s="887"/>
    </row>
    <row r="339" spans="1:1" ht="15" customHeight="1">
      <c r="A339" s="887"/>
    </row>
    <row r="340" spans="1:1" ht="15" customHeight="1">
      <c r="A340" s="887"/>
    </row>
    <row r="341" spans="1:1" ht="15" customHeight="1">
      <c r="A341" s="887"/>
    </row>
    <row r="342" spans="1:1" ht="15" customHeight="1">
      <c r="A342" s="887"/>
    </row>
    <row r="343" spans="1:1" ht="15" customHeight="1">
      <c r="A343" s="887"/>
    </row>
    <row r="344" spans="1:1" ht="15" customHeight="1">
      <c r="A344" s="887"/>
    </row>
    <row r="345" spans="1:1" ht="15" customHeight="1">
      <c r="A345" s="887"/>
    </row>
    <row r="346" spans="1:1" ht="15" customHeight="1">
      <c r="A346" s="887"/>
    </row>
    <row r="347" spans="1:1" ht="15" customHeight="1">
      <c r="A347" s="887"/>
    </row>
    <row r="348" spans="1:1" ht="15" customHeight="1">
      <c r="A348" s="887"/>
    </row>
    <row r="349" spans="1:1" ht="15" customHeight="1">
      <c r="A349" s="887"/>
    </row>
    <row r="350" spans="1:1" ht="15" customHeight="1">
      <c r="A350" s="887"/>
    </row>
    <row r="351" spans="1:1" ht="15" customHeight="1">
      <c r="A351" s="887"/>
    </row>
    <row r="352" spans="1:1" ht="15" customHeight="1">
      <c r="A352" s="887"/>
    </row>
    <row r="353" spans="1:1" ht="15" customHeight="1">
      <c r="A353" s="887"/>
    </row>
    <row r="354" spans="1:1" ht="15" customHeight="1">
      <c r="A354" s="887"/>
    </row>
    <row r="355" spans="1:1" ht="15" customHeight="1">
      <c r="A355" s="887"/>
    </row>
    <row r="356" spans="1:1" ht="15" customHeight="1">
      <c r="A356" s="887"/>
    </row>
    <row r="357" spans="1:1" ht="15" customHeight="1">
      <c r="A357" s="887"/>
    </row>
    <row r="358" spans="1:1" ht="15" customHeight="1">
      <c r="A358" s="887"/>
    </row>
    <row r="359" spans="1:1" ht="15" customHeight="1">
      <c r="A359" s="887"/>
    </row>
    <row r="360" spans="1:1" ht="15" customHeight="1">
      <c r="A360" s="887"/>
    </row>
    <row r="361" spans="1:1" ht="15" customHeight="1">
      <c r="A361" s="887"/>
    </row>
    <row r="362" spans="1:1" ht="15" customHeight="1">
      <c r="A362" s="887"/>
    </row>
    <row r="363" spans="1:1" ht="15" customHeight="1">
      <c r="A363" s="887"/>
    </row>
    <row r="364" spans="1:1" ht="15" customHeight="1">
      <c r="A364" s="887"/>
    </row>
    <row r="365" spans="1:1" ht="15" customHeight="1">
      <c r="A365" s="887"/>
    </row>
    <row r="366" spans="1:1" ht="15" customHeight="1">
      <c r="A366" s="887"/>
    </row>
    <row r="367" spans="1:1" ht="15" customHeight="1">
      <c r="A367" s="887"/>
    </row>
    <row r="368" spans="1:1" ht="15" customHeight="1">
      <c r="A368" s="887"/>
    </row>
    <row r="369" spans="1:1" ht="15" customHeight="1">
      <c r="A369" s="887"/>
    </row>
    <row r="370" spans="1:1" ht="15" customHeight="1">
      <c r="A370" s="887"/>
    </row>
    <row r="371" spans="1:1" ht="15" customHeight="1">
      <c r="A371" s="887"/>
    </row>
    <row r="372" spans="1:1" ht="15" customHeight="1">
      <c r="A372" s="887"/>
    </row>
    <row r="373" spans="1:1" ht="15" customHeight="1">
      <c r="A373" s="887"/>
    </row>
    <row r="374" spans="1:1" ht="15" customHeight="1">
      <c r="A374" s="887"/>
    </row>
    <row r="375" spans="1:1" ht="15" customHeight="1">
      <c r="A375" s="887"/>
    </row>
    <row r="376" spans="1:1" ht="15" customHeight="1">
      <c r="A376" s="887"/>
    </row>
    <row r="377" spans="1:1" ht="15" customHeight="1">
      <c r="A377" s="887"/>
    </row>
    <row r="378" spans="1:1" ht="15" customHeight="1">
      <c r="A378" s="887"/>
    </row>
    <row r="379" spans="1:1" ht="15" customHeight="1">
      <c r="A379" s="887"/>
    </row>
    <row r="380" spans="1:1" ht="15" customHeight="1">
      <c r="A380" s="887"/>
    </row>
    <row r="381" spans="1:1" ht="15" customHeight="1">
      <c r="A381" s="887"/>
    </row>
    <row r="382" spans="1:1" ht="15" customHeight="1">
      <c r="A382" s="887"/>
    </row>
    <row r="383" spans="1:1" ht="15" customHeight="1">
      <c r="A383" s="887"/>
    </row>
    <row r="384" spans="1:1" ht="15" customHeight="1">
      <c r="A384" s="887"/>
    </row>
    <row r="385" spans="1:1" ht="15" customHeight="1">
      <c r="A385" s="887"/>
    </row>
    <row r="386" spans="1:1" ht="15" customHeight="1">
      <c r="A386" s="887"/>
    </row>
    <row r="387" spans="1:1" ht="15" customHeight="1">
      <c r="A387" s="887"/>
    </row>
    <row r="388" spans="1:1" ht="15" customHeight="1">
      <c r="A388" s="887"/>
    </row>
    <row r="389" spans="1:1" ht="15" customHeight="1">
      <c r="A389" s="887"/>
    </row>
    <row r="390" spans="1:1" ht="15" customHeight="1">
      <c r="A390" s="887"/>
    </row>
    <row r="391" spans="1:1" ht="15" customHeight="1">
      <c r="A391" s="887"/>
    </row>
    <row r="392" spans="1:1" ht="15" customHeight="1">
      <c r="A392" s="887"/>
    </row>
    <row r="393" spans="1:1" ht="15" customHeight="1">
      <c r="A393" s="887"/>
    </row>
    <row r="394" spans="1:1" ht="15" customHeight="1">
      <c r="A394" s="887"/>
    </row>
    <row r="395" spans="1:1" ht="15" customHeight="1">
      <c r="A395" s="887"/>
    </row>
    <row r="396" spans="1:1" ht="15" customHeight="1">
      <c r="A396" s="887"/>
    </row>
    <row r="397" spans="1:1" ht="15" customHeight="1">
      <c r="A397" s="887"/>
    </row>
    <row r="398" spans="1:1" ht="15" customHeight="1">
      <c r="A398" s="887"/>
    </row>
    <row r="399" spans="1:1" ht="15" customHeight="1">
      <c r="A399" s="887"/>
    </row>
    <row r="400" spans="1:1" ht="15" customHeight="1">
      <c r="A400" s="887"/>
    </row>
    <row r="401" spans="1:1" ht="15" customHeight="1">
      <c r="A401" s="887"/>
    </row>
    <row r="402" spans="1:1" ht="15" customHeight="1">
      <c r="A402" s="887"/>
    </row>
    <row r="403" spans="1:1" ht="15" customHeight="1">
      <c r="A403" s="887"/>
    </row>
    <row r="404" spans="1:1" ht="15" customHeight="1">
      <c r="A404" s="887"/>
    </row>
    <row r="405" spans="1:1" ht="15" customHeight="1">
      <c r="A405" s="887"/>
    </row>
    <row r="406" spans="1:1" ht="15" customHeight="1">
      <c r="A406" s="887"/>
    </row>
    <row r="407" spans="1:1" ht="15" customHeight="1">
      <c r="A407" s="887"/>
    </row>
    <row r="408" spans="1:1" ht="15" customHeight="1">
      <c r="A408" s="887"/>
    </row>
    <row r="409" spans="1:1" ht="15" customHeight="1">
      <c r="A409" s="887"/>
    </row>
    <row r="410" spans="1:1" ht="15" customHeight="1">
      <c r="A410" s="887"/>
    </row>
    <row r="411" spans="1:1" ht="15" customHeight="1">
      <c r="A411" s="887"/>
    </row>
    <row r="412" spans="1:1" ht="15" customHeight="1">
      <c r="A412" s="887"/>
    </row>
    <row r="413" spans="1:1" ht="15" customHeight="1">
      <c r="A413" s="887"/>
    </row>
    <row r="414" spans="1:1" ht="15" customHeight="1">
      <c r="A414" s="887"/>
    </row>
    <row r="415" spans="1:1" ht="15" customHeight="1">
      <c r="A415" s="887"/>
    </row>
    <row r="416" spans="1:1" ht="15" customHeight="1">
      <c r="A416" s="887"/>
    </row>
    <row r="417" spans="1:1" ht="15" customHeight="1">
      <c r="A417" s="887"/>
    </row>
    <row r="418" spans="1:1" ht="15" customHeight="1">
      <c r="A418" s="887"/>
    </row>
    <row r="419" spans="1:1" ht="15" customHeight="1">
      <c r="A419" s="887"/>
    </row>
    <row r="420" spans="1:1" ht="15" customHeight="1">
      <c r="A420" s="887"/>
    </row>
    <row r="421" spans="1:1" ht="15" customHeight="1">
      <c r="A421" s="887"/>
    </row>
    <row r="422" spans="1:1" ht="15" customHeight="1">
      <c r="A422" s="887"/>
    </row>
    <row r="423" spans="1:1" ht="15" customHeight="1">
      <c r="A423" s="887"/>
    </row>
    <row r="424" spans="1:1" ht="15" customHeight="1">
      <c r="A424" s="887"/>
    </row>
    <row r="425" spans="1:1" ht="15" customHeight="1">
      <c r="A425" s="887"/>
    </row>
    <row r="426" spans="1:1" ht="15" customHeight="1">
      <c r="A426" s="887"/>
    </row>
    <row r="427" spans="1:1" ht="15" customHeight="1">
      <c r="A427" s="887"/>
    </row>
    <row r="428" spans="1:1" ht="15" customHeight="1">
      <c r="A428" s="887"/>
    </row>
    <row r="429" spans="1:1" ht="15" customHeight="1">
      <c r="A429" s="887"/>
    </row>
    <row r="430" spans="1:1" ht="15" customHeight="1">
      <c r="A430" s="887"/>
    </row>
    <row r="431" spans="1:1" ht="15" customHeight="1">
      <c r="A431" s="887"/>
    </row>
    <row r="432" spans="1:1" ht="15" customHeight="1">
      <c r="A432" s="887"/>
    </row>
    <row r="433" spans="1:1" ht="15" customHeight="1">
      <c r="A433" s="887"/>
    </row>
    <row r="434" spans="1:1" ht="15" customHeight="1">
      <c r="A434" s="887"/>
    </row>
    <row r="435" spans="1:1" ht="15" customHeight="1">
      <c r="A435" s="887"/>
    </row>
    <row r="436" spans="1:1" ht="15" customHeight="1">
      <c r="A436" s="887"/>
    </row>
    <row r="437" spans="1:1" ht="15" customHeight="1">
      <c r="A437" s="887"/>
    </row>
    <row r="438" spans="1:1" ht="15" customHeight="1">
      <c r="A438" s="887"/>
    </row>
    <row r="439" spans="1:1" ht="15" customHeight="1">
      <c r="A439" s="887"/>
    </row>
    <row r="440" spans="1:1" ht="15" customHeight="1">
      <c r="A440" s="887"/>
    </row>
    <row r="441" spans="1:1" ht="15" customHeight="1">
      <c r="A441" s="887"/>
    </row>
    <row r="442" spans="1:1" ht="15" customHeight="1">
      <c r="A442" s="887"/>
    </row>
    <row r="443" spans="1:1" ht="15" customHeight="1">
      <c r="A443" s="887"/>
    </row>
    <row r="444" spans="1:1" ht="15" customHeight="1">
      <c r="A444" s="887"/>
    </row>
    <row r="445" spans="1:1" ht="15" customHeight="1">
      <c r="A445" s="887"/>
    </row>
    <row r="446" spans="1:1" ht="15" customHeight="1">
      <c r="A446" s="887"/>
    </row>
    <row r="447" spans="1:1" ht="15" customHeight="1">
      <c r="A447" s="887"/>
    </row>
    <row r="448" spans="1:1" ht="15" customHeight="1">
      <c r="A448" s="887"/>
    </row>
    <row r="449" spans="1:1" ht="15" customHeight="1">
      <c r="A449" s="887"/>
    </row>
    <row r="450" spans="1:1" ht="15" customHeight="1">
      <c r="A450" s="887"/>
    </row>
    <row r="451" spans="1:1" ht="15" customHeight="1">
      <c r="A451" s="887"/>
    </row>
    <row r="452" spans="1:1" ht="15" customHeight="1">
      <c r="A452" s="887"/>
    </row>
    <row r="453" spans="1:1" ht="15" customHeight="1">
      <c r="A453" s="887"/>
    </row>
    <row r="454" spans="1:1" ht="15" customHeight="1">
      <c r="A454" s="887"/>
    </row>
    <row r="455" spans="1:1" ht="15" customHeight="1">
      <c r="A455" s="887"/>
    </row>
    <row r="456" spans="1:1" ht="15" customHeight="1">
      <c r="A456" s="887"/>
    </row>
    <row r="457" spans="1:1" ht="15" customHeight="1">
      <c r="A457" s="887"/>
    </row>
    <row r="458" spans="1:1" ht="15" customHeight="1">
      <c r="A458" s="887"/>
    </row>
    <row r="459" spans="1:1" ht="15" customHeight="1">
      <c r="A459" s="887"/>
    </row>
    <row r="460" spans="1:1" ht="15" customHeight="1">
      <c r="A460" s="887"/>
    </row>
    <row r="461" spans="1:1" ht="15" customHeight="1">
      <c r="A461" s="887"/>
    </row>
    <row r="462" spans="1:1" ht="15" customHeight="1">
      <c r="A462" s="887"/>
    </row>
    <row r="463" spans="1:1" ht="15" customHeight="1">
      <c r="A463" s="887"/>
    </row>
    <row r="464" spans="1:1" ht="15" customHeight="1">
      <c r="A464" s="887"/>
    </row>
    <row r="465" spans="1:1" ht="15" customHeight="1">
      <c r="A465" s="887"/>
    </row>
    <row r="466" spans="1:1" ht="15" customHeight="1">
      <c r="A466" s="887"/>
    </row>
    <row r="467" spans="1:1" ht="15" customHeight="1">
      <c r="A467" s="887"/>
    </row>
    <row r="468" spans="1:1" ht="15" customHeight="1">
      <c r="A468" s="887"/>
    </row>
    <row r="469" spans="1:1" ht="15" customHeight="1">
      <c r="A469" s="887"/>
    </row>
    <row r="470" spans="1:1" ht="15" customHeight="1">
      <c r="A470" s="887"/>
    </row>
    <row r="471" spans="1:1" ht="15" customHeight="1">
      <c r="A471" s="887"/>
    </row>
    <row r="472" spans="1:1" ht="15" customHeight="1">
      <c r="A472" s="887"/>
    </row>
    <row r="473" spans="1:1" ht="15" customHeight="1">
      <c r="A473" s="887"/>
    </row>
    <row r="474" spans="1:1" ht="15" customHeight="1">
      <c r="A474" s="887"/>
    </row>
  </sheetData>
  <sheetProtection algorithmName="SHA-512" hashValue="2R7hrVknGyqsISspb1BmbYgzzBCzAPpHy0OrldFMRQPeuL+NJD8pRe8dKmKO1pCNgNK+k0EApmReVYB57ao2WA==" saltValue="XUZBVh4syS6ChHbjR4jnww==" spinCount="100000" sheet="1" objects="1" scenarios="1" selectLockedCells="1"/>
  <customSheetViews>
    <customSheetView guid="{B92ED4D4-4566-4043-8B76-FD708F820076}" showGridLines="0" fitToPage="1" hiddenRows="1" hiddenColumns="1">
      <selection activeCell="E10" sqref="E10"/>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mergeCells count="3">
    <mergeCell ref="I2:I6"/>
    <mergeCell ref="L100:L103"/>
    <mergeCell ref="L24:L27"/>
  </mergeCells>
  <pageMargins left="0.75" right="0.75" top="1" bottom="1" header="0.5" footer="0.5"/>
  <pageSetup paperSize="5" scale="38" orientation="portrait" r:id="rId2"/>
  <headerFooter alignWithMargins="0">
    <oddHeader>&amp;CMOHCD Proforma - Permanent Financing Sources &amp; Uses of Funds</oddHeader>
    <oddFooter>&amp;R&amp;P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18785" r:id="rId5" name="Button 1">
              <controlPr defaultSize="0" print="0" autoFill="0" autoPict="0" macro="[0]!AddColumn">
                <anchor moveWithCells="1" sizeWithCells="1">
                  <from>
                    <xdr:col>9</xdr:col>
                    <xdr:colOff>228600</xdr:colOff>
                    <xdr:row>1</xdr:row>
                    <xdr:rowOff>66675</xdr:rowOff>
                  </from>
                  <to>
                    <xdr:col>10</xdr:col>
                    <xdr:colOff>323850</xdr:colOff>
                    <xdr:row>3</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8" tint="0.59999389629810485"/>
  </sheetPr>
  <dimension ref="A1:AF146"/>
  <sheetViews>
    <sheetView showGridLines="0" zoomScaleNormal="100" workbookViewId="0">
      <selection activeCell="B2" sqref="B2"/>
    </sheetView>
  </sheetViews>
  <sheetFormatPr defaultColWidth="0" defaultRowHeight="15"/>
  <cols>
    <col min="1" max="1" width="24.7109375" style="1287" customWidth="1"/>
    <col min="2" max="2" width="42.5703125" style="1287" customWidth="1"/>
    <col min="3" max="3" width="10" style="1287" customWidth="1"/>
    <col min="4" max="4" width="7.140625" style="1287" customWidth="1"/>
    <col min="5" max="5" width="6.140625" style="1287" customWidth="1"/>
    <col min="6" max="7" width="9.140625" style="1287" customWidth="1"/>
    <col min="8" max="8" width="8.42578125" style="1287" customWidth="1"/>
    <col min="9" max="9" width="9.7109375" style="1287" customWidth="1"/>
    <col min="10" max="10" width="16.5703125" style="1287" bestFit="1" customWidth="1"/>
    <col min="11" max="11" width="11" style="1329" customWidth="1"/>
    <col min="12" max="27" width="11" style="1287" customWidth="1"/>
    <col min="28" max="28" width="11" style="1303" customWidth="1"/>
    <col min="29" max="30" width="11" style="1287" customWidth="1"/>
    <col min="31" max="31" width="14" style="1287" customWidth="1"/>
    <col min="32" max="32" width="9.140625" style="1287" customWidth="1"/>
    <col min="33" max="16384" width="9.140625" style="1287" hidden="1"/>
  </cols>
  <sheetData>
    <row r="1" spans="1:31" s="1281" customFormat="1" ht="18" customHeight="1">
      <c r="A1" s="1563" t="s">
        <v>559</v>
      </c>
      <c r="B1" s="1564" t="str">
        <f>IF('1.GeneralProjectInfo'!D3="","",'1.GeneralProjectInfo'!D3)</f>
        <v/>
      </c>
      <c r="C1" s="1564"/>
      <c r="K1" s="1284"/>
      <c r="AB1" s="1288"/>
    </row>
    <row r="2" spans="1:31" ht="15.75">
      <c r="A2" s="1565" t="s">
        <v>1065</v>
      </c>
      <c r="B2" s="1592"/>
      <c r="C2" s="1564"/>
      <c r="D2" s="1283" t="s">
        <v>426</v>
      </c>
      <c r="E2" s="1284"/>
      <c r="F2" s="1284"/>
      <c r="G2" s="1284"/>
      <c r="H2" s="1284"/>
      <c r="I2" s="1285"/>
      <c r="J2" s="1285"/>
      <c r="K2" s="1285"/>
      <c r="L2" s="1286"/>
      <c r="AB2" s="1288"/>
      <c r="AE2" s="1281"/>
    </row>
    <row r="3" spans="1:31" s="1291" customFormat="1" ht="20.25">
      <c r="B3" s="1289"/>
      <c r="C3" s="1289"/>
      <c r="E3" s="1284"/>
      <c r="F3" s="1284"/>
      <c r="G3" s="1284"/>
      <c r="H3" s="1284"/>
      <c r="I3" s="1284"/>
      <c r="J3" s="1284"/>
      <c r="K3" s="1284"/>
      <c r="L3" s="1284"/>
      <c r="M3" s="1290" t="s">
        <v>1048</v>
      </c>
      <c r="N3" s="1284"/>
      <c r="O3" s="1284"/>
      <c r="P3" s="1284"/>
      <c r="Q3" s="1284"/>
      <c r="R3" s="1284"/>
      <c r="S3" s="1284"/>
      <c r="T3" s="1284"/>
      <c r="U3" s="1284"/>
      <c r="V3" s="1284"/>
      <c r="W3" s="1284"/>
      <c r="X3" s="1284"/>
      <c r="Y3" s="1284"/>
      <c r="Z3" s="1480"/>
      <c r="AA3" s="1289"/>
      <c r="AB3" s="1289"/>
    </row>
    <row r="4" spans="1:31" ht="15.75">
      <c r="A4" s="1293" t="s">
        <v>1067</v>
      </c>
      <c r="B4" s="1293" t="str">
        <f>IF('1.GeneralProjectInfo'!D19="","",'1.GeneralProjectInfo'!D19)</f>
        <v/>
      </c>
      <c r="C4" s="1293"/>
      <c r="D4" s="1478" t="s">
        <v>1047</v>
      </c>
      <c r="E4" s="1284"/>
      <c r="F4" s="1284"/>
      <c r="G4" s="1284"/>
      <c r="H4" s="1284"/>
      <c r="I4" s="1284"/>
      <c r="J4" s="1284"/>
      <c r="K4" s="1284"/>
      <c r="L4" s="1284"/>
      <c r="M4" s="1292"/>
      <c r="N4" s="1284"/>
      <c r="O4" s="1284"/>
      <c r="P4" s="1284"/>
      <c r="Q4" s="1284"/>
      <c r="R4" s="1333"/>
      <c r="S4" s="1334" t="s">
        <v>1070</v>
      </c>
      <c r="T4" s="1335">
        <f ca="1">SUMIFS(K8:AE8,K11:AE11,"&gt;=1",K11:AE11,"&lt;=10")</f>
        <v>0</v>
      </c>
      <c r="U4" s="1284"/>
      <c r="V4" s="1284"/>
      <c r="W4" s="1284"/>
      <c r="X4" s="1284"/>
      <c r="Y4" s="1284"/>
      <c r="Z4" s="1292"/>
      <c r="AA4" s="1284"/>
      <c r="AB4" s="1284"/>
      <c r="AE4" s="1291"/>
    </row>
    <row r="5" spans="1:31" ht="16.5" thickBot="1">
      <c r="A5" s="1293" t="s">
        <v>1068</v>
      </c>
      <c r="B5" s="1293" t="str">
        <f>IF('1.GeneralProjectInfo'!A13="","",'1.GeneralProjectInfo'!A13)</f>
        <v/>
      </c>
      <c r="C5" s="1293"/>
      <c r="D5" s="1478" t="s">
        <v>1049</v>
      </c>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E5" s="1291"/>
    </row>
    <row r="6" spans="1:31" s="1296" customFormat="1" ht="15.75" hidden="1" thickBot="1">
      <c r="A6" s="1566" t="s">
        <v>1069</v>
      </c>
      <c r="B6" s="1293"/>
      <c r="C6" s="1293"/>
      <c r="D6" s="1294"/>
      <c r="E6" s="1295"/>
      <c r="F6" s="1295"/>
      <c r="G6" s="1295"/>
      <c r="H6" s="1295"/>
      <c r="J6" s="1332">
        <f t="shared" ref="J6:AE6" si="0">SUMPRODUCT(MAX((ROW(J13:J267)*(J13:J267&lt;&gt;""))))</f>
        <v>0</v>
      </c>
      <c r="K6" s="1332">
        <f t="shared" si="0"/>
        <v>136</v>
      </c>
      <c r="L6" s="1332">
        <f t="shared" si="0"/>
        <v>136</v>
      </c>
      <c r="M6" s="1332">
        <f t="shared" si="0"/>
        <v>136</v>
      </c>
      <c r="N6" s="1332">
        <f t="shared" si="0"/>
        <v>136</v>
      </c>
      <c r="O6" s="1332">
        <f t="shared" si="0"/>
        <v>136</v>
      </c>
      <c r="P6" s="1332">
        <f t="shared" si="0"/>
        <v>136</v>
      </c>
      <c r="Q6" s="1332">
        <f t="shared" si="0"/>
        <v>136</v>
      </c>
      <c r="R6" s="1332">
        <f t="shared" si="0"/>
        <v>136</v>
      </c>
      <c r="S6" s="1332">
        <f t="shared" si="0"/>
        <v>136</v>
      </c>
      <c r="T6" s="1332">
        <f t="shared" si="0"/>
        <v>136</v>
      </c>
      <c r="U6" s="1332">
        <f t="shared" si="0"/>
        <v>136</v>
      </c>
      <c r="V6" s="1332">
        <f t="shared" si="0"/>
        <v>136</v>
      </c>
      <c r="W6" s="1332">
        <f t="shared" si="0"/>
        <v>136</v>
      </c>
      <c r="X6" s="1332">
        <f t="shared" si="0"/>
        <v>136</v>
      </c>
      <c r="Y6" s="1332">
        <f t="shared" si="0"/>
        <v>136</v>
      </c>
      <c r="Z6" s="1332">
        <f t="shared" si="0"/>
        <v>136</v>
      </c>
      <c r="AA6" s="1332">
        <f t="shared" si="0"/>
        <v>136</v>
      </c>
      <c r="AB6" s="1332">
        <f t="shared" si="0"/>
        <v>136</v>
      </c>
      <c r="AC6" s="1332">
        <f t="shared" si="0"/>
        <v>136</v>
      </c>
      <c r="AD6" s="1332">
        <f t="shared" si="0"/>
        <v>136</v>
      </c>
      <c r="AE6" s="1332">
        <f t="shared" si="0"/>
        <v>136</v>
      </c>
    </row>
    <row r="7" spans="1:31" ht="33" customHeight="1" thickBot="1">
      <c r="A7" s="1296"/>
      <c r="D7" s="1295"/>
      <c r="E7" s="1295"/>
      <c r="F7" s="1295"/>
      <c r="G7" s="1295"/>
      <c r="H7" s="1479" t="s">
        <v>1064</v>
      </c>
      <c r="I7" s="1297"/>
      <c r="J7" s="1312" t="str">
        <f ca="1">IFERROR(SUM(J13:INDIRECT("J"&amp;J6)),"")</f>
        <v/>
      </c>
      <c r="K7" s="1367">
        <f ca="1">IFERROR(SUM(K13:INDIRECT("K"&amp;K6)),0)</f>
        <v>0</v>
      </c>
      <c r="L7" s="1367">
        <f ca="1">IFERROR(SUM(L13:INDIRECT("L"&amp;L6)),0)</f>
        <v>0</v>
      </c>
      <c r="M7" s="1367">
        <f ca="1">IFERROR(SUM(M13:INDIRECT("M"&amp;M6)),0)</f>
        <v>0</v>
      </c>
      <c r="N7" s="1367">
        <f ca="1">IFERROR(SUM(N13:INDIRECT("N"&amp;N6)),0)</f>
        <v>0</v>
      </c>
      <c r="O7" s="1367">
        <f ca="1">IFERROR(SUM(O13:INDIRECT("O"&amp;O6)),0)</f>
        <v>0</v>
      </c>
      <c r="P7" s="1367">
        <f ca="1">IFERROR(SUM(P13:INDIRECT("P"&amp;P6)),0)</f>
        <v>0</v>
      </c>
      <c r="Q7" s="1367">
        <f ca="1">IFERROR(SUM(Q13:INDIRECT("Q"&amp;Q6)),0)</f>
        <v>0</v>
      </c>
      <c r="R7" s="1367">
        <f ca="1">IFERROR(SUM(R13:INDIRECT("R"&amp;R6)),0)</f>
        <v>0</v>
      </c>
      <c r="S7" s="1367">
        <f ca="1">IFERROR(SUM(S13:INDIRECT("S"&amp;S6)),0)</f>
        <v>0</v>
      </c>
      <c r="T7" s="1367">
        <f ca="1">IFERROR(SUM(T13:INDIRECT("T"&amp;T6)),0)</f>
        <v>0</v>
      </c>
      <c r="U7" s="1367">
        <f ca="1">IFERROR(SUM(U13:INDIRECT("U"&amp;U6)),0)</f>
        <v>0</v>
      </c>
      <c r="V7" s="1367">
        <f ca="1">IFERROR(SUM(V13:INDIRECT("V"&amp;V6)),0)</f>
        <v>0</v>
      </c>
      <c r="W7" s="1367">
        <f ca="1">IFERROR(SUM(W13:INDIRECT("W"&amp;W6)),0)</f>
        <v>0</v>
      </c>
      <c r="X7" s="1367">
        <f ca="1">IFERROR(SUM(X13:INDIRECT("X"&amp;X6)),0)</f>
        <v>0</v>
      </c>
      <c r="Y7" s="1367">
        <f ca="1">IFERROR(SUM(Y13:INDIRECT("Y"&amp;Y6)),0)</f>
        <v>0</v>
      </c>
      <c r="Z7" s="1367">
        <f ca="1">IFERROR(SUM(Z13:INDIRECT("Z"&amp;Z6)),0)</f>
        <v>0</v>
      </c>
      <c r="AA7" s="1367">
        <f ca="1">IFERROR(SUM(AA13:INDIRECT("AA"&amp;AA6)),0)</f>
        <v>0</v>
      </c>
      <c r="AB7" s="1367">
        <f ca="1">IFERROR(SUM(AB13:INDIRECT("AB"&amp;AB6)),0)</f>
        <v>0</v>
      </c>
      <c r="AC7" s="1367">
        <f ca="1">IFERROR(SUM(AC13:INDIRECT("AC"&amp;AC6)),0)</f>
        <v>0</v>
      </c>
      <c r="AD7" s="1367">
        <f ca="1">IFERROR(SUM(AD13:INDIRECT("AD"&amp;AD6)),0)</f>
        <v>0</v>
      </c>
      <c r="AE7" s="1367">
        <f ca="1">SUM(AE13:INDIRECT("AE"&amp;AE6))</f>
        <v>0</v>
      </c>
    </row>
    <row r="8" spans="1:31" ht="26.25">
      <c r="A8" s="1296" t="str">
        <f>_xlfn.NUMBERVALUE('1.GeneralProjectInfo'!A17)&amp;" Residential Units "&amp;IF(_xlfn.NUMBERVALUE('1.GeneralProjectInfo'!A19)=0,"",_xlfn.NUMBERVALUE('1.GeneralProjectInfo'!A19)&amp;"/ Commercial Units")</f>
        <v xml:space="preserve">0 Residential Units </v>
      </c>
      <c r="B8" s="1330"/>
      <c r="C8" s="1330"/>
      <c r="D8" s="1331" t="s">
        <v>426</v>
      </c>
      <c r="E8" s="1331"/>
      <c r="F8" s="1331"/>
      <c r="G8" s="1331"/>
      <c r="H8" s="1479" t="s">
        <v>1066</v>
      </c>
      <c r="I8" s="1071" t="s">
        <v>67</v>
      </c>
      <c r="J8" s="1369">
        <v>0.01</v>
      </c>
      <c r="K8" s="1368">
        <f ca="1">K7</f>
        <v>0</v>
      </c>
      <c r="L8" s="1368">
        <f t="shared" ref="L8:AD8" ca="1" si="1">L7*(1+$J$8)^(L$10-$K$10)</f>
        <v>0</v>
      </c>
      <c r="M8" s="1368">
        <f t="shared" ca="1" si="1"/>
        <v>0</v>
      </c>
      <c r="N8" s="1368">
        <f t="shared" ca="1" si="1"/>
        <v>0</v>
      </c>
      <c r="O8" s="1368">
        <f t="shared" ca="1" si="1"/>
        <v>0</v>
      </c>
      <c r="P8" s="1368">
        <f t="shared" ca="1" si="1"/>
        <v>0</v>
      </c>
      <c r="Q8" s="1368">
        <f t="shared" ca="1" si="1"/>
        <v>0</v>
      </c>
      <c r="R8" s="1368">
        <f t="shared" ca="1" si="1"/>
        <v>0</v>
      </c>
      <c r="S8" s="1368">
        <f t="shared" ca="1" si="1"/>
        <v>0</v>
      </c>
      <c r="T8" s="1368">
        <f t="shared" ca="1" si="1"/>
        <v>0</v>
      </c>
      <c r="U8" s="1368">
        <f t="shared" ca="1" si="1"/>
        <v>0</v>
      </c>
      <c r="V8" s="1368">
        <f t="shared" ca="1" si="1"/>
        <v>0</v>
      </c>
      <c r="W8" s="1368">
        <f t="shared" ca="1" si="1"/>
        <v>0</v>
      </c>
      <c r="X8" s="1368">
        <f t="shared" ca="1" si="1"/>
        <v>0</v>
      </c>
      <c r="Y8" s="1368">
        <f t="shared" ca="1" si="1"/>
        <v>0</v>
      </c>
      <c r="Z8" s="1368">
        <f t="shared" ca="1" si="1"/>
        <v>0</v>
      </c>
      <c r="AA8" s="1368">
        <f t="shared" ca="1" si="1"/>
        <v>0</v>
      </c>
      <c r="AB8" s="1368">
        <f t="shared" ca="1" si="1"/>
        <v>0</v>
      </c>
      <c r="AC8" s="1368">
        <f t="shared" ca="1" si="1"/>
        <v>0</v>
      </c>
      <c r="AD8" s="1368">
        <f t="shared" ca="1" si="1"/>
        <v>0</v>
      </c>
      <c r="AE8" s="1368">
        <f ca="1">SUM(K8:AD8)</f>
        <v>0</v>
      </c>
    </row>
    <row r="9" spans="1:31" s="1281" customFormat="1" ht="15.75" thickBot="1">
      <c r="A9" s="1567"/>
      <c r="B9" s="1298"/>
      <c r="C9" s="1298"/>
      <c r="D9" s="1299"/>
      <c r="E9" s="1299"/>
      <c r="F9" s="1299"/>
      <c r="G9" s="1299"/>
      <c r="H9" s="1299"/>
      <c r="I9" s="1300"/>
      <c r="J9" s="1300"/>
      <c r="K9" s="1300"/>
      <c r="L9" s="1301"/>
      <c r="M9" s="1298"/>
      <c r="N9" s="1298"/>
      <c r="O9" s="1298"/>
      <c r="P9" s="1298"/>
      <c r="Q9" s="1298"/>
      <c r="R9" s="1298"/>
      <c r="S9" s="1298"/>
      <c r="T9" s="1298"/>
      <c r="U9" s="1298"/>
      <c r="V9" s="1298"/>
      <c r="W9" s="1298"/>
      <c r="X9" s="1298"/>
      <c r="Y9" s="1298"/>
      <c r="Z9" s="1298"/>
      <c r="AA9" s="1298"/>
      <c r="AB9" s="1302"/>
      <c r="AC9" s="1298"/>
      <c r="AD9" s="1298"/>
      <c r="AE9" s="1298"/>
    </row>
    <row r="10" spans="1:31" s="1580" customFormat="1">
      <c r="A10" s="1593"/>
      <c r="B10" s="1594"/>
      <c r="C10" s="1595" t="s">
        <v>1146</v>
      </c>
      <c r="D10" s="1594"/>
      <c r="E10" s="1594"/>
      <c r="F10" s="1610" t="s">
        <v>1050</v>
      </c>
      <c r="G10" s="1610"/>
      <c r="H10" s="1596" t="s">
        <v>1051</v>
      </c>
      <c r="I10" s="1597" t="s">
        <v>1092</v>
      </c>
      <c r="J10" s="1598" t="s">
        <v>1052</v>
      </c>
      <c r="K10" s="1599">
        <f>'7a.20YrDetails'!$J$5</f>
        <v>0</v>
      </c>
      <c r="L10" s="1600">
        <f t="shared" ref="L10:Y10" si="2">K10+1</f>
        <v>1</v>
      </c>
      <c r="M10" s="1600">
        <f t="shared" si="2"/>
        <v>2</v>
      </c>
      <c r="N10" s="1600">
        <f t="shared" si="2"/>
        <v>3</v>
      </c>
      <c r="O10" s="1600">
        <f t="shared" si="2"/>
        <v>4</v>
      </c>
      <c r="P10" s="1600">
        <f t="shared" si="2"/>
        <v>5</v>
      </c>
      <c r="Q10" s="1600">
        <f t="shared" si="2"/>
        <v>6</v>
      </c>
      <c r="R10" s="1600">
        <f t="shared" si="2"/>
        <v>7</v>
      </c>
      <c r="S10" s="1600">
        <f t="shared" si="2"/>
        <v>8</v>
      </c>
      <c r="T10" s="1600">
        <f t="shared" si="2"/>
        <v>9</v>
      </c>
      <c r="U10" s="1600">
        <f t="shared" si="2"/>
        <v>10</v>
      </c>
      <c r="V10" s="1600">
        <f t="shared" si="2"/>
        <v>11</v>
      </c>
      <c r="W10" s="1600">
        <f t="shared" si="2"/>
        <v>12</v>
      </c>
      <c r="X10" s="1600">
        <f t="shared" si="2"/>
        <v>13</v>
      </c>
      <c r="Y10" s="1600">
        <f t="shared" si="2"/>
        <v>14</v>
      </c>
      <c r="Z10" s="1600">
        <f>Y10+1</f>
        <v>15</v>
      </c>
      <c r="AA10" s="1600">
        <f t="shared" ref="AA10:AD11" si="3">Z10+1</f>
        <v>16</v>
      </c>
      <c r="AB10" s="1600">
        <f t="shared" si="3"/>
        <v>17</v>
      </c>
      <c r="AC10" s="1600">
        <f t="shared" si="3"/>
        <v>18</v>
      </c>
      <c r="AD10" s="1600">
        <f t="shared" si="3"/>
        <v>19</v>
      </c>
      <c r="AE10" s="1601" t="s">
        <v>1053</v>
      </c>
    </row>
    <row r="11" spans="1:31" ht="15.75" thickBot="1">
      <c r="A11" s="1602" t="s">
        <v>1054</v>
      </c>
      <c r="B11" s="1603" t="s">
        <v>1055</v>
      </c>
      <c r="C11" s="1604" t="s">
        <v>1147</v>
      </c>
      <c r="D11" s="1603" t="s">
        <v>1056</v>
      </c>
      <c r="E11" s="1603" t="s">
        <v>1057</v>
      </c>
      <c r="F11" s="1603" t="s">
        <v>1058</v>
      </c>
      <c r="G11" s="1603" t="s">
        <v>1059</v>
      </c>
      <c r="H11" s="1605" t="s">
        <v>1060</v>
      </c>
      <c r="I11" s="1606" t="s">
        <v>1061</v>
      </c>
      <c r="J11" s="1607" t="s">
        <v>1062</v>
      </c>
      <c r="K11" s="1608">
        <f>'7a.20YrDetails'!$J$4</f>
        <v>1</v>
      </c>
      <c r="L11" s="1608">
        <f t="shared" ref="L11:Y11" si="4">K11+1</f>
        <v>2</v>
      </c>
      <c r="M11" s="1608">
        <f t="shared" si="4"/>
        <v>3</v>
      </c>
      <c r="N11" s="1608">
        <f t="shared" si="4"/>
        <v>4</v>
      </c>
      <c r="O11" s="1608">
        <f t="shared" si="4"/>
        <v>5</v>
      </c>
      <c r="P11" s="1608">
        <f t="shared" si="4"/>
        <v>6</v>
      </c>
      <c r="Q11" s="1608">
        <f t="shared" si="4"/>
        <v>7</v>
      </c>
      <c r="R11" s="1608">
        <f t="shared" si="4"/>
        <v>8</v>
      </c>
      <c r="S11" s="1608">
        <f t="shared" si="4"/>
        <v>9</v>
      </c>
      <c r="T11" s="1608">
        <f t="shared" si="4"/>
        <v>10</v>
      </c>
      <c r="U11" s="1608">
        <f t="shared" si="4"/>
        <v>11</v>
      </c>
      <c r="V11" s="1608">
        <f t="shared" si="4"/>
        <v>12</v>
      </c>
      <c r="W11" s="1608">
        <f t="shared" si="4"/>
        <v>13</v>
      </c>
      <c r="X11" s="1608">
        <f t="shared" si="4"/>
        <v>14</v>
      </c>
      <c r="Y11" s="1608">
        <f t="shared" si="4"/>
        <v>15</v>
      </c>
      <c r="Z11" s="1608">
        <f>Y11+1</f>
        <v>16</v>
      </c>
      <c r="AA11" s="1608">
        <f t="shared" si="3"/>
        <v>17</v>
      </c>
      <c r="AB11" s="1608">
        <f t="shared" si="3"/>
        <v>18</v>
      </c>
      <c r="AC11" s="1608">
        <f t="shared" si="3"/>
        <v>19</v>
      </c>
      <c r="AD11" s="1608">
        <f t="shared" si="3"/>
        <v>20</v>
      </c>
      <c r="AE11" s="1609" t="s">
        <v>1111</v>
      </c>
    </row>
    <row r="12" spans="1:31" s="1303" customFormat="1" ht="31.5" customHeight="1">
      <c r="A12" s="1557" t="s">
        <v>1063</v>
      </c>
      <c r="B12" s="1553"/>
      <c r="C12" s="1553"/>
      <c r="D12" s="1554"/>
      <c r="E12" s="1554"/>
      <c r="F12" s="1590" t="s">
        <v>1143</v>
      </c>
      <c r="G12" s="1554"/>
      <c r="H12" s="1555"/>
      <c r="I12" s="1558"/>
      <c r="J12" s="1559"/>
      <c r="K12" s="1560"/>
      <c r="L12" s="1560"/>
      <c r="M12" s="1561"/>
      <c r="N12" s="1561"/>
      <c r="O12" s="1561"/>
      <c r="P12" s="1561"/>
      <c r="Q12" s="1561"/>
      <c r="R12" s="1561"/>
      <c r="S12" s="1561"/>
      <c r="T12" s="1561"/>
      <c r="U12" s="1561"/>
      <c r="V12" s="1561"/>
      <c r="W12" s="1561"/>
      <c r="X12" s="1561"/>
      <c r="Y12" s="1561"/>
      <c r="Z12" s="1560"/>
      <c r="AA12" s="1560"/>
      <c r="AB12" s="1561"/>
      <c r="AC12" s="1561"/>
      <c r="AD12" s="1561"/>
      <c r="AE12" s="1562"/>
    </row>
    <row r="13" spans="1:31">
      <c r="A13" s="1611"/>
      <c r="B13" s="1753"/>
      <c r="C13" s="1546"/>
      <c r="D13" s="1546"/>
      <c r="E13" s="1546"/>
      <c r="F13" s="1547"/>
      <c r="G13" s="1547"/>
      <c r="H13" s="1548"/>
      <c r="I13" s="1551"/>
      <c r="J13" s="1552"/>
      <c r="K13" s="1370">
        <v>0</v>
      </c>
      <c r="L13" s="1370">
        <v>0</v>
      </c>
      <c r="M13" s="1370">
        <v>0</v>
      </c>
      <c r="N13" s="1370">
        <v>0</v>
      </c>
      <c r="O13" s="1370">
        <v>0</v>
      </c>
      <c r="P13" s="1370">
        <v>0</v>
      </c>
      <c r="Q13" s="1370">
        <v>0</v>
      </c>
      <c r="R13" s="1370">
        <v>0</v>
      </c>
      <c r="S13" s="1370">
        <v>0</v>
      </c>
      <c r="T13" s="1370">
        <v>0</v>
      </c>
      <c r="U13" s="1370">
        <v>0</v>
      </c>
      <c r="V13" s="1370">
        <v>0</v>
      </c>
      <c r="W13" s="1370">
        <v>0</v>
      </c>
      <c r="X13" s="1370">
        <v>0</v>
      </c>
      <c r="Y13" s="1370">
        <v>0</v>
      </c>
      <c r="Z13" s="1370">
        <v>0</v>
      </c>
      <c r="AA13" s="1370">
        <v>0</v>
      </c>
      <c r="AB13" s="1370">
        <v>0</v>
      </c>
      <c r="AC13" s="1370">
        <v>0</v>
      </c>
      <c r="AD13" s="1370">
        <v>0</v>
      </c>
      <c r="AE13" s="1304">
        <f>SUM(K13:AD13)</f>
        <v>0</v>
      </c>
    </row>
    <row r="14" spans="1:31">
      <c r="A14" s="1545"/>
      <c r="B14" s="1753"/>
      <c r="C14" s="1546"/>
      <c r="D14" s="1546"/>
      <c r="E14" s="1546"/>
      <c r="F14" s="1547"/>
      <c r="G14" s="1547"/>
      <c r="H14" s="1548"/>
      <c r="I14" s="1551"/>
      <c r="J14" s="1552"/>
      <c r="K14" s="1370">
        <v>0</v>
      </c>
      <c r="L14" s="1370">
        <v>0</v>
      </c>
      <c r="M14" s="1370">
        <v>0</v>
      </c>
      <c r="N14" s="1370">
        <v>0</v>
      </c>
      <c r="O14" s="1370">
        <v>0</v>
      </c>
      <c r="P14" s="1370">
        <v>0</v>
      </c>
      <c r="Q14" s="1370">
        <v>0</v>
      </c>
      <c r="R14" s="1370">
        <v>0</v>
      </c>
      <c r="S14" s="1370">
        <v>0</v>
      </c>
      <c r="T14" s="1370">
        <v>0</v>
      </c>
      <c r="U14" s="1370">
        <v>0</v>
      </c>
      <c r="V14" s="1370">
        <v>0</v>
      </c>
      <c r="W14" s="1370">
        <v>0</v>
      </c>
      <c r="X14" s="1370">
        <v>0</v>
      </c>
      <c r="Y14" s="1370">
        <v>0</v>
      </c>
      <c r="Z14" s="1370">
        <v>0</v>
      </c>
      <c r="AA14" s="1370">
        <v>0</v>
      </c>
      <c r="AB14" s="1370">
        <v>0</v>
      </c>
      <c r="AC14" s="1370">
        <v>0</v>
      </c>
      <c r="AD14" s="1370">
        <v>0</v>
      </c>
      <c r="AE14" s="1304">
        <f t="shared" ref="AE14:AE60" si="5">SUM(K14:AD14)</f>
        <v>0</v>
      </c>
    </row>
    <row r="15" spans="1:31">
      <c r="A15" s="1545"/>
      <c r="B15" s="1754"/>
      <c r="C15" s="1549"/>
      <c r="D15" s="1546"/>
      <c r="E15" s="1546"/>
      <c r="F15" s="1547"/>
      <c r="G15" s="1547"/>
      <c r="H15" s="1548"/>
      <c r="I15" s="1551"/>
      <c r="J15" s="1552"/>
      <c r="K15" s="1370">
        <v>0</v>
      </c>
      <c r="L15" s="1370">
        <v>0</v>
      </c>
      <c r="M15" s="1370">
        <v>0</v>
      </c>
      <c r="N15" s="1370">
        <v>0</v>
      </c>
      <c r="O15" s="1370">
        <v>0</v>
      </c>
      <c r="P15" s="1370">
        <v>0</v>
      </c>
      <c r="Q15" s="1370">
        <v>0</v>
      </c>
      <c r="R15" s="1370">
        <v>0</v>
      </c>
      <c r="S15" s="1370">
        <v>0</v>
      </c>
      <c r="T15" s="1370">
        <v>0</v>
      </c>
      <c r="U15" s="1370">
        <v>0</v>
      </c>
      <c r="V15" s="1370">
        <v>0</v>
      </c>
      <c r="W15" s="1370">
        <v>0</v>
      </c>
      <c r="X15" s="1370">
        <v>0</v>
      </c>
      <c r="Y15" s="1370">
        <v>0</v>
      </c>
      <c r="Z15" s="1370">
        <v>0</v>
      </c>
      <c r="AA15" s="1370">
        <v>0</v>
      </c>
      <c r="AB15" s="1370">
        <v>0</v>
      </c>
      <c r="AC15" s="1370">
        <v>0</v>
      </c>
      <c r="AD15" s="1370">
        <v>0</v>
      </c>
      <c r="AE15" s="1304">
        <f t="shared" si="5"/>
        <v>0</v>
      </c>
    </row>
    <row r="16" spans="1:31">
      <c r="A16" s="1545"/>
      <c r="B16" s="1753"/>
      <c r="C16" s="1546"/>
      <c r="D16" s="1546"/>
      <c r="E16" s="1546"/>
      <c r="F16" s="1547"/>
      <c r="G16" s="1547"/>
      <c r="H16" s="1548"/>
      <c r="I16" s="1551"/>
      <c r="J16" s="1552"/>
      <c r="K16" s="1370">
        <v>0</v>
      </c>
      <c r="L16" s="1370">
        <v>0</v>
      </c>
      <c r="M16" s="1370">
        <v>0</v>
      </c>
      <c r="N16" s="1370">
        <v>0</v>
      </c>
      <c r="O16" s="1370">
        <v>0</v>
      </c>
      <c r="P16" s="1370">
        <v>0</v>
      </c>
      <c r="Q16" s="1370">
        <v>0</v>
      </c>
      <c r="R16" s="1370">
        <v>0</v>
      </c>
      <c r="S16" s="1370">
        <v>0</v>
      </c>
      <c r="T16" s="1370">
        <v>0</v>
      </c>
      <c r="U16" s="1370">
        <v>0</v>
      </c>
      <c r="V16" s="1370">
        <v>0</v>
      </c>
      <c r="W16" s="1370">
        <v>0</v>
      </c>
      <c r="X16" s="1370">
        <v>0</v>
      </c>
      <c r="Y16" s="1370">
        <v>0</v>
      </c>
      <c r="Z16" s="1370">
        <v>0</v>
      </c>
      <c r="AA16" s="1370">
        <v>0</v>
      </c>
      <c r="AB16" s="1370">
        <v>0</v>
      </c>
      <c r="AC16" s="1370">
        <v>0</v>
      </c>
      <c r="AD16" s="1370">
        <v>0</v>
      </c>
      <c r="AE16" s="1304">
        <f t="shared" si="5"/>
        <v>0</v>
      </c>
    </row>
    <row r="17" spans="1:31">
      <c r="A17" s="1545"/>
      <c r="B17" s="1754"/>
      <c r="C17" s="1549"/>
      <c r="D17" s="1546"/>
      <c r="E17" s="1546"/>
      <c r="F17" s="1547"/>
      <c r="G17" s="1547"/>
      <c r="H17" s="1548"/>
      <c r="I17" s="1551"/>
      <c r="J17" s="1552"/>
      <c r="K17" s="1370">
        <v>0</v>
      </c>
      <c r="L17" s="1370">
        <v>0</v>
      </c>
      <c r="M17" s="1370">
        <v>0</v>
      </c>
      <c r="N17" s="1370">
        <v>0</v>
      </c>
      <c r="O17" s="1370">
        <v>0</v>
      </c>
      <c r="P17" s="1370">
        <v>0</v>
      </c>
      <c r="Q17" s="1370">
        <v>0</v>
      </c>
      <c r="R17" s="1370">
        <v>0</v>
      </c>
      <c r="S17" s="1370">
        <v>0</v>
      </c>
      <c r="T17" s="1370">
        <v>0</v>
      </c>
      <c r="U17" s="1370">
        <v>0</v>
      </c>
      <c r="V17" s="1370">
        <v>0</v>
      </c>
      <c r="W17" s="1370">
        <v>0</v>
      </c>
      <c r="X17" s="1370">
        <v>0</v>
      </c>
      <c r="Y17" s="1370">
        <v>0</v>
      </c>
      <c r="Z17" s="1370">
        <v>0</v>
      </c>
      <c r="AA17" s="1370">
        <v>0</v>
      </c>
      <c r="AB17" s="1370">
        <v>0</v>
      </c>
      <c r="AC17" s="1370">
        <v>0</v>
      </c>
      <c r="AD17" s="1370">
        <v>0</v>
      </c>
      <c r="AE17" s="1304">
        <f t="shared" si="5"/>
        <v>0</v>
      </c>
    </row>
    <row r="18" spans="1:31">
      <c r="A18" s="1545"/>
      <c r="B18" s="1753"/>
      <c r="C18" s="1546"/>
      <c r="D18" s="1546"/>
      <c r="E18" s="1546"/>
      <c r="F18" s="1547"/>
      <c r="G18" s="1547"/>
      <c r="H18" s="1548"/>
      <c r="I18" s="1551"/>
      <c r="J18" s="1552"/>
      <c r="K18" s="1370">
        <v>0</v>
      </c>
      <c r="L18" s="1370">
        <v>0</v>
      </c>
      <c r="M18" s="1370">
        <v>0</v>
      </c>
      <c r="N18" s="1370">
        <v>0</v>
      </c>
      <c r="O18" s="1370">
        <v>0</v>
      </c>
      <c r="P18" s="1370">
        <v>0</v>
      </c>
      <c r="Q18" s="1370">
        <v>0</v>
      </c>
      <c r="R18" s="1370">
        <v>0</v>
      </c>
      <c r="S18" s="1370">
        <v>0</v>
      </c>
      <c r="T18" s="1370">
        <v>0</v>
      </c>
      <c r="U18" s="1370">
        <v>0</v>
      </c>
      <c r="V18" s="1370">
        <v>0</v>
      </c>
      <c r="W18" s="1370">
        <v>0</v>
      </c>
      <c r="X18" s="1370">
        <v>0</v>
      </c>
      <c r="Y18" s="1370">
        <v>0</v>
      </c>
      <c r="Z18" s="1370">
        <v>0</v>
      </c>
      <c r="AA18" s="1370">
        <v>0</v>
      </c>
      <c r="AB18" s="1370">
        <v>0</v>
      </c>
      <c r="AC18" s="1370">
        <v>0</v>
      </c>
      <c r="AD18" s="1370">
        <v>0</v>
      </c>
      <c r="AE18" s="1304">
        <f t="shared" si="5"/>
        <v>0</v>
      </c>
    </row>
    <row r="19" spans="1:31">
      <c r="A19" s="1545"/>
      <c r="B19" s="1753"/>
      <c r="C19" s="1546"/>
      <c r="D19" s="1546"/>
      <c r="E19" s="1546"/>
      <c r="F19" s="1547"/>
      <c r="G19" s="1547"/>
      <c r="H19" s="1548"/>
      <c r="I19" s="1551"/>
      <c r="J19" s="1552"/>
      <c r="K19" s="1370">
        <v>0</v>
      </c>
      <c r="L19" s="1370">
        <v>0</v>
      </c>
      <c r="M19" s="1370">
        <v>0</v>
      </c>
      <c r="N19" s="1370">
        <v>0</v>
      </c>
      <c r="O19" s="1370">
        <v>0</v>
      </c>
      <c r="P19" s="1370">
        <v>0</v>
      </c>
      <c r="Q19" s="1370">
        <v>0</v>
      </c>
      <c r="R19" s="1370">
        <v>0</v>
      </c>
      <c r="S19" s="1370">
        <v>0</v>
      </c>
      <c r="T19" s="1370">
        <v>0</v>
      </c>
      <c r="U19" s="1370">
        <v>0</v>
      </c>
      <c r="V19" s="1370">
        <v>0</v>
      </c>
      <c r="W19" s="1370">
        <v>0</v>
      </c>
      <c r="X19" s="1370">
        <v>0</v>
      </c>
      <c r="Y19" s="1370">
        <v>0</v>
      </c>
      <c r="Z19" s="1370">
        <v>0</v>
      </c>
      <c r="AA19" s="1370">
        <v>0</v>
      </c>
      <c r="AB19" s="1370">
        <v>0</v>
      </c>
      <c r="AC19" s="1370">
        <v>0</v>
      </c>
      <c r="AD19" s="1370">
        <v>0</v>
      </c>
      <c r="AE19" s="1304">
        <f t="shared" si="5"/>
        <v>0</v>
      </c>
    </row>
    <row r="20" spans="1:31">
      <c r="A20" s="1545"/>
      <c r="B20" s="1753"/>
      <c r="C20" s="1546"/>
      <c r="D20" s="1546"/>
      <c r="E20" s="1546"/>
      <c r="F20" s="1547"/>
      <c r="G20" s="1547"/>
      <c r="H20" s="1548"/>
      <c r="I20" s="1551"/>
      <c r="J20" s="1552"/>
      <c r="K20" s="1370">
        <v>0</v>
      </c>
      <c r="L20" s="1370">
        <v>0</v>
      </c>
      <c r="M20" s="1370">
        <v>0</v>
      </c>
      <c r="N20" s="1370">
        <v>0</v>
      </c>
      <c r="O20" s="1370">
        <v>0</v>
      </c>
      <c r="P20" s="1370">
        <v>0</v>
      </c>
      <c r="Q20" s="1370">
        <v>0</v>
      </c>
      <c r="R20" s="1370">
        <v>0</v>
      </c>
      <c r="S20" s="1370">
        <v>0</v>
      </c>
      <c r="T20" s="1370">
        <v>0</v>
      </c>
      <c r="U20" s="1370">
        <v>0</v>
      </c>
      <c r="V20" s="1370">
        <v>0</v>
      </c>
      <c r="W20" s="1370">
        <v>0</v>
      </c>
      <c r="X20" s="1370">
        <v>0</v>
      </c>
      <c r="Y20" s="1370">
        <v>0</v>
      </c>
      <c r="Z20" s="1370">
        <v>0</v>
      </c>
      <c r="AA20" s="1370">
        <v>0</v>
      </c>
      <c r="AB20" s="1370">
        <v>0</v>
      </c>
      <c r="AC20" s="1370">
        <v>0</v>
      </c>
      <c r="AD20" s="1370">
        <v>0</v>
      </c>
      <c r="AE20" s="1304">
        <f t="shared" si="5"/>
        <v>0</v>
      </c>
    </row>
    <row r="21" spans="1:31">
      <c r="A21" s="1545"/>
      <c r="B21" s="1753"/>
      <c r="C21" s="1546"/>
      <c r="D21" s="1546"/>
      <c r="E21" s="1546"/>
      <c r="F21" s="1547"/>
      <c r="G21" s="1547"/>
      <c r="H21" s="1548"/>
      <c r="I21" s="1551"/>
      <c r="J21" s="1552"/>
      <c r="K21" s="1370">
        <v>0</v>
      </c>
      <c r="L21" s="1370">
        <v>0</v>
      </c>
      <c r="M21" s="1370">
        <v>0</v>
      </c>
      <c r="N21" s="1370">
        <v>0</v>
      </c>
      <c r="O21" s="1370">
        <v>0</v>
      </c>
      <c r="P21" s="1370">
        <v>0</v>
      </c>
      <c r="Q21" s="1370">
        <v>0</v>
      </c>
      <c r="R21" s="1370">
        <v>0</v>
      </c>
      <c r="S21" s="1370">
        <v>0</v>
      </c>
      <c r="T21" s="1370">
        <v>0</v>
      </c>
      <c r="U21" s="1370">
        <v>0</v>
      </c>
      <c r="V21" s="1370">
        <v>0</v>
      </c>
      <c r="W21" s="1370">
        <v>0</v>
      </c>
      <c r="X21" s="1370">
        <v>0</v>
      </c>
      <c r="Y21" s="1370">
        <v>0</v>
      </c>
      <c r="Z21" s="1370">
        <v>0</v>
      </c>
      <c r="AA21" s="1370">
        <v>0</v>
      </c>
      <c r="AB21" s="1370">
        <v>0</v>
      </c>
      <c r="AC21" s="1370">
        <v>0</v>
      </c>
      <c r="AD21" s="1370">
        <v>0</v>
      </c>
      <c r="AE21" s="1304">
        <f t="shared" si="5"/>
        <v>0</v>
      </c>
    </row>
    <row r="22" spans="1:31">
      <c r="A22" s="1545"/>
      <c r="B22" s="1753"/>
      <c r="C22" s="1546"/>
      <c r="D22" s="1546"/>
      <c r="E22" s="1546"/>
      <c r="F22" s="1547"/>
      <c r="G22" s="1547"/>
      <c r="H22" s="1548"/>
      <c r="I22" s="1551"/>
      <c r="J22" s="1552"/>
      <c r="K22" s="1370">
        <v>0</v>
      </c>
      <c r="L22" s="1370">
        <v>0</v>
      </c>
      <c r="M22" s="1370">
        <v>0</v>
      </c>
      <c r="N22" s="1370">
        <v>0</v>
      </c>
      <c r="O22" s="1370">
        <v>0</v>
      </c>
      <c r="P22" s="1370">
        <v>0</v>
      </c>
      <c r="Q22" s="1370">
        <v>0</v>
      </c>
      <c r="R22" s="1370">
        <v>0</v>
      </c>
      <c r="S22" s="1370">
        <v>0</v>
      </c>
      <c r="T22" s="1370">
        <v>0</v>
      </c>
      <c r="U22" s="1370">
        <v>0</v>
      </c>
      <c r="V22" s="1370">
        <v>0</v>
      </c>
      <c r="W22" s="1370">
        <v>0</v>
      </c>
      <c r="X22" s="1370">
        <v>0</v>
      </c>
      <c r="Y22" s="1370">
        <v>0</v>
      </c>
      <c r="Z22" s="1370">
        <v>0</v>
      </c>
      <c r="AA22" s="1370">
        <v>0</v>
      </c>
      <c r="AB22" s="1370">
        <v>0</v>
      </c>
      <c r="AC22" s="1370">
        <v>0</v>
      </c>
      <c r="AD22" s="1370">
        <v>0</v>
      </c>
      <c r="AE22" s="1304">
        <f t="shared" si="5"/>
        <v>0</v>
      </c>
    </row>
    <row r="23" spans="1:31">
      <c r="A23" s="1545"/>
      <c r="B23" s="1755"/>
      <c r="C23" s="1545"/>
      <c r="D23" s="1546"/>
      <c r="E23" s="1546"/>
      <c r="F23" s="1547"/>
      <c r="G23" s="1547"/>
      <c r="H23" s="1548"/>
      <c r="I23" s="1551"/>
      <c r="J23" s="1552"/>
      <c r="K23" s="1370">
        <v>0</v>
      </c>
      <c r="L23" s="1370">
        <v>0</v>
      </c>
      <c r="M23" s="1370">
        <v>0</v>
      </c>
      <c r="N23" s="1370">
        <v>0</v>
      </c>
      <c r="O23" s="1370">
        <v>0</v>
      </c>
      <c r="P23" s="1370">
        <v>0</v>
      </c>
      <c r="Q23" s="1370">
        <v>0</v>
      </c>
      <c r="R23" s="1370">
        <v>0</v>
      </c>
      <c r="S23" s="1370">
        <v>0</v>
      </c>
      <c r="T23" s="1370">
        <v>0</v>
      </c>
      <c r="U23" s="1370">
        <v>0</v>
      </c>
      <c r="V23" s="1370">
        <v>0</v>
      </c>
      <c r="W23" s="1370">
        <v>0</v>
      </c>
      <c r="X23" s="1370">
        <v>0</v>
      </c>
      <c r="Y23" s="1370">
        <v>0</v>
      </c>
      <c r="Z23" s="1370">
        <v>0</v>
      </c>
      <c r="AA23" s="1370">
        <v>0</v>
      </c>
      <c r="AB23" s="1370">
        <v>0</v>
      </c>
      <c r="AC23" s="1370">
        <v>0</v>
      </c>
      <c r="AD23" s="1370">
        <v>0</v>
      </c>
      <c r="AE23" s="1304">
        <f t="shared" si="5"/>
        <v>0</v>
      </c>
    </row>
    <row r="24" spans="1:31">
      <c r="A24" s="1545"/>
      <c r="B24" s="1753"/>
      <c r="C24" s="1546"/>
      <c r="D24" s="1546"/>
      <c r="E24" s="1546"/>
      <c r="F24" s="1547"/>
      <c r="G24" s="1547"/>
      <c r="H24" s="1548"/>
      <c r="I24" s="1551"/>
      <c r="J24" s="1552"/>
      <c r="K24" s="1370">
        <v>0</v>
      </c>
      <c r="L24" s="1370">
        <v>0</v>
      </c>
      <c r="M24" s="1370">
        <v>0</v>
      </c>
      <c r="N24" s="1370">
        <v>0</v>
      </c>
      <c r="O24" s="1370">
        <v>0</v>
      </c>
      <c r="P24" s="1370">
        <v>0</v>
      </c>
      <c r="Q24" s="1370">
        <v>0</v>
      </c>
      <c r="R24" s="1370">
        <v>0</v>
      </c>
      <c r="S24" s="1370">
        <v>0</v>
      </c>
      <c r="T24" s="1370">
        <v>0</v>
      </c>
      <c r="U24" s="1370">
        <v>0</v>
      </c>
      <c r="V24" s="1370">
        <v>0</v>
      </c>
      <c r="W24" s="1370">
        <v>0</v>
      </c>
      <c r="X24" s="1370">
        <v>0</v>
      </c>
      <c r="Y24" s="1370">
        <v>0</v>
      </c>
      <c r="Z24" s="1370">
        <v>0</v>
      </c>
      <c r="AA24" s="1370">
        <v>0</v>
      </c>
      <c r="AB24" s="1370">
        <v>0</v>
      </c>
      <c r="AC24" s="1370">
        <v>0</v>
      </c>
      <c r="AD24" s="1370">
        <v>0</v>
      </c>
      <c r="AE24" s="1304">
        <f t="shared" si="5"/>
        <v>0</v>
      </c>
    </row>
    <row r="25" spans="1:31">
      <c r="A25" s="1545"/>
      <c r="B25" s="1753"/>
      <c r="C25" s="1546"/>
      <c r="D25" s="1546"/>
      <c r="E25" s="1546"/>
      <c r="F25" s="1547"/>
      <c r="G25" s="1547"/>
      <c r="H25" s="1548"/>
      <c r="I25" s="1551"/>
      <c r="J25" s="1552"/>
      <c r="K25" s="1370">
        <v>0</v>
      </c>
      <c r="L25" s="1370">
        <v>0</v>
      </c>
      <c r="M25" s="1370">
        <v>0</v>
      </c>
      <c r="N25" s="1370">
        <v>0</v>
      </c>
      <c r="O25" s="1370">
        <v>0</v>
      </c>
      <c r="P25" s="1370">
        <v>0</v>
      </c>
      <c r="Q25" s="1370">
        <v>0</v>
      </c>
      <c r="R25" s="1370">
        <v>0</v>
      </c>
      <c r="S25" s="1370">
        <v>0</v>
      </c>
      <c r="T25" s="1370">
        <v>0</v>
      </c>
      <c r="U25" s="1370">
        <v>0</v>
      </c>
      <c r="V25" s="1370">
        <v>0</v>
      </c>
      <c r="W25" s="1370">
        <v>0</v>
      </c>
      <c r="X25" s="1370">
        <v>0</v>
      </c>
      <c r="Y25" s="1370">
        <v>0</v>
      </c>
      <c r="Z25" s="1370">
        <v>0</v>
      </c>
      <c r="AA25" s="1370">
        <v>0</v>
      </c>
      <c r="AB25" s="1370">
        <v>0</v>
      </c>
      <c r="AC25" s="1370">
        <v>0</v>
      </c>
      <c r="AD25" s="1370">
        <v>0</v>
      </c>
      <c r="AE25" s="1304">
        <f>SUM(K25:AD25)</f>
        <v>0</v>
      </c>
    </row>
    <row r="26" spans="1:31">
      <c r="A26" s="1545"/>
      <c r="B26" s="1755"/>
      <c r="C26" s="1545"/>
      <c r="D26" s="1546"/>
      <c r="E26" s="1546"/>
      <c r="F26" s="1547"/>
      <c r="G26" s="1547"/>
      <c r="H26" s="1548"/>
      <c r="I26" s="1551"/>
      <c r="J26" s="1552"/>
      <c r="K26" s="1370">
        <v>0</v>
      </c>
      <c r="L26" s="1370">
        <v>0</v>
      </c>
      <c r="M26" s="1370">
        <v>0</v>
      </c>
      <c r="N26" s="1370">
        <v>0</v>
      </c>
      <c r="O26" s="1370">
        <v>0</v>
      </c>
      <c r="P26" s="1370">
        <v>0</v>
      </c>
      <c r="Q26" s="1370">
        <v>0</v>
      </c>
      <c r="R26" s="1370">
        <v>0</v>
      </c>
      <c r="S26" s="1370">
        <v>0</v>
      </c>
      <c r="T26" s="1370">
        <v>0</v>
      </c>
      <c r="U26" s="1370">
        <v>0</v>
      </c>
      <c r="V26" s="1370">
        <v>0</v>
      </c>
      <c r="W26" s="1370">
        <v>0</v>
      </c>
      <c r="X26" s="1370">
        <v>0</v>
      </c>
      <c r="Y26" s="1370">
        <v>0</v>
      </c>
      <c r="Z26" s="1370">
        <v>0</v>
      </c>
      <c r="AA26" s="1370">
        <v>0</v>
      </c>
      <c r="AB26" s="1370">
        <v>0</v>
      </c>
      <c r="AC26" s="1370">
        <v>0</v>
      </c>
      <c r="AD26" s="1370">
        <v>0</v>
      </c>
      <c r="AE26" s="1304">
        <f t="shared" si="5"/>
        <v>0</v>
      </c>
    </row>
    <row r="27" spans="1:31">
      <c r="A27" s="1545"/>
      <c r="B27" s="1753"/>
      <c r="C27" s="1546"/>
      <c r="D27" s="1546"/>
      <c r="E27" s="1546"/>
      <c r="F27" s="1547"/>
      <c r="G27" s="1547"/>
      <c r="H27" s="1548"/>
      <c r="I27" s="1551"/>
      <c r="J27" s="1552"/>
      <c r="K27" s="1370">
        <v>0</v>
      </c>
      <c r="L27" s="1370">
        <v>0</v>
      </c>
      <c r="M27" s="1370">
        <v>0</v>
      </c>
      <c r="N27" s="1370">
        <v>0</v>
      </c>
      <c r="O27" s="1370">
        <v>0</v>
      </c>
      <c r="P27" s="1370">
        <v>0</v>
      </c>
      <c r="Q27" s="1370">
        <v>0</v>
      </c>
      <c r="R27" s="1370">
        <v>0</v>
      </c>
      <c r="S27" s="1370">
        <v>0</v>
      </c>
      <c r="T27" s="1370">
        <v>0</v>
      </c>
      <c r="U27" s="1370">
        <v>0</v>
      </c>
      <c r="V27" s="1370">
        <v>0</v>
      </c>
      <c r="W27" s="1370">
        <v>0</v>
      </c>
      <c r="X27" s="1370">
        <v>0</v>
      </c>
      <c r="Y27" s="1370">
        <v>0</v>
      </c>
      <c r="Z27" s="1370">
        <v>0</v>
      </c>
      <c r="AA27" s="1370">
        <v>0</v>
      </c>
      <c r="AB27" s="1370">
        <v>0</v>
      </c>
      <c r="AC27" s="1370">
        <v>0</v>
      </c>
      <c r="AD27" s="1370">
        <v>0</v>
      </c>
      <c r="AE27" s="1304">
        <f t="shared" si="5"/>
        <v>0</v>
      </c>
    </row>
    <row r="28" spans="1:31">
      <c r="A28" s="1545"/>
      <c r="B28" s="1753"/>
      <c r="C28" s="1546"/>
      <c r="D28" s="1546"/>
      <c r="E28" s="1546"/>
      <c r="F28" s="1547"/>
      <c r="G28" s="1547"/>
      <c r="H28" s="1548"/>
      <c r="I28" s="1551"/>
      <c r="J28" s="1552"/>
      <c r="K28" s="1370">
        <v>0</v>
      </c>
      <c r="L28" s="1370">
        <v>0</v>
      </c>
      <c r="M28" s="1370">
        <v>0</v>
      </c>
      <c r="N28" s="1370">
        <v>0</v>
      </c>
      <c r="O28" s="1370">
        <v>0</v>
      </c>
      <c r="P28" s="1370">
        <v>0</v>
      </c>
      <c r="Q28" s="1370">
        <v>0</v>
      </c>
      <c r="R28" s="1370">
        <v>0</v>
      </c>
      <c r="S28" s="1370">
        <v>0</v>
      </c>
      <c r="T28" s="1370">
        <v>0</v>
      </c>
      <c r="U28" s="1370">
        <v>0</v>
      </c>
      <c r="V28" s="1370">
        <v>0</v>
      </c>
      <c r="W28" s="1370">
        <v>0</v>
      </c>
      <c r="X28" s="1370">
        <v>0</v>
      </c>
      <c r="Y28" s="1370">
        <v>0</v>
      </c>
      <c r="Z28" s="1370">
        <v>0</v>
      </c>
      <c r="AA28" s="1370">
        <v>0</v>
      </c>
      <c r="AB28" s="1370">
        <v>0</v>
      </c>
      <c r="AC28" s="1370">
        <v>0</v>
      </c>
      <c r="AD28" s="1370">
        <v>0</v>
      </c>
      <c r="AE28" s="1304">
        <f t="shared" si="5"/>
        <v>0</v>
      </c>
    </row>
    <row r="29" spans="1:31">
      <c r="A29" s="1545"/>
      <c r="B29" s="1753"/>
      <c r="C29" s="1546"/>
      <c r="D29" s="1546"/>
      <c r="E29" s="1545"/>
      <c r="F29" s="1547"/>
      <c r="G29" s="1547"/>
      <c r="H29" s="1548"/>
      <c r="I29" s="1551"/>
      <c r="J29" s="1552"/>
      <c r="K29" s="1370">
        <v>0</v>
      </c>
      <c r="L29" s="1370">
        <v>0</v>
      </c>
      <c r="M29" s="1370">
        <v>0</v>
      </c>
      <c r="N29" s="1370">
        <v>0</v>
      </c>
      <c r="O29" s="1370">
        <v>0</v>
      </c>
      <c r="P29" s="1370">
        <v>0</v>
      </c>
      <c r="Q29" s="1370">
        <v>0</v>
      </c>
      <c r="R29" s="1370">
        <v>0</v>
      </c>
      <c r="S29" s="1370">
        <v>0</v>
      </c>
      <c r="T29" s="1370">
        <v>0</v>
      </c>
      <c r="U29" s="1370">
        <v>0</v>
      </c>
      <c r="V29" s="1370">
        <v>0</v>
      </c>
      <c r="W29" s="1370">
        <v>0</v>
      </c>
      <c r="X29" s="1370">
        <v>0</v>
      </c>
      <c r="Y29" s="1370">
        <v>0</v>
      </c>
      <c r="Z29" s="1370">
        <v>0</v>
      </c>
      <c r="AA29" s="1370">
        <v>0</v>
      </c>
      <c r="AB29" s="1370">
        <v>0</v>
      </c>
      <c r="AC29" s="1370">
        <v>0</v>
      </c>
      <c r="AD29" s="1370">
        <v>0</v>
      </c>
      <c r="AE29" s="1304">
        <f t="shared" si="5"/>
        <v>0</v>
      </c>
    </row>
    <row r="30" spans="1:31">
      <c r="A30" s="1545"/>
      <c r="B30" s="1755"/>
      <c r="C30" s="1545"/>
      <c r="D30" s="1545"/>
      <c r="E30" s="1545"/>
      <c r="F30" s="1550"/>
      <c r="G30" s="1550"/>
      <c r="H30" s="1548"/>
      <c r="I30" s="1551"/>
      <c r="J30" s="1552"/>
      <c r="K30" s="1370">
        <v>0</v>
      </c>
      <c r="L30" s="1370">
        <v>0</v>
      </c>
      <c r="M30" s="1370">
        <v>0</v>
      </c>
      <c r="N30" s="1370">
        <v>0</v>
      </c>
      <c r="O30" s="1370">
        <v>0</v>
      </c>
      <c r="P30" s="1370">
        <v>0</v>
      </c>
      <c r="Q30" s="1370">
        <v>0</v>
      </c>
      <c r="R30" s="1370">
        <v>0</v>
      </c>
      <c r="S30" s="1370">
        <v>0</v>
      </c>
      <c r="T30" s="1370">
        <v>0</v>
      </c>
      <c r="U30" s="1370">
        <v>0</v>
      </c>
      <c r="V30" s="1370">
        <v>0</v>
      </c>
      <c r="W30" s="1370">
        <v>0</v>
      </c>
      <c r="X30" s="1370">
        <v>0</v>
      </c>
      <c r="Y30" s="1370">
        <v>0</v>
      </c>
      <c r="Z30" s="1370">
        <v>0</v>
      </c>
      <c r="AA30" s="1370">
        <v>0</v>
      </c>
      <c r="AB30" s="1370">
        <v>0</v>
      </c>
      <c r="AC30" s="1370">
        <v>0</v>
      </c>
      <c r="AD30" s="1370">
        <v>0</v>
      </c>
      <c r="AE30" s="1304">
        <f t="shared" si="5"/>
        <v>0</v>
      </c>
    </row>
    <row r="31" spans="1:31">
      <c r="A31" s="1545"/>
      <c r="B31" s="1753"/>
      <c r="C31" s="1546"/>
      <c r="D31" s="1546"/>
      <c r="E31" s="1546"/>
      <c r="F31" s="1547"/>
      <c r="G31" s="1547"/>
      <c r="H31" s="1548"/>
      <c r="I31" s="1551"/>
      <c r="J31" s="1552"/>
      <c r="K31" s="1370">
        <v>0</v>
      </c>
      <c r="L31" s="1370">
        <v>0</v>
      </c>
      <c r="M31" s="1370">
        <v>0</v>
      </c>
      <c r="N31" s="1370">
        <v>0</v>
      </c>
      <c r="O31" s="1370">
        <v>0</v>
      </c>
      <c r="P31" s="1370">
        <v>0</v>
      </c>
      <c r="Q31" s="1370">
        <v>0</v>
      </c>
      <c r="R31" s="1370">
        <v>0</v>
      </c>
      <c r="S31" s="1370">
        <v>0</v>
      </c>
      <c r="T31" s="1370">
        <v>0</v>
      </c>
      <c r="U31" s="1370">
        <v>0</v>
      </c>
      <c r="V31" s="1370">
        <v>0</v>
      </c>
      <c r="W31" s="1370">
        <v>0</v>
      </c>
      <c r="X31" s="1370">
        <v>0</v>
      </c>
      <c r="Y31" s="1370">
        <v>0</v>
      </c>
      <c r="Z31" s="1370">
        <v>0</v>
      </c>
      <c r="AA31" s="1370">
        <v>0</v>
      </c>
      <c r="AB31" s="1370">
        <v>0</v>
      </c>
      <c r="AC31" s="1370">
        <v>0</v>
      </c>
      <c r="AD31" s="1370">
        <v>0</v>
      </c>
      <c r="AE31" s="1304">
        <f t="shared" si="5"/>
        <v>0</v>
      </c>
    </row>
    <row r="32" spans="1:31">
      <c r="A32" s="1545"/>
      <c r="B32" s="1753"/>
      <c r="C32" s="1546"/>
      <c r="D32" s="1546"/>
      <c r="E32" s="1546"/>
      <c r="F32" s="1547"/>
      <c r="G32" s="1547"/>
      <c r="H32" s="1548"/>
      <c r="I32" s="1551"/>
      <c r="J32" s="1552"/>
      <c r="K32" s="1370">
        <v>0</v>
      </c>
      <c r="L32" s="1370">
        <v>0</v>
      </c>
      <c r="M32" s="1370">
        <v>0</v>
      </c>
      <c r="N32" s="1370">
        <v>0</v>
      </c>
      <c r="O32" s="1370">
        <v>0</v>
      </c>
      <c r="P32" s="1370">
        <v>0</v>
      </c>
      <c r="Q32" s="1370">
        <v>0</v>
      </c>
      <c r="R32" s="1370">
        <v>0</v>
      </c>
      <c r="S32" s="1370">
        <v>0</v>
      </c>
      <c r="T32" s="1370">
        <v>0</v>
      </c>
      <c r="U32" s="1370">
        <v>0</v>
      </c>
      <c r="V32" s="1370">
        <v>0</v>
      </c>
      <c r="W32" s="1370">
        <v>0</v>
      </c>
      <c r="X32" s="1370">
        <v>0</v>
      </c>
      <c r="Y32" s="1370">
        <v>0</v>
      </c>
      <c r="Z32" s="1370">
        <v>0</v>
      </c>
      <c r="AA32" s="1370">
        <v>0</v>
      </c>
      <c r="AB32" s="1370">
        <v>0</v>
      </c>
      <c r="AC32" s="1370">
        <v>0</v>
      </c>
      <c r="AD32" s="1370">
        <v>0</v>
      </c>
      <c r="AE32" s="1304">
        <f t="shared" si="5"/>
        <v>0</v>
      </c>
    </row>
    <row r="33" spans="1:31">
      <c r="A33" s="1545"/>
      <c r="B33" s="1755"/>
      <c r="C33" s="1545"/>
      <c r="D33" s="1546"/>
      <c r="E33" s="1546"/>
      <c r="F33" s="1547"/>
      <c r="G33" s="1547"/>
      <c r="H33" s="1548"/>
      <c r="I33" s="1551"/>
      <c r="J33" s="1552"/>
      <c r="K33" s="1370">
        <v>0</v>
      </c>
      <c r="L33" s="1370">
        <v>0</v>
      </c>
      <c r="M33" s="1370">
        <v>0</v>
      </c>
      <c r="N33" s="1370">
        <v>0</v>
      </c>
      <c r="O33" s="1370">
        <v>0</v>
      </c>
      <c r="P33" s="1370">
        <v>0</v>
      </c>
      <c r="Q33" s="1370">
        <v>0</v>
      </c>
      <c r="R33" s="1370">
        <v>0</v>
      </c>
      <c r="S33" s="1370">
        <v>0</v>
      </c>
      <c r="T33" s="1370">
        <v>0</v>
      </c>
      <c r="U33" s="1370">
        <v>0</v>
      </c>
      <c r="V33" s="1370">
        <v>0</v>
      </c>
      <c r="W33" s="1370">
        <v>0</v>
      </c>
      <c r="X33" s="1370">
        <v>0</v>
      </c>
      <c r="Y33" s="1370">
        <v>0</v>
      </c>
      <c r="Z33" s="1370">
        <v>0</v>
      </c>
      <c r="AA33" s="1370">
        <v>0</v>
      </c>
      <c r="AB33" s="1370">
        <v>0</v>
      </c>
      <c r="AC33" s="1370">
        <v>0</v>
      </c>
      <c r="AD33" s="1370">
        <v>0</v>
      </c>
      <c r="AE33" s="1304">
        <f t="shared" si="5"/>
        <v>0</v>
      </c>
    </row>
    <row r="34" spans="1:31">
      <c r="A34" s="1545"/>
      <c r="B34" s="1755"/>
      <c r="C34" s="1545"/>
      <c r="D34" s="1546"/>
      <c r="E34" s="1546"/>
      <c r="F34" s="1547"/>
      <c r="G34" s="1547"/>
      <c r="H34" s="1548"/>
      <c r="I34" s="1551"/>
      <c r="J34" s="1552"/>
      <c r="K34" s="1370">
        <v>0</v>
      </c>
      <c r="L34" s="1370">
        <v>0</v>
      </c>
      <c r="M34" s="1370">
        <v>0</v>
      </c>
      <c r="N34" s="1370">
        <v>0</v>
      </c>
      <c r="O34" s="1370">
        <v>0</v>
      </c>
      <c r="P34" s="1370">
        <v>0</v>
      </c>
      <c r="Q34" s="1370">
        <v>0</v>
      </c>
      <c r="R34" s="1370">
        <v>0</v>
      </c>
      <c r="S34" s="1370">
        <v>0</v>
      </c>
      <c r="T34" s="1370">
        <v>0</v>
      </c>
      <c r="U34" s="1370">
        <v>0</v>
      </c>
      <c r="V34" s="1370">
        <v>0</v>
      </c>
      <c r="W34" s="1370">
        <v>0</v>
      </c>
      <c r="X34" s="1370">
        <v>0</v>
      </c>
      <c r="Y34" s="1370">
        <v>0</v>
      </c>
      <c r="Z34" s="1370">
        <v>0</v>
      </c>
      <c r="AA34" s="1370">
        <v>0</v>
      </c>
      <c r="AB34" s="1370">
        <v>0</v>
      </c>
      <c r="AC34" s="1370">
        <v>0</v>
      </c>
      <c r="AD34" s="1370">
        <v>0</v>
      </c>
      <c r="AE34" s="1304">
        <f t="shared" si="5"/>
        <v>0</v>
      </c>
    </row>
    <row r="35" spans="1:31">
      <c r="A35" s="1545"/>
      <c r="B35" s="1755"/>
      <c r="C35" s="1545"/>
      <c r="D35" s="1546"/>
      <c r="E35" s="1546"/>
      <c r="F35" s="1547"/>
      <c r="G35" s="1547"/>
      <c r="H35" s="1548"/>
      <c r="I35" s="1551"/>
      <c r="J35" s="1552"/>
      <c r="K35" s="1370">
        <v>0</v>
      </c>
      <c r="L35" s="1370">
        <v>0</v>
      </c>
      <c r="M35" s="1370">
        <v>0</v>
      </c>
      <c r="N35" s="1370">
        <v>0</v>
      </c>
      <c r="O35" s="1370">
        <v>0</v>
      </c>
      <c r="P35" s="1370">
        <v>0</v>
      </c>
      <c r="Q35" s="1370">
        <v>0</v>
      </c>
      <c r="R35" s="1370">
        <v>0</v>
      </c>
      <c r="S35" s="1370">
        <v>0</v>
      </c>
      <c r="T35" s="1370">
        <v>0</v>
      </c>
      <c r="U35" s="1370">
        <v>0</v>
      </c>
      <c r="V35" s="1370">
        <v>0</v>
      </c>
      <c r="W35" s="1370">
        <v>0</v>
      </c>
      <c r="X35" s="1370">
        <v>0</v>
      </c>
      <c r="Y35" s="1370">
        <v>0</v>
      </c>
      <c r="Z35" s="1370">
        <v>0</v>
      </c>
      <c r="AA35" s="1370">
        <v>0</v>
      </c>
      <c r="AB35" s="1370">
        <v>0</v>
      </c>
      <c r="AC35" s="1370">
        <v>0</v>
      </c>
      <c r="AD35" s="1370">
        <v>0</v>
      </c>
      <c r="AE35" s="1304">
        <f t="shared" si="5"/>
        <v>0</v>
      </c>
    </row>
    <row r="36" spans="1:31">
      <c r="A36" s="1545"/>
      <c r="B36" s="1754"/>
      <c r="C36" s="1549"/>
      <c r="D36" s="1546"/>
      <c r="E36" s="1546"/>
      <c r="F36" s="1547"/>
      <c r="G36" s="1547"/>
      <c r="H36" s="1548"/>
      <c r="I36" s="1551"/>
      <c r="J36" s="1552"/>
      <c r="K36" s="1370">
        <v>0</v>
      </c>
      <c r="L36" s="1370">
        <v>0</v>
      </c>
      <c r="M36" s="1370">
        <v>0</v>
      </c>
      <c r="N36" s="1370">
        <v>0</v>
      </c>
      <c r="O36" s="1370">
        <v>0</v>
      </c>
      <c r="P36" s="1370">
        <v>0</v>
      </c>
      <c r="Q36" s="1370">
        <v>0</v>
      </c>
      <c r="R36" s="1370">
        <v>0</v>
      </c>
      <c r="S36" s="1370">
        <v>0</v>
      </c>
      <c r="T36" s="1370">
        <v>0</v>
      </c>
      <c r="U36" s="1370">
        <v>0</v>
      </c>
      <c r="V36" s="1370">
        <v>0</v>
      </c>
      <c r="W36" s="1370">
        <v>0</v>
      </c>
      <c r="X36" s="1370">
        <v>0</v>
      </c>
      <c r="Y36" s="1370">
        <v>0</v>
      </c>
      <c r="Z36" s="1370">
        <v>0</v>
      </c>
      <c r="AA36" s="1370">
        <v>0</v>
      </c>
      <c r="AB36" s="1370">
        <v>0</v>
      </c>
      <c r="AC36" s="1370">
        <v>0</v>
      </c>
      <c r="AD36" s="1370">
        <v>0</v>
      </c>
      <c r="AE36" s="1304">
        <f t="shared" si="5"/>
        <v>0</v>
      </c>
    </row>
    <row r="37" spans="1:31">
      <c r="A37" s="1545"/>
      <c r="B37" s="1754"/>
      <c r="C37" s="1549"/>
      <c r="D37" s="1546"/>
      <c r="E37" s="1546"/>
      <c r="F37" s="1547"/>
      <c r="G37" s="1547"/>
      <c r="H37" s="1548"/>
      <c r="I37" s="1551"/>
      <c r="J37" s="1552"/>
      <c r="K37" s="1370">
        <v>0</v>
      </c>
      <c r="L37" s="1370">
        <v>0</v>
      </c>
      <c r="M37" s="1370">
        <v>0</v>
      </c>
      <c r="N37" s="1370">
        <v>0</v>
      </c>
      <c r="O37" s="1370">
        <v>0</v>
      </c>
      <c r="P37" s="1370">
        <v>0</v>
      </c>
      <c r="Q37" s="1370">
        <v>0</v>
      </c>
      <c r="R37" s="1370">
        <v>0</v>
      </c>
      <c r="S37" s="1370">
        <v>0</v>
      </c>
      <c r="T37" s="1370">
        <v>0</v>
      </c>
      <c r="U37" s="1370">
        <v>0</v>
      </c>
      <c r="V37" s="1370">
        <v>0</v>
      </c>
      <c r="W37" s="1370">
        <v>0</v>
      </c>
      <c r="X37" s="1370">
        <v>0</v>
      </c>
      <c r="Y37" s="1370">
        <v>0</v>
      </c>
      <c r="Z37" s="1370">
        <v>0</v>
      </c>
      <c r="AA37" s="1370">
        <v>0</v>
      </c>
      <c r="AB37" s="1370">
        <v>0</v>
      </c>
      <c r="AC37" s="1370">
        <v>0</v>
      </c>
      <c r="AD37" s="1370">
        <v>0</v>
      </c>
      <c r="AE37" s="1304">
        <f t="shared" si="5"/>
        <v>0</v>
      </c>
    </row>
    <row r="38" spans="1:31">
      <c r="A38" s="1545"/>
      <c r="B38" s="1754"/>
      <c r="C38" s="1549"/>
      <c r="D38" s="1546"/>
      <c r="E38" s="1546"/>
      <c r="F38" s="1547"/>
      <c r="G38" s="1547"/>
      <c r="H38" s="1548"/>
      <c r="I38" s="1551"/>
      <c r="J38" s="1552"/>
      <c r="K38" s="1370">
        <v>0</v>
      </c>
      <c r="L38" s="1370">
        <v>0</v>
      </c>
      <c r="M38" s="1370">
        <v>0</v>
      </c>
      <c r="N38" s="1370">
        <v>0</v>
      </c>
      <c r="O38" s="1370">
        <v>0</v>
      </c>
      <c r="P38" s="1370">
        <v>0</v>
      </c>
      <c r="Q38" s="1370">
        <v>0</v>
      </c>
      <c r="R38" s="1370">
        <v>0</v>
      </c>
      <c r="S38" s="1370">
        <v>0</v>
      </c>
      <c r="T38" s="1370">
        <v>0</v>
      </c>
      <c r="U38" s="1370">
        <v>0</v>
      </c>
      <c r="V38" s="1370">
        <v>0</v>
      </c>
      <c r="W38" s="1370">
        <v>0</v>
      </c>
      <c r="X38" s="1370">
        <v>0</v>
      </c>
      <c r="Y38" s="1370">
        <v>0</v>
      </c>
      <c r="Z38" s="1370">
        <v>0</v>
      </c>
      <c r="AA38" s="1370">
        <v>0</v>
      </c>
      <c r="AB38" s="1370">
        <v>0</v>
      </c>
      <c r="AC38" s="1370">
        <v>0</v>
      </c>
      <c r="AD38" s="1370">
        <v>0</v>
      </c>
      <c r="AE38" s="1304">
        <f>SUM(K38:AD38)</f>
        <v>0</v>
      </c>
    </row>
    <row r="39" spans="1:31">
      <c r="A39" s="1545"/>
      <c r="B39" s="1754"/>
      <c r="C39" s="1549"/>
      <c r="D39" s="1546"/>
      <c r="E39" s="1546"/>
      <c r="F39" s="1547"/>
      <c r="G39" s="1547"/>
      <c r="H39" s="1548"/>
      <c r="I39" s="1551"/>
      <c r="J39" s="1552"/>
      <c r="K39" s="1370">
        <v>0</v>
      </c>
      <c r="L39" s="1370">
        <v>0</v>
      </c>
      <c r="M39" s="1370">
        <v>0</v>
      </c>
      <c r="N39" s="1370">
        <v>0</v>
      </c>
      <c r="O39" s="1370">
        <v>0</v>
      </c>
      <c r="P39" s="1370">
        <v>0</v>
      </c>
      <c r="Q39" s="1370">
        <v>0</v>
      </c>
      <c r="R39" s="1370">
        <v>0</v>
      </c>
      <c r="S39" s="1370">
        <v>0</v>
      </c>
      <c r="T39" s="1370">
        <v>0</v>
      </c>
      <c r="U39" s="1370">
        <v>0</v>
      </c>
      <c r="V39" s="1370">
        <v>0</v>
      </c>
      <c r="W39" s="1370">
        <v>0</v>
      </c>
      <c r="X39" s="1370">
        <v>0</v>
      </c>
      <c r="Y39" s="1370">
        <v>0</v>
      </c>
      <c r="Z39" s="1370">
        <v>0</v>
      </c>
      <c r="AA39" s="1370">
        <v>0</v>
      </c>
      <c r="AB39" s="1370">
        <v>0</v>
      </c>
      <c r="AC39" s="1370">
        <v>0</v>
      </c>
      <c r="AD39" s="1370">
        <v>0</v>
      </c>
      <c r="AE39" s="1304">
        <f t="shared" ref="AE39:AE58" si="6">SUM(K39:AD39)</f>
        <v>0</v>
      </c>
    </row>
    <row r="40" spans="1:31">
      <c r="A40" s="1545"/>
      <c r="B40" s="1754"/>
      <c r="C40" s="1549"/>
      <c r="D40" s="1546"/>
      <c r="E40" s="1546"/>
      <c r="F40" s="1547"/>
      <c r="G40" s="1547"/>
      <c r="H40" s="1548"/>
      <c r="I40" s="1551"/>
      <c r="J40" s="1552"/>
      <c r="K40" s="1370">
        <v>0</v>
      </c>
      <c r="L40" s="1370">
        <v>0</v>
      </c>
      <c r="M40" s="1370">
        <v>0</v>
      </c>
      <c r="N40" s="1370">
        <v>0</v>
      </c>
      <c r="O40" s="1370">
        <v>0</v>
      </c>
      <c r="P40" s="1370">
        <v>0</v>
      </c>
      <c r="Q40" s="1370">
        <v>0</v>
      </c>
      <c r="R40" s="1370">
        <v>0</v>
      </c>
      <c r="S40" s="1370">
        <v>0</v>
      </c>
      <c r="T40" s="1370">
        <v>0</v>
      </c>
      <c r="U40" s="1370">
        <v>0</v>
      </c>
      <c r="V40" s="1370">
        <v>0</v>
      </c>
      <c r="W40" s="1370">
        <v>0</v>
      </c>
      <c r="X40" s="1370">
        <v>0</v>
      </c>
      <c r="Y40" s="1370">
        <v>0</v>
      </c>
      <c r="Z40" s="1370">
        <v>0</v>
      </c>
      <c r="AA40" s="1370">
        <v>0</v>
      </c>
      <c r="AB40" s="1370">
        <v>0</v>
      </c>
      <c r="AC40" s="1370">
        <v>0</v>
      </c>
      <c r="AD40" s="1370">
        <v>0</v>
      </c>
      <c r="AE40" s="1304">
        <f t="shared" si="6"/>
        <v>0</v>
      </c>
    </row>
    <row r="41" spans="1:31">
      <c r="A41" s="1545"/>
      <c r="B41" s="1754"/>
      <c r="C41" s="1549"/>
      <c r="D41" s="1546"/>
      <c r="E41" s="1546"/>
      <c r="F41" s="1547"/>
      <c r="G41" s="1547"/>
      <c r="H41" s="1548"/>
      <c r="I41" s="1551"/>
      <c r="J41" s="1552"/>
      <c r="K41" s="1370">
        <v>0</v>
      </c>
      <c r="L41" s="1370">
        <v>0</v>
      </c>
      <c r="M41" s="1370">
        <v>0</v>
      </c>
      <c r="N41" s="1370">
        <v>0</v>
      </c>
      <c r="O41" s="1370">
        <v>0</v>
      </c>
      <c r="P41" s="1370">
        <v>0</v>
      </c>
      <c r="Q41" s="1370">
        <v>0</v>
      </c>
      <c r="R41" s="1370">
        <v>0</v>
      </c>
      <c r="S41" s="1370">
        <v>0</v>
      </c>
      <c r="T41" s="1370">
        <v>0</v>
      </c>
      <c r="U41" s="1370">
        <v>0</v>
      </c>
      <c r="V41" s="1370">
        <v>0</v>
      </c>
      <c r="W41" s="1370">
        <v>0</v>
      </c>
      <c r="X41" s="1370">
        <v>0</v>
      </c>
      <c r="Y41" s="1370">
        <v>0</v>
      </c>
      <c r="Z41" s="1370">
        <v>0</v>
      </c>
      <c r="AA41" s="1370">
        <v>0</v>
      </c>
      <c r="AB41" s="1370">
        <v>0</v>
      </c>
      <c r="AC41" s="1370">
        <v>0</v>
      </c>
      <c r="AD41" s="1370">
        <v>0</v>
      </c>
      <c r="AE41" s="1304">
        <f t="shared" si="6"/>
        <v>0</v>
      </c>
    </row>
    <row r="42" spans="1:31">
      <c r="A42" s="1545"/>
      <c r="B42" s="1754"/>
      <c r="C42" s="1549"/>
      <c r="D42" s="1546"/>
      <c r="E42" s="1546"/>
      <c r="F42" s="1547"/>
      <c r="G42" s="1547"/>
      <c r="H42" s="1548"/>
      <c r="I42" s="1551"/>
      <c r="J42" s="1552"/>
      <c r="K42" s="1370">
        <v>0</v>
      </c>
      <c r="L42" s="1370">
        <v>0</v>
      </c>
      <c r="M42" s="1370">
        <v>0</v>
      </c>
      <c r="N42" s="1370">
        <v>0</v>
      </c>
      <c r="O42" s="1370">
        <v>0</v>
      </c>
      <c r="P42" s="1370">
        <v>0</v>
      </c>
      <c r="Q42" s="1370">
        <v>0</v>
      </c>
      <c r="R42" s="1370">
        <v>0</v>
      </c>
      <c r="S42" s="1370">
        <v>0</v>
      </c>
      <c r="T42" s="1370">
        <v>0</v>
      </c>
      <c r="U42" s="1370">
        <v>0</v>
      </c>
      <c r="V42" s="1370">
        <v>0</v>
      </c>
      <c r="W42" s="1370">
        <v>0</v>
      </c>
      <c r="X42" s="1370">
        <v>0</v>
      </c>
      <c r="Y42" s="1370">
        <v>0</v>
      </c>
      <c r="Z42" s="1370">
        <v>0</v>
      </c>
      <c r="AA42" s="1370">
        <v>0</v>
      </c>
      <c r="AB42" s="1370">
        <v>0</v>
      </c>
      <c r="AC42" s="1370">
        <v>0</v>
      </c>
      <c r="AD42" s="1370">
        <v>0</v>
      </c>
      <c r="AE42" s="1304">
        <f t="shared" si="6"/>
        <v>0</v>
      </c>
    </row>
    <row r="43" spans="1:31">
      <c r="A43" s="1545"/>
      <c r="B43" s="1754"/>
      <c r="C43" s="1549"/>
      <c r="D43" s="1546"/>
      <c r="E43" s="1546"/>
      <c r="F43" s="1547"/>
      <c r="G43" s="1547"/>
      <c r="H43" s="1548"/>
      <c r="I43" s="1551"/>
      <c r="J43" s="1552"/>
      <c r="K43" s="1370">
        <v>0</v>
      </c>
      <c r="L43" s="1370">
        <v>0</v>
      </c>
      <c r="M43" s="1370">
        <v>0</v>
      </c>
      <c r="N43" s="1370">
        <v>0</v>
      </c>
      <c r="O43" s="1370">
        <v>0</v>
      </c>
      <c r="P43" s="1370">
        <v>0</v>
      </c>
      <c r="Q43" s="1370">
        <v>0</v>
      </c>
      <c r="R43" s="1370">
        <v>0</v>
      </c>
      <c r="S43" s="1370">
        <v>0</v>
      </c>
      <c r="T43" s="1370">
        <v>0</v>
      </c>
      <c r="U43" s="1370">
        <v>0</v>
      </c>
      <c r="V43" s="1370">
        <v>0</v>
      </c>
      <c r="W43" s="1370">
        <v>0</v>
      </c>
      <c r="X43" s="1370">
        <v>0</v>
      </c>
      <c r="Y43" s="1370">
        <v>0</v>
      </c>
      <c r="Z43" s="1370">
        <v>0</v>
      </c>
      <c r="AA43" s="1370">
        <v>0</v>
      </c>
      <c r="AB43" s="1370">
        <v>0</v>
      </c>
      <c r="AC43" s="1370">
        <v>0</v>
      </c>
      <c r="AD43" s="1370">
        <v>0</v>
      </c>
      <c r="AE43" s="1304">
        <f t="shared" si="6"/>
        <v>0</v>
      </c>
    </row>
    <row r="44" spans="1:31">
      <c r="A44" s="1545"/>
      <c r="B44" s="1754"/>
      <c r="C44" s="1549"/>
      <c r="D44" s="1546"/>
      <c r="E44" s="1546"/>
      <c r="F44" s="1547"/>
      <c r="G44" s="1547"/>
      <c r="H44" s="1548"/>
      <c r="I44" s="1551"/>
      <c r="J44" s="1552"/>
      <c r="K44" s="1370">
        <v>0</v>
      </c>
      <c r="L44" s="1370">
        <v>0</v>
      </c>
      <c r="M44" s="1370">
        <v>0</v>
      </c>
      <c r="N44" s="1370">
        <v>0</v>
      </c>
      <c r="O44" s="1370">
        <v>0</v>
      </c>
      <c r="P44" s="1370">
        <v>0</v>
      </c>
      <c r="Q44" s="1370">
        <v>0</v>
      </c>
      <c r="R44" s="1370">
        <v>0</v>
      </c>
      <c r="S44" s="1370">
        <v>0</v>
      </c>
      <c r="T44" s="1370">
        <v>0</v>
      </c>
      <c r="U44" s="1370">
        <v>0</v>
      </c>
      <c r="V44" s="1370">
        <v>0</v>
      </c>
      <c r="W44" s="1370">
        <v>0</v>
      </c>
      <c r="X44" s="1370">
        <v>0</v>
      </c>
      <c r="Y44" s="1370">
        <v>0</v>
      </c>
      <c r="Z44" s="1370">
        <v>0</v>
      </c>
      <c r="AA44" s="1370">
        <v>0</v>
      </c>
      <c r="AB44" s="1370">
        <v>0</v>
      </c>
      <c r="AC44" s="1370">
        <v>0</v>
      </c>
      <c r="AD44" s="1370">
        <v>0</v>
      </c>
      <c r="AE44" s="1304">
        <f t="shared" si="6"/>
        <v>0</v>
      </c>
    </row>
    <row r="45" spans="1:31">
      <c r="A45" s="1545"/>
      <c r="B45" s="1754"/>
      <c r="C45" s="1549"/>
      <c r="D45" s="1546"/>
      <c r="E45" s="1546"/>
      <c r="F45" s="1547"/>
      <c r="G45" s="1547"/>
      <c r="H45" s="1548"/>
      <c r="I45" s="1551"/>
      <c r="J45" s="1552"/>
      <c r="K45" s="1370">
        <v>0</v>
      </c>
      <c r="L45" s="1370">
        <v>0</v>
      </c>
      <c r="M45" s="1370">
        <v>0</v>
      </c>
      <c r="N45" s="1370">
        <v>0</v>
      </c>
      <c r="O45" s="1370">
        <v>0</v>
      </c>
      <c r="P45" s="1370">
        <v>0</v>
      </c>
      <c r="Q45" s="1370">
        <v>0</v>
      </c>
      <c r="R45" s="1370">
        <v>0</v>
      </c>
      <c r="S45" s="1370">
        <v>0</v>
      </c>
      <c r="T45" s="1370">
        <v>0</v>
      </c>
      <c r="U45" s="1370">
        <v>0</v>
      </c>
      <c r="V45" s="1370">
        <v>0</v>
      </c>
      <c r="W45" s="1370">
        <v>0</v>
      </c>
      <c r="X45" s="1370">
        <v>0</v>
      </c>
      <c r="Y45" s="1370">
        <v>0</v>
      </c>
      <c r="Z45" s="1370">
        <v>0</v>
      </c>
      <c r="AA45" s="1370">
        <v>0</v>
      </c>
      <c r="AB45" s="1370">
        <v>0</v>
      </c>
      <c r="AC45" s="1370">
        <v>0</v>
      </c>
      <c r="AD45" s="1370">
        <v>0</v>
      </c>
      <c r="AE45" s="1304">
        <f t="shared" si="6"/>
        <v>0</v>
      </c>
    </row>
    <row r="46" spans="1:31">
      <c r="A46" s="1545"/>
      <c r="B46" s="1754"/>
      <c r="C46" s="1549"/>
      <c r="D46" s="1546"/>
      <c r="E46" s="1546"/>
      <c r="F46" s="1547"/>
      <c r="G46" s="1547"/>
      <c r="H46" s="1548"/>
      <c r="I46" s="1551"/>
      <c r="J46" s="1552"/>
      <c r="K46" s="1370">
        <v>0</v>
      </c>
      <c r="L46" s="1370">
        <v>0</v>
      </c>
      <c r="M46" s="1370">
        <v>0</v>
      </c>
      <c r="N46" s="1370">
        <v>0</v>
      </c>
      <c r="O46" s="1370">
        <v>0</v>
      </c>
      <c r="P46" s="1370">
        <v>0</v>
      </c>
      <c r="Q46" s="1370">
        <v>0</v>
      </c>
      <c r="R46" s="1370">
        <v>0</v>
      </c>
      <c r="S46" s="1370">
        <v>0</v>
      </c>
      <c r="T46" s="1370">
        <v>0</v>
      </c>
      <c r="U46" s="1370">
        <v>0</v>
      </c>
      <c r="V46" s="1370">
        <v>0</v>
      </c>
      <c r="W46" s="1370">
        <v>0</v>
      </c>
      <c r="X46" s="1370">
        <v>0</v>
      </c>
      <c r="Y46" s="1370">
        <v>0</v>
      </c>
      <c r="Z46" s="1370">
        <v>0</v>
      </c>
      <c r="AA46" s="1370">
        <v>0</v>
      </c>
      <c r="AB46" s="1370">
        <v>0</v>
      </c>
      <c r="AC46" s="1370">
        <v>0</v>
      </c>
      <c r="AD46" s="1370">
        <v>0</v>
      </c>
      <c r="AE46" s="1304">
        <f t="shared" si="6"/>
        <v>0</v>
      </c>
    </row>
    <row r="47" spans="1:31">
      <c r="A47" s="1545"/>
      <c r="B47" s="1754"/>
      <c r="C47" s="1549"/>
      <c r="D47" s="1546"/>
      <c r="E47" s="1546"/>
      <c r="F47" s="1547"/>
      <c r="G47" s="1547"/>
      <c r="H47" s="1548"/>
      <c r="I47" s="1551"/>
      <c r="J47" s="1552"/>
      <c r="K47" s="1370">
        <v>0</v>
      </c>
      <c r="L47" s="1370">
        <v>0</v>
      </c>
      <c r="M47" s="1370">
        <v>0</v>
      </c>
      <c r="N47" s="1370">
        <v>0</v>
      </c>
      <c r="O47" s="1370">
        <v>0</v>
      </c>
      <c r="P47" s="1370">
        <v>0</v>
      </c>
      <c r="Q47" s="1370">
        <v>0</v>
      </c>
      <c r="R47" s="1370">
        <v>0</v>
      </c>
      <c r="S47" s="1370">
        <v>0</v>
      </c>
      <c r="T47" s="1370">
        <v>0</v>
      </c>
      <c r="U47" s="1370">
        <v>0</v>
      </c>
      <c r="V47" s="1370">
        <v>0</v>
      </c>
      <c r="W47" s="1370">
        <v>0</v>
      </c>
      <c r="X47" s="1370">
        <v>0</v>
      </c>
      <c r="Y47" s="1370">
        <v>0</v>
      </c>
      <c r="Z47" s="1370">
        <v>0</v>
      </c>
      <c r="AA47" s="1370">
        <v>0</v>
      </c>
      <c r="AB47" s="1370">
        <v>0</v>
      </c>
      <c r="AC47" s="1370">
        <v>0</v>
      </c>
      <c r="AD47" s="1370">
        <v>0</v>
      </c>
      <c r="AE47" s="1304">
        <f t="shared" si="6"/>
        <v>0</v>
      </c>
    </row>
    <row r="48" spans="1:31">
      <c r="A48" s="1545"/>
      <c r="B48" s="1754"/>
      <c r="C48" s="1549"/>
      <c r="D48" s="1546"/>
      <c r="E48" s="1546"/>
      <c r="F48" s="1547"/>
      <c r="G48" s="1547"/>
      <c r="H48" s="1548"/>
      <c r="I48" s="1551"/>
      <c r="J48" s="1552"/>
      <c r="K48" s="1370">
        <v>0</v>
      </c>
      <c r="L48" s="1370">
        <v>0</v>
      </c>
      <c r="M48" s="1370">
        <v>0</v>
      </c>
      <c r="N48" s="1370">
        <v>0</v>
      </c>
      <c r="O48" s="1370">
        <v>0</v>
      </c>
      <c r="P48" s="1370">
        <v>0</v>
      </c>
      <c r="Q48" s="1370">
        <v>0</v>
      </c>
      <c r="R48" s="1370">
        <v>0</v>
      </c>
      <c r="S48" s="1370">
        <v>0</v>
      </c>
      <c r="T48" s="1370">
        <v>0</v>
      </c>
      <c r="U48" s="1370">
        <v>0</v>
      </c>
      <c r="V48" s="1370">
        <v>0</v>
      </c>
      <c r="W48" s="1370">
        <v>0</v>
      </c>
      <c r="X48" s="1370">
        <v>0</v>
      </c>
      <c r="Y48" s="1370">
        <v>0</v>
      </c>
      <c r="Z48" s="1370">
        <v>0</v>
      </c>
      <c r="AA48" s="1370">
        <v>0</v>
      </c>
      <c r="AB48" s="1370">
        <v>0</v>
      </c>
      <c r="AC48" s="1370">
        <v>0</v>
      </c>
      <c r="AD48" s="1370">
        <v>0</v>
      </c>
      <c r="AE48" s="1304">
        <f t="shared" si="6"/>
        <v>0</v>
      </c>
    </row>
    <row r="49" spans="1:31">
      <c r="A49" s="1545"/>
      <c r="B49" s="1754"/>
      <c r="C49" s="1549"/>
      <c r="D49" s="1546"/>
      <c r="E49" s="1546"/>
      <c r="F49" s="1547"/>
      <c r="G49" s="1547"/>
      <c r="H49" s="1548"/>
      <c r="I49" s="1551"/>
      <c r="J49" s="1552"/>
      <c r="K49" s="1370">
        <v>0</v>
      </c>
      <c r="L49" s="1370">
        <v>0</v>
      </c>
      <c r="M49" s="1370">
        <v>0</v>
      </c>
      <c r="N49" s="1370">
        <v>0</v>
      </c>
      <c r="O49" s="1370">
        <v>0</v>
      </c>
      <c r="P49" s="1370">
        <v>0</v>
      </c>
      <c r="Q49" s="1370">
        <v>0</v>
      </c>
      <c r="R49" s="1370">
        <v>0</v>
      </c>
      <c r="S49" s="1370">
        <v>0</v>
      </c>
      <c r="T49" s="1370">
        <v>0</v>
      </c>
      <c r="U49" s="1370">
        <v>0</v>
      </c>
      <c r="V49" s="1370">
        <v>0</v>
      </c>
      <c r="W49" s="1370">
        <v>0</v>
      </c>
      <c r="X49" s="1370">
        <v>0</v>
      </c>
      <c r="Y49" s="1370">
        <v>0</v>
      </c>
      <c r="Z49" s="1370">
        <v>0</v>
      </c>
      <c r="AA49" s="1370">
        <v>0</v>
      </c>
      <c r="AB49" s="1370">
        <v>0</v>
      </c>
      <c r="AC49" s="1370">
        <v>0</v>
      </c>
      <c r="AD49" s="1370">
        <v>0</v>
      </c>
      <c r="AE49" s="1304">
        <f t="shared" si="6"/>
        <v>0</v>
      </c>
    </row>
    <row r="50" spans="1:31">
      <c r="A50" s="1545"/>
      <c r="B50" s="1754"/>
      <c r="C50" s="1549"/>
      <c r="D50" s="1546"/>
      <c r="E50" s="1546"/>
      <c r="F50" s="1547"/>
      <c r="G50" s="1547"/>
      <c r="H50" s="1548"/>
      <c r="I50" s="1551"/>
      <c r="J50" s="1552"/>
      <c r="K50" s="1370">
        <v>0</v>
      </c>
      <c r="L50" s="1370">
        <v>0</v>
      </c>
      <c r="M50" s="1370">
        <v>0</v>
      </c>
      <c r="N50" s="1370">
        <v>0</v>
      </c>
      <c r="O50" s="1370">
        <v>0</v>
      </c>
      <c r="P50" s="1370">
        <v>0</v>
      </c>
      <c r="Q50" s="1370">
        <v>0</v>
      </c>
      <c r="R50" s="1370">
        <v>0</v>
      </c>
      <c r="S50" s="1370">
        <v>0</v>
      </c>
      <c r="T50" s="1370">
        <v>0</v>
      </c>
      <c r="U50" s="1370">
        <v>0</v>
      </c>
      <c r="V50" s="1370">
        <v>0</v>
      </c>
      <c r="W50" s="1370">
        <v>0</v>
      </c>
      <c r="X50" s="1370">
        <v>0</v>
      </c>
      <c r="Y50" s="1370">
        <v>0</v>
      </c>
      <c r="Z50" s="1370">
        <v>0</v>
      </c>
      <c r="AA50" s="1370">
        <v>0</v>
      </c>
      <c r="AB50" s="1370">
        <v>0</v>
      </c>
      <c r="AC50" s="1370">
        <v>0</v>
      </c>
      <c r="AD50" s="1370">
        <v>0</v>
      </c>
      <c r="AE50" s="1304">
        <f t="shared" si="6"/>
        <v>0</v>
      </c>
    </row>
    <row r="51" spans="1:31">
      <c r="A51" s="1545"/>
      <c r="B51" s="1754"/>
      <c r="C51" s="1549"/>
      <c r="D51" s="1546"/>
      <c r="E51" s="1546"/>
      <c r="F51" s="1547"/>
      <c r="G51" s="1547"/>
      <c r="H51" s="1548"/>
      <c r="I51" s="1551"/>
      <c r="J51" s="1552"/>
      <c r="K51" s="1370">
        <v>0</v>
      </c>
      <c r="L51" s="1370">
        <v>0</v>
      </c>
      <c r="M51" s="1370">
        <v>0</v>
      </c>
      <c r="N51" s="1370">
        <v>0</v>
      </c>
      <c r="O51" s="1370">
        <v>0</v>
      </c>
      <c r="P51" s="1370">
        <v>0</v>
      </c>
      <c r="Q51" s="1370">
        <v>0</v>
      </c>
      <c r="R51" s="1370">
        <v>0</v>
      </c>
      <c r="S51" s="1370">
        <v>0</v>
      </c>
      <c r="T51" s="1370">
        <v>0</v>
      </c>
      <c r="U51" s="1370">
        <v>0</v>
      </c>
      <c r="V51" s="1370">
        <v>0</v>
      </c>
      <c r="W51" s="1370">
        <v>0</v>
      </c>
      <c r="X51" s="1370">
        <v>0</v>
      </c>
      <c r="Y51" s="1370">
        <v>0</v>
      </c>
      <c r="Z51" s="1370">
        <v>0</v>
      </c>
      <c r="AA51" s="1370">
        <v>0</v>
      </c>
      <c r="AB51" s="1370">
        <v>0</v>
      </c>
      <c r="AC51" s="1370">
        <v>0</v>
      </c>
      <c r="AD51" s="1370">
        <v>0</v>
      </c>
      <c r="AE51" s="1304">
        <f t="shared" si="6"/>
        <v>0</v>
      </c>
    </row>
    <row r="52" spans="1:31">
      <c r="A52" s="1545"/>
      <c r="B52" s="1754"/>
      <c r="C52" s="1549"/>
      <c r="D52" s="1546"/>
      <c r="E52" s="1546"/>
      <c r="F52" s="1547"/>
      <c r="G52" s="1547"/>
      <c r="H52" s="1548"/>
      <c r="I52" s="1551"/>
      <c r="J52" s="1552"/>
      <c r="K52" s="1370">
        <v>0</v>
      </c>
      <c r="L52" s="1370">
        <v>0</v>
      </c>
      <c r="M52" s="1370">
        <v>0</v>
      </c>
      <c r="N52" s="1370">
        <v>0</v>
      </c>
      <c r="O52" s="1370">
        <v>0</v>
      </c>
      <c r="P52" s="1370">
        <v>0</v>
      </c>
      <c r="Q52" s="1370">
        <v>0</v>
      </c>
      <c r="R52" s="1370">
        <v>0</v>
      </c>
      <c r="S52" s="1370">
        <v>0</v>
      </c>
      <c r="T52" s="1370">
        <v>0</v>
      </c>
      <c r="U52" s="1370">
        <v>0</v>
      </c>
      <c r="V52" s="1370">
        <v>0</v>
      </c>
      <c r="W52" s="1370">
        <v>0</v>
      </c>
      <c r="X52" s="1370">
        <v>0</v>
      </c>
      <c r="Y52" s="1370">
        <v>0</v>
      </c>
      <c r="Z52" s="1370">
        <v>0</v>
      </c>
      <c r="AA52" s="1370">
        <v>0</v>
      </c>
      <c r="AB52" s="1370">
        <v>0</v>
      </c>
      <c r="AC52" s="1370">
        <v>0</v>
      </c>
      <c r="AD52" s="1370">
        <v>0</v>
      </c>
      <c r="AE52" s="1304">
        <f t="shared" si="6"/>
        <v>0</v>
      </c>
    </row>
    <row r="53" spans="1:31">
      <c r="A53" s="1545"/>
      <c r="B53" s="1754"/>
      <c r="C53" s="1549"/>
      <c r="D53" s="1546"/>
      <c r="E53" s="1546"/>
      <c r="F53" s="1547"/>
      <c r="G53" s="1547"/>
      <c r="H53" s="1548"/>
      <c r="I53" s="1551"/>
      <c r="J53" s="1552"/>
      <c r="K53" s="1370">
        <v>0</v>
      </c>
      <c r="L53" s="1370">
        <v>0</v>
      </c>
      <c r="M53" s="1370">
        <v>0</v>
      </c>
      <c r="N53" s="1370">
        <v>0</v>
      </c>
      <c r="O53" s="1370">
        <v>0</v>
      </c>
      <c r="P53" s="1370">
        <v>0</v>
      </c>
      <c r="Q53" s="1370">
        <v>0</v>
      </c>
      <c r="R53" s="1370">
        <v>0</v>
      </c>
      <c r="S53" s="1370">
        <v>0</v>
      </c>
      <c r="T53" s="1370">
        <v>0</v>
      </c>
      <c r="U53" s="1370">
        <v>0</v>
      </c>
      <c r="V53" s="1370">
        <v>0</v>
      </c>
      <c r="W53" s="1370">
        <v>0</v>
      </c>
      <c r="X53" s="1370">
        <v>0</v>
      </c>
      <c r="Y53" s="1370">
        <v>0</v>
      </c>
      <c r="Z53" s="1370">
        <v>0</v>
      </c>
      <c r="AA53" s="1370">
        <v>0</v>
      </c>
      <c r="AB53" s="1370">
        <v>0</v>
      </c>
      <c r="AC53" s="1370">
        <v>0</v>
      </c>
      <c r="AD53" s="1370">
        <v>0</v>
      </c>
      <c r="AE53" s="1304">
        <f t="shared" si="6"/>
        <v>0</v>
      </c>
    </row>
    <row r="54" spans="1:31">
      <c r="A54" s="1545"/>
      <c r="B54" s="1754"/>
      <c r="C54" s="1549"/>
      <c r="D54" s="1546"/>
      <c r="E54" s="1546"/>
      <c r="F54" s="1547"/>
      <c r="G54" s="1547"/>
      <c r="H54" s="1548"/>
      <c r="I54" s="1551"/>
      <c r="J54" s="1552"/>
      <c r="K54" s="1370">
        <v>0</v>
      </c>
      <c r="L54" s="1370">
        <v>0</v>
      </c>
      <c r="M54" s="1370">
        <v>0</v>
      </c>
      <c r="N54" s="1370">
        <v>0</v>
      </c>
      <c r="O54" s="1370">
        <v>0</v>
      </c>
      <c r="P54" s="1370">
        <v>0</v>
      </c>
      <c r="Q54" s="1370">
        <v>0</v>
      </c>
      <c r="R54" s="1370">
        <v>0</v>
      </c>
      <c r="S54" s="1370">
        <v>0</v>
      </c>
      <c r="T54" s="1370">
        <v>0</v>
      </c>
      <c r="U54" s="1370">
        <v>0</v>
      </c>
      <c r="V54" s="1370">
        <v>0</v>
      </c>
      <c r="W54" s="1370">
        <v>0</v>
      </c>
      <c r="X54" s="1370">
        <v>0</v>
      </c>
      <c r="Y54" s="1370">
        <v>0</v>
      </c>
      <c r="Z54" s="1370">
        <v>0</v>
      </c>
      <c r="AA54" s="1370">
        <v>0</v>
      </c>
      <c r="AB54" s="1370">
        <v>0</v>
      </c>
      <c r="AC54" s="1370">
        <v>0</v>
      </c>
      <c r="AD54" s="1370">
        <v>0</v>
      </c>
      <c r="AE54" s="1304">
        <f t="shared" si="6"/>
        <v>0</v>
      </c>
    </row>
    <row r="55" spans="1:31">
      <c r="A55" s="1545"/>
      <c r="B55" s="1754"/>
      <c r="C55" s="1549"/>
      <c r="D55" s="1546"/>
      <c r="E55" s="1546"/>
      <c r="F55" s="1547"/>
      <c r="G55" s="1547"/>
      <c r="H55" s="1548"/>
      <c r="I55" s="1551"/>
      <c r="J55" s="1552"/>
      <c r="K55" s="1370">
        <v>0</v>
      </c>
      <c r="L55" s="1370">
        <v>0</v>
      </c>
      <c r="M55" s="1370">
        <v>0</v>
      </c>
      <c r="N55" s="1370">
        <v>0</v>
      </c>
      <c r="O55" s="1370">
        <v>0</v>
      </c>
      <c r="P55" s="1370">
        <v>0</v>
      </c>
      <c r="Q55" s="1370">
        <v>0</v>
      </c>
      <c r="R55" s="1370">
        <v>0</v>
      </c>
      <c r="S55" s="1370">
        <v>0</v>
      </c>
      <c r="T55" s="1370">
        <v>0</v>
      </c>
      <c r="U55" s="1370">
        <v>0</v>
      </c>
      <c r="V55" s="1370">
        <v>0</v>
      </c>
      <c r="W55" s="1370">
        <v>0</v>
      </c>
      <c r="X55" s="1370">
        <v>0</v>
      </c>
      <c r="Y55" s="1370">
        <v>0</v>
      </c>
      <c r="Z55" s="1370">
        <v>0</v>
      </c>
      <c r="AA55" s="1370">
        <v>0</v>
      </c>
      <c r="AB55" s="1370">
        <v>0</v>
      </c>
      <c r="AC55" s="1370">
        <v>0</v>
      </c>
      <c r="AD55" s="1370">
        <v>0</v>
      </c>
      <c r="AE55" s="1304">
        <f t="shared" si="6"/>
        <v>0</v>
      </c>
    </row>
    <row r="56" spans="1:31">
      <c r="A56" s="1545"/>
      <c r="B56" s="1754"/>
      <c r="C56" s="1549"/>
      <c r="D56" s="1546"/>
      <c r="E56" s="1546"/>
      <c r="F56" s="1547"/>
      <c r="G56" s="1547"/>
      <c r="H56" s="1548"/>
      <c r="I56" s="1551"/>
      <c r="J56" s="1552"/>
      <c r="K56" s="1370">
        <v>0</v>
      </c>
      <c r="L56" s="1370">
        <v>0</v>
      </c>
      <c r="M56" s="1370">
        <v>0</v>
      </c>
      <c r="N56" s="1370">
        <v>0</v>
      </c>
      <c r="O56" s="1370">
        <v>0</v>
      </c>
      <c r="P56" s="1370">
        <v>0</v>
      </c>
      <c r="Q56" s="1370">
        <v>0</v>
      </c>
      <c r="R56" s="1370">
        <v>0</v>
      </c>
      <c r="S56" s="1370">
        <v>0</v>
      </c>
      <c r="T56" s="1370">
        <v>0</v>
      </c>
      <c r="U56" s="1370">
        <v>0</v>
      </c>
      <c r="V56" s="1370">
        <v>0</v>
      </c>
      <c r="W56" s="1370">
        <v>0</v>
      </c>
      <c r="X56" s="1370">
        <v>0</v>
      </c>
      <c r="Y56" s="1370">
        <v>0</v>
      </c>
      <c r="Z56" s="1370">
        <v>0</v>
      </c>
      <c r="AA56" s="1370">
        <v>0</v>
      </c>
      <c r="AB56" s="1370">
        <v>0</v>
      </c>
      <c r="AC56" s="1370">
        <v>0</v>
      </c>
      <c r="AD56" s="1370">
        <v>0</v>
      </c>
      <c r="AE56" s="1304">
        <f t="shared" si="6"/>
        <v>0</v>
      </c>
    </row>
    <row r="57" spans="1:31">
      <c r="A57" s="1545"/>
      <c r="B57" s="1754"/>
      <c r="C57" s="1549"/>
      <c r="D57" s="1546"/>
      <c r="E57" s="1546"/>
      <c r="F57" s="1547"/>
      <c r="G57" s="1547"/>
      <c r="H57" s="1548"/>
      <c r="I57" s="1551"/>
      <c r="J57" s="1552"/>
      <c r="K57" s="1370">
        <v>0</v>
      </c>
      <c r="L57" s="1370">
        <v>0</v>
      </c>
      <c r="M57" s="1370">
        <v>0</v>
      </c>
      <c r="N57" s="1370">
        <v>0</v>
      </c>
      <c r="O57" s="1370">
        <v>0</v>
      </c>
      <c r="P57" s="1370">
        <v>0</v>
      </c>
      <c r="Q57" s="1370">
        <v>0</v>
      </c>
      <c r="R57" s="1370">
        <v>0</v>
      </c>
      <c r="S57" s="1370">
        <v>0</v>
      </c>
      <c r="T57" s="1370">
        <v>0</v>
      </c>
      <c r="U57" s="1370">
        <v>0</v>
      </c>
      <c r="V57" s="1370">
        <v>0</v>
      </c>
      <c r="W57" s="1370">
        <v>0</v>
      </c>
      <c r="X57" s="1370">
        <v>0</v>
      </c>
      <c r="Y57" s="1370">
        <v>0</v>
      </c>
      <c r="Z57" s="1370">
        <v>0</v>
      </c>
      <c r="AA57" s="1370">
        <v>0</v>
      </c>
      <c r="AB57" s="1370">
        <v>0</v>
      </c>
      <c r="AC57" s="1370">
        <v>0</v>
      </c>
      <c r="AD57" s="1370">
        <v>0</v>
      </c>
      <c r="AE57" s="1304">
        <f t="shared" si="6"/>
        <v>0</v>
      </c>
    </row>
    <row r="58" spans="1:31">
      <c r="A58" s="1545"/>
      <c r="B58" s="1754"/>
      <c r="C58" s="1549"/>
      <c r="D58" s="1546"/>
      <c r="E58" s="1546"/>
      <c r="F58" s="1547"/>
      <c r="G58" s="1547"/>
      <c r="H58" s="1548"/>
      <c r="I58" s="1551"/>
      <c r="J58" s="1552"/>
      <c r="K58" s="1370">
        <v>0</v>
      </c>
      <c r="L58" s="1370">
        <v>0</v>
      </c>
      <c r="M58" s="1370">
        <v>0</v>
      </c>
      <c r="N58" s="1370">
        <v>0</v>
      </c>
      <c r="O58" s="1370">
        <v>0</v>
      </c>
      <c r="P58" s="1370">
        <v>0</v>
      </c>
      <c r="Q58" s="1370">
        <v>0</v>
      </c>
      <c r="R58" s="1370">
        <v>0</v>
      </c>
      <c r="S58" s="1370">
        <v>0</v>
      </c>
      <c r="T58" s="1370">
        <v>0</v>
      </c>
      <c r="U58" s="1370">
        <v>0</v>
      </c>
      <c r="V58" s="1370">
        <v>0</v>
      </c>
      <c r="W58" s="1370">
        <v>0</v>
      </c>
      <c r="X58" s="1370">
        <v>0</v>
      </c>
      <c r="Y58" s="1370">
        <v>0</v>
      </c>
      <c r="Z58" s="1370">
        <v>0</v>
      </c>
      <c r="AA58" s="1370">
        <v>0</v>
      </c>
      <c r="AB58" s="1370">
        <v>0</v>
      </c>
      <c r="AC58" s="1370">
        <v>0</v>
      </c>
      <c r="AD58" s="1370">
        <v>0</v>
      </c>
      <c r="AE58" s="1304">
        <f t="shared" si="6"/>
        <v>0</v>
      </c>
    </row>
    <row r="59" spans="1:31">
      <c r="A59" s="1545"/>
      <c r="B59" s="1754"/>
      <c r="C59" s="1549"/>
      <c r="D59" s="1546"/>
      <c r="E59" s="1546"/>
      <c r="F59" s="1547"/>
      <c r="G59" s="1547"/>
      <c r="H59" s="1548"/>
      <c r="I59" s="1551"/>
      <c r="J59" s="1552"/>
      <c r="K59" s="1370">
        <v>0</v>
      </c>
      <c r="L59" s="1370">
        <v>0</v>
      </c>
      <c r="M59" s="1370">
        <v>0</v>
      </c>
      <c r="N59" s="1370">
        <v>0</v>
      </c>
      <c r="O59" s="1370">
        <v>0</v>
      </c>
      <c r="P59" s="1370">
        <v>0</v>
      </c>
      <c r="Q59" s="1370">
        <v>0</v>
      </c>
      <c r="R59" s="1370">
        <v>0</v>
      </c>
      <c r="S59" s="1370">
        <v>0</v>
      </c>
      <c r="T59" s="1370">
        <v>0</v>
      </c>
      <c r="U59" s="1370">
        <v>0</v>
      </c>
      <c r="V59" s="1370">
        <v>0</v>
      </c>
      <c r="W59" s="1370">
        <v>0</v>
      </c>
      <c r="X59" s="1370">
        <v>0</v>
      </c>
      <c r="Y59" s="1370">
        <v>0</v>
      </c>
      <c r="Z59" s="1370">
        <v>0</v>
      </c>
      <c r="AA59" s="1370">
        <v>0</v>
      </c>
      <c r="AB59" s="1370">
        <v>0</v>
      </c>
      <c r="AC59" s="1370">
        <v>0</v>
      </c>
      <c r="AD59" s="1370">
        <v>0</v>
      </c>
      <c r="AE59" s="1304">
        <f t="shared" si="5"/>
        <v>0</v>
      </c>
    </row>
    <row r="60" spans="1:31">
      <c r="A60" s="1545"/>
      <c r="B60" s="1754"/>
      <c r="C60" s="1549"/>
      <c r="D60" s="1546"/>
      <c r="E60" s="1546"/>
      <c r="F60" s="1547"/>
      <c r="G60" s="1547"/>
      <c r="H60" s="1548"/>
      <c r="I60" s="1551"/>
      <c r="J60" s="1552"/>
      <c r="K60" s="1370">
        <v>0</v>
      </c>
      <c r="L60" s="1370">
        <v>0</v>
      </c>
      <c r="M60" s="1370">
        <v>0</v>
      </c>
      <c r="N60" s="1370">
        <v>0</v>
      </c>
      <c r="O60" s="1370">
        <v>0</v>
      </c>
      <c r="P60" s="1370">
        <v>0</v>
      </c>
      <c r="Q60" s="1370">
        <v>0</v>
      </c>
      <c r="R60" s="1370">
        <v>0</v>
      </c>
      <c r="S60" s="1370">
        <v>0</v>
      </c>
      <c r="T60" s="1370">
        <v>0</v>
      </c>
      <c r="U60" s="1370">
        <v>0</v>
      </c>
      <c r="V60" s="1370">
        <v>0</v>
      </c>
      <c r="W60" s="1370">
        <v>0</v>
      </c>
      <c r="X60" s="1370">
        <v>0</v>
      </c>
      <c r="Y60" s="1370">
        <v>0</v>
      </c>
      <c r="Z60" s="1370">
        <v>0</v>
      </c>
      <c r="AA60" s="1370">
        <v>0</v>
      </c>
      <c r="AB60" s="1370">
        <v>0</v>
      </c>
      <c r="AC60" s="1370">
        <v>0</v>
      </c>
      <c r="AD60" s="1370">
        <v>0</v>
      </c>
      <c r="AE60" s="1304">
        <f t="shared" si="5"/>
        <v>0</v>
      </c>
    </row>
    <row r="61" spans="1:31">
      <c r="A61" s="1545"/>
      <c r="B61" s="1754"/>
      <c r="C61" s="1549"/>
      <c r="D61" s="1546"/>
      <c r="E61" s="1546"/>
      <c r="F61" s="1547"/>
      <c r="G61" s="1547"/>
      <c r="H61" s="1548"/>
      <c r="I61" s="1551"/>
      <c r="J61" s="1552"/>
      <c r="K61" s="1370">
        <v>0</v>
      </c>
      <c r="L61" s="1370">
        <v>0</v>
      </c>
      <c r="M61" s="1370">
        <v>0</v>
      </c>
      <c r="N61" s="1370">
        <v>0</v>
      </c>
      <c r="O61" s="1370">
        <v>0</v>
      </c>
      <c r="P61" s="1370">
        <v>0</v>
      </c>
      <c r="Q61" s="1370">
        <v>0</v>
      </c>
      <c r="R61" s="1370">
        <v>0</v>
      </c>
      <c r="S61" s="1370">
        <v>0</v>
      </c>
      <c r="T61" s="1370">
        <v>0</v>
      </c>
      <c r="U61" s="1370">
        <v>0</v>
      </c>
      <c r="V61" s="1370">
        <v>0</v>
      </c>
      <c r="W61" s="1370">
        <v>0</v>
      </c>
      <c r="X61" s="1370">
        <v>0</v>
      </c>
      <c r="Y61" s="1370">
        <v>0</v>
      </c>
      <c r="Z61" s="1370">
        <v>0</v>
      </c>
      <c r="AA61" s="1370">
        <v>0</v>
      </c>
      <c r="AB61" s="1370">
        <v>0</v>
      </c>
      <c r="AC61" s="1370">
        <v>0</v>
      </c>
      <c r="AD61" s="1370">
        <v>0</v>
      </c>
      <c r="AE61" s="1304">
        <f>SUM(K61:AD61)</f>
        <v>0</v>
      </c>
    </row>
    <row r="62" spans="1:31">
      <c r="A62" s="1545"/>
      <c r="B62" s="1754"/>
      <c r="C62" s="1549"/>
      <c r="D62" s="1546"/>
      <c r="E62" s="1546"/>
      <c r="F62" s="1547"/>
      <c r="G62" s="1547"/>
      <c r="H62" s="1548"/>
      <c r="I62" s="1551"/>
      <c r="J62" s="1552"/>
      <c r="K62" s="1370">
        <v>0</v>
      </c>
      <c r="L62" s="1370">
        <v>0</v>
      </c>
      <c r="M62" s="1370">
        <v>0</v>
      </c>
      <c r="N62" s="1370">
        <v>0</v>
      </c>
      <c r="O62" s="1370">
        <v>0</v>
      </c>
      <c r="P62" s="1370">
        <v>0</v>
      </c>
      <c r="Q62" s="1370">
        <v>0</v>
      </c>
      <c r="R62" s="1370">
        <v>0</v>
      </c>
      <c r="S62" s="1370">
        <v>0</v>
      </c>
      <c r="T62" s="1370">
        <v>0</v>
      </c>
      <c r="U62" s="1370">
        <v>0</v>
      </c>
      <c r="V62" s="1370">
        <v>0</v>
      </c>
      <c r="W62" s="1370">
        <v>0</v>
      </c>
      <c r="X62" s="1370">
        <v>0</v>
      </c>
      <c r="Y62" s="1370">
        <v>0</v>
      </c>
      <c r="Z62" s="1370">
        <v>0</v>
      </c>
      <c r="AA62" s="1370">
        <v>0</v>
      </c>
      <c r="AB62" s="1370">
        <v>0</v>
      </c>
      <c r="AC62" s="1370">
        <v>0</v>
      </c>
      <c r="AD62" s="1370">
        <v>0</v>
      </c>
      <c r="AE62" s="1304">
        <f>SUM(K62:AD62)</f>
        <v>0</v>
      </c>
    </row>
    <row r="63" spans="1:31">
      <c r="A63" s="1545"/>
      <c r="B63" s="1754"/>
      <c r="C63" s="1549"/>
      <c r="D63" s="1546"/>
      <c r="E63" s="1546"/>
      <c r="F63" s="1547"/>
      <c r="G63" s="1547"/>
      <c r="H63" s="1548"/>
      <c r="I63" s="1551"/>
      <c r="J63" s="1552"/>
      <c r="K63" s="1370">
        <v>0</v>
      </c>
      <c r="L63" s="1370">
        <v>0</v>
      </c>
      <c r="M63" s="1370">
        <v>0</v>
      </c>
      <c r="N63" s="1370">
        <v>0</v>
      </c>
      <c r="O63" s="1370">
        <v>0</v>
      </c>
      <c r="P63" s="1370">
        <v>0</v>
      </c>
      <c r="Q63" s="1370">
        <v>0</v>
      </c>
      <c r="R63" s="1370">
        <v>0</v>
      </c>
      <c r="S63" s="1370">
        <v>0</v>
      </c>
      <c r="T63" s="1370">
        <v>0</v>
      </c>
      <c r="U63" s="1370">
        <v>0</v>
      </c>
      <c r="V63" s="1370">
        <v>0</v>
      </c>
      <c r="W63" s="1370">
        <v>0</v>
      </c>
      <c r="X63" s="1370">
        <v>0</v>
      </c>
      <c r="Y63" s="1370">
        <v>0</v>
      </c>
      <c r="Z63" s="1370">
        <v>0</v>
      </c>
      <c r="AA63" s="1370">
        <v>0</v>
      </c>
      <c r="AB63" s="1370">
        <v>0</v>
      </c>
      <c r="AC63" s="1370">
        <v>0</v>
      </c>
      <c r="AD63" s="1370">
        <v>0</v>
      </c>
      <c r="AE63" s="1304">
        <f>SUM(K63:AD63)</f>
        <v>0</v>
      </c>
    </row>
    <row r="64" spans="1:31" ht="15.75" thickBot="1">
      <c r="A64" s="1570"/>
      <c r="B64" s="1571"/>
      <c r="C64" s="1571"/>
      <c r="D64" s="1572"/>
      <c r="E64" s="1572"/>
      <c r="F64" s="1573"/>
      <c r="G64" s="1573"/>
      <c r="H64" s="1574"/>
      <c r="I64" s="1575"/>
      <c r="J64" s="1576"/>
      <c r="K64" s="1577"/>
      <c r="L64" s="1577"/>
      <c r="M64" s="1577"/>
      <c r="N64" s="1577"/>
      <c r="O64" s="1577"/>
      <c r="P64" s="1577"/>
      <c r="Q64" s="1577"/>
      <c r="R64" s="1577"/>
      <c r="S64" s="1577"/>
      <c r="T64" s="1577"/>
      <c r="U64" s="1577"/>
      <c r="V64" s="1577"/>
      <c r="W64" s="1577"/>
      <c r="X64" s="1577"/>
      <c r="Y64" s="1577"/>
      <c r="Z64" s="1577"/>
      <c r="AA64" s="1577"/>
      <c r="AB64" s="1577"/>
      <c r="AC64" s="1577"/>
      <c r="AD64" s="1577"/>
      <c r="AE64" s="1578"/>
    </row>
    <row r="65" spans="1:31" s="1303" customFormat="1" ht="29.25" customHeight="1">
      <c r="A65" s="1568" t="s">
        <v>1110</v>
      </c>
      <c r="B65" s="1556"/>
      <c r="C65" s="1556"/>
      <c r="D65" s="1556"/>
      <c r="E65" s="1556"/>
      <c r="F65" s="1590" t="s">
        <v>1144</v>
      </c>
      <c r="G65" s="1554"/>
      <c r="H65" s="1555"/>
      <c r="I65" s="1558"/>
      <c r="J65" s="1559"/>
      <c r="K65" s="1560"/>
      <c r="L65" s="1560"/>
      <c r="M65" s="1561"/>
      <c r="N65" s="1561"/>
      <c r="O65" s="1561"/>
      <c r="P65" s="1561"/>
      <c r="Q65" s="1569"/>
      <c r="R65" s="1569"/>
      <c r="S65" s="1569"/>
      <c r="T65" s="1569"/>
      <c r="U65" s="1569"/>
      <c r="V65" s="1569"/>
      <c r="W65" s="1569"/>
      <c r="X65" s="1569"/>
      <c r="Y65" s="1569"/>
      <c r="Z65" s="1569"/>
      <c r="AA65" s="1569"/>
      <c r="AB65" s="1569"/>
      <c r="AC65" s="1569"/>
      <c r="AD65" s="1569"/>
      <c r="AE65" s="1579"/>
    </row>
    <row r="66" spans="1:31">
      <c r="A66" s="1545"/>
      <c r="B66" s="1753"/>
      <c r="C66" s="1546"/>
      <c r="D66" s="1546"/>
      <c r="E66" s="1546"/>
      <c r="F66" s="1547"/>
      <c r="G66" s="1547"/>
      <c r="H66" s="1548"/>
      <c r="I66" s="1551"/>
      <c r="J66" s="1552"/>
      <c r="K66" s="1370">
        <v>0</v>
      </c>
      <c r="L66" s="1370">
        <v>0</v>
      </c>
      <c r="M66" s="1370">
        <v>0</v>
      </c>
      <c r="N66" s="1370">
        <v>0</v>
      </c>
      <c r="O66" s="1370">
        <v>0</v>
      </c>
      <c r="P66" s="1370">
        <v>0</v>
      </c>
      <c r="Q66" s="1370">
        <v>0</v>
      </c>
      <c r="R66" s="1370">
        <v>0</v>
      </c>
      <c r="S66" s="1370">
        <v>0</v>
      </c>
      <c r="T66" s="1370">
        <v>0</v>
      </c>
      <c r="U66" s="1370">
        <v>0</v>
      </c>
      <c r="V66" s="1370">
        <v>0</v>
      </c>
      <c r="W66" s="1370">
        <v>0</v>
      </c>
      <c r="X66" s="1370">
        <v>0</v>
      </c>
      <c r="Y66" s="1370">
        <v>0</v>
      </c>
      <c r="Z66" s="1370">
        <v>0</v>
      </c>
      <c r="AA66" s="1370">
        <v>0</v>
      </c>
      <c r="AB66" s="1370">
        <v>0</v>
      </c>
      <c r="AC66" s="1370">
        <v>0</v>
      </c>
      <c r="AD66" s="1370">
        <v>0</v>
      </c>
      <c r="AE66" s="1304">
        <f t="shared" ref="AE66:AE116" si="7">SUM(K66:AD66)</f>
        <v>0</v>
      </c>
    </row>
    <row r="67" spans="1:31">
      <c r="A67" s="1545"/>
      <c r="B67" s="1753"/>
      <c r="C67" s="1546"/>
      <c r="D67" s="1546"/>
      <c r="E67" s="1546"/>
      <c r="F67" s="1547"/>
      <c r="G67" s="1547"/>
      <c r="H67" s="1548"/>
      <c r="I67" s="1551"/>
      <c r="J67" s="1552"/>
      <c r="K67" s="1370">
        <v>0</v>
      </c>
      <c r="L67" s="1370">
        <v>0</v>
      </c>
      <c r="M67" s="1370">
        <v>0</v>
      </c>
      <c r="N67" s="1370">
        <v>0</v>
      </c>
      <c r="O67" s="1370">
        <v>0</v>
      </c>
      <c r="P67" s="1370">
        <v>0</v>
      </c>
      <c r="Q67" s="1370">
        <v>0</v>
      </c>
      <c r="R67" s="1370">
        <v>0</v>
      </c>
      <c r="S67" s="1370">
        <v>0</v>
      </c>
      <c r="T67" s="1370">
        <v>0</v>
      </c>
      <c r="U67" s="1370">
        <v>0</v>
      </c>
      <c r="V67" s="1370">
        <v>0</v>
      </c>
      <c r="W67" s="1370">
        <v>0</v>
      </c>
      <c r="X67" s="1370">
        <v>0</v>
      </c>
      <c r="Y67" s="1370">
        <v>0</v>
      </c>
      <c r="Z67" s="1370">
        <v>0</v>
      </c>
      <c r="AA67" s="1370">
        <v>0</v>
      </c>
      <c r="AB67" s="1370">
        <v>0</v>
      </c>
      <c r="AC67" s="1370">
        <v>0</v>
      </c>
      <c r="AD67" s="1370">
        <v>0</v>
      </c>
      <c r="AE67" s="1304">
        <f t="shared" si="7"/>
        <v>0</v>
      </c>
    </row>
    <row r="68" spans="1:31">
      <c r="A68" s="1545"/>
      <c r="B68" s="1753"/>
      <c r="C68" s="1546"/>
      <c r="D68" s="1546"/>
      <c r="E68" s="1546"/>
      <c r="F68" s="1547"/>
      <c r="G68" s="1547"/>
      <c r="H68" s="1548"/>
      <c r="I68" s="1551"/>
      <c r="J68" s="1552"/>
      <c r="K68" s="1370">
        <v>0</v>
      </c>
      <c r="L68" s="1370">
        <v>0</v>
      </c>
      <c r="M68" s="1370">
        <v>0</v>
      </c>
      <c r="N68" s="1370">
        <v>0</v>
      </c>
      <c r="O68" s="1370">
        <v>0</v>
      </c>
      <c r="P68" s="1370">
        <v>0</v>
      </c>
      <c r="Q68" s="1370">
        <v>0</v>
      </c>
      <c r="R68" s="1370">
        <v>0</v>
      </c>
      <c r="S68" s="1370">
        <v>0</v>
      </c>
      <c r="T68" s="1370">
        <v>0</v>
      </c>
      <c r="U68" s="1370">
        <v>0</v>
      </c>
      <c r="V68" s="1370">
        <v>0</v>
      </c>
      <c r="W68" s="1370">
        <v>0</v>
      </c>
      <c r="X68" s="1370">
        <v>0</v>
      </c>
      <c r="Y68" s="1370">
        <v>0</v>
      </c>
      <c r="Z68" s="1370">
        <v>0</v>
      </c>
      <c r="AA68" s="1370">
        <v>0</v>
      </c>
      <c r="AB68" s="1370">
        <v>0</v>
      </c>
      <c r="AC68" s="1370">
        <v>0</v>
      </c>
      <c r="AD68" s="1370">
        <v>0</v>
      </c>
      <c r="AE68" s="1304">
        <f t="shared" si="7"/>
        <v>0</v>
      </c>
    </row>
    <row r="69" spans="1:31" s="1305" customFormat="1">
      <c r="A69" s="1545"/>
      <c r="B69" s="1753"/>
      <c r="C69" s="1546"/>
      <c r="D69" s="1546"/>
      <c r="E69" s="1546"/>
      <c r="F69" s="1547"/>
      <c r="G69" s="1547"/>
      <c r="H69" s="1548"/>
      <c r="I69" s="1551"/>
      <c r="J69" s="1552"/>
      <c r="K69" s="1370">
        <v>0</v>
      </c>
      <c r="L69" s="1370">
        <v>0</v>
      </c>
      <c r="M69" s="1370">
        <v>0</v>
      </c>
      <c r="N69" s="1370">
        <v>0</v>
      </c>
      <c r="O69" s="1370">
        <v>0</v>
      </c>
      <c r="P69" s="1370">
        <v>0</v>
      </c>
      <c r="Q69" s="1370">
        <v>0</v>
      </c>
      <c r="R69" s="1370">
        <v>0</v>
      </c>
      <c r="S69" s="1370">
        <v>0</v>
      </c>
      <c r="T69" s="1370">
        <v>0</v>
      </c>
      <c r="U69" s="1370">
        <v>0</v>
      </c>
      <c r="V69" s="1370">
        <v>0</v>
      </c>
      <c r="W69" s="1370">
        <v>0</v>
      </c>
      <c r="X69" s="1370">
        <v>0</v>
      </c>
      <c r="Y69" s="1370">
        <v>0</v>
      </c>
      <c r="Z69" s="1370">
        <v>0</v>
      </c>
      <c r="AA69" s="1370">
        <v>0</v>
      </c>
      <c r="AB69" s="1370">
        <v>0</v>
      </c>
      <c r="AC69" s="1370">
        <v>0</v>
      </c>
      <c r="AD69" s="1370">
        <v>0</v>
      </c>
      <c r="AE69" s="1304">
        <f t="shared" si="7"/>
        <v>0</v>
      </c>
    </row>
    <row r="70" spans="1:31" s="1305" customFormat="1">
      <c r="A70" s="1545"/>
      <c r="B70" s="1753"/>
      <c r="C70" s="1546"/>
      <c r="D70" s="1546"/>
      <c r="E70" s="1546"/>
      <c r="F70" s="1547"/>
      <c r="G70" s="1547"/>
      <c r="H70" s="1548"/>
      <c r="I70" s="1551"/>
      <c r="J70" s="1552"/>
      <c r="K70" s="1370">
        <v>0</v>
      </c>
      <c r="L70" s="1370">
        <v>0</v>
      </c>
      <c r="M70" s="1370">
        <v>0</v>
      </c>
      <c r="N70" s="1370">
        <v>0</v>
      </c>
      <c r="O70" s="1370">
        <v>0</v>
      </c>
      <c r="P70" s="1370">
        <v>0</v>
      </c>
      <c r="Q70" s="1370">
        <v>0</v>
      </c>
      <c r="R70" s="1370">
        <v>0</v>
      </c>
      <c r="S70" s="1370">
        <v>0</v>
      </c>
      <c r="T70" s="1370">
        <v>0</v>
      </c>
      <c r="U70" s="1370">
        <v>0</v>
      </c>
      <c r="V70" s="1370">
        <v>0</v>
      </c>
      <c r="W70" s="1370">
        <v>0</v>
      </c>
      <c r="X70" s="1370">
        <v>0</v>
      </c>
      <c r="Y70" s="1370">
        <v>0</v>
      </c>
      <c r="Z70" s="1370">
        <v>0</v>
      </c>
      <c r="AA70" s="1370">
        <v>0</v>
      </c>
      <c r="AB70" s="1370">
        <v>0</v>
      </c>
      <c r="AC70" s="1370">
        <v>0</v>
      </c>
      <c r="AD70" s="1370">
        <v>0</v>
      </c>
      <c r="AE70" s="1304">
        <f t="shared" si="7"/>
        <v>0</v>
      </c>
    </row>
    <row r="71" spans="1:31" s="1305" customFormat="1">
      <c r="A71" s="1545"/>
      <c r="B71" s="1753"/>
      <c r="C71" s="1546"/>
      <c r="D71" s="1546"/>
      <c r="E71" s="1546"/>
      <c r="F71" s="1547"/>
      <c r="G71" s="1547"/>
      <c r="H71" s="1548"/>
      <c r="I71" s="1551"/>
      <c r="J71" s="1552"/>
      <c r="K71" s="1370">
        <v>0</v>
      </c>
      <c r="L71" s="1370">
        <v>0</v>
      </c>
      <c r="M71" s="1370">
        <v>0</v>
      </c>
      <c r="N71" s="1370">
        <v>0</v>
      </c>
      <c r="O71" s="1370">
        <v>0</v>
      </c>
      <c r="P71" s="1370">
        <v>0</v>
      </c>
      <c r="Q71" s="1370">
        <v>0</v>
      </c>
      <c r="R71" s="1370">
        <v>0</v>
      </c>
      <c r="S71" s="1370">
        <v>0</v>
      </c>
      <c r="T71" s="1370">
        <v>0</v>
      </c>
      <c r="U71" s="1370">
        <v>0</v>
      </c>
      <c r="V71" s="1370">
        <v>0</v>
      </c>
      <c r="W71" s="1370">
        <v>0</v>
      </c>
      <c r="X71" s="1370">
        <v>0</v>
      </c>
      <c r="Y71" s="1370">
        <v>0</v>
      </c>
      <c r="Z71" s="1370">
        <v>0</v>
      </c>
      <c r="AA71" s="1370">
        <v>0</v>
      </c>
      <c r="AB71" s="1370">
        <v>0</v>
      </c>
      <c r="AC71" s="1370">
        <v>0</v>
      </c>
      <c r="AD71" s="1370">
        <v>0</v>
      </c>
      <c r="AE71" s="1304">
        <f t="shared" si="7"/>
        <v>0</v>
      </c>
    </row>
    <row r="72" spans="1:31" s="1305" customFormat="1">
      <c r="A72" s="1545"/>
      <c r="B72" s="1753"/>
      <c r="C72" s="1546"/>
      <c r="D72" s="1546"/>
      <c r="E72" s="1546"/>
      <c r="F72" s="1547"/>
      <c r="G72" s="1547"/>
      <c r="H72" s="1548"/>
      <c r="I72" s="1551"/>
      <c r="J72" s="1552"/>
      <c r="K72" s="1370">
        <v>0</v>
      </c>
      <c r="L72" s="1370">
        <v>0</v>
      </c>
      <c r="M72" s="1370">
        <v>0</v>
      </c>
      <c r="N72" s="1370">
        <v>0</v>
      </c>
      <c r="O72" s="1370">
        <v>0</v>
      </c>
      <c r="P72" s="1370">
        <v>0</v>
      </c>
      <c r="Q72" s="1370">
        <v>0</v>
      </c>
      <c r="R72" s="1370">
        <v>0</v>
      </c>
      <c r="S72" s="1370">
        <v>0</v>
      </c>
      <c r="T72" s="1370">
        <v>0</v>
      </c>
      <c r="U72" s="1370">
        <v>0</v>
      </c>
      <c r="V72" s="1370">
        <v>0</v>
      </c>
      <c r="W72" s="1370">
        <v>0</v>
      </c>
      <c r="X72" s="1370">
        <v>0</v>
      </c>
      <c r="Y72" s="1370">
        <v>0</v>
      </c>
      <c r="Z72" s="1370">
        <v>0</v>
      </c>
      <c r="AA72" s="1370">
        <v>0</v>
      </c>
      <c r="AB72" s="1370">
        <v>0</v>
      </c>
      <c r="AC72" s="1370">
        <v>0</v>
      </c>
      <c r="AD72" s="1370">
        <v>0</v>
      </c>
      <c r="AE72" s="1304">
        <f t="shared" si="7"/>
        <v>0</v>
      </c>
    </row>
    <row r="73" spans="1:31">
      <c r="A73" s="1545"/>
      <c r="B73" s="1753"/>
      <c r="C73" s="1546"/>
      <c r="D73" s="1546"/>
      <c r="E73" s="1546"/>
      <c r="F73" s="1547"/>
      <c r="G73" s="1547"/>
      <c r="H73" s="1548"/>
      <c r="I73" s="1551"/>
      <c r="J73" s="1552"/>
      <c r="K73" s="1370">
        <v>0</v>
      </c>
      <c r="L73" s="1370">
        <v>0</v>
      </c>
      <c r="M73" s="1370">
        <v>0</v>
      </c>
      <c r="N73" s="1370">
        <v>0</v>
      </c>
      <c r="O73" s="1370">
        <v>0</v>
      </c>
      <c r="P73" s="1370">
        <v>0</v>
      </c>
      <c r="Q73" s="1370">
        <v>0</v>
      </c>
      <c r="R73" s="1370">
        <v>0</v>
      </c>
      <c r="S73" s="1370">
        <v>0</v>
      </c>
      <c r="T73" s="1370">
        <v>0</v>
      </c>
      <c r="U73" s="1370">
        <v>0</v>
      </c>
      <c r="V73" s="1370">
        <v>0</v>
      </c>
      <c r="W73" s="1370">
        <v>0</v>
      </c>
      <c r="X73" s="1370">
        <v>0</v>
      </c>
      <c r="Y73" s="1370">
        <v>0</v>
      </c>
      <c r="Z73" s="1370">
        <v>0</v>
      </c>
      <c r="AA73" s="1370">
        <v>0</v>
      </c>
      <c r="AB73" s="1370">
        <v>0</v>
      </c>
      <c r="AC73" s="1370">
        <v>0</v>
      </c>
      <c r="AD73" s="1370">
        <v>0</v>
      </c>
      <c r="AE73" s="1304">
        <f t="shared" si="7"/>
        <v>0</v>
      </c>
    </row>
    <row r="74" spans="1:31">
      <c r="A74" s="1545"/>
      <c r="B74" s="1753"/>
      <c r="C74" s="1546"/>
      <c r="D74" s="1546"/>
      <c r="E74" s="1546"/>
      <c r="F74" s="1547"/>
      <c r="G74" s="1547"/>
      <c r="H74" s="1548"/>
      <c r="I74" s="1551"/>
      <c r="J74" s="1552"/>
      <c r="K74" s="1370">
        <v>0</v>
      </c>
      <c r="L74" s="1370">
        <v>0</v>
      </c>
      <c r="M74" s="1370">
        <v>0</v>
      </c>
      <c r="N74" s="1370">
        <v>0</v>
      </c>
      <c r="O74" s="1370">
        <v>0</v>
      </c>
      <c r="P74" s="1370">
        <v>0</v>
      </c>
      <c r="Q74" s="1370">
        <v>0</v>
      </c>
      <c r="R74" s="1370">
        <v>0</v>
      </c>
      <c r="S74" s="1370">
        <v>0</v>
      </c>
      <c r="T74" s="1370">
        <v>0</v>
      </c>
      <c r="U74" s="1370">
        <v>0</v>
      </c>
      <c r="V74" s="1370">
        <v>0</v>
      </c>
      <c r="W74" s="1370">
        <v>0</v>
      </c>
      <c r="X74" s="1370">
        <v>0</v>
      </c>
      <c r="Y74" s="1370">
        <v>0</v>
      </c>
      <c r="Z74" s="1370">
        <v>0</v>
      </c>
      <c r="AA74" s="1370">
        <v>0</v>
      </c>
      <c r="AB74" s="1370">
        <v>0</v>
      </c>
      <c r="AC74" s="1370">
        <v>0</v>
      </c>
      <c r="AD74" s="1370">
        <v>0</v>
      </c>
      <c r="AE74" s="1304">
        <f t="shared" si="7"/>
        <v>0</v>
      </c>
    </row>
    <row r="75" spans="1:31">
      <c r="A75" s="1545"/>
      <c r="B75" s="1753"/>
      <c r="C75" s="1546"/>
      <c r="D75" s="1546"/>
      <c r="E75" s="1546"/>
      <c r="F75" s="1547"/>
      <c r="G75" s="1547"/>
      <c r="H75" s="1548"/>
      <c r="I75" s="1551"/>
      <c r="J75" s="1552"/>
      <c r="K75" s="1370">
        <v>0</v>
      </c>
      <c r="L75" s="1370">
        <v>0</v>
      </c>
      <c r="M75" s="1370">
        <v>0</v>
      </c>
      <c r="N75" s="1370">
        <v>0</v>
      </c>
      <c r="O75" s="1370">
        <v>0</v>
      </c>
      <c r="P75" s="1370">
        <v>0</v>
      </c>
      <c r="Q75" s="1370">
        <v>0</v>
      </c>
      <c r="R75" s="1370">
        <v>0</v>
      </c>
      <c r="S75" s="1370">
        <v>0</v>
      </c>
      <c r="T75" s="1370">
        <v>0</v>
      </c>
      <c r="U75" s="1370">
        <v>0</v>
      </c>
      <c r="V75" s="1370">
        <v>0</v>
      </c>
      <c r="W75" s="1370">
        <v>0</v>
      </c>
      <c r="X75" s="1370">
        <v>0</v>
      </c>
      <c r="Y75" s="1370">
        <v>0</v>
      </c>
      <c r="Z75" s="1370">
        <v>0</v>
      </c>
      <c r="AA75" s="1370">
        <v>0</v>
      </c>
      <c r="AB75" s="1370">
        <v>0</v>
      </c>
      <c r="AC75" s="1370">
        <v>0</v>
      </c>
      <c r="AD75" s="1370">
        <v>0</v>
      </c>
      <c r="AE75" s="1304">
        <f t="shared" si="7"/>
        <v>0</v>
      </c>
    </row>
    <row r="76" spans="1:31">
      <c r="A76" s="1545"/>
      <c r="B76" s="1753"/>
      <c r="C76" s="1546"/>
      <c r="D76" s="1546"/>
      <c r="E76" s="1546"/>
      <c r="F76" s="1547"/>
      <c r="G76" s="1547"/>
      <c r="H76" s="1548"/>
      <c r="I76" s="1551"/>
      <c r="J76" s="1552"/>
      <c r="K76" s="1370">
        <v>0</v>
      </c>
      <c r="L76" s="1370">
        <v>0</v>
      </c>
      <c r="M76" s="1370">
        <v>0</v>
      </c>
      <c r="N76" s="1370">
        <v>0</v>
      </c>
      <c r="O76" s="1370">
        <v>0</v>
      </c>
      <c r="P76" s="1370">
        <v>0</v>
      </c>
      <c r="Q76" s="1370">
        <v>0</v>
      </c>
      <c r="R76" s="1370">
        <v>0</v>
      </c>
      <c r="S76" s="1370">
        <v>0</v>
      </c>
      <c r="T76" s="1370">
        <v>0</v>
      </c>
      <c r="U76" s="1370">
        <v>0</v>
      </c>
      <c r="V76" s="1370">
        <v>0</v>
      </c>
      <c r="W76" s="1370">
        <v>0</v>
      </c>
      <c r="X76" s="1370">
        <v>0</v>
      </c>
      <c r="Y76" s="1370">
        <v>0</v>
      </c>
      <c r="Z76" s="1370">
        <v>0</v>
      </c>
      <c r="AA76" s="1370">
        <v>0</v>
      </c>
      <c r="AB76" s="1370">
        <v>0</v>
      </c>
      <c r="AC76" s="1370">
        <v>0</v>
      </c>
      <c r="AD76" s="1370">
        <v>0</v>
      </c>
      <c r="AE76" s="1304">
        <f t="shared" si="7"/>
        <v>0</v>
      </c>
    </row>
    <row r="77" spans="1:31">
      <c r="A77" s="1545"/>
      <c r="B77" s="1753"/>
      <c r="C77" s="1546"/>
      <c r="D77" s="1546"/>
      <c r="E77" s="1546"/>
      <c r="F77" s="1547"/>
      <c r="G77" s="1547"/>
      <c r="H77" s="1548"/>
      <c r="I77" s="1551"/>
      <c r="J77" s="1552"/>
      <c r="K77" s="1370">
        <v>0</v>
      </c>
      <c r="L77" s="1370">
        <v>0</v>
      </c>
      <c r="M77" s="1370">
        <v>0</v>
      </c>
      <c r="N77" s="1370">
        <v>0</v>
      </c>
      <c r="O77" s="1370">
        <v>0</v>
      </c>
      <c r="P77" s="1370">
        <v>0</v>
      </c>
      <c r="Q77" s="1370">
        <v>0</v>
      </c>
      <c r="R77" s="1370">
        <v>0</v>
      </c>
      <c r="S77" s="1370">
        <v>0</v>
      </c>
      <c r="T77" s="1370">
        <v>0</v>
      </c>
      <c r="U77" s="1370">
        <v>0</v>
      </c>
      <c r="V77" s="1370">
        <v>0</v>
      </c>
      <c r="W77" s="1370">
        <v>0</v>
      </c>
      <c r="X77" s="1370">
        <v>0</v>
      </c>
      <c r="Y77" s="1370">
        <v>0</v>
      </c>
      <c r="Z77" s="1370">
        <v>0</v>
      </c>
      <c r="AA77" s="1370">
        <v>0</v>
      </c>
      <c r="AB77" s="1370">
        <v>0</v>
      </c>
      <c r="AC77" s="1370">
        <v>0</v>
      </c>
      <c r="AD77" s="1370">
        <v>0</v>
      </c>
      <c r="AE77" s="1304">
        <f t="shared" si="7"/>
        <v>0</v>
      </c>
    </row>
    <row r="78" spans="1:31">
      <c r="A78" s="1545"/>
      <c r="B78" s="1753"/>
      <c r="C78" s="1546"/>
      <c r="D78" s="1546"/>
      <c r="E78" s="1546"/>
      <c r="F78" s="1547"/>
      <c r="G78" s="1547"/>
      <c r="H78" s="1548"/>
      <c r="I78" s="1551"/>
      <c r="J78" s="1552"/>
      <c r="K78" s="1370">
        <v>0</v>
      </c>
      <c r="L78" s="1370">
        <v>0</v>
      </c>
      <c r="M78" s="1370">
        <v>0</v>
      </c>
      <c r="N78" s="1370">
        <v>0</v>
      </c>
      <c r="O78" s="1370">
        <v>0</v>
      </c>
      <c r="P78" s="1370">
        <v>0</v>
      </c>
      <c r="Q78" s="1370">
        <v>0</v>
      </c>
      <c r="R78" s="1370">
        <v>0</v>
      </c>
      <c r="S78" s="1370">
        <v>0</v>
      </c>
      <c r="T78" s="1370">
        <v>0</v>
      </c>
      <c r="U78" s="1370">
        <v>0</v>
      </c>
      <c r="V78" s="1370">
        <v>0</v>
      </c>
      <c r="W78" s="1370">
        <v>0</v>
      </c>
      <c r="X78" s="1370">
        <v>0</v>
      </c>
      <c r="Y78" s="1370">
        <v>0</v>
      </c>
      <c r="Z78" s="1370">
        <v>0</v>
      </c>
      <c r="AA78" s="1370">
        <v>0</v>
      </c>
      <c r="AB78" s="1370">
        <v>0</v>
      </c>
      <c r="AC78" s="1370">
        <v>0</v>
      </c>
      <c r="AD78" s="1370">
        <v>0</v>
      </c>
      <c r="AE78" s="1304">
        <f t="shared" si="7"/>
        <v>0</v>
      </c>
    </row>
    <row r="79" spans="1:31">
      <c r="A79" s="1545"/>
      <c r="B79" s="1753"/>
      <c r="C79" s="1546"/>
      <c r="D79" s="1546"/>
      <c r="E79" s="1546"/>
      <c r="F79" s="1547"/>
      <c r="G79" s="1547"/>
      <c r="H79" s="1548"/>
      <c r="I79" s="1551"/>
      <c r="J79" s="1552"/>
      <c r="K79" s="1370">
        <v>0</v>
      </c>
      <c r="L79" s="1370">
        <v>0</v>
      </c>
      <c r="M79" s="1370">
        <v>0</v>
      </c>
      <c r="N79" s="1370">
        <v>0</v>
      </c>
      <c r="O79" s="1370">
        <v>0</v>
      </c>
      <c r="P79" s="1370">
        <v>0</v>
      </c>
      <c r="Q79" s="1370">
        <v>0</v>
      </c>
      <c r="R79" s="1370">
        <v>0</v>
      </c>
      <c r="S79" s="1370">
        <v>0</v>
      </c>
      <c r="T79" s="1370">
        <v>0</v>
      </c>
      <c r="U79" s="1370">
        <v>0</v>
      </c>
      <c r="V79" s="1370">
        <v>0</v>
      </c>
      <c r="W79" s="1370">
        <v>0</v>
      </c>
      <c r="X79" s="1370">
        <v>0</v>
      </c>
      <c r="Y79" s="1370">
        <v>0</v>
      </c>
      <c r="Z79" s="1370">
        <v>0</v>
      </c>
      <c r="AA79" s="1370">
        <v>0</v>
      </c>
      <c r="AB79" s="1370">
        <v>0</v>
      </c>
      <c r="AC79" s="1370">
        <v>0</v>
      </c>
      <c r="AD79" s="1370">
        <v>0</v>
      </c>
      <c r="AE79" s="1304">
        <f t="shared" si="7"/>
        <v>0</v>
      </c>
    </row>
    <row r="80" spans="1:31">
      <c r="A80" s="1545"/>
      <c r="B80" s="1753"/>
      <c r="C80" s="1546"/>
      <c r="D80" s="1546"/>
      <c r="E80" s="1546"/>
      <c r="F80" s="1547"/>
      <c r="G80" s="1547"/>
      <c r="H80" s="1548"/>
      <c r="I80" s="1551"/>
      <c r="J80" s="1552"/>
      <c r="K80" s="1370">
        <v>0</v>
      </c>
      <c r="L80" s="1370">
        <v>0</v>
      </c>
      <c r="M80" s="1370">
        <v>0</v>
      </c>
      <c r="N80" s="1370">
        <v>0</v>
      </c>
      <c r="O80" s="1370">
        <v>0</v>
      </c>
      <c r="P80" s="1370">
        <v>0</v>
      </c>
      <c r="Q80" s="1370">
        <v>0</v>
      </c>
      <c r="R80" s="1370">
        <v>0</v>
      </c>
      <c r="S80" s="1370">
        <v>0</v>
      </c>
      <c r="T80" s="1370">
        <v>0</v>
      </c>
      <c r="U80" s="1370">
        <v>0</v>
      </c>
      <c r="V80" s="1370">
        <v>0</v>
      </c>
      <c r="W80" s="1370">
        <v>0</v>
      </c>
      <c r="X80" s="1370">
        <v>0</v>
      </c>
      <c r="Y80" s="1370">
        <v>0</v>
      </c>
      <c r="Z80" s="1370">
        <v>0</v>
      </c>
      <c r="AA80" s="1370">
        <v>0</v>
      </c>
      <c r="AB80" s="1370">
        <v>0</v>
      </c>
      <c r="AC80" s="1370">
        <v>0</v>
      </c>
      <c r="AD80" s="1370">
        <v>0</v>
      </c>
      <c r="AE80" s="1304">
        <f t="shared" si="7"/>
        <v>0</v>
      </c>
    </row>
    <row r="81" spans="1:31">
      <c r="A81" s="1545"/>
      <c r="B81" s="1753"/>
      <c r="C81" s="1546"/>
      <c r="D81" s="1546"/>
      <c r="E81" s="1546"/>
      <c r="F81" s="1547"/>
      <c r="G81" s="1547"/>
      <c r="H81" s="1548"/>
      <c r="I81" s="1551"/>
      <c r="J81" s="1552"/>
      <c r="K81" s="1370">
        <v>0</v>
      </c>
      <c r="L81" s="1370">
        <v>0</v>
      </c>
      <c r="M81" s="1370">
        <v>0</v>
      </c>
      <c r="N81" s="1370">
        <v>0</v>
      </c>
      <c r="O81" s="1370">
        <v>0</v>
      </c>
      <c r="P81" s="1370">
        <v>0</v>
      </c>
      <c r="Q81" s="1370">
        <v>0</v>
      </c>
      <c r="R81" s="1370">
        <v>0</v>
      </c>
      <c r="S81" s="1370">
        <v>0</v>
      </c>
      <c r="T81" s="1370">
        <v>0</v>
      </c>
      <c r="U81" s="1370">
        <v>0</v>
      </c>
      <c r="V81" s="1370">
        <v>0</v>
      </c>
      <c r="W81" s="1370">
        <v>0</v>
      </c>
      <c r="X81" s="1370">
        <v>0</v>
      </c>
      <c r="Y81" s="1370">
        <v>0</v>
      </c>
      <c r="Z81" s="1370">
        <v>0</v>
      </c>
      <c r="AA81" s="1370">
        <v>0</v>
      </c>
      <c r="AB81" s="1370">
        <v>0</v>
      </c>
      <c r="AC81" s="1370">
        <v>0</v>
      </c>
      <c r="AD81" s="1370">
        <v>0</v>
      </c>
      <c r="AE81" s="1304">
        <f t="shared" si="7"/>
        <v>0</v>
      </c>
    </row>
    <row r="82" spans="1:31">
      <c r="A82" s="1545"/>
      <c r="B82" s="1753"/>
      <c r="C82" s="1546"/>
      <c r="D82" s="1546"/>
      <c r="E82" s="1546"/>
      <c r="F82" s="1547"/>
      <c r="G82" s="1547"/>
      <c r="H82" s="1548"/>
      <c r="I82" s="1551"/>
      <c r="J82" s="1552"/>
      <c r="K82" s="1370">
        <v>0</v>
      </c>
      <c r="L82" s="1370">
        <v>0</v>
      </c>
      <c r="M82" s="1370">
        <v>0</v>
      </c>
      <c r="N82" s="1370">
        <v>0</v>
      </c>
      <c r="O82" s="1370">
        <v>0</v>
      </c>
      <c r="P82" s="1370">
        <v>0</v>
      </c>
      <c r="Q82" s="1370">
        <v>0</v>
      </c>
      <c r="R82" s="1370">
        <v>0</v>
      </c>
      <c r="S82" s="1370">
        <v>0</v>
      </c>
      <c r="T82" s="1370">
        <v>0</v>
      </c>
      <c r="U82" s="1370">
        <v>0</v>
      </c>
      <c r="V82" s="1370">
        <v>0</v>
      </c>
      <c r="W82" s="1370">
        <v>0</v>
      </c>
      <c r="X82" s="1370">
        <v>0</v>
      </c>
      <c r="Y82" s="1370">
        <v>0</v>
      </c>
      <c r="Z82" s="1370">
        <v>0</v>
      </c>
      <c r="AA82" s="1370">
        <v>0</v>
      </c>
      <c r="AB82" s="1370">
        <v>0</v>
      </c>
      <c r="AC82" s="1370">
        <v>0</v>
      </c>
      <c r="AD82" s="1370">
        <v>0</v>
      </c>
      <c r="AE82" s="1304">
        <f t="shared" si="7"/>
        <v>0</v>
      </c>
    </row>
    <row r="83" spans="1:31">
      <c r="A83" s="1545"/>
      <c r="B83" s="1753"/>
      <c r="C83" s="1546"/>
      <c r="D83" s="1546"/>
      <c r="E83" s="1546"/>
      <c r="F83" s="1547"/>
      <c r="G83" s="1547"/>
      <c r="H83" s="1548"/>
      <c r="I83" s="1551"/>
      <c r="J83" s="1552"/>
      <c r="K83" s="1370">
        <v>0</v>
      </c>
      <c r="L83" s="1370">
        <v>0</v>
      </c>
      <c r="M83" s="1370">
        <v>0</v>
      </c>
      <c r="N83" s="1370">
        <v>0</v>
      </c>
      <c r="O83" s="1370">
        <v>0</v>
      </c>
      <c r="P83" s="1370">
        <v>0</v>
      </c>
      <c r="Q83" s="1370">
        <v>0</v>
      </c>
      <c r="R83" s="1370">
        <v>0</v>
      </c>
      <c r="S83" s="1370">
        <v>0</v>
      </c>
      <c r="T83" s="1370">
        <v>0</v>
      </c>
      <c r="U83" s="1370">
        <v>0</v>
      </c>
      <c r="V83" s="1370">
        <v>0</v>
      </c>
      <c r="W83" s="1370">
        <v>0</v>
      </c>
      <c r="X83" s="1370">
        <v>0</v>
      </c>
      <c r="Y83" s="1370">
        <v>0</v>
      </c>
      <c r="Z83" s="1370">
        <v>0</v>
      </c>
      <c r="AA83" s="1370">
        <v>0</v>
      </c>
      <c r="AB83" s="1370">
        <v>0</v>
      </c>
      <c r="AC83" s="1370">
        <v>0</v>
      </c>
      <c r="AD83" s="1370">
        <v>0</v>
      </c>
      <c r="AE83" s="1304">
        <f t="shared" si="7"/>
        <v>0</v>
      </c>
    </row>
    <row r="84" spans="1:31">
      <c r="A84" s="1545"/>
      <c r="B84" s="1753"/>
      <c r="C84" s="1546"/>
      <c r="D84" s="1546"/>
      <c r="E84" s="1546"/>
      <c r="F84" s="1547"/>
      <c r="G84" s="1547"/>
      <c r="H84" s="1548"/>
      <c r="I84" s="1551"/>
      <c r="J84" s="1552"/>
      <c r="K84" s="1370">
        <v>0</v>
      </c>
      <c r="L84" s="1370">
        <v>0</v>
      </c>
      <c r="M84" s="1370">
        <v>0</v>
      </c>
      <c r="N84" s="1370">
        <v>0</v>
      </c>
      <c r="O84" s="1370">
        <v>0</v>
      </c>
      <c r="P84" s="1370">
        <v>0</v>
      </c>
      <c r="Q84" s="1370">
        <v>0</v>
      </c>
      <c r="R84" s="1370">
        <v>0</v>
      </c>
      <c r="S84" s="1370">
        <v>0</v>
      </c>
      <c r="T84" s="1370">
        <v>0</v>
      </c>
      <c r="U84" s="1370">
        <v>0</v>
      </c>
      <c r="V84" s="1370">
        <v>0</v>
      </c>
      <c r="W84" s="1370">
        <v>0</v>
      </c>
      <c r="X84" s="1370">
        <v>0</v>
      </c>
      <c r="Y84" s="1370">
        <v>0</v>
      </c>
      <c r="Z84" s="1370">
        <v>0</v>
      </c>
      <c r="AA84" s="1370">
        <v>0</v>
      </c>
      <c r="AB84" s="1370">
        <v>0</v>
      </c>
      <c r="AC84" s="1370">
        <v>0</v>
      </c>
      <c r="AD84" s="1370">
        <v>0</v>
      </c>
      <c r="AE84" s="1304">
        <f t="shared" si="7"/>
        <v>0</v>
      </c>
    </row>
    <row r="85" spans="1:31">
      <c r="A85" s="1545"/>
      <c r="B85" s="1753"/>
      <c r="C85" s="1546"/>
      <c r="D85" s="1546"/>
      <c r="E85" s="1546"/>
      <c r="F85" s="1547"/>
      <c r="G85" s="1547"/>
      <c r="H85" s="1548"/>
      <c r="I85" s="1551"/>
      <c r="J85" s="1552"/>
      <c r="K85" s="1370">
        <v>0</v>
      </c>
      <c r="L85" s="1370">
        <v>0</v>
      </c>
      <c r="M85" s="1370">
        <v>0</v>
      </c>
      <c r="N85" s="1370">
        <v>0</v>
      </c>
      <c r="O85" s="1370">
        <v>0</v>
      </c>
      <c r="P85" s="1370">
        <v>0</v>
      </c>
      <c r="Q85" s="1370">
        <v>0</v>
      </c>
      <c r="R85" s="1370">
        <v>0</v>
      </c>
      <c r="S85" s="1370">
        <v>0</v>
      </c>
      <c r="T85" s="1370">
        <v>0</v>
      </c>
      <c r="U85" s="1370">
        <v>0</v>
      </c>
      <c r="V85" s="1370">
        <v>0</v>
      </c>
      <c r="W85" s="1370">
        <v>0</v>
      </c>
      <c r="X85" s="1370">
        <v>0</v>
      </c>
      <c r="Y85" s="1370">
        <v>0</v>
      </c>
      <c r="Z85" s="1370">
        <v>0</v>
      </c>
      <c r="AA85" s="1370">
        <v>0</v>
      </c>
      <c r="AB85" s="1370">
        <v>0</v>
      </c>
      <c r="AC85" s="1370">
        <v>0</v>
      </c>
      <c r="AD85" s="1370">
        <v>0</v>
      </c>
      <c r="AE85" s="1304">
        <f t="shared" si="7"/>
        <v>0</v>
      </c>
    </row>
    <row r="86" spans="1:31">
      <c r="A86" s="1545"/>
      <c r="B86" s="1753"/>
      <c r="C86" s="1546"/>
      <c r="D86" s="1546"/>
      <c r="E86" s="1546"/>
      <c r="F86" s="1547"/>
      <c r="G86" s="1547"/>
      <c r="H86" s="1548"/>
      <c r="I86" s="1551"/>
      <c r="J86" s="1552"/>
      <c r="K86" s="1370">
        <v>0</v>
      </c>
      <c r="L86" s="1370">
        <v>0</v>
      </c>
      <c r="M86" s="1370">
        <v>0</v>
      </c>
      <c r="N86" s="1370">
        <v>0</v>
      </c>
      <c r="O86" s="1370">
        <v>0</v>
      </c>
      <c r="P86" s="1370">
        <v>0</v>
      </c>
      <c r="Q86" s="1370">
        <v>0</v>
      </c>
      <c r="R86" s="1370">
        <v>0</v>
      </c>
      <c r="S86" s="1370">
        <v>0</v>
      </c>
      <c r="T86" s="1370">
        <v>0</v>
      </c>
      <c r="U86" s="1370">
        <v>0</v>
      </c>
      <c r="V86" s="1370">
        <v>0</v>
      </c>
      <c r="W86" s="1370">
        <v>0</v>
      </c>
      <c r="X86" s="1370">
        <v>0</v>
      </c>
      <c r="Y86" s="1370">
        <v>0</v>
      </c>
      <c r="Z86" s="1370">
        <v>0</v>
      </c>
      <c r="AA86" s="1370">
        <v>0</v>
      </c>
      <c r="AB86" s="1370">
        <v>0</v>
      </c>
      <c r="AC86" s="1370">
        <v>0</v>
      </c>
      <c r="AD86" s="1370">
        <v>0</v>
      </c>
      <c r="AE86" s="1304">
        <f t="shared" si="7"/>
        <v>0</v>
      </c>
    </row>
    <row r="87" spans="1:31">
      <c r="A87" s="1545"/>
      <c r="B87" s="1753"/>
      <c r="C87" s="1546"/>
      <c r="D87" s="1546"/>
      <c r="E87" s="1546"/>
      <c r="F87" s="1547"/>
      <c r="G87" s="1547"/>
      <c r="H87" s="1548"/>
      <c r="I87" s="1551"/>
      <c r="J87" s="1552"/>
      <c r="K87" s="1370">
        <v>0</v>
      </c>
      <c r="L87" s="1370">
        <v>0</v>
      </c>
      <c r="M87" s="1370">
        <v>0</v>
      </c>
      <c r="N87" s="1370">
        <v>0</v>
      </c>
      <c r="O87" s="1370">
        <v>0</v>
      </c>
      <c r="P87" s="1370">
        <v>0</v>
      </c>
      <c r="Q87" s="1370">
        <v>0</v>
      </c>
      <c r="R87" s="1370">
        <v>0</v>
      </c>
      <c r="S87" s="1370">
        <v>0</v>
      </c>
      <c r="T87" s="1370">
        <v>0</v>
      </c>
      <c r="U87" s="1370">
        <v>0</v>
      </c>
      <c r="V87" s="1370">
        <v>0</v>
      </c>
      <c r="W87" s="1370">
        <v>0</v>
      </c>
      <c r="X87" s="1370">
        <v>0</v>
      </c>
      <c r="Y87" s="1370">
        <v>0</v>
      </c>
      <c r="Z87" s="1370">
        <v>0</v>
      </c>
      <c r="AA87" s="1370">
        <v>0</v>
      </c>
      <c r="AB87" s="1370">
        <v>0</v>
      </c>
      <c r="AC87" s="1370">
        <v>0</v>
      </c>
      <c r="AD87" s="1370">
        <v>0</v>
      </c>
      <c r="AE87" s="1304">
        <f t="shared" ref="AE87:AE106" si="8">SUM(K87:AD87)</f>
        <v>0</v>
      </c>
    </row>
    <row r="88" spans="1:31">
      <c r="A88" s="1545"/>
      <c r="B88" s="1753"/>
      <c r="C88" s="1546"/>
      <c r="D88" s="1546"/>
      <c r="E88" s="1546"/>
      <c r="F88" s="1547"/>
      <c r="G88" s="1547"/>
      <c r="H88" s="1548"/>
      <c r="I88" s="1551"/>
      <c r="J88" s="1552"/>
      <c r="K88" s="1370">
        <v>0</v>
      </c>
      <c r="L88" s="1370">
        <v>0</v>
      </c>
      <c r="M88" s="1370">
        <v>0</v>
      </c>
      <c r="N88" s="1370">
        <v>0</v>
      </c>
      <c r="O88" s="1370">
        <v>0</v>
      </c>
      <c r="P88" s="1370">
        <v>0</v>
      </c>
      <c r="Q88" s="1370">
        <v>0</v>
      </c>
      <c r="R88" s="1370">
        <v>0</v>
      </c>
      <c r="S88" s="1370">
        <v>0</v>
      </c>
      <c r="T88" s="1370">
        <v>0</v>
      </c>
      <c r="U88" s="1370">
        <v>0</v>
      </c>
      <c r="V88" s="1370">
        <v>0</v>
      </c>
      <c r="W88" s="1370">
        <v>0</v>
      </c>
      <c r="X88" s="1370">
        <v>0</v>
      </c>
      <c r="Y88" s="1370">
        <v>0</v>
      </c>
      <c r="Z88" s="1370">
        <v>0</v>
      </c>
      <c r="AA88" s="1370">
        <v>0</v>
      </c>
      <c r="AB88" s="1370">
        <v>0</v>
      </c>
      <c r="AC88" s="1370">
        <v>0</v>
      </c>
      <c r="AD88" s="1370">
        <v>0</v>
      </c>
      <c r="AE88" s="1304">
        <f t="shared" si="8"/>
        <v>0</v>
      </c>
    </row>
    <row r="89" spans="1:31">
      <c r="A89" s="1545"/>
      <c r="B89" s="1753"/>
      <c r="C89" s="1546"/>
      <c r="D89" s="1546"/>
      <c r="E89" s="1546"/>
      <c r="F89" s="1547"/>
      <c r="G89" s="1547"/>
      <c r="H89" s="1548"/>
      <c r="I89" s="1551"/>
      <c r="J89" s="1552"/>
      <c r="K89" s="1370">
        <v>0</v>
      </c>
      <c r="L89" s="1370">
        <v>0</v>
      </c>
      <c r="M89" s="1370">
        <v>0</v>
      </c>
      <c r="N89" s="1370">
        <v>0</v>
      </c>
      <c r="O89" s="1370">
        <v>0</v>
      </c>
      <c r="P89" s="1370">
        <v>0</v>
      </c>
      <c r="Q89" s="1370">
        <v>0</v>
      </c>
      <c r="R89" s="1370">
        <v>0</v>
      </c>
      <c r="S89" s="1370">
        <v>0</v>
      </c>
      <c r="T89" s="1370">
        <v>0</v>
      </c>
      <c r="U89" s="1370">
        <v>0</v>
      </c>
      <c r="V89" s="1370">
        <v>0</v>
      </c>
      <c r="W89" s="1370">
        <v>0</v>
      </c>
      <c r="X89" s="1370">
        <v>0</v>
      </c>
      <c r="Y89" s="1370">
        <v>0</v>
      </c>
      <c r="Z89" s="1370">
        <v>0</v>
      </c>
      <c r="AA89" s="1370">
        <v>0</v>
      </c>
      <c r="AB89" s="1370">
        <v>0</v>
      </c>
      <c r="AC89" s="1370">
        <v>0</v>
      </c>
      <c r="AD89" s="1370">
        <v>0</v>
      </c>
      <c r="AE89" s="1304">
        <f t="shared" si="8"/>
        <v>0</v>
      </c>
    </row>
    <row r="90" spans="1:31">
      <c r="A90" s="1545"/>
      <c r="B90" s="1753"/>
      <c r="C90" s="1546"/>
      <c r="D90" s="1546"/>
      <c r="E90" s="1546"/>
      <c r="F90" s="1547"/>
      <c r="G90" s="1547"/>
      <c r="H90" s="1548"/>
      <c r="I90" s="1551"/>
      <c r="J90" s="1552"/>
      <c r="K90" s="1370">
        <v>0</v>
      </c>
      <c r="L90" s="1370">
        <v>0</v>
      </c>
      <c r="M90" s="1370">
        <v>0</v>
      </c>
      <c r="N90" s="1370">
        <v>0</v>
      </c>
      <c r="O90" s="1370">
        <v>0</v>
      </c>
      <c r="P90" s="1370">
        <v>0</v>
      </c>
      <c r="Q90" s="1370">
        <v>0</v>
      </c>
      <c r="R90" s="1370">
        <v>0</v>
      </c>
      <c r="S90" s="1370">
        <v>0</v>
      </c>
      <c r="T90" s="1370">
        <v>0</v>
      </c>
      <c r="U90" s="1370">
        <v>0</v>
      </c>
      <c r="V90" s="1370">
        <v>0</v>
      </c>
      <c r="W90" s="1370">
        <v>0</v>
      </c>
      <c r="X90" s="1370">
        <v>0</v>
      </c>
      <c r="Y90" s="1370">
        <v>0</v>
      </c>
      <c r="Z90" s="1370">
        <v>0</v>
      </c>
      <c r="AA90" s="1370">
        <v>0</v>
      </c>
      <c r="AB90" s="1370">
        <v>0</v>
      </c>
      <c r="AC90" s="1370">
        <v>0</v>
      </c>
      <c r="AD90" s="1370">
        <v>0</v>
      </c>
      <c r="AE90" s="1304">
        <f t="shared" si="8"/>
        <v>0</v>
      </c>
    </row>
    <row r="91" spans="1:31">
      <c r="A91" s="1545"/>
      <c r="B91" s="1753"/>
      <c r="C91" s="1546"/>
      <c r="D91" s="1546"/>
      <c r="E91" s="1546"/>
      <c r="F91" s="1547"/>
      <c r="G91" s="1547"/>
      <c r="H91" s="1548"/>
      <c r="I91" s="1551"/>
      <c r="J91" s="1552"/>
      <c r="K91" s="1370">
        <v>0</v>
      </c>
      <c r="L91" s="1370">
        <v>0</v>
      </c>
      <c r="M91" s="1370">
        <v>0</v>
      </c>
      <c r="N91" s="1370">
        <v>0</v>
      </c>
      <c r="O91" s="1370">
        <v>0</v>
      </c>
      <c r="P91" s="1370">
        <v>0</v>
      </c>
      <c r="Q91" s="1370">
        <v>0</v>
      </c>
      <c r="R91" s="1370">
        <v>0</v>
      </c>
      <c r="S91" s="1370">
        <v>0</v>
      </c>
      <c r="T91" s="1370">
        <v>0</v>
      </c>
      <c r="U91" s="1370">
        <v>0</v>
      </c>
      <c r="V91" s="1370">
        <v>0</v>
      </c>
      <c r="W91" s="1370">
        <v>0</v>
      </c>
      <c r="X91" s="1370">
        <v>0</v>
      </c>
      <c r="Y91" s="1370">
        <v>0</v>
      </c>
      <c r="Z91" s="1370">
        <v>0</v>
      </c>
      <c r="AA91" s="1370">
        <v>0</v>
      </c>
      <c r="AB91" s="1370">
        <v>0</v>
      </c>
      <c r="AC91" s="1370">
        <v>0</v>
      </c>
      <c r="AD91" s="1370">
        <v>0</v>
      </c>
      <c r="AE91" s="1304">
        <f t="shared" si="8"/>
        <v>0</v>
      </c>
    </row>
    <row r="92" spans="1:31">
      <c r="A92" s="1545"/>
      <c r="B92" s="1753"/>
      <c r="C92" s="1546"/>
      <c r="D92" s="1546"/>
      <c r="E92" s="1546"/>
      <c r="F92" s="1547"/>
      <c r="G92" s="1547"/>
      <c r="H92" s="1548"/>
      <c r="I92" s="1551"/>
      <c r="J92" s="1552"/>
      <c r="K92" s="1370">
        <v>0</v>
      </c>
      <c r="L92" s="1370">
        <v>0</v>
      </c>
      <c r="M92" s="1370">
        <v>0</v>
      </c>
      <c r="N92" s="1370">
        <v>0</v>
      </c>
      <c r="O92" s="1370">
        <v>0</v>
      </c>
      <c r="P92" s="1370">
        <v>0</v>
      </c>
      <c r="Q92" s="1370">
        <v>0</v>
      </c>
      <c r="R92" s="1370">
        <v>0</v>
      </c>
      <c r="S92" s="1370">
        <v>0</v>
      </c>
      <c r="T92" s="1370">
        <v>0</v>
      </c>
      <c r="U92" s="1370">
        <v>0</v>
      </c>
      <c r="V92" s="1370">
        <v>0</v>
      </c>
      <c r="W92" s="1370">
        <v>0</v>
      </c>
      <c r="X92" s="1370">
        <v>0</v>
      </c>
      <c r="Y92" s="1370">
        <v>0</v>
      </c>
      <c r="Z92" s="1370">
        <v>0</v>
      </c>
      <c r="AA92" s="1370">
        <v>0</v>
      </c>
      <c r="AB92" s="1370">
        <v>0</v>
      </c>
      <c r="AC92" s="1370">
        <v>0</v>
      </c>
      <c r="AD92" s="1370">
        <v>0</v>
      </c>
      <c r="AE92" s="1304">
        <f t="shared" si="8"/>
        <v>0</v>
      </c>
    </row>
    <row r="93" spans="1:31">
      <c r="A93" s="1545"/>
      <c r="B93" s="1755"/>
      <c r="C93" s="1545"/>
      <c r="D93" s="1546"/>
      <c r="E93" s="1546"/>
      <c r="F93" s="1547"/>
      <c r="G93" s="1547"/>
      <c r="H93" s="1548"/>
      <c r="I93" s="1551"/>
      <c r="J93" s="1552"/>
      <c r="K93" s="1370">
        <v>0</v>
      </c>
      <c r="L93" s="1370">
        <v>0</v>
      </c>
      <c r="M93" s="1370">
        <v>0</v>
      </c>
      <c r="N93" s="1370">
        <v>0</v>
      </c>
      <c r="O93" s="1370">
        <v>0</v>
      </c>
      <c r="P93" s="1370">
        <v>0</v>
      </c>
      <c r="Q93" s="1370">
        <v>0</v>
      </c>
      <c r="R93" s="1370">
        <v>0</v>
      </c>
      <c r="S93" s="1370">
        <v>0</v>
      </c>
      <c r="T93" s="1370">
        <v>0</v>
      </c>
      <c r="U93" s="1370">
        <v>0</v>
      </c>
      <c r="V93" s="1370">
        <v>0</v>
      </c>
      <c r="W93" s="1370">
        <v>0</v>
      </c>
      <c r="X93" s="1370">
        <v>0</v>
      </c>
      <c r="Y93" s="1370">
        <v>0</v>
      </c>
      <c r="Z93" s="1370">
        <v>0</v>
      </c>
      <c r="AA93" s="1370">
        <v>0</v>
      </c>
      <c r="AB93" s="1370">
        <v>0</v>
      </c>
      <c r="AC93" s="1370">
        <v>0</v>
      </c>
      <c r="AD93" s="1370">
        <v>0</v>
      </c>
      <c r="AE93" s="1304">
        <f t="shared" si="8"/>
        <v>0</v>
      </c>
    </row>
    <row r="94" spans="1:31">
      <c r="A94" s="1545"/>
      <c r="B94" s="1755"/>
      <c r="C94" s="1545"/>
      <c r="D94" s="1546"/>
      <c r="E94" s="1546"/>
      <c r="F94" s="1547"/>
      <c r="G94" s="1547"/>
      <c r="H94" s="1548"/>
      <c r="I94" s="1551"/>
      <c r="J94" s="1552"/>
      <c r="K94" s="1370">
        <v>0</v>
      </c>
      <c r="L94" s="1370">
        <v>0</v>
      </c>
      <c r="M94" s="1370">
        <v>0</v>
      </c>
      <c r="N94" s="1370">
        <v>0</v>
      </c>
      <c r="O94" s="1370">
        <v>0</v>
      </c>
      <c r="P94" s="1370">
        <v>0</v>
      </c>
      <c r="Q94" s="1370">
        <v>0</v>
      </c>
      <c r="R94" s="1370">
        <v>0</v>
      </c>
      <c r="S94" s="1370">
        <v>0</v>
      </c>
      <c r="T94" s="1370">
        <v>0</v>
      </c>
      <c r="U94" s="1370">
        <v>0</v>
      </c>
      <c r="V94" s="1370">
        <v>0</v>
      </c>
      <c r="W94" s="1370">
        <v>0</v>
      </c>
      <c r="X94" s="1370">
        <v>0</v>
      </c>
      <c r="Y94" s="1370">
        <v>0</v>
      </c>
      <c r="Z94" s="1370">
        <v>0</v>
      </c>
      <c r="AA94" s="1370">
        <v>0</v>
      </c>
      <c r="AB94" s="1370">
        <v>0</v>
      </c>
      <c r="AC94" s="1370">
        <v>0</v>
      </c>
      <c r="AD94" s="1370">
        <v>0</v>
      </c>
      <c r="AE94" s="1304">
        <f t="shared" si="8"/>
        <v>0</v>
      </c>
    </row>
    <row r="95" spans="1:31">
      <c r="A95" s="1545"/>
      <c r="B95" s="1753"/>
      <c r="C95" s="1546"/>
      <c r="D95" s="1546"/>
      <c r="E95" s="1546"/>
      <c r="F95" s="1547"/>
      <c r="G95" s="1547"/>
      <c r="H95" s="1548"/>
      <c r="I95" s="1551"/>
      <c r="J95" s="1552"/>
      <c r="K95" s="1370">
        <v>0</v>
      </c>
      <c r="L95" s="1370">
        <v>0</v>
      </c>
      <c r="M95" s="1370">
        <v>0</v>
      </c>
      <c r="N95" s="1370">
        <v>0</v>
      </c>
      <c r="O95" s="1370">
        <v>0</v>
      </c>
      <c r="P95" s="1370">
        <v>0</v>
      </c>
      <c r="Q95" s="1370">
        <v>0</v>
      </c>
      <c r="R95" s="1370">
        <v>0</v>
      </c>
      <c r="S95" s="1370">
        <v>0</v>
      </c>
      <c r="T95" s="1370">
        <v>0</v>
      </c>
      <c r="U95" s="1370">
        <v>0</v>
      </c>
      <c r="V95" s="1370">
        <v>0</v>
      </c>
      <c r="W95" s="1370">
        <v>0</v>
      </c>
      <c r="X95" s="1370">
        <v>0</v>
      </c>
      <c r="Y95" s="1370">
        <v>0</v>
      </c>
      <c r="Z95" s="1370">
        <v>0</v>
      </c>
      <c r="AA95" s="1370">
        <v>0</v>
      </c>
      <c r="AB95" s="1370">
        <v>0</v>
      </c>
      <c r="AC95" s="1370">
        <v>0</v>
      </c>
      <c r="AD95" s="1370">
        <v>0</v>
      </c>
      <c r="AE95" s="1304">
        <f t="shared" si="8"/>
        <v>0</v>
      </c>
    </row>
    <row r="96" spans="1:31">
      <c r="A96" s="1545"/>
      <c r="B96" s="1753"/>
      <c r="C96" s="1546"/>
      <c r="D96" s="1546"/>
      <c r="E96" s="1546"/>
      <c r="F96" s="1547"/>
      <c r="G96" s="1547"/>
      <c r="H96" s="1548"/>
      <c r="I96" s="1551"/>
      <c r="J96" s="1552"/>
      <c r="K96" s="1370">
        <v>0</v>
      </c>
      <c r="L96" s="1370">
        <v>0</v>
      </c>
      <c r="M96" s="1370">
        <v>0</v>
      </c>
      <c r="N96" s="1370">
        <v>0</v>
      </c>
      <c r="O96" s="1370">
        <v>0</v>
      </c>
      <c r="P96" s="1370">
        <v>0</v>
      </c>
      <c r="Q96" s="1370">
        <v>0</v>
      </c>
      <c r="R96" s="1370">
        <v>0</v>
      </c>
      <c r="S96" s="1370">
        <v>0</v>
      </c>
      <c r="T96" s="1370">
        <v>0</v>
      </c>
      <c r="U96" s="1370">
        <v>0</v>
      </c>
      <c r="V96" s="1370">
        <v>0</v>
      </c>
      <c r="W96" s="1370">
        <v>0</v>
      </c>
      <c r="X96" s="1370">
        <v>0</v>
      </c>
      <c r="Y96" s="1370">
        <v>0</v>
      </c>
      <c r="Z96" s="1370">
        <v>0</v>
      </c>
      <c r="AA96" s="1370">
        <v>0</v>
      </c>
      <c r="AB96" s="1370">
        <v>0</v>
      </c>
      <c r="AC96" s="1370">
        <v>0</v>
      </c>
      <c r="AD96" s="1370">
        <v>0</v>
      </c>
      <c r="AE96" s="1304">
        <f t="shared" si="8"/>
        <v>0</v>
      </c>
    </row>
    <row r="97" spans="1:31">
      <c r="A97" s="1545"/>
      <c r="B97" s="1753"/>
      <c r="C97" s="1546"/>
      <c r="D97" s="1546"/>
      <c r="E97" s="1546"/>
      <c r="F97" s="1547"/>
      <c r="G97" s="1547"/>
      <c r="H97" s="1548"/>
      <c r="I97" s="1551"/>
      <c r="J97" s="1552"/>
      <c r="K97" s="1370">
        <v>0</v>
      </c>
      <c r="L97" s="1370">
        <v>0</v>
      </c>
      <c r="M97" s="1370">
        <v>0</v>
      </c>
      <c r="N97" s="1370">
        <v>0</v>
      </c>
      <c r="O97" s="1370">
        <v>0</v>
      </c>
      <c r="P97" s="1370">
        <v>0</v>
      </c>
      <c r="Q97" s="1370">
        <v>0</v>
      </c>
      <c r="R97" s="1370">
        <v>0</v>
      </c>
      <c r="S97" s="1370">
        <v>0</v>
      </c>
      <c r="T97" s="1370">
        <v>0</v>
      </c>
      <c r="U97" s="1370">
        <v>0</v>
      </c>
      <c r="V97" s="1370">
        <v>0</v>
      </c>
      <c r="W97" s="1370">
        <v>0</v>
      </c>
      <c r="X97" s="1370">
        <v>0</v>
      </c>
      <c r="Y97" s="1370">
        <v>0</v>
      </c>
      <c r="Z97" s="1370">
        <v>0</v>
      </c>
      <c r="AA97" s="1370">
        <v>0</v>
      </c>
      <c r="AB97" s="1370">
        <v>0</v>
      </c>
      <c r="AC97" s="1370">
        <v>0</v>
      </c>
      <c r="AD97" s="1370">
        <v>0</v>
      </c>
      <c r="AE97" s="1304">
        <f t="shared" si="8"/>
        <v>0</v>
      </c>
    </row>
    <row r="98" spans="1:31">
      <c r="A98" s="1545"/>
      <c r="B98" s="1753"/>
      <c r="C98" s="1546"/>
      <c r="D98" s="1546"/>
      <c r="E98" s="1546"/>
      <c r="F98" s="1547"/>
      <c r="G98" s="1547"/>
      <c r="H98" s="1548"/>
      <c r="I98" s="1551"/>
      <c r="J98" s="1552"/>
      <c r="K98" s="1370">
        <v>0</v>
      </c>
      <c r="L98" s="1370">
        <v>0</v>
      </c>
      <c r="M98" s="1370">
        <v>0</v>
      </c>
      <c r="N98" s="1370">
        <v>0</v>
      </c>
      <c r="O98" s="1370">
        <v>0</v>
      </c>
      <c r="P98" s="1370">
        <v>0</v>
      </c>
      <c r="Q98" s="1370">
        <v>0</v>
      </c>
      <c r="R98" s="1370">
        <v>0</v>
      </c>
      <c r="S98" s="1370">
        <v>0</v>
      </c>
      <c r="T98" s="1370">
        <v>0</v>
      </c>
      <c r="U98" s="1370">
        <v>0</v>
      </c>
      <c r="V98" s="1370">
        <v>0</v>
      </c>
      <c r="W98" s="1370">
        <v>0</v>
      </c>
      <c r="X98" s="1370">
        <v>0</v>
      </c>
      <c r="Y98" s="1370">
        <v>0</v>
      </c>
      <c r="Z98" s="1370">
        <v>0</v>
      </c>
      <c r="AA98" s="1370">
        <v>0</v>
      </c>
      <c r="AB98" s="1370">
        <v>0</v>
      </c>
      <c r="AC98" s="1370">
        <v>0</v>
      </c>
      <c r="AD98" s="1370">
        <v>0</v>
      </c>
      <c r="AE98" s="1304">
        <f t="shared" si="8"/>
        <v>0</v>
      </c>
    </row>
    <row r="99" spans="1:31">
      <c r="A99" s="1545"/>
      <c r="B99" s="1753"/>
      <c r="C99" s="1546"/>
      <c r="D99" s="1546"/>
      <c r="E99" s="1546"/>
      <c r="F99" s="1547"/>
      <c r="G99" s="1547"/>
      <c r="H99" s="1548"/>
      <c r="I99" s="1551"/>
      <c r="J99" s="1552"/>
      <c r="K99" s="1370">
        <v>0</v>
      </c>
      <c r="L99" s="1370">
        <v>0</v>
      </c>
      <c r="M99" s="1370">
        <v>0</v>
      </c>
      <c r="N99" s="1370">
        <v>0</v>
      </c>
      <c r="O99" s="1370">
        <v>0</v>
      </c>
      <c r="P99" s="1370">
        <v>0</v>
      </c>
      <c r="Q99" s="1370">
        <v>0</v>
      </c>
      <c r="R99" s="1370">
        <v>0</v>
      </c>
      <c r="S99" s="1370">
        <v>0</v>
      </c>
      <c r="T99" s="1370">
        <v>0</v>
      </c>
      <c r="U99" s="1370">
        <v>0</v>
      </c>
      <c r="V99" s="1370">
        <v>0</v>
      </c>
      <c r="W99" s="1370">
        <v>0</v>
      </c>
      <c r="X99" s="1370">
        <v>0</v>
      </c>
      <c r="Y99" s="1370">
        <v>0</v>
      </c>
      <c r="Z99" s="1370">
        <v>0</v>
      </c>
      <c r="AA99" s="1370">
        <v>0</v>
      </c>
      <c r="AB99" s="1370">
        <v>0</v>
      </c>
      <c r="AC99" s="1370">
        <v>0</v>
      </c>
      <c r="AD99" s="1370">
        <v>0</v>
      </c>
      <c r="AE99" s="1304">
        <f t="shared" si="8"/>
        <v>0</v>
      </c>
    </row>
    <row r="100" spans="1:31">
      <c r="A100" s="1545"/>
      <c r="B100" s="1753"/>
      <c r="C100" s="1546"/>
      <c r="D100" s="1546"/>
      <c r="E100" s="1546"/>
      <c r="F100" s="1547"/>
      <c r="G100" s="1547"/>
      <c r="H100" s="1548"/>
      <c r="I100" s="1551"/>
      <c r="J100" s="1552"/>
      <c r="K100" s="1370">
        <v>0</v>
      </c>
      <c r="L100" s="1370">
        <v>0</v>
      </c>
      <c r="M100" s="1370">
        <v>0</v>
      </c>
      <c r="N100" s="1370">
        <v>0</v>
      </c>
      <c r="O100" s="1370">
        <v>0</v>
      </c>
      <c r="P100" s="1370">
        <v>0</v>
      </c>
      <c r="Q100" s="1370">
        <v>0</v>
      </c>
      <c r="R100" s="1370">
        <v>0</v>
      </c>
      <c r="S100" s="1370">
        <v>0</v>
      </c>
      <c r="T100" s="1370">
        <v>0</v>
      </c>
      <c r="U100" s="1370">
        <v>0</v>
      </c>
      <c r="V100" s="1370">
        <v>0</v>
      </c>
      <c r="W100" s="1370">
        <v>0</v>
      </c>
      <c r="X100" s="1370">
        <v>0</v>
      </c>
      <c r="Y100" s="1370">
        <v>0</v>
      </c>
      <c r="Z100" s="1370">
        <v>0</v>
      </c>
      <c r="AA100" s="1370">
        <v>0</v>
      </c>
      <c r="AB100" s="1370">
        <v>0</v>
      </c>
      <c r="AC100" s="1370">
        <v>0</v>
      </c>
      <c r="AD100" s="1370">
        <v>0</v>
      </c>
      <c r="AE100" s="1304">
        <f t="shared" si="8"/>
        <v>0</v>
      </c>
    </row>
    <row r="101" spans="1:31">
      <c r="A101" s="1545"/>
      <c r="B101" s="1753"/>
      <c r="C101" s="1546"/>
      <c r="D101" s="1546"/>
      <c r="E101" s="1546"/>
      <c r="F101" s="1547"/>
      <c r="G101" s="1547"/>
      <c r="H101" s="1548"/>
      <c r="I101" s="1551"/>
      <c r="J101" s="1552"/>
      <c r="K101" s="1370">
        <v>0</v>
      </c>
      <c r="L101" s="1370">
        <v>0</v>
      </c>
      <c r="M101" s="1370">
        <v>0</v>
      </c>
      <c r="N101" s="1370">
        <v>0</v>
      </c>
      <c r="O101" s="1370">
        <v>0</v>
      </c>
      <c r="P101" s="1370">
        <v>0</v>
      </c>
      <c r="Q101" s="1370">
        <v>0</v>
      </c>
      <c r="R101" s="1370">
        <v>0</v>
      </c>
      <c r="S101" s="1370">
        <v>0</v>
      </c>
      <c r="T101" s="1370">
        <v>0</v>
      </c>
      <c r="U101" s="1370">
        <v>0</v>
      </c>
      <c r="V101" s="1370">
        <v>0</v>
      </c>
      <c r="W101" s="1370">
        <v>0</v>
      </c>
      <c r="X101" s="1370">
        <v>0</v>
      </c>
      <c r="Y101" s="1370">
        <v>0</v>
      </c>
      <c r="Z101" s="1370">
        <v>0</v>
      </c>
      <c r="AA101" s="1370">
        <v>0</v>
      </c>
      <c r="AB101" s="1370">
        <v>0</v>
      </c>
      <c r="AC101" s="1370">
        <v>0</v>
      </c>
      <c r="AD101" s="1370">
        <v>0</v>
      </c>
      <c r="AE101" s="1304">
        <f t="shared" si="8"/>
        <v>0</v>
      </c>
    </row>
    <row r="102" spans="1:31">
      <c r="A102" s="1545"/>
      <c r="B102" s="1753"/>
      <c r="C102" s="1546"/>
      <c r="D102" s="1546"/>
      <c r="E102" s="1546"/>
      <c r="F102" s="1547"/>
      <c r="G102" s="1547"/>
      <c r="H102" s="1548"/>
      <c r="I102" s="1551"/>
      <c r="J102" s="1552"/>
      <c r="K102" s="1370">
        <v>0</v>
      </c>
      <c r="L102" s="1370">
        <v>0</v>
      </c>
      <c r="M102" s="1370">
        <v>0</v>
      </c>
      <c r="N102" s="1370">
        <v>0</v>
      </c>
      <c r="O102" s="1370">
        <v>0</v>
      </c>
      <c r="P102" s="1370">
        <v>0</v>
      </c>
      <c r="Q102" s="1370">
        <v>0</v>
      </c>
      <c r="R102" s="1370">
        <v>0</v>
      </c>
      <c r="S102" s="1370">
        <v>0</v>
      </c>
      <c r="T102" s="1370">
        <v>0</v>
      </c>
      <c r="U102" s="1370">
        <v>0</v>
      </c>
      <c r="V102" s="1370">
        <v>0</v>
      </c>
      <c r="W102" s="1370">
        <v>0</v>
      </c>
      <c r="X102" s="1370">
        <v>0</v>
      </c>
      <c r="Y102" s="1370">
        <v>0</v>
      </c>
      <c r="Z102" s="1370">
        <v>0</v>
      </c>
      <c r="AA102" s="1370">
        <v>0</v>
      </c>
      <c r="AB102" s="1370">
        <v>0</v>
      </c>
      <c r="AC102" s="1370">
        <v>0</v>
      </c>
      <c r="AD102" s="1370">
        <v>0</v>
      </c>
      <c r="AE102" s="1304">
        <f t="shared" si="8"/>
        <v>0</v>
      </c>
    </row>
    <row r="103" spans="1:31">
      <c r="A103" s="1545"/>
      <c r="B103" s="1755"/>
      <c r="C103" s="1545"/>
      <c r="D103" s="1546"/>
      <c r="E103" s="1546"/>
      <c r="F103" s="1547"/>
      <c r="G103" s="1547"/>
      <c r="H103" s="1548"/>
      <c r="I103" s="1551"/>
      <c r="J103" s="1552"/>
      <c r="K103" s="1370">
        <v>0</v>
      </c>
      <c r="L103" s="1370">
        <v>0</v>
      </c>
      <c r="M103" s="1370">
        <v>0</v>
      </c>
      <c r="N103" s="1370">
        <v>0</v>
      </c>
      <c r="O103" s="1370">
        <v>0</v>
      </c>
      <c r="P103" s="1370">
        <v>0</v>
      </c>
      <c r="Q103" s="1370">
        <v>0</v>
      </c>
      <c r="R103" s="1370">
        <v>0</v>
      </c>
      <c r="S103" s="1370">
        <v>0</v>
      </c>
      <c r="T103" s="1370">
        <v>0</v>
      </c>
      <c r="U103" s="1370">
        <v>0</v>
      </c>
      <c r="V103" s="1370">
        <v>0</v>
      </c>
      <c r="W103" s="1370">
        <v>0</v>
      </c>
      <c r="X103" s="1370">
        <v>0</v>
      </c>
      <c r="Y103" s="1370">
        <v>0</v>
      </c>
      <c r="Z103" s="1370">
        <v>0</v>
      </c>
      <c r="AA103" s="1370">
        <v>0</v>
      </c>
      <c r="AB103" s="1370">
        <v>0</v>
      </c>
      <c r="AC103" s="1370">
        <v>0</v>
      </c>
      <c r="AD103" s="1370">
        <v>0</v>
      </c>
      <c r="AE103" s="1304">
        <f t="shared" si="8"/>
        <v>0</v>
      </c>
    </row>
    <row r="104" spans="1:31">
      <c r="A104" s="1545"/>
      <c r="B104" s="1755"/>
      <c r="C104" s="1545"/>
      <c r="D104" s="1546"/>
      <c r="E104" s="1546"/>
      <c r="F104" s="1547"/>
      <c r="G104" s="1547"/>
      <c r="H104" s="1548"/>
      <c r="I104" s="1551"/>
      <c r="J104" s="1552"/>
      <c r="K104" s="1370">
        <v>0</v>
      </c>
      <c r="L104" s="1370">
        <v>0</v>
      </c>
      <c r="M104" s="1370">
        <v>0</v>
      </c>
      <c r="N104" s="1370">
        <v>0</v>
      </c>
      <c r="O104" s="1370">
        <v>0</v>
      </c>
      <c r="P104" s="1370">
        <v>0</v>
      </c>
      <c r="Q104" s="1370">
        <v>0</v>
      </c>
      <c r="R104" s="1370">
        <v>0</v>
      </c>
      <c r="S104" s="1370">
        <v>0</v>
      </c>
      <c r="T104" s="1370">
        <v>0</v>
      </c>
      <c r="U104" s="1370">
        <v>0</v>
      </c>
      <c r="V104" s="1370">
        <v>0</v>
      </c>
      <c r="W104" s="1370">
        <v>0</v>
      </c>
      <c r="X104" s="1370">
        <v>0</v>
      </c>
      <c r="Y104" s="1370">
        <v>0</v>
      </c>
      <c r="Z104" s="1370">
        <v>0</v>
      </c>
      <c r="AA104" s="1370">
        <v>0</v>
      </c>
      <c r="AB104" s="1370">
        <v>0</v>
      </c>
      <c r="AC104" s="1370">
        <v>0</v>
      </c>
      <c r="AD104" s="1370">
        <v>0</v>
      </c>
      <c r="AE104" s="1304">
        <f t="shared" si="8"/>
        <v>0</v>
      </c>
    </row>
    <row r="105" spans="1:31">
      <c r="A105" s="1545"/>
      <c r="B105" s="1753"/>
      <c r="C105" s="1546"/>
      <c r="D105" s="1546"/>
      <c r="E105" s="1546"/>
      <c r="F105" s="1547"/>
      <c r="G105" s="1547"/>
      <c r="H105" s="1548"/>
      <c r="I105" s="1551"/>
      <c r="J105" s="1552"/>
      <c r="K105" s="1370">
        <v>0</v>
      </c>
      <c r="L105" s="1370">
        <v>0</v>
      </c>
      <c r="M105" s="1370">
        <v>0</v>
      </c>
      <c r="N105" s="1370">
        <v>0</v>
      </c>
      <c r="O105" s="1370">
        <v>0</v>
      </c>
      <c r="P105" s="1370">
        <v>0</v>
      </c>
      <c r="Q105" s="1370">
        <v>0</v>
      </c>
      <c r="R105" s="1370">
        <v>0</v>
      </c>
      <c r="S105" s="1370">
        <v>0</v>
      </c>
      <c r="T105" s="1370">
        <v>0</v>
      </c>
      <c r="U105" s="1370">
        <v>0</v>
      </c>
      <c r="V105" s="1370">
        <v>0</v>
      </c>
      <c r="W105" s="1370">
        <v>0</v>
      </c>
      <c r="X105" s="1370">
        <v>0</v>
      </c>
      <c r="Y105" s="1370">
        <v>0</v>
      </c>
      <c r="Z105" s="1370">
        <v>0</v>
      </c>
      <c r="AA105" s="1370">
        <v>0</v>
      </c>
      <c r="AB105" s="1370">
        <v>0</v>
      </c>
      <c r="AC105" s="1370">
        <v>0</v>
      </c>
      <c r="AD105" s="1370">
        <v>0</v>
      </c>
      <c r="AE105" s="1304">
        <f t="shared" si="8"/>
        <v>0</v>
      </c>
    </row>
    <row r="106" spans="1:31">
      <c r="A106" s="1545"/>
      <c r="B106" s="1753"/>
      <c r="C106" s="1546"/>
      <c r="D106" s="1546"/>
      <c r="E106" s="1546"/>
      <c r="F106" s="1547"/>
      <c r="G106" s="1547"/>
      <c r="H106" s="1548"/>
      <c r="I106" s="1551"/>
      <c r="J106" s="1552"/>
      <c r="K106" s="1370">
        <v>0</v>
      </c>
      <c r="L106" s="1370">
        <v>0</v>
      </c>
      <c r="M106" s="1370">
        <v>0</v>
      </c>
      <c r="N106" s="1370">
        <v>0</v>
      </c>
      <c r="O106" s="1370">
        <v>0</v>
      </c>
      <c r="P106" s="1370">
        <v>0</v>
      </c>
      <c r="Q106" s="1370">
        <v>0</v>
      </c>
      <c r="R106" s="1370">
        <v>0</v>
      </c>
      <c r="S106" s="1370">
        <v>0</v>
      </c>
      <c r="T106" s="1370">
        <v>0</v>
      </c>
      <c r="U106" s="1370">
        <v>0</v>
      </c>
      <c r="V106" s="1370">
        <v>0</v>
      </c>
      <c r="W106" s="1370">
        <v>0</v>
      </c>
      <c r="X106" s="1370">
        <v>0</v>
      </c>
      <c r="Y106" s="1370">
        <v>0</v>
      </c>
      <c r="Z106" s="1370">
        <v>0</v>
      </c>
      <c r="AA106" s="1370">
        <v>0</v>
      </c>
      <c r="AB106" s="1370">
        <v>0</v>
      </c>
      <c r="AC106" s="1370">
        <v>0</v>
      </c>
      <c r="AD106" s="1370">
        <v>0</v>
      </c>
      <c r="AE106" s="1304">
        <f t="shared" si="8"/>
        <v>0</v>
      </c>
    </row>
    <row r="107" spans="1:31">
      <c r="A107" s="1545"/>
      <c r="B107" s="1753"/>
      <c r="C107" s="1546"/>
      <c r="D107" s="1546"/>
      <c r="E107" s="1546"/>
      <c r="F107" s="1547"/>
      <c r="G107" s="1547"/>
      <c r="H107" s="1548"/>
      <c r="I107" s="1551"/>
      <c r="J107" s="1552"/>
      <c r="K107" s="1370">
        <v>0</v>
      </c>
      <c r="L107" s="1370">
        <v>0</v>
      </c>
      <c r="M107" s="1370">
        <v>0</v>
      </c>
      <c r="N107" s="1370">
        <v>0</v>
      </c>
      <c r="O107" s="1370">
        <v>0</v>
      </c>
      <c r="P107" s="1370">
        <v>0</v>
      </c>
      <c r="Q107" s="1370">
        <v>0</v>
      </c>
      <c r="R107" s="1370">
        <v>0</v>
      </c>
      <c r="S107" s="1370">
        <v>0</v>
      </c>
      <c r="T107" s="1370">
        <v>0</v>
      </c>
      <c r="U107" s="1370">
        <v>0</v>
      </c>
      <c r="V107" s="1370">
        <v>0</v>
      </c>
      <c r="W107" s="1370">
        <v>0</v>
      </c>
      <c r="X107" s="1370">
        <v>0</v>
      </c>
      <c r="Y107" s="1370">
        <v>0</v>
      </c>
      <c r="Z107" s="1370">
        <v>0</v>
      </c>
      <c r="AA107" s="1370">
        <v>0</v>
      </c>
      <c r="AB107" s="1370">
        <v>0</v>
      </c>
      <c r="AC107" s="1370">
        <v>0</v>
      </c>
      <c r="AD107" s="1370">
        <v>0</v>
      </c>
      <c r="AE107" s="1304">
        <f t="shared" si="7"/>
        <v>0</v>
      </c>
    </row>
    <row r="108" spans="1:31">
      <c r="A108" s="1545"/>
      <c r="B108" s="1753"/>
      <c r="C108" s="1546"/>
      <c r="D108" s="1546"/>
      <c r="E108" s="1546"/>
      <c r="F108" s="1547"/>
      <c r="G108" s="1547"/>
      <c r="H108" s="1548"/>
      <c r="I108" s="1551"/>
      <c r="J108" s="1552"/>
      <c r="K108" s="1370">
        <v>0</v>
      </c>
      <c r="L108" s="1370">
        <v>0</v>
      </c>
      <c r="M108" s="1370">
        <v>0</v>
      </c>
      <c r="N108" s="1370">
        <v>0</v>
      </c>
      <c r="O108" s="1370">
        <v>0</v>
      </c>
      <c r="P108" s="1370">
        <v>0</v>
      </c>
      <c r="Q108" s="1370">
        <v>0</v>
      </c>
      <c r="R108" s="1370">
        <v>0</v>
      </c>
      <c r="S108" s="1370">
        <v>0</v>
      </c>
      <c r="T108" s="1370">
        <v>0</v>
      </c>
      <c r="U108" s="1370">
        <v>0</v>
      </c>
      <c r="V108" s="1370">
        <v>0</v>
      </c>
      <c r="W108" s="1370">
        <v>0</v>
      </c>
      <c r="X108" s="1370">
        <v>0</v>
      </c>
      <c r="Y108" s="1370">
        <v>0</v>
      </c>
      <c r="Z108" s="1370">
        <v>0</v>
      </c>
      <c r="AA108" s="1370">
        <v>0</v>
      </c>
      <c r="AB108" s="1370">
        <v>0</v>
      </c>
      <c r="AC108" s="1370">
        <v>0</v>
      </c>
      <c r="AD108" s="1370">
        <v>0</v>
      </c>
      <c r="AE108" s="1304">
        <f t="shared" si="7"/>
        <v>0</v>
      </c>
    </row>
    <row r="109" spans="1:31">
      <c r="A109" s="1545"/>
      <c r="B109" s="1753"/>
      <c r="C109" s="1546"/>
      <c r="D109" s="1546"/>
      <c r="E109" s="1546"/>
      <c r="F109" s="1547"/>
      <c r="G109" s="1547"/>
      <c r="H109" s="1548"/>
      <c r="I109" s="1551"/>
      <c r="J109" s="1552"/>
      <c r="K109" s="1370">
        <v>0</v>
      </c>
      <c r="L109" s="1370">
        <v>0</v>
      </c>
      <c r="M109" s="1370">
        <v>0</v>
      </c>
      <c r="N109" s="1370">
        <v>0</v>
      </c>
      <c r="O109" s="1370">
        <v>0</v>
      </c>
      <c r="P109" s="1370">
        <v>0</v>
      </c>
      <c r="Q109" s="1370">
        <v>0</v>
      </c>
      <c r="R109" s="1370">
        <v>0</v>
      </c>
      <c r="S109" s="1370">
        <v>0</v>
      </c>
      <c r="T109" s="1370">
        <v>0</v>
      </c>
      <c r="U109" s="1370">
        <v>0</v>
      </c>
      <c r="V109" s="1370">
        <v>0</v>
      </c>
      <c r="W109" s="1370">
        <v>0</v>
      </c>
      <c r="X109" s="1370">
        <v>0</v>
      </c>
      <c r="Y109" s="1370">
        <v>0</v>
      </c>
      <c r="Z109" s="1370">
        <v>0</v>
      </c>
      <c r="AA109" s="1370">
        <v>0</v>
      </c>
      <c r="AB109" s="1370">
        <v>0</v>
      </c>
      <c r="AC109" s="1370">
        <v>0</v>
      </c>
      <c r="AD109" s="1370">
        <v>0</v>
      </c>
      <c r="AE109" s="1304">
        <f t="shared" si="7"/>
        <v>0</v>
      </c>
    </row>
    <row r="110" spans="1:31">
      <c r="A110" s="1545"/>
      <c r="B110" s="1753"/>
      <c r="C110" s="1546"/>
      <c r="D110" s="1546"/>
      <c r="E110" s="1546"/>
      <c r="F110" s="1547"/>
      <c r="G110" s="1547"/>
      <c r="H110" s="1548"/>
      <c r="I110" s="1551"/>
      <c r="J110" s="1552"/>
      <c r="K110" s="1370">
        <v>0</v>
      </c>
      <c r="L110" s="1370">
        <v>0</v>
      </c>
      <c r="M110" s="1370">
        <v>0</v>
      </c>
      <c r="N110" s="1370">
        <v>0</v>
      </c>
      <c r="O110" s="1370">
        <v>0</v>
      </c>
      <c r="P110" s="1370">
        <v>0</v>
      </c>
      <c r="Q110" s="1370">
        <v>0</v>
      </c>
      <c r="R110" s="1370">
        <v>0</v>
      </c>
      <c r="S110" s="1370">
        <v>0</v>
      </c>
      <c r="T110" s="1370">
        <v>0</v>
      </c>
      <c r="U110" s="1370">
        <v>0</v>
      </c>
      <c r="V110" s="1370">
        <v>0</v>
      </c>
      <c r="W110" s="1370">
        <v>0</v>
      </c>
      <c r="X110" s="1370">
        <v>0</v>
      </c>
      <c r="Y110" s="1370">
        <v>0</v>
      </c>
      <c r="Z110" s="1370">
        <v>0</v>
      </c>
      <c r="AA110" s="1370">
        <v>0</v>
      </c>
      <c r="AB110" s="1370">
        <v>0</v>
      </c>
      <c r="AC110" s="1370">
        <v>0</v>
      </c>
      <c r="AD110" s="1370">
        <v>0</v>
      </c>
      <c r="AE110" s="1304">
        <f t="shared" si="7"/>
        <v>0</v>
      </c>
    </row>
    <row r="111" spans="1:31">
      <c r="A111" s="1545"/>
      <c r="B111" s="1753"/>
      <c r="C111" s="1546"/>
      <c r="D111" s="1546"/>
      <c r="E111" s="1546"/>
      <c r="F111" s="1547"/>
      <c r="G111" s="1547"/>
      <c r="H111" s="1548"/>
      <c r="I111" s="1551"/>
      <c r="J111" s="1552"/>
      <c r="K111" s="1370">
        <v>0</v>
      </c>
      <c r="L111" s="1370">
        <v>0</v>
      </c>
      <c r="M111" s="1370">
        <v>0</v>
      </c>
      <c r="N111" s="1370">
        <v>0</v>
      </c>
      <c r="O111" s="1370">
        <v>0</v>
      </c>
      <c r="P111" s="1370">
        <v>0</v>
      </c>
      <c r="Q111" s="1370">
        <v>0</v>
      </c>
      <c r="R111" s="1370">
        <v>0</v>
      </c>
      <c r="S111" s="1370">
        <v>0</v>
      </c>
      <c r="T111" s="1370">
        <v>0</v>
      </c>
      <c r="U111" s="1370">
        <v>0</v>
      </c>
      <c r="V111" s="1370">
        <v>0</v>
      </c>
      <c r="W111" s="1370">
        <v>0</v>
      </c>
      <c r="X111" s="1370">
        <v>0</v>
      </c>
      <c r="Y111" s="1370">
        <v>0</v>
      </c>
      <c r="Z111" s="1370">
        <v>0</v>
      </c>
      <c r="AA111" s="1370">
        <v>0</v>
      </c>
      <c r="AB111" s="1370">
        <v>0</v>
      </c>
      <c r="AC111" s="1370">
        <v>0</v>
      </c>
      <c r="AD111" s="1370">
        <v>0</v>
      </c>
      <c r="AE111" s="1304">
        <f t="shared" si="7"/>
        <v>0</v>
      </c>
    </row>
    <row r="112" spans="1:31">
      <c r="A112" s="1545"/>
      <c r="B112" s="1753"/>
      <c r="C112" s="1546"/>
      <c r="D112" s="1546"/>
      <c r="E112" s="1546"/>
      <c r="F112" s="1547"/>
      <c r="G112" s="1547"/>
      <c r="H112" s="1548"/>
      <c r="I112" s="1551"/>
      <c r="J112" s="1552"/>
      <c r="K112" s="1370">
        <v>0</v>
      </c>
      <c r="L112" s="1370">
        <v>0</v>
      </c>
      <c r="M112" s="1370">
        <v>0</v>
      </c>
      <c r="N112" s="1370">
        <v>0</v>
      </c>
      <c r="O112" s="1370">
        <v>0</v>
      </c>
      <c r="P112" s="1370">
        <v>0</v>
      </c>
      <c r="Q112" s="1370">
        <v>0</v>
      </c>
      <c r="R112" s="1370">
        <v>0</v>
      </c>
      <c r="S112" s="1370">
        <v>0</v>
      </c>
      <c r="T112" s="1370">
        <v>0</v>
      </c>
      <c r="U112" s="1370">
        <v>0</v>
      </c>
      <c r="V112" s="1370">
        <v>0</v>
      </c>
      <c r="W112" s="1370">
        <v>0</v>
      </c>
      <c r="X112" s="1370">
        <v>0</v>
      </c>
      <c r="Y112" s="1370">
        <v>0</v>
      </c>
      <c r="Z112" s="1370">
        <v>0</v>
      </c>
      <c r="AA112" s="1370">
        <v>0</v>
      </c>
      <c r="AB112" s="1370">
        <v>0</v>
      </c>
      <c r="AC112" s="1370">
        <v>0</v>
      </c>
      <c r="AD112" s="1370">
        <v>0</v>
      </c>
      <c r="AE112" s="1304">
        <f t="shared" si="7"/>
        <v>0</v>
      </c>
    </row>
    <row r="113" spans="1:31">
      <c r="A113" s="1545"/>
      <c r="B113" s="1755"/>
      <c r="C113" s="1545"/>
      <c r="D113" s="1546"/>
      <c r="E113" s="1546"/>
      <c r="F113" s="1547"/>
      <c r="G113" s="1547"/>
      <c r="H113" s="1548"/>
      <c r="I113" s="1551"/>
      <c r="J113" s="1552"/>
      <c r="K113" s="1370">
        <v>0</v>
      </c>
      <c r="L113" s="1370">
        <v>0</v>
      </c>
      <c r="M113" s="1370">
        <v>0</v>
      </c>
      <c r="N113" s="1370">
        <v>0</v>
      </c>
      <c r="O113" s="1370">
        <v>0</v>
      </c>
      <c r="P113" s="1370">
        <v>0</v>
      </c>
      <c r="Q113" s="1370">
        <v>0</v>
      </c>
      <c r="R113" s="1370">
        <v>0</v>
      </c>
      <c r="S113" s="1370">
        <v>0</v>
      </c>
      <c r="T113" s="1370">
        <v>0</v>
      </c>
      <c r="U113" s="1370">
        <v>0</v>
      </c>
      <c r="V113" s="1370">
        <v>0</v>
      </c>
      <c r="W113" s="1370">
        <v>0</v>
      </c>
      <c r="X113" s="1370">
        <v>0</v>
      </c>
      <c r="Y113" s="1370">
        <v>0</v>
      </c>
      <c r="Z113" s="1370">
        <v>0</v>
      </c>
      <c r="AA113" s="1370">
        <v>0</v>
      </c>
      <c r="AB113" s="1370">
        <v>0</v>
      </c>
      <c r="AC113" s="1370">
        <v>0</v>
      </c>
      <c r="AD113" s="1370">
        <v>0</v>
      </c>
      <c r="AE113" s="1304">
        <f t="shared" si="7"/>
        <v>0</v>
      </c>
    </row>
    <row r="114" spans="1:31">
      <c r="A114" s="1545"/>
      <c r="B114" s="1755"/>
      <c r="C114" s="1545"/>
      <c r="D114" s="1546"/>
      <c r="E114" s="1546"/>
      <c r="F114" s="1547"/>
      <c r="G114" s="1547"/>
      <c r="H114" s="1548"/>
      <c r="I114" s="1551"/>
      <c r="J114" s="1552"/>
      <c r="K114" s="1370">
        <v>0</v>
      </c>
      <c r="L114" s="1370">
        <v>0</v>
      </c>
      <c r="M114" s="1370">
        <v>0</v>
      </c>
      <c r="N114" s="1370">
        <v>0</v>
      </c>
      <c r="O114" s="1370">
        <v>0</v>
      </c>
      <c r="P114" s="1370">
        <v>0</v>
      </c>
      <c r="Q114" s="1370">
        <v>0</v>
      </c>
      <c r="R114" s="1370">
        <v>0</v>
      </c>
      <c r="S114" s="1370">
        <v>0</v>
      </c>
      <c r="T114" s="1370">
        <v>0</v>
      </c>
      <c r="U114" s="1370">
        <v>0</v>
      </c>
      <c r="V114" s="1370">
        <v>0</v>
      </c>
      <c r="W114" s="1370">
        <v>0</v>
      </c>
      <c r="X114" s="1370">
        <v>0</v>
      </c>
      <c r="Y114" s="1370">
        <v>0</v>
      </c>
      <c r="Z114" s="1370">
        <v>0</v>
      </c>
      <c r="AA114" s="1370">
        <v>0</v>
      </c>
      <c r="AB114" s="1370">
        <v>0</v>
      </c>
      <c r="AC114" s="1370">
        <v>0</v>
      </c>
      <c r="AD114" s="1370">
        <v>0</v>
      </c>
      <c r="AE114" s="1304">
        <f t="shared" si="7"/>
        <v>0</v>
      </c>
    </row>
    <row r="115" spans="1:31">
      <c r="A115" s="1545"/>
      <c r="B115" s="1753"/>
      <c r="C115" s="1546"/>
      <c r="D115" s="1546"/>
      <c r="E115" s="1546"/>
      <c r="F115" s="1547"/>
      <c r="G115" s="1547"/>
      <c r="H115" s="1548"/>
      <c r="I115" s="1551"/>
      <c r="J115" s="1552"/>
      <c r="K115" s="1370">
        <v>0</v>
      </c>
      <c r="L115" s="1370">
        <v>0</v>
      </c>
      <c r="M115" s="1370">
        <v>0</v>
      </c>
      <c r="N115" s="1370">
        <v>0</v>
      </c>
      <c r="O115" s="1370">
        <v>0</v>
      </c>
      <c r="P115" s="1370">
        <v>0</v>
      </c>
      <c r="Q115" s="1370">
        <v>0</v>
      </c>
      <c r="R115" s="1370">
        <v>0</v>
      </c>
      <c r="S115" s="1370">
        <v>0</v>
      </c>
      <c r="T115" s="1370">
        <v>0</v>
      </c>
      <c r="U115" s="1370">
        <v>0</v>
      </c>
      <c r="V115" s="1370">
        <v>0</v>
      </c>
      <c r="W115" s="1370">
        <v>0</v>
      </c>
      <c r="X115" s="1370">
        <v>0</v>
      </c>
      <c r="Y115" s="1370">
        <v>0</v>
      </c>
      <c r="Z115" s="1370">
        <v>0</v>
      </c>
      <c r="AA115" s="1370">
        <v>0</v>
      </c>
      <c r="AB115" s="1370">
        <v>0</v>
      </c>
      <c r="AC115" s="1370">
        <v>0</v>
      </c>
      <c r="AD115" s="1370">
        <v>0</v>
      </c>
      <c r="AE115" s="1304">
        <f t="shared" si="7"/>
        <v>0</v>
      </c>
    </row>
    <row r="116" spans="1:31">
      <c r="A116" s="1545"/>
      <c r="B116" s="1753"/>
      <c r="C116" s="1546"/>
      <c r="D116" s="1546"/>
      <c r="E116" s="1546"/>
      <c r="F116" s="1547"/>
      <c r="G116" s="1547"/>
      <c r="H116" s="1548"/>
      <c r="I116" s="1551"/>
      <c r="J116" s="1552"/>
      <c r="K116" s="1370">
        <v>0</v>
      </c>
      <c r="L116" s="1370">
        <v>0</v>
      </c>
      <c r="M116" s="1370">
        <v>0</v>
      </c>
      <c r="N116" s="1370">
        <v>0</v>
      </c>
      <c r="O116" s="1370">
        <v>0</v>
      </c>
      <c r="P116" s="1370">
        <v>0</v>
      </c>
      <c r="Q116" s="1370">
        <v>0</v>
      </c>
      <c r="R116" s="1370">
        <v>0</v>
      </c>
      <c r="S116" s="1370">
        <v>0</v>
      </c>
      <c r="T116" s="1370">
        <v>0</v>
      </c>
      <c r="U116" s="1370">
        <v>0</v>
      </c>
      <c r="V116" s="1370">
        <v>0</v>
      </c>
      <c r="W116" s="1370">
        <v>0</v>
      </c>
      <c r="X116" s="1370">
        <v>0</v>
      </c>
      <c r="Y116" s="1370">
        <v>0</v>
      </c>
      <c r="Z116" s="1370">
        <v>0</v>
      </c>
      <c r="AA116" s="1370">
        <v>0</v>
      </c>
      <c r="AB116" s="1370">
        <v>0</v>
      </c>
      <c r="AC116" s="1370">
        <v>0</v>
      </c>
      <c r="AD116" s="1370">
        <v>0</v>
      </c>
      <c r="AE116" s="1304">
        <f t="shared" si="7"/>
        <v>0</v>
      </c>
    </row>
    <row r="117" spans="1:31">
      <c r="A117" s="1545"/>
      <c r="B117" s="1753"/>
      <c r="C117" s="1546"/>
      <c r="D117" s="1546"/>
      <c r="E117" s="1546"/>
      <c r="F117" s="1547"/>
      <c r="G117" s="1547"/>
      <c r="H117" s="1548"/>
      <c r="I117" s="1551"/>
      <c r="J117" s="1552"/>
      <c r="K117" s="1370">
        <v>0</v>
      </c>
      <c r="L117" s="1370">
        <v>0</v>
      </c>
      <c r="M117" s="1370">
        <v>0</v>
      </c>
      <c r="N117" s="1370">
        <v>0</v>
      </c>
      <c r="O117" s="1370">
        <v>0</v>
      </c>
      <c r="P117" s="1370">
        <v>0</v>
      </c>
      <c r="Q117" s="1370">
        <v>0</v>
      </c>
      <c r="R117" s="1370">
        <v>0</v>
      </c>
      <c r="S117" s="1370">
        <v>0</v>
      </c>
      <c r="T117" s="1370">
        <v>0</v>
      </c>
      <c r="U117" s="1370">
        <v>0</v>
      </c>
      <c r="V117" s="1370">
        <v>0</v>
      </c>
      <c r="W117" s="1370">
        <v>0</v>
      </c>
      <c r="X117" s="1370">
        <v>0</v>
      </c>
      <c r="Y117" s="1370">
        <v>0</v>
      </c>
      <c r="Z117" s="1370">
        <v>0</v>
      </c>
      <c r="AA117" s="1370">
        <v>0</v>
      </c>
      <c r="AB117" s="1370">
        <v>0</v>
      </c>
      <c r="AC117" s="1370">
        <v>0</v>
      </c>
      <c r="AD117" s="1370">
        <v>0</v>
      </c>
      <c r="AE117" s="1304">
        <f t="shared" ref="AE117:AE126" si="9">SUM(K117:AD117)</f>
        <v>0</v>
      </c>
    </row>
    <row r="118" spans="1:31">
      <c r="A118" s="1545"/>
      <c r="B118" s="1753"/>
      <c r="C118" s="1546"/>
      <c r="D118" s="1546"/>
      <c r="E118" s="1546"/>
      <c r="F118" s="1547"/>
      <c r="G118" s="1547"/>
      <c r="H118" s="1548"/>
      <c r="I118" s="1551"/>
      <c r="J118" s="1552"/>
      <c r="K118" s="1370">
        <v>0</v>
      </c>
      <c r="L118" s="1370">
        <v>0</v>
      </c>
      <c r="M118" s="1370">
        <v>0</v>
      </c>
      <c r="N118" s="1370">
        <v>0</v>
      </c>
      <c r="O118" s="1370">
        <v>0</v>
      </c>
      <c r="P118" s="1370">
        <v>0</v>
      </c>
      <c r="Q118" s="1370">
        <v>0</v>
      </c>
      <c r="R118" s="1370">
        <v>0</v>
      </c>
      <c r="S118" s="1370">
        <v>0</v>
      </c>
      <c r="T118" s="1370">
        <v>0</v>
      </c>
      <c r="U118" s="1370">
        <v>0</v>
      </c>
      <c r="V118" s="1370">
        <v>0</v>
      </c>
      <c r="W118" s="1370">
        <v>0</v>
      </c>
      <c r="X118" s="1370">
        <v>0</v>
      </c>
      <c r="Y118" s="1370">
        <v>0</v>
      </c>
      <c r="Z118" s="1370">
        <v>0</v>
      </c>
      <c r="AA118" s="1370">
        <v>0</v>
      </c>
      <c r="AB118" s="1370">
        <v>0</v>
      </c>
      <c r="AC118" s="1370">
        <v>0</v>
      </c>
      <c r="AD118" s="1370">
        <v>0</v>
      </c>
      <c r="AE118" s="1304">
        <f t="shared" si="9"/>
        <v>0</v>
      </c>
    </row>
    <row r="119" spans="1:31">
      <c r="A119" s="1545"/>
      <c r="B119" s="1753"/>
      <c r="C119" s="1546"/>
      <c r="D119" s="1546"/>
      <c r="E119" s="1546"/>
      <c r="F119" s="1547"/>
      <c r="G119" s="1547"/>
      <c r="H119" s="1548"/>
      <c r="I119" s="1551"/>
      <c r="J119" s="1552"/>
      <c r="K119" s="1370">
        <v>0</v>
      </c>
      <c r="L119" s="1370">
        <v>0</v>
      </c>
      <c r="M119" s="1370">
        <v>0</v>
      </c>
      <c r="N119" s="1370">
        <v>0</v>
      </c>
      <c r="O119" s="1370">
        <v>0</v>
      </c>
      <c r="P119" s="1370">
        <v>0</v>
      </c>
      <c r="Q119" s="1370">
        <v>0</v>
      </c>
      <c r="R119" s="1370">
        <v>0</v>
      </c>
      <c r="S119" s="1370">
        <v>0</v>
      </c>
      <c r="T119" s="1370">
        <v>0</v>
      </c>
      <c r="U119" s="1370">
        <v>0</v>
      </c>
      <c r="V119" s="1370">
        <v>0</v>
      </c>
      <c r="W119" s="1370">
        <v>0</v>
      </c>
      <c r="X119" s="1370">
        <v>0</v>
      </c>
      <c r="Y119" s="1370">
        <v>0</v>
      </c>
      <c r="Z119" s="1370">
        <v>0</v>
      </c>
      <c r="AA119" s="1370">
        <v>0</v>
      </c>
      <c r="AB119" s="1370">
        <v>0</v>
      </c>
      <c r="AC119" s="1370">
        <v>0</v>
      </c>
      <c r="AD119" s="1370">
        <v>0</v>
      </c>
      <c r="AE119" s="1304">
        <f t="shared" si="9"/>
        <v>0</v>
      </c>
    </row>
    <row r="120" spans="1:31">
      <c r="A120" s="1545"/>
      <c r="B120" s="1753"/>
      <c r="C120" s="1546"/>
      <c r="D120" s="1546"/>
      <c r="E120" s="1546"/>
      <c r="F120" s="1547"/>
      <c r="G120" s="1547"/>
      <c r="H120" s="1548"/>
      <c r="I120" s="1551"/>
      <c r="J120" s="1552"/>
      <c r="K120" s="1370">
        <v>0</v>
      </c>
      <c r="L120" s="1370">
        <v>0</v>
      </c>
      <c r="M120" s="1370">
        <v>0</v>
      </c>
      <c r="N120" s="1370">
        <v>0</v>
      </c>
      <c r="O120" s="1370">
        <v>0</v>
      </c>
      <c r="P120" s="1370">
        <v>0</v>
      </c>
      <c r="Q120" s="1370">
        <v>0</v>
      </c>
      <c r="R120" s="1370">
        <v>0</v>
      </c>
      <c r="S120" s="1370">
        <v>0</v>
      </c>
      <c r="T120" s="1370">
        <v>0</v>
      </c>
      <c r="U120" s="1370">
        <v>0</v>
      </c>
      <c r="V120" s="1370">
        <v>0</v>
      </c>
      <c r="W120" s="1370">
        <v>0</v>
      </c>
      <c r="X120" s="1370">
        <v>0</v>
      </c>
      <c r="Y120" s="1370">
        <v>0</v>
      </c>
      <c r="Z120" s="1370">
        <v>0</v>
      </c>
      <c r="AA120" s="1370">
        <v>0</v>
      </c>
      <c r="AB120" s="1370">
        <v>0</v>
      </c>
      <c r="AC120" s="1370">
        <v>0</v>
      </c>
      <c r="AD120" s="1370">
        <v>0</v>
      </c>
      <c r="AE120" s="1304">
        <f t="shared" si="9"/>
        <v>0</v>
      </c>
    </row>
    <row r="121" spans="1:31">
      <c r="A121" s="1545"/>
      <c r="B121" s="1753"/>
      <c r="C121" s="1546"/>
      <c r="D121" s="1546"/>
      <c r="E121" s="1546"/>
      <c r="F121" s="1547"/>
      <c r="G121" s="1547"/>
      <c r="H121" s="1548"/>
      <c r="I121" s="1551"/>
      <c r="J121" s="1552"/>
      <c r="K121" s="1370">
        <v>0</v>
      </c>
      <c r="L121" s="1370">
        <v>0</v>
      </c>
      <c r="M121" s="1370">
        <v>0</v>
      </c>
      <c r="N121" s="1370">
        <v>0</v>
      </c>
      <c r="O121" s="1370">
        <v>0</v>
      </c>
      <c r="P121" s="1370">
        <v>0</v>
      </c>
      <c r="Q121" s="1370">
        <v>0</v>
      </c>
      <c r="R121" s="1370">
        <v>0</v>
      </c>
      <c r="S121" s="1370">
        <v>0</v>
      </c>
      <c r="T121" s="1370">
        <v>0</v>
      </c>
      <c r="U121" s="1370">
        <v>0</v>
      </c>
      <c r="V121" s="1370">
        <v>0</v>
      </c>
      <c r="W121" s="1370">
        <v>0</v>
      </c>
      <c r="X121" s="1370">
        <v>0</v>
      </c>
      <c r="Y121" s="1370">
        <v>0</v>
      </c>
      <c r="Z121" s="1370">
        <v>0</v>
      </c>
      <c r="AA121" s="1370">
        <v>0</v>
      </c>
      <c r="AB121" s="1370">
        <v>0</v>
      </c>
      <c r="AC121" s="1370">
        <v>0</v>
      </c>
      <c r="AD121" s="1370">
        <v>0</v>
      </c>
      <c r="AE121" s="1304">
        <f t="shared" si="9"/>
        <v>0</v>
      </c>
    </row>
    <row r="122" spans="1:31">
      <c r="A122" s="1545"/>
      <c r="B122" s="1753"/>
      <c r="C122" s="1546"/>
      <c r="D122" s="1546"/>
      <c r="E122" s="1546"/>
      <c r="F122" s="1547"/>
      <c r="G122" s="1547"/>
      <c r="H122" s="1548"/>
      <c r="I122" s="1551"/>
      <c r="J122" s="1552"/>
      <c r="K122" s="1370">
        <v>0</v>
      </c>
      <c r="L122" s="1370">
        <v>0</v>
      </c>
      <c r="M122" s="1370">
        <v>0</v>
      </c>
      <c r="N122" s="1370">
        <v>0</v>
      </c>
      <c r="O122" s="1370">
        <v>0</v>
      </c>
      <c r="P122" s="1370">
        <v>0</v>
      </c>
      <c r="Q122" s="1370">
        <v>0</v>
      </c>
      <c r="R122" s="1370">
        <v>0</v>
      </c>
      <c r="S122" s="1370">
        <v>0</v>
      </c>
      <c r="T122" s="1370">
        <v>0</v>
      </c>
      <c r="U122" s="1370">
        <v>0</v>
      </c>
      <c r="V122" s="1370">
        <v>0</v>
      </c>
      <c r="W122" s="1370">
        <v>0</v>
      </c>
      <c r="X122" s="1370">
        <v>0</v>
      </c>
      <c r="Y122" s="1370">
        <v>0</v>
      </c>
      <c r="Z122" s="1370">
        <v>0</v>
      </c>
      <c r="AA122" s="1370">
        <v>0</v>
      </c>
      <c r="AB122" s="1370">
        <v>0</v>
      </c>
      <c r="AC122" s="1370">
        <v>0</v>
      </c>
      <c r="AD122" s="1370">
        <v>0</v>
      </c>
      <c r="AE122" s="1304">
        <f t="shared" si="9"/>
        <v>0</v>
      </c>
    </row>
    <row r="123" spans="1:31">
      <c r="A123" s="1545"/>
      <c r="B123" s="1755"/>
      <c r="C123" s="1545"/>
      <c r="D123" s="1546"/>
      <c r="E123" s="1546"/>
      <c r="F123" s="1547"/>
      <c r="G123" s="1547"/>
      <c r="H123" s="1548"/>
      <c r="I123" s="1551"/>
      <c r="J123" s="1552"/>
      <c r="K123" s="1370">
        <v>0</v>
      </c>
      <c r="L123" s="1370">
        <v>0</v>
      </c>
      <c r="M123" s="1370">
        <v>0</v>
      </c>
      <c r="N123" s="1370">
        <v>0</v>
      </c>
      <c r="O123" s="1370">
        <v>0</v>
      </c>
      <c r="P123" s="1370">
        <v>0</v>
      </c>
      <c r="Q123" s="1370">
        <v>0</v>
      </c>
      <c r="R123" s="1370">
        <v>0</v>
      </c>
      <c r="S123" s="1370">
        <v>0</v>
      </c>
      <c r="T123" s="1370">
        <v>0</v>
      </c>
      <c r="U123" s="1370">
        <v>0</v>
      </c>
      <c r="V123" s="1370">
        <v>0</v>
      </c>
      <c r="W123" s="1370">
        <v>0</v>
      </c>
      <c r="X123" s="1370">
        <v>0</v>
      </c>
      <c r="Y123" s="1370">
        <v>0</v>
      </c>
      <c r="Z123" s="1370">
        <v>0</v>
      </c>
      <c r="AA123" s="1370">
        <v>0</v>
      </c>
      <c r="AB123" s="1370">
        <v>0</v>
      </c>
      <c r="AC123" s="1370">
        <v>0</v>
      </c>
      <c r="AD123" s="1370">
        <v>0</v>
      </c>
      <c r="AE123" s="1304">
        <f t="shared" si="9"/>
        <v>0</v>
      </c>
    </row>
    <row r="124" spans="1:31">
      <c r="A124" s="1545"/>
      <c r="B124" s="1755"/>
      <c r="C124" s="1545"/>
      <c r="D124" s="1546"/>
      <c r="E124" s="1546"/>
      <c r="F124" s="1547"/>
      <c r="G124" s="1547"/>
      <c r="H124" s="1548"/>
      <c r="I124" s="1551"/>
      <c r="J124" s="1552"/>
      <c r="K124" s="1370">
        <v>0</v>
      </c>
      <c r="L124" s="1370">
        <v>0</v>
      </c>
      <c r="M124" s="1370">
        <v>0</v>
      </c>
      <c r="N124" s="1370">
        <v>0</v>
      </c>
      <c r="O124" s="1370">
        <v>0</v>
      </c>
      <c r="P124" s="1370">
        <v>0</v>
      </c>
      <c r="Q124" s="1370">
        <v>0</v>
      </c>
      <c r="R124" s="1370">
        <v>0</v>
      </c>
      <c r="S124" s="1370">
        <v>0</v>
      </c>
      <c r="T124" s="1370">
        <v>0</v>
      </c>
      <c r="U124" s="1370">
        <v>0</v>
      </c>
      <c r="V124" s="1370">
        <v>0</v>
      </c>
      <c r="W124" s="1370">
        <v>0</v>
      </c>
      <c r="X124" s="1370">
        <v>0</v>
      </c>
      <c r="Y124" s="1370">
        <v>0</v>
      </c>
      <c r="Z124" s="1370">
        <v>0</v>
      </c>
      <c r="AA124" s="1370">
        <v>0</v>
      </c>
      <c r="AB124" s="1370">
        <v>0</v>
      </c>
      <c r="AC124" s="1370">
        <v>0</v>
      </c>
      <c r="AD124" s="1370">
        <v>0</v>
      </c>
      <c r="AE124" s="1304">
        <f t="shared" si="9"/>
        <v>0</v>
      </c>
    </row>
    <row r="125" spans="1:31">
      <c r="A125" s="1545"/>
      <c r="B125" s="1753"/>
      <c r="C125" s="1546"/>
      <c r="D125" s="1546"/>
      <c r="E125" s="1546"/>
      <c r="F125" s="1547"/>
      <c r="G125" s="1547"/>
      <c r="H125" s="1548"/>
      <c r="I125" s="1551"/>
      <c r="J125" s="1552"/>
      <c r="K125" s="1370">
        <v>0</v>
      </c>
      <c r="L125" s="1370">
        <v>0</v>
      </c>
      <c r="M125" s="1370">
        <v>0</v>
      </c>
      <c r="N125" s="1370">
        <v>0</v>
      </c>
      <c r="O125" s="1370">
        <v>0</v>
      </c>
      <c r="P125" s="1370">
        <v>0</v>
      </c>
      <c r="Q125" s="1370">
        <v>0</v>
      </c>
      <c r="R125" s="1370">
        <v>0</v>
      </c>
      <c r="S125" s="1370">
        <v>0</v>
      </c>
      <c r="T125" s="1370">
        <v>0</v>
      </c>
      <c r="U125" s="1370">
        <v>0</v>
      </c>
      <c r="V125" s="1370">
        <v>0</v>
      </c>
      <c r="W125" s="1370">
        <v>0</v>
      </c>
      <c r="X125" s="1370">
        <v>0</v>
      </c>
      <c r="Y125" s="1370">
        <v>0</v>
      </c>
      <c r="Z125" s="1370">
        <v>0</v>
      </c>
      <c r="AA125" s="1370">
        <v>0</v>
      </c>
      <c r="AB125" s="1370">
        <v>0</v>
      </c>
      <c r="AC125" s="1370">
        <v>0</v>
      </c>
      <c r="AD125" s="1370">
        <v>0</v>
      </c>
      <c r="AE125" s="1304">
        <f t="shared" si="9"/>
        <v>0</v>
      </c>
    </row>
    <row r="126" spans="1:31">
      <c r="A126" s="1545"/>
      <c r="B126" s="1753"/>
      <c r="C126" s="1546"/>
      <c r="D126" s="1546"/>
      <c r="E126" s="1546"/>
      <c r="F126" s="1547"/>
      <c r="G126" s="1547"/>
      <c r="H126" s="1548"/>
      <c r="I126" s="1551"/>
      <c r="J126" s="1552"/>
      <c r="K126" s="1370">
        <v>0</v>
      </c>
      <c r="L126" s="1370">
        <v>0</v>
      </c>
      <c r="M126" s="1370">
        <v>0</v>
      </c>
      <c r="N126" s="1370">
        <v>0</v>
      </c>
      <c r="O126" s="1370">
        <v>0</v>
      </c>
      <c r="P126" s="1370">
        <v>0</v>
      </c>
      <c r="Q126" s="1370">
        <v>0</v>
      </c>
      <c r="R126" s="1370">
        <v>0</v>
      </c>
      <c r="S126" s="1370">
        <v>0</v>
      </c>
      <c r="T126" s="1370">
        <v>0</v>
      </c>
      <c r="U126" s="1370">
        <v>0</v>
      </c>
      <c r="V126" s="1370">
        <v>0</v>
      </c>
      <c r="W126" s="1370">
        <v>0</v>
      </c>
      <c r="X126" s="1370">
        <v>0</v>
      </c>
      <c r="Y126" s="1370">
        <v>0</v>
      </c>
      <c r="Z126" s="1370">
        <v>0</v>
      </c>
      <c r="AA126" s="1370">
        <v>0</v>
      </c>
      <c r="AB126" s="1370">
        <v>0</v>
      </c>
      <c r="AC126" s="1370">
        <v>0</v>
      </c>
      <c r="AD126" s="1370">
        <v>0</v>
      </c>
      <c r="AE126" s="1304">
        <f t="shared" si="9"/>
        <v>0</v>
      </c>
    </row>
    <row r="127" spans="1:31">
      <c r="A127" s="1545"/>
      <c r="B127" s="1753"/>
      <c r="C127" s="1546"/>
      <c r="D127" s="1546"/>
      <c r="E127" s="1546"/>
      <c r="F127" s="1547"/>
      <c r="G127" s="1547"/>
      <c r="H127" s="1548"/>
      <c r="I127" s="1551"/>
      <c r="J127" s="1552"/>
      <c r="K127" s="1370">
        <v>0</v>
      </c>
      <c r="L127" s="1370">
        <v>0</v>
      </c>
      <c r="M127" s="1370">
        <v>0</v>
      </c>
      <c r="N127" s="1370">
        <v>0</v>
      </c>
      <c r="O127" s="1370">
        <v>0</v>
      </c>
      <c r="P127" s="1370">
        <v>0</v>
      </c>
      <c r="Q127" s="1370">
        <v>0</v>
      </c>
      <c r="R127" s="1370">
        <v>0</v>
      </c>
      <c r="S127" s="1370">
        <v>0</v>
      </c>
      <c r="T127" s="1370">
        <v>0</v>
      </c>
      <c r="U127" s="1370">
        <v>0</v>
      </c>
      <c r="V127" s="1370">
        <v>0</v>
      </c>
      <c r="W127" s="1370">
        <v>0</v>
      </c>
      <c r="X127" s="1370">
        <v>0</v>
      </c>
      <c r="Y127" s="1370">
        <v>0</v>
      </c>
      <c r="Z127" s="1370">
        <v>0</v>
      </c>
      <c r="AA127" s="1370">
        <v>0</v>
      </c>
      <c r="AB127" s="1370">
        <v>0</v>
      </c>
      <c r="AC127" s="1370">
        <v>0</v>
      </c>
      <c r="AD127" s="1370">
        <v>0</v>
      </c>
      <c r="AE127" s="1304">
        <f t="shared" ref="AE127:AE136" si="10">SUM(K127:AD127)</f>
        <v>0</v>
      </c>
    </row>
    <row r="128" spans="1:31">
      <c r="A128" s="1545"/>
      <c r="B128" s="1753"/>
      <c r="C128" s="1546"/>
      <c r="D128" s="1546"/>
      <c r="E128" s="1546"/>
      <c r="F128" s="1547"/>
      <c r="G128" s="1547"/>
      <c r="H128" s="1548"/>
      <c r="I128" s="1551"/>
      <c r="J128" s="1552"/>
      <c r="K128" s="1370">
        <v>0</v>
      </c>
      <c r="L128" s="1370">
        <v>0</v>
      </c>
      <c r="M128" s="1370">
        <v>0</v>
      </c>
      <c r="N128" s="1370">
        <v>0</v>
      </c>
      <c r="O128" s="1370">
        <v>0</v>
      </c>
      <c r="P128" s="1370">
        <v>0</v>
      </c>
      <c r="Q128" s="1370">
        <v>0</v>
      </c>
      <c r="R128" s="1370">
        <v>0</v>
      </c>
      <c r="S128" s="1370">
        <v>0</v>
      </c>
      <c r="T128" s="1370">
        <v>0</v>
      </c>
      <c r="U128" s="1370">
        <v>0</v>
      </c>
      <c r="V128" s="1370">
        <v>0</v>
      </c>
      <c r="W128" s="1370">
        <v>0</v>
      </c>
      <c r="X128" s="1370">
        <v>0</v>
      </c>
      <c r="Y128" s="1370">
        <v>0</v>
      </c>
      <c r="Z128" s="1370">
        <v>0</v>
      </c>
      <c r="AA128" s="1370">
        <v>0</v>
      </c>
      <c r="AB128" s="1370">
        <v>0</v>
      </c>
      <c r="AC128" s="1370">
        <v>0</v>
      </c>
      <c r="AD128" s="1370">
        <v>0</v>
      </c>
      <c r="AE128" s="1304">
        <f t="shared" si="10"/>
        <v>0</v>
      </c>
    </row>
    <row r="129" spans="1:31">
      <c r="A129" s="1545"/>
      <c r="B129" s="1753"/>
      <c r="C129" s="1546"/>
      <c r="D129" s="1546"/>
      <c r="E129" s="1546"/>
      <c r="F129" s="1547"/>
      <c r="G129" s="1547"/>
      <c r="H129" s="1548"/>
      <c r="I129" s="1551"/>
      <c r="J129" s="1552"/>
      <c r="K129" s="1370">
        <v>0</v>
      </c>
      <c r="L129" s="1370">
        <v>0</v>
      </c>
      <c r="M129" s="1370">
        <v>0</v>
      </c>
      <c r="N129" s="1370">
        <v>0</v>
      </c>
      <c r="O129" s="1370">
        <v>0</v>
      </c>
      <c r="P129" s="1370">
        <v>0</v>
      </c>
      <c r="Q129" s="1370">
        <v>0</v>
      </c>
      <c r="R129" s="1370">
        <v>0</v>
      </c>
      <c r="S129" s="1370">
        <v>0</v>
      </c>
      <c r="T129" s="1370">
        <v>0</v>
      </c>
      <c r="U129" s="1370">
        <v>0</v>
      </c>
      <c r="V129" s="1370">
        <v>0</v>
      </c>
      <c r="W129" s="1370">
        <v>0</v>
      </c>
      <c r="X129" s="1370">
        <v>0</v>
      </c>
      <c r="Y129" s="1370">
        <v>0</v>
      </c>
      <c r="Z129" s="1370">
        <v>0</v>
      </c>
      <c r="AA129" s="1370">
        <v>0</v>
      </c>
      <c r="AB129" s="1370">
        <v>0</v>
      </c>
      <c r="AC129" s="1370">
        <v>0</v>
      </c>
      <c r="AD129" s="1370">
        <v>0</v>
      </c>
      <c r="AE129" s="1304">
        <f t="shared" si="10"/>
        <v>0</v>
      </c>
    </row>
    <row r="130" spans="1:31">
      <c r="A130" s="1545"/>
      <c r="B130" s="1753"/>
      <c r="C130" s="1546"/>
      <c r="D130" s="1546"/>
      <c r="E130" s="1546"/>
      <c r="F130" s="1547"/>
      <c r="G130" s="1547"/>
      <c r="H130" s="1548"/>
      <c r="I130" s="1551"/>
      <c r="J130" s="1552"/>
      <c r="K130" s="1370">
        <v>0</v>
      </c>
      <c r="L130" s="1370">
        <v>0</v>
      </c>
      <c r="M130" s="1370">
        <v>0</v>
      </c>
      <c r="N130" s="1370">
        <v>0</v>
      </c>
      <c r="O130" s="1370">
        <v>0</v>
      </c>
      <c r="P130" s="1370">
        <v>0</v>
      </c>
      <c r="Q130" s="1370">
        <v>0</v>
      </c>
      <c r="R130" s="1370">
        <v>0</v>
      </c>
      <c r="S130" s="1370">
        <v>0</v>
      </c>
      <c r="T130" s="1370">
        <v>0</v>
      </c>
      <c r="U130" s="1370">
        <v>0</v>
      </c>
      <c r="V130" s="1370">
        <v>0</v>
      </c>
      <c r="W130" s="1370">
        <v>0</v>
      </c>
      <c r="X130" s="1370">
        <v>0</v>
      </c>
      <c r="Y130" s="1370">
        <v>0</v>
      </c>
      <c r="Z130" s="1370">
        <v>0</v>
      </c>
      <c r="AA130" s="1370">
        <v>0</v>
      </c>
      <c r="AB130" s="1370">
        <v>0</v>
      </c>
      <c r="AC130" s="1370">
        <v>0</v>
      </c>
      <c r="AD130" s="1370">
        <v>0</v>
      </c>
      <c r="AE130" s="1304">
        <f t="shared" si="10"/>
        <v>0</v>
      </c>
    </row>
    <row r="131" spans="1:31">
      <c r="A131" s="1545"/>
      <c r="B131" s="1753"/>
      <c r="C131" s="1546"/>
      <c r="D131" s="1546"/>
      <c r="E131" s="1546"/>
      <c r="F131" s="1547"/>
      <c r="G131" s="1547"/>
      <c r="H131" s="1548"/>
      <c r="I131" s="1551"/>
      <c r="J131" s="1552"/>
      <c r="K131" s="1370">
        <v>0</v>
      </c>
      <c r="L131" s="1370">
        <v>0</v>
      </c>
      <c r="M131" s="1370">
        <v>0</v>
      </c>
      <c r="N131" s="1370">
        <v>0</v>
      </c>
      <c r="O131" s="1370">
        <v>0</v>
      </c>
      <c r="P131" s="1370">
        <v>0</v>
      </c>
      <c r="Q131" s="1370">
        <v>0</v>
      </c>
      <c r="R131" s="1370">
        <v>0</v>
      </c>
      <c r="S131" s="1370">
        <v>0</v>
      </c>
      <c r="T131" s="1370">
        <v>0</v>
      </c>
      <c r="U131" s="1370">
        <v>0</v>
      </c>
      <c r="V131" s="1370">
        <v>0</v>
      </c>
      <c r="W131" s="1370">
        <v>0</v>
      </c>
      <c r="X131" s="1370">
        <v>0</v>
      </c>
      <c r="Y131" s="1370">
        <v>0</v>
      </c>
      <c r="Z131" s="1370">
        <v>0</v>
      </c>
      <c r="AA131" s="1370">
        <v>0</v>
      </c>
      <c r="AB131" s="1370">
        <v>0</v>
      </c>
      <c r="AC131" s="1370">
        <v>0</v>
      </c>
      <c r="AD131" s="1370">
        <v>0</v>
      </c>
      <c r="AE131" s="1304">
        <f t="shared" si="10"/>
        <v>0</v>
      </c>
    </row>
    <row r="132" spans="1:31">
      <c r="A132" s="1545"/>
      <c r="B132" s="1753"/>
      <c r="C132" s="1546"/>
      <c r="D132" s="1546"/>
      <c r="E132" s="1546"/>
      <c r="F132" s="1547"/>
      <c r="G132" s="1547"/>
      <c r="H132" s="1548"/>
      <c r="I132" s="1551"/>
      <c r="J132" s="1552"/>
      <c r="K132" s="1370">
        <v>0</v>
      </c>
      <c r="L132" s="1370">
        <v>0</v>
      </c>
      <c r="M132" s="1370">
        <v>0</v>
      </c>
      <c r="N132" s="1370">
        <v>0</v>
      </c>
      <c r="O132" s="1370">
        <v>0</v>
      </c>
      <c r="P132" s="1370">
        <v>0</v>
      </c>
      <c r="Q132" s="1370">
        <v>0</v>
      </c>
      <c r="R132" s="1370">
        <v>0</v>
      </c>
      <c r="S132" s="1370">
        <v>0</v>
      </c>
      <c r="T132" s="1370">
        <v>0</v>
      </c>
      <c r="U132" s="1370">
        <v>0</v>
      </c>
      <c r="V132" s="1370">
        <v>0</v>
      </c>
      <c r="W132" s="1370">
        <v>0</v>
      </c>
      <c r="X132" s="1370">
        <v>0</v>
      </c>
      <c r="Y132" s="1370">
        <v>0</v>
      </c>
      <c r="Z132" s="1370">
        <v>0</v>
      </c>
      <c r="AA132" s="1370">
        <v>0</v>
      </c>
      <c r="AB132" s="1370">
        <v>0</v>
      </c>
      <c r="AC132" s="1370">
        <v>0</v>
      </c>
      <c r="AD132" s="1370">
        <v>0</v>
      </c>
      <c r="AE132" s="1304">
        <f t="shared" si="10"/>
        <v>0</v>
      </c>
    </row>
    <row r="133" spans="1:31">
      <c r="A133" s="1545"/>
      <c r="B133" s="1755"/>
      <c r="C133" s="1545"/>
      <c r="D133" s="1546"/>
      <c r="E133" s="1546"/>
      <c r="F133" s="1547"/>
      <c r="G133" s="1547"/>
      <c r="H133" s="1548"/>
      <c r="I133" s="1551"/>
      <c r="J133" s="1552"/>
      <c r="K133" s="1370">
        <v>0</v>
      </c>
      <c r="L133" s="1370">
        <v>0</v>
      </c>
      <c r="M133" s="1370">
        <v>0</v>
      </c>
      <c r="N133" s="1370">
        <v>0</v>
      </c>
      <c r="O133" s="1370">
        <v>0</v>
      </c>
      <c r="P133" s="1370">
        <v>0</v>
      </c>
      <c r="Q133" s="1370">
        <v>0</v>
      </c>
      <c r="R133" s="1370">
        <v>0</v>
      </c>
      <c r="S133" s="1370">
        <v>0</v>
      </c>
      <c r="T133" s="1370">
        <v>0</v>
      </c>
      <c r="U133" s="1370">
        <v>0</v>
      </c>
      <c r="V133" s="1370">
        <v>0</v>
      </c>
      <c r="W133" s="1370">
        <v>0</v>
      </c>
      <c r="X133" s="1370">
        <v>0</v>
      </c>
      <c r="Y133" s="1370">
        <v>0</v>
      </c>
      <c r="Z133" s="1370">
        <v>0</v>
      </c>
      <c r="AA133" s="1370">
        <v>0</v>
      </c>
      <c r="AB133" s="1370">
        <v>0</v>
      </c>
      <c r="AC133" s="1370">
        <v>0</v>
      </c>
      <c r="AD133" s="1370">
        <v>0</v>
      </c>
      <c r="AE133" s="1304">
        <f t="shared" si="10"/>
        <v>0</v>
      </c>
    </row>
    <row r="134" spans="1:31">
      <c r="A134" s="1545"/>
      <c r="B134" s="1755"/>
      <c r="C134" s="1545"/>
      <c r="D134" s="1546"/>
      <c r="E134" s="1546"/>
      <c r="F134" s="1547"/>
      <c r="G134" s="1547"/>
      <c r="H134" s="1548"/>
      <c r="I134" s="1551"/>
      <c r="J134" s="1552"/>
      <c r="K134" s="1370">
        <v>0</v>
      </c>
      <c r="L134" s="1370">
        <v>0</v>
      </c>
      <c r="M134" s="1370">
        <v>0</v>
      </c>
      <c r="N134" s="1370">
        <v>0</v>
      </c>
      <c r="O134" s="1370">
        <v>0</v>
      </c>
      <c r="P134" s="1370">
        <v>0</v>
      </c>
      <c r="Q134" s="1370">
        <v>0</v>
      </c>
      <c r="R134" s="1370">
        <v>0</v>
      </c>
      <c r="S134" s="1370">
        <v>0</v>
      </c>
      <c r="T134" s="1370">
        <v>0</v>
      </c>
      <c r="U134" s="1370">
        <v>0</v>
      </c>
      <c r="V134" s="1370">
        <v>0</v>
      </c>
      <c r="W134" s="1370">
        <v>0</v>
      </c>
      <c r="X134" s="1370">
        <v>0</v>
      </c>
      <c r="Y134" s="1370">
        <v>0</v>
      </c>
      <c r="Z134" s="1370">
        <v>0</v>
      </c>
      <c r="AA134" s="1370">
        <v>0</v>
      </c>
      <c r="AB134" s="1370">
        <v>0</v>
      </c>
      <c r="AC134" s="1370">
        <v>0</v>
      </c>
      <c r="AD134" s="1370">
        <v>0</v>
      </c>
      <c r="AE134" s="1304">
        <f t="shared" si="10"/>
        <v>0</v>
      </c>
    </row>
    <row r="135" spans="1:31">
      <c r="A135" s="1545"/>
      <c r="B135" s="1753"/>
      <c r="C135" s="1546"/>
      <c r="D135" s="1546"/>
      <c r="E135" s="1546"/>
      <c r="F135" s="1547"/>
      <c r="G135" s="1547"/>
      <c r="H135" s="1548"/>
      <c r="I135" s="1551"/>
      <c r="J135" s="1552"/>
      <c r="K135" s="1370">
        <v>0</v>
      </c>
      <c r="L135" s="1370">
        <v>0</v>
      </c>
      <c r="M135" s="1370">
        <v>0</v>
      </c>
      <c r="N135" s="1370">
        <v>0</v>
      </c>
      <c r="O135" s="1370">
        <v>0</v>
      </c>
      <c r="P135" s="1370">
        <v>0</v>
      </c>
      <c r="Q135" s="1370">
        <v>0</v>
      </c>
      <c r="R135" s="1370">
        <v>0</v>
      </c>
      <c r="S135" s="1370">
        <v>0</v>
      </c>
      <c r="T135" s="1370">
        <v>0</v>
      </c>
      <c r="U135" s="1370">
        <v>0</v>
      </c>
      <c r="V135" s="1370">
        <v>0</v>
      </c>
      <c r="W135" s="1370">
        <v>0</v>
      </c>
      <c r="X135" s="1370">
        <v>0</v>
      </c>
      <c r="Y135" s="1370">
        <v>0</v>
      </c>
      <c r="Z135" s="1370">
        <v>0</v>
      </c>
      <c r="AA135" s="1370">
        <v>0</v>
      </c>
      <c r="AB135" s="1370">
        <v>0</v>
      </c>
      <c r="AC135" s="1370">
        <v>0</v>
      </c>
      <c r="AD135" s="1370">
        <v>0</v>
      </c>
      <c r="AE135" s="1304">
        <f t="shared" si="10"/>
        <v>0</v>
      </c>
    </row>
    <row r="136" spans="1:31" ht="15.75" thickBot="1">
      <c r="A136" s="1545"/>
      <c r="B136" s="1753"/>
      <c r="C136" s="1546"/>
      <c r="D136" s="1546"/>
      <c r="E136" s="1546"/>
      <c r="F136" s="1547"/>
      <c r="G136" s="1547"/>
      <c r="H136" s="1548"/>
      <c r="I136" s="1551"/>
      <c r="J136" s="1552"/>
      <c r="K136" s="1370">
        <v>0</v>
      </c>
      <c r="L136" s="1370">
        <v>0</v>
      </c>
      <c r="M136" s="1370">
        <v>0</v>
      </c>
      <c r="N136" s="1370">
        <v>0</v>
      </c>
      <c r="O136" s="1370">
        <v>0</v>
      </c>
      <c r="P136" s="1370">
        <v>0</v>
      </c>
      <c r="Q136" s="1370">
        <v>0</v>
      </c>
      <c r="R136" s="1370">
        <v>0</v>
      </c>
      <c r="S136" s="1370">
        <v>0</v>
      </c>
      <c r="T136" s="1370">
        <v>0</v>
      </c>
      <c r="U136" s="1370">
        <v>0</v>
      </c>
      <c r="V136" s="1370">
        <v>0</v>
      </c>
      <c r="W136" s="1370">
        <v>0</v>
      </c>
      <c r="X136" s="1370">
        <v>0</v>
      </c>
      <c r="Y136" s="1370">
        <v>0</v>
      </c>
      <c r="Z136" s="1370">
        <v>0</v>
      </c>
      <c r="AA136" s="1370">
        <v>0</v>
      </c>
      <c r="AB136" s="1370">
        <v>0</v>
      </c>
      <c r="AC136" s="1370">
        <v>0</v>
      </c>
      <c r="AD136" s="1370">
        <v>0</v>
      </c>
      <c r="AE136" s="1304">
        <f t="shared" si="10"/>
        <v>0</v>
      </c>
    </row>
    <row r="137" spans="1:31">
      <c r="A137" s="1584"/>
      <c r="B137" s="1585"/>
      <c r="C137" s="1585"/>
      <c r="D137" s="1585"/>
      <c r="E137" s="1585"/>
      <c r="F137" s="1586"/>
      <c r="G137" s="1586"/>
      <c r="H137" s="1420"/>
      <c r="I137" s="1587"/>
      <c r="J137" s="1589"/>
      <c r="K137" s="1419"/>
      <c r="L137" s="1419"/>
      <c r="M137" s="1419"/>
      <c r="N137" s="1419"/>
      <c r="O137" s="1419"/>
      <c r="P137" s="1419"/>
      <c r="Q137" s="1419"/>
      <c r="R137" s="1419"/>
      <c r="S137" s="1419"/>
      <c r="T137" s="1419"/>
      <c r="U137" s="1419"/>
      <c r="V137" s="1419"/>
      <c r="W137" s="1419"/>
      <c r="X137" s="1419"/>
      <c r="Y137" s="1419"/>
      <c r="Z137" s="1419"/>
      <c r="AA137" s="1419"/>
      <c r="AB137" s="1419"/>
      <c r="AC137" s="1419"/>
      <c r="AD137" s="1419"/>
      <c r="AE137" s="1588"/>
    </row>
    <row r="138" spans="1:31">
      <c r="A138" s="1581"/>
      <c r="B138" s="1582"/>
      <c r="C138" s="1582"/>
      <c r="D138" s="1582"/>
      <c r="E138" s="1582"/>
      <c r="F138" s="1583"/>
      <c r="G138" s="1583"/>
      <c r="H138" s="1285"/>
      <c r="I138" s="1306"/>
      <c r="J138" s="1285"/>
      <c r="K138" s="1307"/>
      <c r="L138" s="1307"/>
      <c r="M138" s="1307"/>
      <c r="N138" s="1307"/>
      <c r="O138" s="1307"/>
      <c r="P138" s="1307"/>
      <c r="Q138" s="1307"/>
      <c r="R138" s="1307"/>
      <c r="S138" s="1307"/>
      <c r="T138" s="1307"/>
      <c r="U138" s="1307"/>
      <c r="V138" s="1307"/>
      <c r="W138" s="1307"/>
      <c r="X138" s="1307"/>
      <c r="Y138" s="1307"/>
      <c r="Z138" s="1307"/>
      <c r="AA138" s="1307"/>
      <c r="AB138" s="1307"/>
      <c r="AC138" s="1307"/>
      <c r="AD138" s="1307"/>
      <c r="AE138" s="1308"/>
    </row>
    <row r="139" spans="1:31" s="1313" customFormat="1" ht="16.149999999999999" customHeight="1">
      <c r="A139" s="1309"/>
      <c r="B139" s="1282"/>
      <c r="C139" s="1282"/>
      <c r="D139" s="1310"/>
      <c r="E139" s="1310"/>
      <c r="F139" s="1310"/>
      <c r="G139" s="1310"/>
      <c r="H139" s="1310"/>
      <c r="I139" s="1311"/>
    </row>
    <row r="140" spans="1:31" s="1319" customFormat="1" ht="16.149999999999999" customHeight="1">
      <c r="A140" s="1314"/>
      <c r="B140" s="1315"/>
      <c r="C140" s="1315"/>
      <c r="D140" s="1316"/>
      <c r="E140" s="1316"/>
      <c r="F140" s="1316"/>
      <c r="G140" s="1316"/>
      <c r="H140" s="1316"/>
      <c r="I140" s="1317"/>
      <c r="J140" s="1317"/>
    </row>
    <row r="141" spans="1:31" s="1319" customFormat="1" ht="12.75">
      <c r="A141" s="1320"/>
      <c r="B141" s="1315"/>
      <c r="C141" s="1315"/>
      <c r="D141" s="1316"/>
      <c r="E141" s="1316"/>
      <c r="F141" s="1316"/>
      <c r="G141" s="1316"/>
      <c r="H141" s="1316"/>
      <c r="I141" s="1317"/>
      <c r="J141" s="1317"/>
      <c r="K141" s="1318"/>
      <c r="L141" s="1318"/>
      <c r="M141" s="1318"/>
      <c r="N141" s="1318"/>
      <c r="O141" s="1318"/>
      <c r="P141" s="1318"/>
      <c r="Q141" s="1318"/>
      <c r="R141" s="1318"/>
      <c r="S141" s="1318"/>
      <c r="T141" s="1318"/>
      <c r="U141" s="1318"/>
      <c r="V141" s="1318"/>
      <c r="W141" s="1318"/>
      <c r="X141" s="1318"/>
      <c r="Y141" s="1318"/>
      <c r="Z141" s="1318"/>
      <c r="AA141" s="1318"/>
      <c r="AB141" s="1318"/>
      <c r="AC141" s="1318"/>
      <c r="AD141" s="1318"/>
      <c r="AE141" s="1318"/>
    </row>
    <row r="142" spans="1:31" s="1319" customFormat="1" ht="15.6" customHeight="1">
      <c r="A142" s="1320"/>
      <c r="B142" s="1315"/>
      <c r="C142" s="1315"/>
      <c r="D142" s="1316"/>
      <c r="E142" s="1316"/>
      <c r="F142" s="1316"/>
      <c r="G142" s="1316"/>
      <c r="H142" s="1316"/>
      <c r="I142" s="1317"/>
      <c r="J142" s="1317"/>
      <c r="K142" s="1318"/>
      <c r="L142" s="1318"/>
      <c r="M142" s="1318"/>
      <c r="N142" s="1318"/>
      <c r="O142" s="1318"/>
      <c r="P142" s="1318"/>
      <c r="Q142" s="1318"/>
      <c r="R142" s="1318"/>
      <c r="S142" s="1318"/>
      <c r="T142" s="1318"/>
      <c r="U142" s="1318"/>
      <c r="V142" s="1318"/>
      <c r="W142" s="1318"/>
      <c r="X142" s="1318"/>
      <c r="Y142" s="1318"/>
      <c r="Z142" s="1318"/>
      <c r="AA142" s="1318"/>
      <c r="AB142" s="1318"/>
      <c r="AC142" s="1318"/>
      <c r="AD142" s="1318"/>
      <c r="AE142" s="1318"/>
    </row>
    <row r="143" spans="1:31" s="1319" customFormat="1" ht="12.75">
      <c r="A143" s="1320"/>
      <c r="B143" s="1315"/>
      <c r="C143" s="1315"/>
      <c r="D143" s="1316"/>
      <c r="E143" s="1316"/>
      <c r="F143" s="1316"/>
      <c r="G143" s="1316"/>
      <c r="H143" s="1316"/>
      <c r="I143" s="1317"/>
      <c r="J143" s="1317"/>
      <c r="K143" s="1318"/>
      <c r="L143" s="1318"/>
      <c r="M143" s="1318"/>
      <c r="N143" s="1318"/>
      <c r="O143" s="1318"/>
      <c r="P143" s="1318"/>
      <c r="Q143" s="1318"/>
      <c r="R143" s="1318"/>
      <c r="S143" s="1318"/>
      <c r="T143" s="1318"/>
      <c r="U143" s="1318"/>
      <c r="V143" s="1318"/>
      <c r="W143" s="1318"/>
      <c r="X143" s="1318"/>
      <c r="Y143" s="1318"/>
      <c r="Z143" s="1318"/>
      <c r="AA143" s="1318"/>
      <c r="AB143" s="1318"/>
      <c r="AC143" s="1318"/>
      <c r="AD143" s="1318"/>
      <c r="AE143" s="1318"/>
    </row>
    <row r="144" spans="1:31" ht="15.75">
      <c r="A144" s="1321"/>
      <c r="B144" s="1321"/>
      <c r="C144" s="1321"/>
      <c r="D144" s="1321"/>
      <c r="E144" s="1321"/>
      <c r="F144" s="1321"/>
      <c r="G144" s="1321"/>
      <c r="H144" s="1321"/>
      <c r="I144" s="1321"/>
      <c r="J144" s="1321"/>
      <c r="K144" s="1322"/>
      <c r="L144" s="1321"/>
      <c r="M144" s="1321"/>
      <c r="N144" s="1323"/>
      <c r="O144" s="1323"/>
      <c r="P144" s="1323"/>
      <c r="Z144" s="1324"/>
      <c r="AA144" s="1324"/>
      <c r="AB144" s="1287"/>
    </row>
    <row r="145" spans="1:31" ht="15.75">
      <c r="A145" s="1321"/>
      <c r="B145" s="1321"/>
      <c r="C145" s="1321"/>
      <c r="D145" s="1325"/>
      <c r="E145" s="1325"/>
      <c r="F145" s="1325"/>
      <c r="G145" s="1325"/>
      <c r="H145" s="1325"/>
      <c r="I145" s="1321"/>
      <c r="J145" s="1321"/>
      <c r="K145" s="1326"/>
      <c r="L145" s="1327"/>
      <c r="M145" s="1328"/>
      <c r="N145" s="1328"/>
      <c r="O145" s="1328"/>
      <c r="P145" s="1328"/>
      <c r="Q145" s="1328"/>
      <c r="R145" s="1328"/>
      <c r="S145" s="1328"/>
      <c r="T145" s="1328"/>
      <c r="U145" s="1328"/>
      <c r="V145" s="1328"/>
      <c r="W145" s="1328"/>
      <c r="X145" s="1328"/>
      <c r="Y145" s="1328"/>
      <c r="Z145" s="1328"/>
      <c r="AA145" s="1328"/>
      <c r="AB145" s="1328"/>
      <c r="AC145" s="1328"/>
      <c r="AD145" s="1328"/>
      <c r="AE145" s="1328"/>
    </row>
    <row r="146" spans="1:31" ht="15.75">
      <c r="A146" s="1321"/>
      <c r="B146" s="1321"/>
      <c r="C146" s="1321"/>
      <c r="D146" s="1321"/>
      <c r="E146" s="1321"/>
      <c r="F146" s="1321"/>
      <c r="G146" s="1321"/>
      <c r="H146" s="1321"/>
      <c r="I146" s="1321"/>
      <c r="J146" s="1321"/>
      <c r="K146" s="1322"/>
      <c r="L146" s="1321"/>
      <c r="M146" s="1321"/>
      <c r="N146" s="1321"/>
      <c r="O146" s="1321"/>
      <c r="P146" s="1321"/>
    </row>
  </sheetData>
  <sheetProtection algorithmName="SHA-512" hashValue="3/lFo3GEYytLtuCzxywt/b930fGwrOI2imNVlTHwnDU3x/qcTWMfNLSM7DISBvYx+oDLQ7+NLW+LCeNvPP0y4Q==" saltValue="Yb6vsQvti0pGGwxqa/gq6w==" spinCount="100000" sheet="1" objects="1" scenarios="1" selectLockedCells="1"/>
  <pageMargins left="0.5" right="0.5" top="0.75" bottom="0.75" header="0.3" footer="0.3"/>
  <pageSetup paperSize="17" scale="54" fitToHeight="2" orientation="landscape" r:id="rId1"/>
  <rowBreaks count="1" manualBreakCount="1">
    <brk id="64"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AddRowCommonArea">
                <anchor moveWithCells="1" sizeWithCells="1">
                  <from>
                    <xdr:col>1</xdr:col>
                    <xdr:colOff>1066800</xdr:colOff>
                    <xdr:row>11</xdr:row>
                    <xdr:rowOff>95250</xdr:rowOff>
                  </from>
                  <to>
                    <xdr:col>4</xdr:col>
                    <xdr:colOff>314325</xdr:colOff>
                    <xdr:row>11</xdr:row>
                    <xdr:rowOff>333375</xdr:rowOff>
                  </to>
                </anchor>
              </controlPr>
            </control>
          </mc:Choice>
        </mc:AlternateContent>
        <mc:AlternateContent xmlns:mc="http://schemas.openxmlformats.org/markup-compatibility/2006">
          <mc:Choice Requires="x14">
            <control shapeId="126978" r:id="rId5" name="Button 2">
              <controlPr defaultSize="0" print="0" autoFill="0" autoPict="0" macro="[0]!AddRowUnits">
                <anchor moveWithCells="1" sizeWithCells="1">
                  <from>
                    <xdr:col>1</xdr:col>
                    <xdr:colOff>1057275</xdr:colOff>
                    <xdr:row>64</xdr:row>
                    <xdr:rowOff>85725</xdr:rowOff>
                  </from>
                  <to>
                    <xdr:col>4</xdr:col>
                    <xdr:colOff>285750</xdr:colOff>
                    <xdr:row>64</xdr:row>
                    <xdr:rowOff>333375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37</vt:i4>
      </vt:variant>
    </vt:vector>
  </HeadingPairs>
  <TitlesOfParts>
    <vt:vector size="61" baseType="lpstr">
      <vt:lpstr>Instructions</vt:lpstr>
      <vt:lpstr>1.GeneralProjectInfo</vt:lpstr>
      <vt:lpstr>2.Utilities&amp;OtherIncome</vt:lpstr>
      <vt:lpstr>3a.NewProj-Rent&amp;UnitMix</vt:lpstr>
      <vt:lpstr>3b.ExistingProj-RentRoll</vt:lpstr>
      <vt:lpstr>x4a.PredevS&amp;U</vt:lpstr>
      <vt:lpstr>4a.PredevS&amp;U</vt:lpstr>
      <vt:lpstr>4b.PermS&amp;U</vt:lpstr>
      <vt:lpstr>CNA</vt:lpstr>
      <vt:lpstr>4c.CommS&amp;U</vt:lpstr>
      <vt:lpstr>5.CommOp.Budget</vt:lpstr>
      <vt:lpstr>6.1stYrOpBudget</vt:lpstr>
      <vt:lpstr>7a.20YrDetails</vt:lpstr>
      <vt:lpstr>7b.20YrSummary</vt:lpstr>
      <vt:lpstr>Exhibit A</vt:lpstr>
      <vt:lpstr>Lists</vt:lpstr>
      <vt:lpstr>RentsUA</vt:lpstr>
      <vt:lpstr>Fiscal Staging Area</vt:lpstr>
      <vt:lpstr>8.DevFeeCalc</vt:lpstr>
      <vt:lpstr>Sheet1</vt:lpstr>
      <vt:lpstr>Sheet2</vt:lpstr>
      <vt:lpstr>Sheet3</vt:lpstr>
      <vt:lpstr>Sheet4</vt:lpstr>
      <vt:lpstr>Sheet5</vt:lpstr>
      <vt:lpstr>AMIType</vt:lpstr>
      <vt:lpstr>ExDevtAMI</vt:lpstr>
      <vt:lpstr>Financing</vt:lpstr>
      <vt:lpstr>HAPContract</vt:lpstr>
      <vt:lpstr>HHSize</vt:lpstr>
      <vt:lpstr>LOSP</vt:lpstr>
      <vt:lpstr>'1.GeneralProjectInfo'!Print_Area</vt:lpstr>
      <vt:lpstr>'2.Utilities&amp;OtherIncome'!Print_Area</vt:lpstr>
      <vt:lpstr>'3a.NewProj-Rent&amp;UnitMix'!Print_Area</vt:lpstr>
      <vt:lpstr>'3b.ExistingProj-RentRoll'!Print_Area</vt:lpstr>
      <vt:lpstr>'4a.PredevS&amp;U'!Print_Area</vt:lpstr>
      <vt:lpstr>'4b.PermS&amp;U'!Print_Area</vt:lpstr>
      <vt:lpstr>'4c.CommS&amp;U'!Print_Area</vt:lpstr>
      <vt:lpstr>'5.CommOp.Budget'!Print_Area</vt:lpstr>
      <vt:lpstr>'6.1stYrOpBudget'!Print_Area</vt:lpstr>
      <vt:lpstr>'7a.20YrDetails'!Print_Area</vt:lpstr>
      <vt:lpstr>'7b.20YrSummary'!Print_Area</vt:lpstr>
      <vt:lpstr>'8.DevFeeCalc'!Print_Area</vt:lpstr>
      <vt:lpstr>CNA!Print_Area</vt:lpstr>
      <vt:lpstr>'Exhibit A'!Print_Area</vt:lpstr>
      <vt:lpstr>Instructions!Print_Area</vt:lpstr>
      <vt:lpstr>'3a.NewProj-Rent&amp;UnitMix'!Print_Titles</vt:lpstr>
      <vt:lpstr>'3b.ExistingProj-RentRoll'!Print_Titles</vt:lpstr>
      <vt:lpstr>'5.CommOp.Budget'!Print_Titles</vt:lpstr>
      <vt:lpstr>'6.1stYrOpBudget'!Print_Titles</vt:lpstr>
      <vt:lpstr>'7a.20YrDetails'!Print_Titles</vt:lpstr>
      <vt:lpstr>'7b.20YrSummary'!Print_Titles</vt:lpstr>
      <vt:lpstr>CNA!Print_Titles</vt:lpstr>
      <vt:lpstr>ProposedRentTypes</vt:lpstr>
      <vt:lpstr>REDistricts</vt:lpstr>
      <vt:lpstr>Restriction</vt:lpstr>
      <vt:lpstr>SmallSites</vt:lpstr>
      <vt:lpstr>SupeDistrict</vt:lpstr>
      <vt:lpstr>UA</vt:lpstr>
      <vt:lpstr>UnitType</vt:lpstr>
      <vt:lpstr>UtilityType</vt:lpstr>
      <vt:lpstr>YesNo</vt:lpstr>
    </vt:vector>
  </TitlesOfParts>
  <Company>MOCD\MOH\HOMELESS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SMadden</dc:creator>
  <cp:lastModifiedBy>Joyce Slen</cp:lastModifiedBy>
  <cp:lastPrinted>2020-05-21T23:23:22Z</cp:lastPrinted>
  <dcterms:created xsi:type="dcterms:W3CDTF">2002-01-16T20:26:38Z</dcterms:created>
  <dcterms:modified xsi:type="dcterms:W3CDTF">2020-11-06T00:56:16Z</dcterms:modified>
</cp:coreProperties>
</file>